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nilo.rodari\Downloads\"/>
    </mc:Choice>
  </mc:AlternateContent>
  <xr:revisionPtr revIDLastSave="0" documentId="13_ncr:1_{DE9D51B8-E417-4045-8A55-8DDA59F1B359}" xr6:coauthVersionLast="47" xr6:coauthVersionMax="47" xr10:uidLastSave="{00000000-0000-0000-0000-000000000000}"/>
  <bookViews>
    <workbookView xWindow="-120" yWindow="-120" windowWidth="29040" windowHeight="15720" tabRatio="861" firstSheet="1" activeTab="1" xr2:uid="{00000000-000D-0000-FFFF-FFFF00000000}"/>
  </bookViews>
  <sheets>
    <sheet name="Stralcio EVO" sheetId="1" state="hidden" r:id="rId1"/>
    <sheet name="Calcolo superfici edificio" sheetId="2" r:id="rId2"/>
    <sheet name="Determinazione classe" sheetId="3" r:id="rId3"/>
    <sheet name="EMIRO_Calcolo QCC" sheetId="22" state="hidden" r:id="rId4"/>
    <sheet name="Costo di costruzione" sheetId="4" r:id="rId5"/>
    <sheet name="CC altri" sheetId="13" r:id="rId6"/>
    <sheet name="EMIRO_CC altri" sheetId="30" state="hidden" r:id="rId7"/>
    <sheet name="EMIRO_D_S" sheetId="27" state="hidden" r:id="rId8"/>
    <sheet name="EMIRO_CS" sheetId="28" state="hidden" r:id="rId9"/>
    <sheet name="Oneri di Urbanizzazione" sheetId="5" r:id="rId10"/>
    <sheet name="OU altri" sheetId="14" r:id="rId11"/>
    <sheet name="Riepilogo" sheetId="12" r:id="rId12"/>
    <sheet name="Calcolo superfici parcheggi" sheetId="6" r:id="rId13"/>
    <sheet name="Parametri" sheetId="7" state="hidden" r:id="rId14"/>
    <sheet name="OU_Parametri" sheetId="10" state="hidden" r:id="rId15"/>
    <sheet name="CC_Parametri" sheetId="11" state="hidden" r:id="rId16"/>
    <sheet name="Calcoli" sheetId="8" state="hidden" r:id="rId17"/>
    <sheet name="EMIRO_calcoli" sheetId="26" state="hidden" r:id="rId18"/>
    <sheet name="EMIRO_Zone" sheetId="23" state="hidden" r:id="rId19"/>
    <sheet name="EMIRO_Valori_di_Mercato" sheetId="29" state="hidden" r:id="rId20"/>
    <sheet name="EMIRO_parametri" sheetId="25" state="hidden" r:id="rId21"/>
    <sheet name="Regioni_lista" sheetId="20" state="hidden" r:id="rId22"/>
    <sheet name="Comuni_lista" sheetId="21" state="hidden" r:id="rId23"/>
    <sheet name="Master_Italia" sheetId="18" state="hidden" r:id="rId24"/>
    <sheet name="Reg_marche" sheetId="15" state="hidden" r:id="rId25"/>
    <sheet name="Reg_lazio" sheetId="16" state="hidden" r:id="rId26"/>
    <sheet name="Reg_toscana" sheetId="17" state="hidden" r:id="rId27"/>
    <sheet name="Reg_abruzzo" sheetId="32" state="hidden" r:id="rId28"/>
  </sheets>
  <definedNames>
    <definedName name="_xlnm._FilterDatabase" localSheetId="22" hidden="1">Comuni_lista!$A$1:$I$7898</definedName>
    <definedName name="_xlnm._FilterDatabase" localSheetId="14" hidden="1">OU_Parametri!$A$2:$AO$501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K27" i="8" l="1"/>
  <c r="I46" i="10"/>
  <c r="I47" i="10"/>
  <c r="I48" i="10"/>
  <c r="I49" i="10"/>
  <c r="I50" i="10"/>
  <c r="I45" i="10"/>
  <c r="H46" i="10"/>
  <c r="H47" i="10"/>
  <c r="H48" i="10"/>
  <c r="H49" i="10"/>
  <c r="H50" i="10"/>
  <c r="H45" i="10"/>
  <c r="I34" i="10"/>
  <c r="I35" i="10"/>
  <c r="I36" i="10"/>
  <c r="I37" i="10"/>
  <c r="I38" i="10"/>
  <c r="I33" i="10"/>
  <c r="H34" i="10"/>
  <c r="H35" i="10"/>
  <c r="H36" i="10"/>
  <c r="H37" i="10"/>
  <c r="H38" i="10"/>
  <c r="H33" i="10"/>
  <c r="I15" i="10"/>
  <c r="I16" i="10"/>
  <c r="I17" i="10"/>
  <c r="I18" i="10"/>
  <c r="I19" i="10"/>
  <c r="I20" i="10"/>
  <c r="H16" i="10"/>
  <c r="H17" i="10"/>
  <c r="H18" i="10"/>
  <c r="H19" i="10"/>
  <c r="H20" i="10"/>
  <c r="H15" i="10"/>
  <c r="A33" i="10"/>
  <c r="M186" i="5"/>
  <c r="M177" i="5"/>
  <c r="AI6" i="11"/>
  <c r="AI7" i="11"/>
  <c r="AI8" i="11"/>
  <c r="AI9" i="11"/>
  <c r="AI10" i="11"/>
  <c r="AI12" i="11"/>
  <c r="AI13" i="11"/>
  <c r="AI14" i="11"/>
  <c r="AI15" i="11"/>
  <c r="AI16" i="11"/>
  <c r="AI17" i="11"/>
  <c r="AI18" i="11"/>
  <c r="AI20" i="11"/>
  <c r="AI21" i="11"/>
  <c r="AI22" i="11"/>
  <c r="AI23" i="11"/>
  <c r="AI24" i="11"/>
  <c r="AI25" i="11"/>
  <c r="AI26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2" i="11"/>
  <c r="AI113" i="11"/>
  <c r="AI114" i="11"/>
  <c r="AI115" i="11"/>
  <c r="AI116" i="11"/>
  <c r="AI117" i="11"/>
  <c r="AI118" i="11"/>
  <c r="BN30" i="8"/>
  <c r="BN29" i="8"/>
  <c r="BN26" i="8"/>
  <c r="BN25" i="8"/>
  <c r="BH20" i="8"/>
  <c r="BH21" i="8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27" i="32"/>
  <c r="C22" i="26"/>
  <c r="H29" i="26" s="1"/>
  <c r="I6" i="13"/>
  <c r="M52" i="13"/>
  <c r="M48" i="13"/>
  <c r="M44" i="13"/>
  <c r="M40" i="13"/>
  <c r="M36" i="13"/>
  <c r="M32" i="13"/>
  <c r="M28" i="13"/>
  <c r="M24" i="13"/>
  <c r="M20" i="13"/>
  <c r="G16" i="13"/>
  <c r="E50" i="30"/>
  <c r="E46" i="30"/>
  <c r="E42" i="30"/>
  <c r="E38" i="30"/>
  <c r="E34" i="30"/>
  <c r="B95" i="26" s="1"/>
  <c r="E30" i="30"/>
  <c r="H30" i="30" s="1"/>
  <c r="P32" i="30" s="1"/>
  <c r="E26" i="30"/>
  <c r="B83" i="26" s="1"/>
  <c r="E22" i="30"/>
  <c r="H22" i="30" s="1"/>
  <c r="P24" i="30" s="1"/>
  <c r="E18" i="30"/>
  <c r="B71" i="26" s="1"/>
  <c r="B73" i="26" s="1"/>
  <c r="J119" i="26"/>
  <c r="I119" i="26"/>
  <c r="H119" i="26"/>
  <c r="G119" i="26"/>
  <c r="F119" i="26"/>
  <c r="D119" i="26"/>
  <c r="C119" i="26"/>
  <c r="J113" i="26"/>
  <c r="I113" i="26"/>
  <c r="H113" i="26"/>
  <c r="G113" i="26"/>
  <c r="F113" i="26"/>
  <c r="D113" i="26"/>
  <c r="C113" i="26"/>
  <c r="B113" i="26"/>
  <c r="B115" i="26" s="1"/>
  <c r="J107" i="26"/>
  <c r="I107" i="26"/>
  <c r="H107" i="26"/>
  <c r="G107" i="26"/>
  <c r="F107" i="26"/>
  <c r="D107" i="26"/>
  <c r="C107" i="26"/>
  <c r="B107" i="26"/>
  <c r="B109" i="26" s="1"/>
  <c r="J101" i="26"/>
  <c r="I101" i="26"/>
  <c r="H101" i="26"/>
  <c r="G101" i="26"/>
  <c r="F101" i="26"/>
  <c r="D101" i="26"/>
  <c r="C101" i="26"/>
  <c r="J95" i="26"/>
  <c r="I95" i="26"/>
  <c r="H95" i="26"/>
  <c r="G95" i="26"/>
  <c r="F95" i="26"/>
  <c r="D95" i="26"/>
  <c r="C95" i="26"/>
  <c r="J89" i="26"/>
  <c r="I89" i="26"/>
  <c r="H89" i="26"/>
  <c r="G89" i="26"/>
  <c r="F89" i="26"/>
  <c r="D89" i="26"/>
  <c r="C89" i="26"/>
  <c r="J83" i="26"/>
  <c r="I83" i="26"/>
  <c r="H83" i="26"/>
  <c r="G83" i="26"/>
  <c r="F83" i="26"/>
  <c r="D83" i="26"/>
  <c r="C83" i="26"/>
  <c r="J77" i="26"/>
  <c r="I77" i="26"/>
  <c r="H77" i="26"/>
  <c r="G77" i="26"/>
  <c r="F77" i="26"/>
  <c r="D77" i="26"/>
  <c r="C77" i="26"/>
  <c r="I123" i="26"/>
  <c r="I122" i="26"/>
  <c r="I117" i="26"/>
  <c r="I116" i="26"/>
  <c r="I111" i="26"/>
  <c r="I110" i="26"/>
  <c r="I105" i="26"/>
  <c r="I104" i="26"/>
  <c r="I99" i="26"/>
  <c r="I98" i="26"/>
  <c r="I93" i="26"/>
  <c r="I92" i="26"/>
  <c r="I87" i="26"/>
  <c r="I86" i="26"/>
  <c r="I81" i="26"/>
  <c r="I80" i="26"/>
  <c r="H46" i="30"/>
  <c r="P48" i="30" s="1"/>
  <c r="H42" i="30"/>
  <c r="O44" i="30" s="1"/>
  <c r="H38" i="30"/>
  <c r="O40" i="30" s="1"/>
  <c r="H34" i="30"/>
  <c r="P36" i="30" s="1"/>
  <c r="H18" i="30"/>
  <c r="P20" i="30" s="1"/>
  <c r="H14" i="30"/>
  <c r="E65" i="26" s="1"/>
  <c r="H50" i="30"/>
  <c r="O52" i="30" s="1"/>
  <c r="B101" i="26"/>
  <c r="B103" i="26" s="1"/>
  <c r="B65" i="26"/>
  <c r="J71" i="26"/>
  <c r="I71" i="26"/>
  <c r="H71" i="26"/>
  <c r="G71" i="26"/>
  <c r="F71" i="26"/>
  <c r="D71" i="26"/>
  <c r="C71" i="26"/>
  <c r="I75" i="26"/>
  <c r="I74" i="26"/>
  <c r="J65" i="26"/>
  <c r="I65" i="26"/>
  <c r="H65" i="26"/>
  <c r="G65" i="26"/>
  <c r="F65" i="26"/>
  <c r="D65" i="26"/>
  <c r="C65" i="26"/>
  <c r="G52" i="30"/>
  <c r="G48" i="30"/>
  <c r="G44" i="30"/>
  <c r="G40" i="30"/>
  <c r="G36" i="30"/>
  <c r="G32" i="30"/>
  <c r="G28" i="30"/>
  <c r="G24" i="30"/>
  <c r="G20" i="30"/>
  <c r="D20" i="30"/>
  <c r="D24" i="30" s="1"/>
  <c r="D28" i="30" s="1"/>
  <c r="D32" i="30" s="1"/>
  <c r="D36" i="30" s="1"/>
  <c r="D40" i="30" s="1"/>
  <c r="D44" i="30" s="1"/>
  <c r="D48" i="30" s="1"/>
  <c r="D52" i="30" s="1"/>
  <c r="D19" i="30"/>
  <c r="D23" i="30" s="1"/>
  <c r="D27" i="30" s="1"/>
  <c r="D31" i="30" s="1"/>
  <c r="D35" i="30" s="1"/>
  <c r="D39" i="30" s="1"/>
  <c r="D43" i="30" s="1"/>
  <c r="D47" i="30" s="1"/>
  <c r="D51" i="30" s="1"/>
  <c r="D18" i="30"/>
  <c r="D22" i="30" s="1"/>
  <c r="B18" i="30"/>
  <c r="G16" i="30"/>
  <c r="B14" i="30"/>
  <c r="M13" i="30"/>
  <c r="L13" i="30"/>
  <c r="K12" i="30"/>
  <c r="J12" i="30"/>
  <c r="I12" i="30"/>
  <c r="H12" i="30"/>
  <c r="G12" i="30"/>
  <c r="F12" i="30"/>
  <c r="E12" i="30"/>
  <c r="M4" i="30"/>
  <c r="M3" i="30"/>
  <c r="I69" i="26"/>
  <c r="I68" i="26"/>
  <c r="I9" i="26"/>
  <c r="C10" i="22"/>
  <c r="I8" i="26" s="1"/>
  <c r="H91" i="26" s="1"/>
  <c r="BO32" i="8" l="1"/>
  <c r="BO33" i="8"/>
  <c r="H27" i="26"/>
  <c r="H28" i="26"/>
  <c r="H105" i="26"/>
  <c r="H121" i="26"/>
  <c r="H122" i="26"/>
  <c r="H80" i="26"/>
  <c r="H109" i="26"/>
  <c r="H97" i="26"/>
  <c r="H74" i="26"/>
  <c r="H98" i="26"/>
  <c r="H111" i="26"/>
  <c r="H85" i="26"/>
  <c r="H73" i="26"/>
  <c r="H75" i="26"/>
  <c r="H86" i="26"/>
  <c r="H99" i="26"/>
  <c r="H115" i="26"/>
  <c r="H116" i="26"/>
  <c r="H92" i="26"/>
  <c r="H93" i="26"/>
  <c r="H123" i="26"/>
  <c r="H103" i="26"/>
  <c r="H79" i="26"/>
  <c r="H110" i="26"/>
  <c r="H81" i="26"/>
  <c r="H87" i="26"/>
  <c r="H104" i="26"/>
  <c r="H117" i="26"/>
  <c r="B77" i="26"/>
  <c r="B79" i="26" s="1"/>
  <c r="B85" i="26"/>
  <c r="B87" i="26"/>
  <c r="B99" i="26"/>
  <c r="F99" i="26"/>
  <c r="B98" i="26"/>
  <c r="B89" i="26"/>
  <c r="B91" i="26" s="1"/>
  <c r="H26" i="30"/>
  <c r="P28" i="30" s="1"/>
  <c r="B119" i="26"/>
  <c r="B121" i="26" s="1"/>
  <c r="E89" i="26"/>
  <c r="E77" i="26"/>
  <c r="C80" i="26" s="1"/>
  <c r="E101" i="26"/>
  <c r="E104" i="26" s="1"/>
  <c r="E95" i="26"/>
  <c r="C98" i="26" s="1"/>
  <c r="E107" i="26"/>
  <c r="E109" i="26" s="1"/>
  <c r="E113" i="26"/>
  <c r="E116" i="26" s="1"/>
  <c r="E119" i="26"/>
  <c r="B97" i="26"/>
  <c r="B117" i="26"/>
  <c r="B116" i="26"/>
  <c r="F117" i="26"/>
  <c r="F116" i="26"/>
  <c r="B111" i="26"/>
  <c r="F111" i="26"/>
  <c r="B110" i="26"/>
  <c r="F110" i="26"/>
  <c r="B105" i="26"/>
  <c r="B104" i="26"/>
  <c r="F105" i="26"/>
  <c r="F104" i="26"/>
  <c r="F98" i="26"/>
  <c r="B93" i="26"/>
  <c r="F93" i="26"/>
  <c r="B92" i="26"/>
  <c r="F87" i="26"/>
  <c r="B86" i="26"/>
  <c r="F86" i="26"/>
  <c r="B80" i="26"/>
  <c r="F81" i="26"/>
  <c r="B81" i="26"/>
  <c r="F80" i="26"/>
  <c r="P52" i="30"/>
  <c r="O48" i="30"/>
  <c r="P44" i="30"/>
  <c r="P40" i="30"/>
  <c r="O36" i="30"/>
  <c r="O32" i="30"/>
  <c r="O28" i="30"/>
  <c r="O24" i="30"/>
  <c r="O20" i="30"/>
  <c r="E71" i="26"/>
  <c r="C75" i="26" s="1"/>
  <c r="F69" i="26"/>
  <c r="B68" i="26"/>
  <c r="B67" i="26"/>
  <c r="C69" i="26"/>
  <c r="B74" i="26"/>
  <c r="B75" i="26"/>
  <c r="F75" i="26"/>
  <c r="F74" i="26"/>
  <c r="D26" i="30"/>
  <c r="B22" i="30"/>
  <c r="H69" i="26"/>
  <c r="H68" i="26"/>
  <c r="H67" i="26"/>
  <c r="E67" i="26"/>
  <c r="E68" i="26"/>
  <c r="E69" i="26"/>
  <c r="F67" i="26"/>
  <c r="B69" i="26"/>
  <c r="C67" i="26"/>
  <c r="F68" i="26"/>
  <c r="C68" i="26"/>
  <c r="F92" i="26" l="1"/>
  <c r="F122" i="26"/>
  <c r="B123" i="26"/>
  <c r="F123" i="26"/>
  <c r="B122" i="26"/>
  <c r="F79" i="26"/>
  <c r="E83" i="26"/>
  <c r="C86" i="26" s="1"/>
  <c r="F103" i="26"/>
  <c r="G69" i="26"/>
  <c r="J69" i="26" s="1"/>
  <c r="F91" i="26"/>
  <c r="E105" i="26"/>
  <c r="C91" i="26"/>
  <c r="C92" i="26"/>
  <c r="E92" i="26"/>
  <c r="E93" i="26"/>
  <c r="G93" i="26" s="1"/>
  <c r="J93" i="26" s="1"/>
  <c r="C93" i="26"/>
  <c r="E91" i="26"/>
  <c r="E79" i="26"/>
  <c r="E81" i="26"/>
  <c r="G81" i="26" s="1"/>
  <c r="J81" i="26" s="1"/>
  <c r="E80" i="26"/>
  <c r="G80" i="26" s="1"/>
  <c r="J80" i="26" s="1"/>
  <c r="C81" i="26"/>
  <c r="C79" i="26"/>
  <c r="E103" i="26"/>
  <c r="C105" i="26"/>
  <c r="C103" i="26"/>
  <c r="C104" i="26"/>
  <c r="E117" i="26"/>
  <c r="G117" i="26" s="1"/>
  <c r="J117" i="26" s="1"/>
  <c r="E98" i="26"/>
  <c r="G98" i="26" s="1"/>
  <c r="J98" i="26" s="1"/>
  <c r="E99" i="26"/>
  <c r="G99" i="26" s="1"/>
  <c r="J99" i="26" s="1"/>
  <c r="C99" i="26"/>
  <c r="E97" i="26"/>
  <c r="C97" i="26"/>
  <c r="F97" i="26"/>
  <c r="E111" i="26"/>
  <c r="G111" i="26" s="1"/>
  <c r="J111" i="26" s="1"/>
  <c r="C110" i="26"/>
  <c r="C109" i="26"/>
  <c r="E110" i="26"/>
  <c r="G110" i="26" s="1"/>
  <c r="J110" i="26" s="1"/>
  <c r="F109" i="26"/>
  <c r="G109" i="26" s="1"/>
  <c r="J109" i="26" s="1"/>
  <c r="C111" i="26"/>
  <c r="E115" i="26"/>
  <c r="C115" i="26"/>
  <c r="C116" i="26"/>
  <c r="C117" i="26"/>
  <c r="F115" i="26"/>
  <c r="C121" i="26"/>
  <c r="E121" i="26"/>
  <c r="C122" i="26"/>
  <c r="E122" i="26"/>
  <c r="G122" i="26" s="1"/>
  <c r="J122" i="26" s="1"/>
  <c r="E123" i="26"/>
  <c r="C123" i="26"/>
  <c r="F121" i="26"/>
  <c r="E74" i="26"/>
  <c r="G74" i="26" s="1"/>
  <c r="J74" i="26" s="1"/>
  <c r="F73" i="26"/>
  <c r="E73" i="26"/>
  <c r="E75" i="26"/>
  <c r="G75" i="26" s="1"/>
  <c r="J75" i="26" s="1"/>
  <c r="G105" i="26"/>
  <c r="J105" i="26" s="1"/>
  <c r="G116" i="26"/>
  <c r="J116" i="26" s="1"/>
  <c r="G104" i="26"/>
  <c r="J104" i="26" s="1"/>
  <c r="C73" i="26"/>
  <c r="C74" i="26"/>
  <c r="G68" i="26"/>
  <c r="J68" i="26" s="1"/>
  <c r="G67" i="26"/>
  <c r="J67" i="26" s="1"/>
  <c r="D30" i="30"/>
  <c r="B26" i="30"/>
  <c r="G79" i="26" l="1"/>
  <c r="J79" i="26" s="1"/>
  <c r="G92" i="26"/>
  <c r="J92" i="26" s="1"/>
  <c r="F85" i="26"/>
  <c r="E86" i="26"/>
  <c r="G86" i="26" s="1"/>
  <c r="J86" i="26" s="1"/>
  <c r="L66" i="26"/>
  <c r="H16" i="30" s="1"/>
  <c r="J16" i="30" s="1"/>
  <c r="C85" i="26"/>
  <c r="G123" i="26"/>
  <c r="J123" i="26" s="1"/>
  <c r="L120" i="26" s="1"/>
  <c r="H52" i="30" s="1"/>
  <c r="J52" i="30" s="1"/>
  <c r="G103" i="26"/>
  <c r="J103" i="26" s="1"/>
  <c r="L102" i="26" s="1"/>
  <c r="H40" i="30" s="1"/>
  <c r="J40" i="30" s="1"/>
  <c r="G91" i="26"/>
  <c r="J91" i="26" s="1"/>
  <c r="L90" i="26" s="1"/>
  <c r="H32" i="30" s="1"/>
  <c r="J32" i="30" s="1"/>
  <c r="E85" i="26"/>
  <c r="G85" i="26" s="1"/>
  <c r="J85" i="26" s="1"/>
  <c r="G73" i="26"/>
  <c r="J73" i="26" s="1"/>
  <c r="L72" i="26" s="1"/>
  <c r="H20" i="30" s="1"/>
  <c r="J20" i="30" s="1"/>
  <c r="C87" i="26"/>
  <c r="E87" i="26"/>
  <c r="G87" i="26" s="1"/>
  <c r="J87" i="26" s="1"/>
  <c r="G121" i="26"/>
  <c r="J121" i="26" s="1"/>
  <c r="G115" i="26"/>
  <c r="J115" i="26" s="1"/>
  <c r="L78" i="26"/>
  <c r="H24" i="30" s="1"/>
  <c r="J24" i="30" s="1"/>
  <c r="G97" i="26"/>
  <c r="J97" i="26" s="1"/>
  <c r="L96" i="26" s="1"/>
  <c r="H36" i="30" s="1"/>
  <c r="J36" i="30" s="1"/>
  <c r="L114" i="26"/>
  <c r="H48" i="30" s="1"/>
  <c r="J48" i="30" s="1"/>
  <c r="L108" i="26"/>
  <c r="H44" i="30" s="1"/>
  <c r="J44" i="30" s="1"/>
  <c r="D34" i="30"/>
  <c r="B30" i="30"/>
  <c r="L84" i="26" l="1"/>
  <c r="H28" i="30" s="1"/>
  <c r="J28" i="30" s="1"/>
  <c r="D38" i="30"/>
  <c r="B34" i="30"/>
  <c r="D42" i="30" l="1"/>
  <c r="B38" i="30"/>
  <c r="D46" i="30" l="1"/>
  <c r="B42" i="30"/>
  <c r="D50" i="30" l="1"/>
  <c r="B50" i="30" s="1"/>
  <c r="B46" i="30"/>
  <c r="E27" i="26" l="1"/>
  <c r="P11" i="26"/>
  <c r="P12" i="26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10" i="26"/>
  <c r="P9" i="26"/>
  <c r="P8" i="26"/>
  <c r="C114" i="29"/>
  <c r="B114" i="29"/>
  <c r="A114" i="29"/>
  <c r="C113" i="29"/>
  <c r="B113" i="29"/>
  <c r="A113" i="29"/>
  <c r="C112" i="29"/>
  <c r="B112" i="29"/>
  <c r="A112" i="29"/>
  <c r="C111" i="29"/>
  <c r="B111" i="29"/>
  <c r="A111" i="29"/>
  <c r="C110" i="29"/>
  <c r="B110" i="29"/>
  <c r="A110" i="29"/>
  <c r="C109" i="29"/>
  <c r="B109" i="29"/>
  <c r="A109" i="29"/>
  <c r="C108" i="29"/>
  <c r="B108" i="29"/>
  <c r="A108" i="29"/>
  <c r="C107" i="29"/>
  <c r="B107" i="29"/>
  <c r="A107" i="29"/>
  <c r="C106" i="29"/>
  <c r="B106" i="29"/>
  <c r="A106" i="29"/>
  <c r="C105" i="29"/>
  <c r="B105" i="29"/>
  <c r="A105" i="29"/>
  <c r="C104" i="29"/>
  <c r="B104" i="29"/>
  <c r="A104" i="29"/>
  <c r="C103" i="29"/>
  <c r="B103" i="29"/>
  <c r="A103" i="29"/>
  <c r="C102" i="29"/>
  <c r="B102" i="29"/>
  <c r="A102" i="29"/>
  <c r="C101" i="29"/>
  <c r="B101" i="29"/>
  <c r="A101" i="29"/>
  <c r="C100" i="29"/>
  <c r="B100" i="29"/>
  <c r="A100" i="29"/>
  <c r="C99" i="29"/>
  <c r="B99" i="29"/>
  <c r="A99" i="29"/>
  <c r="C98" i="29"/>
  <c r="B98" i="29"/>
  <c r="A98" i="29"/>
  <c r="C97" i="29"/>
  <c r="B97" i="29"/>
  <c r="A97" i="29"/>
  <c r="C96" i="29"/>
  <c r="B96" i="29"/>
  <c r="A96" i="29"/>
  <c r="C95" i="29"/>
  <c r="B95" i="29"/>
  <c r="A95" i="29"/>
  <c r="C94" i="29"/>
  <c r="B94" i="29"/>
  <c r="A94" i="29"/>
  <c r="C93" i="29"/>
  <c r="B93" i="29"/>
  <c r="A93" i="29"/>
  <c r="C92" i="29"/>
  <c r="B92" i="29"/>
  <c r="A92" i="29"/>
  <c r="C91" i="29"/>
  <c r="B91" i="29"/>
  <c r="A91" i="29"/>
  <c r="C90" i="29"/>
  <c r="B90" i="29"/>
  <c r="A90" i="29"/>
  <c r="C89" i="29"/>
  <c r="B89" i="29"/>
  <c r="A89" i="29"/>
  <c r="C88" i="29"/>
  <c r="B88" i="29"/>
  <c r="A88" i="29"/>
  <c r="C87" i="29"/>
  <c r="B87" i="29"/>
  <c r="A87" i="29"/>
  <c r="C86" i="29"/>
  <c r="B86" i="29"/>
  <c r="A86" i="29"/>
  <c r="C85" i="29"/>
  <c r="B85" i="29"/>
  <c r="A85" i="29"/>
  <c r="C84" i="29"/>
  <c r="B84" i="29"/>
  <c r="A84" i="29"/>
  <c r="C83" i="29"/>
  <c r="B83" i="29"/>
  <c r="A83" i="29"/>
  <c r="C82" i="29"/>
  <c r="B82" i="29"/>
  <c r="A82" i="29"/>
  <c r="C81" i="29"/>
  <c r="B81" i="29"/>
  <c r="A81" i="29"/>
  <c r="C80" i="29"/>
  <c r="B80" i="29"/>
  <c r="A80" i="29"/>
  <c r="C79" i="29"/>
  <c r="B79" i="29"/>
  <c r="A79" i="29"/>
  <c r="C78" i="29"/>
  <c r="B78" i="29"/>
  <c r="A78" i="29"/>
  <c r="C77" i="29"/>
  <c r="B77" i="29"/>
  <c r="A77" i="29"/>
  <c r="C76" i="29"/>
  <c r="B76" i="29"/>
  <c r="A76" i="29"/>
  <c r="C75" i="29"/>
  <c r="B75" i="29"/>
  <c r="A75" i="29"/>
  <c r="C74" i="29"/>
  <c r="B74" i="29"/>
  <c r="A74" i="29"/>
  <c r="C73" i="29"/>
  <c r="B73" i="29"/>
  <c r="A73" i="29"/>
  <c r="C72" i="29"/>
  <c r="B72" i="29"/>
  <c r="A72" i="29"/>
  <c r="C71" i="29"/>
  <c r="B71" i="29"/>
  <c r="A71" i="29"/>
  <c r="C70" i="29"/>
  <c r="B70" i="29"/>
  <c r="A70" i="29"/>
  <c r="C69" i="29"/>
  <c r="B69" i="29"/>
  <c r="A69" i="29"/>
  <c r="C68" i="29"/>
  <c r="B68" i="29"/>
  <c r="A68" i="29"/>
  <c r="C67" i="29"/>
  <c r="B67" i="29"/>
  <c r="A67" i="29"/>
  <c r="C66" i="29"/>
  <c r="B66" i="29"/>
  <c r="A66" i="29"/>
  <c r="C65" i="29"/>
  <c r="B65" i="29"/>
  <c r="A65" i="29"/>
  <c r="C64" i="29"/>
  <c r="B64" i="29"/>
  <c r="A64" i="29"/>
  <c r="C63" i="29"/>
  <c r="B63" i="29"/>
  <c r="A63" i="29"/>
  <c r="C62" i="29"/>
  <c r="B62" i="29"/>
  <c r="A62" i="29"/>
  <c r="C61" i="29"/>
  <c r="B61" i="29"/>
  <c r="A61" i="29"/>
  <c r="C60" i="29"/>
  <c r="B60" i="29"/>
  <c r="A60" i="29"/>
  <c r="C59" i="29"/>
  <c r="B59" i="29"/>
  <c r="A59" i="29"/>
  <c r="C58" i="29"/>
  <c r="B58" i="29"/>
  <c r="A58" i="29"/>
  <c r="C57" i="29"/>
  <c r="B57" i="29"/>
  <c r="A57" i="29"/>
  <c r="C56" i="29"/>
  <c r="B56" i="29"/>
  <c r="A56" i="29"/>
  <c r="C55" i="29"/>
  <c r="B55" i="29"/>
  <c r="A55" i="29"/>
  <c r="C54" i="29"/>
  <c r="B54" i="29"/>
  <c r="A54" i="29"/>
  <c r="C53" i="29"/>
  <c r="B53" i="29"/>
  <c r="A53" i="29"/>
  <c r="C52" i="29"/>
  <c r="B52" i="29"/>
  <c r="A52" i="29"/>
  <c r="C51" i="29"/>
  <c r="B51" i="29"/>
  <c r="A51" i="29"/>
  <c r="C50" i="29"/>
  <c r="B50" i="29"/>
  <c r="A50" i="29"/>
  <c r="C49" i="29"/>
  <c r="B49" i="29"/>
  <c r="A49" i="29"/>
  <c r="C48" i="29"/>
  <c r="B48" i="29"/>
  <c r="A48" i="29"/>
  <c r="C47" i="29"/>
  <c r="B47" i="29"/>
  <c r="A47" i="29"/>
  <c r="C46" i="29"/>
  <c r="B46" i="29"/>
  <c r="A46" i="29"/>
  <c r="C45" i="29"/>
  <c r="B45" i="29"/>
  <c r="A45" i="29"/>
  <c r="C44" i="29"/>
  <c r="B44" i="29"/>
  <c r="A44" i="29"/>
  <c r="C43" i="29"/>
  <c r="B43" i="29"/>
  <c r="A43" i="29"/>
  <c r="C42" i="29"/>
  <c r="B42" i="29"/>
  <c r="A42" i="29"/>
  <c r="C41" i="29"/>
  <c r="B41" i="29"/>
  <c r="A41" i="29"/>
  <c r="C40" i="29"/>
  <c r="B40" i="29"/>
  <c r="A40" i="29"/>
  <c r="C39" i="29"/>
  <c r="B39" i="29"/>
  <c r="A39" i="29"/>
  <c r="C38" i="29"/>
  <c r="B38" i="29"/>
  <c r="A38" i="29"/>
  <c r="C37" i="29"/>
  <c r="B37" i="29"/>
  <c r="A37" i="29"/>
  <c r="C36" i="29"/>
  <c r="B36" i="29"/>
  <c r="A36" i="29"/>
  <c r="C35" i="29"/>
  <c r="B35" i="29"/>
  <c r="A35" i="29"/>
  <c r="C34" i="29"/>
  <c r="B34" i="29"/>
  <c r="A34" i="29"/>
  <c r="C33" i="29"/>
  <c r="B33" i="29"/>
  <c r="A33" i="29"/>
  <c r="C32" i="29"/>
  <c r="B32" i="29"/>
  <c r="A32" i="29"/>
  <c r="C31" i="29"/>
  <c r="B31" i="29"/>
  <c r="A31" i="29"/>
  <c r="C30" i="29"/>
  <c r="B30" i="29"/>
  <c r="A30" i="29"/>
  <c r="C29" i="29"/>
  <c r="B29" i="29"/>
  <c r="A29" i="29"/>
  <c r="C28" i="29"/>
  <c r="B28" i="29"/>
  <c r="A28" i="29"/>
  <c r="C27" i="29"/>
  <c r="B27" i="29"/>
  <c r="A27" i="29"/>
  <c r="C26" i="29"/>
  <c r="B26" i="29"/>
  <c r="A26" i="29"/>
  <c r="C25" i="29"/>
  <c r="B25" i="29"/>
  <c r="A25" i="29"/>
  <c r="C24" i="29"/>
  <c r="B24" i="29"/>
  <c r="A24" i="29"/>
  <c r="C23" i="29"/>
  <c r="B23" i="29"/>
  <c r="A23" i="29"/>
  <c r="C22" i="29"/>
  <c r="B22" i="29"/>
  <c r="A22" i="29"/>
  <c r="C21" i="29"/>
  <c r="B21" i="29"/>
  <c r="A21" i="29"/>
  <c r="C20" i="29"/>
  <c r="B20" i="29"/>
  <c r="A20" i="29"/>
  <c r="C19" i="29"/>
  <c r="B19" i="29"/>
  <c r="A19" i="29"/>
  <c r="C18" i="29"/>
  <c r="B18" i="29"/>
  <c r="A18" i="29"/>
  <c r="C17" i="29"/>
  <c r="B17" i="29"/>
  <c r="A17" i="29"/>
  <c r="C16" i="29"/>
  <c r="B16" i="29"/>
  <c r="A16" i="29"/>
  <c r="C15" i="29"/>
  <c r="B15" i="29"/>
  <c r="A15" i="29"/>
  <c r="C14" i="29"/>
  <c r="B14" i="29"/>
  <c r="A14" i="29"/>
  <c r="C13" i="29"/>
  <c r="B13" i="29"/>
  <c r="A13" i="29"/>
  <c r="C12" i="29"/>
  <c r="B12" i="29"/>
  <c r="A12" i="29"/>
  <c r="C11" i="29"/>
  <c r="B11" i="29"/>
  <c r="A11" i="29"/>
  <c r="C10" i="29"/>
  <c r="B10" i="29"/>
  <c r="A10" i="29"/>
  <c r="C9" i="29"/>
  <c r="B9" i="29"/>
  <c r="A9" i="29"/>
  <c r="C8" i="29"/>
  <c r="B8" i="29"/>
  <c r="A8" i="29"/>
  <c r="C7" i="29"/>
  <c r="B7" i="29"/>
  <c r="A7" i="29"/>
  <c r="C6" i="29"/>
  <c r="B6" i="29"/>
  <c r="A6" i="29"/>
  <c r="C5" i="29"/>
  <c r="B5" i="29"/>
  <c r="A5" i="29"/>
  <c r="C4" i="29"/>
  <c r="B4" i="29"/>
  <c r="A4" i="29"/>
  <c r="C3" i="29"/>
  <c r="B3" i="29"/>
  <c r="A3" i="29"/>
  <c r="D42" i="26"/>
  <c r="D40" i="26"/>
  <c r="F29" i="26"/>
  <c r="B13" i="12"/>
  <c r="B14" i="12"/>
  <c r="B12" i="12"/>
  <c r="D27" i="28"/>
  <c r="C27" i="28" s="1"/>
  <c r="B12" i="1"/>
  <c r="B6" i="1"/>
  <c r="B7" i="1"/>
  <c r="B8" i="1"/>
  <c r="B9" i="1"/>
  <c r="B10" i="1"/>
  <c r="B11" i="1"/>
  <c r="C10" i="28"/>
  <c r="E22" i="28"/>
  <c r="E20" i="28"/>
  <c r="E18" i="28"/>
  <c r="G24" i="28"/>
  <c r="G23" i="28"/>
  <c r="G21" i="28"/>
  <c r="G19" i="28"/>
  <c r="F24" i="28"/>
  <c r="F23" i="28"/>
  <c r="F21" i="28"/>
  <c r="F19" i="28"/>
  <c r="D10" i="28"/>
  <c r="C7" i="27"/>
  <c r="C30" i="27" s="1"/>
  <c r="C29" i="27"/>
  <c r="C22" i="27"/>
  <c r="C33" i="27"/>
  <c r="C26" i="27"/>
  <c r="C19" i="27"/>
  <c r="K120" i="25"/>
  <c r="K124" i="25" s="1"/>
  <c r="F127" i="25"/>
  <c r="F126" i="25"/>
  <c r="F125" i="25"/>
  <c r="F124" i="25"/>
  <c r="F123" i="25"/>
  <c r="F122" i="25"/>
  <c r="F121" i="25"/>
  <c r="F120" i="25"/>
  <c r="BJ19" i="8"/>
  <c r="BJ18" i="8"/>
  <c r="BI19" i="8"/>
  <c r="BI18" i="8"/>
  <c r="C2" i="26"/>
  <c r="C7" i="26" s="1"/>
  <c r="P3" i="26"/>
  <c r="P4" i="26"/>
  <c r="C8" i="26"/>
  <c r="B27" i="26" s="1"/>
  <c r="C9" i="26"/>
  <c r="C10" i="26" s="1"/>
  <c r="O9" i="26"/>
  <c r="O10" i="26"/>
  <c r="C11" i="26"/>
  <c r="B51" i="26" s="1"/>
  <c r="O11" i="26"/>
  <c r="O13" i="26"/>
  <c r="O14" i="26"/>
  <c r="O15" i="26"/>
  <c r="I16" i="26"/>
  <c r="I17" i="26"/>
  <c r="C21" i="26"/>
  <c r="C29" i="26"/>
  <c r="I28" i="26"/>
  <c r="I29" i="26"/>
  <c r="C40" i="26"/>
  <c r="E40" i="26"/>
  <c r="F40" i="26"/>
  <c r="C41" i="26"/>
  <c r="E41" i="26"/>
  <c r="F41" i="26"/>
  <c r="C42" i="26"/>
  <c r="E42" i="26"/>
  <c r="F42" i="26"/>
  <c r="C43" i="26"/>
  <c r="E43" i="26"/>
  <c r="F43" i="26"/>
  <c r="C44" i="26"/>
  <c r="E44" i="26"/>
  <c r="F44" i="26"/>
  <c r="C45" i="26"/>
  <c r="E45" i="26"/>
  <c r="F45" i="26"/>
  <c r="C46" i="26"/>
  <c r="E46" i="26"/>
  <c r="F46" i="26"/>
  <c r="C47" i="26"/>
  <c r="E47" i="26"/>
  <c r="F47" i="26"/>
  <c r="C48" i="26"/>
  <c r="E48" i="26"/>
  <c r="F48" i="26"/>
  <c r="C49" i="26"/>
  <c r="D49" i="26"/>
  <c r="E49" i="26"/>
  <c r="F49" i="26"/>
  <c r="C51" i="26"/>
  <c r="D51" i="26"/>
  <c r="E51" i="26"/>
  <c r="F51" i="26"/>
  <c r="B20" i="25"/>
  <c r="C20" i="25"/>
  <c r="D20" i="25"/>
  <c r="B21" i="25"/>
  <c r="C21" i="25"/>
  <c r="D21" i="25"/>
  <c r="B22" i="25"/>
  <c r="C22" i="25"/>
  <c r="D22" i="25"/>
  <c r="B23" i="25"/>
  <c r="C23" i="25"/>
  <c r="D23" i="25"/>
  <c r="B24" i="25"/>
  <c r="C24" i="25"/>
  <c r="D24" i="25"/>
  <c r="B25" i="25"/>
  <c r="C25" i="25" a="1"/>
  <c r="C25" i="25" s="1"/>
  <c r="D25" i="25"/>
  <c r="B26" i="25"/>
  <c r="D26" i="25"/>
  <c r="B27" i="25"/>
  <c r="D27" i="25"/>
  <c r="B28" i="25"/>
  <c r="D28" i="25"/>
  <c r="B29" i="25"/>
  <c r="D29" i="25"/>
  <c r="B30" i="25"/>
  <c r="C30" i="25" a="1"/>
  <c r="C30" i="25" s="1"/>
  <c r="D30" i="25"/>
  <c r="B31" i="25"/>
  <c r="D31" i="25"/>
  <c r="B32" i="25"/>
  <c r="D32" i="25"/>
  <c r="B33" i="25"/>
  <c r="D33" i="25"/>
  <c r="B34" i="25"/>
  <c r="D34" i="25"/>
  <c r="B35" i="25"/>
  <c r="C35" i="25" a="1"/>
  <c r="C35" i="25" s="1"/>
  <c r="D35" i="25"/>
  <c r="B36" i="25"/>
  <c r="D36" i="25"/>
  <c r="B37" i="25"/>
  <c r="D37" i="25"/>
  <c r="B38" i="25"/>
  <c r="D38" i="25"/>
  <c r="B39" i="25"/>
  <c r="D39" i="25"/>
  <c r="B40" i="25"/>
  <c r="C40" i="25" a="1"/>
  <c r="A44" i="25" s="1"/>
  <c r="D40" i="25"/>
  <c r="B41" i="25"/>
  <c r="D41" i="25"/>
  <c r="B42" i="25"/>
  <c r="D42" i="25"/>
  <c r="B43" i="25"/>
  <c r="D43" i="25"/>
  <c r="B44" i="25"/>
  <c r="D44" i="25"/>
  <c r="B45" i="25"/>
  <c r="C45" i="25"/>
  <c r="D45" i="25"/>
  <c r="B46" i="25"/>
  <c r="C46" i="25"/>
  <c r="D46" i="25"/>
  <c r="B47" i="25"/>
  <c r="C47" i="25"/>
  <c r="D47" i="25"/>
  <c r="B48" i="25"/>
  <c r="A48" i="25" s="1"/>
  <c r="C48" i="25"/>
  <c r="D48" i="25"/>
  <c r="B49" i="25"/>
  <c r="C49" i="25"/>
  <c r="D49" i="25"/>
  <c r="B50" i="25"/>
  <c r="C50" i="25"/>
  <c r="D50" i="25"/>
  <c r="B84" i="25"/>
  <c r="D41" i="26" s="1"/>
  <c r="B85" i="25"/>
  <c r="B86" i="25"/>
  <c r="D43" i="26" s="1"/>
  <c r="B87" i="25"/>
  <c r="D44" i="26" s="1"/>
  <c r="B88" i="25"/>
  <c r="D45" i="26" s="1"/>
  <c r="B89" i="25"/>
  <c r="D46" i="26" s="1"/>
  <c r="B90" i="25"/>
  <c r="D47" i="26" s="1"/>
  <c r="B91" i="25"/>
  <c r="D48" i="26" s="1"/>
  <c r="C5" i="22"/>
  <c r="H8" i="22"/>
  <c r="M8" i="22"/>
  <c r="H9" i="22"/>
  <c r="H10" i="22"/>
  <c r="F14" i="22"/>
  <c r="G14" i="22"/>
  <c r="H14" i="22"/>
  <c r="I14" i="22"/>
  <c r="J14" i="22"/>
  <c r="K14" i="22"/>
  <c r="L14" i="22"/>
  <c r="M14" i="22"/>
  <c r="N14" i="22"/>
  <c r="H15" i="22"/>
  <c r="M15" i="22"/>
  <c r="H16" i="22"/>
  <c r="H17" i="22"/>
  <c r="H38" i="14"/>
  <c r="H34" i="14"/>
  <c r="H30" i="14"/>
  <c r="H22" i="14"/>
  <c r="H18" i="14"/>
  <c r="I46" i="14"/>
  <c r="H46" i="14"/>
  <c r="G46" i="14"/>
  <c r="I42" i="14"/>
  <c r="H42" i="14"/>
  <c r="G42" i="14"/>
  <c r="I38" i="14"/>
  <c r="G38" i="14"/>
  <c r="I34" i="14"/>
  <c r="G34" i="14"/>
  <c r="I30" i="14"/>
  <c r="G30" i="14"/>
  <c r="I26" i="14"/>
  <c r="H26" i="14"/>
  <c r="G26" i="14"/>
  <c r="I22" i="14"/>
  <c r="G22" i="14"/>
  <c r="I18" i="14"/>
  <c r="G18" i="14"/>
  <c r="I14" i="14"/>
  <c r="H14" i="14"/>
  <c r="G14" i="14"/>
  <c r="H10" i="14"/>
  <c r="E48" i="5"/>
  <c r="M4" i="13"/>
  <c r="I10" i="14"/>
  <c r="K7" i="14"/>
  <c r="L7" i="14"/>
  <c r="M7" i="14"/>
  <c r="G10" i="14"/>
  <c r="G52" i="13"/>
  <c r="G48" i="13"/>
  <c r="G44" i="13"/>
  <c r="G40" i="13"/>
  <c r="G36" i="13"/>
  <c r="G32" i="13"/>
  <c r="G28" i="13"/>
  <c r="G24" i="13"/>
  <c r="G20" i="13"/>
  <c r="R52" i="13"/>
  <c r="BJ48" i="8" s="1"/>
  <c r="Q52" i="13"/>
  <c r="BI48" i="8" s="1"/>
  <c r="R48" i="13"/>
  <c r="BJ47" i="8" s="1"/>
  <c r="Q48" i="13"/>
  <c r="BI47" i="8" s="1"/>
  <c r="R44" i="13"/>
  <c r="BJ46" i="8" s="1"/>
  <c r="Q44" i="13"/>
  <c r="BI46" i="8" s="1"/>
  <c r="R40" i="13"/>
  <c r="BJ45" i="8" s="1"/>
  <c r="Q40" i="13"/>
  <c r="BI45" i="8" s="1"/>
  <c r="R36" i="13"/>
  <c r="BJ44" i="8" s="1"/>
  <c r="Q36" i="13"/>
  <c r="BI44" i="8" s="1"/>
  <c r="R32" i="13"/>
  <c r="BJ43" i="8" s="1"/>
  <c r="Q32" i="13"/>
  <c r="BI43" i="8" s="1"/>
  <c r="R28" i="13"/>
  <c r="BJ42" i="8" s="1"/>
  <c r="Q28" i="13"/>
  <c r="BI42" i="8" s="1"/>
  <c r="Q24" i="13"/>
  <c r="BI41" i="8" s="1"/>
  <c r="R24" i="13"/>
  <c r="BJ41" i="8" s="1"/>
  <c r="R20" i="13"/>
  <c r="BJ40" i="8" s="1"/>
  <c r="Q20" i="13"/>
  <c r="BI40" i="8" s="1"/>
  <c r="R16" i="13"/>
  <c r="BJ39" i="8" s="1"/>
  <c r="Q16" i="13"/>
  <c r="BI39" i="8" s="1"/>
  <c r="M3" i="13"/>
  <c r="L13" i="13"/>
  <c r="M13" i="13"/>
  <c r="C36" i="5"/>
  <c r="C34" i="5"/>
  <c r="M3" i="5"/>
  <c r="B25" i="7"/>
  <c r="B24" i="7"/>
  <c r="B23" i="7"/>
  <c r="B22" i="7"/>
  <c r="B21" i="7"/>
  <c r="B20" i="7"/>
  <c r="B19" i="7"/>
  <c r="B18" i="7"/>
  <c r="B17" i="7"/>
  <c r="B16" i="7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3" i="10"/>
  <c r="C89" i="5"/>
  <c r="C25" i="17"/>
  <c r="D4" i="7"/>
  <c r="D6" i="7"/>
  <c r="D8" i="7" s="1"/>
  <c r="H55" i="16"/>
  <c r="G55" i="16"/>
  <c r="F55" i="16"/>
  <c r="E55" i="16"/>
  <c r="D55" i="16"/>
  <c r="C55" i="16"/>
  <c r="H43" i="16"/>
  <c r="G43" i="16"/>
  <c r="F43" i="16"/>
  <c r="D43" i="16"/>
  <c r="C43" i="16"/>
  <c r="E43" i="16"/>
  <c r="AM11" i="8"/>
  <c r="AM12" i="8"/>
  <c r="AM13" i="8"/>
  <c r="AL11" i="8"/>
  <c r="AL12" i="8"/>
  <c r="AL13" i="8"/>
  <c r="AK11" i="8"/>
  <c r="AK12" i="8"/>
  <c r="AK13" i="8"/>
  <c r="AJ9" i="8"/>
  <c r="AJ10" i="8"/>
  <c r="AJ11" i="8"/>
  <c r="AJ12" i="8"/>
  <c r="AJ13" i="8"/>
  <c r="H38" i="18"/>
  <c r="H22" i="18"/>
  <c r="B6" i="18"/>
  <c r="B4" i="7"/>
  <c r="B6" i="7"/>
  <c r="C27" i="17"/>
  <c r="AJ7" i="8" s="1"/>
  <c r="C26" i="17"/>
  <c r="AJ6" i="8" s="1"/>
  <c r="C24" i="17"/>
  <c r="AJ4" i="8" s="1"/>
  <c r="C23" i="17"/>
  <c r="AJ3" i="8" s="1"/>
  <c r="B52" i="16"/>
  <c r="B51" i="16"/>
  <c r="B50" i="16"/>
  <c r="B49" i="16"/>
  <c r="B48" i="16"/>
  <c r="B47" i="16"/>
  <c r="B46" i="16"/>
  <c r="B45" i="16"/>
  <c r="B44" i="16"/>
  <c r="B41" i="16"/>
  <c r="B40" i="16"/>
  <c r="B39" i="16"/>
  <c r="B38" i="16"/>
  <c r="B37" i="16"/>
  <c r="B36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K85" i="5" s="1"/>
  <c r="B27" i="15"/>
  <c r="B26" i="15"/>
  <c r="B25" i="15"/>
  <c r="B24" i="15"/>
  <c r="D11" i="15"/>
  <c r="B11" i="15"/>
  <c r="D10" i="15"/>
  <c r="B10" i="15"/>
  <c r="D9" i="15"/>
  <c r="B9" i="15"/>
  <c r="D8" i="15"/>
  <c r="B8" i="15"/>
  <c r="D7" i="15"/>
  <c r="B7" i="15" s="1"/>
  <c r="B6" i="15"/>
  <c r="D11" i="18"/>
  <c r="B11" i="18" s="1"/>
  <c r="D10" i="18"/>
  <c r="B10" i="18" s="1"/>
  <c r="D9" i="18"/>
  <c r="B9" i="18" s="1"/>
  <c r="D8" i="18"/>
  <c r="B8" i="18" s="1"/>
  <c r="D7" i="18"/>
  <c r="B7" i="18" s="1"/>
  <c r="R47" i="8"/>
  <c r="Q47" i="8"/>
  <c r="P47" i="8"/>
  <c r="O47" i="8"/>
  <c r="N47" i="8"/>
  <c r="M47" i="8"/>
  <c r="R46" i="8"/>
  <c r="Q46" i="8"/>
  <c r="P46" i="8"/>
  <c r="O46" i="8"/>
  <c r="N46" i="8"/>
  <c r="M46" i="8"/>
  <c r="R45" i="8"/>
  <c r="Q45" i="8"/>
  <c r="P45" i="8"/>
  <c r="O45" i="8"/>
  <c r="N45" i="8"/>
  <c r="M45" i="8"/>
  <c r="R44" i="8"/>
  <c r="Q44" i="8"/>
  <c r="P44" i="8"/>
  <c r="O44" i="8"/>
  <c r="N44" i="8"/>
  <c r="M44" i="8"/>
  <c r="R43" i="8"/>
  <c r="Q43" i="8"/>
  <c r="P43" i="8"/>
  <c r="O43" i="8"/>
  <c r="N43" i="8"/>
  <c r="M43" i="8"/>
  <c r="R42" i="8"/>
  <c r="Q42" i="8"/>
  <c r="P42" i="8"/>
  <c r="O42" i="8"/>
  <c r="N42" i="8"/>
  <c r="M42" i="8"/>
  <c r="R41" i="8"/>
  <c r="Q41" i="8"/>
  <c r="P41" i="8"/>
  <c r="O41" i="8"/>
  <c r="N41" i="8"/>
  <c r="M41" i="8"/>
  <c r="R40" i="8"/>
  <c r="Q40" i="8"/>
  <c r="P40" i="8"/>
  <c r="O40" i="8"/>
  <c r="N40" i="8"/>
  <c r="M40" i="8"/>
  <c r="B40" i="8"/>
  <c r="R39" i="8"/>
  <c r="Q39" i="8"/>
  <c r="P39" i="8"/>
  <c r="O39" i="8"/>
  <c r="N39" i="8"/>
  <c r="M39" i="8"/>
  <c r="B39" i="8"/>
  <c r="R38" i="8"/>
  <c r="Q38" i="8"/>
  <c r="P38" i="8"/>
  <c r="O38" i="8"/>
  <c r="N38" i="8"/>
  <c r="M38" i="8"/>
  <c r="B38" i="8"/>
  <c r="R37" i="8"/>
  <c r="Q37" i="8"/>
  <c r="P37" i="8"/>
  <c r="O37" i="8"/>
  <c r="N37" i="8"/>
  <c r="M37" i="8"/>
  <c r="B37" i="8"/>
  <c r="R36" i="8"/>
  <c r="Q36" i="8"/>
  <c r="P36" i="8"/>
  <c r="O36" i="8"/>
  <c r="N36" i="8"/>
  <c r="M36" i="8"/>
  <c r="B36" i="8"/>
  <c r="R35" i="8"/>
  <c r="Q35" i="8"/>
  <c r="P35" i="8"/>
  <c r="O35" i="8"/>
  <c r="N35" i="8"/>
  <c r="M35" i="8"/>
  <c r="B35" i="8"/>
  <c r="R34" i="8"/>
  <c r="Q34" i="8"/>
  <c r="P34" i="8"/>
  <c r="O34" i="8"/>
  <c r="N34" i="8"/>
  <c r="M34" i="8"/>
  <c r="B34" i="8"/>
  <c r="R33" i="8"/>
  <c r="Q33" i="8"/>
  <c r="P33" i="8"/>
  <c r="O33" i="8"/>
  <c r="N33" i="8"/>
  <c r="M33" i="8"/>
  <c r="B33" i="8"/>
  <c r="R32" i="8"/>
  <c r="Q32" i="8"/>
  <c r="P32" i="8"/>
  <c r="O32" i="8"/>
  <c r="N32" i="8"/>
  <c r="M32" i="8"/>
  <c r="B32" i="8"/>
  <c r="R31" i="8"/>
  <c r="Q31" i="8"/>
  <c r="B31" i="8"/>
  <c r="R30" i="8"/>
  <c r="Q30" i="8"/>
  <c r="B30" i="8"/>
  <c r="R21" i="8"/>
  <c r="Q21" i="8"/>
  <c r="B21" i="8"/>
  <c r="R20" i="8"/>
  <c r="Q20" i="8"/>
  <c r="B20" i="8"/>
  <c r="BK32" i="8"/>
  <c r="R19" i="8"/>
  <c r="Q19" i="8"/>
  <c r="B19" i="8"/>
  <c r="AL18" i="8"/>
  <c r="AK18" i="8"/>
  <c r="R18" i="8"/>
  <c r="Q18" i="8"/>
  <c r="P18" i="8"/>
  <c r="O18" i="8"/>
  <c r="N18" i="8"/>
  <c r="M18" i="8"/>
  <c r="B18" i="8"/>
  <c r="BJ17" i="8"/>
  <c r="BI17" i="8"/>
  <c r="R17" i="8"/>
  <c r="Q17" i="8"/>
  <c r="P17" i="8"/>
  <c r="O17" i="8"/>
  <c r="N17" i="8"/>
  <c r="M17" i="8"/>
  <c r="B17" i="8"/>
  <c r="BJ16" i="8"/>
  <c r="BI16" i="8"/>
  <c r="R16" i="8"/>
  <c r="Q16" i="8"/>
  <c r="P16" i="8"/>
  <c r="O16" i="8"/>
  <c r="N16" i="8"/>
  <c r="M16" i="8"/>
  <c r="B16" i="8"/>
  <c r="BJ15" i="8"/>
  <c r="BI15" i="8"/>
  <c r="R15" i="8"/>
  <c r="Q15" i="8"/>
  <c r="P15" i="8"/>
  <c r="O15" i="8"/>
  <c r="N15" i="8"/>
  <c r="M15" i="8"/>
  <c r="B15" i="8"/>
  <c r="BJ14" i="8"/>
  <c r="BI14" i="8"/>
  <c r="R14" i="8"/>
  <c r="Q14" i="8"/>
  <c r="P14" i="8"/>
  <c r="O14" i="8"/>
  <c r="N14" i="8"/>
  <c r="M14" i="8"/>
  <c r="B14" i="8"/>
  <c r="BJ13" i="8"/>
  <c r="BI13" i="8"/>
  <c r="AQ13" i="8"/>
  <c r="AO13" i="8"/>
  <c r="AN13" i="8"/>
  <c r="AI13" i="8"/>
  <c r="R13" i="8"/>
  <c r="Q13" i="8"/>
  <c r="P13" i="8"/>
  <c r="O13" i="8"/>
  <c r="N13" i="8"/>
  <c r="M13" i="8"/>
  <c r="B13" i="8"/>
  <c r="BJ12" i="8"/>
  <c r="BI12" i="8"/>
  <c r="AQ12" i="8"/>
  <c r="AO12" i="8"/>
  <c r="AN12" i="8"/>
  <c r="AI12" i="8"/>
  <c r="R12" i="8"/>
  <c r="Q12" i="8"/>
  <c r="P12" i="8"/>
  <c r="O12" i="8"/>
  <c r="N12" i="8"/>
  <c r="M12" i="8"/>
  <c r="B12" i="8"/>
  <c r="BJ11" i="8"/>
  <c r="BI11" i="8"/>
  <c r="AQ11" i="8"/>
  <c r="AO11" i="8"/>
  <c r="AN11" i="8"/>
  <c r="AI11" i="8"/>
  <c r="R11" i="8"/>
  <c r="Q11" i="8"/>
  <c r="P11" i="8"/>
  <c r="O11" i="8"/>
  <c r="N11" i="8"/>
  <c r="M11" i="8"/>
  <c r="B11" i="8"/>
  <c r="BJ10" i="8"/>
  <c r="BI10" i="8"/>
  <c r="AQ10" i="8"/>
  <c r="AO10" i="8"/>
  <c r="AN10" i="8"/>
  <c r="AM10" i="8"/>
  <c r="AL10" i="8"/>
  <c r="AK10" i="8"/>
  <c r="AI10" i="8"/>
  <c r="R10" i="8"/>
  <c r="Q10" i="8"/>
  <c r="P10" i="8"/>
  <c r="O10" i="8"/>
  <c r="N10" i="8"/>
  <c r="M10" i="8"/>
  <c r="B10" i="8"/>
  <c r="BJ9" i="8"/>
  <c r="BI9" i="8"/>
  <c r="AQ9" i="8"/>
  <c r="AO9" i="8"/>
  <c r="AN9" i="8"/>
  <c r="AM9" i="8"/>
  <c r="AL9" i="8"/>
  <c r="AK9" i="8"/>
  <c r="AI9" i="8"/>
  <c r="R9" i="8"/>
  <c r="Q9" i="8"/>
  <c r="P9" i="8"/>
  <c r="O9" i="8"/>
  <c r="N9" i="8"/>
  <c r="M9" i="8"/>
  <c r="B9" i="8"/>
  <c r="BJ8" i="8"/>
  <c r="BI8" i="8"/>
  <c r="AQ8" i="8"/>
  <c r="AO8" i="8"/>
  <c r="AN8" i="8"/>
  <c r="AM8" i="8"/>
  <c r="AL8" i="8"/>
  <c r="AJ8" i="8"/>
  <c r="AI8" i="8"/>
  <c r="R8" i="8"/>
  <c r="Q8" i="8"/>
  <c r="P8" i="8"/>
  <c r="O8" i="8"/>
  <c r="N8" i="8"/>
  <c r="M8" i="8"/>
  <c r="B8" i="8"/>
  <c r="BK7" i="8"/>
  <c r="BH7" i="8"/>
  <c r="AQ7" i="8"/>
  <c r="AO7" i="8"/>
  <c r="AN7" i="8"/>
  <c r="AM7" i="8"/>
  <c r="AL7" i="8"/>
  <c r="AK7" i="8"/>
  <c r="AI7" i="8"/>
  <c r="R7" i="8"/>
  <c r="Q7" i="8"/>
  <c r="P7" i="8"/>
  <c r="O7" i="8"/>
  <c r="N7" i="8"/>
  <c r="M7" i="8"/>
  <c r="B7" i="8"/>
  <c r="BH6" i="8"/>
  <c r="AQ6" i="8"/>
  <c r="AO6" i="8"/>
  <c r="AN6" i="8"/>
  <c r="AM6" i="8"/>
  <c r="AL6" i="8"/>
  <c r="AK6" i="8"/>
  <c r="AI6" i="8"/>
  <c r="R6" i="8"/>
  <c r="Q6" i="8"/>
  <c r="P6" i="8"/>
  <c r="O6" i="8"/>
  <c r="N6" i="8"/>
  <c r="M6" i="8"/>
  <c r="B6" i="8"/>
  <c r="BJ5" i="8"/>
  <c r="BI5" i="8"/>
  <c r="AQ5" i="8"/>
  <c r="AO5" i="8"/>
  <c r="AN5" i="8"/>
  <c r="AM5" i="8"/>
  <c r="AL5" i="8"/>
  <c r="AK5" i="8"/>
  <c r="AJ5" i="8"/>
  <c r="AI5" i="8"/>
  <c r="R5" i="8"/>
  <c r="Q5" i="8"/>
  <c r="P5" i="8"/>
  <c r="O5" i="8"/>
  <c r="N5" i="8"/>
  <c r="M5" i="8"/>
  <c r="B5" i="8"/>
  <c r="BJ4" i="8"/>
  <c r="BI4" i="8"/>
  <c r="AQ4" i="8"/>
  <c r="AO4" i="8"/>
  <c r="AN4" i="8"/>
  <c r="AM4" i="8"/>
  <c r="AL4" i="8"/>
  <c r="AK4" i="8"/>
  <c r="AI4" i="8"/>
  <c r="R4" i="8"/>
  <c r="Q4" i="8"/>
  <c r="P4" i="8"/>
  <c r="O4" i="8"/>
  <c r="N4" i="8"/>
  <c r="M4" i="8"/>
  <c r="AQ3" i="8"/>
  <c r="AO3" i="8"/>
  <c r="AN3" i="8"/>
  <c r="AM3" i="8"/>
  <c r="AL3" i="8"/>
  <c r="AK3" i="8"/>
  <c r="AI3" i="8"/>
  <c r="R3" i="8"/>
  <c r="Q3" i="8"/>
  <c r="P3" i="8"/>
  <c r="O3" i="8"/>
  <c r="N3" i="8"/>
  <c r="M3" i="8"/>
  <c r="R2" i="8"/>
  <c r="Q2" i="8"/>
  <c r="P2" i="8"/>
  <c r="O2" i="8"/>
  <c r="N2" i="8"/>
  <c r="M2" i="8"/>
  <c r="K2" i="8"/>
  <c r="AT1" i="8"/>
  <c r="A509" i="11"/>
  <c r="A508" i="11"/>
  <c r="A507" i="11"/>
  <c r="A505" i="11"/>
  <c r="A504" i="11"/>
  <c r="BQ502" i="11"/>
  <c r="BI502" i="11" s="1"/>
  <c r="BP502" i="11"/>
  <c r="BH502" i="11" s="1"/>
  <c r="BO502" i="11"/>
  <c r="BG502" i="11" s="1"/>
  <c r="BN502" i="11"/>
  <c r="BF502" i="11" s="1"/>
  <c r="BM502" i="11"/>
  <c r="BE502" i="11" s="1"/>
  <c r="BL502" i="11"/>
  <c r="BD502" i="11" s="1"/>
  <c r="BK502" i="11"/>
  <c r="BC502" i="11" s="1"/>
  <c r="A502" i="11"/>
  <c r="BQ501" i="11"/>
  <c r="BI501" i="11" s="1"/>
  <c r="BP501" i="11"/>
  <c r="BH501" i="11" s="1"/>
  <c r="BO501" i="11"/>
  <c r="BG501" i="11" s="1"/>
  <c r="BN501" i="11"/>
  <c r="BF501" i="11" s="1"/>
  <c r="BM501" i="11"/>
  <c r="BE501" i="11" s="1"/>
  <c r="BL501" i="11"/>
  <c r="BD501" i="11" s="1"/>
  <c r="BK501" i="11"/>
  <c r="BC501" i="11" s="1"/>
  <c r="AR501" i="11"/>
  <c r="AL501" i="11"/>
  <c r="AD501" i="11" s="1"/>
  <c r="AK501" i="11"/>
  <c r="AC501" i="11" s="1"/>
  <c r="AJ501" i="11"/>
  <c r="AB501" i="11" s="1"/>
  <c r="AI501" i="11"/>
  <c r="AA501" i="11" s="1"/>
  <c r="AH501" i="11"/>
  <c r="Z501" i="11" s="1"/>
  <c r="AF501" i="11"/>
  <c r="X501" i="11" s="1"/>
  <c r="Y501" i="11"/>
  <c r="O501" i="11"/>
  <c r="A501" i="11"/>
  <c r="BQ500" i="11"/>
  <c r="BI500" i="11" s="1"/>
  <c r="BP500" i="11"/>
  <c r="BH500" i="11" s="1"/>
  <c r="BO500" i="11"/>
  <c r="BG500" i="11" s="1"/>
  <c r="BN500" i="11"/>
  <c r="BF500" i="11" s="1"/>
  <c r="BM500" i="11"/>
  <c r="BE500" i="11" s="1"/>
  <c r="BL500" i="11"/>
  <c r="BD500" i="11" s="1"/>
  <c r="BK500" i="11"/>
  <c r="BC500" i="11" s="1"/>
  <c r="AR500" i="11"/>
  <c r="AL500" i="11"/>
  <c r="AD500" i="11" s="1"/>
  <c r="AK500" i="11"/>
  <c r="AC500" i="11" s="1"/>
  <c r="AJ500" i="11"/>
  <c r="AB500" i="11" s="1"/>
  <c r="AI500" i="11"/>
  <c r="AA500" i="11" s="1"/>
  <c r="AH500" i="11"/>
  <c r="Z500" i="11" s="1"/>
  <c r="AG500" i="11"/>
  <c r="Y500" i="11" s="1"/>
  <c r="AF500" i="11"/>
  <c r="X500" i="11" s="1"/>
  <c r="O500" i="11"/>
  <c r="A500" i="11"/>
  <c r="BQ499" i="11"/>
  <c r="BI499" i="11" s="1"/>
  <c r="BP499" i="11"/>
  <c r="BH499" i="11" s="1"/>
  <c r="BO499" i="11"/>
  <c r="BG499" i="11" s="1"/>
  <c r="BN499" i="11"/>
  <c r="BM499" i="11"/>
  <c r="BE499" i="11" s="1"/>
  <c r="BL499" i="11"/>
  <c r="BD499" i="11" s="1"/>
  <c r="BK499" i="11"/>
  <c r="BC499" i="11" s="1"/>
  <c r="BF499" i="11"/>
  <c r="AR499" i="11"/>
  <c r="AL499" i="11"/>
  <c r="AD499" i="11" s="1"/>
  <c r="AK499" i="11"/>
  <c r="AC499" i="11" s="1"/>
  <c r="AJ499" i="11"/>
  <c r="AB499" i="11" s="1"/>
  <c r="AI499" i="11"/>
  <c r="AA499" i="11" s="1"/>
  <c r="AH499" i="11"/>
  <c r="Z499" i="11" s="1"/>
  <c r="AG499" i="11"/>
  <c r="Y499" i="11" s="1"/>
  <c r="AF499" i="11"/>
  <c r="X499" i="11" s="1"/>
  <c r="O499" i="11"/>
  <c r="A499" i="11"/>
  <c r="BQ498" i="11"/>
  <c r="BI498" i="11" s="1"/>
  <c r="BP498" i="11"/>
  <c r="BH498" i="11" s="1"/>
  <c r="BO498" i="11"/>
  <c r="BG498" i="11" s="1"/>
  <c r="BN498" i="11"/>
  <c r="BF498" i="11" s="1"/>
  <c r="BM498" i="11"/>
  <c r="BE498" i="11" s="1"/>
  <c r="BL498" i="11"/>
  <c r="BD498" i="11" s="1"/>
  <c r="BK498" i="11"/>
  <c r="BC498" i="11" s="1"/>
  <c r="AR498" i="11"/>
  <c r="AL498" i="11"/>
  <c r="AD498" i="11" s="1"/>
  <c r="AK498" i="11"/>
  <c r="AC498" i="11" s="1"/>
  <c r="AJ498" i="11"/>
  <c r="AB498" i="11" s="1"/>
  <c r="AI498" i="11"/>
  <c r="AA498" i="11" s="1"/>
  <c r="AH498" i="11"/>
  <c r="Z498" i="11" s="1"/>
  <c r="AG498" i="11"/>
  <c r="Y498" i="11" s="1"/>
  <c r="AF498" i="11"/>
  <c r="X498" i="11" s="1"/>
  <c r="O498" i="11"/>
  <c r="A498" i="11"/>
  <c r="BQ497" i="11"/>
  <c r="BI497" i="11" s="1"/>
  <c r="BP497" i="11"/>
  <c r="BH497" i="11" s="1"/>
  <c r="BO497" i="11"/>
  <c r="BG497" i="11" s="1"/>
  <c r="BN497" i="11"/>
  <c r="BF497" i="11" s="1"/>
  <c r="BM497" i="11"/>
  <c r="BE497" i="11" s="1"/>
  <c r="BL497" i="11"/>
  <c r="BD497" i="11" s="1"/>
  <c r="BK497" i="11"/>
  <c r="BC497" i="11" s="1"/>
  <c r="AR497" i="11"/>
  <c r="AL497" i="11"/>
  <c r="AD497" i="11" s="1"/>
  <c r="AK497" i="11"/>
  <c r="AC497" i="11" s="1"/>
  <c r="AJ497" i="11"/>
  <c r="AB497" i="11" s="1"/>
  <c r="AI497" i="11"/>
  <c r="AA497" i="11" s="1"/>
  <c r="AH497" i="11"/>
  <c r="Z497" i="11" s="1"/>
  <c r="AG497" i="11"/>
  <c r="Y497" i="11" s="1"/>
  <c r="AF497" i="11"/>
  <c r="X497" i="11" s="1"/>
  <c r="O497" i="11"/>
  <c r="A497" i="11"/>
  <c r="BQ496" i="11"/>
  <c r="BI496" i="11" s="1"/>
  <c r="BP496" i="11"/>
  <c r="BH496" i="11" s="1"/>
  <c r="BO496" i="11"/>
  <c r="BG496" i="11" s="1"/>
  <c r="BN496" i="11"/>
  <c r="BF496" i="11" s="1"/>
  <c r="BM496" i="11"/>
  <c r="BE496" i="11" s="1"/>
  <c r="BL496" i="11"/>
  <c r="BD496" i="11" s="1"/>
  <c r="BK496" i="11"/>
  <c r="BC496" i="11" s="1"/>
  <c r="AR496" i="11"/>
  <c r="AL496" i="11"/>
  <c r="AD496" i="11" s="1"/>
  <c r="AK496" i="11"/>
  <c r="AC496" i="11" s="1"/>
  <c r="AJ496" i="11"/>
  <c r="AB496" i="11" s="1"/>
  <c r="AI496" i="11"/>
  <c r="AA496" i="11" s="1"/>
  <c r="AH496" i="11"/>
  <c r="Z496" i="11" s="1"/>
  <c r="AG496" i="11"/>
  <c r="Y496" i="11" s="1"/>
  <c r="AF496" i="11"/>
  <c r="X496" i="11" s="1"/>
  <c r="O496" i="11"/>
  <c r="A496" i="11"/>
  <c r="BQ495" i="11"/>
  <c r="BI495" i="11" s="1"/>
  <c r="BP495" i="11"/>
  <c r="BH495" i="11" s="1"/>
  <c r="BO495" i="11"/>
  <c r="BG495" i="11" s="1"/>
  <c r="BN495" i="11"/>
  <c r="BF495" i="11" s="1"/>
  <c r="BM495" i="11"/>
  <c r="BE495" i="11" s="1"/>
  <c r="BL495" i="11"/>
  <c r="BD495" i="11" s="1"/>
  <c r="BK495" i="11"/>
  <c r="BC495" i="11" s="1"/>
  <c r="AR495" i="11"/>
  <c r="AL495" i="11"/>
  <c r="AD495" i="11" s="1"/>
  <c r="AK495" i="11"/>
  <c r="AC495" i="11" s="1"/>
  <c r="AJ495" i="11"/>
  <c r="AB495" i="11" s="1"/>
  <c r="AI495" i="11"/>
  <c r="AA495" i="11" s="1"/>
  <c r="AH495" i="11"/>
  <c r="Z495" i="11" s="1"/>
  <c r="AG495" i="11"/>
  <c r="Y495" i="11" s="1"/>
  <c r="AF495" i="11"/>
  <c r="X495" i="11" s="1"/>
  <c r="O495" i="11"/>
  <c r="A495" i="11"/>
  <c r="BQ494" i="11"/>
  <c r="BI494" i="11" s="1"/>
  <c r="BP494" i="11"/>
  <c r="BH494" i="11" s="1"/>
  <c r="BO494" i="11"/>
  <c r="BG494" i="11" s="1"/>
  <c r="BN494" i="11"/>
  <c r="BF494" i="11" s="1"/>
  <c r="BM494" i="11"/>
  <c r="BE494" i="11" s="1"/>
  <c r="BL494" i="11"/>
  <c r="BD494" i="11" s="1"/>
  <c r="BK494" i="11"/>
  <c r="BC494" i="11" s="1"/>
  <c r="AR494" i="11"/>
  <c r="AL494" i="11"/>
  <c r="AD494" i="11" s="1"/>
  <c r="AK494" i="11"/>
  <c r="AC494" i="11" s="1"/>
  <c r="AJ494" i="11"/>
  <c r="AB494" i="11" s="1"/>
  <c r="AI494" i="11"/>
  <c r="AA494" i="11" s="1"/>
  <c r="AH494" i="11"/>
  <c r="Z494" i="11" s="1"/>
  <c r="AG494" i="11"/>
  <c r="Y494" i="11" s="1"/>
  <c r="AF494" i="11"/>
  <c r="X494" i="11" s="1"/>
  <c r="O494" i="11"/>
  <c r="A494" i="11"/>
  <c r="BQ493" i="11"/>
  <c r="BI493" i="11" s="1"/>
  <c r="BP493" i="11"/>
  <c r="BH493" i="11" s="1"/>
  <c r="BO493" i="11"/>
  <c r="BG493" i="11" s="1"/>
  <c r="BN493" i="11"/>
  <c r="BF493" i="11" s="1"/>
  <c r="BM493" i="11"/>
  <c r="BE493" i="11" s="1"/>
  <c r="BL493" i="11"/>
  <c r="BD493" i="11" s="1"/>
  <c r="BK493" i="11"/>
  <c r="BC493" i="11" s="1"/>
  <c r="AR493" i="11"/>
  <c r="AL493" i="11"/>
  <c r="AD493" i="11" s="1"/>
  <c r="AK493" i="11"/>
  <c r="AC493" i="11" s="1"/>
  <c r="AJ493" i="11"/>
  <c r="AB493" i="11" s="1"/>
  <c r="AI493" i="11"/>
  <c r="AA493" i="11" s="1"/>
  <c r="AH493" i="11"/>
  <c r="Z493" i="11" s="1"/>
  <c r="AG493" i="11"/>
  <c r="Y493" i="11" s="1"/>
  <c r="AF493" i="11"/>
  <c r="X493" i="11" s="1"/>
  <c r="O493" i="11"/>
  <c r="A493" i="11"/>
  <c r="BQ492" i="11"/>
  <c r="BI492" i="11" s="1"/>
  <c r="BP492" i="11"/>
  <c r="BH492" i="11" s="1"/>
  <c r="BO492" i="11"/>
  <c r="BG492" i="11" s="1"/>
  <c r="BN492" i="11"/>
  <c r="BF492" i="11" s="1"/>
  <c r="BM492" i="11"/>
  <c r="BE492" i="11" s="1"/>
  <c r="BL492" i="11"/>
  <c r="BD492" i="11" s="1"/>
  <c r="BK492" i="11"/>
  <c r="BC492" i="11" s="1"/>
  <c r="AR492" i="11"/>
  <c r="AL492" i="11"/>
  <c r="AD492" i="11" s="1"/>
  <c r="AK492" i="11"/>
  <c r="AC492" i="11" s="1"/>
  <c r="AJ492" i="11"/>
  <c r="AB492" i="11" s="1"/>
  <c r="AI492" i="11"/>
  <c r="AA492" i="11" s="1"/>
  <c r="AH492" i="11"/>
  <c r="Z492" i="11" s="1"/>
  <c r="AG492" i="11"/>
  <c r="Y492" i="11" s="1"/>
  <c r="AF492" i="11"/>
  <c r="X492" i="11" s="1"/>
  <c r="O492" i="11"/>
  <c r="A492" i="11"/>
  <c r="BQ491" i="11"/>
  <c r="BI491" i="11" s="1"/>
  <c r="BP491" i="11"/>
  <c r="BH491" i="11" s="1"/>
  <c r="BO491" i="11"/>
  <c r="BG491" i="11" s="1"/>
  <c r="BN491" i="11"/>
  <c r="BF491" i="11" s="1"/>
  <c r="BM491" i="11"/>
  <c r="BE491" i="11" s="1"/>
  <c r="BL491" i="11"/>
  <c r="BD491" i="11" s="1"/>
  <c r="BK491" i="11"/>
  <c r="BC491" i="11" s="1"/>
  <c r="AR491" i="11"/>
  <c r="AL491" i="11"/>
  <c r="AD491" i="11" s="1"/>
  <c r="AK491" i="11"/>
  <c r="AC491" i="11" s="1"/>
  <c r="AJ491" i="11"/>
  <c r="AB491" i="11" s="1"/>
  <c r="AI491" i="11"/>
  <c r="AA491" i="11" s="1"/>
  <c r="AH491" i="11"/>
  <c r="Z491" i="11" s="1"/>
  <c r="AG491" i="11"/>
  <c r="Y491" i="11" s="1"/>
  <c r="AF491" i="11"/>
  <c r="X491" i="11" s="1"/>
  <c r="O491" i="11"/>
  <c r="A491" i="11"/>
  <c r="BQ490" i="11"/>
  <c r="BI490" i="11" s="1"/>
  <c r="BP490" i="11"/>
  <c r="BH490" i="11" s="1"/>
  <c r="BO490" i="11"/>
  <c r="BN490" i="11"/>
  <c r="BF490" i="11" s="1"/>
  <c r="BM490" i="11"/>
  <c r="BE490" i="11" s="1"/>
  <c r="BL490" i="11"/>
  <c r="BD490" i="11" s="1"/>
  <c r="BK490" i="11"/>
  <c r="BC490" i="11" s="1"/>
  <c r="BG490" i="11"/>
  <c r="AR490" i="11"/>
  <c r="AL490" i="11"/>
  <c r="AD490" i="11" s="1"/>
  <c r="AK490" i="11"/>
  <c r="AC490" i="11" s="1"/>
  <c r="AJ490" i="11"/>
  <c r="AB490" i="11" s="1"/>
  <c r="AI490" i="11"/>
  <c r="AA490" i="11" s="1"/>
  <c r="AH490" i="11"/>
  <c r="Z490" i="11" s="1"/>
  <c r="AG490" i="11"/>
  <c r="Y490" i="11" s="1"/>
  <c r="AF490" i="11"/>
  <c r="X490" i="11" s="1"/>
  <c r="O490" i="11"/>
  <c r="A490" i="11"/>
  <c r="BQ489" i="11"/>
  <c r="BI489" i="11" s="1"/>
  <c r="BP489" i="11"/>
  <c r="BH489" i="11" s="1"/>
  <c r="BO489" i="11"/>
  <c r="BG489" i="11" s="1"/>
  <c r="BN489" i="11"/>
  <c r="BF489" i="11" s="1"/>
  <c r="BM489" i="11"/>
  <c r="BE489" i="11" s="1"/>
  <c r="BL489" i="11"/>
  <c r="BD489" i="11" s="1"/>
  <c r="BK489" i="11"/>
  <c r="BC489" i="11" s="1"/>
  <c r="AR489" i="11"/>
  <c r="AL489" i="11"/>
  <c r="AD489" i="11" s="1"/>
  <c r="AK489" i="11"/>
  <c r="AC489" i="11" s="1"/>
  <c r="AJ489" i="11"/>
  <c r="AB489" i="11" s="1"/>
  <c r="AI489" i="11"/>
  <c r="AA489" i="11" s="1"/>
  <c r="AH489" i="11"/>
  <c r="Z489" i="11" s="1"/>
  <c r="AG489" i="11"/>
  <c r="Y489" i="11" s="1"/>
  <c r="AF489" i="11"/>
  <c r="X489" i="11" s="1"/>
  <c r="O489" i="11"/>
  <c r="A489" i="11"/>
  <c r="BQ488" i="11"/>
  <c r="BI488" i="11" s="1"/>
  <c r="BP488" i="11"/>
  <c r="BH488" i="11" s="1"/>
  <c r="BO488" i="11"/>
  <c r="BG488" i="11" s="1"/>
  <c r="BN488" i="11"/>
  <c r="BF488" i="11" s="1"/>
  <c r="BM488" i="11"/>
  <c r="BE488" i="11" s="1"/>
  <c r="BL488" i="11"/>
  <c r="BD488" i="11" s="1"/>
  <c r="BK488" i="11"/>
  <c r="BC488" i="11" s="1"/>
  <c r="AR488" i="11"/>
  <c r="AL488" i="11"/>
  <c r="AD488" i="11" s="1"/>
  <c r="AK488" i="11"/>
  <c r="AC488" i="11" s="1"/>
  <c r="AJ488" i="11"/>
  <c r="AB488" i="11" s="1"/>
  <c r="AI488" i="11"/>
  <c r="AA488" i="11" s="1"/>
  <c r="AH488" i="11"/>
  <c r="Z488" i="11" s="1"/>
  <c r="AG488" i="11"/>
  <c r="Y488" i="11" s="1"/>
  <c r="AF488" i="11"/>
  <c r="X488" i="11" s="1"/>
  <c r="O488" i="11"/>
  <c r="A488" i="11"/>
  <c r="BQ487" i="11"/>
  <c r="BP487" i="11"/>
  <c r="BO487" i="11"/>
  <c r="BG487" i="11" s="1"/>
  <c r="BN487" i="11"/>
  <c r="BF487" i="11" s="1"/>
  <c r="BM487" i="11"/>
  <c r="BE487" i="11" s="1"/>
  <c r="BL487" i="11"/>
  <c r="BD487" i="11" s="1"/>
  <c r="BK487" i="11"/>
  <c r="BC487" i="11" s="1"/>
  <c r="BI487" i="11"/>
  <c r="BH487" i="11"/>
  <c r="AR487" i="11"/>
  <c r="AL487" i="11"/>
  <c r="AD487" i="11" s="1"/>
  <c r="AK487" i="11"/>
  <c r="AC487" i="11" s="1"/>
  <c r="AJ487" i="11"/>
  <c r="AB487" i="11" s="1"/>
  <c r="AI487" i="11"/>
  <c r="AA487" i="11" s="1"/>
  <c r="AH487" i="11"/>
  <c r="Z487" i="11" s="1"/>
  <c r="AG487" i="11"/>
  <c r="Y487" i="11" s="1"/>
  <c r="AF487" i="11"/>
  <c r="X487" i="11" s="1"/>
  <c r="O487" i="11"/>
  <c r="A487" i="11"/>
  <c r="BQ486" i="11"/>
  <c r="BI486" i="11" s="1"/>
  <c r="BP486" i="11"/>
  <c r="BH486" i="11" s="1"/>
  <c r="BO486" i="11"/>
  <c r="BG486" i="11" s="1"/>
  <c r="BN486" i="11"/>
  <c r="BF486" i="11" s="1"/>
  <c r="BM486" i="11"/>
  <c r="BE486" i="11" s="1"/>
  <c r="BL486" i="11"/>
  <c r="BD486" i="11" s="1"/>
  <c r="BK486" i="11"/>
  <c r="BC486" i="11" s="1"/>
  <c r="AR486" i="11"/>
  <c r="AL486" i="11"/>
  <c r="AD486" i="11" s="1"/>
  <c r="AK486" i="11"/>
  <c r="AC486" i="11" s="1"/>
  <c r="AJ486" i="11"/>
  <c r="AB486" i="11" s="1"/>
  <c r="AI486" i="11"/>
  <c r="AA486" i="11" s="1"/>
  <c r="AH486" i="11"/>
  <c r="Z486" i="11" s="1"/>
  <c r="AG486" i="11"/>
  <c r="Y486" i="11" s="1"/>
  <c r="AF486" i="11"/>
  <c r="X486" i="11" s="1"/>
  <c r="O486" i="11"/>
  <c r="A486" i="11"/>
  <c r="BQ485" i="11"/>
  <c r="BP485" i="11"/>
  <c r="BH485" i="11" s="1"/>
  <c r="BO485" i="11"/>
  <c r="BN485" i="11"/>
  <c r="BF485" i="11" s="1"/>
  <c r="BM485" i="11"/>
  <c r="BE485" i="11" s="1"/>
  <c r="BL485" i="11"/>
  <c r="BD485" i="11" s="1"/>
  <c r="BK485" i="11"/>
  <c r="BC485" i="11" s="1"/>
  <c r="BI485" i="11"/>
  <c r="BG485" i="11"/>
  <c r="AR485" i="11"/>
  <c r="AL485" i="11"/>
  <c r="AD485" i="11" s="1"/>
  <c r="AK485" i="11"/>
  <c r="AC485" i="11" s="1"/>
  <c r="AJ485" i="11"/>
  <c r="AB485" i="11" s="1"/>
  <c r="AI485" i="11"/>
  <c r="AA485" i="11" s="1"/>
  <c r="AH485" i="11"/>
  <c r="Z485" i="11" s="1"/>
  <c r="AG485" i="11"/>
  <c r="Y485" i="11" s="1"/>
  <c r="AF485" i="11"/>
  <c r="X485" i="11" s="1"/>
  <c r="O485" i="11"/>
  <c r="A485" i="11"/>
  <c r="BQ484" i="11"/>
  <c r="BI484" i="11" s="1"/>
  <c r="BP484" i="11"/>
  <c r="BH484" i="11" s="1"/>
  <c r="BO484" i="11"/>
  <c r="BG484" i="11" s="1"/>
  <c r="BN484" i="11"/>
  <c r="BF484" i="11" s="1"/>
  <c r="BM484" i="11"/>
  <c r="BE484" i="11" s="1"/>
  <c r="BL484" i="11"/>
  <c r="BD484" i="11" s="1"/>
  <c r="BK484" i="11"/>
  <c r="BC484" i="11" s="1"/>
  <c r="AR484" i="11"/>
  <c r="AL484" i="11"/>
  <c r="AD484" i="11" s="1"/>
  <c r="AK484" i="11"/>
  <c r="AC484" i="11" s="1"/>
  <c r="AJ484" i="11"/>
  <c r="AB484" i="11" s="1"/>
  <c r="AI484" i="11"/>
  <c r="AA484" i="11" s="1"/>
  <c r="AH484" i="11"/>
  <c r="Z484" i="11" s="1"/>
  <c r="AG484" i="11"/>
  <c r="Y484" i="11" s="1"/>
  <c r="AF484" i="11"/>
  <c r="X484" i="11" s="1"/>
  <c r="O484" i="11"/>
  <c r="A484" i="11"/>
  <c r="BQ483" i="11"/>
  <c r="BI483" i="11" s="1"/>
  <c r="BP483" i="11"/>
  <c r="BH483" i="11" s="1"/>
  <c r="BO483" i="11"/>
  <c r="BG483" i="11" s="1"/>
  <c r="BN483" i="11"/>
  <c r="BF483" i="11" s="1"/>
  <c r="BM483" i="11"/>
  <c r="BE483" i="11" s="1"/>
  <c r="BL483" i="11"/>
  <c r="BD483" i="11" s="1"/>
  <c r="BK483" i="11"/>
  <c r="BC483" i="11" s="1"/>
  <c r="AR483" i="11"/>
  <c r="AL483" i="11"/>
  <c r="AD483" i="11" s="1"/>
  <c r="AK483" i="11"/>
  <c r="AC483" i="11" s="1"/>
  <c r="AJ483" i="11"/>
  <c r="AB483" i="11" s="1"/>
  <c r="AI483" i="11"/>
  <c r="AA483" i="11" s="1"/>
  <c r="AH483" i="11"/>
  <c r="Z483" i="11" s="1"/>
  <c r="AG483" i="11"/>
  <c r="Y483" i="11" s="1"/>
  <c r="AF483" i="11"/>
  <c r="X483" i="11" s="1"/>
  <c r="O483" i="11"/>
  <c r="A483" i="11"/>
  <c r="BQ482" i="11"/>
  <c r="BI482" i="11" s="1"/>
  <c r="BP482" i="11"/>
  <c r="BH482" i="11" s="1"/>
  <c r="BO482" i="11"/>
  <c r="BG482" i="11" s="1"/>
  <c r="BN482" i="11"/>
  <c r="BF482" i="11" s="1"/>
  <c r="BM482" i="11"/>
  <c r="BE482" i="11" s="1"/>
  <c r="BL482" i="11"/>
  <c r="BD482" i="11" s="1"/>
  <c r="BK482" i="11"/>
  <c r="BC482" i="11" s="1"/>
  <c r="AR482" i="11"/>
  <c r="AL482" i="11"/>
  <c r="AD482" i="11" s="1"/>
  <c r="AK482" i="11"/>
  <c r="AC482" i="11" s="1"/>
  <c r="AJ482" i="11"/>
  <c r="AB482" i="11" s="1"/>
  <c r="AI482" i="11"/>
  <c r="AA482" i="11" s="1"/>
  <c r="AH482" i="11"/>
  <c r="Z482" i="11" s="1"/>
  <c r="AG482" i="11"/>
  <c r="Y482" i="11" s="1"/>
  <c r="AF482" i="11"/>
  <c r="X482" i="11" s="1"/>
  <c r="O482" i="11"/>
  <c r="A482" i="11"/>
  <c r="BQ481" i="11"/>
  <c r="BI481" i="11" s="1"/>
  <c r="BP481" i="11"/>
  <c r="BH481" i="11" s="1"/>
  <c r="BO481" i="11"/>
  <c r="BG481" i="11" s="1"/>
  <c r="BN481" i="11"/>
  <c r="BF481" i="11" s="1"/>
  <c r="BM481" i="11"/>
  <c r="BE481" i="11" s="1"/>
  <c r="BL481" i="11"/>
  <c r="BD481" i="11" s="1"/>
  <c r="BK481" i="11"/>
  <c r="BC481" i="11" s="1"/>
  <c r="AR481" i="11"/>
  <c r="AL481" i="11"/>
  <c r="AD481" i="11" s="1"/>
  <c r="AK481" i="11"/>
  <c r="AC481" i="11" s="1"/>
  <c r="AJ481" i="11"/>
  <c r="AB481" i="11" s="1"/>
  <c r="AI481" i="11"/>
  <c r="AA481" i="11" s="1"/>
  <c r="AH481" i="11"/>
  <c r="Z481" i="11" s="1"/>
  <c r="AG481" i="11"/>
  <c r="Y481" i="11" s="1"/>
  <c r="AF481" i="11"/>
  <c r="X481" i="11" s="1"/>
  <c r="O481" i="11"/>
  <c r="A481" i="11"/>
  <c r="BQ480" i="11"/>
  <c r="BI480" i="11" s="1"/>
  <c r="BP480" i="11"/>
  <c r="BH480" i="11" s="1"/>
  <c r="BO480" i="11"/>
  <c r="BG480" i="11" s="1"/>
  <c r="BN480" i="11"/>
  <c r="BF480" i="11" s="1"/>
  <c r="BM480" i="11"/>
  <c r="BE480" i="11" s="1"/>
  <c r="BL480" i="11"/>
  <c r="BD480" i="11" s="1"/>
  <c r="BK480" i="11"/>
  <c r="BC480" i="11" s="1"/>
  <c r="AR480" i="11"/>
  <c r="AL480" i="11"/>
  <c r="AD480" i="11" s="1"/>
  <c r="AK480" i="11"/>
  <c r="AC480" i="11" s="1"/>
  <c r="AJ480" i="11"/>
  <c r="AB480" i="11" s="1"/>
  <c r="AI480" i="11"/>
  <c r="AA480" i="11" s="1"/>
  <c r="AH480" i="11"/>
  <c r="Z480" i="11" s="1"/>
  <c r="AG480" i="11"/>
  <c r="Y480" i="11" s="1"/>
  <c r="AF480" i="11"/>
  <c r="X480" i="11" s="1"/>
  <c r="O480" i="11"/>
  <c r="A480" i="11"/>
  <c r="BQ479" i="11"/>
  <c r="BI479" i="11" s="1"/>
  <c r="BP479" i="11"/>
  <c r="BH479" i="11" s="1"/>
  <c r="BO479" i="11"/>
  <c r="BG479" i="11" s="1"/>
  <c r="BN479" i="11"/>
  <c r="BF479" i="11" s="1"/>
  <c r="BM479" i="11"/>
  <c r="BE479" i="11" s="1"/>
  <c r="BL479" i="11"/>
  <c r="BD479" i="11" s="1"/>
  <c r="BK479" i="11"/>
  <c r="BC479" i="11" s="1"/>
  <c r="AR479" i="11"/>
  <c r="AL479" i="11"/>
  <c r="AD479" i="11" s="1"/>
  <c r="AK479" i="11"/>
  <c r="AC479" i="11" s="1"/>
  <c r="AJ479" i="11"/>
  <c r="AB479" i="11" s="1"/>
  <c r="AI479" i="11"/>
  <c r="AA479" i="11" s="1"/>
  <c r="AH479" i="11"/>
  <c r="Z479" i="11" s="1"/>
  <c r="AG479" i="11"/>
  <c r="Y479" i="11" s="1"/>
  <c r="AF479" i="11"/>
  <c r="X479" i="11" s="1"/>
  <c r="O479" i="11"/>
  <c r="A479" i="11"/>
  <c r="BQ478" i="11"/>
  <c r="BI478" i="11" s="1"/>
  <c r="BP478" i="11"/>
  <c r="BH478" i="11" s="1"/>
  <c r="BO478" i="11"/>
  <c r="BG478" i="11" s="1"/>
  <c r="BN478" i="11"/>
  <c r="BF478" i="11" s="1"/>
  <c r="BM478" i="11"/>
  <c r="BE478" i="11" s="1"/>
  <c r="BL478" i="11"/>
  <c r="BD478" i="11" s="1"/>
  <c r="BK478" i="11"/>
  <c r="BC478" i="11" s="1"/>
  <c r="AR478" i="11"/>
  <c r="AL478" i="11"/>
  <c r="AD478" i="11" s="1"/>
  <c r="AK478" i="11"/>
  <c r="AC478" i="11" s="1"/>
  <c r="AJ478" i="11"/>
  <c r="AB478" i="11" s="1"/>
  <c r="AI478" i="11"/>
  <c r="AA478" i="11" s="1"/>
  <c r="AH478" i="11"/>
  <c r="Z478" i="11" s="1"/>
  <c r="AG478" i="11"/>
  <c r="Y478" i="11" s="1"/>
  <c r="AF478" i="11"/>
  <c r="X478" i="11" s="1"/>
  <c r="O478" i="11"/>
  <c r="A478" i="11"/>
  <c r="BQ477" i="11"/>
  <c r="BI477" i="11" s="1"/>
  <c r="BP477" i="11"/>
  <c r="BH477" i="11" s="1"/>
  <c r="BO477" i="11"/>
  <c r="BG477" i="11" s="1"/>
  <c r="BN477" i="11"/>
  <c r="BF477" i="11" s="1"/>
  <c r="BM477" i="11"/>
  <c r="BE477" i="11" s="1"/>
  <c r="BL477" i="11"/>
  <c r="BD477" i="11" s="1"/>
  <c r="BK477" i="11"/>
  <c r="BC477" i="11" s="1"/>
  <c r="AR477" i="11"/>
  <c r="AL477" i="11"/>
  <c r="AD477" i="11" s="1"/>
  <c r="AK477" i="11"/>
  <c r="AC477" i="11" s="1"/>
  <c r="AJ477" i="11"/>
  <c r="AB477" i="11" s="1"/>
  <c r="AI477" i="11"/>
  <c r="AA477" i="11" s="1"/>
  <c r="AH477" i="11"/>
  <c r="Z477" i="11" s="1"/>
  <c r="AG477" i="11"/>
  <c r="Y477" i="11" s="1"/>
  <c r="AF477" i="11"/>
  <c r="X477" i="11" s="1"/>
  <c r="O477" i="11"/>
  <c r="A477" i="11"/>
  <c r="BQ476" i="11"/>
  <c r="BI476" i="11" s="1"/>
  <c r="BP476" i="11"/>
  <c r="BH476" i="11" s="1"/>
  <c r="BO476" i="11"/>
  <c r="BG476" i="11" s="1"/>
  <c r="BN476" i="11"/>
  <c r="BF476" i="11" s="1"/>
  <c r="BM476" i="11"/>
  <c r="BE476" i="11" s="1"/>
  <c r="BL476" i="11"/>
  <c r="BD476" i="11" s="1"/>
  <c r="BK476" i="11"/>
  <c r="BC476" i="11" s="1"/>
  <c r="AR476" i="11"/>
  <c r="AL476" i="11"/>
  <c r="AD476" i="11" s="1"/>
  <c r="AK476" i="11"/>
  <c r="AC476" i="11" s="1"/>
  <c r="AJ476" i="11"/>
  <c r="AB476" i="11" s="1"/>
  <c r="AI476" i="11"/>
  <c r="AA476" i="11" s="1"/>
  <c r="AH476" i="11"/>
  <c r="Z476" i="11" s="1"/>
  <c r="AG476" i="11"/>
  <c r="Y476" i="11" s="1"/>
  <c r="AF476" i="11"/>
  <c r="X476" i="11" s="1"/>
  <c r="O476" i="11"/>
  <c r="A476" i="11"/>
  <c r="BQ475" i="11"/>
  <c r="BI475" i="11" s="1"/>
  <c r="BP475" i="11"/>
  <c r="BH475" i="11" s="1"/>
  <c r="BO475" i="11"/>
  <c r="BG475" i="11" s="1"/>
  <c r="BN475" i="11"/>
  <c r="BF475" i="11" s="1"/>
  <c r="BM475" i="11"/>
  <c r="BE475" i="11" s="1"/>
  <c r="BL475" i="11"/>
  <c r="BD475" i="11" s="1"/>
  <c r="BK475" i="11"/>
  <c r="BC475" i="11" s="1"/>
  <c r="AR475" i="11"/>
  <c r="AL475" i="11"/>
  <c r="AD475" i="11" s="1"/>
  <c r="AK475" i="11"/>
  <c r="AC475" i="11" s="1"/>
  <c r="AJ475" i="11"/>
  <c r="AB475" i="11" s="1"/>
  <c r="AI475" i="11"/>
  <c r="AA475" i="11" s="1"/>
  <c r="AH475" i="11"/>
  <c r="Z475" i="11" s="1"/>
  <c r="AG475" i="11"/>
  <c r="Y475" i="11" s="1"/>
  <c r="AF475" i="11"/>
  <c r="X475" i="11" s="1"/>
  <c r="O475" i="11"/>
  <c r="A475" i="11"/>
  <c r="BQ474" i="11"/>
  <c r="BI474" i="11" s="1"/>
  <c r="BP474" i="11"/>
  <c r="BH474" i="11" s="1"/>
  <c r="BO474" i="11"/>
  <c r="BN474" i="11"/>
  <c r="BF474" i="11" s="1"/>
  <c r="BM474" i="11"/>
  <c r="BE474" i="11" s="1"/>
  <c r="BL474" i="11"/>
  <c r="BD474" i="11" s="1"/>
  <c r="BK474" i="11"/>
  <c r="BC474" i="11" s="1"/>
  <c r="BG474" i="11"/>
  <c r="AR474" i="11"/>
  <c r="AL474" i="11"/>
  <c r="AD474" i="11" s="1"/>
  <c r="AK474" i="11"/>
  <c r="AC474" i="11" s="1"/>
  <c r="AJ474" i="11"/>
  <c r="AB474" i="11" s="1"/>
  <c r="AI474" i="11"/>
  <c r="AA474" i="11" s="1"/>
  <c r="AH474" i="11"/>
  <c r="Z474" i="11" s="1"/>
  <c r="AG474" i="11"/>
  <c r="Y474" i="11" s="1"/>
  <c r="AF474" i="11"/>
  <c r="X474" i="11" s="1"/>
  <c r="O474" i="11"/>
  <c r="A474" i="11"/>
  <c r="BQ473" i="11"/>
  <c r="BI473" i="11" s="1"/>
  <c r="BP473" i="11"/>
  <c r="BH473" i="11" s="1"/>
  <c r="BO473" i="11"/>
  <c r="BG473" i="11" s="1"/>
  <c r="BN473" i="11"/>
  <c r="BF473" i="11" s="1"/>
  <c r="BM473" i="11"/>
  <c r="BE473" i="11" s="1"/>
  <c r="BL473" i="11"/>
  <c r="BD473" i="11" s="1"/>
  <c r="BK473" i="11"/>
  <c r="BC473" i="11" s="1"/>
  <c r="AR473" i="11"/>
  <c r="AL473" i="11"/>
  <c r="AD473" i="11" s="1"/>
  <c r="AK473" i="11"/>
  <c r="AC473" i="11" s="1"/>
  <c r="AJ473" i="11"/>
  <c r="AB473" i="11" s="1"/>
  <c r="AI473" i="11"/>
  <c r="AA473" i="11" s="1"/>
  <c r="AH473" i="11"/>
  <c r="Z473" i="11" s="1"/>
  <c r="AG473" i="11"/>
  <c r="Y473" i="11" s="1"/>
  <c r="AF473" i="11"/>
  <c r="X473" i="11" s="1"/>
  <c r="O473" i="11"/>
  <c r="A473" i="11"/>
  <c r="BQ472" i="11"/>
  <c r="BI472" i="11" s="1"/>
  <c r="BP472" i="11"/>
  <c r="BO472" i="11"/>
  <c r="BG472" i="11" s="1"/>
  <c r="BN472" i="11"/>
  <c r="BF472" i="11" s="1"/>
  <c r="BM472" i="11"/>
  <c r="BE472" i="11" s="1"/>
  <c r="BL472" i="11"/>
  <c r="BD472" i="11" s="1"/>
  <c r="BK472" i="11"/>
  <c r="BC472" i="11" s="1"/>
  <c r="BH472" i="11"/>
  <c r="AR472" i="11"/>
  <c r="AL472" i="11"/>
  <c r="AD472" i="11" s="1"/>
  <c r="AK472" i="11"/>
  <c r="AC472" i="11" s="1"/>
  <c r="AJ472" i="11"/>
  <c r="AB472" i="11" s="1"/>
  <c r="AI472" i="11"/>
  <c r="AA472" i="11" s="1"/>
  <c r="AH472" i="11"/>
  <c r="Z472" i="11" s="1"/>
  <c r="AG472" i="11"/>
  <c r="Y472" i="11" s="1"/>
  <c r="AF472" i="11"/>
  <c r="X472" i="11" s="1"/>
  <c r="O472" i="11"/>
  <c r="A472" i="11"/>
  <c r="BQ471" i="11"/>
  <c r="BI471" i="11" s="1"/>
  <c r="BP471" i="11"/>
  <c r="BH471" i="11" s="1"/>
  <c r="BO471" i="11"/>
  <c r="BG471" i="11" s="1"/>
  <c r="BN471" i="11"/>
  <c r="BF471" i="11" s="1"/>
  <c r="BM471" i="11"/>
  <c r="BE471" i="11" s="1"/>
  <c r="BL471" i="11"/>
  <c r="BD471" i="11" s="1"/>
  <c r="BK471" i="11"/>
  <c r="BC471" i="11" s="1"/>
  <c r="AR471" i="11"/>
  <c r="AL471" i="11"/>
  <c r="AD471" i="11" s="1"/>
  <c r="AK471" i="11"/>
  <c r="AC471" i="11" s="1"/>
  <c r="AJ471" i="11"/>
  <c r="AB471" i="11" s="1"/>
  <c r="AI471" i="11"/>
  <c r="AA471" i="11" s="1"/>
  <c r="AH471" i="11"/>
  <c r="Z471" i="11" s="1"/>
  <c r="AG471" i="11"/>
  <c r="Y471" i="11" s="1"/>
  <c r="AF471" i="11"/>
  <c r="X471" i="11" s="1"/>
  <c r="O471" i="11"/>
  <c r="A471" i="11"/>
  <c r="BQ470" i="11"/>
  <c r="BI470" i="11" s="1"/>
  <c r="BP470" i="11"/>
  <c r="BH470" i="11" s="1"/>
  <c r="BO470" i="11"/>
  <c r="BG470" i="11" s="1"/>
  <c r="BN470" i="11"/>
  <c r="BF470" i="11" s="1"/>
  <c r="BM470" i="11"/>
  <c r="BE470" i="11" s="1"/>
  <c r="BL470" i="11"/>
  <c r="BD470" i="11" s="1"/>
  <c r="BK470" i="11"/>
  <c r="BC470" i="11" s="1"/>
  <c r="AR470" i="11"/>
  <c r="AL470" i="11"/>
  <c r="AD470" i="11" s="1"/>
  <c r="AK470" i="11"/>
  <c r="AC470" i="11" s="1"/>
  <c r="AJ470" i="11"/>
  <c r="AB470" i="11" s="1"/>
  <c r="AI470" i="11"/>
  <c r="AA470" i="11" s="1"/>
  <c r="AH470" i="11"/>
  <c r="Z470" i="11" s="1"/>
  <c r="AG470" i="11"/>
  <c r="Y470" i="11" s="1"/>
  <c r="AF470" i="11"/>
  <c r="X470" i="11" s="1"/>
  <c r="O470" i="11"/>
  <c r="A470" i="11"/>
  <c r="BQ469" i="11"/>
  <c r="BI469" i="11" s="1"/>
  <c r="BP469" i="11"/>
  <c r="BH469" i="11" s="1"/>
  <c r="BO469" i="11"/>
  <c r="BG469" i="11" s="1"/>
  <c r="BN469" i="11"/>
  <c r="BF469" i="11" s="1"/>
  <c r="BM469" i="11"/>
  <c r="BE469" i="11" s="1"/>
  <c r="BL469" i="11"/>
  <c r="BD469" i="11" s="1"/>
  <c r="BK469" i="11"/>
  <c r="BC469" i="11" s="1"/>
  <c r="AR469" i="11"/>
  <c r="AL469" i="11"/>
  <c r="AD469" i="11" s="1"/>
  <c r="AK469" i="11"/>
  <c r="AC469" i="11" s="1"/>
  <c r="AJ469" i="11"/>
  <c r="AB469" i="11" s="1"/>
  <c r="AI469" i="11"/>
  <c r="AA469" i="11" s="1"/>
  <c r="AH469" i="11"/>
  <c r="Z469" i="11" s="1"/>
  <c r="AG469" i="11"/>
  <c r="Y469" i="11" s="1"/>
  <c r="AF469" i="11"/>
  <c r="X469" i="11" s="1"/>
  <c r="O469" i="11"/>
  <c r="A469" i="11"/>
  <c r="BQ468" i="11"/>
  <c r="BI468" i="11" s="1"/>
  <c r="BP468" i="11"/>
  <c r="BH468" i="11" s="1"/>
  <c r="BO468" i="11"/>
  <c r="BG468" i="11" s="1"/>
  <c r="BN468" i="11"/>
  <c r="BF468" i="11" s="1"/>
  <c r="BM468" i="11"/>
  <c r="BE468" i="11" s="1"/>
  <c r="BL468" i="11"/>
  <c r="BD468" i="11" s="1"/>
  <c r="BK468" i="11"/>
  <c r="BC468" i="11" s="1"/>
  <c r="AR468" i="11"/>
  <c r="AL468" i="11"/>
  <c r="AD468" i="11" s="1"/>
  <c r="AK468" i="11"/>
  <c r="AC468" i="11" s="1"/>
  <c r="AJ468" i="11"/>
  <c r="AB468" i="11" s="1"/>
  <c r="AI468" i="11"/>
  <c r="AA468" i="11" s="1"/>
  <c r="AH468" i="11"/>
  <c r="Z468" i="11" s="1"/>
  <c r="AG468" i="11"/>
  <c r="Y468" i="11" s="1"/>
  <c r="AF468" i="11"/>
  <c r="X468" i="11" s="1"/>
  <c r="O468" i="11"/>
  <c r="A468" i="11"/>
  <c r="BQ467" i="11"/>
  <c r="BI467" i="11" s="1"/>
  <c r="BP467" i="11"/>
  <c r="BH467" i="11" s="1"/>
  <c r="BO467" i="11"/>
  <c r="BG467" i="11" s="1"/>
  <c r="BN467" i="11"/>
  <c r="BF467" i="11" s="1"/>
  <c r="BM467" i="11"/>
  <c r="BE467" i="11" s="1"/>
  <c r="BL467" i="11"/>
  <c r="BD467" i="11" s="1"/>
  <c r="BK467" i="11"/>
  <c r="BC467" i="11" s="1"/>
  <c r="AR467" i="11"/>
  <c r="AL467" i="11"/>
  <c r="AD467" i="11" s="1"/>
  <c r="AK467" i="11"/>
  <c r="AC467" i="11" s="1"/>
  <c r="AJ467" i="11"/>
  <c r="AB467" i="11" s="1"/>
  <c r="AI467" i="11"/>
  <c r="AA467" i="11" s="1"/>
  <c r="AH467" i="11"/>
  <c r="Z467" i="11" s="1"/>
  <c r="AG467" i="11"/>
  <c r="Y467" i="11" s="1"/>
  <c r="AF467" i="11"/>
  <c r="X467" i="11" s="1"/>
  <c r="O467" i="11"/>
  <c r="A467" i="11"/>
  <c r="BQ466" i="11"/>
  <c r="BI466" i="11" s="1"/>
  <c r="BP466" i="11"/>
  <c r="BH466" i="11" s="1"/>
  <c r="BO466" i="11"/>
  <c r="BG466" i="11" s="1"/>
  <c r="BN466" i="11"/>
  <c r="BF466" i="11" s="1"/>
  <c r="BM466" i="11"/>
  <c r="BE466" i="11" s="1"/>
  <c r="BL466" i="11"/>
  <c r="BD466" i="11" s="1"/>
  <c r="BK466" i="11"/>
  <c r="BC466" i="11" s="1"/>
  <c r="AR466" i="11"/>
  <c r="AL466" i="11"/>
  <c r="AD466" i="11" s="1"/>
  <c r="AK466" i="11"/>
  <c r="AC466" i="11" s="1"/>
  <c r="AJ466" i="11"/>
  <c r="AB466" i="11" s="1"/>
  <c r="AI466" i="11"/>
  <c r="AA466" i="11" s="1"/>
  <c r="AH466" i="11"/>
  <c r="Z466" i="11" s="1"/>
  <c r="AG466" i="11"/>
  <c r="Y466" i="11" s="1"/>
  <c r="AF466" i="11"/>
  <c r="X466" i="11" s="1"/>
  <c r="O466" i="11"/>
  <c r="A466" i="11"/>
  <c r="BQ465" i="11"/>
  <c r="BI465" i="11" s="1"/>
  <c r="BP465" i="11"/>
  <c r="BH465" i="11" s="1"/>
  <c r="BO465" i="11"/>
  <c r="BG465" i="11" s="1"/>
  <c r="BN465" i="11"/>
  <c r="BF465" i="11" s="1"/>
  <c r="BM465" i="11"/>
  <c r="BE465" i="11" s="1"/>
  <c r="BL465" i="11"/>
  <c r="BD465" i="11" s="1"/>
  <c r="BK465" i="11"/>
  <c r="BC465" i="11" s="1"/>
  <c r="AR465" i="11"/>
  <c r="AL465" i="11"/>
  <c r="AD465" i="11" s="1"/>
  <c r="AK465" i="11"/>
  <c r="AC465" i="11" s="1"/>
  <c r="AJ465" i="11"/>
  <c r="AB465" i="11" s="1"/>
  <c r="AI465" i="11"/>
  <c r="AA465" i="11" s="1"/>
  <c r="AH465" i="11"/>
  <c r="Z465" i="11" s="1"/>
  <c r="AG465" i="11"/>
  <c r="Y465" i="11" s="1"/>
  <c r="AF465" i="11"/>
  <c r="X465" i="11" s="1"/>
  <c r="O465" i="11"/>
  <c r="A465" i="11"/>
  <c r="BQ464" i="11"/>
  <c r="BI464" i="11" s="1"/>
  <c r="BP464" i="11"/>
  <c r="BH464" i="11" s="1"/>
  <c r="BO464" i="11"/>
  <c r="BG464" i="11" s="1"/>
  <c r="BN464" i="11"/>
  <c r="BF464" i="11" s="1"/>
  <c r="BM464" i="11"/>
  <c r="BE464" i="11" s="1"/>
  <c r="BL464" i="11"/>
  <c r="BD464" i="11" s="1"/>
  <c r="BK464" i="11"/>
  <c r="BC464" i="11" s="1"/>
  <c r="AR464" i="11"/>
  <c r="AL464" i="11"/>
  <c r="AD464" i="11" s="1"/>
  <c r="AK464" i="11"/>
  <c r="AC464" i="11" s="1"/>
  <c r="AJ464" i="11"/>
  <c r="AB464" i="11" s="1"/>
  <c r="AI464" i="11"/>
  <c r="AA464" i="11" s="1"/>
  <c r="AH464" i="11"/>
  <c r="Z464" i="11" s="1"/>
  <c r="AG464" i="11"/>
  <c r="Y464" i="11" s="1"/>
  <c r="AF464" i="11"/>
  <c r="X464" i="11" s="1"/>
  <c r="O464" i="11"/>
  <c r="A464" i="11"/>
  <c r="BQ463" i="11"/>
  <c r="BP463" i="11"/>
  <c r="BH463" i="11" s="1"/>
  <c r="BO463" i="11"/>
  <c r="BG463" i="11" s="1"/>
  <c r="BN463" i="11"/>
  <c r="BF463" i="11" s="1"/>
  <c r="BM463" i="11"/>
  <c r="BE463" i="11" s="1"/>
  <c r="BL463" i="11"/>
  <c r="BD463" i="11" s="1"/>
  <c r="BK463" i="11"/>
  <c r="BC463" i="11" s="1"/>
  <c r="BI463" i="11"/>
  <c r="AR463" i="11"/>
  <c r="AL463" i="11"/>
  <c r="AD463" i="11" s="1"/>
  <c r="AK463" i="11"/>
  <c r="AC463" i="11" s="1"/>
  <c r="AJ463" i="11"/>
  <c r="AB463" i="11" s="1"/>
  <c r="AI463" i="11"/>
  <c r="AA463" i="11" s="1"/>
  <c r="AH463" i="11"/>
  <c r="Z463" i="11" s="1"/>
  <c r="AG463" i="11"/>
  <c r="Y463" i="11" s="1"/>
  <c r="AF463" i="11"/>
  <c r="X463" i="11" s="1"/>
  <c r="O463" i="11"/>
  <c r="A463" i="11"/>
  <c r="BQ462" i="11"/>
  <c r="BI462" i="11" s="1"/>
  <c r="BP462" i="11"/>
  <c r="BH462" i="11" s="1"/>
  <c r="BO462" i="11"/>
  <c r="BG462" i="11" s="1"/>
  <c r="BN462" i="11"/>
  <c r="BF462" i="11" s="1"/>
  <c r="BM462" i="11"/>
  <c r="BE462" i="11" s="1"/>
  <c r="BL462" i="11"/>
  <c r="BD462" i="11" s="1"/>
  <c r="BK462" i="11"/>
  <c r="BC462" i="11" s="1"/>
  <c r="AR462" i="11"/>
  <c r="AL462" i="11"/>
  <c r="AD462" i="11" s="1"/>
  <c r="AK462" i="11"/>
  <c r="AC462" i="11" s="1"/>
  <c r="AJ462" i="11"/>
  <c r="AB462" i="11" s="1"/>
  <c r="AI462" i="11"/>
  <c r="AA462" i="11" s="1"/>
  <c r="AH462" i="11"/>
  <c r="Z462" i="11" s="1"/>
  <c r="AG462" i="11"/>
  <c r="Y462" i="11" s="1"/>
  <c r="AF462" i="11"/>
  <c r="X462" i="11" s="1"/>
  <c r="O462" i="11"/>
  <c r="A462" i="11"/>
  <c r="BQ461" i="11"/>
  <c r="BI461" i="11" s="1"/>
  <c r="BP461" i="11"/>
  <c r="BO461" i="11"/>
  <c r="BG461" i="11" s="1"/>
  <c r="BN461" i="11"/>
  <c r="BF461" i="11" s="1"/>
  <c r="BM461" i="11"/>
  <c r="BE461" i="11" s="1"/>
  <c r="BL461" i="11"/>
  <c r="BD461" i="11" s="1"/>
  <c r="BK461" i="11"/>
  <c r="BC461" i="11" s="1"/>
  <c r="BH461" i="11"/>
  <c r="AR461" i="11"/>
  <c r="AL461" i="11"/>
  <c r="AD461" i="11" s="1"/>
  <c r="AK461" i="11"/>
  <c r="AC461" i="11" s="1"/>
  <c r="AJ461" i="11"/>
  <c r="AB461" i="11" s="1"/>
  <c r="AI461" i="11"/>
  <c r="AA461" i="11" s="1"/>
  <c r="AH461" i="11"/>
  <c r="Z461" i="11" s="1"/>
  <c r="AG461" i="11"/>
  <c r="Y461" i="11" s="1"/>
  <c r="AF461" i="11"/>
  <c r="X461" i="11" s="1"/>
  <c r="O461" i="11"/>
  <c r="A461" i="11"/>
  <c r="BQ460" i="11"/>
  <c r="BI460" i="11" s="1"/>
  <c r="BP460" i="11"/>
  <c r="BH460" i="11" s="1"/>
  <c r="BO460" i="11"/>
  <c r="BG460" i="11" s="1"/>
  <c r="BN460" i="11"/>
  <c r="BF460" i="11" s="1"/>
  <c r="BM460" i="11"/>
  <c r="BE460" i="11" s="1"/>
  <c r="BL460" i="11"/>
  <c r="BD460" i="11" s="1"/>
  <c r="BK460" i="11"/>
  <c r="BC460" i="11" s="1"/>
  <c r="AR460" i="11"/>
  <c r="AL460" i="11"/>
  <c r="AD460" i="11" s="1"/>
  <c r="AK460" i="11"/>
  <c r="AC460" i="11" s="1"/>
  <c r="AJ460" i="11"/>
  <c r="AB460" i="11" s="1"/>
  <c r="AI460" i="11"/>
  <c r="AA460" i="11" s="1"/>
  <c r="AH460" i="11"/>
  <c r="Z460" i="11" s="1"/>
  <c r="AG460" i="11"/>
  <c r="Y460" i="11" s="1"/>
  <c r="AF460" i="11"/>
  <c r="X460" i="11" s="1"/>
  <c r="O460" i="11"/>
  <c r="A460" i="11"/>
  <c r="BQ459" i="11"/>
  <c r="BI459" i="11" s="1"/>
  <c r="BP459" i="11"/>
  <c r="BH459" i="11" s="1"/>
  <c r="BO459" i="11"/>
  <c r="BG459" i="11" s="1"/>
  <c r="BN459" i="11"/>
  <c r="BF459" i="11" s="1"/>
  <c r="BM459" i="11"/>
  <c r="BE459" i="11" s="1"/>
  <c r="BL459" i="11"/>
  <c r="BD459" i="11" s="1"/>
  <c r="BK459" i="11"/>
  <c r="BC459" i="11" s="1"/>
  <c r="AR459" i="11"/>
  <c r="AL459" i="11"/>
  <c r="AD459" i="11" s="1"/>
  <c r="AK459" i="11"/>
  <c r="AC459" i="11" s="1"/>
  <c r="AJ459" i="11"/>
  <c r="AB459" i="11" s="1"/>
  <c r="AI459" i="11"/>
  <c r="AA459" i="11" s="1"/>
  <c r="AH459" i="11"/>
  <c r="Z459" i="11" s="1"/>
  <c r="AG459" i="11"/>
  <c r="Y459" i="11" s="1"/>
  <c r="AF459" i="11"/>
  <c r="X459" i="11" s="1"/>
  <c r="O459" i="11"/>
  <c r="A459" i="11"/>
  <c r="BQ458" i="11"/>
  <c r="BI458" i="11" s="1"/>
  <c r="BP458" i="11"/>
  <c r="BH458" i="11" s="1"/>
  <c r="BO458" i="11"/>
  <c r="BG458" i="11" s="1"/>
  <c r="BN458" i="11"/>
  <c r="BF458" i="11" s="1"/>
  <c r="BM458" i="11"/>
  <c r="BE458" i="11" s="1"/>
  <c r="BL458" i="11"/>
  <c r="BD458" i="11" s="1"/>
  <c r="BK458" i="11"/>
  <c r="BC458" i="11" s="1"/>
  <c r="AR458" i="11"/>
  <c r="AL458" i="11"/>
  <c r="AD458" i="11" s="1"/>
  <c r="AK458" i="11"/>
  <c r="AC458" i="11" s="1"/>
  <c r="AJ458" i="11"/>
  <c r="AB458" i="11" s="1"/>
  <c r="AI458" i="11"/>
  <c r="AA458" i="11" s="1"/>
  <c r="AH458" i="11"/>
  <c r="Z458" i="11" s="1"/>
  <c r="AG458" i="11"/>
  <c r="Y458" i="11" s="1"/>
  <c r="AF458" i="11"/>
  <c r="X458" i="11" s="1"/>
  <c r="O458" i="11"/>
  <c r="A458" i="11"/>
  <c r="BQ457" i="11"/>
  <c r="BI457" i="11" s="1"/>
  <c r="BP457" i="11"/>
  <c r="BH457" i="11" s="1"/>
  <c r="BO457" i="11"/>
  <c r="BG457" i="11" s="1"/>
  <c r="BN457" i="11"/>
  <c r="BF457" i="11" s="1"/>
  <c r="BM457" i="11"/>
  <c r="BE457" i="11" s="1"/>
  <c r="BL457" i="11"/>
  <c r="BD457" i="11" s="1"/>
  <c r="BK457" i="11"/>
  <c r="BC457" i="11" s="1"/>
  <c r="AR457" i="11"/>
  <c r="AL457" i="11"/>
  <c r="AD457" i="11" s="1"/>
  <c r="AK457" i="11"/>
  <c r="AC457" i="11" s="1"/>
  <c r="AJ457" i="11"/>
  <c r="AB457" i="11" s="1"/>
  <c r="AI457" i="11"/>
  <c r="AA457" i="11" s="1"/>
  <c r="AH457" i="11"/>
  <c r="Z457" i="11" s="1"/>
  <c r="AG457" i="11"/>
  <c r="Y457" i="11" s="1"/>
  <c r="AF457" i="11"/>
  <c r="X457" i="11" s="1"/>
  <c r="O457" i="11"/>
  <c r="A457" i="11"/>
  <c r="BQ456" i="11"/>
  <c r="BI456" i="11" s="1"/>
  <c r="BP456" i="11"/>
  <c r="BH456" i="11" s="1"/>
  <c r="BO456" i="11"/>
  <c r="BG456" i="11" s="1"/>
  <c r="BN456" i="11"/>
  <c r="BF456" i="11" s="1"/>
  <c r="BM456" i="11"/>
  <c r="BE456" i="11" s="1"/>
  <c r="BL456" i="11"/>
  <c r="BD456" i="11" s="1"/>
  <c r="BK456" i="11"/>
  <c r="BC456" i="11" s="1"/>
  <c r="AR456" i="11"/>
  <c r="AL456" i="11"/>
  <c r="AD456" i="11" s="1"/>
  <c r="AK456" i="11"/>
  <c r="AC456" i="11" s="1"/>
  <c r="AJ456" i="11"/>
  <c r="AB456" i="11" s="1"/>
  <c r="AI456" i="11"/>
  <c r="AA456" i="11" s="1"/>
  <c r="AH456" i="11"/>
  <c r="Z456" i="11" s="1"/>
  <c r="AG456" i="11"/>
  <c r="Y456" i="11" s="1"/>
  <c r="AF456" i="11"/>
  <c r="X456" i="11" s="1"/>
  <c r="O456" i="11"/>
  <c r="A456" i="11"/>
  <c r="BQ455" i="11"/>
  <c r="BI455" i="11" s="1"/>
  <c r="BP455" i="11"/>
  <c r="BH455" i="11" s="1"/>
  <c r="BO455" i="11"/>
  <c r="BG455" i="11" s="1"/>
  <c r="BN455" i="11"/>
  <c r="BF455" i="11" s="1"/>
  <c r="BM455" i="11"/>
  <c r="BE455" i="11" s="1"/>
  <c r="BL455" i="11"/>
  <c r="BD455" i="11" s="1"/>
  <c r="BK455" i="11"/>
  <c r="BC455" i="11" s="1"/>
  <c r="AR455" i="11"/>
  <c r="AL455" i="11"/>
  <c r="AD455" i="11" s="1"/>
  <c r="AK455" i="11"/>
  <c r="AC455" i="11" s="1"/>
  <c r="AJ455" i="11"/>
  <c r="AB455" i="11" s="1"/>
  <c r="AI455" i="11"/>
  <c r="AA455" i="11" s="1"/>
  <c r="AH455" i="11"/>
  <c r="Z455" i="11" s="1"/>
  <c r="AG455" i="11"/>
  <c r="Y455" i="11" s="1"/>
  <c r="AF455" i="11"/>
  <c r="X455" i="11" s="1"/>
  <c r="O455" i="11"/>
  <c r="A455" i="11"/>
  <c r="BQ454" i="11"/>
  <c r="BI454" i="11" s="1"/>
  <c r="BP454" i="11"/>
  <c r="BH454" i="11" s="1"/>
  <c r="BO454" i="11"/>
  <c r="BG454" i="11" s="1"/>
  <c r="BN454" i="11"/>
  <c r="BF454" i="11" s="1"/>
  <c r="BM454" i="11"/>
  <c r="BE454" i="11" s="1"/>
  <c r="BL454" i="11"/>
  <c r="BD454" i="11" s="1"/>
  <c r="BK454" i="11"/>
  <c r="BC454" i="11" s="1"/>
  <c r="AR454" i="11"/>
  <c r="AL454" i="11"/>
  <c r="AD454" i="11" s="1"/>
  <c r="AK454" i="11"/>
  <c r="AC454" i="11" s="1"/>
  <c r="AJ454" i="11"/>
  <c r="AB454" i="11" s="1"/>
  <c r="AI454" i="11"/>
  <c r="AA454" i="11" s="1"/>
  <c r="AH454" i="11"/>
  <c r="Z454" i="11" s="1"/>
  <c r="AG454" i="11"/>
  <c r="Y454" i="11" s="1"/>
  <c r="AF454" i="11"/>
  <c r="X454" i="11" s="1"/>
  <c r="O454" i="11"/>
  <c r="A454" i="11"/>
  <c r="BQ453" i="11"/>
  <c r="BI453" i="11" s="1"/>
  <c r="BP453" i="11"/>
  <c r="BH453" i="11" s="1"/>
  <c r="BO453" i="11"/>
  <c r="BN453" i="11"/>
  <c r="BF453" i="11" s="1"/>
  <c r="BM453" i="11"/>
  <c r="BE453" i="11" s="1"/>
  <c r="BL453" i="11"/>
  <c r="BD453" i="11" s="1"/>
  <c r="BK453" i="11"/>
  <c r="BC453" i="11" s="1"/>
  <c r="BG453" i="11"/>
  <c r="AR453" i="11"/>
  <c r="AL453" i="11"/>
  <c r="AD453" i="11" s="1"/>
  <c r="AK453" i="11"/>
  <c r="AC453" i="11" s="1"/>
  <c r="AJ453" i="11"/>
  <c r="AB453" i="11" s="1"/>
  <c r="AI453" i="11"/>
  <c r="AA453" i="11" s="1"/>
  <c r="AH453" i="11"/>
  <c r="Z453" i="11" s="1"/>
  <c r="AG453" i="11"/>
  <c r="Y453" i="11" s="1"/>
  <c r="AF453" i="11"/>
  <c r="X453" i="11" s="1"/>
  <c r="O453" i="11"/>
  <c r="A453" i="11"/>
  <c r="BQ452" i="11"/>
  <c r="BI452" i="11" s="1"/>
  <c r="BP452" i="11"/>
  <c r="BH452" i="11" s="1"/>
  <c r="BO452" i="11"/>
  <c r="BN452" i="11"/>
  <c r="BF452" i="11" s="1"/>
  <c r="BM452" i="11"/>
  <c r="BE452" i="11" s="1"/>
  <c r="BL452" i="11"/>
  <c r="BD452" i="11" s="1"/>
  <c r="BK452" i="11"/>
  <c r="BC452" i="11" s="1"/>
  <c r="BG452" i="11"/>
  <c r="AR452" i="11"/>
  <c r="AL452" i="11"/>
  <c r="AD452" i="11" s="1"/>
  <c r="AK452" i="11"/>
  <c r="AC452" i="11" s="1"/>
  <c r="AJ452" i="11"/>
  <c r="AB452" i="11" s="1"/>
  <c r="AI452" i="11"/>
  <c r="AA452" i="11" s="1"/>
  <c r="AH452" i="11"/>
  <c r="Z452" i="11" s="1"/>
  <c r="AG452" i="11"/>
  <c r="Y452" i="11" s="1"/>
  <c r="AF452" i="11"/>
  <c r="X452" i="11" s="1"/>
  <c r="O452" i="11"/>
  <c r="A452" i="11"/>
  <c r="BQ451" i="11"/>
  <c r="BI451" i="11" s="1"/>
  <c r="BP451" i="11"/>
  <c r="BH451" i="11" s="1"/>
  <c r="BO451" i="11"/>
  <c r="BG451" i="11" s="1"/>
  <c r="BN451" i="11"/>
  <c r="BF451" i="11" s="1"/>
  <c r="BM451" i="11"/>
  <c r="BE451" i="11" s="1"/>
  <c r="BL451" i="11"/>
  <c r="BD451" i="11" s="1"/>
  <c r="BK451" i="11"/>
  <c r="BC451" i="11" s="1"/>
  <c r="AR451" i="11"/>
  <c r="AL451" i="11"/>
  <c r="AD451" i="11" s="1"/>
  <c r="AK451" i="11"/>
  <c r="AC451" i="11" s="1"/>
  <c r="AJ451" i="11"/>
  <c r="AB451" i="11" s="1"/>
  <c r="AI451" i="11"/>
  <c r="AA451" i="11" s="1"/>
  <c r="AH451" i="11"/>
  <c r="Z451" i="11" s="1"/>
  <c r="AG451" i="11"/>
  <c r="Y451" i="11" s="1"/>
  <c r="AF451" i="11"/>
  <c r="X451" i="11" s="1"/>
  <c r="O451" i="11"/>
  <c r="A451" i="11"/>
  <c r="BQ450" i="11"/>
  <c r="BI450" i="11" s="1"/>
  <c r="BP450" i="11"/>
  <c r="BH450" i="11" s="1"/>
  <c r="BO450" i="11"/>
  <c r="BG450" i="11" s="1"/>
  <c r="BN450" i="11"/>
  <c r="BF450" i="11" s="1"/>
  <c r="BM450" i="11"/>
  <c r="BE450" i="11" s="1"/>
  <c r="BL450" i="11"/>
  <c r="BD450" i="11" s="1"/>
  <c r="BK450" i="11"/>
  <c r="BC450" i="11" s="1"/>
  <c r="AR450" i="11"/>
  <c r="AL450" i="11"/>
  <c r="AD450" i="11" s="1"/>
  <c r="AK450" i="11"/>
  <c r="AC450" i="11" s="1"/>
  <c r="AJ450" i="11"/>
  <c r="AB450" i="11" s="1"/>
  <c r="AI450" i="11"/>
  <c r="AA450" i="11" s="1"/>
  <c r="AH450" i="11"/>
  <c r="Z450" i="11" s="1"/>
  <c r="AG450" i="11"/>
  <c r="Y450" i="11" s="1"/>
  <c r="AF450" i="11"/>
  <c r="X450" i="11" s="1"/>
  <c r="O450" i="11"/>
  <c r="A450" i="11"/>
  <c r="BQ449" i="11"/>
  <c r="BI449" i="11" s="1"/>
  <c r="BP449" i="11"/>
  <c r="BH449" i="11" s="1"/>
  <c r="BO449" i="11"/>
  <c r="BG449" i="11" s="1"/>
  <c r="BN449" i="11"/>
  <c r="BF449" i="11" s="1"/>
  <c r="BM449" i="11"/>
  <c r="BE449" i="11" s="1"/>
  <c r="BL449" i="11"/>
  <c r="BD449" i="11" s="1"/>
  <c r="BK449" i="11"/>
  <c r="BC449" i="11" s="1"/>
  <c r="AR449" i="11"/>
  <c r="AL449" i="11"/>
  <c r="AD449" i="11" s="1"/>
  <c r="AK449" i="11"/>
  <c r="AC449" i="11" s="1"/>
  <c r="AJ449" i="11"/>
  <c r="AB449" i="11" s="1"/>
  <c r="AI449" i="11"/>
  <c r="AA449" i="11" s="1"/>
  <c r="AH449" i="11"/>
  <c r="Z449" i="11" s="1"/>
  <c r="AG449" i="11"/>
  <c r="Y449" i="11" s="1"/>
  <c r="AF449" i="11"/>
  <c r="X449" i="11" s="1"/>
  <c r="O449" i="11"/>
  <c r="A449" i="11"/>
  <c r="BQ448" i="11"/>
  <c r="BI448" i="11" s="1"/>
  <c r="BP448" i="11"/>
  <c r="BH448" i="11" s="1"/>
  <c r="BO448" i="11"/>
  <c r="BG448" i="11" s="1"/>
  <c r="BN448" i="11"/>
  <c r="BF448" i="11" s="1"/>
  <c r="BM448" i="11"/>
  <c r="BE448" i="11" s="1"/>
  <c r="BL448" i="11"/>
  <c r="BD448" i="11" s="1"/>
  <c r="BK448" i="11"/>
  <c r="BC448" i="11" s="1"/>
  <c r="AR448" i="11"/>
  <c r="AL448" i="11"/>
  <c r="AD448" i="11" s="1"/>
  <c r="AK448" i="11"/>
  <c r="AC448" i="11" s="1"/>
  <c r="AJ448" i="11"/>
  <c r="AB448" i="11" s="1"/>
  <c r="AI448" i="11"/>
  <c r="AA448" i="11" s="1"/>
  <c r="AH448" i="11"/>
  <c r="Z448" i="11" s="1"/>
  <c r="AG448" i="11"/>
  <c r="Y448" i="11" s="1"/>
  <c r="AF448" i="11"/>
  <c r="X448" i="11" s="1"/>
  <c r="O448" i="11"/>
  <c r="A448" i="11"/>
  <c r="BQ447" i="11"/>
  <c r="BI447" i="11" s="1"/>
  <c r="BP447" i="11"/>
  <c r="BH447" i="11" s="1"/>
  <c r="BO447" i="11"/>
  <c r="BG447" i="11" s="1"/>
  <c r="BN447" i="11"/>
  <c r="BF447" i="11" s="1"/>
  <c r="BM447" i="11"/>
  <c r="BE447" i="11" s="1"/>
  <c r="BL447" i="11"/>
  <c r="BD447" i="11" s="1"/>
  <c r="BK447" i="11"/>
  <c r="BC447" i="11" s="1"/>
  <c r="AR447" i="11"/>
  <c r="AL447" i="11"/>
  <c r="AD447" i="11" s="1"/>
  <c r="AK447" i="11"/>
  <c r="AC447" i="11" s="1"/>
  <c r="AJ447" i="11"/>
  <c r="AB447" i="11" s="1"/>
  <c r="AI447" i="11"/>
  <c r="AA447" i="11" s="1"/>
  <c r="AH447" i="11"/>
  <c r="Z447" i="11" s="1"/>
  <c r="AG447" i="11"/>
  <c r="Y447" i="11" s="1"/>
  <c r="AF447" i="11"/>
  <c r="X447" i="11" s="1"/>
  <c r="O447" i="11"/>
  <c r="A447" i="11"/>
  <c r="BQ446" i="11"/>
  <c r="BI446" i="11" s="1"/>
  <c r="BP446" i="11"/>
  <c r="BH446" i="11" s="1"/>
  <c r="BO446" i="11"/>
  <c r="BG446" i="11" s="1"/>
  <c r="BN446" i="11"/>
  <c r="BF446" i="11" s="1"/>
  <c r="BM446" i="11"/>
  <c r="BE446" i="11" s="1"/>
  <c r="BL446" i="11"/>
  <c r="BD446" i="11" s="1"/>
  <c r="BK446" i="11"/>
  <c r="BC446" i="11" s="1"/>
  <c r="AR446" i="11"/>
  <c r="AL446" i="11"/>
  <c r="AD446" i="11" s="1"/>
  <c r="AK446" i="11"/>
  <c r="AC446" i="11" s="1"/>
  <c r="AJ446" i="11"/>
  <c r="AB446" i="11" s="1"/>
  <c r="AI446" i="11"/>
  <c r="AA446" i="11" s="1"/>
  <c r="AH446" i="11"/>
  <c r="Z446" i="11" s="1"/>
  <c r="AG446" i="11"/>
  <c r="Y446" i="11" s="1"/>
  <c r="AF446" i="11"/>
  <c r="X446" i="11" s="1"/>
  <c r="O446" i="11"/>
  <c r="A446" i="11"/>
  <c r="BQ445" i="11"/>
  <c r="BI445" i="11" s="1"/>
  <c r="BP445" i="11"/>
  <c r="BH445" i="11" s="1"/>
  <c r="BO445" i="11"/>
  <c r="BN445" i="11"/>
  <c r="BF445" i="11" s="1"/>
  <c r="BM445" i="11"/>
  <c r="BE445" i="11" s="1"/>
  <c r="BL445" i="11"/>
  <c r="BD445" i="11" s="1"/>
  <c r="BK445" i="11"/>
  <c r="BC445" i="11" s="1"/>
  <c r="BG445" i="11"/>
  <c r="AR445" i="11"/>
  <c r="AL445" i="11"/>
  <c r="AD445" i="11" s="1"/>
  <c r="AK445" i="11"/>
  <c r="AC445" i="11" s="1"/>
  <c r="AJ445" i="11"/>
  <c r="AB445" i="11" s="1"/>
  <c r="AI445" i="11"/>
  <c r="AA445" i="11" s="1"/>
  <c r="AH445" i="11"/>
  <c r="Z445" i="11" s="1"/>
  <c r="AG445" i="11"/>
  <c r="Y445" i="11" s="1"/>
  <c r="AF445" i="11"/>
  <c r="X445" i="11" s="1"/>
  <c r="O445" i="11"/>
  <c r="A445" i="11"/>
  <c r="BQ444" i="11"/>
  <c r="BI444" i="11" s="1"/>
  <c r="BP444" i="11"/>
  <c r="BH444" i="11" s="1"/>
  <c r="BO444" i="11"/>
  <c r="BG444" i="11" s="1"/>
  <c r="BN444" i="11"/>
  <c r="BF444" i="11" s="1"/>
  <c r="BM444" i="11"/>
  <c r="BE444" i="11" s="1"/>
  <c r="BL444" i="11"/>
  <c r="BD444" i="11" s="1"/>
  <c r="BK444" i="11"/>
  <c r="BC444" i="11" s="1"/>
  <c r="AR444" i="11"/>
  <c r="AL444" i="11"/>
  <c r="AD444" i="11" s="1"/>
  <c r="AK444" i="11"/>
  <c r="AC444" i="11" s="1"/>
  <c r="AJ444" i="11"/>
  <c r="AB444" i="11" s="1"/>
  <c r="AI444" i="11"/>
  <c r="AA444" i="11" s="1"/>
  <c r="AH444" i="11"/>
  <c r="Z444" i="11" s="1"/>
  <c r="AG444" i="11"/>
  <c r="Y444" i="11" s="1"/>
  <c r="AF444" i="11"/>
  <c r="X444" i="11" s="1"/>
  <c r="O444" i="11"/>
  <c r="A444" i="11"/>
  <c r="BQ443" i="11"/>
  <c r="BI443" i="11" s="1"/>
  <c r="BP443" i="11"/>
  <c r="BH443" i="11" s="1"/>
  <c r="BO443" i="11"/>
  <c r="BN443" i="11"/>
  <c r="BF443" i="11" s="1"/>
  <c r="BM443" i="11"/>
  <c r="BE443" i="11" s="1"/>
  <c r="BL443" i="11"/>
  <c r="BD443" i="11" s="1"/>
  <c r="BK443" i="11"/>
  <c r="BC443" i="11" s="1"/>
  <c r="BG443" i="11"/>
  <c r="AR443" i="11"/>
  <c r="AL443" i="11"/>
  <c r="AD443" i="11" s="1"/>
  <c r="AK443" i="11"/>
  <c r="AC443" i="11" s="1"/>
  <c r="AJ443" i="11"/>
  <c r="AB443" i="11" s="1"/>
  <c r="AI443" i="11"/>
  <c r="AA443" i="11" s="1"/>
  <c r="AH443" i="11"/>
  <c r="Z443" i="11" s="1"/>
  <c r="AG443" i="11"/>
  <c r="Y443" i="11" s="1"/>
  <c r="AF443" i="11"/>
  <c r="X443" i="11" s="1"/>
  <c r="O443" i="11"/>
  <c r="A443" i="11"/>
  <c r="BQ442" i="11"/>
  <c r="BI442" i="11" s="1"/>
  <c r="BP442" i="11"/>
  <c r="BH442" i="11" s="1"/>
  <c r="BO442" i="11"/>
  <c r="BG442" i="11" s="1"/>
  <c r="BN442" i="11"/>
  <c r="BF442" i="11" s="1"/>
  <c r="BM442" i="11"/>
  <c r="BE442" i="11" s="1"/>
  <c r="BL442" i="11"/>
  <c r="BD442" i="11" s="1"/>
  <c r="BK442" i="11"/>
  <c r="BC442" i="11" s="1"/>
  <c r="AR442" i="11"/>
  <c r="AL442" i="11"/>
  <c r="AD442" i="11" s="1"/>
  <c r="AK442" i="11"/>
  <c r="AC442" i="11" s="1"/>
  <c r="AJ442" i="11"/>
  <c r="AB442" i="11" s="1"/>
  <c r="AI442" i="11"/>
  <c r="AA442" i="11" s="1"/>
  <c r="AH442" i="11"/>
  <c r="Z442" i="11" s="1"/>
  <c r="AG442" i="11"/>
  <c r="Y442" i="11" s="1"/>
  <c r="AF442" i="11"/>
  <c r="X442" i="11" s="1"/>
  <c r="O442" i="11"/>
  <c r="A442" i="11"/>
  <c r="BQ441" i="11"/>
  <c r="BI441" i="11" s="1"/>
  <c r="BP441" i="11"/>
  <c r="BH441" i="11" s="1"/>
  <c r="BO441" i="11"/>
  <c r="BG441" i="11" s="1"/>
  <c r="BN441" i="11"/>
  <c r="BF441" i="11" s="1"/>
  <c r="BM441" i="11"/>
  <c r="BE441" i="11" s="1"/>
  <c r="BL441" i="11"/>
  <c r="BD441" i="11" s="1"/>
  <c r="BK441" i="11"/>
  <c r="BC441" i="11" s="1"/>
  <c r="AR441" i="11"/>
  <c r="AL441" i="11"/>
  <c r="AD441" i="11" s="1"/>
  <c r="AK441" i="11"/>
  <c r="AC441" i="11" s="1"/>
  <c r="AJ441" i="11"/>
  <c r="AB441" i="11" s="1"/>
  <c r="AI441" i="11"/>
  <c r="AA441" i="11" s="1"/>
  <c r="AH441" i="11"/>
  <c r="Z441" i="11" s="1"/>
  <c r="AG441" i="11"/>
  <c r="Y441" i="11" s="1"/>
  <c r="AF441" i="11"/>
  <c r="X441" i="11" s="1"/>
  <c r="O441" i="11"/>
  <c r="A441" i="11"/>
  <c r="BQ440" i="11"/>
  <c r="BI440" i="11" s="1"/>
  <c r="BP440" i="11"/>
  <c r="BH440" i="11" s="1"/>
  <c r="BO440" i="11"/>
  <c r="BG440" i="11" s="1"/>
  <c r="BN440" i="11"/>
  <c r="BF440" i="11" s="1"/>
  <c r="BM440" i="11"/>
  <c r="BE440" i="11" s="1"/>
  <c r="BL440" i="11"/>
  <c r="BD440" i="11" s="1"/>
  <c r="BK440" i="11"/>
  <c r="BC440" i="11" s="1"/>
  <c r="AR440" i="11"/>
  <c r="AL440" i="11"/>
  <c r="AD440" i="11" s="1"/>
  <c r="AK440" i="11"/>
  <c r="AC440" i="11" s="1"/>
  <c r="AJ440" i="11"/>
  <c r="AB440" i="11" s="1"/>
  <c r="AI440" i="11"/>
  <c r="AA440" i="11" s="1"/>
  <c r="AH440" i="11"/>
  <c r="Z440" i="11" s="1"/>
  <c r="AG440" i="11"/>
  <c r="Y440" i="11" s="1"/>
  <c r="AF440" i="11"/>
  <c r="X440" i="11" s="1"/>
  <c r="O440" i="11"/>
  <c r="A440" i="11"/>
  <c r="BQ439" i="11"/>
  <c r="BI439" i="11" s="1"/>
  <c r="BP439" i="11"/>
  <c r="BH439" i="11" s="1"/>
  <c r="BO439" i="11"/>
  <c r="BG439" i="11" s="1"/>
  <c r="BN439" i="11"/>
  <c r="BF439" i="11" s="1"/>
  <c r="BM439" i="11"/>
  <c r="BE439" i="11" s="1"/>
  <c r="BL439" i="11"/>
  <c r="BD439" i="11" s="1"/>
  <c r="BK439" i="11"/>
  <c r="BC439" i="11" s="1"/>
  <c r="AR439" i="11"/>
  <c r="AL439" i="11"/>
  <c r="AD439" i="11" s="1"/>
  <c r="AK439" i="11"/>
  <c r="AC439" i="11" s="1"/>
  <c r="AJ439" i="11"/>
  <c r="AB439" i="11" s="1"/>
  <c r="AI439" i="11"/>
  <c r="AA439" i="11" s="1"/>
  <c r="AH439" i="11"/>
  <c r="Z439" i="11" s="1"/>
  <c r="AG439" i="11"/>
  <c r="Y439" i="11" s="1"/>
  <c r="AF439" i="11"/>
  <c r="X439" i="11" s="1"/>
  <c r="O439" i="11"/>
  <c r="A439" i="11"/>
  <c r="BQ438" i="11"/>
  <c r="BI438" i="11" s="1"/>
  <c r="BP438" i="11"/>
  <c r="BH438" i="11" s="1"/>
  <c r="BO438" i="11"/>
  <c r="BG438" i="11" s="1"/>
  <c r="BN438" i="11"/>
  <c r="BF438" i="11" s="1"/>
  <c r="BM438" i="11"/>
  <c r="BE438" i="11" s="1"/>
  <c r="BL438" i="11"/>
  <c r="BD438" i="11" s="1"/>
  <c r="BK438" i="11"/>
  <c r="BC438" i="11" s="1"/>
  <c r="AR438" i="11"/>
  <c r="AL438" i="11"/>
  <c r="AD438" i="11" s="1"/>
  <c r="AK438" i="11"/>
  <c r="AC438" i="11" s="1"/>
  <c r="AJ438" i="11"/>
  <c r="AB438" i="11" s="1"/>
  <c r="AI438" i="11"/>
  <c r="AA438" i="11" s="1"/>
  <c r="AH438" i="11"/>
  <c r="Z438" i="11" s="1"/>
  <c r="AG438" i="11"/>
  <c r="Y438" i="11" s="1"/>
  <c r="AF438" i="11"/>
  <c r="X438" i="11" s="1"/>
  <c r="O438" i="11"/>
  <c r="A438" i="11"/>
  <c r="BQ437" i="11"/>
  <c r="BI437" i="11" s="1"/>
  <c r="BP437" i="11"/>
  <c r="BH437" i="11" s="1"/>
  <c r="BO437" i="11"/>
  <c r="BG437" i="11" s="1"/>
  <c r="BN437" i="11"/>
  <c r="BF437" i="11" s="1"/>
  <c r="BM437" i="11"/>
  <c r="BE437" i="11" s="1"/>
  <c r="BL437" i="11"/>
  <c r="BD437" i="11" s="1"/>
  <c r="BK437" i="11"/>
  <c r="BC437" i="11" s="1"/>
  <c r="AR437" i="11"/>
  <c r="AL437" i="11"/>
  <c r="AD437" i="11" s="1"/>
  <c r="AK437" i="11"/>
  <c r="AC437" i="11" s="1"/>
  <c r="AJ437" i="11"/>
  <c r="AB437" i="11" s="1"/>
  <c r="AI437" i="11"/>
  <c r="AA437" i="11" s="1"/>
  <c r="AH437" i="11"/>
  <c r="Z437" i="11" s="1"/>
  <c r="AG437" i="11"/>
  <c r="Y437" i="11" s="1"/>
  <c r="AF437" i="11"/>
  <c r="X437" i="11" s="1"/>
  <c r="O437" i="11"/>
  <c r="A437" i="11"/>
  <c r="BQ436" i="11"/>
  <c r="BI436" i="11" s="1"/>
  <c r="BP436" i="11"/>
  <c r="BH436" i="11" s="1"/>
  <c r="BO436" i="11"/>
  <c r="BN436" i="11"/>
  <c r="BF436" i="11" s="1"/>
  <c r="BM436" i="11"/>
  <c r="BE436" i="11" s="1"/>
  <c r="BL436" i="11"/>
  <c r="BD436" i="11" s="1"/>
  <c r="BK436" i="11"/>
  <c r="BC436" i="11" s="1"/>
  <c r="BG436" i="11"/>
  <c r="AR436" i="11"/>
  <c r="AL436" i="11"/>
  <c r="AD436" i="11" s="1"/>
  <c r="AK436" i="11"/>
  <c r="AC436" i="11" s="1"/>
  <c r="AJ436" i="11"/>
  <c r="AB436" i="11" s="1"/>
  <c r="AI436" i="11"/>
  <c r="AA436" i="11" s="1"/>
  <c r="AH436" i="11"/>
  <c r="Z436" i="11" s="1"/>
  <c r="AG436" i="11"/>
  <c r="Y436" i="11" s="1"/>
  <c r="AF436" i="11"/>
  <c r="X436" i="11" s="1"/>
  <c r="O436" i="11"/>
  <c r="A436" i="11"/>
  <c r="BQ435" i="11"/>
  <c r="BI435" i="11" s="1"/>
  <c r="BP435" i="11"/>
  <c r="BH435" i="11" s="1"/>
  <c r="BO435" i="11"/>
  <c r="BG435" i="11" s="1"/>
  <c r="BN435" i="11"/>
  <c r="BF435" i="11" s="1"/>
  <c r="BM435" i="11"/>
  <c r="BE435" i="11" s="1"/>
  <c r="BL435" i="11"/>
  <c r="BD435" i="11" s="1"/>
  <c r="BK435" i="11"/>
  <c r="BC435" i="11" s="1"/>
  <c r="AR435" i="11"/>
  <c r="AL435" i="11"/>
  <c r="AD435" i="11" s="1"/>
  <c r="AK435" i="11"/>
  <c r="AC435" i="11" s="1"/>
  <c r="AJ435" i="11"/>
  <c r="AB435" i="11" s="1"/>
  <c r="AI435" i="11"/>
  <c r="AA435" i="11" s="1"/>
  <c r="AH435" i="11"/>
  <c r="Z435" i="11" s="1"/>
  <c r="AG435" i="11"/>
  <c r="Y435" i="11" s="1"/>
  <c r="AF435" i="11"/>
  <c r="X435" i="11" s="1"/>
  <c r="O435" i="11"/>
  <c r="A435" i="11"/>
  <c r="BQ434" i="11"/>
  <c r="BI434" i="11" s="1"/>
  <c r="BP434" i="11"/>
  <c r="BH434" i="11" s="1"/>
  <c r="BO434" i="11"/>
  <c r="BG434" i="11" s="1"/>
  <c r="BN434" i="11"/>
  <c r="BF434" i="11" s="1"/>
  <c r="BM434" i="11"/>
  <c r="BE434" i="11" s="1"/>
  <c r="BL434" i="11"/>
  <c r="BD434" i="11" s="1"/>
  <c r="BK434" i="11"/>
  <c r="BC434" i="11" s="1"/>
  <c r="AR434" i="11"/>
  <c r="AL434" i="11"/>
  <c r="AD434" i="11" s="1"/>
  <c r="AK434" i="11"/>
  <c r="AC434" i="11" s="1"/>
  <c r="AJ434" i="11"/>
  <c r="AB434" i="11" s="1"/>
  <c r="AI434" i="11"/>
  <c r="AA434" i="11" s="1"/>
  <c r="AH434" i="11"/>
  <c r="Z434" i="11" s="1"/>
  <c r="AG434" i="11"/>
  <c r="Y434" i="11" s="1"/>
  <c r="AF434" i="11"/>
  <c r="X434" i="11" s="1"/>
  <c r="O434" i="11"/>
  <c r="A434" i="11"/>
  <c r="BQ433" i="11"/>
  <c r="BI433" i="11" s="1"/>
  <c r="BP433" i="11"/>
  <c r="BH433" i="11" s="1"/>
  <c r="BO433" i="11"/>
  <c r="BG433" i="11" s="1"/>
  <c r="BN433" i="11"/>
  <c r="BF433" i="11" s="1"/>
  <c r="BM433" i="11"/>
  <c r="BE433" i="11" s="1"/>
  <c r="BL433" i="11"/>
  <c r="BD433" i="11" s="1"/>
  <c r="BK433" i="11"/>
  <c r="BC433" i="11" s="1"/>
  <c r="AR433" i="11"/>
  <c r="AL433" i="11"/>
  <c r="AD433" i="11" s="1"/>
  <c r="AK433" i="11"/>
  <c r="AC433" i="11" s="1"/>
  <c r="AJ433" i="11"/>
  <c r="AB433" i="11" s="1"/>
  <c r="AI433" i="11"/>
  <c r="AA433" i="11" s="1"/>
  <c r="AH433" i="11"/>
  <c r="Z433" i="11" s="1"/>
  <c r="AG433" i="11"/>
  <c r="Y433" i="11" s="1"/>
  <c r="AF433" i="11"/>
  <c r="X433" i="11" s="1"/>
  <c r="O433" i="11"/>
  <c r="A433" i="11"/>
  <c r="BQ432" i="11"/>
  <c r="BI432" i="11" s="1"/>
  <c r="BP432" i="11"/>
  <c r="BH432" i="11" s="1"/>
  <c r="BO432" i="11"/>
  <c r="BG432" i="11" s="1"/>
  <c r="BN432" i="11"/>
  <c r="BF432" i="11" s="1"/>
  <c r="BM432" i="11"/>
  <c r="BE432" i="11" s="1"/>
  <c r="BL432" i="11"/>
  <c r="BD432" i="11" s="1"/>
  <c r="BK432" i="11"/>
  <c r="BC432" i="11" s="1"/>
  <c r="AR432" i="11"/>
  <c r="AL432" i="11"/>
  <c r="AD432" i="11" s="1"/>
  <c r="AK432" i="11"/>
  <c r="AC432" i="11" s="1"/>
  <c r="AJ432" i="11"/>
  <c r="AB432" i="11" s="1"/>
  <c r="AI432" i="11"/>
  <c r="AA432" i="11" s="1"/>
  <c r="AH432" i="11"/>
  <c r="Z432" i="11" s="1"/>
  <c r="AG432" i="11"/>
  <c r="Y432" i="11" s="1"/>
  <c r="AF432" i="11"/>
  <c r="X432" i="11" s="1"/>
  <c r="O432" i="11"/>
  <c r="A432" i="11"/>
  <c r="BQ431" i="11"/>
  <c r="BP431" i="11"/>
  <c r="BO431" i="11"/>
  <c r="BG431" i="11" s="1"/>
  <c r="BN431" i="11"/>
  <c r="BF431" i="11" s="1"/>
  <c r="BM431" i="11"/>
  <c r="BE431" i="11" s="1"/>
  <c r="BL431" i="11"/>
  <c r="BD431" i="11" s="1"/>
  <c r="BK431" i="11"/>
  <c r="BC431" i="11" s="1"/>
  <c r="BI431" i="11"/>
  <c r="BH431" i="11"/>
  <c r="AR431" i="11"/>
  <c r="AL431" i="11"/>
  <c r="AD431" i="11" s="1"/>
  <c r="AK431" i="11"/>
  <c r="AC431" i="11" s="1"/>
  <c r="AJ431" i="11"/>
  <c r="AB431" i="11" s="1"/>
  <c r="AI431" i="11"/>
  <c r="AA431" i="11" s="1"/>
  <c r="AH431" i="11"/>
  <c r="Z431" i="11" s="1"/>
  <c r="AG431" i="11"/>
  <c r="Y431" i="11" s="1"/>
  <c r="AF431" i="11"/>
  <c r="X431" i="11" s="1"/>
  <c r="O431" i="11"/>
  <c r="A431" i="11"/>
  <c r="BQ430" i="11"/>
  <c r="BI430" i="11" s="1"/>
  <c r="BP430" i="11"/>
  <c r="BH430" i="11" s="1"/>
  <c r="BO430" i="11"/>
  <c r="BN430" i="11"/>
  <c r="BF430" i="11" s="1"/>
  <c r="BM430" i="11"/>
  <c r="BE430" i="11" s="1"/>
  <c r="BL430" i="11"/>
  <c r="BD430" i="11" s="1"/>
  <c r="BK430" i="11"/>
  <c r="BC430" i="11" s="1"/>
  <c r="BG430" i="11"/>
  <c r="AR430" i="11"/>
  <c r="AL430" i="11"/>
  <c r="AD430" i="11" s="1"/>
  <c r="AK430" i="11"/>
  <c r="AC430" i="11" s="1"/>
  <c r="AJ430" i="11"/>
  <c r="AB430" i="11" s="1"/>
  <c r="AI430" i="11"/>
  <c r="AA430" i="11" s="1"/>
  <c r="AH430" i="11"/>
  <c r="Z430" i="11" s="1"/>
  <c r="AG430" i="11"/>
  <c r="Y430" i="11" s="1"/>
  <c r="AF430" i="11"/>
  <c r="X430" i="11" s="1"/>
  <c r="O430" i="11"/>
  <c r="A430" i="11"/>
  <c r="BQ429" i="11"/>
  <c r="BI429" i="11" s="1"/>
  <c r="BP429" i="11"/>
  <c r="BH429" i="11" s="1"/>
  <c r="BO429" i="11"/>
  <c r="BG429" i="11" s="1"/>
  <c r="BN429" i="11"/>
  <c r="BF429" i="11" s="1"/>
  <c r="BM429" i="11"/>
  <c r="BE429" i="11" s="1"/>
  <c r="BL429" i="11"/>
  <c r="BD429" i="11" s="1"/>
  <c r="BK429" i="11"/>
  <c r="BC429" i="11" s="1"/>
  <c r="AR429" i="11"/>
  <c r="AL429" i="11"/>
  <c r="AD429" i="11" s="1"/>
  <c r="AK429" i="11"/>
  <c r="AC429" i="11" s="1"/>
  <c r="AJ429" i="11"/>
  <c r="AB429" i="11" s="1"/>
  <c r="AI429" i="11"/>
  <c r="AA429" i="11" s="1"/>
  <c r="AH429" i="11"/>
  <c r="Z429" i="11" s="1"/>
  <c r="AG429" i="11"/>
  <c r="Y429" i="11" s="1"/>
  <c r="AF429" i="11"/>
  <c r="X429" i="11" s="1"/>
  <c r="O429" i="11"/>
  <c r="A429" i="11"/>
  <c r="BQ428" i="11"/>
  <c r="BI428" i="11" s="1"/>
  <c r="BP428" i="11"/>
  <c r="BH428" i="11" s="1"/>
  <c r="BO428" i="11"/>
  <c r="BG428" i="11" s="1"/>
  <c r="BN428" i="11"/>
  <c r="BF428" i="11" s="1"/>
  <c r="BM428" i="11"/>
  <c r="BE428" i="11" s="1"/>
  <c r="BL428" i="11"/>
  <c r="BD428" i="11" s="1"/>
  <c r="BK428" i="11"/>
  <c r="BC428" i="11" s="1"/>
  <c r="AR428" i="11"/>
  <c r="AL428" i="11"/>
  <c r="AD428" i="11" s="1"/>
  <c r="AK428" i="11"/>
  <c r="AC428" i="11" s="1"/>
  <c r="AJ428" i="11"/>
  <c r="AB428" i="11" s="1"/>
  <c r="AI428" i="11"/>
  <c r="AA428" i="11" s="1"/>
  <c r="AH428" i="11"/>
  <c r="Z428" i="11" s="1"/>
  <c r="AG428" i="11"/>
  <c r="Y428" i="11" s="1"/>
  <c r="AF428" i="11"/>
  <c r="X428" i="11" s="1"/>
  <c r="O428" i="11"/>
  <c r="A428" i="11"/>
  <c r="BQ427" i="11"/>
  <c r="BI427" i="11" s="1"/>
  <c r="BP427" i="11"/>
  <c r="BH427" i="11" s="1"/>
  <c r="BO427" i="11"/>
  <c r="BG427" i="11" s="1"/>
  <c r="BN427" i="11"/>
  <c r="BF427" i="11" s="1"/>
  <c r="BM427" i="11"/>
  <c r="BE427" i="11" s="1"/>
  <c r="BL427" i="11"/>
  <c r="BD427" i="11" s="1"/>
  <c r="BK427" i="11"/>
  <c r="BC427" i="11" s="1"/>
  <c r="AR427" i="11"/>
  <c r="AL427" i="11"/>
  <c r="AD427" i="11" s="1"/>
  <c r="AK427" i="11"/>
  <c r="AC427" i="11" s="1"/>
  <c r="AJ427" i="11"/>
  <c r="AB427" i="11" s="1"/>
  <c r="AI427" i="11"/>
  <c r="AA427" i="11" s="1"/>
  <c r="AH427" i="11"/>
  <c r="Z427" i="11" s="1"/>
  <c r="AG427" i="11"/>
  <c r="Y427" i="11" s="1"/>
  <c r="AF427" i="11"/>
  <c r="X427" i="11" s="1"/>
  <c r="O427" i="11"/>
  <c r="A427" i="11"/>
  <c r="BQ426" i="11"/>
  <c r="BI426" i="11" s="1"/>
  <c r="BP426" i="11"/>
  <c r="BH426" i="11" s="1"/>
  <c r="BO426" i="11"/>
  <c r="BG426" i="11" s="1"/>
  <c r="BN426" i="11"/>
  <c r="BF426" i="11" s="1"/>
  <c r="BM426" i="11"/>
  <c r="BE426" i="11" s="1"/>
  <c r="BL426" i="11"/>
  <c r="BD426" i="11" s="1"/>
  <c r="BK426" i="11"/>
  <c r="BC426" i="11" s="1"/>
  <c r="AR426" i="11"/>
  <c r="AL426" i="11"/>
  <c r="AD426" i="11" s="1"/>
  <c r="AK426" i="11"/>
  <c r="AC426" i="11" s="1"/>
  <c r="AJ426" i="11"/>
  <c r="AB426" i="11" s="1"/>
  <c r="AI426" i="11"/>
  <c r="AA426" i="11" s="1"/>
  <c r="AH426" i="11"/>
  <c r="Z426" i="11" s="1"/>
  <c r="AG426" i="11"/>
  <c r="Y426" i="11" s="1"/>
  <c r="AF426" i="11"/>
  <c r="X426" i="11" s="1"/>
  <c r="O426" i="11"/>
  <c r="A426" i="11"/>
  <c r="BQ425" i="11"/>
  <c r="BI425" i="11" s="1"/>
  <c r="BP425" i="11"/>
  <c r="BH425" i="11" s="1"/>
  <c r="BO425" i="11"/>
  <c r="BG425" i="11" s="1"/>
  <c r="BN425" i="11"/>
  <c r="BF425" i="11" s="1"/>
  <c r="BM425" i="11"/>
  <c r="BE425" i="11" s="1"/>
  <c r="BL425" i="11"/>
  <c r="BD425" i="11" s="1"/>
  <c r="BK425" i="11"/>
  <c r="BC425" i="11" s="1"/>
  <c r="AR425" i="11"/>
  <c r="AL425" i="11"/>
  <c r="AD425" i="11" s="1"/>
  <c r="AK425" i="11"/>
  <c r="AC425" i="11" s="1"/>
  <c r="AJ425" i="11"/>
  <c r="AB425" i="11" s="1"/>
  <c r="AI425" i="11"/>
  <c r="AA425" i="11" s="1"/>
  <c r="AH425" i="11"/>
  <c r="Z425" i="11" s="1"/>
  <c r="AG425" i="11"/>
  <c r="Y425" i="11" s="1"/>
  <c r="AF425" i="11"/>
  <c r="X425" i="11" s="1"/>
  <c r="O425" i="11"/>
  <c r="A425" i="11"/>
  <c r="BQ424" i="11"/>
  <c r="BI424" i="11" s="1"/>
  <c r="BP424" i="11"/>
  <c r="BH424" i="11" s="1"/>
  <c r="BO424" i="11"/>
  <c r="BG424" i="11" s="1"/>
  <c r="BN424" i="11"/>
  <c r="BF424" i="11" s="1"/>
  <c r="BM424" i="11"/>
  <c r="BE424" i="11" s="1"/>
  <c r="BL424" i="11"/>
  <c r="BD424" i="11" s="1"/>
  <c r="BK424" i="11"/>
  <c r="BC424" i="11" s="1"/>
  <c r="AR424" i="11"/>
  <c r="AL424" i="11"/>
  <c r="AD424" i="11" s="1"/>
  <c r="AK424" i="11"/>
  <c r="AC424" i="11" s="1"/>
  <c r="AJ424" i="11"/>
  <c r="AB424" i="11" s="1"/>
  <c r="AI424" i="11"/>
  <c r="AA424" i="11" s="1"/>
  <c r="AH424" i="11"/>
  <c r="Z424" i="11" s="1"/>
  <c r="AG424" i="11"/>
  <c r="Y424" i="11" s="1"/>
  <c r="AF424" i="11"/>
  <c r="X424" i="11" s="1"/>
  <c r="O424" i="11"/>
  <c r="A424" i="11"/>
  <c r="BQ423" i="11"/>
  <c r="BI423" i="11" s="1"/>
  <c r="BP423" i="11"/>
  <c r="BH423" i="11" s="1"/>
  <c r="BO423" i="11"/>
  <c r="BG423" i="11" s="1"/>
  <c r="BN423" i="11"/>
  <c r="BF423" i="11" s="1"/>
  <c r="BM423" i="11"/>
  <c r="BE423" i="11" s="1"/>
  <c r="BL423" i="11"/>
  <c r="BD423" i="11" s="1"/>
  <c r="BK423" i="11"/>
  <c r="BC423" i="11" s="1"/>
  <c r="AR423" i="11"/>
  <c r="AL423" i="11"/>
  <c r="AD423" i="11" s="1"/>
  <c r="AK423" i="11"/>
  <c r="AC423" i="11" s="1"/>
  <c r="AJ423" i="11"/>
  <c r="AB423" i="11" s="1"/>
  <c r="AI423" i="11"/>
  <c r="AA423" i="11" s="1"/>
  <c r="AH423" i="11"/>
  <c r="Z423" i="11" s="1"/>
  <c r="AG423" i="11"/>
  <c r="Y423" i="11" s="1"/>
  <c r="AF423" i="11"/>
  <c r="X423" i="11" s="1"/>
  <c r="O423" i="11"/>
  <c r="A423" i="11"/>
  <c r="BQ422" i="11"/>
  <c r="BI422" i="11" s="1"/>
  <c r="BP422" i="11"/>
  <c r="BH422" i="11" s="1"/>
  <c r="BO422" i="11"/>
  <c r="BG422" i="11" s="1"/>
  <c r="BN422" i="11"/>
  <c r="BF422" i="11" s="1"/>
  <c r="BM422" i="11"/>
  <c r="BE422" i="11" s="1"/>
  <c r="BL422" i="11"/>
  <c r="BD422" i="11" s="1"/>
  <c r="BK422" i="11"/>
  <c r="BC422" i="11" s="1"/>
  <c r="AR422" i="11"/>
  <c r="AL422" i="11"/>
  <c r="AD422" i="11" s="1"/>
  <c r="AK422" i="11"/>
  <c r="AC422" i="11" s="1"/>
  <c r="AJ422" i="11"/>
  <c r="AB422" i="11" s="1"/>
  <c r="AI422" i="11"/>
  <c r="AA422" i="11" s="1"/>
  <c r="AH422" i="11"/>
  <c r="Z422" i="11" s="1"/>
  <c r="AG422" i="11"/>
  <c r="Y422" i="11" s="1"/>
  <c r="AF422" i="11"/>
  <c r="X422" i="11" s="1"/>
  <c r="O422" i="11"/>
  <c r="A422" i="11"/>
  <c r="BQ421" i="11"/>
  <c r="BI421" i="11" s="1"/>
  <c r="BP421" i="11"/>
  <c r="BH421" i="11" s="1"/>
  <c r="BO421" i="11"/>
  <c r="BG421" i="11" s="1"/>
  <c r="BN421" i="11"/>
  <c r="BF421" i="11" s="1"/>
  <c r="BM421" i="11"/>
  <c r="BE421" i="11" s="1"/>
  <c r="BL421" i="11"/>
  <c r="BD421" i="11" s="1"/>
  <c r="BK421" i="11"/>
  <c r="BC421" i="11" s="1"/>
  <c r="AR421" i="11"/>
  <c r="AL421" i="11"/>
  <c r="AD421" i="11" s="1"/>
  <c r="AK421" i="11"/>
  <c r="AC421" i="11" s="1"/>
  <c r="AJ421" i="11"/>
  <c r="AB421" i="11" s="1"/>
  <c r="AI421" i="11"/>
  <c r="AA421" i="11" s="1"/>
  <c r="AH421" i="11"/>
  <c r="Z421" i="11" s="1"/>
  <c r="AG421" i="11"/>
  <c r="Y421" i="11" s="1"/>
  <c r="AF421" i="11"/>
  <c r="X421" i="11" s="1"/>
  <c r="O421" i="11"/>
  <c r="A421" i="11"/>
  <c r="BQ420" i="11"/>
  <c r="BI420" i="11" s="1"/>
  <c r="BP420" i="11"/>
  <c r="BH420" i="11" s="1"/>
  <c r="BO420" i="11"/>
  <c r="BG420" i="11" s="1"/>
  <c r="BN420" i="11"/>
  <c r="BF420" i="11" s="1"/>
  <c r="BM420" i="11"/>
  <c r="BE420" i="11" s="1"/>
  <c r="BL420" i="11"/>
  <c r="BD420" i="11" s="1"/>
  <c r="BK420" i="11"/>
  <c r="BC420" i="11" s="1"/>
  <c r="AR420" i="11"/>
  <c r="AL420" i="11"/>
  <c r="AD420" i="11" s="1"/>
  <c r="AK420" i="11"/>
  <c r="AC420" i="11" s="1"/>
  <c r="AJ420" i="11"/>
  <c r="AB420" i="11" s="1"/>
  <c r="AI420" i="11"/>
  <c r="AA420" i="11" s="1"/>
  <c r="AH420" i="11"/>
  <c r="Z420" i="11" s="1"/>
  <c r="AG420" i="11"/>
  <c r="Y420" i="11" s="1"/>
  <c r="AF420" i="11"/>
  <c r="X420" i="11" s="1"/>
  <c r="O420" i="11"/>
  <c r="A420" i="11"/>
  <c r="BQ419" i="11"/>
  <c r="BI419" i="11" s="1"/>
  <c r="BP419" i="11"/>
  <c r="BH419" i="11" s="1"/>
  <c r="BO419" i="11"/>
  <c r="BG419" i="11" s="1"/>
  <c r="BN419" i="11"/>
  <c r="BF419" i="11" s="1"/>
  <c r="BM419" i="11"/>
  <c r="BE419" i="11" s="1"/>
  <c r="BL419" i="11"/>
  <c r="BD419" i="11" s="1"/>
  <c r="BK419" i="11"/>
  <c r="BC419" i="11" s="1"/>
  <c r="AR419" i="11"/>
  <c r="AL419" i="11"/>
  <c r="AD419" i="11" s="1"/>
  <c r="AK419" i="11"/>
  <c r="AC419" i="11" s="1"/>
  <c r="AJ419" i="11"/>
  <c r="AB419" i="11" s="1"/>
  <c r="AI419" i="11"/>
  <c r="AA419" i="11" s="1"/>
  <c r="AH419" i="11"/>
  <c r="Z419" i="11" s="1"/>
  <c r="AG419" i="11"/>
  <c r="Y419" i="11" s="1"/>
  <c r="AF419" i="11"/>
  <c r="X419" i="11" s="1"/>
  <c r="O419" i="11"/>
  <c r="A419" i="11"/>
  <c r="BQ418" i="11"/>
  <c r="BI418" i="11" s="1"/>
  <c r="BP418" i="11"/>
  <c r="BH418" i="11" s="1"/>
  <c r="BO418" i="11"/>
  <c r="BG418" i="11" s="1"/>
  <c r="BN418" i="11"/>
  <c r="BF418" i="11" s="1"/>
  <c r="BM418" i="11"/>
  <c r="BE418" i="11" s="1"/>
  <c r="BL418" i="11"/>
  <c r="BD418" i="11" s="1"/>
  <c r="BK418" i="11"/>
  <c r="BC418" i="11" s="1"/>
  <c r="AR418" i="11"/>
  <c r="AL418" i="11"/>
  <c r="AD418" i="11" s="1"/>
  <c r="AK418" i="11"/>
  <c r="AC418" i="11" s="1"/>
  <c r="AJ418" i="11"/>
  <c r="AB418" i="11" s="1"/>
  <c r="AI418" i="11"/>
  <c r="AA418" i="11" s="1"/>
  <c r="AH418" i="11"/>
  <c r="Z418" i="11" s="1"/>
  <c r="AG418" i="11"/>
  <c r="Y418" i="11" s="1"/>
  <c r="AF418" i="11"/>
  <c r="X418" i="11" s="1"/>
  <c r="O418" i="11"/>
  <c r="A418" i="11"/>
  <c r="BQ417" i="11"/>
  <c r="BI417" i="11" s="1"/>
  <c r="BP417" i="11"/>
  <c r="BH417" i="11" s="1"/>
  <c r="BO417" i="11"/>
  <c r="BG417" i="11" s="1"/>
  <c r="BN417" i="11"/>
  <c r="BF417" i="11" s="1"/>
  <c r="BM417" i="11"/>
  <c r="BE417" i="11" s="1"/>
  <c r="BL417" i="11"/>
  <c r="BD417" i="11" s="1"/>
  <c r="BK417" i="11"/>
  <c r="BC417" i="11" s="1"/>
  <c r="AR417" i="11"/>
  <c r="AL417" i="11"/>
  <c r="AD417" i="11" s="1"/>
  <c r="AK417" i="11"/>
  <c r="AC417" i="11" s="1"/>
  <c r="AJ417" i="11"/>
  <c r="AB417" i="11" s="1"/>
  <c r="AI417" i="11"/>
  <c r="AA417" i="11" s="1"/>
  <c r="AH417" i="11"/>
  <c r="Z417" i="11" s="1"/>
  <c r="AG417" i="11"/>
  <c r="Y417" i="11" s="1"/>
  <c r="AF417" i="11"/>
  <c r="X417" i="11" s="1"/>
  <c r="O417" i="11"/>
  <c r="A417" i="11"/>
  <c r="BQ416" i="11"/>
  <c r="BI416" i="11" s="1"/>
  <c r="BP416" i="11"/>
  <c r="BH416" i="11" s="1"/>
  <c r="BO416" i="11"/>
  <c r="BG416" i="11" s="1"/>
  <c r="BN416" i="11"/>
  <c r="BF416" i="11" s="1"/>
  <c r="BM416" i="11"/>
  <c r="BE416" i="11" s="1"/>
  <c r="BL416" i="11"/>
  <c r="BD416" i="11" s="1"/>
  <c r="BK416" i="11"/>
  <c r="BC416" i="11" s="1"/>
  <c r="AR416" i="11"/>
  <c r="AL416" i="11"/>
  <c r="AD416" i="11" s="1"/>
  <c r="AK416" i="11"/>
  <c r="AC416" i="11" s="1"/>
  <c r="AJ416" i="11"/>
  <c r="AB416" i="11" s="1"/>
  <c r="AI416" i="11"/>
  <c r="AA416" i="11" s="1"/>
  <c r="AH416" i="11"/>
  <c r="Z416" i="11" s="1"/>
  <c r="AG416" i="11"/>
  <c r="Y416" i="11" s="1"/>
  <c r="AF416" i="11"/>
  <c r="X416" i="11" s="1"/>
  <c r="O416" i="11"/>
  <c r="A416" i="11"/>
  <c r="BQ415" i="11"/>
  <c r="BI415" i="11" s="1"/>
  <c r="BP415" i="11"/>
  <c r="BH415" i="11" s="1"/>
  <c r="BO415" i="11"/>
  <c r="BG415" i="11" s="1"/>
  <c r="BN415" i="11"/>
  <c r="BF415" i="11" s="1"/>
  <c r="BM415" i="11"/>
  <c r="BE415" i="11" s="1"/>
  <c r="BL415" i="11"/>
  <c r="BD415" i="11" s="1"/>
  <c r="BK415" i="11"/>
  <c r="BC415" i="11" s="1"/>
  <c r="AR415" i="11"/>
  <c r="AL415" i="11"/>
  <c r="AD415" i="11" s="1"/>
  <c r="AK415" i="11"/>
  <c r="AC415" i="11" s="1"/>
  <c r="AJ415" i="11"/>
  <c r="AB415" i="11" s="1"/>
  <c r="AI415" i="11"/>
  <c r="AA415" i="11" s="1"/>
  <c r="AH415" i="11"/>
  <c r="Z415" i="11" s="1"/>
  <c r="AG415" i="11"/>
  <c r="Y415" i="11" s="1"/>
  <c r="AF415" i="11"/>
  <c r="X415" i="11" s="1"/>
  <c r="O415" i="11"/>
  <c r="A415" i="11"/>
  <c r="BQ414" i="11"/>
  <c r="BI414" i="11" s="1"/>
  <c r="BP414" i="11"/>
  <c r="BH414" i="11" s="1"/>
  <c r="BO414" i="11"/>
  <c r="BG414" i="11" s="1"/>
  <c r="BN414" i="11"/>
  <c r="BF414" i="11" s="1"/>
  <c r="BM414" i="11"/>
  <c r="BE414" i="11" s="1"/>
  <c r="BL414" i="11"/>
  <c r="BD414" i="11" s="1"/>
  <c r="BK414" i="11"/>
  <c r="BC414" i="11" s="1"/>
  <c r="AR414" i="11"/>
  <c r="AL414" i="11"/>
  <c r="AD414" i="11" s="1"/>
  <c r="AK414" i="11"/>
  <c r="AC414" i="11" s="1"/>
  <c r="AJ414" i="11"/>
  <c r="AB414" i="11" s="1"/>
  <c r="AI414" i="11"/>
  <c r="AA414" i="11" s="1"/>
  <c r="AH414" i="11"/>
  <c r="Z414" i="11" s="1"/>
  <c r="AG414" i="11"/>
  <c r="Y414" i="11" s="1"/>
  <c r="AF414" i="11"/>
  <c r="X414" i="11" s="1"/>
  <c r="O414" i="11"/>
  <c r="A414" i="11"/>
  <c r="BQ413" i="11"/>
  <c r="BI413" i="11" s="1"/>
  <c r="BP413" i="11"/>
  <c r="BH413" i="11" s="1"/>
  <c r="BO413" i="11"/>
  <c r="BG413" i="11" s="1"/>
  <c r="BN413" i="11"/>
  <c r="BF413" i="11" s="1"/>
  <c r="BM413" i="11"/>
  <c r="BE413" i="11" s="1"/>
  <c r="BL413" i="11"/>
  <c r="BD413" i="11" s="1"/>
  <c r="BK413" i="11"/>
  <c r="BC413" i="11" s="1"/>
  <c r="AR413" i="11"/>
  <c r="AL413" i="11"/>
  <c r="AD413" i="11" s="1"/>
  <c r="AK413" i="11"/>
  <c r="AC413" i="11" s="1"/>
  <c r="AJ413" i="11"/>
  <c r="AB413" i="11" s="1"/>
  <c r="AI413" i="11"/>
  <c r="AA413" i="11" s="1"/>
  <c r="AH413" i="11"/>
  <c r="Z413" i="11" s="1"/>
  <c r="AG413" i="11"/>
  <c r="Y413" i="11" s="1"/>
  <c r="AF413" i="11"/>
  <c r="X413" i="11" s="1"/>
  <c r="O413" i="11"/>
  <c r="A413" i="11"/>
  <c r="BQ412" i="11"/>
  <c r="BI412" i="11" s="1"/>
  <c r="BP412" i="11"/>
  <c r="BH412" i="11" s="1"/>
  <c r="BO412" i="11"/>
  <c r="BG412" i="11" s="1"/>
  <c r="BN412" i="11"/>
  <c r="BF412" i="11" s="1"/>
  <c r="BM412" i="11"/>
  <c r="BE412" i="11" s="1"/>
  <c r="BL412" i="11"/>
  <c r="BD412" i="11" s="1"/>
  <c r="BK412" i="11"/>
  <c r="BC412" i="11" s="1"/>
  <c r="AR412" i="11"/>
  <c r="AL412" i="11"/>
  <c r="AD412" i="11" s="1"/>
  <c r="AK412" i="11"/>
  <c r="AC412" i="11" s="1"/>
  <c r="AJ412" i="11"/>
  <c r="AB412" i="11" s="1"/>
  <c r="AI412" i="11"/>
  <c r="AA412" i="11" s="1"/>
  <c r="AH412" i="11"/>
  <c r="Z412" i="11" s="1"/>
  <c r="AG412" i="11"/>
  <c r="Y412" i="11" s="1"/>
  <c r="AF412" i="11"/>
  <c r="X412" i="11" s="1"/>
  <c r="O412" i="11"/>
  <c r="A412" i="11"/>
  <c r="BQ411" i="11"/>
  <c r="BI411" i="11" s="1"/>
  <c r="BP411" i="11"/>
  <c r="BH411" i="11" s="1"/>
  <c r="BO411" i="11"/>
  <c r="BG411" i="11" s="1"/>
  <c r="BN411" i="11"/>
  <c r="BF411" i="11" s="1"/>
  <c r="BM411" i="11"/>
  <c r="BE411" i="11" s="1"/>
  <c r="BL411" i="11"/>
  <c r="BD411" i="11" s="1"/>
  <c r="BK411" i="11"/>
  <c r="BC411" i="11" s="1"/>
  <c r="AR411" i="11"/>
  <c r="AL411" i="11"/>
  <c r="AD411" i="11" s="1"/>
  <c r="AK411" i="11"/>
  <c r="AC411" i="11" s="1"/>
  <c r="AJ411" i="11"/>
  <c r="AB411" i="11" s="1"/>
  <c r="AI411" i="11"/>
  <c r="AA411" i="11" s="1"/>
  <c r="AH411" i="11"/>
  <c r="Z411" i="11" s="1"/>
  <c r="AG411" i="11"/>
  <c r="Y411" i="11" s="1"/>
  <c r="AF411" i="11"/>
  <c r="X411" i="11" s="1"/>
  <c r="O411" i="11"/>
  <c r="A411" i="11"/>
  <c r="BQ410" i="11"/>
  <c r="BI410" i="11" s="1"/>
  <c r="BP410" i="11"/>
  <c r="BH410" i="11" s="1"/>
  <c r="BO410" i="11"/>
  <c r="BG410" i="11" s="1"/>
  <c r="BN410" i="11"/>
  <c r="BF410" i="11" s="1"/>
  <c r="BM410" i="11"/>
  <c r="BE410" i="11" s="1"/>
  <c r="BL410" i="11"/>
  <c r="BD410" i="11" s="1"/>
  <c r="BK410" i="11"/>
  <c r="BC410" i="11" s="1"/>
  <c r="AR410" i="11"/>
  <c r="AL410" i="11"/>
  <c r="AD410" i="11" s="1"/>
  <c r="AK410" i="11"/>
  <c r="AC410" i="11" s="1"/>
  <c r="AJ410" i="11"/>
  <c r="AB410" i="11" s="1"/>
  <c r="AI410" i="11"/>
  <c r="AA410" i="11" s="1"/>
  <c r="AH410" i="11"/>
  <c r="Z410" i="11" s="1"/>
  <c r="AG410" i="11"/>
  <c r="Y410" i="11" s="1"/>
  <c r="AF410" i="11"/>
  <c r="X410" i="11" s="1"/>
  <c r="O410" i="11"/>
  <c r="A410" i="11"/>
  <c r="BQ409" i="11"/>
  <c r="BI409" i="11" s="1"/>
  <c r="BP409" i="11"/>
  <c r="BH409" i="11" s="1"/>
  <c r="BO409" i="11"/>
  <c r="BG409" i="11" s="1"/>
  <c r="BN409" i="11"/>
  <c r="BF409" i="11" s="1"/>
  <c r="BM409" i="11"/>
  <c r="BE409" i="11" s="1"/>
  <c r="BL409" i="11"/>
  <c r="BD409" i="11" s="1"/>
  <c r="BK409" i="11"/>
  <c r="BC409" i="11" s="1"/>
  <c r="AR409" i="11"/>
  <c r="AL409" i="11"/>
  <c r="AD409" i="11" s="1"/>
  <c r="AK409" i="11"/>
  <c r="AC409" i="11" s="1"/>
  <c r="AJ409" i="11"/>
  <c r="AB409" i="11" s="1"/>
  <c r="AI409" i="11"/>
  <c r="AA409" i="11" s="1"/>
  <c r="AH409" i="11"/>
  <c r="Z409" i="11" s="1"/>
  <c r="AG409" i="11"/>
  <c r="Y409" i="11" s="1"/>
  <c r="AF409" i="11"/>
  <c r="X409" i="11" s="1"/>
  <c r="O409" i="11"/>
  <c r="A409" i="11"/>
  <c r="BQ408" i="11"/>
  <c r="BI408" i="11" s="1"/>
  <c r="BP408" i="11"/>
  <c r="BH408" i="11" s="1"/>
  <c r="BO408" i="11"/>
  <c r="BG408" i="11" s="1"/>
  <c r="BN408" i="11"/>
  <c r="BF408" i="11" s="1"/>
  <c r="BM408" i="11"/>
  <c r="BE408" i="11" s="1"/>
  <c r="BL408" i="11"/>
  <c r="BD408" i="11" s="1"/>
  <c r="BK408" i="11"/>
  <c r="BC408" i="11" s="1"/>
  <c r="AR408" i="11"/>
  <c r="AL408" i="11"/>
  <c r="AD408" i="11" s="1"/>
  <c r="AK408" i="11"/>
  <c r="AC408" i="11" s="1"/>
  <c r="AJ408" i="11"/>
  <c r="AB408" i="11" s="1"/>
  <c r="AI408" i="11"/>
  <c r="AA408" i="11" s="1"/>
  <c r="AH408" i="11"/>
  <c r="Z408" i="11" s="1"/>
  <c r="AG408" i="11"/>
  <c r="Y408" i="11" s="1"/>
  <c r="AF408" i="11"/>
  <c r="X408" i="11" s="1"/>
  <c r="O408" i="11"/>
  <c r="A408" i="11"/>
  <c r="BQ407" i="11"/>
  <c r="BI407" i="11" s="1"/>
  <c r="BP407" i="11"/>
  <c r="BH407" i="11" s="1"/>
  <c r="BO407" i="11"/>
  <c r="BG407" i="11" s="1"/>
  <c r="BN407" i="11"/>
  <c r="BF407" i="11" s="1"/>
  <c r="BM407" i="11"/>
  <c r="BE407" i="11" s="1"/>
  <c r="BL407" i="11"/>
  <c r="BD407" i="11" s="1"/>
  <c r="BK407" i="11"/>
  <c r="BC407" i="11" s="1"/>
  <c r="AR407" i="11"/>
  <c r="AL407" i="11"/>
  <c r="AD407" i="11" s="1"/>
  <c r="AK407" i="11"/>
  <c r="AC407" i="11" s="1"/>
  <c r="AJ407" i="11"/>
  <c r="AB407" i="11" s="1"/>
  <c r="AI407" i="11"/>
  <c r="AA407" i="11" s="1"/>
  <c r="AH407" i="11"/>
  <c r="Z407" i="11" s="1"/>
  <c r="AG407" i="11"/>
  <c r="Y407" i="11" s="1"/>
  <c r="AF407" i="11"/>
  <c r="X407" i="11" s="1"/>
  <c r="O407" i="11"/>
  <c r="A407" i="11"/>
  <c r="BQ406" i="11"/>
  <c r="BI406" i="11" s="1"/>
  <c r="BP406" i="11"/>
  <c r="BH406" i="11" s="1"/>
  <c r="BO406" i="11"/>
  <c r="BG406" i="11" s="1"/>
  <c r="BN406" i="11"/>
  <c r="BF406" i="11" s="1"/>
  <c r="BM406" i="11"/>
  <c r="BE406" i="11" s="1"/>
  <c r="BL406" i="11"/>
  <c r="BD406" i="11" s="1"/>
  <c r="BK406" i="11"/>
  <c r="BC406" i="11" s="1"/>
  <c r="AR406" i="11"/>
  <c r="AL406" i="11"/>
  <c r="AD406" i="11" s="1"/>
  <c r="AK406" i="11"/>
  <c r="AC406" i="11" s="1"/>
  <c r="AJ406" i="11"/>
  <c r="AB406" i="11" s="1"/>
  <c r="AI406" i="11"/>
  <c r="AA406" i="11" s="1"/>
  <c r="AH406" i="11"/>
  <c r="Z406" i="11" s="1"/>
  <c r="AG406" i="11"/>
  <c r="Y406" i="11" s="1"/>
  <c r="AF406" i="11"/>
  <c r="X406" i="11" s="1"/>
  <c r="O406" i="11"/>
  <c r="A406" i="11"/>
  <c r="BQ405" i="11"/>
  <c r="BI405" i="11" s="1"/>
  <c r="BP405" i="11"/>
  <c r="BH405" i="11" s="1"/>
  <c r="BO405" i="11"/>
  <c r="BG405" i="11" s="1"/>
  <c r="BN405" i="11"/>
  <c r="BF405" i="11" s="1"/>
  <c r="BM405" i="11"/>
  <c r="BE405" i="11" s="1"/>
  <c r="BL405" i="11"/>
  <c r="BD405" i="11" s="1"/>
  <c r="BK405" i="11"/>
  <c r="BC405" i="11" s="1"/>
  <c r="AR405" i="11"/>
  <c r="AL405" i="11"/>
  <c r="AD405" i="11" s="1"/>
  <c r="AK405" i="11"/>
  <c r="AC405" i="11" s="1"/>
  <c r="AJ405" i="11"/>
  <c r="AB405" i="11" s="1"/>
  <c r="AI405" i="11"/>
  <c r="AA405" i="11" s="1"/>
  <c r="AH405" i="11"/>
  <c r="Z405" i="11" s="1"/>
  <c r="AG405" i="11"/>
  <c r="Y405" i="11" s="1"/>
  <c r="AF405" i="11"/>
  <c r="X405" i="11" s="1"/>
  <c r="O405" i="11"/>
  <c r="A405" i="11"/>
  <c r="BQ404" i="11"/>
  <c r="BI404" i="11" s="1"/>
  <c r="BP404" i="11"/>
  <c r="BH404" i="11" s="1"/>
  <c r="BO404" i="11"/>
  <c r="BG404" i="11" s="1"/>
  <c r="BN404" i="11"/>
  <c r="BF404" i="11" s="1"/>
  <c r="BM404" i="11"/>
  <c r="BE404" i="11" s="1"/>
  <c r="BL404" i="11"/>
  <c r="BD404" i="11" s="1"/>
  <c r="BK404" i="11"/>
  <c r="BC404" i="11" s="1"/>
  <c r="AR404" i="11"/>
  <c r="AL404" i="11"/>
  <c r="AD404" i="11" s="1"/>
  <c r="AK404" i="11"/>
  <c r="AC404" i="11" s="1"/>
  <c r="AJ404" i="11"/>
  <c r="AB404" i="11" s="1"/>
  <c r="AI404" i="11"/>
  <c r="AA404" i="11" s="1"/>
  <c r="AH404" i="11"/>
  <c r="Z404" i="11" s="1"/>
  <c r="AG404" i="11"/>
  <c r="Y404" i="11" s="1"/>
  <c r="AF404" i="11"/>
  <c r="X404" i="11" s="1"/>
  <c r="O404" i="11"/>
  <c r="A404" i="11"/>
  <c r="BQ403" i="11"/>
  <c r="BI403" i="11" s="1"/>
  <c r="BP403" i="11"/>
  <c r="BH403" i="11" s="1"/>
  <c r="BO403" i="11"/>
  <c r="BG403" i="11" s="1"/>
  <c r="BN403" i="11"/>
  <c r="BF403" i="11" s="1"/>
  <c r="BM403" i="11"/>
  <c r="BE403" i="11" s="1"/>
  <c r="BL403" i="11"/>
  <c r="BD403" i="11" s="1"/>
  <c r="BK403" i="11"/>
  <c r="BC403" i="11" s="1"/>
  <c r="AR403" i="11"/>
  <c r="AL403" i="11"/>
  <c r="AD403" i="11" s="1"/>
  <c r="AK403" i="11"/>
  <c r="AC403" i="11" s="1"/>
  <c r="AJ403" i="11"/>
  <c r="AB403" i="11" s="1"/>
  <c r="AI403" i="11"/>
  <c r="AA403" i="11" s="1"/>
  <c r="AH403" i="11"/>
  <c r="Z403" i="11" s="1"/>
  <c r="AG403" i="11"/>
  <c r="Y403" i="11" s="1"/>
  <c r="AF403" i="11"/>
  <c r="X403" i="11" s="1"/>
  <c r="O403" i="11"/>
  <c r="A403" i="11"/>
  <c r="BQ402" i="11"/>
  <c r="BI402" i="11" s="1"/>
  <c r="BP402" i="11"/>
  <c r="BH402" i="11" s="1"/>
  <c r="BO402" i="11"/>
  <c r="BG402" i="11" s="1"/>
  <c r="BN402" i="11"/>
  <c r="BF402" i="11" s="1"/>
  <c r="BM402" i="11"/>
  <c r="BE402" i="11" s="1"/>
  <c r="BL402" i="11"/>
  <c r="BD402" i="11" s="1"/>
  <c r="BK402" i="11"/>
  <c r="BC402" i="11" s="1"/>
  <c r="AR402" i="11"/>
  <c r="AL402" i="11"/>
  <c r="AD402" i="11" s="1"/>
  <c r="AK402" i="11"/>
  <c r="AC402" i="11" s="1"/>
  <c r="AJ402" i="11"/>
  <c r="AB402" i="11" s="1"/>
  <c r="AI402" i="11"/>
  <c r="AA402" i="11" s="1"/>
  <c r="AH402" i="11"/>
  <c r="Z402" i="11" s="1"/>
  <c r="AG402" i="11"/>
  <c r="Y402" i="11" s="1"/>
  <c r="AF402" i="11"/>
  <c r="X402" i="11" s="1"/>
  <c r="O402" i="11"/>
  <c r="A402" i="11"/>
  <c r="BQ401" i="11"/>
  <c r="BI401" i="11" s="1"/>
  <c r="BP401" i="11"/>
  <c r="BH401" i="11" s="1"/>
  <c r="BO401" i="11"/>
  <c r="BG401" i="11" s="1"/>
  <c r="BN401" i="11"/>
  <c r="BF401" i="11" s="1"/>
  <c r="BM401" i="11"/>
  <c r="BE401" i="11" s="1"/>
  <c r="BL401" i="11"/>
  <c r="BD401" i="11" s="1"/>
  <c r="BK401" i="11"/>
  <c r="BC401" i="11" s="1"/>
  <c r="AR401" i="11"/>
  <c r="AL401" i="11"/>
  <c r="AD401" i="11" s="1"/>
  <c r="AK401" i="11"/>
  <c r="AC401" i="11" s="1"/>
  <c r="AJ401" i="11"/>
  <c r="AB401" i="11" s="1"/>
  <c r="AI401" i="11"/>
  <c r="AA401" i="11" s="1"/>
  <c r="AH401" i="11"/>
  <c r="Z401" i="11" s="1"/>
  <c r="AG401" i="11"/>
  <c r="Y401" i="11" s="1"/>
  <c r="AF401" i="11"/>
  <c r="X401" i="11" s="1"/>
  <c r="O401" i="11"/>
  <c r="A401" i="11"/>
  <c r="BQ400" i="11"/>
  <c r="BI400" i="11" s="1"/>
  <c r="BP400" i="11"/>
  <c r="BH400" i="11" s="1"/>
  <c r="BO400" i="11"/>
  <c r="BG400" i="11" s="1"/>
  <c r="BN400" i="11"/>
  <c r="BF400" i="11" s="1"/>
  <c r="BM400" i="11"/>
  <c r="BE400" i="11" s="1"/>
  <c r="BL400" i="11"/>
  <c r="BD400" i="11" s="1"/>
  <c r="BK400" i="11"/>
  <c r="BC400" i="11" s="1"/>
  <c r="AR400" i="11"/>
  <c r="AL400" i="11"/>
  <c r="AD400" i="11" s="1"/>
  <c r="AK400" i="11"/>
  <c r="AC400" i="11" s="1"/>
  <c r="AJ400" i="11"/>
  <c r="AB400" i="11" s="1"/>
  <c r="AI400" i="11"/>
  <c r="AA400" i="11" s="1"/>
  <c r="AH400" i="11"/>
  <c r="Z400" i="11" s="1"/>
  <c r="AG400" i="11"/>
  <c r="Y400" i="11" s="1"/>
  <c r="AF400" i="11"/>
  <c r="X400" i="11" s="1"/>
  <c r="O400" i="11"/>
  <c r="A400" i="11"/>
  <c r="BQ399" i="11"/>
  <c r="BI399" i="11" s="1"/>
  <c r="BP399" i="11"/>
  <c r="BH399" i="11" s="1"/>
  <c r="BO399" i="11"/>
  <c r="BG399" i="11" s="1"/>
  <c r="BN399" i="11"/>
  <c r="BF399" i="11" s="1"/>
  <c r="BM399" i="11"/>
  <c r="BE399" i="11" s="1"/>
  <c r="BL399" i="11"/>
  <c r="BD399" i="11" s="1"/>
  <c r="BK399" i="11"/>
  <c r="BC399" i="11" s="1"/>
  <c r="AR399" i="11"/>
  <c r="AL399" i="11"/>
  <c r="AD399" i="11" s="1"/>
  <c r="AK399" i="11"/>
  <c r="AC399" i="11" s="1"/>
  <c r="AJ399" i="11"/>
  <c r="AB399" i="11" s="1"/>
  <c r="AI399" i="11"/>
  <c r="AA399" i="11" s="1"/>
  <c r="AH399" i="11"/>
  <c r="Z399" i="11" s="1"/>
  <c r="AG399" i="11"/>
  <c r="Y399" i="11" s="1"/>
  <c r="AF399" i="11"/>
  <c r="X399" i="11" s="1"/>
  <c r="O399" i="11"/>
  <c r="A399" i="11"/>
  <c r="BQ398" i="11"/>
  <c r="BI398" i="11" s="1"/>
  <c r="BP398" i="11"/>
  <c r="BO398" i="11"/>
  <c r="BG398" i="11" s="1"/>
  <c r="BN398" i="11"/>
  <c r="BF398" i="11" s="1"/>
  <c r="BM398" i="11"/>
  <c r="BE398" i="11" s="1"/>
  <c r="BL398" i="11"/>
  <c r="BD398" i="11" s="1"/>
  <c r="BK398" i="11"/>
  <c r="BC398" i="11" s="1"/>
  <c r="BH398" i="11"/>
  <c r="AR398" i="11"/>
  <c r="AL398" i="11"/>
  <c r="AD398" i="11" s="1"/>
  <c r="AK398" i="11"/>
  <c r="AC398" i="11" s="1"/>
  <c r="AJ398" i="11"/>
  <c r="AB398" i="11" s="1"/>
  <c r="AI398" i="11"/>
  <c r="AA398" i="11" s="1"/>
  <c r="AH398" i="11"/>
  <c r="Z398" i="11" s="1"/>
  <c r="AG398" i="11"/>
  <c r="Y398" i="11" s="1"/>
  <c r="AF398" i="11"/>
  <c r="X398" i="11" s="1"/>
  <c r="O398" i="11"/>
  <c r="A398" i="11"/>
  <c r="BQ397" i="11"/>
  <c r="BI397" i="11" s="1"/>
  <c r="BP397" i="11"/>
  <c r="BH397" i="11" s="1"/>
  <c r="BO397" i="11"/>
  <c r="BG397" i="11" s="1"/>
  <c r="BN397" i="11"/>
  <c r="BF397" i="11" s="1"/>
  <c r="BM397" i="11"/>
  <c r="BE397" i="11" s="1"/>
  <c r="BL397" i="11"/>
  <c r="BD397" i="11" s="1"/>
  <c r="BK397" i="11"/>
  <c r="BC397" i="11" s="1"/>
  <c r="AR397" i="11"/>
  <c r="AL397" i="11"/>
  <c r="AD397" i="11" s="1"/>
  <c r="AK397" i="11"/>
  <c r="AC397" i="11" s="1"/>
  <c r="AJ397" i="11"/>
  <c r="AB397" i="11" s="1"/>
  <c r="AI397" i="11"/>
  <c r="AA397" i="11" s="1"/>
  <c r="AH397" i="11"/>
  <c r="Z397" i="11" s="1"/>
  <c r="AG397" i="11"/>
  <c r="Y397" i="11" s="1"/>
  <c r="AF397" i="11"/>
  <c r="X397" i="11" s="1"/>
  <c r="O397" i="11"/>
  <c r="A397" i="11"/>
  <c r="BQ396" i="11"/>
  <c r="BI396" i="11" s="1"/>
  <c r="BP396" i="11"/>
  <c r="BH396" i="11" s="1"/>
  <c r="BO396" i="11"/>
  <c r="BG396" i="11" s="1"/>
  <c r="BN396" i="11"/>
  <c r="BF396" i="11" s="1"/>
  <c r="BM396" i="11"/>
  <c r="BE396" i="11" s="1"/>
  <c r="BL396" i="11"/>
  <c r="BD396" i="11" s="1"/>
  <c r="BK396" i="11"/>
  <c r="BC396" i="11" s="1"/>
  <c r="AR396" i="11"/>
  <c r="AL396" i="11"/>
  <c r="AD396" i="11" s="1"/>
  <c r="AK396" i="11"/>
  <c r="AC396" i="11" s="1"/>
  <c r="AJ396" i="11"/>
  <c r="AB396" i="11" s="1"/>
  <c r="AI396" i="11"/>
  <c r="AA396" i="11" s="1"/>
  <c r="AH396" i="11"/>
  <c r="Z396" i="11" s="1"/>
  <c r="AG396" i="11"/>
  <c r="Y396" i="11" s="1"/>
  <c r="AF396" i="11"/>
  <c r="X396" i="11" s="1"/>
  <c r="O396" i="11"/>
  <c r="A396" i="11"/>
  <c r="BQ395" i="11"/>
  <c r="BI395" i="11" s="1"/>
  <c r="BP395" i="11"/>
  <c r="BH395" i="11" s="1"/>
  <c r="BO395" i="11"/>
  <c r="BG395" i="11" s="1"/>
  <c r="BN395" i="11"/>
  <c r="BF395" i="11" s="1"/>
  <c r="BM395" i="11"/>
  <c r="BE395" i="11" s="1"/>
  <c r="BL395" i="11"/>
  <c r="BD395" i="11" s="1"/>
  <c r="BK395" i="11"/>
  <c r="BC395" i="11" s="1"/>
  <c r="AR395" i="11"/>
  <c r="AL395" i="11"/>
  <c r="AD395" i="11" s="1"/>
  <c r="AK395" i="11"/>
  <c r="AC395" i="11" s="1"/>
  <c r="AJ395" i="11"/>
  <c r="AB395" i="11" s="1"/>
  <c r="AI395" i="11"/>
  <c r="AA395" i="11" s="1"/>
  <c r="AH395" i="11"/>
  <c r="Z395" i="11" s="1"/>
  <c r="AG395" i="11"/>
  <c r="Y395" i="11" s="1"/>
  <c r="AF395" i="11"/>
  <c r="X395" i="11" s="1"/>
  <c r="O395" i="11"/>
  <c r="A395" i="11"/>
  <c r="BQ394" i="11"/>
  <c r="BI394" i="11" s="1"/>
  <c r="BP394" i="11"/>
  <c r="BH394" i="11" s="1"/>
  <c r="BO394" i="11"/>
  <c r="BG394" i="11" s="1"/>
  <c r="BN394" i="11"/>
  <c r="BF394" i="11" s="1"/>
  <c r="BM394" i="11"/>
  <c r="BE394" i="11" s="1"/>
  <c r="BL394" i="11"/>
  <c r="BD394" i="11" s="1"/>
  <c r="BK394" i="11"/>
  <c r="BC394" i="11" s="1"/>
  <c r="AR394" i="11"/>
  <c r="AL394" i="11"/>
  <c r="AD394" i="11" s="1"/>
  <c r="AK394" i="11"/>
  <c r="AC394" i="11" s="1"/>
  <c r="AJ394" i="11"/>
  <c r="AB394" i="11" s="1"/>
  <c r="AI394" i="11"/>
  <c r="AA394" i="11" s="1"/>
  <c r="AH394" i="11"/>
  <c r="Z394" i="11" s="1"/>
  <c r="AG394" i="11"/>
  <c r="Y394" i="11" s="1"/>
  <c r="AF394" i="11"/>
  <c r="X394" i="11" s="1"/>
  <c r="O394" i="11"/>
  <c r="A394" i="11"/>
  <c r="BQ393" i="11"/>
  <c r="BI393" i="11" s="1"/>
  <c r="BP393" i="11"/>
  <c r="BH393" i="11" s="1"/>
  <c r="BO393" i="11"/>
  <c r="BG393" i="11" s="1"/>
  <c r="BN393" i="11"/>
  <c r="BF393" i="11" s="1"/>
  <c r="BM393" i="11"/>
  <c r="BE393" i="11" s="1"/>
  <c r="BL393" i="11"/>
  <c r="BD393" i="11" s="1"/>
  <c r="BK393" i="11"/>
  <c r="BC393" i="11" s="1"/>
  <c r="AR393" i="11"/>
  <c r="AL393" i="11"/>
  <c r="AD393" i="11" s="1"/>
  <c r="AK393" i="11"/>
  <c r="AC393" i="11" s="1"/>
  <c r="AJ393" i="11"/>
  <c r="AB393" i="11" s="1"/>
  <c r="AI393" i="11"/>
  <c r="AA393" i="11" s="1"/>
  <c r="AH393" i="11"/>
  <c r="Z393" i="11" s="1"/>
  <c r="AG393" i="11"/>
  <c r="Y393" i="11" s="1"/>
  <c r="AF393" i="11"/>
  <c r="X393" i="11" s="1"/>
  <c r="O393" i="11"/>
  <c r="A393" i="11"/>
  <c r="BQ392" i="11"/>
  <c r="BI392" i="11" s="1"/>
  <c r="BP392" i="11"/>
  <c r="BH392" i="11" s="1"/>
  <c r="BO392" i="11"/>
  <c r="BG392" i="11" s="1"/>
  <c r="BN392" i="11"/>
  <c r="BF392" i="11" s="1"/>
  <c r="BM392" i="11"/>
  <c r="BE392" i="11" s="1"/>
  <c r="BL392" i="11"/>
  <c r="BD392" i="11" s="1"/>
  <c r="BK392" i="11"/>
  <c r="BC392" i="11" s="1"/>
  <c r="AR392" i="11"/>
  <c r="AL392" i="11"/>
  <c r="AD392" i="11" s="1"/>
  <c r="AK392" i="11"/>
  <c r="AC392" i="11" s="1"/>
  <c r="AJ392" i="11"/>
  <c r="AB392" i="11" s="1"/>
  <c r="AI392" i="11"/>
  <c r="AA392" i="11" s="1"/>
  <c r="AH392" i="11"/>
  <c r="Z392" i="11" s="1"/>
  <c r="AG392" i="11"/>
  <c r="Y392" i="11" s="1"/>
  <c r="AF392" i="11"/>
  <c r="X392" i="11" s="1"/>
  <c r="O392" i="11"/>
  <c r="A392" i="11"/>
  <c r="BQ391" i="11"/>
  <c r="BI391" i="11" s="1"/>
  <c r="BP391" i="11"/>
  <c r="BH391" i="11" s="1"/>
  <c r="BO391" i="11"/>
  <c r="BG391" i="11" s="1"/>
  <c r="BN391" i="11"/>
  <c r="BF391" i="11" s="1"/>
  <c r="BM391" i="11"/>
  <c r="BE391" i="11" s="1"/>
  <c r="BL391" i="11"/>
  <c r="BD391" i="11" s="1"/>
  <c r="BK391" i="11"/>
  <c r="BC391" i="11" s="1"/>
  <c r="AR391" i="11"/>
  <c r="AL391" i="11"/>
  <c r="AD391" i="11" s="1"/>
  <c r="AK391" i="11"/>
  <c r="AC391" i="11" s="1"/>
  <c r="AJ391" i="11"/>
  <c r="AB391" i="11" s="1"/>
  <c r="AI391" i="11"/>
  <c r="AA391" i="11" s="1"/>
  <c r="AH391" i="11"/>
  <c r="Z391" i="11" s="1"/>
  <c r="AG391" i="11"/>
  <c r="Y391" i="11" s="1"/>
  <c r="AF391" i="11"/>
  <c r="X391" i="11" s="1"/>
  <c r="O391" i="11"/>
  <c r="A391" i="11"/>
  <c r="BQ390" i="11"/>
  <c r="BI390" i="11" s="1"/>
  <c r="BP390" i="11"/>
  <c r="BH390" i="11" s="1"/>
  <c r="BO390" i="11"/>
  <c r="BG390" i="11" s="1"/>
  <c r="BN390" i="11"/>
  <c r="BF390" i="11" s="1"/>
  <c r="BM390" i="11"/>
  <c r="BE390" i="11" s="1"/>
  <c r="BL390" i="11"/>
  <c r="BD390" i="11" s="1"/>
  <c r="BK390" i="11"/>
  <c r="BC390" i="11" s="1"/>
  <c r="AR390" i="11"/>
  <c r="AL390" i="11"/>
  <c r="AD390" i="11" s="1"/>
  <c r="AK390" i="11"/>
  <c r="AC390" i="11" s="1"/>
  <c r="AJ390" i="11"/>
  <c r="AB390" i="11" s="1"/>
  <c r="AI390" i="11"/>
  <c r="AA390" i="11" s="1"/>
  <c r="AH390" i="11"/>
  <c r="Z390" i="11" s="1"/>
  <c r="AG390" i="11"/>
  <c r="Y390" i="11" s="1"/>
  <c r="AF390" i="11"/>
  <c r="X390" i="11" s="1"/>
  <c r="O390" i="11"/>
  <c r="A390" i="11"/>
  <c r="BQ389" i="11"/>
  <c r="BI389" i="11" s="1"/>
  <c r="BP389" i="11"/>
  <c r="BH389" i="11" s="1"/>
  <c r="BO389" i="11"/>
  <c r="BG389" i="11" s="1"/>
  <c r="BN389" i="11"/>
  <c r="BF389" i="11" s="1"/>
  <c r="BM389" i="11"/>
  <c r="BE389" i="11" s="1"/>
  <c r="BL389" i="11"/>
  <c r="BD389" i="11" s="1"/>
  <c r="BK389" i="11"/>
  <c r="BC389" i="11" s="1"/>
  <c r="AR389" i="11"/>
  <c r="AL389" i="11"/>
  <c r="AD389" i="11" s="1"/>
  <c r="AK389" i="11"/>
  <c r="AC389" i="11" s="1"/>
  <c r="AJ389" i="11"/>
  <c r="AB389" i="11" s="1"/>
  <c r="AI389" i="11"/>
  <c r="AA389" i="11" s="1"/>
  <c r="AH389" i="11"/>
  <c r="Z389" i="11" s="1"/>
  <c r="AG389" i="11"/>
  <c r="Y389" i="11" s="1"/>
  <c r="AF389" i="11"/>
  <c r="X389" i="11" s="1"/>
  <c r="O389" i="11"/>
  <c r="A389" i="11"/>
  <c r="BQ388" i="11"/>
  <c r="BI388" i="11" s="1"/>
  <c r="BP388" i="11"/>
  <c r="BH388" i="11" s="1"/>
  <c r="BO388" i="11"/>
  <c r="BG388" i="11" s="1"/>
  <c r="BN388" i="11"/>
  <c r="BF388" i="11" s="1"/>
  <c r="BM388" i="11"/>
  <c r="BE388" i="11" s="1"/>
  <c r="BL388" i="11"/>
  <c r="BD388" i="11" s="1"/>
  <c r="BK388" i="11"/>
  <c r="BC388" i="11" s="1"/>
  <c r="AR388" i="11"/>
  <c r="AL388" i="11"/>
  <c r="AD388" i="11" s="1"/>
  <c r="AK388" i="11"/>
  <c r="AC388" i="11" s="1"/>
  <c r="AJ388" i="11"/>
  <c r="AB388" i="11" s="1"/>
  <c r="AI388" i="11"/>
  <c r="AA388" i="11" s="1"/>
  <c r="AH388" i="11"/>
  <c r="Z388" i="11" s="1"/>
  <c r="AG388" i="11"/>
  <c r="Y388" i="11" s="1"/>
  <c r="AF388" i="11"/>
  <c r="X388" i="11" s="1"/>
  <c r="O388" i="11"/>
  <c r="A388" i="11"/>
  <c r="BQ387" i="11"/>
  <c r="BI387" i="11" s="1"/>
  <c r="BP387" i="11"/>
  <c r="BH387" i="11" s="1"/>
  <c r="BO387" i="11"/>
  <c r="BG387" i="11" s="1"/>
  <c r="BN387" i="11"/>
  <c r="BF387" i="11" s="1"/>
  <c r="BM387" i="11"/>
  <c r="BE387" i="11" s="1"/>
  <c r="BL387" i="11"/>
  <c r="BD387" i="11" s="1"/>
  <c r="BK387" i="11"/>
  <c r="BC387" i="11" s="1"/>
  <c r="AR387" i="11"/>
  <c r="AL387" i="11"/>
  <c r="AD387" i="11" s="1"/>
  <c r="AK387" i="11"/>
  <c r="AC387" i="11" s="1"/>
  <c r="AJ387" i="11"/>
  <c r="AB387" i="11" s="1"/>
  <c r="AI387" i="11"/>
  <c r="AA387" i="11" s="1"/>
  <c r="AH387" i="11"/>
  <c r="Z387" i="11" s="1"/>
  <c r="AG387" i="11"/>
  <c r="Y387" i="11" s="1"/>
  <c r="AF387" i="11"/>
  <c r="X387" i="11" s="1"/>
  <c r="O387" i="11"/>
  <c r="A387" i="11"/>
  <c r="BQ386" i="11"/>
  <c r="BI386" i="11" s="1"/>
  <c r="BP386" i="11"/>
  <c r="BH386" i="11" s="1"/>
  <c r="BO386" i="11"/>
  <c r="BG386" i="11" s="1"/>
  <c r="BN386" i="11"/>
  <c r="BF386" i="11" s="1"/>
  <c r="BM386" i="11"/>
  <c r="BE386" i="11" s="1"/>
  <c r="BL386" i="11"/>
  <c r="BD386" i="11" s="1"/>
  <c r="BK386" i="11"/>
  <c r="BC386" i="11" s="1"/>
  <c r="AR386" i="11"/>
  <c r="AL386" i="11"/>
  <c r="AD386" i="11" s="1"/>
  <c r="AK386" i="11"/>
  <c r="AC386" i="11" s="1"/>
  <c r="AJ386" i="11"/>
  <c r="AB386" i="11" s="1"/>
  <c r="AI386" i="11"/>
  <c r="AA386" i="11" s="1"/>
  <c r="AH386" i="11"/>
  <c r="Z386" i="11" s="1"/>
  <c r="AG386" i="11"/>
  <c r="Y386" i="11" s="1"/>
  <c r="AF386" i="11"/>
  <c r="X386" i="11" s="1"/>
  <c r="O386" i="11"/>
  <c r="A386" i="11"/>
  <c r="BQ385" i="11"/>
  <c r="BI385" i="11" s="1"/>
  <c r="BP385" i="11"/>
  <c r="BH385" i="11" s="1"/>
  <c r="BO385" i="11"/>
  <c r="BG385" i="11" s="1"/>
  <c r="BN385" i="11"/>
  <c r="BF385" i="11" s="1"/>
  <c r="BM385" i="11"/>
  <c r="BE385" i="11" s="1"/>
  <c r="BL385" i="11"/>
  <c r="BD385" i="11" s="1"/>
  <c r="BK385" i="11"/>
  <c r="BC385" i="11" s="1"/>
  <c r="AR385" i="11"/>
  <c r="AL385" i="11"/>
  <c r="AD385" i="11" s="1"/>
  <c r="AK385" i="11"/>
  <c r="AC385" i="11" s="1"/>
  <c r="AJ385" i="11"/>
  <c r="AB385" i="11" s="1"/>
  <c r="AI385" i="11"/>
  <c r="AA385" i="11" s="1"/>
  <c r="AH385" i="11"/>
  <c r="Z385" i="11" s="1"/>
  <c r="AG385" i="11"/>
  <c r="Y385" i="11" s="1"/>
  <c r="AF385" i="11"/>
  <c r="X385" i="11" s="1"/>
  <c r="O385" i="11"/>
  <c r="A385" i="11"/>
  <c r="BQ384" i="11"/>
  <c r="BI384" i="11" s="1"/>
  <c r="BP384" i="11"/>
  <c r="BH384" i="11" s="1"/>
  <c r="BO384" i="11"/>
  <c r="BG384" i="11" s="1"/>
  <c r="BN384" i="11"/>
  <c r="BF384" i="11" s="1"/>
  <c r="BM384" i="11"/>
  <c r="BE384" i="11" s="1"/>
  <c r="BL384" i="11"/>
  <c r="BD384" i="11" s="1"/>
  <c r="BK384" i="11"/>
  <c r="BC384" i="11" s="1"/>
  <c r="AR384" i="11"/>
  <c r="AL384" i="11"/>
  <c r="AD384" i="11" s="1"/>
  <c r="AK384" i="11"/>
  <c r="AC384" i="11" s="1"/>
  <c r="AJ384" i="11"/>
  <c r="AB384" i="11" s="1"/>
  <c r="AI384" i="11"/>
  <c r="AA384" i="11" s="1"/>
  <c r="AH384" i="11"/>
  <c r="Z384" i="11" s="1"/>
  <c r="AG384" i="11"/>
  <c r="Y384" i="11" s="1"/>
  <c r="AF384" i="11"/>
  <c r="X384" i="11" s="1"/>
  <c r="O384" i="11"/>
  <c r="A384" i="11"/>
  <c r="BQ383" i="11"/>
  <c r="BI383" i="11" s="1"/>
  <c r="BP383" i="11"/>
  <c r="BH383" i="11" s="1"/>
  <c r="BO383" i="11"/>
  <c r="BG383" i="11" s="1"/>
  <c r="BN383" i="11"/>
  <c r="BF383" i="11" s="1"/>
  <c r="BM383" i="11"/>
  <c r="BE383" i="11" s="1"/>
  <c r="BL383" i="11"/>
  <c r="BD383" i="11" s="1"/>
  <c r="BK383" i="11"/>
  <c r="BC383" i="11" s="1"/>
  <c r="AR383" i="11"/>
  <c r="AL383" i="11"/>
  <c r="AD383" i="11" s="1"/>
  <c r="AK383" i="11"/>
  <c r="AC383" i="11" s="1"/>
  <c r="AJ383" i="11"/>
  <c r="AB383" i="11" s="1"/>
  <c r="AI383" i="11"/>
  <c r="AA383" i="11" s="1"/>
  <c r="AH383" i="11"/>
  <c r="Z383" i="11" s="1"/>
  <c r="AG383" i="11"/>
  <c r="Y383" i="11" s="1"/>
  <c r="AF383" i="11"/>
  <c r="X383" i="11" s="1"/>
  <c r="O383" i="11"/>
  <c r="A383" i="11"/>
  <c r="BQ382" i="11"/>
  <c r="BI382" i="11" s="1"/>
  <c r="BP382" i="11"/>
  <c r="BH382" i="11" s="1"/>
  <c r="BO382" i="11"/>
  <c r="BG382" i="11" s="1"/>
  <c r="BN382" i="11"/>
  <c r="BF382" i="11" s="1"/>
  <c r="BM382" i="11"/>
  <c r="BE382" i="11" s="1"/>
  <c r="BL382" i="11"/>
  <c r="BD382" i="11" s="1"/>
  <c r="BK382" i="11"/>
  <c r="BC382" i="11" s="1"/>
  <c r="AR382" i="11"/>
  <c r="AL382" i="11"/>
  <c r="AD382" i="11" s="1"/>
  <c r="AK382" i="11"/>
  <c r="AC382" i="11" s="1"/>
  <c r="AJ382" i="11"/>
  <c r="AB382" i="11" s="1"/>
  <c r="AI382" i="11"/>
  <c r="AA382" i="11" s="1"/>
  <c r="AH382" i="11"/>
  <c r="Z382" i="11" s="1"/>
  <c r="AG382" i="11"/>
  <c r="Y382" i="11" s="1"/>
  <c r="AF382" i="11"/>
  <c r="X382" i="11" s="1"/>
  <c r="O382" i="11"/>
  <c r="A382" i="11"/>
  <c r="BQ381" i="11"/>
  <c r="BI381" i="11" s="1"/>
  <c r="BP381" i="11"/>
  <c r="BH381" i="11" s="1"/>
  <c r="BO381" i="11"/>
  <c r="BG381" i="11" s="1"/>
  <c r="BN381" i="11"/>
  <c r="BF381" i="11" s="1"/>
  <c r="BM381" i="11"/>
  <c r="BE381" i="11" s="1"/>
  <c r="BL381" i="11"/>
  <c r="BD381" i="11" s="1"/>
  <c r="BK381" i="11"/>
  <c r="BC381" i="11" s="1"/>
  <c r="AR381" i="11"/>
  <c r="AL381" i="11"/>
  <c r="AD381" i="11" s="1"/>
  <c r="AK381" i="11"/>
  <c r="AC381" i="11" s="1"/>
  <c r="AJ381" i="11"/>
  <c r="AB381" i="11" s="1"/>
  <c r="AI381" i="11"/>
  <c r="AA381" i="11" s="1"/>
  <c r="AH381" i="11"/>
  <c r="Z381" i="11" s="1"/>
  <c r="AG381" i="11"/>
  <c r="Y381" i="11" s="1"/>
  <c r="AF381" i="11"/>
  <c r="X381" i="11" s="1"/>
  <c r="O381" i="11"/>
  <c r="A381" i="11"/>
  <c r="BQ380" i="11"/>
  <c r="BI380" i="11" s="1"/>
  <c r="BP380" i="11"/>
  <c r="BO380" i="11"/>
  <c r="BG380" i="11" s="1"/>
  <c r="BN380" i="11"/>
  <c r="BF380" i="11" s="1"/>
  <c r="BM380" i="11"/>
  <c r="BE380" i="11" s="1"/>
  <c r="BL380" i="11"/>
  <c r="BD380" i="11" s="1"/>
  <c r="BK380" i="11"/>
  <c r="BC380" i="11" s="1"/>
  <c r="BH380" i="11"/>
  <c r="AR380" i="11"/>
  <c r="AL380" i="11"/>
  <c r="AD380" i="11" s="1"/>
  <c r="AK380" i="11"/>
  <c r="AC380" i="11" s="1"/>
  <c r="AJ380" i="11"/>
  <c r="AB380" i="11" s="1"/>
  <c r="AI380" i="11"/>
  <c r="AA380" i="11" s="1"/>
  <c r="AH380" i="11"/>
  <c r="Z380" i="11" s="1"/>
  <c r="AG380" i="11"/>
  <c r="Y380" i="11" s="1"/>
  <c r="AF380" i="11"/>
  <c r="X380" i="11" s="1"/>
  <c r="O380" i="11"/>
  <c r="A380" i="11"/>
  <c r="BQ379" i="11"/>
  <c r="BI379" i="11" s="1"/>
  <c r="BP379" i="11"/>
  <c r="BH379" i="11" s="1"/>
  <c r="BO379" i="11"/>
  <c r="BG379" i="11" s="1"/>
  <c r="BN379" i="11"/>
  <c r="BF379" i="11" s="1"/>
  <c r="BM379" i="11"/>
  <c r="BE379" i="11" s="1"/>
  <c r="BL379" i="11"/>
  <c r="BD379" i="11" s="1"/>
  <c r="BK379" i="11"/>
  <c r="BC379" i="11" s="1"/>
  <c r="AR379" i="11"/>
  <c r="AL379" i="11"/>
  <c r="AD379" i="11" s="1"/>
  <c r="AK379" i="11"/>
  <c r="AC379" i="11" s="1"/>
  <c r="AJ379" i="11"/>
  <c r="AB379" i="11" s="1"/>
  <c r="AI379" i="11"/>
  <c r="AA379" i="11" s="1"/>
  <c r="AH379" i="11"/>
  <c r="Z379" i="11" s="1"/>
  <c r="AG379" i="11"/>
  <c r="Y379" i="11" s="1"/>
  <c r="AF379" i="11"/>
  <c r="X379" i="11" s="1"/>
  <c r="O379" i="11"/>
  <c r="A379" i="11"/>
  <c r="BQ378" i="11"/>
  <c r="BI378" i="11" s="1"/>
  <c r="BP378" i="11"/>
  <c r="BH378" i="11" s="1"/>
  <c r="BO378" i="11"/>
  <c r="BG378" i="11" s="1"/>
  <c r="BN378" i="11"/>
  <c r="BF378" i="11" s="1"/>
  <c r="BM378" i="11"/>
  <c r="BE378" i="11" s="1"/>
  <c r="BL378" i="11"/>
  <c r="BD378" i="11" s="1"/>
  <c r="BK378" i="11"/>
  <c r="BC378" i="11" s="1"/>
  <c r="AR378" i="11"/>
  <c r="AL378" i="11"/>
  <c r="AD378" i="11" s="1"/>
  <c r="AK378" i="11"/>
  <c r="AC378" i="11" s="1"/>
  <c r="AJ378" i="11"/>
  <c r="AB378" i="11" s="1"/>
  <c r="AI378" i="11"/>
  <c r="AA378" i="11" s="1"/>
  <c r="AH378" i="11"/>
  <c r="Z378" i="11" s="1"/>
  <c r="AG378" i="11"/>
  <c r="Y378" i="11" s="1"/>
  <c r="AF378" i="11"/>
  <c r="X378" i="11" s="1"/>
  <c r="O378" i="11"/>
  <c r="A378" i="11"/>
  <c r="BQ377" i="11"/>
  <c r="BI377" i="11" s="1"/>
  <c r="BP377" i="11"/>
  <c r="BH377" i="11" s="1"/>
  <c r="BO377" i="11"/>
  <c r="BG377" i="11" s="1"/>
  <c r="BN377" i="11"/>
  <c r="BF377" i="11" s="1"/>
  <c r="BM377" i="11"/>
  <c r="BE377" i="11" s="1"/>
  <c r="BL377" i="11"/>
  <c r="BD377" i="11" s="1"/>
  <c r="BK377" i="11"/>
  <c r="BC377" i="11" s="1"/>
  <c r="AR377" i="11"/>
  <c r="AL377" i="11"/>
  <c r="AD377" i="11" s="1"/>
  <c r="AK377" i="11"/>
  <c r="AC377" i="11" s="1"/>
  <c r="AJ377" i="11"/>
  <c r="AB377" i="11" s="1"/>
  <c r="AI377" i="11"/>
  <c r="AA377" i="11" s="1"/>
  <c r="AH377" i="11"/>
  <c r="Z377" i="11" s="1"/>
  <c r="AG377" i="11"/>
  <c r="Y377" i="11" s="1"/>
  <c r="AF377" i="11"/>
  <c r="X377" i="11" s="1"/>
  <c r="O377" i="11"/>
  <c r="A377" i="11"/>
  <c r="BQ376" i="11"/>
  <c r="BI376" i="11" s="1"/>
  <c r="BP376" i="11"/>
  <c r="BH376" i="11" s="1"/>
  <c r="BO376" i="11"/>
  <c r="BG376" i="11" s="1"/>
  <c r="BN376" i="11"/>
  <c r="BF376" i="11" s="1"/>
  <c r="BM376" i="11"/>
  <c r="BE376" i="11" s="1"/>
  <c r="BL376" i="11"/>
  <c r="BD376" i="11" s="1"/>
  <c r="BK376" i="11"/>
  <c r="BC376" i="11" s="1"/>
  <c r="AR376" i="11"/>
  <c r="AL376" i="11"/>
  <c r="AD376" i="11" s="1"/>
  <c r="AK376" i="11"/>
  <c r="AC376" i="11" s="1"/>
  <c r="AJ376" i="11"/>
  <c r="AB376" i="11" s="1"/>
  <c r="AI376" i="11"/>
  <c r="AA376" i="11" s="1"/>
  <c r="AH376" i="11"/>
  <c r="Z376" i="11" s="1"/>
  <c r="AG376" i="11"/>
  <c r="Y376" i="11" s="1"/>
  <c r="AF376" i="11"/>
  <c r="X376" i="11" s="1"/>
  <c r="O376" i="11"/>
  <c r="A376" i="11"/>
  <c r="BQ375" i="11"/>
  <c r="BI375" i="11" s="1"/>
  <c r="BP375" i="11"/>
  <c r="BH375" i="11" s="1"/>
  <c r="BO375" i="11"/>
  <c r="BG375" i="11" s="1"/>
  <c r="BN375" i="11"/>
  <c r="BF375" i="11" s="1"/>
  <c r="BM375" i="11"/>
  <c r="BE375" i="11" s="1"/>
  <c r="BL375" i="11"/>
  <c r="BD375" i="11" s="1"/>
  <c r="BK375" i="11"/>
  <c r="BC375" i="11" s="1"/>
  <c r="AR375" i="11"/>
  <c r="AL375" i="11"/>
  <c r="AD375" i="11" s="1"/>
  <c r="AK375" i="11"/>
  <c r="AC375" i="11" s="1"/>
  <c r="AJ375" i="11"/>
  <c r="AB375" i="11" s="1"/>
  <c r="AI375" i="11"/>
  <c r="AA375" i="11" s="1"/>
  <c r="AH375" i="11"/>
  <c r="Z375" i="11" s="1"/>
  <c r="AG375" i="11"/>
  <c r="Y375" i="11" s="1"/>
  <c r="AF375" i="11"/>
  <c r="X375" i="11" s="1"/>
  <c r="O375" i="11"/>
  <c r="A375" i="11"/>
  <c r="BQ374" i="11"/>
  <c r="BI374" i="11" s="1"/>
  <c r="BP374" i="11"/>
  <c r="BH374" i="11" s="1"/>
  <c r="BO374" i="11"/>
  <c r="BG374" i="11" s="1"/>
  <c r="BN374" i="11"/>
  <c r="BF374" i="11" s="1"/>
  <c r="BM374" i="11"/>
  <c r="BE374" i="11" s="1"/>
  <c r="BL374" i="11"/>
  <c r="BD374" i="11" s="1"/>
  <c r="BK374" i="11"/>
  <c r="BC374" i="11" s="1"/>
  <c r="AR374" i="11"/>
  <c r="AL374" i="11"/>
  <c r="AD374" i="11" s="1"/>
  <c r="AK374" i="11"/>
  <c r="AC374" i="11" s="1"/>
  <c r="AJ374" i="11"/>
  <c r="AB374" i="11" s="1"/>
  <c r="AI374" i="11"/>
  <c r="AA374" i="11" s="1"/>
  <c r="AH374" i="11"/>
  <c r="Z374" i="11" s="1"/>
  <c r="AG374" i="11"/>
  <c r="Y374" i="11" s="1"/>
  <c r="AF374" i="11"/>
  <c r="X374" i="11" s="1"/>
  <c r="O374" i="11"/>
  <c r="A374" i="11"/>
  <c r="BQ373" i="11"/>
  <c r="BI373" i="11" s="1"/>
  <c r="BP373" i="11"/>
  <c r="BH373" i="11" s="1"/>
  <c r="BO373" i="11"/>
  <c r="BG373" i="11" s="1"/>
  <c r="BN373" i="11"/>
  <c r="BF373" i="11" s="1"/>
  <c r="BM373" i="11"/>
  <c r="BE373" i="11" s="1"/>
  <c r="BL373" i="11"/>
  <c r="BD373" i="11" s="1"/>
  <c r="BK373" i="11"/>
  <c r="BC373" i="11" s="1"/>
  <c r="AR373" i="11"/>
  <c r="AL373" i="11"/>
  <c r="AD373" i="11" s="1"/>
  <c r="AK373" i="11"/>
  <c r="AC373" i="11" s="1"/>
  <c r="AJ373" i="11"/>
  <c r="AB373" i="11" s="1"/>
  <c r="AI373" i="11"/>
  <c r="AA373" i="11" s="1"/>
  <c r="AH373" i="11"/>
  <c r="Z373" i="11" s="1"/>
  <c r="AG373" i="11"/>
  <c r="Y373" i="11" s="1"/>
  <c r="AF373" i="11"/>
  <c r="X373" i="11" s="1"/>
  <c r="O373" i="11"/>
  <c r="A373" i="11"/>
  <c r="BQ372" i="11"/>
  <c r="BI372" i="11" s="1"/>
  <c r="BP372" i="11"/>
  <c r="BH372" i="11" s="1"/>
  <c r="BO372" i="11"/>
  <c r="BG372" i="11" s="1"/>
  <c r="BN372" i="11"/>
  <c r="BF372" i="11" s="1"/>
  <c r="BM372" i="11"/>
  <c r="BE372" i="11" s="1"/>
  <c r="BL372" i="11"/>
  <c r="BD372" i="11" s="1"/>
  <c r="BK372" i="11"/>
  <c r="BC372" i="11" s="1"/>
  <c r="AR372" i="11"/>
  <c r="AL372" i="11"/>
  <c r="AD372" i="11" s="1"/>
  <c r="AK372" i="11"/>
  <c r="AC372" i="11" s="1"/>
  <c r="AJ372" i="11"/>
  <c r="AB372" i="11" s="1"/>
  <c r="AI372" i="11"/>
  <c r="AA372" i="11" s="1"/>
  <c r="AH372" i="11"/>
  <c r="Z372" i="11" s="1"/>
  <c r="AG372" i="11"/>
  <c r="Y372" i="11" s="1"/>
  <c r="AF372" i="11"/>
  <c r="X372" i="11" s="1"/>
  <c r="O372" i="11"/>
  <c r="A372" i="11"/>
  <c r="BQ371" i="11"/>
  <c r="BI371" i="11" s="1"/>
  <c r="BP371" i="11"/>
  <c r="BH371" i="11" s="1"/>
  <c r="BO371" i="11"/>
  <c r="BG371" i="11" s="1"/>
  <c r="BN371" i="11"/>
  <c r="BF371" i="11" s="1"/>
  <c r="BM371" i="11"/>
  <c r="BE371" i="11" s="1"/>
  <c r="BL371" i="11"/>
  <c r="BD371" i="11" s="1"/>
  <c r="BK371" i="11"/>
  <c r="BC371" i="11" s="1"/>
  <c r="AR371" i="11"/>
  <c r="AL371" i="11"/>
  <c r="AD371" i="11" s="1"/>
  <c r="AK371" i="11"/>
  <c r="AC371" i="11" s="1"/>
  <c r="AJ371" i="11"/>
  <c r="AB371" i="11" s="1"/>
  <c r="AI371" i="11"/>
  <c r="AA371" i="11" s="1"/>
  <c r="AH371" i="11"/>
  <c r="Z371" i="11" s="1"/>
  <c r="AG371" i="11"/>
  <c r="Y371" i="11" s="1"/>
  <c r="AF371" i="11"/>
  <c r="X371" i="11" s="1"/>
  <c r="O371" i="11"/>
  <c r="A371" i="11"/>
  <c r="BQ370" i="11"/>
  <c r="BI370" i="11" s="1"/>
  <c r="BP370" i="11"/>
  <c r="BH370" i="11" s="1"/>
  <c r="BO370" i="11"/>
  <c r="BG370" i="11" s="1"/>
  <c r="BN370" i="11"/>
  <c r="BF370" i="11" s="1"/>
  <c r="BM370" i="11"/>
  <c r="BE370" i="11" s="1"/>
  <c r="BL370" i="11"/>
  <c r="BD370" i="11" s="1"/>
  <c r="BK370" i="11"/>
  <c r="BC370" i="11" s="1"/>
  <c r="AR370" i="11"/>
  <c r="AL370" i="11"/>
  <c r="AD370" i="11" s="1"/>
  <c r="AK370" i="11"/>
  <c r="AC370" i="11" s="1"/>
  <c r="AJ370" i="11"/>
  <c r="AB370" i="11" s="1"/>
  <c r="AI370" i="11"/>
  <c r="AA370" i="11" s="1"/>
  <c r="AH370" i="11"/>
  <c r="Z370" i="11" s="1"/>
  <c r="AG370" i="11"/>
  <c r="Y370" i="11" s="1"/>
  <c r="AF370" i="11"/>
  <c r="X370" i="11" s="1"/>
  <c r="O370" i="11"/>
  <c r="A370" i="11"/>
  <c r="BQ369" i="11"/>
  <c r="BI369" i="11" s="1"/>
  <c r="BP369" i="11"/>
  <c r="BH369" i="11" s="1"/>
  <c r="BO369" i="11"/>
  <c r="BG369" i="11" s="1"/>
  <c r="BN369" i="11"/>
  <c r="BF369" i="11" s="1"/>
  <c r="BM369" i="11"/>
  <c r="BE369" i="11" s="1"/>
  <c r="BL369" i="11"/>
  <c r="BD369" i="11" s="1"/>
  <c r="BK369" i="11"/>
  <c r="BC369" i="11" s="1"/>
  <c r="AR369" i="11"/>
  <c r="AL369" i="11"/>
  <c r="AD369" i="11" s="1"/>
  <c r="AK369" i="11"/>
  <c r="AC369" i="11" s="1"/>
  <c r="AJ369" i="11"/>
  <c r="AB369" i="11" s="1"/>
  <c r="AI369" i="11"/>
  <c r="AA369" i="11" s="1"/>
  <c r="AH369" i="11"/>
  <c r="Z369" i="11" s="1"/>
  <c r="AG369" i="11"/>
  <c r="Y369" i="11" s="1"/>
  <c r="AF369" i="11"/>
  <c r="X369" i="11" s="1"/>
  <c r="O369" i="11"/>
  <c r="A369" i="11"/>
  <c r="BQ368" i="11"/>
  <c r="BI368" i="11" s="1"/>
  <c r="BP368" i="11"/>
  <c r="BH368" i="11" s="1"/>
  <c r="BO368" i="11"/>
  <c r="BG368" i="11" s="1"/>
  <c r="BN368" i="11"/>
  <c r="BF368" i="11" s="1"/>
  <c r="BM368" i="11"/>
  <c r="BE368" i="11" s="1"/>
  <c r="BL368" i="11"/>
  <c r="BD368" i="11" s="1"/>
  <c r="BK368" i="11"/>
  <c r="BC368" i="11" s="1"/>
  <c r="AR368" i="11"/>
  <c r="AL368" i="11"/>
  <c r="AD368" i="11" s="1"/>
  <c r="AK368" i="11"/>
  <c r="AC368" i="11" s="1"/>
  <c r="AJ368" i="11"/>
  <c r="AB368" i="11" s="1"/>
  <c r="AI368" i="11"/>
  <c r="AA368" i="11" s="1"/>
  <c r="AH368" i="11"/>
  <c r="Z368" i="11" s="1"/>
  <c r="AG368" i="11"/>
  <c r="Y368" i="11" s="1"/>
  <c r="AF368" i="11"/>
  <c r="X368" i="11" s="1"/>
  <c r="O368" i="11"/>
  <c r="A368" i="11"/>
  <c r="BQ367" i="11"/>
  <c r="BI367" i="11" s="1"/>
  <c r="BP367" i="11"/>
  <c r="BH367" i="11" s="1"/>
  <c r="BO367" i="11"/>
  <c r="BG367" i="11" s="1"/>
  <c r="BN367" i="11"/>
  <c r="BF367" i="11" s="1"/>
  <c r="BM367" i="11"/>
  <c r="BE367" i="11" s="1"/>
  <c r="BL367" i="11"/>
  <c r="BD367" i="11" s="1"/>
  <c r="BK367" i="11"/>
  <c r="BC367" i="11" s="1"/>
  <c r="AR367" i="11"/>
  <c r="AL367" i="11"/>
  <c r="AD367" i="11" s="1"/>
  <c r="AK367" i="11"/>
  <c r="AC367" i="11" s="1"/>
  <c r="AJ367" i="11"/>
  <c r="AB367" i="11" s="1"/>
  <c r="AI367" i="11"/>
  <c r="AA367" i="11" s="1"/>
  <c r="AH367" i="11"/>
  <c r="Z367" i="11" s="1"/>
  <c r="AG367" i="11"/>
  <c r="Y367" i="11" s="1"/>
  <c r="AF367" i="11"/>
  <c r="X367" i="11" s="1"/>
  <c r="O367" i="11"/>
  <c r="A367" i="11"/>
  <c r="BQ366" i="11"/>
  <c r="BI366" i="11" s="1"/>
  <c r="BP366" i="11"/>
  <c r="BH366" i="11" s="1"/>
  <c r="BO366" i="11"/>
  <c r="BG366" i="11" s="1"/>
  <c r="BN366" i="11"/>
  <c r="BF366" i="11" s="1"/>
  <c r="BM366" i="11"/>
  <c r="BE366" i="11" s="1"/>
  <c r="BL366" i="11"/>
  <c r="BD366" i="11" s="1"/>
  <c r="BK366" i="11"/>
  <c r="BC366" i="11" s="1"/>
  <c r="AR366" i="11"/>
  <c r="AL366" i="11"/>
  <c r="AD366" i="11" s="1"/>
  <c r="AK366" i="11"/>
  <c r="AC366" i="11" s="1"/>
  <c r="AJ366" i="11"/>
  <c r="AB366" i="11" s="1"/>
  <c r="AI366" i="11"/>
  <c r="AA366" i="11" s="1"/>
  <c r="AH366" i="11"/>
  <c r="Z366" i="11" s="1"/>
  <c r="AG366" i="11"/>
  <c r="Y366" i="11" s="1"/>
  <c r="AF366" i="11"/>
  <c r="X366" i="11" s="1"/>
  <c r="O366" i="11"/>
  <c r="A366" i="11"/>
  <c r="BQ365" i="11"/>
  <c r="BI365" i="11" s="1"/>
  <c r="BP365" i="11"/>
  <c r="BH365" i="11" s="1"/>
  <c r="BO365" i="11"/>
  <c r="BG365" i="11" s="1"/>
  <c r="BN365" i="11"/>
  <c r="BF365" i="11" s="1"/>
  <c r="BM365" i="11"/>
  <c r="BE365" i="11" s="1"/>
  <c r="BL365" i="11"/>
  <c r="BD365" i="11" s="1"/>
  <c r="BK365" i="11"/>
  <c r="BC365" i="11" s="1"/>
  <c r="AR365" i="11"/>
  <c r="AL365" i="11"/>
  <c r="AD365" i="11" s="1"/>
  <c r="AK365" i="11"/>
  <c r="AC365" i="11" s="1"/>
  <c r="AJ365" i="11"/>
  <c r="AB365" i="11" s="1"/>
  <c r="AI365" i="11"/>
  <c r="AA365" i="11" s="1"/>
  <c r="AH365" i="11"/>
  <c r="Z365" i="11" s="1"/>
  <c r="AG365" i="11"/>
  <c r="Y365" i="11" s="1"/>
  <c r="AF365" i="11"/>
  <c r="X365" i="11" s="1"/>
  <c r="O365" i="11"/>
  <c r="A365" i="11"/>
  <c r="BQ364" i="11"/>
  <c r="BP364" i="11"/>
  <c r="BO364" i="11"/>
  <c r="BG364" i="11" s="1"/>
  <c r="BN364" i="11"/>
  <c r="BF364" i="11" s="1"/>
  <c r="BM364" i="11"/>
  <c r="BE364" i="11" s="1"/>
  <c r="BL364" i="11"/>
  <c r="BD364" i="11" s="1"/>
  <c r="BK364" i="11"/>
  <c r="BC364" i="11" s="1"/>
  <c r="BI364" i="11"/>
  <c r="BH364" i="11"/>
  <c r="AR364" i="11"/>
  <c r="AL364" i="11"/>
  <c r="AD364" i="11" s="1"/>
  <c r="AK364" i="11"/>
  <c r="AC364" i="11" s="1"/>
  <c r="AJ364" i="11"/>
  <c r="AB364" i="11" s="1"/>
  <c r="AI364" i="11"/>
  <c r="AA364" i="11" s="1"/>
  <c r="AH364" i="11"/>
  <c r="Z364" i="11" s="1"/>
  <c r="AG364" i="11"/>
  <c r="Y364" i="11" s="1"/>
  <c r="AF364" i="11"/>
  <c r="X364" i="11" s="1"/>
  <c r="O364" i="11"/>
  <c r="A364" i="11"/>
  <c r="BQ363" i="11"/>
  <c r="BI363" i="11" s="1"/>
  <c r="BP363" i="11"/>
  <c r="BH363" i="11" s="1"/>
  <c r="BO363" i="11"/>
  <c r="BG363" i="11" s="1"/>
  <c r="BN363" i="11"/>
  <c r="BF363" i="11" s="1"/>
  <c r="BM363" i="11"/>
  <c r="BE363" i="11" s="1"/>
  <c r="BL363" i="11"/>
  <c r="BD363" i="11" s="1"/>
  <c r="BK363" i="11"/>
  <c r="BC363" i="11" s="1"/>
  <c r="AR363" i="11"/>
  <c r="AL363" i="11"/>
  <c r="AD363" i="11" s="1"/>
  <c r="AK363" i="11"/>
  <c r="AC363" i="11" s="1"/>
  <c r="AJ363" i="11"/>
  <c r="AB363" i="11" s="1"/>
  <c r="AI363" i="11"/>
  <c r="AA363" i="11" s="1"/>
  <c r="AH363" i="11"/>
  <c r="Z363" i="11" s="1"/>
  <c r="AG363" i="11"/>
  <c r="Y363" i="11" s="1"/>
  <c r="AF363" i="11"/>
  <c r="X363" i="11" s="1"/>
  <c r="O363" i="11"/>
  <c r="A363" i="11"/>
  <c r="BQ362" i="11"/>
  <c r="BI362" i="11" s="1"/>
  <c r="BP362" i="11"/>
  <c r="BH362" i="11" s="1"/>
  <c r="BO362" i="11"/>
  <c r="BG362" i="11" s="1"/>
  <c r="BN362" i="11"/>
  <c r="BF362" i="11" s="1"/>
  <c r="BM362" i="11"/>
  <c r="BE362" i="11" s="1"/>
  <c r="BL362" i="11"/>
  <c r="BD362" i="11" s="1"/>
  <c r="BK362" i="11"/>
  <c r="BC362" i="11" s="1"/>
  <c r="AR362" i="11"/>
  <c r="AL362" i="11"/>
  <c r="AD362" i="11" s="1"/>
  <c r="AK362" i="11"/>
  <c r="AC362" i="11" s="1"/>
  <c r="AJ362" i="11"/>
  <c r="AB362" i="11" s="1"/>
  <c r="AI362" i="11"/>
  <c r="AA362" i="11" s="1"/>
  <c r="AH362" i="11"/>
  <c r="Z362" i="11" s="1"/>
  <c r="AG362" i="11"/>
  <c r="Y362" i="11" s="1"/>
  <c r="AF362" i="11"/>
  <c r="X362" i="11" s="1"/>
  <c r="O362" i="11"/>
  <c r="A362" i="11"/>
  <c r="BQ361" i="11"/>
  <c r="BI361" i="11" s="1"/>
  <c r="BP361" i="11"/>
  <c r="BH361" i="11" s="1"/>
  <c r="BO361" i="11"/>
  <c r="BG361" i="11" s="1"/>
  <c r="BN361" i="11"/>
  <c r="BF361" i="11" s="1"/>
  <c r="BM361" i="11"/>
  <c r="BE361" i="11" s="1"/>
  <c r="BL361" i="11"/>
  <c r="BD361" i="11" s="1"/>
  <c r="BK361" i="11"/>
  <c r="BC361" i="11" s="1"/>
  <c r="AR361" i="11"/>
  <c r="AL361" i="11"/>
  <c r="AD361" i="11" s="1"/>
  <c r="AK361" i="11"/>
  <c r="AC361" i="11" s="1"/>
  <c r="AJ361" i="11"/>
  <c r="AB361" i="11" s="1"/>
  <c r="AI361" i="11"/>
  <c r="AA361" i="11" s="1"/>
  <c r="AH361" i="11"/>
  <c r="Z361" i="11" s="1"/>
  <c r="AG361" i="11"/>
  <c r="Y361" i="11" s="1"/>
  <c r="AF361" i="11"/>
  <c r="X361" i="11" s="1"/>
  <c r="O361" i="11"/>
  <c r="A361" i="11"/>
  <c r="BQ360" i="11"/>
  <c r="BI360" i="11" s="1"/>
  <c r="BP360" i="11"/>
  <c r="BH360" i="11" s="1"/>
  <c r="BO360" i="11"/>
  <c r="BG360" i="11" s="1"/>
  <c r="BN360" i="11"/>
  <c r="BF360" i="11" s="1"/>
  <c r="BM360" i="11"/>
  <c r="BE360" i="11" s="1"/>
  <c r="BL360" i="11"/>
  <c r="BD360" i="11" s="1"/>
  <c r="BK360" i="11"/>
  <c r="BC360" i="11" s="1"/>
  <c r="AR360" i="11"/>
  <c r="AL360" i="11"/>
  <c r="AD360" i="11" s="1"/>
  <c r="AK360" i="11"/>
  <c r="AC360" i="11" s="1"/>
  <c r="AJ360" i="11"/>
  <c r="AB360" i="11" s="1"/>
  <c r="AI360" i="11"/>
  <c r="AA360" i="11" s="1"/>
  <c r="AH360" i="11"/>
  <c r="Z360" i="11" s="1"/>
  <c r="AG360" i="11"/>
  <c r="Y360" i="11" s="1"/>
  <c r="AF360" i="11"/>
  <c r="X360" i="11" s="1"/>
  <c r="O360" i="11"/>
  <c r="A360" i="11"/>
  <c r="BQ359" i="11"/>
  <c r="BI359" i="11" s="1"/>
  <c r="BP359" i="11"/>
  <c r="BH359" i="11" s="1"/>
  <c r="BO359" i="11"/>
  <c r="BG359" i="11" s="1"/>
  <c r="BN359" i="11"/>
  <c r="BF359" i="11" s="1"/>
  <c r="BM359" i="11"/>
  <c r="BE359" i="11" s="1"/>
  <c r="BL359" i="11"/>
  <c r="BD359" i="11" s="1"/>
  <c r="BK359" i="11"/>
  <c r="BC359" i="11" s="1"/>
  <c r="AR359" i="11"/>
  <c r="AL359" i="11"/>
  <c r="AD359" i="11" s="1"/>
  <c r="AK359" i="11"/>
  <c r="AC359" i="11" s="1"/>
  <c r="AJ359" i="11"/>
  <c r="AB359" i="11" s="1"/>
  <c r="AI359" i="11"/>
  <c r="AA359" i="11" s="1"/>
  <c r="AH359" i="11"/>
  <c r="Z359" i="11" s="1"/>
  <c r="AG359" i="11"/>
  <c r="Y359" i="11" s="1"/>
  <c r="AF359" i="11"/>
  <c r="X359" i="11" s="1"/>
  <c r="O359" i="11"/>
  <c r="A359" i="11"/>
  <c r="BQ358" i="11"/>
  <c r="BI358" i="11" s="1"/>
  <c r="BP358" i="11"/>
  <c r="BH358" i="11" s="1"/>
  <c r="BO358" i="11"/>
  <c r="BG358" i="11" s="1"/>
  <c r="BN358" i="11"/>
  <c r="BF358" i="11" s="1"/>
  <c r="BM358" i="11"/>
  <c r="BE358" i="11" s="1"/>
  <c r="BL358" i="11"/>
  <c r="BD358" i="11" s="1"/>
  <c r="BK358" i="11"/>
  <c r="BC358" i="11" s="1"/>
  <c r="AR358" i="11"/>
  <c r="AL358" i="11"/>
  <c r="AD358" i="11" s="1"/>
  <c r="AK358" i="11"/>
  <c r="AC358" i="11" s="1"/>
  <c r="AJ358" i="11"/>
  <c r="AB358" i="11" s="1"/>
  <c r="AI358" i="11"/>
  <c r="AA358" i="11" s="1"/>
  <c r="AH358" i="11"/>
  <c r="Z358" i="11" s="1"/>
  <c r="AG358" i="11"/>
  <c r="Y358" i="11" s="1"/>
  <c r="AF358" i="11"/>
  <c r="X358" i="11" s="1"/>
  <c r="O358" i="11"/>
  <c r="A358" i="11"/>
  <c r="BQ357" i="11"/>
  <c r="BI357" i="11" s="1"/>
  <c r="BP357" i="11"/>
  <c r="BH357" i="11" s="1"/>
  <c r="BO357" i="11"/>
  <c r="BG357" i="11" s="1"/>
  <c r="BN357" i="11"/>
  <c r="BF357" i="11" s="1"/>
  <c r="BM357" i="11"/>
  <c r="BE357" i="11" s="1"/>
  <c r="BL357" i="11"/>
  <c r="BD357" i="11" s="1"/>
  <c r="BK357" i="11"/>
  <c r="BC357" i="11" s="1"/>
  <c r="AR357" i="11"/>
  <c r="AL357" i="11"/>
  <c r="AD357" i="11" s="1"/>
  <c r="AK357" i="11"/>
  <c r="AC357" i="11" s="1"/>
  <c r="AJ357" i="11"/>
  <c r="AB357" i="11" s="1"/>
  <c r="AI357" i="11"/>
  <c r="AA357" i="11" s="1"/>
  <c r="AH357" i="11"/>
  <c r="Z357" i="11" s="1"/>
  <c r="AG357" i="11"/>
  <c r="Y357" i="11" s="1"/>
  <c r="AF357" i="11"/>
  <c r="X357" i="11" s="1"/>
  <c r="O357" i="11"/>
  <c r="A357" i="11"/>
  <c r="BQ356" i="11"/>
  <c r="BI356" i="11" s="1"/>
  <c r="BP356" i="11"/>
  <c r="BH356" i="11" s="1"/>
  <c r="BO356" i="11"/>
  <c r="BG356" i="11" s="1"/>
  <c r="BN356" i="11"/>
  <c r="BF356" i="11" s="1"/>
  <c r="BM356" i="11"/>
  <c r="BE356" i="11" s="1"/>
  <c r="BL356" i="11"/>
  <c r="BD356" i="11" s="1"/>
  <c r="BK356" i="11"/>
  <c r="BC356" i="11" s="1"/>
  <c r="AR356" i="11"/>
  <c r="AL356" i="11"/>
  <c r="AD356" i="11" s="1"/>
  <c r="AK356" i="11"/>
  <c r="AC356" i="11" s="1"/>
  <c r="AJ356" i="11"/>
  <c r="AB356" i="11" s="1"/>
  <c r="AI356" i="11"/>
  <c r="AA356" i="11" s="1"/>
  <c r="AH356" i="11"/>
  <c r="Z356" i="11" s="1"/>
  <c r="AG356" i="11"/>
  <c r="Y356" i="11" s="1"/>
  <c r="AF356" i="11"/>
  <c r="X356" i="11" s="1"/>
  <c r="O356" i="11"/>
  <c r="A356" i="11"/>
  <c r="BQ355" i="11"/>
  <c r="BI355" i="11" s="1"/>
  <c r="BP355" i="11"/>
  <c r="BH355" i="11" s="1"/>
  <c r="BO355" i="11"/>
  <c r="BG355" i="11" s="1"/>
  <c r="BN355" i="11"/>
  <c r="BF355" i="11" s="1"/>
  <c r="BM355" i="11"/>
  <c r="BE355" i="11" s="1"/>
  <c r="BL355" i="11"/>
  <c r="BD355" i="11" s="1"/>
  <c r="BK355" i="11"/>
  <c r="BC355" i="11" s="1"/>
  <c r="AR355" i="11"/>
  <c r="AL355" i="11"/>
  <c r="AD355" i="11" s="1"/>
  <c r="AK355" i="11"/>
  <c r="AC355" i="11" s="1"/>
  <c r="AJ355" i="11"/>
  <c r="AB355" i="11" s="1"/>
  <c r="AI355" i="11"/>
  <c r="AA355" i="11" s="1"/>
  <c r="AH355" i="11"/>
  <c r="Z355" i="11" s="1"/>
  <c r="AG355" i="11"/>
  <c r="Y355" i="11" s="1"/>
  <c r="AF355" i="11"/>
  <c r="X355" i="11" s="1"/>
  <c r="O355" i="11"/>
  <c r="A355" i="11"/>
  <c r="BQ354" i="11"/>
  <c r="BI354" i="11" s="1"/>
  <c r="BP354" i="11"/>
  <c r="BH354" i="11" s="1"/>
  <c r="BO354" i="11"/>
  <c r="BN354" i="11"/>
  <c r="BF354" i="11" s="1"/>
  <c r="BM354" i="11"/>
  <c r="BE354" i="11" s="1"/>
  <c r="BL354" i="11"/>
  <c r="BD354" i="11" s="1"/>
  <c r="BK354" i="11"/>
  <c r="BC354" i="11" s="1"/>
  <c r="BG354" i="11"/>
  <c r="AR354" i="11"/>
  <c r="AL354" i="11"/>
  <c r="AD354" i="11" s="1"/>
  <c r="AK354" i="11"/>
  <c r="AC354" i="11" s="1"/>
  <c r="AJ354" i="11"/>
  <c r="AB354" i="11" s="1"/>
  <c r="AI354" i="11"/>
  <c r="AA354" i="11" s="1"/>
  <c r="AH354" i="11"/>
  <c r="Z354" i="11" s="1"/>
  <c r="AG354" i="11"/>
  <c r="Y354" i="11" s="1"/>
  <c r="AF354" i="11"/>
  <c r="X354" i="11" s="1"/>
  <c r="O354" i="11"/>
  <c r="A354" i="11"/>
  <c r="BQ353" i="11"/>
  <c r="BI353" i="11" s="1"/>
  <c r="BP353" i="11"/>
  <c r="BH353" i="11" s="1"/>
  <c r="BO353" i="11"/>
  <c r="BG353" i="11" s="1"/>
  <c r="BN353" i="11"/>
  <c r="BF353" i="11" s="1"/>
  <c r="BM353" i="11"/>
  <c r="BE353" i="11" s="1"/>
  <c r="BL353" i="11"/>
  <c r="BD353" i="11" s="1"/>
  <c r="BK353" i="11"/>
  <c r="BC353" i="11" s="1"/>
  <c r="AR353" i="11"/>
  <c r="AL353" i="11"/>
  <c r="AD353" i="11" s="1"/>
  <c r="AK353" i="11"/>
  <c r="AC353" i="11" s="1"/>
  <c r="AJ353" i="11"/>
  <c r="AB353" i="11" s="1"/>
  <c r="AI353" i="11"/>
  <c r="AA353" i="11" s="1"/>
  <c r="AH353" i="11"/>
  <c r="Z353" i="11" s="1"/>
  <c r="AG353" i="11"/>
  <c r="Y353" i="11" s="1"/>
  <c r="AF353" i="11"/>
  <c r="X353" i="11" s="1"/>
  <c r="O353" i="11"/>
  <c r="A353" i="11"/>
  <c r="BQ352" i="11"/>
  <c r="BI352" i="11" s="1"/>
  <c r="BP352" i="11"/>
  <c r="BO352" i="11"/>
  <c r="BG352" i="11" s="1"/>
  <c r="BN352" i="11"/>
  <c r="BF352" i="11" s="1"/>
  <c r="BM352" i="11"/>
  <c r="BE352" i="11" s="1"/>
  <c r="BL352" i="11"/>
  <c r="BD352" i="11" s="1"/>
  <c r="BK352" i="11"/>
  <c r="BC352" i="11" s="1"/>
  <c r="BH352" i="11"/>
  <c r="AR352" i="11"/>
  <c r="AL352" i="11"/>
  <c r="AD352" i="11" s="1"/>
  <c r="AK352" i="11"/>
  <c r="AC352" i="11" s="1"/>
  <c r="AJ352" i="11"/>
  <c r="AB352" i="11" s="1"/>
  <c r="AI352" i="11"/>
  <c r="AA352" i="11" s="1"/>
  <c r="AH352" i="11"/>
  <c r="Z352" i="11" s="1"/>
  <c r="AG352" i="11"/>
  <c r="Y352" i="11" s="1"/>
  <c r="AF352" i="11"/>
  <c r="X352" i="11" s="1"/>
  <c r="O352" i="11"/>
  <c r="A352" i="11"/>
  <c r="BQ351" i="11"/>
  <c r="BI351" i="11" s="1"/>
  <c r="BP351" i="11"/>
  <c r="BH351" i="11" s="1"/>
  <c r="BO351" i="11"/>
  <c r="BG351" i="11" s="1"/>
  <c r="BN351" i="11"/>
  <c r="BF351" i="11" s="1"/>
  <c r="BM351" i="11"/>
  <c r="BE351" i="11" s="1"/>
  <c r="BL351" i="11"/>
  <c r="BD351" i="11" s="1"/>
  <c r="BK351" i="11"/>
  <c r="BC351" i="11" s="1"/>
  <c r="AR351" i="11"/>
  <c r="AL351" i="11"/>
  <c r="AD351" i="11" s="1"/>
  <c r="AK351" i="11"/>
  <c r="AC351" i="11" s="1"/>
  <c r="AJ351" i="11"/>
  <c r="AB351" i="11" s="1"/>
  <c r="AI351" i="11"/>
  <c r="AA351" i="11" s="1"/>
  <c r="AH351" i="11"/>
  <c r="Z351" i="11" s="1"/>
  <c r="AG351" i="11"/>
  <c r="Y351" i="11" s="1"/>
  <c r="AF351" i="11"/>
  <c r="X351" i="11" s="1"/>
  <c r="O351" i="11"/>
  <c r="A351" i="11"/>
  <c r="BQ350" i="11"/>
  <c r="BI350" i="11" s="1"/>
  <c r="BP350" i="11"/>
  <c r="BH350" i="11" s="1"/>
  <c r="BO350" i="11"/>
  <c r="BG350" i="11" s="1"/>
  <c r="BN350" i="11"/>
  <c r="BF350" i="11" s="1"/>
  <c r="BM350" i="11"/>
  <c r="BE350" i="11" s="1"/>
  <c r="BL350" i="11"/>
  <c r="BD350" i="11" s="1"/>
  <c r="BK350" i="11"/>
  <c r="BC350" i="11" s="1"/>
  <c r="AR350" i="11"/>
  <c r="AL350" i="11"/>
  <c r="AD350" i="11" s="1"/>
  <c r="AK350" i="11"/>
  <c r="AC350" i="11" s="1"/>
  <c r="AJ350" i="11"/>
  <c r="AB350" i="11" s="1"/>
  <c r="AI350" i="11"/>
  <c r="AA350" i="11" s="1"/>
  <c r="AH350" i="11"/>
  <c r="Z350" i="11" s="1"/>
  <c r="AG350" i="11"/>
  <c r="Y350" i="11" s="1"/>
  <c r="AF350" i="11"/>
  <c r="X350" i="11" s="1"/>
  <c r="O350" i="11"/>
  <c r="A350" i="11"/>
  <c r="BQ349" i="11"/>
  <c r="BI349" i="11" s="1"/>
  <c r="BP349" i="11"/>
  <c r="BH349" i="11" s="1"/>
  <c r="BO349" i="11"/>
  <c r="BG349" i="11" s="1"/>
  <c r="BN349" i="11"/>
  <c r="BF349" i="11" s="1"/>
  <c r="BM349" i="11"/>
  <c r="BE349" i="11" s="1"/>
  <c r="BL349" i="11"/>
  <c r="BD349" i="11" s="1"/>
  <c r="BK349" i="11"/>
  <c r="BC349" i="11" s="1"/>
  <c r="AR349" i="11"/>
  <c r="AL349" i="11"/>
  <c r="AD349" i="11" s="1"/>
  <c r="AK349" i="11"/>
  <c r="AC349" i="11" s="1"/>
  <c r="AJ349" i="11"/>
  <c r="AB349" i="11" s="1"/>
  <c r="AI349" i="11"/>
  <c r="AA349" i="11" s="1"/>
  <c r="AH349" i="11"/>
  <c r="Z349" i="11" s="1"/>
  <c r="AG349" i="11"/>
  <c r="Y349" i="11" s="1"/>
  <c r="AF349" i="11"/>
  <c r="X349" i="11" s="1"/>
  <c r="O349" i="11"/>
  <c r="A349" i="11"/>
  <c r="BQ348" i="11"/>
  <c r="BI348" i="11" s="1"/>
  <c r="BP348" i="11"/>
  <c r="BH348" i="11" s="1"/>
  <c r="BO348" i="11"/>
  <c r="BG348" i="11" s="1"/>
  <c r="BN348" i="11"/>
  <c r="BF348" i="11" s="1"/>
  <c r="BM348" i="11"/>
  <c r="BE348" i="11" s="1"/>
  <c r="BL348" i="11"/>
  <c r="BD348" i="11" s="1"/>
  <c r="BK348" i="11"/>
  <c r="BC348" i="11" s="1"/>
  <c r="AR348" i="11"/>
  <c r="AL348" i="11"/>
  <c r="AD348" i="11" s="1"/>
  <c r="AK348" i="11"/>
  <c r="AC348" i="11" s="1"/>
  <c r="AJ348" i="11"/>
  <c r="AB348" i="11" s="1"/>
  <c r="AI348" i="11"/>
  <c r="AA348" i="11" s="1"/>
  <c r="AH348" i="11"/>
  <c r="Z348" i="11" s="1"/>
  <c r="AG348" i="11"/>
  <c r="Y348" i="11" s="1"/>
  <c r="AF348" i="11"/>
  <c r="X348" i="11" s="1"/>
  <c r="O348" i="11"/>
  <c r="A348" i="11"/>
  <c r="BQ347" i="11"/>
  <c r="BI347" i="11" s="1"/>
  <c r="BP347" i="11"/>
  <c r="BH347" i="11" s="1"/>
  <c r="BO347" i="11"/>
  <c r="BG347" i="11" s="1"/>
  <c r="BN347" i="11"/>
  <c r="BF347" i="11" s="1"/>
  <c r="BM347" i="11"/>
  <c r="BE347" i="11" s="1"/>
  <c r="BL347" i="11"/>
  <c r="BD347" i="11" s="1"/>
  <c r="BK347" i="11"/>
  <c r="BC347" i="11" s="1"/>
  <c r="AR347" i="11"/>
  <c r="AL347" i="11"/>
  <c r="AD347" i="11" s="1"/>
  <c r="AK347" i="11"/>
  <c r="AC347" i="11" s="1"/>
  <c r="AJ347" i="11"/>
  <c r="AB347" i="11" s="1"/>
  <c r="AI347" i="11"/>
  <c r="AA347" i="11" s="1"/>
  <c r="AH347" i="11"/>
  <c r="Z347" i="11" s="1"/>
  <c r="AG347" i="11"/>
  <c r="Y347" i="11" s="1"/>
  <c r="AF347" i="11"/>
  <c r="X347" i="11" s="1"/>
  <c r="O347" i="11"/>
  <c r="A347" i="11"/>
  <c r="BQ346" i="11"/>
  <c r="BI346" i="11" s="1"/>
  <c r="BP346" i="11"/>
  <c r="BH346" i="11" s="1"/>
  <c r="BO346" i="11"/>
  <c r="BG346" i="11" s="1"/>
  <c r="BN346" i="11"/>
  <c r="BF346" i="11" s="1"/>
  <c r="BM346" i="11"/>
  <c r="BE346" i="11" s="1"/>
  <c r="BL346" i="11"/>
  <c r="BD346" i="11" s="1"/>
  <c r="BK346" i="11"/>
  <c r="BC346" i="11" s="1"/>
  <c r="AR346" i="11"/>
  <c r="AL346" i="11"/>
  <c r="AD346" i="11" s="1"/>
  <c r="AK346" i="11"/>
  <c r="AC346" i="11" s="1"/>
  <c r="AJ346" i="11"/>
  <c r="AB346" i="11" s="1"/>
  <c r="AI346" i="11"/>
  <c r="AA346" i="11" s="1"/>
  <c r="AH346" i="11"/>
  <c r="Z346" i="11" s="1"/>
  <c r="AG346" i="11"/>
  <c r="Y346" i="11" s="1"/>
  <c r="AF346" i="11"/>
  <c r="X346" i="11" s="1"/>
  <c r="O346" i="11"/>
  <c r="A346" i="11"/>
  <c r="BQ345" i="11"/>
  <c r="BI345" i="11" s="1"/>
  <c r="BP345" i="11"/>
  <c r="BH345" i="11" s="1"/>
  <c r="BO345" i="11"/>
  <c r="BG345" i="11" s="1"/>
  <c r="BN345" i="11"/>
  <c r="BF345" i="11" s="1"/>
  <c r="BM345" i="11"/>
  <c r="BE345" i="11" s="1"/>
  <c r="BL345" i="11"/>
  <c r="BD345" i="11" s="1"/>
  <c r="BK345" i="11"/>
  <c r="BC345" i="11" s="1"/>
  <c r="AR345" i="11"/>
  <c r="AL345" i="11"/>
  <c r="AD345" i="11" s="1"/>
  <c r="AK345" i="11"/>
  <c r="AC345" i="11" s="1"/>
  <c r="AJ345" i="11"/>
  <c r="AB345" i="11" s="1"/>
  <c r="AI345" i="11"/>
  <c r="AA345" i="11" s="1"/>
  <c r="AH345" i="11"/>
  <c r="Z345" i="11" s="1"/>
  <c r="AG345" i="11"/>
  <c r="Y345" i="11" s="1"/>
  <c r="AF345" i="11"/>
  <c r="X345" i="11" s="1"/>
  <c r="O345" i="11"/>
  <c r="A345" i="11"/>
  <c r="BQ344" i="11"/>
  <c r="BI344" i="11" s="1"/>
  <c r="BP344" i="11"/>
  <c r="BH344" i="11" s="1"/>
  <c r="BO344" i="11"/>
  <c r="BG344" i="11" s="1"/>
  <c r="BN344" i="11"/>
  <c r="BF344" i="11" s="1"/>
  <c r="BM344" i="11"/>
  <c r="BE344" i="11" s="1"/>
  <c r="BL344" i="11"/>
  <c r="BD344" i="11" s="1"/>
  <c r="BK344" i="11"/>
  <c r="BC344" i="11" s="1"/>
  <c r="AR344" i="11"/>
  <c r="AL344" i="11"/>
  <c r="AD344" i="11" s="1"/>
  <c r="AK344" i="11"/>
  <c r="AC344" i="11" s="1"/>
  <c r="AJ344" i="11"/>
  <c r="AB344" i="11" s="1"/>
  <c r="AI344" i="11"/>
  <c r="AA344" i="11" s="1"/>
  <c r="AH344" i="11"/>
  <c r="Z344" i="11" s="1"/>
  <c r="AG344" i="11"/>
  <c r="Y344" i="11" s="1"/>
  <c r="AF344" i="11"/>
  <c r="X344" i="11" s="1"/>
  <c r="O344" i="11"/>
  <c r="A344" i="11"/>
  <c r="BQ343" i="11"/>
  <c r="BI343" i="11" s="1"/>
  <c r="BP343" i="11"/>
  <c r="BH343" i="11" s="1"/>
  <c r="BO343" i="11"/>
  <c r="BG343" i="11" s="1"/>
  <c r="BN343" i="11"/>
  <c r="BF343" i="11" s="1"/>
  <c r="BM343" i="11"/>
  <c r="BE343" i="11" s="1"/>
  <c r="BL343" i="11"/>
  <c r="BD343" i="11" s="1"/>
  <c r="BK343" i="11"/>
  <c r="BC343" i="11" s="1"/>
  <c r="AR343" i="11"/>
  <c r="AL343" i="11"/>
  <c r="AD343" i="11" s="1"/>
  <c r="AK343" i="11"/>
  <c r="AC343" i="11" s="1"/>
  <c r="AJ343" i="11"/>
  <c r="AB343" i="11" s="1"/>
  <c r="AI343" i="11"/>
  <c r="AA343" i="11" s="1"/>
  <c r="AH343" i="11"/>
  <c r="Z343" i="11" s="1"/>
  <c r="AG343" i="11"/>
  <c r="Y343" i="11" s="1"/>
  <c r="AF343" i="11"/>
  <c r="X343" i="11" s="1"/>
  <c r="O343" i="11"/>
  <c r="A343" i="11"/>
  <c r="BQ342" i="11"/>
  <c r="BI342" i="11" s="1"/>
  <c r="BP342" i="11"/>
  <c r="BH342" i="11" s="1"/>
  <c r="BO342" i="11"/>
  <c r="BG342" i="11" s="1"/>
  <c r="BN342" i="11"/>
  <c r="BF342" i="11" s="1"/>
  <c r="BM342" i="11"/>
  <c r="BE342" i="11" s="1"/>
  <c r="BL342" i="11"/>
  <c r="BD342" i="11" s="1"/>
  <c r="BK342" i="11"/>
  <c r="BC342" i="11" s="1"/>
  <c r="AR342" i="11"/>
  <c r="AL342" i="11"/>
  <c r="AD342" i="11" s="1"/>
  <c r="AK342" i="11"/>
  <c r="AC342" i="11" s="1"/>
  <c r="AJ342" i="11"/>
  <c r="AB342" i="11" s="1"/>
  <c r="AI342" i="11"/>
  <c r="AA342" i="11" s="1"/>
  <c r="AH342" i="11"/>
  <c r="Z342" i="11" s="1"/>
  <c r="AG342" i="11"/>
  <c r="Y342" i="11" s="1"/>
  <c r="AF342" i="11"/>
  <c r="X342" i="11" s="1"/>
  <c r="O342" i="11"/>
  <c r="A342" i="11"/>
  <c r="BQ341" i="11"/>
  <c r="BI341" i="11" s="1"/>
  <c r="BP341" i="11"/>
  <c r="BH341" i="11" s="1"/>
  <c r="BO341" i="11"/>
  <c r="BG341" i="11" s="1"/>
  <c r="BN341" i="11"/>
  <c r="BF341" i="11" s="1"/>
  <c r="BM341" i="11"/>
  <c r="BE341" i="11" s="1"/>
  <c r="BL341" i="11"/>
  <c r="BD341" i="11" s="1"/>
  <c r="BK341" i="11"/>
  <c r="BC341" i="11" s="1"/>
  <c r="AR341" i="11"/>
  <c r="AL341" i="11"/>
  <c r="AD341" i="11" s="1"/>
  <c r="AK341" i="11"/>
  <c r="AC341" i="11" s="1"/>
  <c r="AJ341" i="11"/>
  <c r="AB341" i="11" s="1"/>
  <c r="AI341" i="11"/>
  <c r="AA341" i="11" s="1"/>
  <c r="AH341" i="11"/>
  <c r="Z341" i="11" s="1"/>
  <c r="AG341" i="11"/>
  <c r="Y341" i="11" s="1"/>
  <c r="AF341" i="11"/>
  <c r="X341" i="11" s="1"/>
  <c r="O341" i="11"/>
  <c r="A341" i="11"/>
  <c r="BQ340" i="11"/>
  <c r="BI340" i="11" s="1"/>
  <c r="BP340" i="11"/>
  <c r="BH340" i="11" s="1"/>
  <c r="BO340" i="11"/>
  <c r="BG340" i="11" s="1"/>
  <c r="BN340" i="11"/>
  <c r="BF340" i="11" s="1"/>
  <c r="BM340" i="11"/>
  <c r="BE340" i="11" s="1"/>
  <c r="BL340" i="11"/>
  <c r="BD340" i="11" s="1"/>
  <c r="BK340" i="11"/>
  <c r="BC340" i="11" s="1"/>
  <c r="AR340" i="11"/>
  <c r="AL340" i="11"/>
  <c r="AD340" i="11" s="1"/>
  <c r="AK340" i="11"/>
  <c r="AC340" i="11" s="1"/>
  <c r="AJ340" i="11"/>
  <c r="AB340" i="11" s="1"/>
  <c r="AI340" i="11"/>
  <c r="AA340" i="11" s="1"/>
  <c r="AH340" i="11"/>
  <c r="Z340" i="11" s="1"/>
  <c r="AG340" i="11"/>
  <c r="Y340" i="11" s="1"/>
  <c r="AF340" i="11"/>
  <c r="X340" i="11" s="1"/>
  <c r="O340" i="11"/>
  <c r="A340" i="11"/>
  <c r="BQ339" i="11"/>
  <c r="BI339" i="11" s="1"/>
  <c r="BP339" i="11"/>
  <c r="BO339" i="11"/>
  <c r="BG339" i="11" s="1"/>
  <c r="BN339" i="11"/>
  <c r="BF339" i="11" s="1"/>
  <c r="BM339" i="11"/>
  <c r="BE339" i="11" s="1"/>
  <c r="BL339" i="11"/>
  <c r="BD339" i="11" s="1"/>
  <c r="BK339" i="11"/>
  <c r="BC339" i="11" s="1"/>
  <c r="BH339" i="11"/>
  <c r="AR339" i="11"/>
  <c r="AL339" i="11"/>
  <c r="AD339" i="11" s="1"/>
  <c r="AK339" i="11"/>
  <c r="AC339" i="11" s="1"/>
  <c r="AJ339" i="11"/>
  <c r="AB339" i="11" s="1"/>
  <c r="AI339" i="11"/>
  <c r="AA339" i="11" s="1"/>
  <c r="AH339" i="11"/>
  <c r="Z339" i="11" s="1"/>
  <c r="AG339" i="11"/>
  <c r="Y339" i="11" s="1"/>
  <c r="AF339" i="11"/>
  <c r="X339" i="11" s="1"/>
  <c r="O339" i="11"/>
  <c r="A339" i="11"/>
  <c r="BQ338" i="11"/>
  <c r="BI338" i="11" s="1"/>
  <c r="BP338" i="11"/>
  <c r="BH338" i="11" s="1"/>
  <c r="BO338" i="11"/>
  <c r="BG338" i="11" s="1"/>
  <c r="BN338" i="11"/>
  <c r="BF338" i="11" s="1"/>
  <c r="BM338" i="11"/>
  <c r="BE338" i="11" s="1"/>
  <c r="BL338" i="11"/>
  <c r="BD338" i="11" s="1"/>
  <c r="BK338" i="11"/>
  <c r="BC338" i="11" s="1"/>
  <c r="AR338" i="11"/>
  <c r="AL338" i="11"/>
  <c r="AD338" i="11" s="1"/>
  <c r="AK338" i="11"/>
  <c r="AC338" i="11" s="1"/>
  <c r="AJ338" i="11"/>
  <c r="AB338" i="11" s="1"/>
  <c r="AI338" i="11"/>
  <c r="AA338" i="11" s="1"/>
  <c r="AH338" i="11"/>
  <c r="Z338" i="11" s="1"/>
  <c r="AG338" i="11"/>
  <c r="Y338" i="11" s="1"/>
  <c r="AF338" i="11"/>
  <c r="X338" i="11" s="1"/>
  <c r="O338" i="11"/>
  <c r="A338" i="11"/>
  <c r="BQ337" i="11"/>
  <c r="BI337" i="11" s="1"/>
  <c r="BP337" i="11"/>
  <c r="BH337" i="11" s="1"/>
  <c r="BO337" i="11"/>
  <c r="BG337" i="11" s="1"/>
  <c r="BN337" i="11"/>
  <c r="BF337" i="11" s="1"/>
  <c r="BM337" i="11"/>
  <c r="BE337" i="11" s="1"/>
  <c r="BL337" i="11"/>
  <c r="BD337" i="11" s="1"/>
  <c r="BK337" i="11"/>
  <c r="BC337" i="11" s="1"/>
  <c r="AR337" i="11"/>
  <c r="AL337" i="11"/>
  <c r="AD337" i="11" s="1"/>
  <c r="AK337" i="11"/>
  <c r="AC337" i="11" s="1"/>
  <c r="AJ337" i="11"/>
  <c r="AB337" i="11" s="1"/>
  <c r="AI337" i="11"/>
  <c r="AA337" i="11" s="1"/>
  <c r="AH337" i="11"/>
  <c r="Z337" i="11" s="1"/>
  <c r="AG337" i="11"/>
  <c r="Y337" i="11" s="1"/>
  <c r="AF337" i="11"/>
  <c r="X337" i="11" s="1"/>
  <c r="O337" i="11"/>
  <c r="A337" i="11"/>
  <c r="BQ336" i="11"/>
  <c r="BI336" i="11" s="1"/>
  <c r="BP336" i="11"/>
  <c r="BH336" i="11" s="1"/>
  <c r="BO336" i="11"/>
  <c r="BG336" i="11" s="1"/>
  <c r="BN336" i="11"/>
  <c r="BF336" i="11" s="1"/>
  <c r="BM336" i="11"/>
  <c r="BE336" i="11" s="1"/>
  <c r="BL336" i="11"/>
  <c r="BD336" i="11" s="1"/>
  <c r="BK336" i="11"/>
  <c r="BC336" i="11" s="1"/>
  <c r="AR336" i="11"/>
  <c r="AL336" i="11"/>
  <c r="AD336" i="11" s="1"/>
  <c r="AK336" i="11"/>
  <c r="AC336" i="11" s="1"/>
  <c r="AJ336" i="11"/>
  <c r="AB336" i="11" s="1"/>
  <c r="AI336" i="11"/>
  <c r="AA336" i="11" s="1"/>
  <c r="AH336" i="11"/>
  <c r="Z336" i="11" s="1"/>
  <c r="AG336" i="11"/>
  <c r="Y336" i="11" s="1"/>
  <c r="AF336" i="11"/>
  <c r="X336" i="11" s="1"/>
  <c r="O336" i="11"/>
  <c r="A336" i="11"/>
  <c r="BQ335" i="11"/>
  <c r="BI335" i="11" s="1"/>
  <c r="BP335" i="11"/>
  <c r="BH335" i="11" s="1"/>
  <c r="BO335" i="11"/>
  <c r="BG335" i="11" s="1"/>
  <c r="BN335" i="11"/>
  <c r="BF335" i="11" s="1"/>
  <c r="BM335" i="11"/>
  <c r="BE335" i="11" s="1"/>
  <c r="BL335" i="11"/>
  <c r="BD335" i="11" s="1"/>
  <c r="BK335" i="11"/>
  <c r="BC335" i="11" s="1"/>
  <c r="AR335" i="11"/>
  <c r="AL335" i="11"/>
  <c r="AD335" i="11" s="1"/>
  <c r="AK335" i="11"/>
  <c r="AC335" i="11" s="1"/>
  <c r="AJ335" i="11"/>
  <c r="AB335" i="11" s="1"/>
  <c r="AI335" i="11"/>
  <c r="AA335" i="11" s="1"/>
  <c r="AH335" i="11"/>
  <c r="Z335" i="11" s="1"/>
  <c r="AG335" i="11"/>
  <c r="Y335" i="11" s="1"/>
  <c r="AF335" i="11"/>
  <c r="X335" i="11" s="1"/>
  <c r="O335" i="11"/>
  <c r="A335" i="11"/>
  <c r="BQ334" i="11"/>
  <c r="BP334" i="11"/>
  <c r="BH334" i="11" s="1"/>
  <c r="BO334" i="11"/>
  <c r="BG334" i="11" s="1"/>
  <c r="BN334" i="11"/>
  <c r="BF334" i="11" s="1"/>
  <c r="BM334" i="11"/>
  <c r="BE334" i="11" s="1"/>
  <c r="BL334" i="11"/>
  <c r="BD334" i="11" s="1"/>
  <c r="BK334" i="11"/>
  <c r="BC334" i="11" s="1"/>
  <c r="BI334" i="11"/>
  <c r="AR334" i="11"/>
  <c r="AL334" i="11"/>
  <c r="AD334" i="11" s="1"/>
  <c r="AK334" i="11"/>
  <c r="AC334" i="11" s="1"/>
  <c r="AJ334" i="11"/>
  <c r="AB334" i="11" s="1"/>
  <c r="AI334" i="11"/>
  <c r="AA334" i="11" s="1"/>
  <c r="AH334" i="11"/>
  <c r="Z334" i="11" s="1"/>
  <c r="AG334" i="11"/>
  <c r="Y334" i="11" s="1"/>
  <c r="AF334" i="11"/>
  <c r="X334" i="11" s="1"/>
  <c r="O334" i="11"/>
  <c r="A334" i="11"/>
  <c r="BQ333" i="11"/>
  <c r="BP333" i="11"/>
  <c r="BH333" i="11" s="1"/>
  <c r="BO333" i="11"/>
  <c r="BG333" i="11" s="1"/>
  <c r="BN333" i="11"/>
  <c r="BF333" i="11" s="1"/>
  <c r="BM333" i="11"/>
  <c r="BE333" i="11" s="1"/>
  <c r="BL333" i="11"/>
  <c r="BD333" i="11" s="1"/>
  <c r="BK333" i="11"/>
  <c r="BC333" i="11" s="1"/>
  <c r="BI333" i="11"/>
  <c r="AR333" i="11"/>
  <c r="AL333" i="11"/>
  <c r="AD333" i="11" s="1"/>
  <c r="AK333" i="11"/>
  <c r="AC333" i="11" s="1"/>
  <c r="AJ333" i="11"/>
  <c r="AB333" i="11" s="1"/>
  <c r="AI333" i="11"/>
  <c r="AA333" i="11" s="1"/>
  <c r="AH333" i="11"/>
  <c r="Z333" i="11" s="1"/>
  <c r="AG333" i="11"/>
  <c r="Y333" i="11" s="1"/>
  <c r="AF333" i="11"/>
  <c r="X333" i="11" s="1"/>
  <c r="O333" i="11"/>
  <c r="A333" i="11"/>
  <c r="BQ332" i="11"/>
  <c r="BI332" i="11" s="1"/>
  <c r="BP332" i="11"/>
  <c r="BH332" i="11" s="1"/>
  <c r="BO332" i="11"/>
  <c r="BG332" i="11" s="1"/>
  <c r="BN332" i="11"/>
  <c r="BF332" i="11" s="1"/>
  <c r="BM332" i="11"/>
  <c r="BE332" i="11" s="1"/>
  <c r="BL332" i="11"/>
  <c r="BD332" i="11" s="1"/>
  <c r="BK332" i="11"/>
  <c r="BC332" i="11" s="1"/>
  <c r="AR332" i="11"/>
  <c r="AL332" i="11"/>
  <c r="AD332" i="11" s="1"/>
  <c r="AK332" i="11"/>
  <c r="AC332" i="11" s="1"/>
  <c r="AJ332" i="11"/>
  <c r="AB332" i="11" s="1"/>
  <c r="AI332" i="11"/>
  <c r="AA332" i="11" s="1"/>
  <c r="AH332" i="11"/>
  <c r="Z332" i="11" s="1"/>
  <c r="AG332" i="11"/>
  <c r="Y332" i="11" s="1"/>
  <c r="AF332" i="11"/>
  <c r="X332" i="11" s="1"/>
  <c r="O332" i="11"/>
  <c r="A332" i="11"/>
  <c r="BQ331" i="11"/>
  <c r="BI331" i="11" s="1"/>
  <c r="BP331" i="11"/>
  <c r="BH331" i="11" s="1"/>
  <c r="BO331" i="11"/>
  <c r="BG331" i="11" s="1"/>
  <c r="BN331" i="11"/>
  <c r="BF331" i="11" s="1"/>
  <c r="BM331" i="11"/>
  <c r="BE331" i="11" s="1"/>
  <c r="BL331" i="11"/>
  <c r="BD331" i="11" s="1"/>
  <c r="BK331" i="11"/>
  <c r="BC331" i="11" s="1"/>
  <c r="AR331" i="11"/>
  <c r="AL331" i="11"/>
  <c r="AD331" i="11" s="1"/>
  <c r="AK331" i="11"/>
  <c r="AC331" i="11" s="1"/>
  <c r="AJ331" i="11"/>
  <c r="AB331" i="11" s="1"/>
  <c r="AI331" i="11"/>
  <c r="AA331" i="11" s="1"/>
  <c r="AH331" i="11"/>
  <c r="Z331" i="11" s="1"/>
  <c r="AG331" i="11"/>
  <c r="Y331" i="11" s="1"/>
  <c r="AF331" i="11"/>
  <c r="X331" i="11" s="1"/>
  <c r="O331" i="11"/>
  <c r="A331" i="11"/>
  <c r="BQ330" i="11"/>
  <c r="BI330" i="11" s="1"/>
  <c r="BP330" i="11"/>
  <c r="BH330" i="11" s="1"/>
  <c r="BO330" i="11"/>
  <c r="BG330" i="11" s="1"/>
  <c r="BN330" i="11"/>
  <c r="BF330" i="11" s="1"/>
  <c r="BM330" i="11"/>
  <c r="BE330" i="11" s="1"/>
  <c r="BL330" i="11"/>
  <c r="BD330" i="11" s="1"/>
  <c r="BK330" i="11"/>
  <c r="BC330" i="11" s="1"/>
  <c r="AR330" i="11"/>
  <c r="AL330" i="11"/>
  <c r="AD330" i="11" s="1"/>
  <c r="AK330" i="11"/>
  <c r="AC330" i="11" s="1"/>
  <c r="AJ330" i="11"/>
  <c r="AB330" i="11" s="1"/>
  <c r="AI330" i="11"/>
  <c r="AA330" i="11" s="1"/>
  <c r="AH330" i="11"/>
  <c r="Z330" i="11" s="1"/>
  <c r="AG330" i="11"/>
  <c r="Y330" i="11" s="1"/>
  <c r="AF330" i="11"/>
  <c r="X330" i="11" s="1"/>
  <c r="O330" i="11"/>
  <c r="A330" i="11"/>
  <c r="BQ329" i="11"/>
  <c r="BI329" i="11" s="1"/>
  <c r="BP329" i="11"/>
  <c r="BH329" i="11" s="1"/>
  <c r="BO329" i="11"/>
  <c r="BG329" i="11" s="1"/>
  <c r="BN329" i="11"/>
  <c r="BF329" i="11" s="1"/>
  <c r="BM329" i="11"/>
  <c r="BE329" i="11" s="1"/>
  <c r="BL329" i="11"/>
  <c r="BD329" i="11" s="1"/>
  <c r="BK329" i="11"/>
  <c r="BC329" i="11" s="1"/>
  <c r="AR329" i="11"/>
  <c r="AL329" i="11"/>
  <c r="AD329" i="11" s="1"/>
  <c r="AK329" i="11"/>
  <c r="AC329" i="11" s="1"/>
  <c r="AJ329" i="11"/>
  <c r="AB329" i="11" s="1"/>
  <c r="AI329" i="11"/>
  <c r="AA329" i="11" s="1"/>
  <c r="AH329" i="11"/>
  <c r="Z329" i="11" s="1"/>
  <c r="AG329" i="11"/>
  <c r="Y329" i="11" s="1"/>
  <c r="AF329" i="11"/>
  <c r="X329" i="11" s="1"/>
  <c r="O329" i="11"/>
  <c r="A329" i="11"/>
  <c r="BQ328" i="11"/>
  <c r="BI328" i="11" s="1"/>
  <c r="BP328" i="11"/>
  <c r="BH328" i="11" s="1"/>
  <c r="BO328" i="11"/>
  <c r="BG328" i="11" s="1"/>
  <c r="BN328" i="11"/>
  <c r="BF328" i="11" s="1"/>
  <c r="BM328" i="11"/>
  <c r="BE328" i="11" s="1"/>
  <c r="BL328" i="11"/>
  <c r="BD328" i="11" s="1"/>
  <c r="BK328" i="11"/>
  <c r="BC328" i="11" s="1"/>
  <c r="AR328" i="11"/>
  <c r="AL328" i="11"/>
  <c r="AD328" i="11" s="1"/>
  <c r="AK328" i="11"/>
  <c r="AC328" i="11" s="1"/>
  <c r="AJ328" i="11"/>
  <c r="AB328" i="11" s="1"/>
  <c r="AI328" i="11"/>
  <c r="AA328" i="11" s="1"/>
  <c r="AH328" i="11"/>
  <c r="Z328" i="11" s="1"/>
  <c r="AG328" i="11"/>
  <c r="Y328" i="11" s="1"/>
  <c r="AF328" i="11"/>
  <c r="X328" i="11" s="1"/>
  <c r="O328" i="11"/>
  <c r="A328" i="11"/>
  <c r="BQ327" i="11"/>
  <c r="BI327" i="11" s="1"/>
  <c r="BP327" i="11"/>
  <c r="BH327" i="11" s="1"/>
  <c r="BO327" i="11"/>
  <c r="BG327" i="11" s="1"/>
  <c r="BN327" i="11"/>
  <c r="BF327" i="11" s="1"/>
  <c r="BM327" i="11"/>
  <c r="BE327" i="11" s="1"/>
  <c r="BL327" i="11"/>
  <c r="BD327" i="11" s="1"/>
  <c r="BK327" i="11"/>
  <c r="BC327" i="11" s="1"/>
  <c r="AR327" i="11"/>
  <c r="AL327" i="11"/>
  <c r="AD327" i="11" s="1"/>
  <c r="AK327" i="11"/>
  <c r="AC327" i="11" s="1"/>
  <c r="AJ327" i="11"/>
  <c r="AB327" i="11" s="1"/>
  <c r="AI327" i="11"/>
  <c r="AA327" i="11" s="1"/>
  <c r="AH327" i="11"/>
  <c r="Z327" i="11" s="1"/>
  <c r="AG327" i="11"/>
  <c r="Y327" i="11" s="1"/>
  <c r="AF327" i="11"/>
  <c r="X327" i="11" s="1"/>
  <c r="O327" i="11"/>
  <c r="A327" i="11"/>
  <c r="BQ326" i="11"/>
  <c r="BI326" i="11" s="1"/>
  <c r="BP326" i="11"/>
  <c r="BH326" i="11" s="1"/>
  <c r="BO326" i="11"/>
  <c r="BG326" i="11" s="1"/>
  <c r="BN326" i="11"/>
  <c r="BF326" i="11" s="1"/>
  <c r="BM326" i="11"/>
  <c r="BE326" i="11" s="1"/>
  <c r="BL326" i="11"/>
  <c r="BD326" i="11" s="1"/>
  <c r="BK326" i="11"/>
  <c r="BC326" i="11" s="1"/>
  <c r="AR326" i="11"/>
  <c r="AL326" i="11"/>
  <c r="AD326" i="11" s="1"/>
  <c r="AK326" i="11"/>
  <c r="AC326" i="11" s="1"/>
  <c r="AJ326" i="11"/>
  <c r="AB326" i="11" s="1"/>
  <c r="AI326" i="11"/>
  <c r="AA326" i="11" s="1"/>
  <c r="AH326" i="11"/>
  <c r="Z326" i="11" s="1"/>
  <c r="AG326" i="11"/>
  <c r="Y326" i="11" s="1"/>
  <c r="AF326" i="11"/>
  <c r="X326" i="11" s="1"/>
  <c r="O326" i="11"/>
  <c r="A326" i="11"/>
  <c r="BQ325" i="11"/>
  <c r="BI325" i="11" s="1"/>
  <c r="BP325" i="11"/>
  <c r="BH325" i="11" s="1"/>
  <c r="BO325" i="11"/>
  <c r="BG325" i="11" s="1"/>
  <c r="BN325" i="11"/>
  <c r="BF325" i="11" s="1"/>
  <c r="BM325" i="11"/>
  <c r="BE325" i="11" s="1"/>
  <c r="BL325" i="11"/>
  <c r="BD325" i="11" s="1"/>
  <c r="BK325" i="11"/>
  <c r="BC325" i="11" s="1"/>
  <c r="AR325" i="11"/>
  <c r="AL325" i="11"/>
  <c r="AD325" i="11" s="1"/>
  <c r="AK325" i="11"/>
  <c r="AC325" i="11" s="1"/>
  <c r="AJ325" i="11"/>
  <c r="AB325" i="11" s="1"/>
  <c r="AI325" i="11"/>
  <c r="AA325" i="11" s="1"/>
  <c r="AH325" i="11"/>
  <c r="Z325" i="11" s="1"/>
  <c r="AG325" i="11"/>
  <c r="Y325" i="11" s="1"/>
  <c r="AF325" i="11"/>
  <c r="X325" i="11" s="1"/>
  <c r="O325" i="11"/>
  <c r="A325" i="11"/>
  <c r="BQ324" i="11"/>
  <c r="BI324" i="11" s="1"/>
  <c r="BP324" i="11"/>
  <c r="BH324" i="11" s="1"/>
  <c r="BO324" i="11"/>
  <c r="BG324" i="11" s="1"/>
  <c r="BN324" i="11"/>
  <c r="BF324" i="11" s="1"/>
  <c r="BM324" i="11"/>
  <c r="BE324" i="11" s="1"/>
  <c r="BL324" i="11"/>
  <c r="BD324" i="11" s="1"/>
  <c r="BK324" i="11"/>
  <c r="BC324" i="11" s="1"/>
  <c r="AR324" i="11"/>
  <c r="AL324" i="11"/>
  <c r="AD324" i="11" s="1"/>
  <c r="AK324" i="11"/>
  <c r="AC324" i="11" s="1"/>
  <c r="AJ324" i="11"/>
  <c r="AB324" i="11" s="1"/>
  <c r="AI324" i="11"/>
  <c r="AA324" i="11" s="1"/>
  <c r="AH324" i="11"/>
  <c r="Z324" i="11" s="1"/>
  <c r="AG324" i="11"/>
  <c r="Y324" i="11" s="1"/>
  <c r="AF324" i="11"/>
  <c r="X324" i="11" s="1"/>
  <c r="O324" i="11"/>
  <c r="A324" i="11"/>
  <c r="BQ323" i="11"/>
  <c r="BI323" i="11" s="1"/>
  <c r="BP323" i="11"/>
  <c r="BH323" i="11" s="1"/>
  <c r="BO323" i="11"/>
  <c r="BG323" i="11" s="1"/>
  <c r="BN323" i="11"/>
  <c r="BF323" i="11" s="1"/>
  <c r="BM323" i="11"/>
  <c r="BE323" i="11" s="1"/>
  <c r="BL323" i="11"/>
  <c r="BD323" i="11" s="1"/>
  <c r="BK323" i="11"/>
  <c r="BC323" i="11" s="1"/>
  <c r="AR323" i="11"/>
  <c r="AL323" i="11"/>
  <c r="AD323" i="11" s="1"/>
  <c r="AK323" i="11"/>
  <c r="AC323" i="11" s="1"/>
  <c r="AJ323" i="11"/>
  <c r="AB323" i="11" s="1"/>
  <c r="AI323" i="11"/>
  <c r="AA323" i="11" s="1"/>
  <c r="AH323" i="11"/>
  <c r="Z323" i="11" s="1"/>
  <c r="AG323" i="11"/>
  <c r="Y323" i="11" s="1"/>
  <c r="AF323" i="11"/>
  <c r="X323" i="11" s="1"/>
  <c r="O323" i="11"/>
  <c r="A323" i="11"/>
  <c r="BQ322" i="11"/>
  <c r="BI322" i="11" s="1"/>
  <c r="BP322" i="11"/>
  <c r="BH322" i="11" s="1"/>
  <c r="BO322" i="11"/>
  <c r="BG322" i="11" s="1"/>
  <c r="BN322" i="11"/>
  <c r="BF322" i="11" s="1"/>
  <c r="BM322" i="11"/>
  <c r="BE322" i="11" s="1"/>
  <c r="BL322" i="11"/>
  <c r="BD322" i="11" s="1"/>
  <c r="BK322" i="11"/>
  <c r="BC322" i="11" s="1"/>
  <c r="AR322" i="11"/>
  <c r="AL322" i="11"/>
  <c r="AD322" i="11" s="1"/>
  <c r="AK322" i="11"/>
  <c r="AC322" i="11" s="1"/>
  <c r="AJ322" i="11"/>
  <c r="AB322" i="11" s="1"/>
  <c r="AI322" i="11"/>
  <c r="AA322" i="11" s="1"/>
  <c r="AH322" i="11"/>
  <c r="Z322" i="11" s="1"/>
  <c r="AG322" i="11"/>
  <c r="Y322" i="11" s="1"/>
  <c r="AF322" i="11"/>
  <c r="X322" i="11" s="1"/>
  <c r="O322" i="11"/>
  <c r="A322" i="11"/>
  <c r="BQ321" i="11"/>
  <c r="BI321" i="11" s="1"/>
  <c r="BP321" i="11"/>
  <c r="BH321" i="11" s="1"/>
  <c r="BO321" i="11"/>
  <c r="BG321" i="11" s="1"/>
  <c r="BN321" i="11"/>
  <c r="BF321" i="11" s="1"/>
  <c r="BM321" i="11"/>
  <c r="BE321" i="11" s="1"/>
  <c r="BL321" i="11"/>
  <c r="BD321" i="11" s="1"/>
  <c r="BK321" i="11"/>
  <c r="BC321" i="11" s="1"/>
  <c r="AR321" i="11"/>
  <c r="AL321" i="11"/>
  <c r="AD321" i="11" s="1"/>
  <c r="AK321" i="11"/>
  <c r="AC321" i="11" s="1"/>
  <c r="AJ321" i="11"/>
  <c r="AB321" i="11" s="1"/>
  <c r="AI321" i="11"/>
  <c r="AA321" i="11" s="1"/>
  <c r="AH321" i="11"/>
  <c r="Z321" i="11" s="1"/>
  <c r="AG321" i="11"/>
  <c r="Y321" i="11" s="1"/>
  <c r="AF321" i="11"/>
  <c r="X321" i="11" s="1"/>
  <c r="O321" i="11"/>
  <c r="A321" i="11"/>
  <c r="BQ320" i="11"/>
  <c r="BI320" i="11" s="1"/>
  <c r="BP320" i="11"/>
  <c r="BH320" i="11" s="1"/>
  <c r="BO320" i="11"/>
  <c r="BG320" i="11" s="1"/>
  <c r="BN320" i="11"/>
  <c r="BF320" i="11" s="1"/>
  <c r="BM320" i="11"/>
  <c r="BE320" i="11" s="1"/>
  <c r="BL320" i="11"/>
  <c r="BD320" i="11" s="1"/>
  <c r="BK320" i="11"/>
  <c r="BC320" i="11" s="1"/>
  <c r="AR320" i="11"/>
  <c r="AL320" i="11"/>
  <c r="AD320" i="11" s="1"/>
  <c r="AK320" i="11"/>
  <c r="AC320" i="11" s="1"/>
  <c r="AJ320" i="11"/>
  <c r="AB320" i="11" s="1"/>
  <c r="AI320" i="11"/>
  <c r="AA320" i="11" s="1"/>
  <c r="AH320" i="11"/>
  <c r="Z320" i="11" s="1"/>
  <c r="AG320" i="11"/>
  <c r="Y320" i="11" s="1"/>
  <c r="AF320" i="11"/>
  <c r="X320" i="11" s="1"/>
  <c r="O320" i="11"/>
  <c r="A320" i="11"/>
  <c r="BQ319" i="11"/>
  <c r="BI319" i="11" s="1"/>
  <c r="BP319" i="11"/>
  <c r="BH319" i="11" s="1"/>
  <c r="BO319" i="11"/>
  <c r="BG319" i="11" s="1"/>
  <c r="BN319" i="11"/>
  <c r="BF319" i="11" s="1"/>
  <c r="BM319" i="11"/>
  <c r="BE319" i="11" s="1"/>
  <c r="BL319" i="11"/>
  <c r="BD319" i="11" s="1"/>
  <c r="BK319" i="11"/>
  <c r="BC319" i="11" s="1"/>
  <c r="AR319" i="11"/>
  <c r="AL319" i="11"/>
  <c r="AD319" i="11" s="1"/>
  <c r="AK319" i="11"/>
  <c r="AC319" i="11" s="1"/>
  <c r="AJ319" i="11"/>
  <c r="AB319" i="11" s="1"/>
  <c r="AI319" i="11"/>
  <c r="AA319" i="11" s="1"/>
  <c r="AH319" i="11"/>
  <c r="Z319" i="11" s="1"/>
  <c r="AG319" i="11"/>
  <c r="Y319" i="11" s="1"/>
  <c r="AF319" i="11"/>
  <c r="X319" i="11" s="1"/>
  <c r="O319" i="11"/>
  <c r="A319" i="11"/>
  <c r="BQ318" i="11"/>
  <c r="BI318" i="11" s="1"/>
  <c r="BP318" i="11"/>
  <c r="BH318" i="11" s="1"/>
  <c r="BO318" i="11"/>
  <c r="BG318" i="11" s="1"/>
  <c r="BN318" i="11"/>
  <c r="BF318" i="11" s="1"/>
  <c r="BM318" i="11"/>
  <c r="BE318" i="11" s="1"/>
  <c r="BL318" i="11"/>
  <c r="BD318" i="11" s="1"/>
  <c r="BK318" i="11"/>
  <c r="BC318" i="11" s="1"/>
  <c r="AR318" i="11"/>
  <c r="AL318" i="11"/>
  <c r="AD318" i="11" s="1"/>
  <c r="AK318" i="11"/>
  <c r="AC318" i="11" s="1"/>
  <c r="AJ318" i="11"/>
  <c r="AB318" i="11" s="1"/>
  <c r="AI318" i="11"/>
  <c r="AA318" i="11" s="1"/>
  <c r="AH318" i="11"/>
  <c r="Z318" i="11" s="1"/>
  <c r="AG318" i="11"/>
  <c r="Y318" i="11" s="1"/>
  <c r="AF318" i="11"/>
  <c r="X318" i="11" s="1"/>
  <c r="O318" i="11"/>
  <c r="A318" i="11"/>
  <c r="BQ317" i="11"/>
  <c r="BI317" i="11" s="1"/>
  <c r="BP317" i="11"/>
  <c r="BH317" i="11" s="1"/>
  <c r="BO317" i="11"/>
  <c r="BG317" i="11" s="1"/>
  <c r="BN317" i="11"/>
  <c r="BF317" i="11" s="1"/>
  <c r="BM317" i="11"/>
  <c r="BE317" i="11" s="1"/>
  <c r="BL317" i="11"/>
  <c r="BD317" i="11" s="1"/>
  <c r="BK317" i="11"/>
  <c r="BC317" i="11" s="1"/>
  <c r="AR317" i="11"/>
  <c r="AL317" i="11"/>
  <c r="AD317" i="11" s="1"/>
  <c r="AK317" i="11"/>
  <c r="AC317" i="11" s="1"/>
  <c r="AJ317" i="11"/>
  <c r="AB317" i="11" s="1"/>
  <c r="AI317" i="11"/>
  <c r="AA317" i="11" s="1"/>
  <c r="AH317" i="11"/>
  <c r="Z317" i="11" s="1"/>
  <c r="AG317" i="11"/>
  <c r="Y317" i="11" s="1"/>
  <c r="AF317" i="11"/>
  <c r="X317" i="11" s="1"/>
  <c r="O317" i="11"/>
  <c r="A317" i="11"/>
  <c r="BQ316" i="11"/>
  <c r="BI316" i="11" s="1"/>
  <c r="BP316" i="11"/>
  <c r="BH316" i="11" s="1"/>
  <c r="BO316" i="11"/>
  <c r="BG316" i="11" s="1"/>
  <c r="BN316" i="11"/>
  <c r="BF316" i="11" s="1"/>
  <c r="BM316" i="11"/>
  <c r="BE316" i="11" s="1"/>
  <c r="BL316" i="11"/>
  <c r="BD316" i="11" s="1"/>
  <c r="BK316" i="11"/>
  <c r="BC316" i="11" s="1"/>
  <c r="AR316" i="11"/>
  <c r="AL316" i="11"/>
  <c r="AD316" i="11" s="1"/>
  <c r="AK316" i="11"/>
  <c r="AC316" i="11" s="1"/>
  <c r="AJ316" i="11"/>
  <c r="AB316" i="11" s="1"/>
  <c r="AI316" i="11"/>
  <c r="AA316" i="11" s="1"/>
  <c r="AH316" i="11"/>
  <c r="Z316" i="11" s="1"/>
  <c r="AG316" i="11"/>
  <c r="Y316" i="11" s="1"/>
  <c r="AF316" i="11"/>
  <c r="X316" i="11" s="1"/>
  <c r="O316" i="11"/>
  <c r="A316" i="11"/>
  <c r="BQ315" i="11"/>
  <c r="BI315" i="11" s="1"/>
  <c r="BP315" i="11"/>
  <c r="BH315" i="11" s="1"/>
  <c r="BO315" i="11"/>
  <c r="BG315" i="11" s="1"/>
  <c r="BN315" i="11"/>
  <c r="BF315" i="11" s="1"/>
  <c r="BM315" i="11"/>
  <c r="BE315" i="11" s="1"/>
  <c r="BL315" i="11"/>
  <c r="BD315" i="11" s="1"/>
  <c r="BK315" i="11"/>
  <c r="BC315" i="11" s="1"/>
  <c r="AR315" i="11"/>
  <c r="AL315" i="11"/>
  <c r="AD315" i="11" s="1"/>
  <c r="AK315" i="11"/>
  <c r="AC315" i="11" s="1"/>
  <c r="AJ315" i="11"/>
  <c r="AB315" i="11" s="1"/>
  <c r="AI315" i="11"/>
  <c r="AA315" i="11" s="1"/>
  <c r="AH315" i="11"/>
  <c r="Z315" i="11" s="1"/>
  <c r="AG315" i="11"/>
  <c r="Y315" i="11" s="1"/>
  <c r="AF315" i="11"/>
  <c r="X315" i="11" s="1"/>
  <c r="O315" i="11"/>
  <c r="A315" i="11"/>
  <c r="BQ314" i="11"/>
  <c r="BI314" i="11" s="1"/>
  <c r="BP314" i="11"/>
  <c r="BH314" i="11" s="1"/>
  <c r="BO314" i="11"/>
  <c r="BG314" i="11" s="1"/>
  <c r="BN314" i="11"/>
  <c r="BF314" i="11" s="1"/>
  <c r="BM314" i="11"/>
  <c r="BE314" i="11" s="1"/>
  <c r="BL314" i="11"/>
  <c r="BD314" i="11" s="1"/>
  <c r="BK314" i="11"/>
  <c r="BC314" i="11" s="1"/>
  <c r="AR314" i="11"/>
  <c r="AL314" i="11"/>
  <c r="AD314" i="11" s="1"/>
  <c r="AK314" i="11"/>
  <c r="AC314" i="11" s="1"/>
  <c r="AJ314" i="11"/>
  <c r="AB314" i="11" s="1"/>
  <c r="AI314" i="11"/>
  <c r="AA314" i="11" s="1"/>
  <c r="AH314" i="11"/>
  <c r="Z314" i="11" s="1"/>
  <c r="AG314" i="11"/>
  <c r="Y314" i="11" s="1"/>
  <c r="AF314" i="11"/>
  <c r="X314" i="11" s="1"/>
  <c r="O314" i="11"/>
  <c r="A314" i="11"/>
  <c r="BQ313" i="11"/>
  <c r="BI313" i="11" s="1"/>
  <c r="BP313" i="11"/>
  <c r="BH313" i="11" s="1"/>
  <c r="BO313" i="11"/>
  <c r="BG313" i="11" s="1"/>
  <c r="BN313" i="11"/>
  <c r="BF313" i="11" s="1"/>
  <c r="BM313" i="11"/>
  <c r="BE313" i="11" s="1"/>
  <c r="BL313" i="11"/>
  <c r="BD313" i="11" s="1"/>
  <c r="BK313" i="11"/>
  <c r="BC313" i="11" s="1"/>
  <c r="AR313" i="11"/>
  <c r="AL313" i="11"/>
  <c r="AD313" i="11" s="1"/>
  <c r="AK313" i="11"/>
  <c r="AC313" i="11" s="1"/>
  <c r="AJ313" i="11"/>
  <c r="AB313" i="11" s="1"/>
  <c r="AI313" i="11"/>
  <c r="AA313" i="11" s="1"/>
  <c r="AH313" i="11"/>
  <c r="Z313" i="11" s="1"/>
  <c r="AG313" i="11"/>
  <c r="Y313" i="11" s="1"/>
  <c r="AF313" i="11"/>
  <c r="X313" i="11" s="1"/>
  <c r="O313" i="11"/>
  <c r="A313" i="11"/>
  <c r="BQ312" i="11"/>
  <c r="BI312" i="11" s="1"/>
  <c r="BP312" i="11"/>
  <c r="BH312" i="11" s="1"/>
  <c r="BO312" i="11"/>
  <c r="BG312" i="11" s="1"/>
  <c r="BN312" i="11"/>
  <c r="BF312" i="11" s="1"/>
  <c r="BM312" i="11"/>
  <c r="BE312" i="11" s="1"/>
  <c r="BL312" i="11"/>
  <c r="BD312" i="11" s="1"/>
  <c r="BK312" i="11"/>
  <c r="BC312" i="11" s="1"/>
  <c r="AR312" i="11"/>
  <c r="AL312" i="11"/>
  <c r="AD312" i="11" s="1"/>
  <c r="AK312" i="11"/>
  <c r="AC312" i="11" s="1"/>
  <c r="AJ312" i="11"/>
  <c r="AB312" i="11" s="1"/>
  <c r="AI312" i="11"/>
  <c r="AA312" i="11" s="1"/>
  <c r="AH312" i="11"/>
  <c r="Z312" i="11" s="1"/>
  <c r="AG312" i="11"/>
  <c r="Y312" i="11" s="1"/>
  <c r="AF312" i="11"/>
  <c r="X312" i="11" s="1"/>
  <c r="O312" i="11"/>
  <c r="A312" i="11"/>
  <c r="BQ311" i="11"/>
  <c r="BI311" i="11" s="1"/>
  <c r="BP311" i="11"/>
  <c r="BH311" i="11" s="1"/>
  <c r="BO311" i="11"/>
  <c r="BG311" i="11" s="1"/>
  <c r="BN311" i="11"/>
  <c r="BF311" i="11" s="1"/>
  <c r="BM311" i="11"/>
  <c r="BE311" i="11" s="1"/>
  <c r="BL311" i="11"/>
  <c r="BD311" i="11" s="1"/>
  <c r="BK311" i="11"/>
  <c r="BC311" i="11" s="1"/>
  <c r="AR311" i="11"/>
  <c r="AL311" i="11"/>
  <c r="AD311" i="11" s="1"/>
  <c r="AK311" i="11"/>
  <c r="AC311" i="11" s="1"/>
  <c r="AJ311" i="11"/>
  <c r="AB311" i="11" s="1"/>
  <c r="AI311" i="11"/>
  <c r="AA311" i="11" s="1"/>
  <c r="AH311" i="11"/>
  <c r="Z311" i="11" s="1"/>
  <c r="AG311" i="11"/>
  <c r="Y311" i="11" s="1"/>
  <c r="AF311" i="11"/>
  <c r="X311" i="11" s="1"/>
  <c r="O311" i="11"/>
  <c r="A311" i="11"/>
  <c r="BQ310" i="11"/>
  <c r="BI310" i="11" s="1"/>
  <c r="BP310" i="11"/>
  <c r="BH310" i="11" s="1"/>
  <c r="BO310" i="11"/>
  <c r="BG310" i="11" s="1"/>
  <c r="BN310" i="11"/>
  <c r="BF310" i="11" s="1"/>
  <c r="BM310" i="11"/>
  <c r="BE310" i="11" s="1"/>
  <c r="BL310" i="11"/>
  <c r="BD310" i="11" s="1"/>
  <c r="BK310" i="11"/>
  <c r="BC310" i="11" s="1"/>
  <c r="AR310" i="11"/>
  <c r="AL310" i="11"/>
  <c r="AD310" i="11" s="1"/>
  <c r="AK310" i="11"/>
  <c r="AC310" i="11" s="1"/>
  <c r="AJ310" i="11"/>
  <c r="AB310" i="11" s="1"/>
  <c r="AI310" i="11"/>
  <c r="AA310" i="11" s="1"/>
  <c r="AH310" i="11"/>
  <c r="Z310" i="11" s="1"/>
  <c r="AG310" i="11"/>
  <c r="Y310" i="11" s="1"/>
  <c r="AF310" i="11"/>
  <c r="X310" i="11" s="1"/>
  <c r="O310" i="11"/>
  <c r="A310" i="11"/>
  <c r="BQ309" i="11"/>
  <c r="BI309" i="11" s="1"/>
  <c r="BP309" i="11"/>
  <c r="BH309" i="11" s="1"/>
  <c r="BO309" i="11"/>
  <c r="BG309" i="11" s="1"/>
  <c r="BN309" i="11"/>
  <c r="BF309" i="11" s="1"/>
  <c r="BM309" i="11"/>
  <c r="BE309" i="11" s="1"/>
  <c r="BL309" i="11"/>
  <c r="BD309" i="11" s="1"/>
  <c r="BK309" i="11"/>
  <c r="BC309" i="11" s="1"/>
  <c r="AR309" i="11"/>
  <c r="AL309" i="11"/>
  <c r="AD309" i="11" s="1"/>
  <c r="AK309" i="11"/>
  <c r="AC309" i="11" s="1"/>
  <c r="AJ309" i="11"/>
  <c r="AB309" i="11" s="1"/>
  <c r="AI309" i="11"/>
  <c r="AA309" i="11" s="1"/>
  <c r="AH309" i="11"/>
  <c r="Z309" i="11" s="1"/>
  <c r="AG309" i="11"/>
  <c r="Y309" i="11" s="1"/>
  <c r="AF309" i="11"/>
  <c r="X309" i="11" s="1"/>
  <c r="O309" i="11"/>
  <c r="A309" i="11"/>
  <c r="BQ308" i="11"/>
  <c r="BI308" i="11" s="1"/>
  <c r="BP308" i="11"/>
  <c r="BO308" i="11"/>
  <c r="BG308" i="11" s="1"/>
  <c r="BN308" i="11"/>
  <c r="BF308" i="11" s="1"/>
  <c r="BM308" i="11"/>
  <c r="BE308" i="11" s="1"/>
  <c r="BL308" i="11"/>
  <c r="BD308" i="11" s="1"/>
  <c r="BK308" i="11"/>
  <c r="BC308" i="11" s="1"/>
  <c r="BH308" i="11"/>
  <c r="AR308" i="11"/>
  <c r="AL308" i="11"/>
  <c r="AD308" i="11" s="1"/>
  <c r="AK308" i="11"/>
  <c r="AC308" i="11" s="1"/>
  <c r="AJ308" i="11"/>
  <c r="AB308" i="11" s="1"/>
  <c r="AI308" i="11"/>
  <c r="AA308" i="11" s="1"/>
  <c r="AH308" i="11"/>
  <c r="Z308" i="11" s="1"/>
  <c r="AG308" i="11"/>
  <c r="Y308" i="11" s="1"/>
  <c r="AF308" i="11"/>
  <c r="X308" i="11" s="1"/>
  <c r="O308" i="11"/>
  <c r="A308" i="11"/>
  <c r="BQ307" i="11"/>
  <c r="BI307" i="11" s="1"/>
  <c r="BP307" i="11"/>
  <c r="BH307" i="11" s="1"/>
  <c r="BO307" i="11"/>
  <c r="BG307" i="11" s="1"/>
  <c r="BN307" i="11"/>
  <c r="BF307" i="11" s="1"/>
  <c r="BM307" i="11"/>
  <c r="BE307" i="11" s="1"/>
  <c r="BL307" i="11"/>
  <c r="BD307" i="11" s="1"/>
  <c r="BK307" i="11"/>
  <c r="BC307" i="11" s="1"/>
  <c r="AR307" i="11"/>
  <c r="AL307" i="11"/>
  <c r="AD307" i="11" s="1"/>
  <c r="AK307" i="11"/>
  <c r="AC307" i="11" s="1"/>
  <c r="AJ307" i="11"/>
  <c r="AB307" i="11" s="1"/>
  <c r="AI307" i="11"/>
  <c r="AA307" i="11" s="1"/>
  <c r="AH307" i="11"/>
  <c r="Z307" i="11" s="1"/>
  <c r="AG307" i="11"/>
  <c r="Y307" i="11" s="1"/>
  <c r="AF307" i="11"/>
  <c r="X307" i="11" s="1"/>
  <c r="O307" i="11"/>
  <c r="A307" i="11"/>
  <c r="BQ306" i="11"/>
  <c r="BI306" i="11" s="1"/>
  <c r="BP306" i="11"/>
  <c r="BH306" i="11" s="1"/>
  <c r="BO306" i="11"/>
  <c r="BG306" i="11" s="1"/>
  <c r="BN306" i="11"/>
  <c r="BF306" i="11" s="1"/>
  <c r="BM306" i="11"/>
  <c r="BE306" i="11" s="1"/>
  <c r="BL306" i="11"/>
  <c r="BD306" i="11" s="1"/>
  <c r="BK306" i="11"/>
  <c r="BC306" i="11" s="1"/>
  <c r="AR306" i="11"/>
  <c r="AL306" i="11"/>
  <c r="AD306" i="11" s="1"/>
  <c r="AK306" i="11"/>
  <c r="AC306" i="11" s="1"/>
  <c r="AJ306" i="11"/>
  <c r="AB306" i="11" s="1"/>
  <c r="AI306" i="11"/>
  <c r="AA306" i="11" s="1"/>
  <c r="AH306" i="11"/>
  <c r="Z306" i="11" s="1"/>
  <c r="AG306" i="11"/>
  <c r="Y306" i="11" s="1"/>
  <c r="AF306" i="11"/>
  <c r="X306" i="11" s="1"/>
  <c r="O306" i="11"/>
  <c r="A306" i="11"/>
  <c r="BQ305" i="11"/>
  <c r="BI305" i="11" s="1"/>
  <c r="BP305" i="11"/>
  <c r="BH305" i="11" s="1"/>
  <c r="BO305" i="11"/>
  <c r="BG305" i="11" s="1"/>
  <c r="BN305" i="11"/>
  <c r="BF305" i="11" s="1"/>
  <c r="BM305" i="11"/>
  <c r="BE305" i="11" s="1"/>
  <c r="BL305" i="11"/>
  <c r="BD305" i="11" s="1"/>
  <c r="BK305" i="11"/>
  <c r="BC305" i="11" s="1"/>
  <c r="AR305" i="11"/>
  <c r="AL305" i="11"/>
  <c r="AD305" i="11" s="1"/>
  <c r="AK305" i="11"/>
  <c r="AC305" i="11" s="1"/>
  <c r="AJ305" i="11"/>
  <c r="AB305" i="11" s="1"/>
  <c r="AI305" i="11"/>
  <c r="AA305" i="11" s="1"/>
  <c r="AH305" i="11"/>
  <c r="Z305" i="11" s="1"/>
  <c r="AG305" i="11"/>
  <c r="Y305" i="11" s="1"/>
  <c r="AF305" i="11"/>
  <c r="X305" i="11" s="1"/>
  <c r="O305" i="11"/>
  <c r="A305" i="11"/>
  <c r="BQ304" i="11"/>
  <c r="BI304" i="11" s="1"/>
  <c r="BP304" i="11"/>
  <c r="BH304" i="11" s="1"/>
  <c r="BO304" i="11"/>
  <c r="BG304" i="11" s="1"/>
  <c r="BN304" i="11"/>
  <c r="BF304" i="11" s="1"/>
  <c r="BM304" i="11"/>
  <c r="BE304" i="11" s="1"/>
  <c r="BL304" i="11"/>
  <c r="BD304" i="11" s="1"/>
  <c r="BK304" i="11"/>
  <c r="BC304" i="11" s="1"/>
  <c r="AR304" i="11"/>
  <c r="AL304" i="11"/>
  <c r="AD304" i="11" s="1"/>
  <c r="AK304" i="11"/>
  <c r="AC304" i="11" s="1"/>
  <c r="AJ304" i="11"/>
  <c r="AB304" i="11" s="1"/>
  <c r="AI304" i="11"/>
  <c r="AA304" i="11" s="1"/>
  <c r="AH304" i="11"/>
  <c r="Z304" i="11" s="1"/>
  <c r="AG304" i="11"/>
  <c r="Y304" i="11" s="1"/>
  <c r="AF304" i="11"/>
  <c r="X304" i="11" s="1"/>
  <c r="O304" i="11"/>
  <c r="A304" i="11"/>
  <c r="BQ303" i="11"/>
  <c r="BI303" i="11" s="1"/>
  <c r="BP303" i="11"/>
  <c r="BH303" i="11" s="1"/>
  <c r="BO303" i="11"/>
  <c r="BG303" i="11" s="1"/>
  <c r="BN303" i="11"/>
  <c r="BF303" i="11" s="1"/>
  <c r="BM303" i="11"/>
  <c r="BE303" i="11" s="1"/>
  <c r="BL303" i="11"/>
  <c r="BD303" i="11" s="1"/>
  <c r="BK303" i="11"/>
  <c r="BC303" i="11" s="1"/>
  <c r="AR303" i="11"/>
  <c r="AL303" i="11"/>
  <c r="AD303" i="11" s="1"/>
  <c r="AK303" i="11"/>
  <c r="AC303" i="11" s="1"/>
  <c r="AJ303" i="11"/>
  <c r="AB303" i="11" s="1"/>
  <c r="AI303" i="11"/>
  <c r="AA303" i="11" s="1"/>
  <c r="AH303" i="11"/>
  <c r="Z303" i="11" s="1"/>
  <c r="AG303" i="11"/>
  <c r="Y303" i="11" s="1"/>
  <c r="AF303" i="11"/>
  <c r="X303" i="11" s="1"/>
  <c r="O303" i="11"/>
  <c r="A303" i="11"/>
  <c r="BQ302" i="11"/>
  <c r="BI302" i="11" s="1"/>
  <c r="BP302" i="11"/>
  <c r="BH302" i="11" s="1"/>
  <c r="BO302" i="11"/>
  <c r="BG302" i="11" s="1"/>
  <c r="BN302" i="11"/>
  <c r="BF302" i="11" s="1"/>
  <c r="BM302" i="11"/>
  <c r="BE302" i="11" s="1"/>
  <c r="BL302" i="11"/>
  <c r="BD302" i="11" s="1"/>
  <c r="BK302" i="11"/>
  <c r="BC302" i="11" s="1"/>
  <c r="AR302" i="11"/>
  <c r="AL302" i="11"/>
  <c r="AD302" i="11" s="1"/>
  <c r="AK302" i="11"/>
  <c r="AC302" i="11" s="1"/>
  <c r="AJ302" i="11"/>
  <c r="AB302" i="11" s="1"/>
  <c r="AI302" i="11"/>
  <c r="AA302" i="11" s="1"/>
  <c r="AH302" i="11"/>
  <c r="Z302" i="11" s="1"/>
  <c r="AG302" i="11"/>
  <c r="Y302" i="11" s="1"/>
  <c r="AF302" i="11"/>
  <c r="X302" i="11" s="1"/>
  <c r="O302" i="11"/>
  <c r="A302" i="11"/>
  <c r="BQ301" i="11"/>
  <c r="BI301" i="11" s="1"/>
  <c r="BP301" i="11"/>
  <c r="BH301" i="11" s="1"/>
  <c r="BO301" i="11"/>
  <c r="BG301" i="11" s="1"/>
  <c r="BN301" i="11"/>
  <c r="BF301" i="11" s="1"/>
  <c r="BM301" i="11"/>
  <c r="BE301" i="11" s="1"/>
  <c r="BL301" i="11"/>
  <c r="BD301" i="11" s="1"/>
  <c r="BK301" i="11"/>
  <c r="BC301" i="11" s="1"/>
  <c r="AR301" i="11"/>
  <c r="AL301" i="11"/>
  <c r="AD301" i="11" s="1"/>
  <c r="AK301" i="11"/>
  <c r="AC301" i="11" s="1"/>
  <c r="AJ301" i="11"/>
  <c r="AB301" i="11" s="1"/>
  <c r="AI301" i="11"/>
  <c r="AA301" i="11" s="1"/>
  <c r="AH301" i="11"/>
  <c r="Z301" i="11" s="1"/>
  <c r="AG301" i="11"/>
  <c r="Y301" i="11" s="1"/>
  <c r="AF301" i="11"/>
  <c r="X301" i="11" s="1"/>
  <c r="O301" i="11"/>
  <c r="A301" i="11"/>
  <c r="BQ300" i="11"/>
  <c r="BI300" i="11" s="1"/>
  <c r="BP300" i="11"/>
  <c r="BO300" i="11"/>
  <c r="BG300" i="11" s="1"/>
  <c r="BN300" i="11"/>
  <c r="BF300" i="11" s="1"/>
  <c r="BM300" i="11"/>
  <c r="BE300" i="11" s="1"/>
  <c r="BL300" i="11"/>
  <c r="BD300" i="11" s="1"/>
  <c r="BK300" i="11"/>
  <c r="BC300" i="11" s="1"/>
  <c r="BH300" i="11"/>
  <c r="AR300" i="11"/>
  <c r="AL300" i="11"/>
  <c r="AD300" i="11" s="1"/>
  <c r="AK300" i="11"/>
  <c r="AC300" i="11" s="1"/>
  <c r="AJ300" i="11"/>
  <c r="AB300" i="11" s="1"/>
  <c r="AI300" i="11"/>
  <c r="AA300" i="11" s="1"/>
  <c r="AH300" i="11"/>
  <c r="Z300" i="11" s="1"/>
  <c r="AG300" i="11"/>
  <c r="Y300" i="11" s="1"/>
  <c r="AF300" i="11"/>
  <c r="X300" i="11" s="1"/>
  <c r="O300" i="11"/>
  <c r="A300" i="11"/>
  <c r="BQ299" i="11"/>
  <c r="BI299" i="11" s="1"/>
  <c r="BP299" i="11"/>
  <c r="BH299" i="11" s="1"/>
  <c r="BO299" i="11"/>
  <c r="BG299" i="11" s="1"/>
  <c r="BN299" i="11"/>
  <c r="BF299" i="11" s="1"/>
  <c r="BM299" i="11"/>
  <c r="BE299" i="11" s="1"/>
  <c r="BL299" i="11"/>
  <c r="BD299" i="11" s="1"/>
  <c r="BK299" i="11"/>
  <c r="BC299" i="11" s="1"/>
  <c r="AR299" i="11"/>
  <c r="AL299" i="11"/>
  <c r="AD299" i="11" s="1"/>
  <c r="AK299" i="11"/>
  <c r="AC299" i="11" s="1"/>
  <c r="AJ299" i="11"/>
  <c r="AB299" i="11" s="1"/>
  <c r="AI299" i="11"/>
  <c r="AA299" i="11" s="1"/>
  <c r="AH299" i="11"/>
  <c r="Z299" i="11" s="1"/>
  <c r="AG299" i="11"/>
  <c r="Y299" i="11" s="1"/>
  <c r="AF299" i="11"/>
  <c r="X299" i="11" s="1"/>
  <c r="O299" i="11"/>
  <c r="A299" i="11"/>
  <c r="BQ298" i="11"/>
  <c r="BI298" i="11" s="1"/>
  <c r="BP298" i="11"/>
  <c r="BH298" i="11" s="1"/>
  <c r="BO298" i="11"/>
  <c r="BG298" i="11" s="1"/>
  <c r="BN298" i="11"/>
  <c r="BF298" i="11" s="1"/>
  <c r="BM298" i="11"/>
  <c r="BE298" i="11" s="1"/>
  <c r="BL298" i="11"/>
  <c r="BD298" i="11" s="1"/>
  <c r="BK298" i="11"/>
  <c r="BC298" i="11" s="1"/>
  <c r="AR298" i="11"/>
  <c r="AL298" i="11"/>
  <c r="AD298" i="11" s="1"/>
  <c r="AK298" i="11"/>
  <c r="AC298" i="11" s="1"/>
  <c r="AJ298" i="11"/>
  <c r="AB298" i="11" s="1"/>
  <c r="AI298" i="11"/>
  <c r="AA298" i="11" s="1"/>
  <c r="AH298" i="11"/>
  <c r="Z298" i="11" s="1"/>
  <c r="AG298" i="11"/>
  <c r="Y298" i="11" s="1"/>
  <c r="AF298" i="11"/>
  <c r="X298" i="11" s="1"/>
  <c r="O298" i="11"/>
  <c r="A298" i="11"/>
  <c r="BQ297" i="11"/>
  <c r="BI297" i="11" s="1"/>
  <c r="BP297" i="11"/>
  <c r="BH297" i="11" s="1"/>
  <c r="BO297" i="11"/>
  <c r="BG297" i="11" s="1"/>
  <c r="BN297" i="11"/>
  <c r="BF297" i="11" s="1"/>
  <c r="BM297" i="11"/>
  <c r="BE297" i="11" s="1"/>
  <c r="BL297" i="11"/>
  <c r="BD297" i="11" s="1"/>
  <c r="BK297" i="11"/>
  <c r="BC297" i="11" s="1"/>
  <c r="AR297" i="11"/>
  <c r="AL297" i="11"/>
  <c r="AD297" i="11" s="1"/>
  <c r="AK297" i="11"/>
  <c r="AC297" i="11" s="1"/>
  <c r="AJ297" i="11"/>
  <c r="AB297" i="11" s="1"/>
  <c r="AI297" i="11"/>
  <c r="AA297" i="11" s="1"/>
  <c r="AH297" i="11"/>
  <c r="Z297" i="11" s="1"/>
  <c r="AG297" i="11"/>
  <c r="Y297" i="11" s="1"/>
  <c r="AF297" i="11"/>
  <c r="X297" i="11" s="1"/>
  <c r="O297" i="11"/>
  <c r="A297" i="11"/>
  <c r="BQ296" i="11"/>
  <c r="BI296" i="11" s="1"/>
  <c r="BP296" i="11"/>
  <c r="BH296" i="11" s="1"/>
  <c r="BO296" i="11"/>
  <c r="BG296" i="11" s="1"/>
  <c r="BN296" i="11"/>
  <c r="BF296" i="11" s="1"/>
  <c r="BM296" i="11"/>
  <c r="BE296" i="11" s="1"/>
  <c r="BL296" i="11"/>
  <c r="BD296" i="11" s="1"/>
  <c r="BK296" i="11"/>
  <c r="BC296" i="11" s="1"/>
  <c r="AR296" i="11"/>
  <c r="AL296" i="11"/>
  <c r="AD296" i="11" s="1"/>
  <c r="AK296" i="11"/>
  <c r="AC296" i="11" s="1"/>
  <c r="AJ296" i="11"/>
  <c r="AB296" i="11" s="1"/>
  <c r="AI296" i="11"/>
  <c r="AA296" i="11" s="1"/>
  <c r="AH296" i="11"/>
  <c r="Z296" i="11" s="1"/>
  <c r="AG296" i="11"/>
  <c r="Y296" i="11" s="1"/>
  <c r="AF296" i="11"/>
  <c r="X296" i="11" s="1"/>
  <c r="O296" i="11"/>
  <c r="A296" i="11"/>
  <c r="BQ295" i="11"/>
  <c r="BI295" i="11" s="1"/>
  <c r="BP295" i="11"/>
  <c r="BH295" i="11" s="1"/>
  <c r="BO295" i="11"/>
  <c r="BG295" i="11" s="1"/>
  <c r="BN295" i="11"/>
  <c r="BF295" i="11" s="1"/>
  <c r="BM295" i="11"/>
  <c r="BE295" i="11" s="1"/>
  <c r="BL295" i="11"/>
  <c r="BD295" i="11" s="1"/>
  <c r="BK295" i="11"/>
  <c r="BC295" i="11" s="1"/>
  <c r="AR295" i="11"/>
  <c r="AL295" i="11"/>
  <c r="AD295" i="11" s="1"/>
  <c r="AK295" i="11"/>
  <c r="AC295" i="11" s="1"/>
  <c r="AJ295" i="11"/>
  <c r="AB295" i="11" s="1"/>
  <c r="AI295" i="11"/>
  <c r="AA295" i="11" s="1"/>
  <c r="AH295" i="11"/>
  <c r="Z295" i="11" s="1"/>
  <c r="AG295" i="11"/>
  <c r="Y295" i="11" s="1"/>
  <c r="AF295" i="11"/>
  <c r="X295" i="11" s="1"/>
  <c r="O295" i="11"/>
  <c r="A295" i="11"/>
  <c r="BQ294" i="11"/>
  <c r="BI294" i="11" s="1"/>
  <c r="BP294" i="11"/>
  <c r="BH294" i="11" s="1"/>
  <c r="BO294" i="11"/>
  <c r="BG294" i="11" s="1"/>
  <c r="BN294" i="11"/>
  <c r="BF294" i="11" s="1"/>
  <c r="BM294" i="11"/>
  <c r="BE294" i="11" s="1"/>
  <c r="BL294" i="11"/>
  <c r="BD294" i="11" s="1"/>
  <c r="BK294" i="11"/>
  <c r="BC294" i="11" s="1"/>
  <c r="AR294" i="11"/>
  <c r="AL294" i="11"/>
  <c r="AD294" i="11" s="1"/>
  <c r="AK294" i="11"/>
  <c r="AC294" i="11" s="1"/>
  <c r="AJ294" i="11"/>
  <c r="AB294" i="11" s="1"/>
  <c r="AI294" i="11"/>
  <c r="AA294" i="11" s="1"/>
  <c r="AH294" i="11"/>
  <c r="Z294" i="11" s="1"/>
  <c r="AG294" i="11"/>
  <c r="Y294" i="11" s="1"/>
  <c r="AF294" i="11"/>
  <c r="X294" i="11" s="1"/>
  <c r="O294" i="11"/>
  <c r="A294" i="11"/>
  <c r="BQ293" i="11"/>
  <c r="BP293" i="11"/>
  <c r="BO293" i="11"/>
  <c r="BG293" i="11" s="1"/>
  <c r="BN293" i="11"/>
  <c r="BF293" i="11" s="1"/>
  <c r="BM293" i="11"/>
  <c r="BE293" i="11" s="1"/>
  <c r="BL293" i="11"/>
  <c r="BD293" i="11" s="1"/>
  <c r="BK293" i="11"/>
  <c r="BC293" i="11" s="1"/>
  <c r="BI293" i="11"/>
  <c r="BH293" i="11"/>
  <c r="AR293" i="11"/>
  <c r="AL293" i="11"/>
  <c r="AD293" i="11" s="1"/>
  <c r="AK293" i="11"/>
  <c r="AC293" i="11" s="1"/>
  <c r="AJ293" i="11"/>
  <c r="AB293" i="11" s="1"/>
  <c r="AI293" i="11"/>
  <c r="AA293" i="11" s="1"/>
  <c r="AH293" i="11"/>
  <c r="Z293" i="11" s="1"/>
  <c r="AG293" i="11"/>
  <c r="Y293" i="11" s="1"/>
  <c r="AF293" i="11"/>
  <c r="X293" i="11" s="1"/>
  <c r="O293" i="11"/>
  <c r="A293" i="11"/>
  <c r="BQ292" i="11"/>
  <c r="BI292" i="11" s="1"/>
  <c r="BP292" i="11"/>
  <c r="BH292" i="11" s="1"/>
  <c r="BO292" i="11"/>
  <c r="BG292" i="11" s="1"/>
  <c r="BN292" i="11"/>
  <c r="BF292" i="11" s="1"/>
  <c r="BM292" i="11"/>
  <c r="BE292" i="11" s="1"/>
  <c r="BL292" i="11"/>
  <c r="BD292" i="11" s="1"/>
  <c r="BK292" i="11"/>
  <c r="BC292" i="11" s="1"/>
  <c r="AR292" i="11"/>
  <c r="AL292" i="11"/>
  <c r="AD292" i="11" s="1"/>
  <c r="AK292" i="11"/>
  <c r="AC292" i="11" s="1"/>
  <c r="AJ292" i="11"/>
  <c r="AB292" i="11" s="1"/>
  <c r="AI292" i="11"/>
  <c r="AA292" i="11" s="1"/>
  <c r="AH292" i="11"/>
  <c r="Z292" i="11" s="1"/>
  <c r="AG292" i="11"/>
  <c r="Y292" i="11" s="1"/>
  <c r="AF292" i="11"/>
  <c r="X292" i="11" s="1"/>
  <c r="O292" i="11"/>
  <c r="A292" i="11"/>
  <c r="BQ291" i="11"/>
  <c r="BI291" i="11" s="1"/>
  <c r="BP291" i="11"/>
  <c r="BO291" i="11"/>
  <c r="BG291" i="11" s="1"/>
  <c r="BN291" i="11"/>
  <c r="BF291" i="11" s="1"/>
  <c r="BM291" i="11"/>
  <c r="BE291" i="11" s="1"/>
  <c r="BL291" i="11"/>
  <c r="BD291" i="11" s="1"/>
  <c r="BK291" i="11"/>
  <c r="BC291" i="11" s="1"/>
  <c r="BH291" i="11"/>
  <c r="AR291" i="11"/>
  <c r="AL291" i="11"/>
  <c r="AD291" i="11" s="1"/>
  <c r="AK291" i="11"/>
  <c r="AC291" i="11" s="1"/>
  <c r="AJ291" i="11"/>
  <c r="AB291" i="11" s="1"/>
  <c r="AI291" i="11"/>
  <c r="AA291" i="11" s="1"/>
  <c r="AH291" i="11"/>
  <c r="Z291" i="11" s="1"/>
  <c r="AG291" i="11"/>
  <c r="Y291" i="11" s="1"/>
  <c r="AF291" i="11"/>
  <c r="X291" i="11" s="1"/>
  <c r="O291" i="11"/>
  <c r="A291" i="11"/>
  <c r="BQ290" i="11"/>
  <c r="BI290" i="11" s="1"/>
  <c r="BP290" i="11"/>
  <c r="BH290" i="11" s="1"/>
  <c r="BO290" i="11"/>
  <c r="BG290" i="11" s="1"/>
  <c r="BN290" i="11"/>
  <c r="BF290" i="11" s="1"/>
  <c r="BM290" i="11"/>
  <c r="BE290" i="11" s="1"/>
  <c r="BL290" i="11"/>
  <c r="BD290" i="11" s="1"/>
  <c r="BK290" i="11"/>
  <c r="BC290" i="11" s="1"/>
  <c r="AR290" i="11"/>
  <c r="AL290" i="11"/>
  <c r="AD290" i="11" s="1"/>
  <c r="AK290" i="11"/>
  <c r="AC290" i="11" s="1"/>
  <c r="AJ290" i="11"/>
  <c r="AB290" i="11" s="1"/>
  <c r="AI290" i="11"/>
  <c r="AA290" i="11" s="1"/>
  <c r="AH290" i="11"/>
  <c r="Z290" i="11" s="1"/>
  <c r="AG290" i="11"/>
  <c r="Y290" i="11" s="1"/>
  <c r="AF290" i="11"/>
  <c r="X290" i="11" s="1"/>
  <c r="O290" i="11"/>
  <c r="A290" i="11"/>
  <c r="BQ289" i="11"/>
  <c r="BI289" i="11" s="1"/>
  <c r="BP289" i="11"/>
  <c r="BH289" i="11" s="1"/>
  <c r="BO289" i="11"/>
  <c r="BG289" i="11" s="1"/>
  <c r="BN289" i="11"/>
  <c r="BF289" i="11" s="1"/>
  <c r="BM289" i="11"/>
  <c r="BE289" i="11" s="1"/>
  <c r="BL289" i="11"/>
  <c r="BD289" i="11" s="1"/>
  <c r="BK289" i="11"/>
  <c r="BC289" i="11" s="1"/>
  <c r="AR289" i="11"/>
  <c r="AL289" i="11"/>
  <c r="AD289" i="11" s="1"/>
  <c r="AK289" i="11"/>
  <c r="AC289" i="11" s="1"/>
  <c r="AJ289" i="11"/>
  <c r="AB289" i="11" s="1"/>
  <c r="AI289" i="11"/>
  <c r="AA289" i="11" s="1"/>
  <c r="AH289" i="11"/>
  <c r="Z289" i="11" s="1"/>
  <c r="AG289" i="11"/>
  <c r="Y289" i="11" s="1"/>
  <c r="AF289" i="11"/>
  <c r="X289" i="11" s="1"/>
  <c r="O289" i="11"/>
  <c r="A289" i="11"/>
  <c r="BQ288" i="11"/>
  <c r="BI288" i="11" s="1"/>
  <c r="BP288" i="11"/>
  <c r="BH288" i="11" s="1"/>
  <c r="BO288" i="11"/>
  <c r="BG288" i="11" s="1"/>
  <c r="BN288" i="11"/>
  <c r="BF288" i="11" s="1"/>
  <c r="BM288" i="11"/>
  <c r="BE288" i="11" s="1"/>
  <c r="BL288" i="11"/>
  <c r="BD288" i="11" s="1"/>
  <c r="BK288" i="11"/>
  <c r="BC288" i="11" s="1"/>
  <c r="AR288" i="11"/>
  <c r="AL288" i="11"/>
  <c r="AD288" i="11" s="1"/>
  <c r="AK288" i="11"/>
  <c r="AC288" i="11" s="1"/>
  <c r="AJ288" i="11"/>
  <c r="AB288" i="11" s="1"/>
  <c r="AI288" i="11"/>
  <c r="AA288" i="11" s="1"/>
  <c r="AH288" i="11"/>
  <c r="Z288" i="11" s="1"/>
  <c r="AG288" i="11"/>
  <c r="Y288" i="11" s="1"/>
  <c r="AF288" i="11"/>
  <c r="X288" i="11" s="1"/>
  <c r="O288" i="11"/>
  <c r="A288" i="11"/>
  <c r="BQ287" i="11"/>
  <c r="BI287" i="11" s="1"/>
  <c r="BP287" i="11"/>
  <c r="BH287" i="11" s="1"/>
  <c r="BO287" i="11"/>
  <c r="BG287" i="11" s="1"/>
  <c r="BN287" i="11"/>
  <c r="BF287" i="11" s="1"/>
  <c r="BM287" i="11"/>
  <c r="BE287" i="11" s="1"/>
  <c r="BL287" i="11"/>
  <c r="BD287" i="11" s="1"/>
  <c r="BK287" i="11"/>
  <c r="BC287" i="11" s="1"/>
  <c r="AR287" i="11"/>
  <c r="AL287" i="11"/>
  <c r="AD287" i="11" s="1"/>
  <c r="AK287" i="11"/>
  <c r="AC287" i="11" s="1"/>
  <c r="AJ287" i="11"/>
  <c r="AB287" i="11" s="1"/>
  <c r="AI287" i="11"/>
  <c r="AA287" i="11" s="1"/>
  <c r="AH287" i="11"/>
  <c r="Z287" i="11" s="1"/>
  <c r="AG287" i="11"/>
  <c r="Y287" i="11" s="1"/>
  <c r="AF287" i="11"/>
  <c r="X287" i="11" s="1"/>
  <c r="O287" i="11"/>
  <c r="A287" i="11"/>
  <c r="BQ286" i="11"/>
  <c r="BI286" i="11" s="1"/>
  <c r="BP286" i="11"/>
  <c r="BH286" i="11" s="1"/>
  <c r="BO286" i="11"/>
  <c r="BG286" i="11" s="1"/>
  <c r="BN286" i="11"/>
  <c r="BF286" i="11" s="1"/>
  <c r="BM286" i="11"/>
  <c r="BE286" i="11" s="1"/>
  <c r="BL286" i="11"/>
  <c r="BD286" i="11" s="1"/>
  <c r="BK286" i="11"/>
  <c r="BC286" i="11" s="1"/>
  <c r="AR286" i="11"/>
  <c r="AL286" i="11"/>
  <c r="AD286" i="11" s="1"/>
  <c r="AK286" i="11"/>
  <c r="AC286" i="11" s="1"/>
  <c r="AJ286" i="11"/>
  <c r="AB286" i="11" s="1"/>
  <c r="AI286" i="11"/>
  <c r="AA286" i="11" s="1"/>
  <c r="AH286" i="11"/>
  <c r="Z286" i="11" s="1"/>
  <c r="AG286" i="11"/>
  <c r="Y286" i="11" s="1"/>
  <c r="AF286" i="11"/>
  <c r="X286" i="11" s="1"/>
  <c r="O286" i="11"/>
  <c r="A286" i="11"/>
  <c r="BQ285" i="11"/>
  <c r="BI285" i="11" s="1"/>
  <c r="BP285" i="11"/>
  <c r="BH285" i="11" s="1"/>
  <c r="BO285" i="11"/>
  <c r="BG285" i="11" s="1"/>
  <c r="BN285" i="11"/>
  <c r="BF285" i="11" s="1"/>
  <c r="BM285" i="11"/>
  <c r="BE285" i="11" s="1"/>
  <c r="BL285" i="11"/>
  <c r="BD285" i="11" s="1"/>
  <c r="BK285" i="11"/>
  <c r="BC285" i="11" s="1"/>
  <c r="AR285" i="11"/>
  <c r="AL285" i="11"/>
  <c r="AD285" i="11" s="1"/>
  <c r="AK285" i="11"/>
  <c r="AC285" i="11" s="1"/>
  <c r="AJ285" i="11"/>
  <c r="AB285" i="11" s="1"/>
  <c r="AI285" i="11"/>
  <c r="AA285" i="11" s="1"/>
  <c r="AH285" i="11"/>
  <c r="Z285" i="11" s="1"/>
  <c r="AG285" i="11"/>
  <c r="Y285" i="11" s="1"/>
  <c r="AF285" i="11"/>
  <c r="X285" i="11" s="1"/>
  <c r="O285" i="11"/>
  <c r="A285" i="11"/>
  <c r="BQ284" i="11"/>
  <c r="BI284" i="11" s="1"/>
  <c r="BP284" i="11"/>
  <c r="BH284" i="11" s="1"/>
  <c r="BO284" i="11"/>
  <c r="BG284" i="11" s="1"/>
  <c r="BN284" i="11"/>
  <c r="BF284" i="11" s="1"/>
  <c r="BM284" i="11"/>
  <c r="BE284" i="11" s="1"/>
  <c r="BL284" i="11"/>
  <c r="BD284" i="11" s="1"/>
  <c r="BK284" i="11"/>
  <c r="BC284" i="11" s="1"/>
  <c r="AR284" i="11"/>
  <c r="AL284" i="11"/>
  <c r="AD284" i="11" s="1"/>
  <c r="AK284" i="11"/>
  <c r="AC284" i="11" s="1"/>
  <c r="AJ284" i="11"/>
  <c r="AB284" i="11" s="1"/>
  <c r="AI284" i="11"/>
  <c r="AA284" i="11" s="1"/>
  <c r="AH284" i="11"/>
  <c r="Z284" i="11" s="1"/>
  <c r="AG284" i="11"/>
  <c r="Y284" i="11" s="1"/>
  <c r="AF284" i="11"/>
  <c r="X284" i="11" s="1"/>
  <c r="O284" i="11"/>
  <c r="A284" i="11"/>
  <c r="BQ283" i="11"/>
  <c r="BI283" i="11" s="1"/>
  <c r="BP283" i="11"/>
  <c r="BH283" i="11" s="1"/>
  <c r="BO283" i="11"/>
  <c r="BG283" i="11" s="1"/>
  <c r="BN283" i="11"/>
  <c r="BF283" i="11" s="1"/>
  <c r="BM283" i="11"/>
  <c r="BE283" i="11" s="1"/>
  <c r="BL283" i="11"/>
  <c r="BD283" i="11" s="1"/>
  <c r="BK283" i="11"/>
  <c r="BC283" i="11" s="1"/>
  <c r="AR283" i="11"/>
  <c r="AL283" i="11"/>
  <c r="AD283" i="11" s="1"/>
  <c r="AK283" i="11"/>
  <c r="AC283" i="11" s="1"/>
  <c r="AJ283" i="11"/>
  <c r="AB283" i="11" s="1"/>
  <c r="AI283" i="11"/>
  <c r="AA283" i="11" s="1"/>
  <c r="AH283" i="11"/>
  <c r="Z283" i="11" s="1"/>
  <c r="AG283" i="11"/>
  <c r="Y283" i="11" s="1"/>
  <c r="AF283" i="11"/>
  <c r="X283" i="11" s="1"/>
  <c r="O283" i="11"/>
  <c r="A283" i="11"/>
  <c r="BQ282" i="11"/>
  <c r="BI282" i="11" s="1"/>
  <c r="BP282" i="11"/>
  <c r="BH282" i="11" s="1"/>
  <c r="BO282" i="11"/>
  <c r="BG282" i="11" s="1"/>
  <c r="BN282" i="11"/>
  <c r="BF282" i="11" s="1"/>
  <c r="BM282" i="11"/>
  <c r="BE282" i="11" s="1"/>
  <c r="BL282" i="11"/>
  <c r="BD282" i="11" s="1"/>
  <c r="BK282" i="11"/>
  <c r="BC282" i="11" s="1"/>
  <c r="AR282" i="11"/>
  <c r="AL282" i="11"/>
  <c r="AD282" i="11" s="1"/>
  <c r="AK282" i="11"/>
  <c r="AC282" i="11" s="1"/>
  <c r="AJ282" i="11"/>
  <c r="AB282" i="11" s="1"/>
  <c r="AI282" i="11"/>
  <c r="AA282" i="11" s="1"/>
  <c r="AH282" i="11"/>
  <c r="Z282" i="11" s="1"/>
  <c r="AG282" i="11"/>
  <c r="Y282" i="11" s="1"/>
  <c r="AF282" i="11"/>
  <c r="X282" i="11" s="1"/>
  <c r="O282" i="11"/>
  <c r="A282" i="11"/>
  <c r="BQ281" i="11"/>
  <c r="BI281" i="11" s="1"/>
  <c r="BP281" i="11"/>
  <c r="BH281" i="11" s="1"/>
  <c r="BO281" i="11"/>
  <c r="BG281" i="11" s="1"/>
  <c r="BN281" i="11"/>
  <c r="BF281" i="11" s="1"/>
  <c r="BM281" i="11"/>
  <c r="BE281" i="11" s="1"/>
  <c r="BL281" i="11"/>
  <c r="BD281" i="11" s="1"/>
  <c r="BK281" i="11"/>
  <c r="BC281" i="11" s="1"/>
  <c r="AR281" i="11"/>
  <c r="AL281" i="11"/>
  <c r="AD281" i="11" s="1"/>
  <c r="AK281" i="11"/>
  <c r="AC281" i="11" s="1"/>
  <c r="AJ281" i="11"/>
  <c r="AB281" i="11" s="1"/>
  <c r="AI281" i="11"/>
  <c r="AA281" i="11" s="1"/>
  <c r="AH281" i="11"/>
  <c r="Z281" i="11" s="1"/>
  <c r="AG281" i="11"/>
  <c r="Y281" i="11" s="1"/>
  <c r="AF281" i="11"/>
  <c r="X281" i="11" s="1"/>
  <c r="O281" i="11"/>
  <c r="A281" i="11"/>
  <c r="BQ280" i="11"/>
  <c r="BI280" i="11" s="1"/>
  <c r="BP280" i="11"/>
  <c r="BH280" i="11" s="1"/>
  <c r="BO280" i="11"/>
  <c r="BG280" i="11" s="1"/>
  <c r="BN280" i="11"/>
  <c r="BF280" i="11" s="1"/>
  <c r="BM280" i="11"/>
  <c r="BE280" i="11" s="1"/>
  <c r="BL280" i="11"/>
  <c r="BD280" i="11" s="1"/>
  <c r="BK280" i="11"/>
  <c r="BC280" i="11" s="1"/>
  <c r="AR280" i="11"/>
  <c r="AL280" i="11"/>
  <c r="AD280" i="11" s="1"/>
  <c r="AK280" i="11"/>
  <c r="AC280" i="11" s="1"/>
  <c r="AJ280" i="11"/>
  <c r="AB280" i="11" s="1"/>
  <c r="AI280" i="11"/>
  <c r="AA280" i="11" s="1"/>
  <c r="AH280" i="11"/>
  <c r="Z280" i="11" s="1"/>
  <c r="AG280" i="11"/>
  <c r="Y280" i="11" s="1"/>
  <c r="AF280" i="11"/>
  <c r="X280" i="11" s="1"/>
  <c r="O280" i="11"/>
  <c r="A280" i="11"/>
  <c r="BQ279" i="11"/>
  <c r="BI279" i="11" s="1"/>
  <c r="BP279" i="11"/>
  <c r="BH279" i="11" s="1"/>
  <c r="BO279" i="11"/>
  <c r="BG279" i="11" s="1"/>
  <c r="BN279" i="11"/>
  <c r="BF279" i="11" s="1"/>
  <c r="BM279" i="11"/>
  <c r="BE279" i="11" s="1"/>
  <c r="BL279" i="11"/>
  <c r="BD279" i="11" s="1"/>
  <c r="BK279" i="11"/>
  <c r="BC279" i="11" s="1"/>
  <c r="AR279" i="11"/>
  <c r="AL279" i="11"/>
  <c r="AD279" i="11" s="1"/>
  <c r="AK279" i="11"/>
  <c r="AC279" i="11" s="1"/>
  <c r="AJ279" i="11"/>
  <c r="AB279" i="11" s="1"/>
  <c r="AI279" i="11"/>
  <c r="AA279" i="11" s="1"/>
  <c r="AH279" i="11"/>
  <c r="Z279" i="11" s="1"/>
  <c r="AG279" i="11"/>
  <c r="Y279" i="11" s="1"/>
  <c r="AF279" i="11"/>
  <c r="X279" i="11" s="1"/>
  <c r="O279" i="11"/>
  <c r="A279" i="11"/>
  <c r="BQ278" i="11"/>
  <c r="BI278" i="11" s="1"/>
  <c r="BP278" i="11"/>
  <c r="BH278" i="11" s="1"/>
  <c r="BO278" i="11"/>
  <c r="BG278" i="11" s="1"/>
  <c r="BN278" i="11"/>
  <c r="BF278" i="11" s="1"/>
  <c r="BM278" i="11"/>
  <c r="BE278" i="11" s="1"/>
  <c r="BL278" i="11"/>
  <c r="BD278" i="11" s="1"/>
  <c r="BK278" i="11"/>
  <c r="BC278" i="11" s="1"/>
  <c r="AR278" i="11"/>
  <c r="AL278" i="11"/>
  <c r="AD278" i="11" s="1"/>
  <c r="AK278" i="11"/>
  <c r="AC278" i="11" s="1"/>
  <c r="AJ278" i="11"/>
  <c r="AB278" i="11" s="1"/>
  <c r="AI278" i="11"/>
  <c r="AA278" i="11" s="1"/>
  <c r="AH278" i="11"/>
  <c r="Z278" i="11" s="1"/>
  <c r="AG278" i="11"/>
  <c r="Y278" i="11" s="1"/>
  <c r="AF278" i="11"/>
  <c r="X278" i="11" s="1"/>
  <c r="O278" i="11"/>
  <c r="A278" i="11"/>
  <c r="BQ277" i="11"/>
  <c r="BI277" i="11" s="1"/>
  <c r="BP277" i="11"/>
  <c r="BH277" i="11" s="1"/>
  <c r="BO277" i="11"/>
  <c r="BG277" i="11" s="1"/>
  <c r="BN277" i="11"/>
  <c r="BF277" i="11" s="1"/>
  <c r="BM277" i="11"/>
  <c r="BE277" i="11" s="1"/>
  <c r="BL277" i="11"/>
  <c r="BD277" i="11" s="1"/>
  <c r="BK277" i="11"/>
  <c r="BC277" i="11" s="1"/>
  <c r="AR277" i="11"/>
  <c r="AL277" i="11"/>
  <c r="AD277" i="11" s="1"/>
  <c r="AK277" i="11"/>
  <c r="AC277" i="11" s="1"/>
  <c r="AJ277" i="11"/>
  <c r="AB277" i="11" s="1"/>
  <c r="AI277" i="11"/>
  <c r="AA277" i="11" s="1"/>
  <c r="AH277" i="11"/>
  <c r="Z277" i="11" s="1"/>
  <c r="AG277" i="11"/>
  <c r="Y277" i="11" s="1"/>
  <c r="AF277" i="11"/>
  <c r="X277" i="11" s="1"/>
  <c r="O277" i="11"/>
  <c r="A277" i="11"/>
  <c r="BQ276" i="11"/>
  <c r="BI276" i="11" s="1"/>
  <c r="BP276" i="11"/>
  <c r="BH276" i="11" s="1"/>
  <c r="BO276" i="11"/>
  <c r="BG276" i="11" s="1"/>
  <c r="BN276" i="11"/>
  <c r="BF276" i="11" s="1"/>
  <c r="BM276" i="11"/>
  <c r="BE276" i="11" s="1"/>
  <c r="BL276" i="11"/>
  <c r="BD276" i="11" s="1"/>
  <c r="BK276" i="11"/>
  <c r="BC276" i="11" s="1"/>
  <c r="AR276" i="11"/>
  <c r="AL276" i="11"/>
  <c r="AD276" i="11" s="1"/>
  <c r="AK276" i="11"/>
  <c r="AC276" i="11" s="1"/>
  <c r="AJ276" i="11"/>
  <c r="AB276" i="11" s="1"/>
  <c r="AI276" i="11"/>
  <c r="AA276" i="11" s="1"/>
  <c r="AH276" i="11"/>
  <c r="Z276" i="11" s="1"/>
  <c r="AG276" i="11"/>
  <c r="Y276" i="11" s="1"/>
  <c r="AF276" i="11"/>
  <c r="X276" i="11" s="1"/>
  <c r="O276" i="11"/>
  <c r="A276" i="11"/>
  <c r="BQ275" i="11"/>
  <c r="BI275" i="11" s="1"/>
  <c r="BP275" i="11"/>
  <c r="BH275" i="11" s="1"/>
  <c r="BO275" i="11"/>
  <c r="BG275" i="11" s="1"/>
  <c r="BN275" i="11"/>
  <c r="BF275" i="11" s="1"/>
  <c r="BM275" i="11"/>
  <c r="BE275" i="11" s="1"/>
  <c r="BL275" i="11"/>
  <c r="BD275" i="11" s="1"/>
  <c r="BK275" i="11"/>
  <c r="BC275" i="11" s="1"/>
  <c r="AR275" i="11"/>
  <c r="AL275" i="11"/>
  <c r="AD275" i="11" s="1"/>
  <c r="AK275" i="11"/>
  <c r="AC275" i="11" s="1"/>
  <c r="AJ275" i="11"/>
  <c r="AB275" i="11" s="1"/>
  <c r="AI275" i="11"/>
  <c r="AA275" i="11" s="1"/>
  <c r="AH275" i="11"/>
  <c r="Z275" i="11" s="1"/>
  <c r="AG275" i="11"/>
  <c r="Y275" i="11" s="1"/>
  <c r="AF275" i="11"/>
  <c r="X275" i="11" s="1"/>
  <c r="O275" i="11"/>
  <c r="A275" i="11"/>
  <c r="BQ274" i="11"/>
  <c r="BI274" i="11" s="1"/>
  <c r="BP274" i="11"/>
  <c r="BH274" i="11" s="1"/>
  <c r="BO274" i="11"/>
  <c r="BG274" i="11" s="1"/>
  <c r="BN274" i="11"/>
  <c r="BF274" i="11" s="1"/>
  <c r="BM274" i="11"/>
  <c r="BE274" i="11" s="1"/>
  <c r="BL274" i="11"/>
  <c r="BD274" i="11" s="1"/>
  <c r="BK274" i="11"/>
  <c r="BC274" i="11" s="1"/>
  <c r="AR274" i="11"/>
  <c r="AL274" i="11"/>
  <c r="AD274" i="11" s="1"/>
  <c r="AK274" i="11"/>
  <c r="AC274" i="11" s="1"/>
  <c r="AJ274" i="11"/>
  <c r="AB274" i="11" s="1"/>
  <c r="AI274" i="11"/>
  <c r="AA274" i="11" s="1"/>
  <c r="AH274" i="11"/>
  <c r="Z274" i="11" s="1"/>
  <c r="AG274" i="11"/>
  <c r="Y274" i="11" s="1"/>
  <c r="AF274" i="11"/>
  <c r="X274" i="11" s="1"/>
  <c r="O274" i="11"/>
  <c r="A274" i="11"/>
  <c r="BQ273" i="11"/>
  <c r="BI273" i="11" s="1"/>
  <c r="BP273" i="11"/>
  <c r="BH273" i="11" s="1"/>
  <c r="BO273" i="11"/>
  <c r="BG273" i="11" s="1"/>
  <c r="BN273" i="11"/>
  <c r="BF273" i="11" s="1"/>
  <c r="BM273" i="11"/>
  <c r="BE273" i="11" s="1"/>
  <c r="BL273" i="11"/>
  <c r="BD273" i="11" s="1"/>
  <c r="BK273" i="11"/>
  <c r="BC273" i="11" s="1"/>
  <c r="AR273" i="11"/>
  <c r="AL273" i="11"/>
  <c r="AD273" i="11" s="1"/>
  <c r="AK273" i="11"/>
  <c r="AC273" i="11" s="1"/>
  <c r="AJ273" i="11"/>
  <c r="AB273" i="11" s="1"/>
  <c r="AI273" i="11"/>
  <c r="AA273" i="11" s="1"/>
  <c r="AH273" i="11"/>
  <c r="Z273" i="11" s="1"/>
  <c r="AG273" i="11"/>
  <c r="Y273" i="11" s="1"/>
  <c r="AF273" i="11"/>
  <c r="X273" i="11" s="1"/>
  <c r="O273" i="11"/>
  <c r="A273" i="11"/>
  <c r="BQ272" i="11"/>
  <c r="BI272" i="11" s="1"/>
  <c r="BP272" i="11"/>
  <c r="BH272" i="11" s="1"/>
  <c r="BO272" i="11"/>
  <c r="BG272" i="11" s="1"/>
  <c r="BN272" i="11"/>
  <c r="BF272" i="11" s="1"/>
  <c r="BM272" i="11"/>
  <c r="BE272" i="11" s="1"/>
  <c r="BL272" i="11"/>
  <c r="BD272" i="11" s="1"/>
  <c r="BK272" i="11"/>
  <c r="BC272" i="11" s="1"/>
  <c r="AR272" i="11"/>
  <c r="AL272" i="11"/>
  <c r="AD272" i="11" s="1"/>
  <c r="AK272" i="11"/>
  <c r="AC272" i="11" s="1"/>
  <c r="AJ272" i="11"/>
  <c r="AB272" i="11" s="1"/>
  <c r="AI272" i="11"/>
  <c r="AA272" i="11" s="1"/>
  <c r="AH272" i="11"/>
  <c r="Z272" i="11" s="1"/>
  <c r="AG272" i="11"/>
  <c r="Y272" i="11" s="1"/>
  <c r="AF272" i="11"/>
  <c r="X272" i="11" s="1"/>
  <c r="O272" i="11"/>
  <c r="A272" i="11"/>
  <c r="BQ271" i="11"/>
  <c r="BI271" i="11" s="1"/>
  <c r="BP271" i="11"/>
  <c r="BH271" i="11" s="1"/>
  <c r="BO271" i="11"/>
  <c r="BG271" i="11" s="1"/>
  <c r="BN271" i="11"/>
  <c r="BF271" i="11" s="1"/>
  <c r="BM271" i="11"/>
  <c r="BE271" i="11" s="1"/>
  <c r="BL271" i="11"/>
  <c r="BD271" i="11" s="1"/>
  <c r="BK271" i="11"/>
  <c r="BC271" i="11" s="1"/>
  <c r="AR271" i="11"/>
  <c r="AL271" i="11"/>
  <c r="AD271" i="11" s="1"/>
  <c r="AK271" i="11"/>
  <c r="AC271" i="11" s="1"/>
  <c r="AJ271" i="11"/>
  <c r="AB271" i="11" s="1"/>
  <c r="AI271" i="11"/>
  <c r="AA271" i="11" s="1"/>
  <c r="AH271" i="11"/>
  <c r="Z271" i="11" s="1"/>
  <c r="AG271" i="11"/>
  <c r="Y271" i="11" s="1"/>
  <c r="AF271" i="11"/>
  <c r="X271" i="11" s="1"/>
  <c r="O271" i="11"/>
  <c r="A271" i="11"/>
  <c r="BQ270" i="11"/>
  <c r="BI270" i="11" s="1"/>
  <c r="BP270" i="11"/>
  <c r="BH270" i="11" s="1"/>
  <c r="BO270" i="11"/>
  <c r="BG270" i="11" s="1"/>
  <c r="BN270" i="11"/>
  <c r="BF270" i="11" s="1"/>
  <c r="BM270" i="11"/>
  <c r="BE270" i="11" s="1"/>
  <c r="BL270" i="11"/>
  <c r="BD270" i="11" s="1"/>
  <c r="BK270" i="11"/>
  <c r="BC270" i="11" s="1"/>
  <c r="AR270" i="11"/>
  <c r="AL270" i="11"/>
  <c r="AD270" i="11" s="1"/>
  <c r="AK270" i="11"/>
  <c r="AC270" i="11" s="1"/>
  <c r="AJ270" i="11"/>
  <c r="AB270" i="11" s="1"/>
  <c r="AI270" i="11"/>
  <c r="AA270" i="11" s="1"/>
  <c r="AH270" i="11"/>
  <c r="Z270" i="11" s="1"/>
  <c r="AG270" i="11"/>
  <c r="Y270" i="11" s="1"/>
  <c r="AF270" i="11"/>
  <c r="X270" i="11" s="1"/>
  <c r="O270" i="11"/>
  <c r="A270" i="11"/>
  <c r="BQ269" i="11"/>
  <c r="BI269" i="11" s="1"/>
  <c r="BP269" i="11"/>
  <c r="BH269" i="11" s="1"/>
  <c r="BO269" i="11"/>
  <c r="BG269" i="11" s="1"/>
  <c r="BN269" i="11"/>
  <c r="BF269" i="11" s="1"/>
  <c r="BM269" i="11"/>
  <c r="BE269" i="11" s="1"/>
  <c r="BL269" i="11"/>
  <c r="BD269" i="11" s="1"/>
  <c r="BK269" i="11"/>
  <c r="BC269" i="11" s="1"/>
  <c r="AR269" i="11"/>
  <c r="AL269" i="11"/>
  <c r="AD269" i="11" s="1"/>
  <c r="AK269" i="11"/>
  <c r="AC269" i="11" s="1"/>
  <c r="AJ269" i="11"/>
  <c r="AB269" i="11" s="1"/>
  <c r="AI269" i="11"/>
  <c r="AA269" i="11" s="1"/>
  <c r="AH269" i="11"/>
  <c r="Z269" i="11" s="1"/>
  <c r="AG269" i="11"/>
  <c r="Y269" i="11" s="1"/>
  <c r="AF269" i="11"/>
  <c r="X269" i="11" s="1"/>
  <c r="O269" i="11"/>
  <c r="A269" i="11"/>
  <c r="BQ268" i="11"/>
  <c r="BI268" i="11" s="1"/>
  <c r="BP268" i="11"/>
  <c r="BH268" i="11" s="1"/>
  <c r="BO268" i="11"/>
  <c r="BG268" i="11" s="1"/>
  <c r="BN268" i="11"/>
  <c r="BF268" i="11" s="1"/>
  <c r="BM268" i="11"/>
  <c r="BE268" i="11" s="1"/>
  <c r="BL268" i="11"/>
  <c r="BD268" i="11" s="1"/>
  <c r="BK268" i="11"/>
  <c r="BC268" i="11" s="1"/>
  <c r="AR268" i="11"/>
  <c r="AL268" i="11"/>
  <c r="AD268" i="11" s="1"/>
  <c r="AK268" i="11"/>
  <c r="AC268" i="11" s="1"/>
  <c r="AJ268" i="11"/>
  <c r="AB268" i="11" s="1"/>
  <c r="AI268" i="11"/>
  <c r="AA268" i="11" s="1"/>
  <c r="AH268" i="11"/>
  <c r="Z268" i="11" s="1"/>
  <c r="AG268" i="11"/>
  <c r="Y268" i="11" s="1"/>
  <c r="AF268" i="11"/>
  <c r="X268" i="11" s="1"/>
  <c r="O268" i="11"/>
  <c r="A268" i="11"/>
  <c r="BQ267" i="11"/>
  <c r="BI267" i="11" s="1"/>
  <c r="BP267" i="11"/>
  <c r="BH267" i="11" s="1"/>
  <c r="BO267" i="11"/>
  <c r="BG267" i="11" s="1"/>
  <c r="BN267" i="11"/>
  <c r="BF267" i="11" s="1"/>
  <c r="BM267" i="11"/>
  <c r="BE267" i="11" s="1"/>
  <c r="BL267" i="11"/>
  <c r="BD267" i="11" s="1"/>
  <c r="BK267" i="11"/>
  <c r="BC267" i="11" s="1"/>
  <c r="AR267" i="11"/>
  <c r="AL267" i="11"/>
  <c r="AD267" i="11" s="1"/>
  <c r="AK267" i="11"/>
  <c r="AC267" i="11" s="1"/>
  <c r="AJ267" i="11"/>
  <c r="AB267" i="11" s="1"/>
  <c r="AI267" i="11"/>
  <c r="AA267" i="11" s="1"/>
  <c r="AH267" i="11"/>
  <c r="Z267" i="11" s="1"/>
  <c r="AG267" i="11"/>
  <c r="Y267" i="11" s="1"/>
  <c r="AF267" i="11"/>
  <c r="X267" i="11" s="1"/>
  <c r="O267" i="11"/>
  <c r="A267" i="11"/>
  <c r="BQ266" i="11"/>
  <c r="BI266" i="11" s="1"/>
  <c r="BP266" i="11"/>
  <c r="BH266" i="11" s="1"/>
  <c r="BO266" i="11"/>
  <c r="BG266" i="11" s="1"/>
  <c r="BN266" i="11"/>
  <c r="BF266" i="11" s="1"/>
  <c r="BM266" i="11"/>
  <c r="BE266" i="11" s="1"/>
  <c r="BL266" i="11"/>
  <c r="BD266" i="11" s="1"/>
  <c r="BK266" i="11"/>
  <c r="BC266" i="11" s="1"/>
  <c r="AR266" i="11"/>
  <c r="AL266" i="11"/>
  <c r="AD266" i="11" s="1"/>
  <c r="AK266" i="11"/>
  <c r="AC266" i="11" s="1"/>
  <c r="AJ266" i="11"/>
  <c r="AB266" i="11" s="1"/>
  <c r="AI266" i="11"/>
  <c r="AA266" i="11" s="1"/>
  <c r="AH266" i="11"/>
  <c r="Z266" i="11" s="1"/>
  <c r="AG266" i="11"/>
  <c r="Y266" i="11" s="1"/>
  <c r="AF266" i="11"/>
  <c r="X266" i="11" s="1"/>
  <c r="O266" i="11"/>
  <c r="A266" i="11"/>
  <c r="BQ265" i="11"/>
  <c r="BI265" i="11" s="1"/>
  <c r="BP265" i="11"/>
  <c r="BH265" i="11" s="1"/>
  <c r="BO265" i="11"/>
  <c r="BG265" i="11" s="1"/>
  <c r="BN265" i="11"/>
  <c r="BF265" i="11" s="1"/>
  <c r="BM265" i="11"/>
  <c r="BE265" i="11" s="1"/>
  <c r="BL265" i="11"/>
  <c r="BD265" i="11" s="1"/>
  <c r="BK265" i="11"/>
  <c r="BC265" i="11" s="1"/>
  <c r="AR265" i="11"/>
  <c r="AL265" i="11"/>
  <c r="AD265" i="11" s="1"/>
  <c r="AK265" i="11"/>
  <c r="AC265" i="11" s="1"/>
  <c r="AJ265" i="11"/>
  <c r="AB265" i="11" s="1"/>
  <c r="AI265" i="11"/>
  <c r="AA265" i="11" s="1"/>
  <c r="AH265" i="11"/>
  <c r="Z265" i="11" s="1"/>
  <c r="AG265" i="11"/>
  <c r="Y265" i="11" s="1"/>
  <c r="AF265" i="11"/>
  <c r="X265" i="11" s="1"/>
  <c r="O265" i="11"/>
  <c r="A265" i="11"/>
  <c r="BQ264" i="11"/>
  <c r="BI264" i="11" s="1"/>
  <c r="BP264" i="11"/>
  <c r="BH264" i="11" s="1"/>
  <c r="BO264" i="11"/>
  <c r="BG264" i="11" s="1"/>
  <c r="BN264" i="11"/>
  <c r="BF264" i="11" s="1"/>
  <c r="BM264" i="11"/>
  <c r="BE264" i="11" s="1"/>
  <c r="BL264" i="11"/>
  <c r="BD264" i="11" s="1"/>
  <c r="BK264" i="11"/>
  <c r="BC264" i="11" s="1"/>
  <c r="AR264" i="11"/>
  <c r="AL264" i="11"/>
  <c r="AD264" i="11" s="1"/>
  <c r="AK264" i="11"/>
  <c r="AC264" i="11" s="1"/>
  <c r="AJ264" i="11"/>
  <c r="AB264" i="11" s="1"/>
  <c r="AI264" i="11"/>
  <c r="AA264" i="11" s="1"/>
  <c r="AH264" i="11"/>
  <c r="Z264" i="11" s="1"/>
  <c r="AG264" i="11"/>
  <c r="Y264" i="11" s="1"/>
  <c r="AF264" i="11"/>
  <c r="X264" i="11" s="1"/>
  <c r="O264" i="11"/>
  <c r="A264" i="11"/>
  <c r="BQ263" i="11"/>
  <c r="BI263" i="11" s="1"/>
  <c r="BP263" i="11"/>
  <c r="BH263" i="11" s="1"/>
  <c r="BO263" i="11"/>
  <c r="BG263" i="11" s="1"/>
  <c r="BN263" i="11"/>
  <c r="BF263" i="11" s="1"/>
  <c r="BM263" i="11"/>
  <c r="BE263" i="11" s="1"/>
  <c r="BL263" i="11"/>
  <c r="BD263" i="11" s="1"/>
  <c r="BK263" i="11"/>
  <c r="BC263" i="11" s="1"/>
  <c r="AR263" i="11"/>
  <c r="AL263" i="11"/>
  <c r="AD263" i="11" s="1"/>
  <c r="AK263" i="11"/>
  <c r="AC263" i="11" s="1"/>
  <c r="AJ263" i="11"/>
  <c r="AB263" i="11" s="1"/>
  <c r="AI263" i="11"/>
  <c r="AA263" i="11" s="1"/>
  <c r="AH263" i="11"/>
  <c r="Z263" i="11" s="1"/>
  <c r="AG263" i="11"/>
  <c r="Y263" i="11" s="1"/>
  <c r="AF263" i="11"/>
  <c r="X263" i="11" s="1"/>
  <c r="O263" i="11"/>
  <c r="A263" i="11"/>
  <c r="BQ262" i="11"/>
  <c r="BI262" i="11" s="1"/>
  <c r="BP262" i="11"/>
  <c r="BO262" i="11"/>
  <c r="BG262" i="11" s="1"/>
  <c r="BN262" i="11"/>
  <c r="BF262" i="11" s="1"/>
  <c r="BM262" i="11"/>
  <c r="BE262" i="11" s="1"/>
  <c r="BL262" i="11"/>
  <c r="BD262" i="11" s="1"/>
  <c r="BK262" i="11"/>
  <c r="BC262" i="11" s="1"/>
  <c r="BH262" i="11"/>
  <c r="AR262" i="11"/>
  <c r="AL262" i="11"/>
  <c r="AD262" i="11" s="1"/>
  <c r="AK262" i="11"/>
  <c r="AC262" i="11" s="1"/>
  <c r="AJ262" i="11"/>
  <c r="AB262" i="11" s="1"/>
  <c r="AI262" i="11"/>
  <c r="AA262" i="11" s="1"/>
  <c r="AH262" i="11"/>
  <c r="Z262" i="11" s="1"/>
  <c r="AG262" i="11"/>
  <c r="Y262" i="11" s="1"/>
  <c r="AF262" i="11"/>
  <c r="X262" i="11" s="1"/>
  <c r="O262" i="11"/>
  <c r="A262" i="11"/>
  <c r="BQ261" i="11"/>
  <c r="BI261" i="11" s="1"/>
  <c r="BP261" i="11"/>
  <c r="BH261" i="11" s="1"/>
  <c r="BO261" i="11"/>
  <c r="BG261" i="11" s="1"/>
  <c r="BN261" i="11"/>
  <c r="BF261" i="11" s="1"/>
  <c r="BM261" i="11"/>
  <c r="BE261" i="11" s="1"/>
  <c r="BL261" i="11"/>
  <c r="BD261" i="11" s="1"/>
  <c r="BK261" i="11"/>
  <c r="BC261" i="11" s="1"/>
  <c r="AR261" i="11"/>
  <c r="AL261" i="11"/>
  <c r="AD261" i="11" s="1"/>
  <c r="AK261" i="11"/>
  <c r="AC261" i="11" s="1"/>
  <c r="AJ261" i="11"/>
  <c r="AB261" i="11" s="1"/>
  <c r="AI261" i="11"/>
  <c r="AA261" i="11" s="1"/>
  <c r="AH261" i="11"/>
  <c r="Z261" i="11" s="1"/>
  <c r="AG261" i="11"/>
  <c r="Y261" i="11" s="1"/>
  <c r="AF261" i="11"/>
  <c r="X261" i="11" s="1"/>
  <c r="O261" i="11"/>
  <c r="A261" i="11"/>
  <c r="BQ260" i="11"/>
  <c r="BP260" i="11"/>
  <c r="BH260" i="11" s="1"/>
  <c r="BO260" i="11"/>
  <c r="BG260" i="11" s="1"/>
  <c r="BN260" i="11"/>
  <c r="BF260" i="11" s="1"/>
  <c r="BM260" i="11"/>
  <c r="BE260" i="11" s="1"/>
  <c r="BL260" i="11"/>
  <c r="BD260" i="11" s="1"/>
  <c r="BK260" i="11"/>
  <c r="BC260" i="11" s="1"/>
  <c r="BI260" i="11"/>
  <c r="AR260" i="11"/>
  <c r="AL260" i="11"/>
  <c r="AD260" i="11" s="1"/>
  <c r="AK260" i="11"/>
  <c r="AC260" i="11" s="1"/>
  <c r="AJ260" i="11"/>
  <c r="AB260" i="11" s="1"/>
  <c r="AI260" i="11"/>
  <c r="AA260" i="11" s="1"/>
  <c r="AH260" i="11"/>
  <c r="Z260" i="11" s="1"/>
  <c r="AG260" i="11"/>
  <c r="Y260" i="11" s="1"/>
  <c r="AF260" i="11"/>
  <c r="X260" i="11" s="1"/>
  <c r="O260" i="11"/>
  <c r="A260" i="11"/>
  <c r="BQ259" i="11"/>
  <c r="BI259" i="11" s="1"/>
  <c r="BP259" i="11"/>
  <c r="BH259" i="11" s="1"/>
  <c r="BO259" i="11"/>
  <c r="BG259" i="11" s="1"/>
  <c r="BN259" i="11"/>
  <c r="BF259" i="11" s="1"/>
  <c r="BM259" i="11"/>
  <c r="BE259" i="11" s="1"/>
  <c r="BL259" i="11"/>
  <c r="BD259" i="11" s="1"/>
  <c r="BK259" i="11"/>
  <c r="BC259" i="11" s="1"/>
  <c r="AR259" i="11"/>
  <c r="AL259" i="11"/>
  <c r="AD259" i="11" s="1"/>
  <c r="AK259" i="11"/>
  <c r="AC259" i="11" s="1"/>
  <c r="AJ259" i="11"/>
  <c r="AB259" i="11" s="1"/>
  <c r="AI259" i="11"/>
  <c r="AA259" i="11" s="1"/>
  <c r="AH259" i="11"/>
  <c r="Z259" i="11" s="1"/>
  <c r="AG259" i="11"/>
  <c r="Y259" i="11" s="1"/>
  <c r="AF259" i="11"/>
  <c r="X259" i="11" s="1"/>
  <c r="O259" i="11"/>
  <c r="A259" i="11"/>
  <c r="BQ258" i="11"/>
  <c r="BI258" i="11" s="1"/>
  <c r="BP258" i="11"/>
  <c r="BH258" i="11" s="1"/>
  <c r="BO258" i="11"/>
  <c r="BG258" i="11" s="1"/>
  <c r="BN258" i="11"/>
  <c r="BF258" i="11" s="1"/>
  <c r="BM258" i="11"/>
  <c r="BE258" i="11" s="1"/>
  <c r="BL258" i="11"/>
  <c r="BD258" i="11" s="1"/>
  <c r="BK258" i="11"/>
  <c r="BC258" i="11" s="1"/>
  <c r="AR258" i="11"/>
  <c r="AL258" i="11"/>
  <c r="AD258" i="11" s="1"/>
  <c r="AK258" i="11"/>
  <c r="AC258" i="11" s="1"/>
  <c r="AJ258" i="11"/>
  <c r="AB258" i="11" s="1"/>
  <c r="AI258" i="11"/>
  <c r="AA258" i="11" s="1"/>
  <c r="AH258" i="11"/>
  <c r="Z258" i="11" s="1"/>
  <c r="AG258" i="11"/>
  <c r="Y258" i="11" s="1"/>
  <c r="AF258" i="11"/>
  <c r="X258" i="11" s="1"/>
  <c r="O258" i="11"/>
  <c r="A258" i="11"/>
  <c r="BQ257" i="11"/>
  <c r="BI257" i="11" s="1"/>
  <c r="BP257" i="11"/>
  <c r="BH257" i="11" s="1"/>
  <c r="BO257" i="11"/>
  <c r="BG257" i="11" s="1"/>
  <c r="BN257" i="11"/>
  <c r="BF257" i="11" s="1"/>
  <c r="BM257" i="11"/>
  <c r="BE257" i="11" s="1"/>
  <c r="BL257" i="11"/>
  <c r="BD257" i="11" s="1"/>
  <c r="BK257" i="11"/>
  <c r="BC257" i="11" s="1"/>
  <c r="AR257" i="11"/>
  <c r="AL257" i="11"/>
  <c r="AD257" i="11" s="1"/>
  <c r="AK257" i="11"/>
  <c r="AC257" i="11" s="1"/>
  <c r="AJ257" i="11"/>
  <c r="AB257" i="11" s="1"/>
  <c r="AI257" i="11"/>
  <c r="AA257" i="11" s="1"/>
  <c r="AH257" i="11"/>
  <c r="Z257" i="11" s="1"/>
  <c r="AG257" i="11"/>
  <c r="Y257" i="11" s="1"/>
  <c r="AF257" i="11"/>
  <c r="X257" i="11" s="1"/>
  <c r="O257" i="11"/>
  <c r="A257" i="11"/>
  <c r="BQ256" i="11"/>
  <c r="BI256" i="11" s="1"/>
  <c r="BP256" i="11"/>
  <c r="BO256" i="11"/>
  <c r="BG256" i="11" s="1"/>
  <c r="BN256" i="11"/>
  <c r="BF256" i="11" s="1"/>
  <c r="BM256" i="11"/>
  <c r="BE256" i="11" s="1"/>
  <c r="BL256" i="11"/>
  <c r="BD256" i="11" s="1"/>
  <c r="BK256" i="11"/>
  <c r="BC256" i="11" s="1"/>
  <c r="BH256" i="11"/>
  <c r="AR256" i="11"/>
  <c r="AL256" i="11"/>
  <c r="AD256" i="11" s="1"/>
  <c r="AK256" i="11"/>
  <c r="AC256" i="11" s="1"/>
  <c r="AJ256" i="11"/>
  <c r="AB256" i="11" s="1"/>
  <c r="AI256" i="11"/>
  <c r="AA256" i="11" s="1"/>
  <c r="AH256" i="11"/>
  <c r="Z256" i="11" s="1"/>
  <c r="AG256" i="11"/>
  <c r="Y256" i="11" s="1"/>
  <c r="AF256" i="11"/>
  <c r="X256" i="11" s="1"/>
  <c r="O256" i="11"/>
  <c r="A256" i="11"/>
  <c r="BQ255" i="11"/>
  <c r="BI255" i="11" s="1"/>
  <c r="BP255" i="11"/>
  <c r="BH255" i="11" s="1"/>
  <c r="BO255" i="11"/>
  <c r="BG255" i="11" s="1"/>
  <c r="BN255" i="11"/>
  <c r="BF255" i="11" s="1"/>
  <c r="BM255" i="11"/>
  <c r="BE255" i="11" s="1"/>
  <c r="BL255" i="11"/>
  <c r="BD255" i="11" s="1"/>
  <c r="BK255" i="11"/>
  <c r="BC255" i="11" s="1"/>
  <c r="AR255" i="11"/>
  <c r="AL255" i="11"/>
  <c r="AD255" i="11" s="1"/>
  <c r="AK255" i="11"/>
  <c r="AC255" i="11" s="1"/>
  <c r="AJ255" i="11"/>
  <c r="AB255" i="11" s="1"/>
  <c r="AI255" i="11"/>
  <c r="AA255" i="11" s="1"/>
  <c r="AH255" i="11"/>
  <c r="Z255" i="11" s="1"/>
  <c r="AG255" i="11"/>
  <c r="Y255" i="11" s="1"/>
  <c r="AF255" i="11"/>
  <c r="X255" i="11" s="1"/>
  <c r="O255" i="11"/>
  <c r="A255" i="11"/>
  <c r="BQ254" i="11"/>
  <c r="BI254" i="11" s="1"/>
  <c r="BP254" i="11"/>
  <c r="BH254" i="11" s="1"/>
  <c r="BO254" i="11"/>
  <c r="BG254" i="11" s="1"/>
  <c r="BN254" i="11"/>
  <c r="BF254" i="11" s="1"/>
  <c r="BM254" i="11"/>
  <c r="BE254" i="11" s="1"/>
  <c r="BL254" i="11"/>
  <c r="BD254" i="11" s="1"/>
  <c r="BK254" i="11"/>
  <c r="BC254" i="11" s="1"/>
  <c r="AR254" i="11"/>
  <c r="AL254" i="11"/>
  <c r="AD254" i="11" s="1"/>
  <c r="AK254" i="11"/>
  <c r="AC254" i="11" s="1"/>
  <c r="AJ254" i="11"/>
  <c r="AB254" i="11" s="1"/>
  <c r="AI254" i="11"/>
  <c r="AA254" i="11" s="1"/>
  <c r="AH254" i="11"/>
  <c r="Z254" i="11" s="1"/>
  <c r="AG254" i="11"/>
  <c r="Y254" i="11" s="1"/>
  <c r="AF254" i="11"/>
  <c r="X254" i="11" s="1"/>
  <c r="O254" i="11"/>
  <c r="A254" i="11"/>
  <c r="BQ253" i="11"/>
  <c r="BI253" i="11" s="1"/>
  <c r="BP253" i="11"/>
  <c r="BH253" i="11" s="1"/>
  <c r="BO253" i="11"/>
  <c r="BG253" i="11" s="1"/>
  <c r="BN253" i="11"/>
  <c r="BF253" i="11" s="1"/>
  <c r="BM253" i="11"/>
  <c r="BE253" i="11" s="1"/>
  <c r="BL253" i="11"/>
  <c r="BD253" i="11" s="1"/>
  <c r="BK253" i="11"/>
  <c r="BC253" i="11" s="1"/>
  <c r="AR253" i="11"/>
  <c r="AL253" i="11"/>
  <c r="AD253" i="11" s="1"/>
  <c r="AK253" i="11"/>
  <c r="AC253" i="11" s="1"/>
  <c r="AJ253" i="11"/>
  <c r="AB253" i="11" s="1"/>
  <c r="AI253" i="11"/>
  <c r="AA253" i="11" s="1"/>
  <c r="AH253" i="11"/>
  <c r="Z253" i="11" s="1"/>
  <c r="AG253" i="11"/>
  <c r="Y253" i="11" s="1"/>
  <c r="AF253" i="11"/>
  <c r="X253" i="11" s="1"/>
  <c r="O253" i="11"/>
  <c r="A253" i="11"/>
  <c r="BQ252" i="11"/>
  <c r="BI252" i="11" s="1"/>
  <c r="BP252" i="11"/>
  <c r="BH252" i="11" s="1"/>
  <c r="BO252" i="11"/>
  <c r="BG252" i="11" s="1"/>
  <c r="BN252" i="11"/>
  <c r="BF252" i="11" s="1"/>
  <c r="BM252" i="11"/>
  <c r="BE252" i="11" s="1"/>
  <c r="BL252" i="11"/>
  <c r="BD252" i="11" s="1"/>
  <c r="BK252" i="11"/>
  <c r="BC252" i="11" s="1"/>
  <c r="AR252" i="11"/>
  <c r="AL252" i="11"/>
  <c r="AD252" i="11" s="1"/>
  <c r="AK252" i="11"/>
  <c r="AC252" i="11" s="1"/>
  <c r="AJ252" i="11"/>
  <c r="AB252" i="11" s="1"/>
  <c r="AI252" i="11"/>
  <c r="AA252" i="11" s="1"/>
  <c r="AH252" i="11"/>
  <c r="Z252" i="11" s="1"/>
  <c r="AG252" i="11"/>
  <c r="Y252" i="11" s="1"/>
  <c r="AF252" i="11"/>
  <c r="X252" i="11" s="1"/>
  <c r="O252" i="11"/>
  <c r="A252" i="11"/>
  <c r="BQ251" i="11"/>
  <c r="BI251" i="11" s="1"/>
  <c r="BP251" i="11"/>
  <c r="BH251" i="11" s="1"/>
  <c r="BO251" i="11"/>
  <c r="BG251" i="11" s="1"/>
  <c r="BN251" i="11"/>
  <c r="BF251" i="11" s="1"/>
  <c r="BM251" i="11"/>
  <c r="BE251" i="11" s="1"/>
  <c r="BL251" i="11"/>
  <c r="BD251" i="11" s="1"/>
  <c r="BK251" i="11"/>
  <c r="BC251" i="11" s="1"/>
  <c r="AR251" i="11"/>
  <c r="AL251" i="11"/>
  <c r="AD251" i="11" s="1"/>
  <c r="AK251" i="11"/>
  <c r="AC251" i="11" s="1"/>
  <c r="AJ251" i="11"/>
  <c r="AB251" i="11" s="1"/>
  <c r="AI251" i="11"/>
  <c r="AA251" i="11" s="1"/>
  <c r="AH251" i="11"/>
  <c r="Z251" i="11" s="1"/>
  <c r="AG251" i="11"/>
  <c r="Y251" i="11" s="1"/>
  <c r="AF251" i="11"/>
  <c r="X251" i="11" s="1"/>
  <c r="O251" i="11"/>
  <c r="A251" i="11"/>
  <c r="BQ250" i="11"/>
  <c r="BI250" i="11" s="1"/>
  <c r="BP250" i="11"/>
  <c r="BH250" i="11" s="1"/>
  <c r="BO250" i="11"/>
  <c r="BG250" i="11" s="1"/>
  <c r="BN250" i="11"/>
  <c r="BF250" i="11" s="1"/>
  <c r="BM250" i="11"/>
  <c r="BE250" i="11" s="1"/>
  <c r="BL250" i="11"/>
  <c r="BD250" i="11" s="1"/>
  <c r="BK250" i="11"/>
  <c r="BC250" i="11" s="1"/>
  <c r="AR250" i="11"/>
  <c r="AL250" i="11"/>
  <c r="AD250" i="11" s="1"/>
  <c r="AK250" i="11"/>
  <c r="AC250" i="11" s="1"/>
  <c r="AJ250" i="11"/>
  <c r="AB250" i="11" s="1"/>
  <c r="AI250" i="11"/>
  <c r="AA250" i="11" s="1"/>
  <c r="AH250" i="11"/>
  <c r="Z250" i="11" s="1"/>
  <c r="AG250" i="11"/>
  <c r="Y250" i="11" s="1"/>
  <c r="AF250" i="11"/>
  <c r="X250" i="11" s="1"/>
  <c r="O250" i="11"/>
  <c r="A250" i="11"/>
  <c r="BQ249" i="11"/>
  <c r="BI249" i="11" s="1"/>
  <c r="BP249" i="11"/>
  <c r="BH249" i="11" s="1"/>
  <c r="BO249" i="11"/>
  <c r="BG249" i="11" s="1"/>
  <c r="BN249" i="11"/>
  <c r="BF249" i="11" s="1"/>
  <c r="BM249" i="11"/>
  <c r="BE249" i="11" s="1"/>
  <c r="BL249" i="11"/>
  <c r="BD249" i="11" s="1"/>
  <c r="BK249" i="11"/>
  <c r="BC249" i="11" s="1"/>
  <c r="AR249" i="11"/>
  <c r="AL249" i="11"/>
  <c r="AD249" i="11" s="1"/>
  <c r="AK249" i="11"/>
  <c r="AC249" i="11" s="1"/>
  <c r="AJ249" i="11"/>
  <c r="AB249" i="11" s="1"/>
  <c r="AI249" i="11"/>
  <c r="AA249" i="11" s="1"/>
  <c r="AH249" i="11"/>
  <c r="Z249" i="11" s="1"/>
  <c r="AG249" i="11"/>
  <c r="Y249" i="11" s="1"/>
  <c r="AF249" i="11"/>
  <c r="X249" i="11" s="1"/>
  <c r="O249" i="11"/>
  <c r="A249" i="11"/>
  <c r="BQ248" i="11"/>
  <c r="BI248" i="11" s="1"/>
  <c r="BP248" i="11"/>
  <c r="BH248" i="11" s="1"/>
  <c r="BO248" i="11"/>
  <c r="BG248" i="11" s="1"/>
  <c r="BN248" i="11"/>
  <c r="BF248" i="11" s="1"/>
  <c r="BM248" i="11"/>
  <c r="BE248" i="11" s="1"/>
  <c r="BL248" i="11"/>
  <c r="BD248" i="11" s="1"/>
  <c r="BK248" i="11"/>
  <c r="BC248" i="11" s="1"/>
  <c r="AR248" i="11"/>
  <c r="AL248" i="11"/>
  <c r="AD248" i="11" s="1"/>
  <c r="AK248" i="11"/>
  <c r="AC248" i="11" s="1"/>
  <c r="AJ248" i="11"/>
  <c r="AB248" i="11" s="1"/>
  <c r="AI248" i="11"/>
  <c r="AA248" i="11" s="1"/>
  <c r="AH248" i="11"/>
  <c r="Z248" i="11" s="1"/>
  <c r="AG248" i="11"/>
  <c r="Y248" i="11" s="1"/>
  <c r="AF248" i="11"/>
  <c r="X248" i="11" s="1"/>
  <c r="O248" i="11"/>
  <c r="A248" i="11"/>
  <c r="BQ247" i="11"/>
  <c r="BI247" i="11" s="1"/>
  <c r="BP247" i="11"/>
  <c r="BH247" i="11" s="1"/>
  <c r="BO247" i="11"/>
  <c r="BG247" i="11" s="1"/>
  <c r="BN247" i="11"/>
  <c r="BF247" i="11" s="1"/>
  <c r="BM247" i="11"/>
  <c r="BE247" i="11" s="1"/>
  <c r="BL247" i="11"/>
  <c r="BD247" i="11" s="1"/>
  <c r="BK247" i="11"/>
  <c r="BC247" i="11" s="1"/>
  <c r="AR247" i="11"/>
  <c r="AL247" i="11"/>
  <c r="AD247" i="11" s="1"/>
  <c r="AK247" i="11"/>
  <c r="AC247" i="11" s="1"/>
  <c r="AJ247" i="11"/>
  <c r="AB247" i="11" s="1"/>
  <c r="AI247" i="11"/>
  <c r="AA247" i="11" s="1"/>
  <c r="AH247" i="11"/>
  <c r="Z247" i="11" s="1"/>
  <c r="AG247" i="11"/>
  <c r="Y247" i="11" s="1"/>
  <c r="AF247" i="11"/>
  <c r="X247" i="11" s="1"/>
  <c r="O247" i="11"/>
  <c r="A247" i="11"/>
  <c r="BQ246" i="11"/>
  <c r="BI246" i="11" s="1"/>
  <c r="BP246" i="11"/>
  <c r="BH246" i="11" s="1"/>
  <c r="BO246" i="11"/>
  <c r="BG246" i="11" s="1"/>
  <c r="BN246" i="11"/>
  <c r="BF246" i="11" s="1"/>
  <c r="BM246" i="11"/>
  <c r="BE246" i="11" s="1"/>
  <c r="BL246" i="11"/>
  <c r="BD246" i="11" s="1"/>
  <c r="BK246" i="11"/>
  <c r="BC246" i="11" s="1"/>
  <c r="AR246" i="11"/>
  <c r="AL246" i="11"/>
  <c r="AD246" i="11" s="1"/>
  <c r="AK246" i="11"/>
  <c r="AC246" i="11" s="1"/>
  <c r="AJ246" i="11"/>
  <c r="AB246" i="11" s="1"/>
  <c r="AI246" i="11"/>
  <c r="AA246" i="11" s="1"/>
  <c r="AH246" i="11"/>
  <c r="Z246" i="11" s="1"/>
  <c r="AG246" i="11"/>
  <c r="Y246" i="11" s="1"/>
  <c r="AF246" i="11"/>
  <c r="X246" i="11" s="1"/>
  <c r="O246" i="11"/>
  <c r="A246" i="11"/>
  <c r="BQ245" i="11"/>
  <c r="BI245" i="11" s="1"/>
  <c r="BP245" i="11"/>
  <c r="BH245" i="11" s="1"/>
  <c r="BO245" i="11"/>
  <c r="BG245" i="11" s="1"/>
  <c r="BN245" i="11"/>
  <c r="BF245" i="11" s="1"/>
  <c r="BM245" i="11"/>
  <c r="BE245" i="11" s="1"/>
  <c r="BL245" i="11"/>
  <c r="BD245" i="11" s="1"/>
  <c r="BK245" i="11"/>
  <c r="BC245" i="11" s="1"/>
  <c r="AR245" i="11"/>
  <c r="AL245" i="11"/>
  <c r="AD245" i="11" s="1"/>
  <c r="AK245" i="11"/>
  <c r="AC245" i="11" s="1"/>
  <c r="AJ245" i="11"/>
  <c r="AB245" i="11" s="1"/>
  <c r="AI245" i="11"/>
  <c r="AA245" i="11" s="1"/>
  <c r="AH245" i="11"/>
  <c r="Z245" i="11" s="1"/>
  <c r="AG245" i="11"/>
  <c r="Y245" i="11" s="1"/>
  <c r="AF245" i="11"/>
  <c r="X245" i="11" s="1"/>
  <c r="O245" i="11"/>
  <c r="A245" i="11"/>
  <c r="BQ244" i="11"/>
  <c r="BI244" i="11" s="1"/>
  <c r="BP244" i="11"/>
  <c r="BH244" i="11" s="1"/>
  <c r="BO244" i="11"/>
  <c r="BG244" i="11" s="1"/>
  <c r="BN244" i="11"/>
  <c r="BF244" i="11" s="1"/>
  <c r="BM244" i="11"/>
  <c r="BE244" i="11" s="1"/>
  <c r="BL244" i="11"/>
  <c r="BD244" i="11" s="1"/>
  <c r="BK244" i="11"/>
  <c r="BC244" i="11" s="1"/>
  <c r="AR244" i="11"/>
  <c r="AL244" i="11"/>
  <c r="AD244" i="11" s="1"/>
  <c r="AK244" i="11"/>
  <c r="AC244" i="11" s="1"/>
  <c r="AJ244" i="11"/>
  <c r="AB244" i="11" s="1"/>
  <c r="AI244" i="11"/>
  <c r="AA244" i="11" s="1"/>
  <c r="AH244" i="11"/>
  <c r="Z244" i="11" s="1"/>
  <c r="AG244" i="11"/>
  <c r="Y244" i="11" s="1"/>
  <c r="AF244" i="11"/>
  <c r="X244" i="11" s="1"/>
  <c r="O244" i="11"/>
  <c r="A244" i="11"/>
  <c r="BQ243" i="11"/>
  <c r="BI243" i="11" s="1"/>
  <c r="BP243" i="11"/>
  <c r="BH243" i="11" s="1"/>
  <c r="BO243" i="11"/>
  <c r="BG243" i="11" s="1"/>
  <c r="BN243" i="11"/>
  <c r="BF243" i="11" s="1"/>
  <c r="BM243" i="11"/>
  <c r="BE243" i="11" s="1"/>
  <c r="BL243" i="11"/>
  <c r="BD243" i="11" s="1"/>
  <c r="BK243" i="11"/>
  <c r="BC243" i="11" s="1"/>
  <c r="AR243" i="11"/>
  <c r="AL243" i="11"/>
  <c r="AD243" i="11" s="1"/>
  <c r="AK243" i="11"/>
  <c r="AC243" i="11" s="1"/>
  <c r="AJ243" i="11"/>
  <c r="AB243" i="11" s="1"/>
  <c r="AI243" i="11"/>
  <c r="AA243" i="11" s="1"/>
  <c r="AH243" i="11"/>
  <c r="Z243" i="11" s="1"/>
  <c r="AG243" i="11"/>
  <c r="Y243" i="11" s="1"/>
  <c r="AF243" i="11"/>
  <c r="X243" i="11" s="1"/>
  <c r="O243" i="11"/>
  <c r="A243" i="11"/>
  <c r="BQ242" i="11"/>
  <c r="BI242" i="11" s="1"/>
  <c r="BP242" i="11"/>
  <c r="BH242" i="11" s="1"/>
  <c r="BO242" i="11"/>
  <c r="BG242" i="11" s="1"/>
  <c r="BN242" i="11"/>
  <c r="BF242" i="11" s="1"/>
  <c r="BM242" i="11"/>
  <c r="BE242" i="11" s="1"/>
  <c r="BL242" i="11"/>
  <c r="BD242" i="11" s="1"/>
  <c r="BK242" i="11"/>
  <c r="BC242" i="11" s="1"/>
  <c r="AR242" i="11"/>
  <c r="AL242" i="11"/>
  <c r="AD242" i="11" s="1"/>
  <c r="AK242" i="11"/>
  <c r="AC242" i="11" s="1"/>
  <c r="AJ242" i="11"/>
  <c r="AB242" i="11" s="1"/>
  <c r="AI242" i="11"/>
  <c r="AA242" i="11" s="1"/>
  <c r="AH242" i="11"/>
  <c r="Z242" i="11" s="1"/>
  <c r="AG242" i="11"/>
  <c r="Y242" i="11" s="1"/>
  <c r="AF242" i="11"/>
  <c r="X242" i="11" s="1"/>
  <c r="O242" i="11"/>
  <c r="A242" i="11"/>
  <c r="BQ241" i="11"/>
  <c r="BI241" i="11" s="1"/>
  <c r="BP241" i="11"/>
  <c r="BH241" i="11" s="1"/>
  <c r="BO241" i="11"/>
  <c r="BG241" i="11" s="1"/>
  <c r="BN241" i="11"/>
  <c r="BF241" i="11" s="1"/>
  <c r="BM241" i="11"/>
  <c r="BE241" i="11" s="1"/>
  <c r="BL241" i="11"/>
  <c r="BD241" i="11" s="1"/>
  <c r="BK241" i="11"/>
  <c r="BC241" i="11" s="1"/>
  <c r="AR241" i="11"/>
  <c r="AL241" i="11"/>
  <c r="AD241" i="11" s="1"/>
  <c r="AK241" i="11"/>
  <c r="AC241" i="11" s="1"/>
  <c r="AJ241" i="11"/>
  <c r="AB241" i="11" s="1"/>
  <c r="AI241" i="11"/>
  <c r="AA241" i="11" s="1"/>
  <c r="AH241" i="11"/>
  <c r="Z241" i="11" s="1"/>
  <c r="AG241" i="11"/>
  <c r="Y241" i="11" s="1"/>
  <c r="AF241" i="11"/>
  <c r="X241" i="11" s="1"/>
  <c r="O241" i="11"/>
  <c r="A241" i="11"/>
  <c r="BQ240" i="11"/>
  <c r="BI240" i="11" s="1"/>
  <c r="BP240" i="11"/>
  <c r="BH240" i="11" s="1"/>
  <c r="BO240" i="11"/>
  <c r="BG240" i="11" s="1"/>
  <c r="BN240" i="11"/>
  <c r="BF240" i="11" s="1"/>
  <c r="BM240" i="11"/>
  <c r="BE240" i="11" s="1"/>
  <c r="BL240" i="11"/>
  <c r="BD240" i="11" s="1"/>
  <c r="BK240" i="11"/>
  <c r="BC240" i="11" s="1"/>
  <c r="AR240" i="11"/>
  <c r="AL240" i="11"/>
  <c r="AD240" i="11" s="1"/>
  <c r="AK240" i="11"/>
  <c r="AC240" i="11" s="1"/>
  <c r="AJ240" i="11"/>
  <c r="AB240" i="11" s="1"/>
  <c r="AI240" i="11"/>
  <c r="AA240" i="11" s="1"/>
  <c r="AH240" i="11"/>
  <c r="Z240" i="11" s="1"/>
  <c r="AG240" i="11"/>
  <c r="Y240" i="11" s="1"/>
  <c r="AF240" i="11"/>
  <c r="X240" i="11" s="1"/>
  <c r="O240" i="11"/>
  <c r="A240" i="11"/>
  <c r="BQ239" i="11"/>
  <c r="BI239" i="11" s="1"/>
  <c r="BP239" i="11"/>
  <c r="BH239" i="11" s="1"/>
  <c r="BO239" i="11"/>
  <c r="BG239" i="11" s="1"/>
  <c r="BN239" i="11"/>
  <c r="BF239" i="11" s="1"/>
  <c r="BM239" i="11"/>
  <c r="BE239" i="11" s="1"/>
  <c r="BL239" i="11"/>
  <c r="BD239" i="11" s="1"/>
  <c r="BK239" i="11"/>
  <c r="BC239" i="11" s="1"/>
  <c r="AR239" i="11"/>
  <c r="AL239" i="11"/>
  <c r="AD239" i="11" s="1"/>
  <c r="AK239" i="11"/>
  <c r="AC239" i="11" s="1"/>
  <c r="AJ239" i="11"/>
  <c r="AB239" i="11" s="1"/>
  <c r="AI239" i="11"/>
  <c r="AA239" i="11" s="1"/>
  <c r="AH239" i="11"/>
  <c r="Z239" i="11" s="1"/>
  <c r="AG239" i="11"/>
  <c r="Y239" i="11" s="1"/>
  <c r="AF239" i="11"/>
  <c r="X239" i="11" s="1"/>
  <c r="O239" i="11"/>
  <c r="A239" i="11"/>
  <c r="BQ238" i="11"/>
  <c r="BI238" i="11" s="1"/>
  <c r="BP238" i="11"/>
  <c r="BH238" i="11" s="1"/>
  <c r="BO238" i="11"/>
  <c r="BG238" i="11" s="1"/>
  <c r="BN238" i="11"/>
  <c r="BF238" i="11" s="1"/>
  <c r="BM238" i="11"/>
  <c r="BE238" i="11" s="1"/>
  <c r="BL238" i="11"/>
  <c r="BD238" i="11" s="1"/>
  <c r="BK238" i="11"/>
  <c r="BC238" i="11" s="1"/>
  <c r="AR238" i="11"/>
  <c r="AL238" i="11"/>
  <c r="AD238" i="11" s="1"/>
  <c r="AK238" i="11"/>
  <c r="AC238" i="11" s="1"/>
  <c r="AJ238" i="11"/>
  <c r="AB238" i="11" s="1"/>
  <c r="AI238" i="11"/>
  <c r="AA238" i="11" s="1"/>
  <c r="AH238" i="11"/>
  <c r="Z238" i="11" s="1"/>
  <c r="AG238" i="11"/>
  <c r="Y238" i="11" s="1"/>
  <c r="AF238" i="11"/>
  <c r="X238" i="11" s="1"/>
  <c r="O238" i="11"/>
  <c r="A238" i="11"/>
  <c r="BQ237" i="11"/>
  <c r="BI237" i="11" s="1"/>
  <c r="BP237" i="11"/>
  <c r="BH237" i="11" s="1"/>
  <c r="BO237" i="11"/>
  <c r="BG237" i="11" s="1"/>
  <c r="BN237" i="11"/>
  <c r="BF237" i="11" s="1"/>
  <c r="BM237" i="11"/>
  <c r="BE237" i="11" s="1"/>
  <c r="BL237" i="11"/>
  <c r="BD237" i="11" s="1"/>
  <c r="BK237" i="11"/>
  <c r="BC237" i="11" s="1"/>
  <c r="AR237" i="11"/>
  <c r="AL237" i="11"/>
  <c r="AD237" i="11" s="1"/>
  <c r="AK237" i="11"/>
  <c r="AC237" i="11" s="1"/>
  <c r="AJ237" i="11"/>
  <c r="AB237" i="11" s="1"/>
  <c r="AI237" i="11"/>
  <c r="AA237" i="11" s="1"/>
  <c r="AH237" i="11"/>
  <c r="Z237" i="11" s="1"/>
  <c r="AG237" i="11"/>
  <c r="Y237" i="11" s="1"/>
  <c r="AF237" i="11"/>
  <c r="X237" i="11" s="1"/>
  <c r="O237" i="11"/>
  <c r="A237" i="11"/>
  <c r="BQ236" i="11"/>
  <c r="BI236" i="11" s="1"/>
  <c r="BP236" i="11"/>
  <c r="BH236" i="11" s="1"/>
  <c r="BO236" i="11"/>
  <c r="BG236" i="11" s="1"/>
  <c r="BN236" i="11"/>
  <c r="BF236" i="11" s="1"/>
  <c r="BM236" i="11"/>
  <c r="BE236" i="11" s="1"/>
  <c r="BL236" i="11"/>
  <c r="BD236" i="11" s="1"/>
  <c r="BK236" i="11"/>
  <c r="BC236" i="11" s="1"/>
  <c r="AR236" i="11"/>
  <c r="AL236" i="11"/>
  <c r="AD236" i="11" s="1"/>
  <c r="AK236" i="11"/>
  <c r="AC236" i="11" s="1"/>
  <c r="AJ236" i="11"/>
  <c r="AB236" i="11" s="1"/>
  <c r="AI236" i="11"/>
  <c r="AA236" i="11" s="1"/>
  <c r="AH236" i="11"/>
  <c r="Z236" i="11" s="1"/>
  <c r="AG236" i="11"/>
  <c r="Y236" i="11" s="1"/>
  <c r="AF236" i="11"/>
  <c r="X236" i="11" s="1"/>
  <c r="O236" i="11"/>
  <c r="A236" i="11"/>
  <c r="BQ235" i="11"/>
  <c r="BI235" i="11" s="1"/>
  <c r="BP235" i="11"/>
  <c r="BO235" i="11"/>
  <c r="BG235" i="11" s="1"/>
  <c r="BN235" i="11"/>
  <c r="BF235" i="11" s="1"/>
  <c r="BM235" i="11"/>
  <c r="BE235" i="11" s="1"/>
  <c r="BL235" i="11"/>
  <c r="BD235" i="11" s="1"/>
  <c r="BK235" i="11"/>
  <c r="BC235" i="11" s="1"/>
  <c r="BH235" i="11"/>
  <c r="AR235" i="11"/>
  <c r="AL235" i="11"/>
  <c r="AD235" i="11" s="1"/>
  <c r="AK235" i="11"/>
  <c r="AC235" i="11" s="1"/>
  <c r="AJ235" i="11"/>
  <c r="AB235" i="11" s="1"/>
  <c r="AI235" i="11"/>
  <c r="AA235" i="11" s="1"/>
  <c r="AH235" i="11"/>
  <c r="Z235" i="11" s="1"/>
  <c r="AG235" i="11"/>
  <c r="Y235" i="11" s="1"/>
  <c r="AF235" i="11"/>
  <c r="X235" i="11" s="1"/>
  <c r="O235" i="11"/>
  <c r="A235" i="11"/>
  <c r="BQ234" i="11"/>
  <c r="BI234" i="11" s="1"/>
  <c r="BP234" i="11"/>
  <c r="BH234" i="11" s="1"/>
  <c r="BO234" i="11"/>
  <c r="BG234" i="11" s="1"/>
  <c r="BN234" i="11"/>
  <c r="BF234" i="11" s="1"/>
  <c r="BM234" i="11"/>
  <c r="BE234" i="11" s="1"/>
  <c r="BL234" i="11"/>
  <c r="BD234" i="11" s="1"/>
  <c r="BK234" i="11"/>
  <c r="BC234" i="11" s="1"/>
  <c r="AR234" i="11"/>
  <c r="AL234" i="11"/>
  <c r="AD234" i="11" s="1"/>
  <c r="AK234" i="11"/>
  <c r="AC234" i="11" s="1"/>
  <c r="AJ234" i="11"/>
  <c r="AB234" i="11" s="1"/>
  <c r="AI234" i="11"/>
  <c r="AA234" i="11" s="1"/>
  <c r="AH234" i="11"/>
  <c r="Z234" i="11" s="1"/>
  <c r="AG234" i="11"/>
  <c r="Y234" i="11" s="1"/>
  <c r="AF234" i="11"/>
  <c r="X234" i="11" s="1"/>
  <c r="O234" i="11"/>
  <c r="A234" i="11"/>
  <c r="BQ233" i="11"/>
  <c r="BI233" i="11" s="1"/>
  <c r="BP233" i="11"/>
  <c r="BH233" i="11" s="1"/>
  <c r="BO233" i="11"/>
  <c r="BG233" i="11" s="1"/>
  <c r="BN233" i="11"/>
  <c r="BF233" i="11" s="1"/>
  <c r="BM233" i="11"/>
  <c r="BE233" i="11" s="1"/>
  <c r="BL233" i="11"/>
  <c r="BD233" i="11" s="1"/>
  <c r="BK233" i="11"/>
  <c r="BC233" i="11" s="1"/>
  <c r="AR233" i="11"/>
  <c r="AL233" i="11"/>
  <c r="AD233" i="11" s="1"/>
  <c r="AK233" i="11"/>
  <c r="AC233" i="11" s="1"/>
  <c r="AJ233" i="11"/>
  <c r="AB233" i="11" s="1"/>
  <c r="AI233" i="11"/>
  <c r="AA233" i="11" s="1"/>
  <c r="AH233" i="11"/>
  <c r="Z233" i="11" s="1"/>
  <c r="AG233" i="11"/>
  <c r="Y233" i="11" s="1"/>
  <c r="AF233" i="11"/>
  <c r="X233" i="11" s="1"/>
  <c r="O233" i="11"/>
  <c r="A233" i="11"/>
  <c r="BQ232" i="11"/>
  <c r="BI232" i="11" s="1"/>
  <c r="BP232" i="11"/>
  <c r="BH232" i="11" s="1"/>
  <c r="BO232" i="11"/>
  <c r="BG232" i="11" s="1"/>
  <c r="BN232" i="11"/>
  <c r="BF232" i="11" s="1"/>
  <c r="BM232" i="11"/>
  <c r="BE232" i="11" s="1"/>
  <c r="BL232" i="11"/>
  <c r="BD232" i="11" s="1"/>
  <c r="BK232" i="11"/>
  <c r="BC232" i="11" s="1"/>
  <c r="AR232" i="11"/>
  <c r="AL232" i="11"/>
  <c r="AD232" i="11" s="1"/>
  <c r="AK232" i="11"/>
  <c r="AC232" i="11" s="1"/>
  <c r="AJ232" i="11"/>
  <c r="AB232" i="11" s="1"/>
  <c r="AI232" i="11"/>
  <c r="AA232" i="11" s="1"/>
  <c r="AH232" i="11"/>
  <c r="Z232" i="11" s="1"/>
  <c r="AG232" i="11"/>
  <c r="Y232" i="11" s="1"/>
  <c r="AF232" i="11"/>
  <c r="X232" i="11" s="1"/>
  <c r="O232" i="11"/>
  <c r="A232" i="11"/>
  <c r="BQ231" i="11"/>
  <c r="BI231" i="11" s="1"/>
  <c r="BP231" i="11"/>
  <c r="BH231" i="11" s="1"/>
  <c r="BO231" i="11"/>
  <c r="BG231" i="11" s="1"/>
  <c r="BN231" i="11"/>
  <c r="BF231" i="11" s="1"/>
  <c r="BM231" i="11"/>
  <c r="BE231" i="11" s="1"/>
  <c r="BL231" i="11"/>
  <c r="BD231" i="11" s="1"/>
  <c r="BK231" i="11"/>
  <c r="BC231" i="11" s="1"/>
  <c r="AR231" i="11"/>
  <c r="AL231" i="11"/>
  <c r="AD231" i="11" s="1"/>
  <c r="AK231" i="11"/>
  <c r="AC231" i="11" s="1"/>
  <c r="AJ231" i="11"/>
  <c r="AB231" i="11" s="1"/>
  <c r="AI231" i="11"/>
  <c r="AA231" i="11" s="1"/>
  <c r="AH231" i="11"/>
  <c r="Z231" i="11" s="1"/>
  <c r="AG231" i="11"/>
  <c r="Y231" i="11" s="1"/>
  <c r="AF231" i="11"/>
  <c r="X231" i="11" s="1"/>
  <c r="O231" i="11"/>
  <c r="A231" i="11"/>
  <c r="BQ230" i="11"/>
  <c r="BI230" i="11" s="1"/>
  <c r="BP230" i="11"/>
  <c r="BH230" i="11" s="1"/>
  <c r="BO230" i="11"/>
  <c r="BG230" i="11" s="1"/>
  <c r="BN230" i="11"/>
  <c r="BF230" i="11" s="1"/>
  <c r="BM230" i="11"/>
  <c r="BE230" i="11" s="1"/>
  <c r="BL230" i="11"/>
  <c r="BD230" i="11" s="1"/>
  <c r="BK230" i="11"/>
  <c r="BC230" i="11" s="1"/>
  <c r="AR230" i="11"/>
  <c r="AL230" i="11"/>
  <c r="AD230" i="11" s="1"/>
  <c r="AK230" i="11"/>
  <c r="AC230" i="11" s="1"/>
  <c r="AJ230" i="11"/>
  <c r="AB230" i="11" s="1"/>
  <c r="AI230" i="11"/>
  <c r="AA230" i="11" s="1"/>
  <c r="AH230" i="11"/>
  <c r="Z230" i="11" s="1"/>
  <c r="AG230" i="11"/>
  <c r="Y230" i="11" s="1"/>
  <c r="AF230" i="11"/>
  <c r="X230" i="11" s="1"/>
  <c r="O230" i="11"/>
  <c r="A230" i="11"/>
  <c r="BQ229" i="11"/>
  <c r="BI229" i="11" s="1"/>
  <c r="BP229" i="11"/>
  <c r="BH229" i="11" s="1"/>
  <c r="BO229" i="11"/>
  <c r="BG229" i="11" s="1"/>
  <c r="BN229" i="11"/>
  <c r="BF229" i="11" s="1"/>
  <c r="BM229" i="11"/>
  <c r="BE229" i="11" s="1"/>
  <c r="BL229" i="11"/>
  <c r="BD229" i="11" s="1"/>
  <c r="BK229" i="11"/>
  <c r="BC229" i="11" s="1"/>
  <c r="AR229" i="11"/>
  <c r="AL229" i="11"/>
  <c r="AD229" i="11" s="1"/>
  <c r="AK229" i="11"/>
  <c r="AC229" i="11" s="1"/>
  <c r="AJ229" i="11"/>
  <c r="AB229" i="11" s="1"/>
  <c r="AI229" i="11"/>
  <c r="AA229" i="11" s="1"/>
  <c r="AH229" i="11"/>
  <c r="Z229" i="11" s="1"/>
  <c r="AG229" i="11"/>
  <c r="Y229" i="11" s="1"/>
  <c r="AF229" i="11"/>
  <c r="X229" i="11" s="1"/>
  <c r="O229" i="11"/>
  <c r="A229" i="11"/>
  <c r="BQ228" i="11"/>
  <c r="BI228" i="11" s="1"/>
  <c r="BP228" i="11"/>
  <c r="BH228" i="11" s="1"/>
  <c r="BO228" i="11"/>
  <c r="BG228" i="11" s="1"/>
  <c r="BN228" i="11"/>
  <c r="BF228" i="11" s="1"/>
  <c r="BM228" i="11"/>
  <c r="BE228" i="11" s="1"/>
  <c r="BL228" i="11"/>
  <c r="BD228" i="11" s="1"/>
  <c r="BK228" i="11"/>
  <c r="BC228" i="11" s="1"/>
  <c r="AR228" i="11"/>
  <c r="AL228" i="11"/>
  <c r="AD228" i="11" s="1"/>
  <c r="AK228" i="11"/>
  <c r="AC228" i="11" s="1"/>
  <c r="AJ228" i="11"/>
  <c r="AB228" i="11" s="1"/>
  <c r="AI228" i="11"/>
  <c r="AA228" i="11" s="1"/>
  <c r="AH228" i="11"/>
  <c r="Z228" i="11" s="1"/>
  <c r="AG228" i="11"/>
  <c r="Y228" i="11" s="1"/>
  <c r="AF228" i="11"/>
  <c r="X228" i="11" s="1"/>
  <c r="O228" i="11"/>
  <c r="A228" i="11"/>
  <c r="BQ227" i="11"/>
  <c r="BI227" i="11" s="1"/>
  <c r="BP227" i="11"/>
  <c r="BH227" i="11" s="1"/>
  <c r="BO227" i="11"/>
  <c r="BG227" i="11" s="1"/>
  <c r="BN227" i="11"/>
  <c r="BF227" i="11" s="1"/>
  <c r="BM227" i="11"/>
  <c r="BE227" i="11" s="1"/>
  <c r="BL227" i="11"/>
  <c r="BD227" i="11" s="1"/>
  <c r="BK227" i="11"/>
  <c r="BC227" i="11" s="1"/>
  <c r="AR227" i="11"/>
  <c r="AL227" i="11"/>
  <c r="AD227" i="11" s="1"/>
  <c r="AK227" i="11"/>
  <c r="AC227" i="11" s="1"/>
  <c r="AJ227" i="11"/>
  <c r="AB227" i="11" s="1"/>
  <c r="AI227" i="11"/>
  <c r="AA227" i="11" s="1"/>
  <c r="AH227" i="11"/>
  <c r="Z227" i="11" s="1"/>
  <c r="AG227" i="11"/>
  <c r="Y227" i="11" s="1"/>
  <c r="AF227" i="11"/>
  <c r="X227" i="11" s="1"/>
  <c r="O227" i="11"/>
  <c r="A227" i="11"/>
  <c r="BQ226" i="11"/>
  <c r="BP226" i="11"/>
  <c r="BH226" i="11" s="1"/>
  <c r="BO226" i="11"/>
  <c r="BG226" i="11" s="1"/>
  <c r="BN226" i="11"/>
  <c r="BF226" i="11" s="1"/>
  <c r="BM226" i="11"/>
  <c r="BE226" i="11" s="1"/>
  <c r="BL226" i="11"/>
  <c r="BD226" i="11" s="1"/>
  <c r="BK226" i="11"/>
  <c r="BC226" i="11" s="1"/>
  <c r="BI226" i="11"/>
  <c r="AR226" i="11"/>
  <c r="AL226" i="11"/>
  <c r="AD226" i="11" s="1"/>
  <c r="AK226" i="11"/>
  <c r="AC226" i="11" s="1"/>
  <c r="AJ226" i="11"/>
  <c r="AB226" i="11" s="1"/>
  <c r="AI226" i="11"/>
  <c r="AA226" i="11" s="1"/>
  <c r="AH226" i="11"/>
  <c r="Z226" i="11" s="1"/>
  <c r="AG226" i="11"/>
  <c r="Y226" i="11" s="1"/>
  <c r="AF226" i="11"/>
  <c r="X226" i="11" s="1"/>
  <c r="O226" i="11"/>
  <c r="A226" i="11"/>
  <c r="BQ225" i="11"/>
  <c r="BI225" i="11" s="1"/>
  <c r="BP225" i="11"/>
  <c r="BH225" i="11" s="1"/>
  <c r="BO225" i="11"/>
  <c r="BG225" i="11" s="1"/>
  <c r="BN225" i="11"/>
  <c r="BF225" i="11" s="1"/>
  <c r="BM225" i="11"/>
  <c r="BE225" i="11" s="1"/>
  <c r="BL225" i="11"/>
  <c r="BD225" i="11" s="1"/>
  <c r="BK225" i="11"/>
  <c r="BC225" i="11" s="1"/>
  <c r="AR225" i="11"/>
  <c r="AL225" i="11"/>
  <c r="AD225" i="11" s="1"/>
  <c r="AK225" i="11"/>
  <c r="AC225" i="11" s="1"/>
  <c r="AJ225" i="11"/>
  <c r="AB225" i="11" s="1"/>
  <c r="AI225" i="11"/>
  <c r="AA225" i="11" s="1"/>
  <c r="AH225" i="11"/>
  <c r="Z225" i="11" s="1"/>
  <c r="AG225" i="11"/>
  <c r="Y225" i="11" s="1"/>
  <c r="AF225" i="11"/>
  <c r="X225" i="11" s="1"/>
  <c r="O225" i="11"/>
  <c r="A225" i="11"/>
  <c r="BQ224" i="11"/>
  <c r="BI224" i="11" s="1"/>
  <c r="BP224" i="11"/>
  <c r="BH224" i="11" s="1"/>
  <c r="BO224" i="11"/>
  <c r="BG224" i="11" s="1"/>
  <c r="BN224" i="11"/>
  <c r="BF224" i="11" s="1"/>
  <c r="BM224" i="11"/>
  <c r="BE224" i="11" s="1"/>
  <c r="BL224" i="11"/>
  <c r="BD224" i="11" s="1"/>
  <c r="BK224" i="11"/>
  <c r="BC224" i="11" s="1"/>
  <c r="AR224" i="11"/>
  <c r="AL224" i="11"/>
  <c r="AD224" i="11" s="1"/>
  <c r="AK224" i="11"/>
  <c r="AC224" i="11" s="1"/>
  <c r="AJ224" i="11"/>
  <c r="AB224" i="11" s="1"/>
  <c r="AI224" i="11"/>
  <c r="AA224" i="11" s="1"/>
  <c r="AH224" i="11"/>
  <c r="Z224" i="11" s="1"/>
  <c r="AG224" i="11"/>
  <c r="Y224" i="11" s="1"/>
  <c r="AF224" i="11"/>
  <c r="X224" i="11" s="1"/>
  <c r="O224" i="11"/>
  <c r="A224" i="11"/>
  <c r="BQ223" i="11"/>
  <c r="BI223" i="11" s="1"/>
  <c r="BP223" i="11"/>
  <c r="BO223" i="11"/>
  <c r="BG223" i="11" s="1"/>
  <c r="BN223" i="11"/>
  <c r="BF223" i="11" s="1"/>
  <c r="BM223" i="11"/>
  <c r="BE223" i="11" s="1"/>
  <c r="BL223" i="11"/>
  <c r="BD223" i="11" s="1"/>
  <c r="BK223" i="11"/>
  <c r="BC223" i="11" s="1"/>
  <c r="BH223" i="11"/>
  <c r="AR223" i="11"/>
  <c r="AL223" i="11"/>
  <c r="AD223" i="11" s="1"/>
  <c r="AK223" i="11"/>
  <c r="AC223" i="11" s="1"/>
  <c r="AJ223" i="11"/>
  <c r="AB223" i="11" s="1"/>
  <c r="AI223" i="11"/>
  <c r="AA223" i="11" s="1"/>
  <c r="AH223" i="11"/>
  <c r="Z223" i="11" s="1"/>
  <c r="AG223" i="11"/>
  <c r="Y223" i="11" s="1"/>
  <c r="AF223" i="11"/>
  <c r="X223" i="11" s="1"/>
  <c r="O223" i="11"/>
  <c r="A223" i="11"/>
  <c r="BQ222" i="11"/>
  <c r="BP222" i="11"/>
  <c r="BH222" i="11" s="1"/>
  <c r="BO222" i="11"/>
  <c r="BG222" i="11" s="1"/>
  <c r="BN222" i="11"/>
  <c r="BF222" i="11" s="1"/>
  <c r="BM222" i="11"/>
  <c r="BE222" i="11" s="1"/>
  <c r="BL222" i="11"/>
  <c r="BD222" i="11" s="1"/>
  <c r="BK222" i="11"/>
  <c r="BC222" i="11" s="1"/>
  <c r="BI222" i="11"/>
  <c r="AR222" i="11"/>
  <c r="AL222" i="11"/>
  <c r="AD222" i="11" s="1"/>
  <c r="AK222" i="11"/>
  <c r="AC222" i="11" s="1"/>
  <c r="AJ222" i="11"/>
  <c r="AB222" i="11" s="1"/>
  <c r="AI222" i="11"/>
  <c r="AA222" i="11" s="1"/>
  <c r="AH222" i="11"/>
  <c r="Z222" i="11" s="1"/>
  <c r="AG222" i="11"/>
  <c r="Y222" i="11" s="1"/>
  <c r="AF222" i="11"/>
  <c r="X222" i="11" s="1"/>
  <c r="O222" i="11"/>
  <c r="A222" i="11"/>
  <c r="BQ221" i="11"/>
  <c r="BI221" i="11" s="1"/>
  <c r="BP221" i="11"/>
  <c r="BO221" i="11"/>
  <c r="BG221" i="11" s="1"/>
  <c r="BN221" i="11"/>
  <c r="BF221" i="11" s="1"/>
  <c r="BM221" i="11"/>
  <c r="BE221" i="11" s="1"/>
  <c r="BL221" i="11"/>
  <c r="BD221" i="11" s="1"/>
  <c r="BK221" i="11"/>
  <c r="BC221" i="11" s="1"/>
  <c r="BH221" i="11"/>
  <c r="AR221" i="11"/>
  <c r="AL221" i="11"/>
  <c r="AD221" i="11" s="1"/>
  <c r="AK221" i="11"/>
  <c r="AC221" i="11" s="1"/>
  <c r="AJ221" i="11"/>
  <c r="AB221" i="11" s="1"/>
  <c r="AI221" i="11"/>
  <c r="AA221" i="11" s="1"/>
  <c r="AH221" i="11"/>
  <c r="Z221" i="11" s="1"/>
  <c r="AG221" i="11"/>
  <c r="Y221" i="11" s="1"/>
  <c r="AF221" i="11"/>
  <c r="X221" i="11" s="1"/>
  <c r="O221" i="11"/>
  <c r="A221" i="11"/>
  <c r="BQ220" i="11"/>
  <c r="BI220" i="11" s="1"/>
  <c r="BP220" i="11"/>
  <c r="BH220" i="11" s="1"/>
  <c r="BO220" i="11"/>
  <c r="BG220" i="11" s="1"/>
  <c r="BN220" i="11"/>
  <c r="BF220" i="11" s="1"/>
  <c r="BM220" i="11"/>
  <c r="BE220" i="11" s="1"/>
  <c r="BL220" i="11"/>
  <c r="BD220" i="11" s="1"/>
  <c r="BK220" i="11"/>
  <c r="BC220" i="11" s="1"/>
  <c r="AR220" i="11"/>
  <c r="AL220" i="11"/>
  <c r="AD220" i="11" s="1"/>
  <c r="AK220" i="11"/>
  <c r="AC220" i="11" s="1"/>
  <c r="AJ220" i="11"/>
  <c r="AB220" i="11" s="1"/>
  <c r="AI220" i="11"/>
  <c r="AA220" i="11" s="1"/>
  <c r="AH220" i="11"/>
  <c r="Z220" i="11" s="1"/>
  <c r="AG220" i="11"/>
  <c r="Y220" i="11" s="1"/>
  <c r="AF220" i="11"/>
  <c r="X220" i="11" s="1"/>
  <c r="O220" i="11"/>
  <c r="A220" i="11"/>
  <c r="BQ219" i="11"/>
  <c r="BI219" i="11" s="1"/>
  <c r="BP219" i="11"/>
  <c r="BH219" i="11" s="1"/>
  <c r="BO219" i="11"/>
  <c r="BG219" i="11" s="1"/>
  <c r="BN219" i="11"/>
  <c r="BF219" i="11" s="1"/>
  <c r="BM219" i="11"/>
  <c r="BE219" i="11" s="1"/>
  <c r="BL219" i="11"/>
  <c r="BD219" i="11" s="1"/>
  <c r="BK219" i="11"/>
  <c r="BC219" i="11" s="1"/>
  <c r="AR219" i="11"/>
  <c r="AL219" i="11"/>
  <c r="AD219" i="11" s="1"/>
  <c r="AK219" i="11"/>
  <c r="AC219" i="11" s="1"/>
  <c r="AJ219" i="11"/>
  <c r="AB219" i="11" s="1"/>
  <c r="AI219" i="11"/>
  <c r="AA219" i="11" s="1"/>
  <c r="AH219" i="11"/>
  <c r="Z219" i="11" s="1"/>
  <c r="AG219" i="11"/>
  <c r="Y219" i="11" s="1"/>
  <c r="AF219" i="11"/>
  <c r="X219" i="11" s="1"/>
  <c r="O219" i="11"/>
  <c r="A219" i="11"/>
  <c r="BQ218" i="11"/>
  <c r="BI218" i="11" s="1"/>
  <c r="BP218" i="11"/>
  <c r="BH218" i="11" s="1"/>
  <c r="BO218" i="11"/>
  <c r="BG218" i="11" s="1"/>
  <c r="BN218" i="11"/>
  <c r="BF218" i="11" s="1"/>
  <c r="BM218" i="11"/>
  <c r="BE218" i="11" s="1"/>
  <c r="BL218" i="11"/>
  <c r="BD218" i="11" s="1"/>
  <c r="BK218" i="11"/>
  <c r="BC218" i="11" s="1"/>
  <c r="AR218" i="11"/>
  <c r="AL218" i="11"/>
  <c r="AD218" i="11" s="1"/>
  <c r="AK218" i="11"/>
  <c r="AC218" i="11" s="1"/>
  <c r="AJ218" i="11"/>
  <c r="AB218" i="11" s="1"/>
  <c r="AI218" i="11"/>
  <c r="AA218" i="11" s="1"/>
  <c r="AH218" i="11"/>
  <c r="Z218" i="11" s="1"/>
  <c r="AG218" i="11"/>
  <c r="Y218" i="11" s="1"/>
  <c r="AF218" i="11"/>
  <c r="X218" i="11" s="1"/>
  <c r="O218" i="11"/>
  <c r="A218" i="11"/>
  <c r="BQ217" i="11"/>
  <c r="BI217" i="11" s="1"/>
  <c r="BP217" i="11"/>
  <c r="BH217" i="11" s="1"/>
  <c r="BO217" i="11"/>
  <c r="BG217" i="11" s="1"/>
  <c r="BN217" i="11"/>
  <c r="BF217" i="11" s="1"/>
  <c r="BM217" i="11"/>
  <c r="BE217" i="11" s="1"/>
  <c r="BL217" i="11"/>
  <c r="BD217" i="11" s="1"/>
  <c r="BK217" i="11"/>
  <c r="BC217" i="11" s="1"/>
  <c r="AR217" i="11"/>
  <c r="AL217" i="11"/>
  <c r="AD217" i="11" s="1"/>
  <c r="AK217" i="11"/>
  <c r="AC217" i="11" s="1"/>
  <c r="AJ217" i="11"/>
  <c r="AB217" i="11" s="1"/>
  <c r="AI217" i="11"/>
  <c r="AA217" i="11" s="1"/>
  <c r="AH217" i="11"/>
  <c r="Z217" i="11" s="1"/>
  <c r="AG217" i="11"/>
  <c r="Y217" i="11" s="1"/>
  <c r="AF217" i="11"/>
  <c r="X217" i="11" s="1"/>
  <c r="O217" i="11"/>
  <c r="A217" i="11"/>
  <c r="BQ216" i="11"/>
  <c r="BI216" i="11" s="1"/>
  <c r="BP216" i="11"/>
  <c r="BH216" i="11" s="1"/>
  <c r="BO216" i="11"/>
  <c r="BG216" i="11" s="1"/>
  <c r="BN216" i="11"/>
  <c r="BF216" i="11" s="1"/>
  <c r="BM216" i="11"/>
  <c r="BE216" i="11" s="1"/>
  <c r="BL216" i="11"/>
  <c r="BD216" i="11" s="1"/>
  <c r="BK216" i="11"/>
  <c r="BC216" i="11" s="1"/>
  <c r="AR216" i="11"/>
  <c r="AL216" i="11"/>
  <c r="AD216" i="11" s="1"/>
  <c r="AK216" i="11"/>
  <c r="AC216" i="11" s="1"/>
  <c r="AJ216" i="11"/>
  <c r="AB216" i="11" s="1"/>
  <c r="AI216" i="11"/>
  <c r="AA216" i="11" s="1"/>
  <c r="AH216" i="11"/>
  <c r="Z216" i="11" s="1"/>
  <c r="AG216" i="11"/>
  <c r="Y216" i="11" s="1"/>
  <c r="AF216" i="11"/>
  <c r="X216" i="11" s="1"/>
  <c r="O216" i="11"/>
  <c r="A216" i="11"/>
  <c r="BQ215" i="11"/>
  <c r="BI215" i="11" s="1"/>
  <c r="BP215" i="11"/>
  <c r="BO215" i="11"/>
  <c r="BN215" i="11"/>
  <c r="BF215" i="11" s="1"/>
  <c r="BM215" i="11"/>
  <c r="BE215" i="11" s="1"/>
  <c r="BL215" i="11"/>
  <c r="BD215" i="11" s="1"/>
  <c r="BK215" i="11"/>
  <c r="BC215" i="11" s="1"/>
  <c r="BH215" i="11"/>
  <c r="BG215" i="11"/>
  <c r="AR215" i="11"/>
  <c r="AL215" i="11"/>
  <c r="AD215" i="11" s="1"/>
  <c r="AK215" i="11"/>
  <c r="AC215" i="11" s="1"/>
  <c r="AJ215" i="11"/>
  <c r="AB215" i="11" s="1"/>
  <c r="AI215" i="11"/>
  <c r="AA215" i="11" s="1"/>
  <c r="AH215" i="11"/>
  <c r="Z215" i="11" s="1"/>
  <c r="AG215" i="11"/>
  <c r="Y215" i="11" s="1"/>
  <c r="AF215" i="11"/>
  <c r="X215" i="11" s="1"/>
  <c r="O215" i="11"/>
  <c r="A215" i="11"/>
  <c r="BQ214" i="11"/>
  <c r="BI214" i="11" s="1"/>
  <c r="BP214" i="11"/>
  <c r="BH214" i="11" s="1"/>
  <c r="BO214" i="11"/>
  <c r="BG214" i="11" s="1"/>
  <c r="BN214" i="11"/>
  <c r="BF214" i="11" s="1"/>
  <c r="BM214" i="11"/>
  <c r="BE214" i="11" s="1"/>
  <c r="BL214" i="11"/>
  <c r="BD214" i="11" s="1"/>
  <c r="BK214" i="11"/>
  <c r="BC214" i="11" s="1"/>
  <c r="AR214" i="11"/>
  <c r="AL214" i="11"/>
  <c r="AD214" i="11" s="1"/>
  <c r="AK214" i="11"/>
  <c r="AC214" i="11" s="1"/>
  <c r="AJ214" i="11"/>
  <c r="AB214" i="11" s="1"/>
  <c r="AI214" i="11"/>
  <c r="AA214" i="11" s="1"/>
  <c r="AH214" i="11"/>
  <c r="Z214" i="11" s="1"/>
  <c r="AG214" i="11"/>
  <c r="Y214" i="11" s="1"/>
  <c r="AF214" i="11"/>
  <c r="X214" i="11" s="1"/>
  <c r="O214" i="11"/>
  <c r="A214" i="11"/>
  <c r="BQ213" i="11"/>
  <c r="BI213" i="11" s="1"/>
  <c r="BP213" i="11"/>
  <c r="BH213" i="11" s="1"/>
  <c r="BO213" i="11"/>
  <c r="BG213" i="11" s="1"/>
  <c r="BN213" i="11"/>
  <c r="BF213" i="11" s="1"/>
  <c r="BM213" i="11"/>
  <c r="BE213" i="11" s="1"/>
  <c r="BL213" i="11"/>
  <c r="BD213" i="11" s="1"/>
  <c r="BK213" i="11"/>
  <c r="BC213" i="11" s="1"/>
  <c r="AR213" i="11"/>
  <c r="AL213" i="11"/>
  <c r="AD213" i="11" s="1"/>
  <c r="AK213" i="11"/>
  <c r="AC213" i="11" s="1"/>
  <c r="AJ213" i="11"/>
  <c r="AB213" i="11" s="1"/>
  <c r="AI213" i="11"/>
  <c r="AA213" i="11" s="1"/>
  <c r="AH213" i="11"/>
  <c r="Z213" i="11" s="1"/>
  <c r="AG213" i="11"/>
  <c r="Y213" i="11" s="1"/>
  <c r="AF213" i="11"/>
  <c r="X213" i="11" s="1"/>
  <c r="O213" i="11"/>
  <c r="A213" i="11"/>
  <c r="BQ212" i="11"/>
  <c r="BI212" i="11" s="1"/>
  <c r="BP212" i="11"/>
  <c r="BH212" i="11" s="1"/>
  <c r="BO212" i="11"/>
  <c r="BG212" i="11" s="1"/>
  <c r="BN212" i="11"/>
  <c r="BF212" i="11" s="1"/>
  <c r="BM212" i="11"/>
  <c r="BE212" i="11" s="1"/>
  <c r="BL212" i="11"/>
  <c r="BD212" i="11" s="1"/>
  <c r="BK212" i="11"/>
  <c r="BC212" i="11" s="1"/>
  <c r="AR212" i="11"/>
  <c r="AL212" i="11"/>
  <c r="AD212" i="11" s="1"/>
  <c r="AK212" i="11"/>
  <c r="AC212" i="11" s="1"/>
  <c r="AJ212" i="11"/>
  <c r="AB212" i="11" s="1"/>
  <c r="AI212" i="11"/>
  <c r="AA212" i="11" s="1"/>
  <c r="AH212" i="11"/>
  <c r="Z212" i="11" s="1"/>
  <c r="AG212" i="11"/>
  <c r="Y212" i="11" s="1"/>
  <c r="AF212" i="11"/>
  <c r="X212" i="11" s="1"/>
  <c r="O212" i="11"/>
  <c r="A212" i="11"/>
  <c r="BQ211" i="11"/>
  <c r="BI211" i="11" s="1"/>
  <c r="BP211" i="11"/>
  <c r="BH211" i="11" s="1"/>
  <c r="BO211" i="11"/>
  <c r="BG211" i="11" s="1"/>
  <c r="BN211" i="11"/>
  <c r="BF211" i="11" s="1"/>
  <c r="BM211" i="11"/>
  <c r="BE211" i="11" s="1"/>
  <c r="BL211" i="11"/>
  <c r="BD211" i="11" s="1"/>
  <c r="BK211" i="11"/>
  <c r="BC211" i="11" s="1"/>
  <c r="AR211" i="11"/>
  <c r="AL211" i="11"/>
  <c r="AD211" i="11" s="1"/>
  <c r="AK211" i="11"/>
  <c r="AC211" i="11" s="1"/>
  <c r="AJ211" i="11"/>
  <c r="AB211" i="11" s="1"/>
  <c r="AI211" i="11"/>
  <c r="AA211" i="11" s="1"/>
  <c r="AH211" i="11"/>
  <c r="Z211" i="11" s="1"/>
  <c r="AG211" i="11"/>
  <c r="Y211" i="11" s="1"/>
  <c r="AF211" i="11"/>
  <c r="X211" i="11" s="1"/>
  <c r="O211" i="11"/>
  <c r="A211" i="11"/>
  <c r="BQ210" i="11"/>
  <c r="BI210" i="11" s="1"/>
  <c r="BP210" i="11"/>
  <c r="BH210" i="11" s="1"/>
  <c r="BO210" i="11"/>
  <c r="BG210" i="11" s="1"/>
  <c r="BN210" i="11"/>
  <c r="BF210" i="11" s="1"/>
  <c r="BM210" i="11"/>
  <c r="BE210" i="11" s="1"/>
  <c r="BL210" i="11"/>
  <c r="BD210" i="11" s="1"/>
  <c r="BK210" i="11"/>
  <c r="BC210" i="11" s="1"/>
  <c r="AR210" i="11"/>
  <c r="AL210" i="11"/>
  <c r="AD210" i="11" s="1"/>
  <c r="AK210" i="11"/>
  <c r="AC210" i="11" s="1"/>
  <c r="AJ210" i="11"/>
  <c r="AB210" i="11" s="1"/>
  <c r="AI210" i="11"/>
  <c r="AA210" i="11" s="1"/>
  <c r="AH210" i="11"/>
  <c r="Z210" i="11" s="1"/>
  <c r="AG210" i="11"/>
  <c r="Y210" i="11" s="1"/>
  <c r="AF210" i="11"/>
  <c r="X210" i="11" s="1"/>
  <c r="O210" i="11"/>
  <c r="A210" i="11"/>
  <c r="BQ209" i="11"/>
  <c r="BI209" i="11" s="1"/>
  <c r="BP209" i="11"/>
  <c r="BH209" i="11" s="1"/>
  <c r="BO209" i="11"/>
  <c r="BG209" i="11" s="1"/>
  <c r="BN209" i="11"/>
  <c r="BF209" i="11" s="1"/>
  <c r="BM209" i="11"/>
  <c r="BE209" i="11" s="1"/>
  <c r="BL209" i="11"/>
  <c r="BD209" i="11" s="1"/>
  <c r="BK209" i="11"/>
  <c r="BC209" i="11" s="1"/>
  <c r="AR209" i="11"/>
  <c r="AL209" i="11"/>
  <c r="AD209" i="11" s="1"/>
  <c r="AK209" i="11"/>
  <c r="AC209" i="11" s="1"/>
  <c r="AJ209" i="11"/>
  <c r="AB209" i="11" s="1"/>
  <c r="AI209" i="11"/>
  <c r="AA209" i="11" s="1"/>
  <c r="AH209" i="11"/>
  <c r="Z209" i="11" s="1"/>
  <c r="AG209" i="11"/>
  <c r="Y209" i="11" s="1"/>
  <c r="AF209" i="11"/>
  <c r="X209" i="11" s="1"/>
  <c r="O209" i="11"/>
  <c r="A209" i="11"/>
  <c r="BQ208" i="11"/>
  <c r="BI208" i="11" s="1"/>
  <c r="BP208" i="11"/>
  <c r="BH208" i="11" s="1"/>
  <c r="BO208" i="11"/>
  <c r="BG208" i="11" s="1"/>
  <c r="BN208" i="11"/>
  <c r="BF208" i="11" s="1"/>
  <c r="BM208" i="11"/>
  <c r="BE208" i="11" s="1"/>
  <c r="BL208" i="11"/>
  <c r="BD208" i="11" s="1"/>
  <c r="BK208" i="11"/>
  <c r="BC208" i="11" s="1"/>
  <c r="AR208" i="11"/>
  <c r="AL208" i="11"/>
  <c r="AD208" i="11" s="1"/>
  <c r="AK208" i="11"/>
  <c r="AC208" i="11" s="1"/>
  <c r="AJ208" i="11"/>
  <c r="AB208" i="11" s="1"/>
  <c r="AI208" i="11"/>
  <c r="AA208" i="11" s="1"/>
  <c r="AH208" i="11"/>
  <c r="Z208" i="11" s="1"/>
  <c r="AG208" i="11"/>
  <c r="Y208" i="11" s="1"/>
  <c r="AF208" i="11"/>
  <c r="X208" i="11" s="1"/>
  <c r="O208" i="11"/>
  <c r="A208" i="11"/>
  <c r="BQ207" i="11"/>
  <c r="BI207" i="11" s="1"/>
  <c r="BP207" i="11"/>
  <c r="BH207" i="11" s="1"/>
  <c r="BO207" i="11"/>
  <c r="BG207" i="11" s="1"/>
  <c r="BN207" i="11"/>
  <c r="BF207" i="11" s="1"/>
  <c r="BM207" i="11"/>
  <c r="BE207" i="11" s="1"/>
  <c r="BL207" i="11"/>
  <c r="BD207" i="11" s="1"/>
  <c r="BK207" i="11"/>
  <c r="BC207" i="11" s="1"/>
  <c r="AR207" i="11"/>
  <c r="AL207" i="11"/>
  <c r="AD207" i="11" s="1"/>
  <c r="AK207" i="11"/>
  <c r="AC207" i="11" s="1"/>
  <c r="AJ207" i="11"/>
  <c r="AB207" i="11" s="1"/>
  <c r="AI207" i="11"/>
  <c r="AA207" i="11" s="1"/>
  <c r="AH207" i="11"/>
  <c r="Z207" i="11" s="1"/>
  <c r="AG207" i="11"/>
  <c r="Y207" i="11" s="1"/>
  <c r="AF207" i="11"/>
  <c r="X207" i="11" s="1"/>
  <c r="O207" i="11"/>
  <c r="A207" i="11"/>
  <c r="BQ206" i="11"/>
  <c r="BI206" i="11" s="1"/>
  <c r="BP206" i="11"/>
  <c r="BH206" i="11" s="1"/>
  <c r="BO206" i="11"/>
  <c r="BG206" i="11" s="1"/>
  <c r="BN206" i="11"/>
  <c r="BF206" i="11" s="1"/>
  <c r="BM206" i="11"/>
  <c r="BE206" i="11" s="1"/>
  <c r="BL206" i="11"/>
  <c r="BD206" i="11" s="1"/>
  <c r="BK206" i="11"/>
  <c r="BC206" i="11" s="1"/>
  <c r="AR206" i="11"/>
  <c r="AL206" i="11"/>
  <c r="AD206" i="11" s="1"/>
  <c r="AK206" i="11"/>
  <c r="AC206" i="11" s="1"/>
  <c r="AJ206" i="11"/>
  <c r="AB206" i="11" s="1"/>
  <c r="AI206" i="11"/>
  <c r="AA206" i="11" s="1"/>
  <c r="AH206" i="11"/>
  <c r="Z206" i="11" s="1"/>
  <c r="AG206" i="11"/>
  <c r="Y206" i="11" s="1"/>
  <c r="AF206" i="11"/>
  <c r="X206" i="11" s="1"/>
  <c r="O206" i="11"/>
  <c r="A206" i="11"/>
  <c r="BQ205" i="11"/>
  <c r="BI205" i="11" s="1"/>
  <c r="BP205" i="11"/>
  <c r="BH205" i="11" s="1"/>
  <c r="BO205" i="11"/>
  <c r="BG205" i="11" s="1"/>
  <c r="BN205" i="11"/>
  <c r="BF205" i="11" s="1"/>
  <c r="BM205" i="11"/>
  <c r="BE205" i="11" s="1"/>
  <c r="BL205" i="11"/>
  <c r="BD205" i="11" s="1"/>
  <c r="BK205" i="11"/>
  <c r="BC205" i="11" s="1"/>
  <c r="AR205" i="11"/>
  <c r="AL205" i="11"/>
  <c r="AD205" i="11" s="1"/>
  <c r="AK205" i="11"/>
  <c r="AC205" i="11" s="1"/>
  <c r="AJ205" i="11"/>
  <c r="AB205" i="11" s="1"/>
  <c r="AI205" i="11"/>
  <c r="AA205" i="11" s="1"/>
  <c r="AH205" i="11"/>
  <c r="Z205" i="11" s="1"/>
  <c r="AG205" i="11"/>
  <c r="Y205" i="11" s="1"/>
  <c r="AF205" i="11"/>
  <c r="X205" i="11" s="1"/>
  <c r="O205" i="11"/>
  <c r="A205" i="11"/>
  <c r="BQ204" i="11"/>
  <c r="BI204" i="11" s="1"/>
  <c r="BP204" i="11"/>
  <c r="BH204" i="11" s="1"/>
  <c r="BO204" i="11"/>
  <c r="BG204" i="11" s="1"/>
  <c r="BN204" i="11"/>
  <c r="BF204" i="11" s="1"/>
  <c r="BM204" i="11"/>
  <c r="BE204" i="11" s="1"/>
  <c r="BL204" i="11"/>
  <c r="BD204" i="11" s="1"/>
  <c r="BK204" i="11"/>
  <c r="BC204" i="11" s="1"/>
  <c r="AR204" i="11"/>
  <c r="AL204" i="11"/>
  <c r="AD204" i="11" s="1"/>
  <c r="AK204" i="11"/>
  <c r="AC204" i="11" s="1"/>
  <c r="AJ204" i="11"/>
  <c r="AB204" i="11" s="1"/>
  <c r="AI204" i="11"/>
  <c r="AA204" i="11" s="1"/>
  <c r="AH204" i="11"/>
  <c r="Z204" i="11" s="1"/>
  <c r="AG204" i="11"/>
  <c r="Y204" i="11" s="1"/>
  <c r="AF204" i="11"/>
  <c r="X204" i="11" s="1"/>
  <c r="O204" i="11"/>
  <c r="A204" i="11"/>
  <c r="BQ203" i="11"/>
  <c r="BI203" i="11" s="1"/>
  <c r="BP203" i="11"/>
  <c r="BO203" i="11"/>
  <c r="BG203" i="11" s="1"/>
  <c r="BN203" i="11"/>
  <c r="BF203" i="11" s="1"/>
  <c r="BM203" i="11"/>
  <c r="BE203" i="11" s="1"/>
  <c r="BL203" i="11"/>
  <c r="BD203" i="11" s="1"/>
  <c r="BK203" i="11"/>
  <c r="BC203" i="11" s="1"/>
  <c r="BH203" i="11"/>
  <c r="AR203" i="11"/>
  <c r="AL203" i="11"/>
  <c r="AD203" i="11" s="1"/>
  <c r="AK203" i="11"/>
  <c r="AC203" i="11" s="1"/>
  <c r="AJ203" i="11"/>
  <c r="AB203" i="11" s="1"/>
  <c r="AI203" i="11"/>
  <c r="AA203" i="11" s="1"/>
  <c r="AH203" i="11"/>
  <c r="Z203" i="11" s="1"/>
  <c r="AG203" i="11"/>
  <c r="Y203" i="11" s="1"/>
  <c r="AF203" i="11"/>
  <c r="X203" i="11" s="1"/>
  <c r="O203" i="11"/>
  <c r="A203" i="11"/>
  <c r="BQ202" i="11"/>
  <c r="BI202" i="11" s="1"/>
  <c r="BP202" i="11"/>
  <c r="BH202" i="11" s="1"/>
  <c r="BO202" i="11"/>
  <c r="BG202" i="11" s="1"/>
  <c r="BN202" i="11"/>
  <c r="BF202" i="11" s="1"/>
  <c r="BM202" i="11"/>
  <c r="BE202" i="11" s="1"/>
  <c r="BL202" i="11"/>
  <c r="BD202" i="11" s="1"/>
  <c r="BK202" i="11"/>
  <c r="BC202" i="11" s="1"/>
  <c r="AR202" i="11"/>
  <c r="AL202" i="11"/>
  <c r="AD202" i="11" s="1"/>
  <c r="AK202" i="11"/>
  <c r="AC202" i="11" s="1"/>
  <c r="AJ202" i="11"/>
  <c r="AB202" i="11" s="1"/>
  <c r="AI202" i="11"/>
  <c r="AA202" i="11" s="1"/>
  <c r="AH202" i="11"/>
  <c r="Z202" i="11" s="1"/>
  <c r="AG202" i="11"/>
  <c r="Y202" i="11" s="1"/>
  <c r="AF202" i="11"/>
  <c r="X202" i="11" s="1"/>
  <c r="O202" i="11"/>
  <c r="A202" i="11"/>
  <c r="BQ201" i="11"/>
  <c r="BI201" i="11" s="1"/>
  <c r="BP201" i="11"/>
  <c r="BH201" i="11" s="1"/>
  <c r="BO201" i="11"/>
  <c r="BG201" i="11" s="1"/>
  <c r="BN201" i="11"/>
  <c r="BF201" i="11" s="1"/>
  <c r="BM201" i="11"/>
  <c r="BE201" i="11" s="1"/>
  <c r="BL201" i="11"/>
  <c r="BD201" i="11" s="1"/>
  <c r="BK201" i="11"/>
  <c r="BC201" i="11" s="1"/>
  <c r="AR201" i="11"/>
  <c r="AL201" i="11"/>
  <c r="AD201" i="11" s="1"/>
  <c r="AK201" i="11"/>
  <c r="AC201" i="11" s="1"/>
  <c r="AJ201" i="11"/>
  <c r="AB201" i="11" s="1"/>
  <c r="AI201" i="11"/>
  <c r="AA201" i="11" s="1"/>
  <c r="AH201" i="11"/>
  <c r="Z201" i="11" s="1"/>
  <c r="AG201" i="11"/>
  <c r="Y201" i="11" s="1"/>
  <c r="AF201" i="11"/>
  <c r="X201" i="11" s="1"/>
  <c r="O201" i="11"/>
  <c r="A201" i="11"/>
  <c r="BQ200" i="11"/>
  <c r="BI200" i="11" s="1"/>
  <c r="BP200" i="11"/>
  <c r="BH200" i="11" s="1"/>
  <c r="BO200" i="11"/>
  <c r="BG200" i="11" s="1"/>
  <c r="BN200" i="11"/>
  <c r="BF200" i="11" s="1"/>
  <c r="BM200" i="11"/>
  <c r="BE200" i="11" s="1"/>
  <c r="BL200" i="11"/>
  <c r="BD200" i="11" s="1"/>
  <c r="BK200" i="11"/>
  <c r="BC200" i="11" s="1"/>
  <c r="AR200" i="11"/>
  <c r="AL200" i="11"/>
  <c r="AD200" i="11" s="1"/>
  <c r="AK200" i="11"/>
  <c r="AC200" i="11" s="1"/>
  <c r="AJ200" i="11"/>
  <c r="AB200" i="11" s="1"/>
  <c r="AI200" i="11"/>
  <c r="AA200" i="11" s="1"/>
  <c r="AH200" i="11"/>
  <c r="Z200" i="11" s="1"/>
  <c r="AG200" i="11"/>
  <c r="Y200" i="11" s="1"/>
  <c r="AF200" i="11"/>
  <c r="X200" i="11" s="1"/>
  <c r="O200" i="11"/>
  <c r="A200" i="11"/>
  <c r="BQ199" i="11"/>
  <c r="BI199" i="11" s="1"/>
  <c r="BP199" i="11"/>
  <c r="BO199" i="11"/>
  <c r="BG199" i="11" s="1"/>
  <c r="BN199" i="11"/>
  <c r="BF199" i="11" s="1"/>
  <c r="BM199" i="11"/>
  <c r="BE199" i="11" s="1"/>
  <c r="BL199" i="11"/>
  <c r="BD199" i="11" s="1"/>
  <c r="BK199" i="11"/>
  <c r="BC199" i="11" s="1"/>
  <c r="BH199" i="11"/>
  <c r="AR199" i="11"/>
  <c r="AL199" i="11"/>
  <c r="AD199" i="11" s="1"/>
  <c r="AK199" i="11"/>
  <c r="AC199" i="11" s="1"/>
  <c r="AJ199" i="11"/>
  <c r="AB199" i="11" s="1"/>
  <c r="AI199" i="11"/>
  <c r="AA199" i="11" s="1"/>
  <c r="AH199" i="11"/>
  <c r="Z199" i="11" s="1"/>
  <c r="AG199" i="11"/>
  <c r="Y199" i="11" s="1"/>
  <c r="AF199" i="11"/>
  <c r="X199" i="11" s="1"/>
  <c r="O199" i="11"/>
  <c r="A199" i="11"/>
  <c r="BQ198" i="11"/>
  <c r="BI198" i="11" s="1"/>
  <c r="BP198" i="11"/>
  <c r="BH198" i="11" s="1"/>
  <c r="BO198" i="11"/>
  <c r="BG198" i="11" s="1"/>
  <c r="BN198" i="11"/>
  <c r="BF198" i="11" s="1"/>
  <c r="BM198" i="11"/>
  <c r="BE198" i="11" s="1"/>
  <c r="BL198" i="11"/>
  <c r="BD198" i="11" s="1"/>
  <c r="BK198" i="11"/>
  <c r="BC198" i="11" s="1"/>
  <c r="AR198" i="11"/>
  <c r="AL198" i="11"/>
  <c r="AD198" i="11" s="1"/>
  <c r="AK198" i="11"/>
  <c r="AC198" i="11" s="1"/>
  <c r="AJ198" i="11"/>
  <c r="AB198" i="11" s="1"/>
  <c r="AI198" i="11"/>
  <c r="AA198" i="11" s="1"/>
  <c r="AH198" i="11"/>
  <c r="Z198" i="11" s="1"/>
  <c r="AG198" i="11"/>
  <c r="Y198" i="11" s="1"/>
  <c r="AF198" i="11"/>
  <c r="X198" i="11" s="1"/>
  <c r="O198" i="11"/>
  <c r="A198" i="11"/>
  <c r="BQ197" i="11"/>
  <c r="BI197" i="11" s="1"/>
  <c r="BP197" i="11"/>
  <c r="BH197" i="11" s="1"/>
  <c r="BO197" i="11"/>
  <c r="BG197" i="11" s="1"/>
  <c r="BN197" i="11"/>
  <c r="BF197" i="11" s="1"/>
  <c r="BM197" i="11"/>
  <c r="BE197" i="11" s="1"/>
  <c r="BL197" i="11"/>
  <c r="BD197" i="11" s="1"/>
  <c r="BK197" i="11"/>
  <c r="BC197" i="11" s="1"/>
  <c r="AR197" i="11"/>
  <c r="AL197" i="11"/>
  <c r="AD197" i="11" s="1"/>
  <c r="AK197" i="11"/>
  <c r="AC197" i="11" s="1"/>
  <c r="AJ197" i="11"/>
  <c r="AB197" i="11" s="1"/>
  <c r="AI197" i="11"/>
  <c r="AA197" i="11" s="1"/>
  <c r="AH197" i="11"/>
  <c r="Z197" i="11" s="1"/>
  <c r="AG197" i="11"/>
  <c r="Y197" i="11" s="1"/>
  <c r="AF197" i="11"/>
  <c r="X197" i="11" s="1"/>
  <c r="O197" i="11"/>
  <c r="A197" i="11"/>
  <c r="BQ196" i="11"/>
  <c r="BI196" i="11" s="1"/>
  <c r="BP196" i="11"/>
  <c r="BH196" i="11" s="1"/>
  <c r="BO196" i="11"/>
  <c r="BG196" i="11" s="1"/>
  <c r="BN196" i="11"/>
  <c r="BF196" i="11" s="1"/>
  <c r="BM196" i="11"/>
  <c r="BE196" i="11" s="1"/>
  <c r="BL196" i="11"/>
  <c r="BD196" i="11" s="1"/>
  <c r="BK196" i="11"/>
  <c r="BC196" i="11" s="1"/>
  <c r="AR196" i="11"/>
  <c r="AL196" i="11"/>
  <c r="AD196" i="11" s="1"/>
  <c r="AK196" i="11"/>
  <c r="AC196" i="11" s="1"/>
  <c r="AJ196" i="11"/>
  <c r="AB196" i="11" s="1"/>
  <c r="AI196" i="11"/>
  <c r="AA196" i="11" s="1"/>
  <c r="AH196" i="11"/>
  <c r="Z196" i="11" s="1"/>
  <c r="AG196" i="11"/>
  <c r="Y196" i="11" s="1"/>
  <c r="AF196" i="11"/>
  <c r="X196" i="11" s="1"/>
  <c r="O196" i="11"/>
  <c r="A196" i="11"/>
  <c r="BQ195" i="11"/>
  <c r="BI195" i="11" s="1"/>
  <c r="BP195" i="11"/>
  <c r="BH195" i="11" s="1"/>
  <c r="BO195" i="11"/>
  <c r="BG195" i="11" s="1"/>
  <c r="BN195" i="11"/>
  <c r="BF195" i="11" s="1"/>
  <c r="BM195" i="11"/>
  <c r="BE195" i="11" s="1"/>
  <c r="BL195" i="11"/>
  <c r="BD195" i="11" s="1"/>
  <c r="BK195" i="11"/>
  <c r="BC195" i="11" s="1"/>
  <c r="AR195" i="11"/>
  <c r="AL195" i="11"/>
  <c r="AD195" i="11" s="1"/>
  <c r="AK195" i="11"/>
  <c r="AC195" i="11" s="1"/>
  <c r="AJ195" i="11"/>
  <c r="AB195" i="11" s="1"/>
  <c r="AI195" i="11"/>
  <c r="AA195" i="11" s="1"/>
  <c r="AH195" i="11"/>
  <c r="Z195" i="11" s="1"/>
  <c r="AG195" i="11"/>
  <c r="Y195" i="11" s="1"/>
  <c r="AF195" i="11"/>
  <c r="X195" i="11" s="1"/>
  <c r="O195" i="11"/>
  <c r="A195" i="11"/>
  <c r="BQ194" i="11"/>
  <c r="BI194" i="11" s="1"/>
  <c r="BP194" i="11"/>
  <c r="BH194" i="11" s="1"/>
  <c r="BO194" i="11"/>
  <c r="BG194" i="11" s="1"/>
  <c r="BN194" i="11"/>
  <c r="BF194" i="11" s="1"/>
  <c r="BM194" i="11"/>
  <c r="BE194" i="11" s="1"/>
  <c r="BL194" i="11"/>
  <c r="BD194" i="11" s="1"/>
  <c r="BK194" i="11"/>
  <c r="BC194" i="11" s="1"/>
  <c r="AR194" i="11"/>
  <c r="AL194" i="11"/>
  <c r="AD194" i="11" s="1"/>
  <c r="AK194" i="11"/>
  <c r="AC194" i="11" s="1"/>
  <c r="AJ194" i="11"/>
  <c r="AB194" i="11" s="1"/>
  <c r="AI194" i="11"/>
  <c r="AA194" i="11" s="1"/>
  <c r="AH194" i="11"/>
  <c r="Z194" i="11" s="1"/>
  <c r="AG194" i="11"/>
  <c r="Y194" i="11" s="1"/>
  <c r="AF194" i="11"/>
  <c r="X194" i="11" s="1"/>
  <c r="O194" i="11"/>
  <c r="A194" i="11"/>
  <c r="BQ193" i="11"/>
  <c r="BI193" i="11" s="1"/>
  <c r="BP193" i="11"/>
  <c r="BH193" i="11" s="1"/>
  <c r="BO193" i="11"/>
  <c r="BG193" i="11" s="1"/>
  <c r="BN193" i="11"/>
  <c r="BF193" i="11" s="1"/>
  <c r="BM193" i="11"/>
  <c r="BE193" i="11" s="1"/>
  <c r="BL193" i="11"/>
  <c r="BD193" i="11" s="1"/>
  <c r="BK193" i="11"/>
  <c r="BC193" i="11" s="1"/>
  <c r="AR193" i="11"/>
  <c r="AL193" i="11"/>
  <c r="AD193" i="11" s="1"/>
  <c r="AK193" i="11"/>
  <c r="AC193" i="11" s="1"/>
  <c r="AJ193" i="11"/>
  <c r="AB193" i="11" s="1"/>
  <c r="AI193" i="11"/>
  <c r="AA193" i="11" s="1"/>
  <c r="AH193" i="11"/>
  <c r="Z193" i="11" s="1"/>
  <c r="AG193" i="11"/>
  <c r="Y193" i="11" s="1"/>
  <c r="AF193" i="11"/>
  <c r="X193" i="11" s="1"/>
  <c r="O193" i="11"/>
  <c r="A193" i="11"/>
  <c r="BQ192" i="11"/>
  <c r="BI192" i="11" s="1"/>
  <c r="BP192" i="11"/>
  <c r="BH192" i="11" s="1"/>
  <c r="BO192" i="11"/>
  <c r="BG192" i="11" s="1"/>
  <c r="BN192" i="11"/>
  <c r="BF192" i="11" s="1"/>
  <c r="BM192" i="11"/>
  <c r="BE192" i="11" s="1"/>
  <c r="BL192" i="11"/>
  <c r="BD192" i="11" s="1"/>
  <c r="BK192" i="11"/>
  <c r="BC192" i="11" s="1"/>
  <c r="AR192" i="11"/>
  <c r="AL192" i="11"/>
  <c r="AD192" i="11" s="1"/>
  <c r="AK192" i="11"/>
  <c r="AC192" i="11" s="1"/>
  <c r="AJ192" i="11"/>
  <c r="AB192" i="11" s="1"/>
  <c r="AI192" i="11"/>
  <c r="AA192" i="11" s="1"/>
  <c r="AH192" i="11"/>
  <c r="Z192" i="11" s="1"/>
  <c r="AG192" i="11"/>
  <c r="Y192" i="11" s="1"/>
  <c r="AF192" i="11"/>
  <c r="X192" i="11" s="1"/>
  <c r="O192" i="11"/>
  <c r="A192" i="11"/>
  <c r="BQ191" i="11"/>
  <c r="BI191" i="11" s="1"/>
  <c r="BP191" i="11"/>
  <c r="BH191" i="11" s="1"/>
  <c r="BO191" i="11"/>
  <c r="BG191" i="11" s="1"/>
  <c r="BN191" i="11"/>
  <c r="BF191" i="11" s="1"/>
  <c r="BM191" i="11"/>
  <c r="BE191" i="11" s="1"/>
  <c r="BL191" i="11"/>
  <c r="BD191" i="11" s="1"/>
  <c r="BK191" i="11"/>
  <c r="BC191" i="11" s="1"/>
  <c r="AR191" i="11"/>
  <c r="AL191" i="11"/>
  <c r="AD191" i="11" s="1"/>
  <c r="AK191" i="11"/>
  <c r="AC191" i="11" s="1"/>
  <c r="AJ191" i="11"/>
  <c r="AB191" i="11" s="1"/>
  <c r="AI191" i="11"/>
  <c r="AA191" i="11" s="1"/>
  <c r="AH191" i="11"/>
  <c r="Z191" i="11" s="1"/>
  <c r="AG191" i="11"/>
  <c r="Y191" i="11" s="1"/>
  <c r="AF191" i="11"/>
  <c r="X191" i="11" s="1"/>
  <c r="O191" i="11"/>
  <c r="A191" i="11"/>
  <c r="BQ190" i="11"/>
  <c r="BI190" i="11" s="1"/>
  <c r="BP190" i="11"/>
  <c r="BH190" i="11" s="1"/>
  <c r="BO190" i="11"/>
  <c r="BG190" i="11" s="1"/>
  <c r="BN190" i="11"/>
  <c r="BF190" i="11" s="1"/>
  <c r="BM190" i="11"/>
  <c r="BE190" i="11" s="1"/>
  <c r="BL190" i="11"/>
  <c r="BD190" i="11" s="1"/>
  <c r="BK190" i="11"/>
  <c r="BC190" i="11" s="1"/>
  <c r="AR190" i="11"/>
  <c r="AL190" i="11"/>
  <c r="AD190" i="11" s="1"/>
  <c r="AK190" i="11"/>
  <c r="AC190" i="11" s="1"/>
  <c r="AJ190" i="11"/>
  <c r="AB190" i="11" s="1"/>
  <c r="AI190" i="11"/>
  <c r="AA190" i="11" s="1"/>
  <c r="AH190" i="11"/>
  <c r="Z190" i="11" s="1"/>
  <c r="AG190" i="11"/>
  <c r="Y190" i="11" s="1"/>
  <c r="AF190" i="11"/>
  <c r="X190" i="11" s="1"/>
  <c r="O190" i="11"/>
  <c r="A190" i="11"/>
  <c r="BQ189" i="11"/>
  <c r="BI189" i="11" s="1"/>
  <c r="BP189" i="11"/>
  <c r="BH189" i="11" s="1"/>
  <c r="BO189" i="11"/>
  <c r="BG189" i="11" s="1"/>
  <c r="BN189" i="11"/>
  <c r="BF189" i="11" s="1"/>
  <c r="BM189" i="11"/>
  <c r="BE189" i="11" s="1"/>
  <c r="BL189" i="11"/>
  <c r="BD189" i="11" s="1"/>
  <c r="BK189" i="11"/>
  <c r="BC189" i="11" s="1"/>
  <c r="AR189" i="11"/>
  <c r="AL189" i="11"/>
  <c r="AD189" i="11" s="1"/>
  <c r="AK189" i="11"/>
  <c r="AC189" i="11" s="1"/>
  <c r="AJ189" i="11"/>
  <c r="AB189" i="11" s="1"/>
  <c r="AI189" i="11"/>
  <c r="AA189" i="11" s="1"/>
  <c r="AH189" i="11"/>
  <c r="Z189" i="11" s="1"/>
  <c r="AG189" i="11"/>
  <c r="Y189" i="11" s="1"/>
  <c r="AF189" i="11"/>
  <c r="X189" i="11" s="1"/>
  <c r="O189" i="11"/>
  <c r="A189" i="11"/>
  <c r="BQ188" i="11"/>
  <c r="BI188" i="11" s="1"/>
  <c r="BP188" i="11"/>
  <c r="BH188" i="11" s="1"/>
  <c r="BO188" i="11"/>
  <c r="BG188" i="11" s="1"/>
  <c r="BN188" i="11"/>
  <c r="BF188" i="11" s="1"/>
  <c r="BM188" i="11"/>
  <c r="BE188" i="11" s="1"/>
  <c r="BL188" i="11"/>
  <c r="BD188" i="11" s="1"/>
  <c r="BK188" i="11"/>
  <c r="BC188" i="11" s="1"/>
  <c r="AR188" i="11"/>
  <c r="AL188" i="11"/>
  <c r="AD188" i="11" s="1"/>
  <c r="AK188" i="11"/>
  <c r="AC188" i="11" s="1"/>
  <c r="AJ188" i="11"/>
  <c r="AB188" i="11" s="1"/>
  <c r="AI188" i="11"/>
  <c r="AA188" i="11" s="1"/>
  <c r="AH188" i="11"/>
  <c r="Z188" i="11" s="1"/>
  <c r="AG188" i="11"/>
  <c r="Y188" i="11" s="1"/>
  <c r="AF188" i="11"/>
  <c r="X188" i="11" s="1"/>
  <c r="O188" i="11"/>
  <c r="A188" i="11"/>
  <c r="BQ187" i="11"/>
  <c r="BI187" i="11" s="1"/>
  <c r="BP187" i="11"/>
  <c r="BH187" i="11" s="1"/>
  <c r="BO187" i="11"/>
  <c r="BG187" i="11" s="1"/>
  <c r="BN187" i="11"/>
  <c r="BF187" i="11" s="1"/>
  <c r="BM187" i="11"/>
  <c r="BE187" i="11" s="1"/>
  <c r="BL187" i="11"/>
  <c r="BD187" i="11" s="1"/>
  <c r="BK187" i="11"/>
  <c r="BC187" i="11" s="1"/>
  <c r="AR187" i="11"/>
  <c r="AL187" i="11"/>
  <c r="AD187" i="11" s="1"/>
  <c r="AK187" i="11"/>
  <c r="AC187" i="11" s="1"/>
  <c r="AJ187" i="11"/>
  <c r="AB187" i="11" s="1"/>
  <c r="AI187" i="11"/>
  <c r="AA187" i="11" s="1"/>
  <c r="AH187" i="11"/>
  <c r="Z187" i="11" s="1"/>
  <c r="AG187" i="11"/>
  <c r="Y187" i="11" s="1"/>
  <c r="AF187" i="11"/>
  <c r="X187" i="11" s="1"/>
  <c r="O187" i="11"/>
  <c r="A187" i="11"/>
  <c r="BQ186" i="11"/>
  <c r="BI186" i="11" s="1"/>
  <c r="BP186" i="11"/>
  <c r="BH186" i="11" s="1"/>
  <c r="BO186" i="11"/>
  <c r="BG186" i="11" s="1"/>
  <c r="BN186" i="11"/>
  <c r="BF186" i="11" s="1"/>
  <c r="BM186" i="11"/>
  <c r="BE186" i="11" s="1"/>
  <c r="BL186" i="11"/>
  <c r="BD186" i="11" s="1"/>
  <c r="BK186" i="11"/>
  <c r="BC186" i="11" s="1"/>
  <c r="AR186" i="11"/>
  <c r="AL186" i="11"/>
  <c r="AD186" i="11" s="1"/>
  <c r="AK186" i="11"/>
  <c r="AC186" i="11" s="1"/>
  <c r="AJ186" i="11"/>
  <c r="AB186" i="11" s="1"/>
  <c r="AI186" i="11"/>
  <c r="AA186" i="11" s="1"/>
  <c r="AH186" i="11"/>
  <c r="Z186" i="11" s="1"/>
  <c r="AG186" i="11"/>
  <c r="Y186" i="11" s="1"/>
  <c r="AF186" i="11"/>
  <c r="X186" i="11" s="1"/>
  <c r="O186" i="11"/>
  <c r="A186" i="11"/>
  <c r="BQ185" i="11"/>
  <c r="BI185" i="11" s="1"/>
  <c r="BP185" i="11"/>
  <c r="BH185" i="11" s="1"/>
  <c r="BO185" i="11"/>
  <c r="BG185" i="11" s="1"/>
  <c r="BN185" i="11"/>
  <c r="BF185" i="11" s="1"/>
  <c r="BM185" i="11"/>
  <c r="BE185" i="11" s="1"/>
  <c r="BL185" i="11"/>
  <c r="BD185" i="11" s="1"/>
  <c r="BK185" i="11"/>
  <c r="BC185" i="11" s="1"/>
  <c r="AR185" i="11"/>
  <c r="AL185" i="11"/>
  <c r="AD185" i="11" s="1"/>
  <c r="AK185" i="11"/>
  <c r="AC185" i="11" s="1"/>
  <c r="AJ185" i="11"/>
  <c r="AB185" i="11" s="1"/>
  <c r="AI185" i="11"/>
  <c r="AA185" i="11" s="1"/>
  <c r="AH185" i="11"/>
  <c r="Z185" i="11" s="1"/>
  <c r="AG185" i="11"/>
  <c r="Y185" i="11" s="1"/>
  <c r="AF185" i="11"/>
  <c r="X185" i="11" s="1"/>
  <c r="O185" i="11"/>
  <c r="A185" i="11"/>
  <c r="BQ184" i="11"/>
  <c r="BI184" i="11" s="1"/>
  <c r="BP184" i="11"/>
  <c r="BH184" i="11" s="1"/>
  <c r="BO184" i="11"/>
  <c r="BG184" i="11" s="1"/>
  <c r="BN184" i="11"/>
  <c r="BF184" i="11" s="1"/>
  <c r="BM184" i="11"/>
  <c r="BE184" i="11" s="1"/>
  <c r="BL184" i="11"/>
  <c r="BD184" i="11" s="1"/>
  <c r="BK184" i="11"/>
  <c r="BC184" i="11" s="1"/>
  <c r="AR184" i="11"/>
  <c r="AL184" i="11"/>
  <c r="AD184" i="11" s="1"/>
  <c r="AK184" i="11"/>
  <c r="AC184" i="11" s="1"/>
  <c r="AJ184" i="11"/>
  <c r="AB184" i="11" s="1"/>
  <c r="AI184" i="11"/>
  <c r="AA184" i="11" s="1"/>
  <c r="AH184" i="11"/>
  <c r="Z184" i="11" s="1"/>
  <c r="AG184" i="11"/>
  <c r="Y184" i="11" s="1"/>
  <c r="AF184" i="11"/>
  <c r="X184" i="11" s="1"/>
  <c r="O184" i="11"/>
  <c r="A184" i="11"/>
  <c r="BQ183" i="11"/>
  <c r="BI183" i="11" s="1"/>
  <c r="BP183" i="11"/>
  <c r="BH183" i="11" s="1"/>
  <c r="BO183" i="11"/>
  <c r="BG183" i="11" s="1"/>
  <c r="BN183" i="11"/>
  <c r="BF183" i="11" s="1"/>
  <c r="BM183" i="11"/>
  <c r="BE183" i="11" s="1"/>
  <c r="BL183" i="11"/>
  <c r="BD183" i="11" s="1"/>
  <c r="BK183" i="11"/>
  <c r="BC183" i="11" s="1"/>
  <c r="AR183" i="11"/>
  <c r="AL183" i="11"/>
  <c r="AD183" i="11" s="1"/>
  <c r="AK183" i="11"/>
  <c r="AC183" i="11" s="1"/>
  <c r="AJ183" i="11"/>
  <c r="AB183" i="11" s="1"/>
  <c r="AI183" i="11"/>
  <c r="AA183" i="11" s="1"/>
  <c r="AH183" i="11"/>
  <c r="Z183" i="11" s="1"/>
  <c r="AG183" i="11"/>
  <c r="Y183" i="11" s="1"/>
  <c r="AF183" i="11"/>
  <c r="X183" i="11" s="1"/>
  <c r="O183" i="11"/>
  <c r="A183" i="11"/>
  <c r="BQ182" i="11"/>
  <c r="BI182" i="11" s="1"/>
  <c r="BP182" i="11"/>
  <c r="BH182" i="11" s="1"/>
  <c r="BO182" i="11"/>
  <c r="BG182" i="11" s="1"/>
  <c r="BN182" i="11"/>
  <c r="BF182" i="11" s="1"/>
  <c r="BM182" i="11"/>
  <c r="BE182" i="11" s="1"/>
  <c r="BL182" i="11"/>
  <c r="BD182" i="11" s="1"/>
  <c r="BK182" i="11"/>
  <c r="BC182" i="11" s="1"/>
  <c r="AR182" i="11"/>
  <c r="AL182" i="11"/>
  <c r="AD182" i="11" s="1"/>
  <c r="AK182" i="11"/>
  <c r="AC182" i="11" s="1"/>
  <c r="AJ182" i="11"/>
  <c r="AB182" i="11" s="1"/>
  <c r="AI182" i="11"/>
  <c r="AA182" i="11" s="1"/>
  <c r="AH182" i="11"/>
  <c r="Z182" i="11" s="1"/>
  <c r="AG182" i="11"/>
  <c r="Y182" i="11" s="1"/>
  <c r="AF182" i="11"/>
  <c r="X182" i="11" s="1"/>
  <c r="O182" i="11"/>
  <c r="A182" i="11"/>
  <c r="BQ181" i="11"/>
  <c r="BI181" i="11" s="1"/>
  <c r="BP181" i="11"/>
  <c r="BH181" i="11" s="1"/>
  <c r="BO181" i="11"/>
  <c r="BG181" i="11" s="1"/>
  <c r="BN181" i="11"/>
  <c r="BF181" i="11" s="1"/>
  <c r="BM181" i="11"/>
  <c r="BE181" i="11" s="1"/>
  <c r="BL181" i="11"/>
  <c r="BD181" i="11" s="1"/>
  <c r="BK181" i="11"/>
  <c r="BC181" i="11" s="1"/>
  <c r="AR181" i="11"/>
  <c r="AL181" i="11"/>
  <c r="AD181" i="11" s="1"/>
  <c r="AK181" i="11"/>
  <c r="AC181" i="11" s="1"/>
  <c r="AJ181" i="11"/>
  <c r="AB181" i="11" s="1"/>
  <c r="AI181" i="11"/>
  <c r="AA181" i="11" s="1"/>
  <c r="AH181" i="11"/>
  <c r="Z181" i="11" s="1"/>
  <c r="AG181" i="11"/>
  <c r="Y181" i="11" s="1"/>
  <c r="AF181" i="11"/>
  <c r="X181" i="11" s="1"/>
  <c r="O181" i="11"/>
  <c r="A181" i="11"/>
  <c r="BQ180" i="11"/>
  <c r="BI180" i="11" s="1"/>
  <c r="BP180" i="11"/>
  <c r="BH180" i="11" s="1"/>
  <c r="BO180" i="11"/>
  <c r="BG180" i="11" s="1"/>
  <c r="BN180" i="11"/>
  <c r="BF180" i="11" s="1"/>
  <c r="BM180" i="11"/>
  <c r="BE180" i="11" s="1"/>
  <c r="BL180" i="11"/>
  <c r="BD180" i="11" s="1"/>
  <c r="BK180" i="11"/>
  <c r="BC180" i="11" s="1"/>
  <c r="AR180" i="11"/>
  <c r="AL180" i="11"/>
  <c r="AD180" i="11" s="1"/>
  <c r="AK180" i="11"/>
  <c r="AC180" i="11" s="1"/>
  <c r="AJ180" i="11"/>
  <c r="AB180" i="11" s="1"/>
  <c r="AI180" i="11"/>
  <c r="AA180" i="11" s="1"/>
  <c r="AH180" i="11"/>
  <c r="Z180" i="11" s="1"/>
  <c r="AG180" i="11"/>
  <c r="Y180" i="11" s="1"/>
  <c r="AF180" i="11"/>
  <c r="X180" i="11" s="1"/>
  <c r="O180" i="11"/>
  <c r="A180" i="11"/>
  <c r="BQ179" i="11"/>
  <c r="BI179" i="11" s="1"/>
  <c r="BP179" i="11"/>
  <c r="BH179" i="11" s="1"/>
  <c r="BO179" i="11"/>
  <c r="BG179" i="11" s="1"/>
  <c r="BN179" i="11"/>
  <c r="BF179" i="11" s="1"/>
  <c r="BM179" i="11"/>
  <c r="BE179" i="11" s="1"/>
  <c r="BL179" i="11"/>
  <c r="BD179" i="11" s="1"/>
  <c r="BK179" i="11"/>
  <c r="BC179" i="11" s="1"/>
  <c r="AR179" i="11"/>
  <c r="AL179" i="11"/>
  <c r="AD179" i="11" s="1"/>
  <c r="AK179" i="11"/>
  <c r="AC179" i="11" s="1"/>
  <c r="AJ179" i="11"/>
  <c r="AB179" i="11" s="1"/>
  <c r="AI179" i="11"/>
  <c r="AA179" i="11" s="1"/>
  <c r="AH179" i="11"/>
  <c r="Z179" i="11" s="1"/>
  <c r="AG179" i="11"/>
  <c r="Y179" i="11" s="1"/>
  <c r="AF179" i="11"/>
  <c r="X179" i="11" s="1"/>
  <c r="O179" i="11"/>
  <c r="A179" i="11"/>
  <c r="BQ178" i="11"/>
  <c r="BI178" i="11" s="1"/>
  <c r="BP178" i="11"/>
  <c r="BH178" i="11" s="1"/>
  <c r="BO178" i="11"/>
  <c r="BG178" i="11" s="1"/>
  <c r="BN178" i="11"/>
  <c r="BF178" i="11" s="1"/>
  <c r="BM178" i="11"/>
  <c r="BE178" i="11" s="1"/>
  <c r="BL178" i="11"/>
  <c r="BD178" i="11" s="1"/>
  <c r="BK178" i="11"/>
  <c r="BC178" i="11" s="1"/>
  <c r="AR178" i="11"/>
  <c r="AL178" i="11"/>
  <c r="AD178" i="11" s="1"/>
  <c r="AK178" i="11"/>
  <c r="AC178" i="11" s="1"/>
  <c r="AJ178" i="11"/>
  <c r="AB178" i="11" s="1"/>
  <c r="AI178" i="11"/>
  <c r="AA178" i="11" s="1"/>
  <c r="AH178" i="11"/>
  <c r="Z178" i="11" s="1"/>
  <c r="AG178" i="11"/>
  <c r="Y178" i="11" s="1"/>
  <c r="AF178" i="11"/>
  <c r="X178" i="11" s="1"/>
  <c r="O178" i="11"/>
  <c r="A178" i="11"/>
  <c r="BQ177" i="11"/>
  <c r="BI177" i="11" s="1"/>
  <c r="BP177" i="11"/>
  <c r="BH177" i="11" s="1"/>
  <c r="BO177" i="11"/>
  <c r="BG177" i="11" s="1"/>
  <c r="BN177" i="11"/>
  <c r="BF177" i="11" s="1"/>
  <c r="BM177" i="11"/>
  <c r="BE177" i="11" s="1"/>
  <c r="BL177" i="11"/>
  <c r="BD177" i="11" s="1"/>
  <c r="BK177" i="11"/>
  <c r="BC177" i="11" s="1"/>
  <c r="AR177" i="11"/>
  <c r="AL177" i="11"/>
  <c r="AD177" i="11" s="1"/>
  <c r="AK177" i="11"/>
  <c r="AC177" i="11" s="1"/>
  <c r="AJ177" i="11"/>
  <c r="AB177" i="11" s="1"/>
  <c r="AI177" i="11"/>
  <c r="AA177" i="11" s="1"/>
  <c r="AH177" i="11"/>
  <c r="Z177" i="11" s="1"/>
  <c r="AG177" i="11"/>
  <c r="Y177" i="11" s="1"/>
  <c r="AF177" i="11"/>
  <c r="X177" i="11" s="1"/>
  <c r="O177" i="11"/>
  <c r="A177" i="11"/>
  <c r="BQ176" i="11"/>
  <c r="BI176" i="11" s="1"/>
  <c r="BP176" i="11"/>
  <c r="BO176" i="11"/>
  <c r="BG176" i="11" s="1"/>
  <c r="BN176" i="11"/>
  <c r="BF176" i="11" s="1"/>
  <c r="BM176" i="11"/>
  <c r="BE176" i="11" s="1"/>
  <c r="BL176" i="11"/>
  <c r="BD176" i="11" s="1"/>
  <c r="BK176" i="11"/>
  <c r="BC176" i="11" s="1"/>
  <c r="BH176" i="11"/>
  <c r="AR176" i="11"/>
  <c r="AL176" i="11"/>
  <c r="AD176" i="11" s="1"/>
  <c r="AK176" i="11"/>
  <c r="AC176" i="11" s="1"/>
  <c r="AJ176" i="11"/>
  <c r="AB176" i="11" s="1"/>
  <c r="AI176" i="11"/>
  <c r="AA176" i="11" s="1"/>
  <c r="AH176" i="11"/>
  <c r="Z176" i="11" s="1"/>
  <c r="AG176" i="11"/>
  <c r="Y176" i="11" s="1"/>
  <c r="AF176" i="11"/>
  <c r="X176" i="11" s="1"/>
  <c r="O176" i="11"/>
  <c r="A176" i="11"/>
  <c r="BQ175" i="11"/>
  <c r="BI175" i="11" s="1"/>
  <c r="BP175" i="11"/>
  <c r="BH175" i="11" s="1"/>
  <c r="BO175" i="11"/>
  <c r="BG175" i="11" s="1"/>
  <c r="BN175" i="11"/>
  <c r="BF175" i="11" s="1"/>
  <c r="BM175" i="11"/>
  <c r="BE175" i="11" s="1"/>
  <c r="BL175" i="11"/>
  <c r="BD175" i="11" s="1"/>
  <c r="BK175" i="11"/>
  <c r="BC175" i="11" s="1"/>
  <c r="AR175" i="11"/>
  <c r="AL175" i="11"/>
  <c r="AD175" i="11" s="1"/>
  <c r="AK175" i="11"/>
  <c r="AC175" i="11" s="1"/>
  <c r="AJ175" i="11"/>
  <c r="AB175" i="11" s="1"/>
  <c r="AI175" i="11"/>
  <c r="AA175" i="11" s="1"/>
  <c r="AH175" i="11"/>
  <c r="Z175" i="11" s="1"/>
  <c r="AG175" i="11"/>
  <c r="Y175" i="11" s="1"/>
  <c r="AF175" i="11"/>
  <c r="X175" i="11" s="1"/>
  <c r="O175" i="11"/>
  <c r="A175" i="11"/>
  <c r="BQ174" i="11"/>
  <c r="BI174" i="11" s="1"/>
  <c r="BP174" i="11"/>
  <c r="BH174" i="11" s="1"/>
  <c r="BO174" i="11"/>
  <c r="BG174" i="11" s="1"/>
  <c r="BN174" i="11"/>
  <c r="BF174" i="11" s="1"/>
  <c r="BM174" i="11"/>
  <c r="BE174" i="11" s="1"/>
  <c r="BL174" i="11"/>
  <c r="BD174" i="11" s="1"/>
  <c r="BK174" i="11"/>
  <c r="BC174" i="11" s="1"/>
  <c r="AR174" i="11"/>
  <c r="AL174" i="11"/>
  <c r="AD174" i="11" s="1"/>
  <c r="AK174" i="11"/>
  <c r="AC174" i="11" s="1"/>
  <c r="AJ174" i="11"/>
  <c r="AB174" i="11" s="1"/>
  <c r="AI174" i="11"/>
  <c r="AA174" i="11" s="1"/>
  <c r="AH174" i="11"/>
  <c r="Z174" i="11" s="1"/>
  <c r="AG174" i="11"/>
  <c r="Y174" i="11" s="1"/>
  <c r="AF174" i="11"/>
  <c r="X174" i="11" s="1"/>
  <c r="O174" i="11"/>
  <c r="A174" i="11"/>
  <c r="BQ173" i="11"/>
  <c r="BI173" i="11" s="1"/>
  <c r="BP173" i="11"/>
  <c r="BH173" i="11" s="1"/>
  <c r="BO173" i="11"/>
  <c r="BG173" i="11" s="1"/>
  <c r="BN173" i="11"/>
  <c r="BF173" i="11" s="1"/>
  <c r="BM173" i="11"/>
  <c r="BE173" i="11" s="1"/>
  <c r="BL173" i="11"/>
  <c r="BD173" i="11" s="1"/>
  <c r="BK173" i="11"/>
  <c r="BC173" i="11" s="1"/>
  <c r="AR173" i="11"/>
  <c r="AL173" i="11"/>
  <c r="AD173" i="11" s="1"/>
  <c r="AK173" i="11"/>
  <c r="AC173" i="11" s="1"/>
  <c r="AJ173" i="11"/>
  <c r="AB173" i="11" s="1"/>
  <c r="AI173" i="11"/>
  <c r="AA173" i="11" s="1"/>
  <c r="AH173" i="11"/>
  <c r="Z173" i="11" s="1"/>
  <c r="AG173" i="11"/>
  <c r="Y173" i="11" s="1"/>
  <c r="AF173" i="11"/>
  <c r="X173" i="11" s="1"/>
  <c r="O173" i="11"/>
  <c r="A173" i="11"/>
  <c r="BQ172" i="11"/>
  <c r="BI172" i="11" s="1"/>
  <c r="BP172" i="11"/>
  <c r="BO172" i="11"/>
  <c r="BG172" i="11" s="1"/>
  <c r="BN172" i="11"/>
  <c r="BF172" i="11" s="1"/>
  <c r="BM172" i="11"/>
  <c r="BE172" i="11" s="1"/>
  <c r="BL172" i="11"/>
  <c r="BD172" i="11" s="1"/>
  <c r="BK172" i="11"/>
  <c r="BC172" i="11" s="1"/>
  <c r="BH172" i="11"/>
  <c r="AR172" i="11"/>
  <c r="AL172" i="11"/>
  <c r="AD172" i="11" s="1"/>
  <c r="AK172" i="11"/>
  <c r="AC172" i="11" s="1"/>
  <c r="AJ172" i="11"/>
  <c r="AB172" i="11" s="1"/>
  <c r="AI172" i="11"/>
  <c r="AA172" i="11" s="1"/>
  <c r="AH172" i="11"/>
  <c r="Z172" i="11" s="1"/>
  <c r="AG172" i="11"/>
  <c r="Y172" i="11" s="1"/>
  <c r="AF172" i="11"/>
  <c r="X172" i="11" s="1"/>
  <c r="O172" i="11"/>
  <c r="A172" i="11"/>
  <c r="BQ171" i="11"/>
  <c r="BI171" i="11" s="1"/>
  <c r="BP171" i="11"/>
  <c r="BH171" i="11" s="1"/>
  <c r="BO171" i="11"/>
  <c r="BG171" i="11" s="1"/>
  <c r="BN171" i="11"/>
  <c r="BF171" i="11" s="1"/>
  <c r="BM171" i="11"/>
  <c r="BE171" i="11" s="1"/>
  <c r="BL171" i="11"/>
  <c r="BD171" i="11" s="1"/>
  <c r="BK171" i="11"/>
  <c r="BC171" i="11" s="1"/>
  <c r="AR171" i="11"/>
  <c r="AL171" i="11"/>
  <c r="AD171" i="11" s="1"/>
  <c r="AK171" i="11"/>
  <c r="AC171" i="11" s="1"/>
  <c r="AJ171" i="11"/>
  <c r="AB171" i="11" s="1"/>
  <c r="AI171" i="11"/>
  <c r="AA171" i="11" s="1"/>
  <c r="AH171" i="11"/>
  <c r="Z171" i="11" s="1"/>
  <c r="AG171" i="11"/>
  <c r="Y171" i="11" s="1"/>
  <c r="AF171" i="11"/>
  <c r="X171" i="11" s="1"/>
  <c r="O171" i="11"/>
  <c r="A171" i="11"/>
  <c r="BQ170" i="11"/>
  <c r="BI170" i="11" s="1"/>
  <c r="BP170" i="11"/>
  <c r="BH170" i="11" s="1"/>
  <c r="BO170" i="11"/>
  <c r="BG170" i="11" s="1"/>
  <c r="BN170" i="11"/>
  <c r="BF170" i="11" s="1"/>
  <c r="BM170" i="11"/>
  <c r="BE170" i="11" s="1"/>
  <c r="BL170" i="11"/>
  <c r="BD170" i="11" s="1"/>
  <c r="BK170" i="11"/>
  <c r="BC170" i="11" s="1"/>
  <c r="AR170" i="11"/>
  <c r="AL170" i="11"/>
  <c r="AD170" i="11" s="1"/>
  <c r="AK170" i="11"/>
  <c r="AC170" i="11" s="1"/>
  <c r="AJ170" i="11"/>
  <c r="AB170" i="11" s="1"/>
  <c r="AI170" i="11"/>
  <c r="AA170" i="11" s="1"/>
  <c r="AH170" i="11"/>
  <c r="Z170" i="11" s="1"/>
  <c r="AG170" i="11"/>
  <c r="Y170" i="11" s="1"/>
  <c r="AF170" i="11"/>
  <c r="X170" i="11" s="1"/>
  <c r="O170" i="11"/>
  <c r="A170" i="11"/>
  <c r="BQ169" i="11"/>
  <c r="BI169" i="11" s="1"/>
  <c r="BP169" i="11"/>
  <c r="BH169" i="11" s="1"/>
  <c r="BO169" i="11"/>
  <c r="BG169" i="11" s="1"/>
  <c r="BN169" i="11"/>
  <c r="BF169" i="11" s="1"/>
  <c r="BM169" i="11"/>
  <c r="BE169" i="11" s="1"/>
  <c r="BL169" i="11"/>
  <c r="BD169" i="11" s="1"/>
  <c r="BK169" i="11"/>
  <c r="BC169" i="11" s="1"/>
  <c r="AR169" i="11"/>
  <c r="AL169" i="11"/>
  <c r="AD169" i="11" s="1"/>
  <c r="AK169" i="11"/>
  <c r="AC169" i="11" s="1"/>
  <c r="AJ169" i="11"/>
  <c r="AB169" i="11" s="1"/>
  <c r="AI169" i="11"/>
  <c r="AA169" i="11" s="1"/>
  <c r="AH169" i="11"/>
  <c r="Z169" i="11" s="1"/>
  <c r="AG169" i="11"/>
  <c r="Y169" i="11" s="1"/>
  <c r="AF169" i="11"/>
  <c r="X169" i="11" s="1"/>
  <c r="O169" i="11"/>
  <c r="A169" i="11"/>
  <c r="BQ168" i="11"/>
  <c r="BI168" i="11" s="1"/>
  <c r="BP168" i="11"/>
  <c r="BH168" i="11" s="1"/>
  <c r="BO168" i="11"/>
  <c r="BG168" i="11" s="1"/>
  <c r="BN168" i="11"/>
  <c r="BF168" i="11" s="1"/>
  <c r="BM168" i="11"/>
  <c r="BE168" i="11" s="1"/>
  <c r="BL168" i="11"/>
  <c r="BD168" i="11" s="1"/>
  <c r="BK168" i="11"/>
  <c r="BC168" i="11" s="1"/>
  <c r="AR168" i="11"/>
  <c r="AL168" i="11"/>
  <c r="AD168" i="11" s="1"/>
  <c r="AK168" i="11"/>
  <c r="AC168" i="11" s="1"/>
  <c r="AJ168" i="11"/>
  <c r="AB168" i="11" s="1"/>
  <c r="AI168" i="11"/>
  <c r="AA168" i="11" s="1"/>
  <c r="AH168" i="11"/>
  <c r="Z168" i="11" s="1"/>
  <c r="AG168" i="11"/>
  <c r="Y168" i="11" s="1"/>
  <c r="AF168" i="11"/>
  <c r="X168" i="11" s="1"/>
  <c r="O168" i="11"/>
  <c r="A168" i="11"/>
  <c r="BQ167" i="11"/>
  <c r="BP167" i="11"/>
  <c r="BO167" i="11"/>
  <c r="BG167" i="11" s="1"/>
  <c r="BN167" i="11"/>
  <c r="BF167" i="11" s="1"/>
  <c r="BM167" i="11"/>
  <c r="BE167" i="11" s="1"/>
  <c r="BL167" i="11"/>
  <c r="BD167" i="11" s="1"/>
  <c r="BK167" i="11"/>
  <c r="BC167" i="11" s="1"/>
  <c r="BI167" i="11"/>
  <c r="BH167" i="11"/>
  <c r="AR167" i="11"/>
  <c r="AL167" i="11"/>
  <c r="AD167" i="11" s="1"/>
  <c r="AK167" i="11"/>
  <c r="AC167" i="11" s="1"/>
  <c r="AJ167" i="11"/>
  <c r="AB167" i="11" s="1"/>
  <c r="AI167" i="11"/>
  <c r="AA167" i="11" s="1"/>
  <c r="AH167" i="11"/>
  <c r="Z167" i="11" s="1"/>
  <c r="AG167" i="11"/>
  <c r="Y167" i="11" s="1"/>
  <c r="AF167" i="11"/>
  <c r="X167" i="11" s="1"/>
  <c r="O167" i="11"/>
  <c r="A167" i="11"/>
  <c r="BQ166" i="11"/>
  <c r="BI166" i="11" s="1"/>
  <c r="BP166" i="11"/>
  <c r="BH166" i="11" s="1"/>
  <c r="BO166" i="11"/>
  <c r="BG166" i="11" s="1"/>
  <c r="BN166" i="11"/>
  <c r="BF166" i="11" s="1"/>
  <c r="BM166" i="11"/>
  <c r="BE166" i="11" s="1"/>
  <c r="BL166" i="11"/>
  <c r="BD166" i="11" s="1"/>
  <c r="BK166" i="11"/>
  <c r="BC166" i="11" s="1"/>
  <c r="AR166" i="11"/>
  <c r="AL166" i="11"/>
  <c r="AD166" i="11" s="1"/>
  <c r="AK166" i="11"/>
  <c r="AC166" i="11" s="1"/>
  <c r="AJ166" i="11"/>
  <c r="AB166" i="11" s="1"/>
  <c r="AI166" i="11"/>
  <c r="AA166" i="11" s="1"/>
  <c r="AH166" i="11"/>
  <c r="Z166" i="11" s="1"/>
  <c r="AG166" i="11"/>
  <c r="Y166" i="11" s="1"/>
  <c r="AF166" i="11"/>
  <c r="X166" i="11" s="1"/>
  <c r="O166" i="11"/>
  <c r="A166" i="11"/>
  <c r="BQ165" i="11"/>
  <c r="BI165" i="11" s="1"/>
  <c r="BP165" i="11"/>
  <c r="BH165" i="11" s="1"/>
  <c r="BO165" i="11"/>
  <c r="BG165" i="11" s="1"/>
  <c r="BN165" i="11"/>
  <c r="BF165" i="11" s="1"/>
  <c r="BM165" i="11"/>
  <c r="BE165" i="11" s="1"/>
  <c r="BL165" i="11"/>
  <c r="BD165" i="11" s="1"/>
  <c r="BK165" i="11"/>
  <c r="BC165" i="11" s="1"/>
  <c r="AR165" i="11"/>
  <c r="AL165" i="11"/>
  <c r="AD165" i="11" s="1"/>
  <c r="AK165" i="11"/>
  <c r="AC165" i="11" s="1"/>
  <c r="AJ165" i="11"/>
  <c r="AB165" i="11" s="1"/>
  <c r="AI165" i="11"/>
  <c r="AA165" i="11" s="1"/>
  <c r="AH165" i="11"/>
  <c r="Z165" i="11" s="1"/>
  <c r="AG165" i="11"/>
  <c r="Y165" i="11" s="1"/>
  <c r="AF165" i="11"/>
  <c r="X165" i="11" s="1"/>
  <c r="O165" i="11"/>
  <c r="A165" i="11"/>
  <c r="BQ164" i="11"/>
  <c r="BI164" i="11" s="1"/>
  <c r="BP164" i="11"/>
  <c r="BH164" i="11" s="1"/>
  <c r="BO164" i="11"/>
  <c r="BG164" i="11" s="1"/>
  <c r="BN164" i="11"/>
  <c r="BF164" i="11" s="1"/>
  <c r="BM164" i="11"/>
  <c r="BE164" i="11" s="1"/>
  <c r="BL164" i="11"/>
  <c r="BD164" i="11" s="1"/>
  <c r="BK164" i="11"/>
  <c r="BC164" i="11" s="1"/>
  <c r="AR164" i="11"/>
  <c r="AL164" i="11"/>
  <c r="AD164" i="11" s="1"/>
  <c r="AK164" i="11"/>
  <c r="AC164" i="11" s="1"/>
  <c r="AJ164" i="11"/>
  <c r="AB164" i="11" s="1"/>
  <c r="AI164" i="11"/>
  <c r="AA164" i="11" s="1"/>
  <c r="AH164" i="11"/>
  <c r="Z164" i="11" s="1"/>
  <c r="AG164" i="11"/>
  <c r="Y164" i="11" s="1"/>
  <c r="AF164" i="11"/>
  <c r="X164" i="11" s="1"/>
  <c r="O164" i="11"/>
  <c r="A164" i="11"/>
  <c r="BQ163" i="11"/>
  <c r="BP163" i="11"/>
  <c r="BO163" i="11"/>
  <c r="BG163" i="11" s="1"/>
  <c r="BN163" i="11"/>
  <c r="BF163" i="11" s="1"/>
  <c r="BM163" i="11"/>
  <c r="BE163" i="11" s="1"/>
  <c r="BL163" i="11"/>
  <c r="BD163" i="11" s="1"/>
  <c r="BK163" i="11"/>
  <c r="BC163" i="11" s="1"/>
  <c r="BI163" i="11"/>
  <c r="BH163" i="11"/>
  <c r="AR163" i="11"/>
  <c r="AL163" i="11"/>
  <c r="AD163" i="11" s="1"/>
  <c r="AK163" i="11"/>
  <c r="AC163" i="11" s="1"/>
  <c r="AJ163" i="11"/>
  <c r="AB163" i="11" s="1"/>
  <c r="AI163" i="11"/>
  <c r="AA163" i="11" s="1"/>
  <c r="AH163" i="11"/>
  <c r="Z163" i="11" s="1"/>
  <c r="AG163" i="11"/>
  <c r="Y163" i="11" s="1"/>
  <c r="AF163" i="11"/>
  <c r="X163" i="11" s="1"/>
  <c r="O163" i="11"/>
  <c r="A163" i="11"/>
  <c r="BQ162" i="11"/>
  <c r="BI162" i="11" s="1"/>
  <c r="BP162" i="11"/>
  <c r="BH162" i="11" s="1"/>
  <c r="BO162" i="11"/>
  <c r="BG162" i="11" s="1"/>
  <c r="BN162" i="11"/>
  <c r="BF162" i="11" s="1"/>
  <c r="BM162" i="11"/>
  <c r="BE162" i="11" s="1"/>
  <c r="BL162" i="11"/>
  <c r="BD162" i="11" s="1"/>
  <c r="BK162" i="11"/>
  <c r="BC162" i="11" s="1"/>
  <c r="AR162" i="11"/>
  <c r="AL162" i="11"/>
  <c r="AD162" i="11" s="1"/>
  <c r="AK162" i="11"/>
  <c r="AC162" i="11" s="1"/>
  <c r="AJ162" i="11"/>
  <c r="AB162" i="11" s="1"/>
  <c r="AI162" i="11"/>
  <c r="AA162" i="11" s="1"/>
  <c r="AH162" i="11"/>
  <c r="Z162" i="11" s="1"/>
  <c r="AG162" i="11"/>
  <c r="Y162" i="11" s="1"/>
  <c r="AF162" i="11"/>
  <c r="X162" i="11" s="1"/>
  <c r="O162" i="11"/>
  <c r="A162" i="11"/>
  <c r="BQ161" i="11"/>
  <c r="BI161" i="11" s="1"/>
  <c r="BP161" i="11"/>
  <c r="BH161" i="11" s="1"/>
  <c r="BO161" i="11"/>
  <c r="BG161" i="11" s="1"/>
  <c r="BN161" i="11"/>
  <c r="BF161" i="11" s="1"/>
  <c r="BM161" i="11"/>
  <c r="BE161" i="11" s="1"/>
  <c r="BL161" i="11"/>
  <c r="BD161" i="11" s="1"/>
  <c r="BK161" i="11"/>
  <c r="BC161" i="11" s="1"/>
  <c r="AR161" i="11"/>
  <c r="AL161" i="11"/>
  <c r="AD161" i="11" s="1"/>
  <c r="AK161" i="11"/>
  <c r="AC161" i="11" s="1"/>
  <c r="AJ161" i="11"/>
  <c r="AB161" i="11" s="1"/>
  <c r="AI161" i="11"/>
  <c r="AA161" i="11" s="1"/>
  <c r="AH161" i="11"/>
  <c r="Z161" i="11" s="1"/>
  <c r="AG161" i="11"/>
  <c r="Y161" i="11" s="1"/>
  <c r="AF161" i="11"/>
  <c r="X161" i="11" s="1"/>
  <c r="O161" i="11"/>
  <c r="A161" i="11"/>
  <c r="BQ160" i="11"/>
  <c r="BI160" i="11" s="1"/>
  <c r="BP160" i="11"/>
  <c r="BH160" i="11" s="1"/>
  <c r="BO160" i="11"/>
  <c r="BG160" i="11" s="1"/>
  <c r="BN160" i="11"/>
  <c r="BF160" i="11" s="1"/>
  <c r="BM160" i="11"/>
  <c r="BE160" i="11" s="1"/>
  <c r="BL160" i="11"/>
  <c r="BD160" i="11" s="1"/>
  <c r="BK160" i="11"/>
  <c r="BC160" i="11" s="1"/>
  <c r="AR160" i="11"/>
  <c r="AL160" i="11"/>
  <c r="AD160" i="11" s="1"/>
  <c r="AK160" i="11"/>
  <c r="AC160" i="11" s="1"/>
  <c r="AJ160" i="11"/>
  <c r="AB160" i="11" s="1"/>
  <c r="AI160" i="11"/>
  <c r="AA160" i="11" s="1"/>
  <c r="AH160" i="11"/>
  <c r="Z160" i="11" s="1"/>
  <c r="AG160" i="11"/>
  <c r="Y160" i="11" s="1"/>
  <c r="AF160" i="11"/>
  <c r="X160" i="11" s="1"/>
  <c r="O160" i="11"/>
  <c r="A160" i="11"/>
  <c r="BQ159" i="11"/>
  <c r="BI159" i="11" s="1"/>
  <c r="BP159" i="11"/>
  <c r="BH159" i="11" s="1"/>
  <c r="BO159" i="11"/>
  <c r="BG159" i="11" s="1"/>
  <c r="BN159" i="11"/>
  <c r="BF159" i="11" s="1"/>
  <c r="BM159" i="11"/>
  <c r="BE159" i="11" s="1"/>
  <c r="BL159" i="11"/>
  <c r="BD159" i="11" s="1"/>
  <c r="BK159" i="11"/>
  <c r="BC159" i="11" s="1"/>
  <c r="AR159" i="11"/>
  <c r="AL159" i="11"/>
  <c r="AD159" i="11" s="1"/>
  <c r="AK159" i="11"/>
  <c r="AC159" i="11" s="1"/>
  <c r="AJ159" i="11"/>
  <c r="AB159" i="11" s="1"/>
  <c r="AI159" i="11"/>
  <c r="AA159" i="11" s="1"/>
  <c r="AH159" i="11"/>
  <c r="Z159" i="11" s="1"/>
  <c r="AG159" i="11"/>
  <c r="Y159" i="11" s="1"/>
  <c r="AF159" i="11"/>
  <c r="X159" i="11" s="1"/>
  <c r="O159" i="11"/>
  <c r="A159" i="11"/>
  <c r="BQ158" i="11"/>
  <c r="BI158" i="11" s="1"/>
  <c r="BP158" i="11"/>
  <c r="BH158" i="11" s="1"/>
  <c r="BO158" i="11"/>
  <c r="BG158" i="11" s="1"/>
  <c r="BN158" i="11"/>
  <c r="BF158" i="11" s="1"/>
  <c r="BM158" i="11"/>
  <c r="BE158" i="11" s="1"/>
  <c r="BL158" i="11"/>
  <c r="BD158" i="11" s="1"/>
  <c r="BK158" i="11"/>
  <c r="BC158" i="11" s="1"/>
  <c r="AR158" i="11"/>
  <c r="AL158" i="11"/>
  <c r="AD158" i="11" s="1"/>
  <c r="AK158" i="11"/>
  <c r="AC158" i="11" s="1"/>
  <c r="AJ158" i="11"/>
  <c r="AB158" i="11" s="1"/>
  <c r="AI158" i="11"/>
  <c r="AA158" i="11" s="1"/>
  <c r="AH158" i="11"/>
  <c r="Z158" i="11" s="1"/>
  <c r="AG158" i="11"/>
  <c r="Y158" i="11" s="1"/>
  <c r="AF158" i="11"/>
  <c r="X158" i="11" s="1"/>
  <c r="O158" i="11"/>
  <c r="A158" i="11"/>
  <c r="BQ157" i="11"/>
  <c r="BI157" i="11" s="1"/>
  <c r="BP157" i="11"/>
  <c r="BH157" i="11" s="1"/>
  <c r="BO157" i="11"/>
  <c r="BG157" i="11" s="1"/>
  <c r="BN157" i="11"/>
  <c r="BF157" i="11" s="1"/>
  <c r="BM157" i="11"/>
  <c r="BE157" i="11" s="1"/>
  <c r="BL157" i="11"/>
  <c r="BD157" i="11" s="1"/>
  <c r="BK157" i="11"/>
  <c r="BC157" i="11" s="1"/>
  <c r="AR157" i="11"/>
  <c r="AL157" i="11"/>
  <c r="AD157" i="11" s="1"/>
  <c r="AK157" i="11"/>
  <c r="AC157" i="11" s="1"/>
  <c r="AJ157" i="11"/>
  <c r="AB157" i="11" s="1"/>
  <c r="AI157" i="11"/>
  <c r="AA157" i="11" s="1"/>
  <c r="AH157" i="11"/>
  <c r="Z157" i="11" s="1"/>
  <c r="AG157" i="11"/>
  <c r="Y157" i="11" s="1"/>
  <c r="AF157" i="11"/>
  <c r="X157" i="11" s="1"/>
  <c r="O157" i="11"/>
  <c r="A157" i="11"/>
  <c r="BQ156" i="11"/>
  <c r="BI156" i="11" s="1"/>
  <c r="BP156" i="11"/>
  <c r="BH156" i="11" s="1"/>
  <c r="BO156" i="11"/>
  <c r="BG156" i="11" s="1"/>
  <c r="BN156" i="11"/>
  <c r="BF156" i="11" s="1"/>
  <c r="BM156" i="11"/>
  <c r="BE156" i="11" s="1"/>
  <c r="BL156" i="11"/>
  <c r="BD156" i="11" s="1"/>
  <c r="BK156" i="11"/>
  <c r="BC156" i="11" s="1"/>
  <c r="AR156" i="11"/>
  <c r="AL156" i="11"/>
  <c r="AD156" i="11" s="1"/>
  <c r="AK156" i="11"/>
  <c r="AC156" i="11" s="1"/>
  <c r="AJ156" i="11"/>
  <c r="AB156" i="11" s="1"/>
  <c r="AI156" i="11"/>
  <c r="AA156" i="11" s="1"/>
  <c r="AH156" i="11"/>
  <c r="Z156" i="11" s="1"/>
  <c r="AG156" i="11"/>
  <c r="Y156" i="11" s="1"/>
  <c r="AF156" i="11"/>
  <c r="X156" i="11" s="1"/>
  <c r="O156" i="11"/>
  <c r="A156" i="11"/>
  <c r="BQ155" i="11"/>
  <c r="BI155" i="11" s="1"/>
  <c r="BP155" i="11"/>
  <c r="BH155" i="11" s="1"/>
  <c r="BO155" i="11"/>
  <c r="BG155" i="11" s="1"/>
  <c r="BN155" i="11"/>
  <c r="BF155" i="11" s="1"/>
  <c r="BM155" i="11"/>
  <c r="BE155" i="11" s="1"/>
  <c r="BL155" i="11"/>
  <c r="BD155" i="11" s="1"/>
  <c r="BK155" i="11"/>
  <c r="BC155" i="11" s="1"/>
  <c r="AR155" i="11"/>
  <c r="AL155" i="11"/>
  <c r="AD155" i="11" s="1"/>
  <c r="AK155" i="11"/>
  <c r="AC155" i="11" s="1"/>
  <c r="AJ155" i="11"/>
  <c r="AB155" i="11" s="1"/>
  <c r="AI155" i="11"/>
  <c r="AA155" i="11" s="1"/>
  <c r="AH155" i="11"/>
  <c r="Z155" i="11" s="1"/>
  <c r="AG155" i="11"/>
  <c r="Y155" i="11" s="1"/>
  <c r="AF155" i="11"/>
  <c r="X155" i="11" s="1"/>
  <c r="O155" i="11"/>
  <c r="A155" i="11"/>
  <c r="BQ154" i="11"/>
  <c r="BI154" i="11" s="1"/>
  <c r="BP154" i="11"/>
  <c r="BH154" i="11" s="1"/>
  <c r="BO154" i="11"/>
  <c r="BG154" i="11" s="1"/>
  <c r="BN154" i="11"/>
  <c r="BF154" i="11" s="1"/>
  <c r="BM154" i="11"/>
  <c r="BE154" i="11" s="1"/>
  <c r="BL154" i="11"/>
  <c r="BD154" i="11" s="1"/>
  <c r="BK154" i="11"/>
  <c r="BC154" i="11" s="1"/>
  <c r="AR154" i="11"/>
  <c r="AL154" i="11"/>
  <c r="AD154" i="11" s="1"/>
  <c r="AK154" i="11"/>
  <c r="AC154" i="11" s="1"/>
  <c r="AJ154" i="11"/>
  <c r="AB154" i="11" s="1"/>
  <c r="AI154" i="11"/>
  <c r="AA154" i="11" s="1"/>
  <c r="AH154" i="11"/>
  <c r="Z154" i="11" s="1"/>
  <c r="AG154" i="11"/>
  <c r="Y154" i="11" s="1"/>
  <c r="AF154" i="11"/>
  <c r="X154" i="11" s="1"/>
  <c r="O154" i="11"/>
  <c r="A154" i="11"/>
  <c r="BQ153" i="11"/>
  <c r="BI153" i="11" s="1"/>
  <c r="BP153" i="11"/>
  <c r="BH153" i="11" s="1"/>
  <c r="BO153" i="11"/>
  <c r="BG153" i="11" s="1"/>
  <c r="BN153" i="11"/>
  <c r="BF153" i="11" s="1"/>
  <c r="BM153" i="11"/>
  <c r="BE153" i="11" s="1"/>
  <c r="BL153" i="11"/>
  <c r="BD153" i="11" s="1"/>
  <c r="BK153" i="11"/>
  <c r="BC153" i="11" s="1"/>
  <c r="AR153" i="11"/>
  <c r="AL153" i="11"/>
  <c r="AD153" i="11" s="1"/>
  <c r="AK153" i="11"/>
  <c r="AC153" i="11" s="1"/>
  <c r="AJ153" i="11"/>
  <c r="AB153" i="11" s="1"/>
  <c r="AI153" i="11"/>
  <c r="AA153" i="11" s="1"/>
  <c r="AH153" i="11"/>
  <c r="Z153" i="11" s="1"/>
  <c r="AG153" i="11"/>
  <c r="Y153" i="11" s="1"/>
  <c r="AF153" i="11"/>
  <c r="X153" i="11" s="1"/>
  <c r="O153" i="11"/>
  <c r="A153" i="11"/>
  <c r="BQ152" i="11"/>
  <c r="BI152" i="11" s="1"/>
  <c r="BP152" i="11"/>
  <c r="BH152" i="11" s="1"/>
  <c r="BO152" i="11"/>
  <c r="BG152" i="11" s="1"/>
  <c r="BN152" i="11"/>
  <c r="BF152" i="11" s="1"/>
  <c r="BM152" i="11"/>
  <c r="BE152" i="11" s="1"/>
  <c r="BL152" i="11"/>
  <c r="BD152" i="11" s="1"/>
  <c r="BK152" i="11"/>
  <c r="BC152" i="11" s="1"/>
  <c r="AR152" i="11"/>
  <c r="AL152" i="11"/>
  <c r="AD152" i="11" s="1"/>
  <c r="AK152" i="11"/>
  <c r="AC152" i="11" s="1"/>
  <c r="AJ152" i="11"/>
  <c r="AB152" i="11" s="1"/>
  <c r="AI152" i="11"/>
  <c r="AA152" i="11" s="1"/>
  <c r="AH152" i="11"/>
  <c r="Z152" i="11" s="1"/>
  <c r="AG152" i="11"/>
  <c r="Y152" i="11" s="1"/>
  <c r="AF152" i="11"/>
  <c r="X152" i="11" s="1"/>
  <c r="O152" i="11"/>
  <c r="A152" i="11"/>
  <c r="BQ151" i="11"/>
  <c r="BI151" i="11" s="1"/>
  <c r="BP151" i="11"/>
  <c r="BH151" i="11" s="1"/>
  <c r="BO151" i="11"/>
  <c r="BG151" i="11" s="1"/>
  <c r="BN151" i="11"/>
  <c r="BF151" i="11" s="1"/>
  <c r="BM151" i="11"/>
  <c r="BE151" i="11" s="1"/>
  <c r="BL151" i="11"/>
  <c r="BD151" i="11" s="1"/>
  <c r="BK151" i="11"/>
  <c r="BC151" i="11" s="1"/>
  <c r="AR151" i="11"/>
  <c r="AL151" i="11"/>
  <c r="AD151" i="11" s="1"/>
  <c r="AK151" i="11"/>
  <c r="AC151" i="11" s="1"/>
  <c r="AJ151" i="11"/>
  <c r="AB151" i="11" s="1"/>
  <c r="AI151" i="11"/>
  <c r="AA151" i="11" s="1"/>
  <c r="AH151" i="11"/>
  <c r="Z151" i="11" s="1"/>
  <c r="AG151" i="11"/>
  <c r="Y151" i="11" s="1"/>
  <c r="AF151" i="11"/>
  <c r="X151" i="11" s="1"/>
  <c r="O151" i="11"/>
  <c r="A151" i="11"/>
  <c r="BQ150" i="11"/>
  <c r="BI150" i="11" s="1"/>
  <c r="BP150" i="11"/>
  <c r="BH150" i="11" s="1"/>
  <c r="BO150" i="11"/>
  <c r="BG150" i="11" s="1"/>
  <c r="BN150" i="11"/>
  <c r="BF150" i="11" s="1"/>
  <c r="BM150" i="11"/>
  <c r="BE150" i="11" s="1"/>
  <c r="BL150" i="11"/>
  <c r="BD150" i="11" s="1"/>
  <c r="BK150" i="11"/>
  <c r="BC150" i="11" s="1"/>
  <c r="AR150" i="11"/>
  <c r="AL150" i="11"/>
  <c r="AD150" i="11" s="1"/>
  <c r="AK150" i="11"/>
  <c r="AC150" i="11" s="1"/>
  <c r="AJ150" i="11"/>
  <c r="AB150" i="11" s="1"/>
  <c r="AI150" i="11"/>
  <c r="AA150" i="11" s="1"/>
  <c r="AH150" i="11"/>
  <c r="Z150" i="11" s="1"/>
  <c r="AG150" i="11"/>
  <c r="Y150" i="11" s="1"/>
  <c r="AF150" i="11"/>
  <c r="X150" i="11" s="1"/>
  <c r="O150" i="11"/>
  <c r="A150" i="11"/>
  <c r="BQ149" i="11"/>
  <c r="BI149" i="11" s="1"/>
  <c r="BP149" i="11"/>
  <c r="BH149" i="11" s="1"/>
  <c r="BO149" i="11"/>
  <c r="BG149" i="11" s="1"/>
  <c r="BN149" i="11"/>
  <c r="BF149" i="11" s="1"/>
  <c r="BM149" i="11"/>
  <c r="BE149" i="11" s="1"/>
  <c r="BL149" i="11"/>
  <c r="BD149" i="11" s="1"/>
  <c r="BK149" i="11"/>
  <c r="BC149" i="11" s="1"/>
  <c r="AR149" i="11"/>
  <c r="AL149" i="11"/>
  <c r="AD149" i="11" s="1"/>
  <c r="AK149" i="11"/>
  <c r="AC149" i="11" s="1"/>
  <c r="AJ149" i="11"/>
  <c r="AB149" i="11" s="1"/>
  <c r="AI149" i="11"/>
  <c r="AA149" i="11" s="1"/>
  <c r="AH149" i="11"/>
  <c r="Z149" i="11" s="1"/>
  <c r="AG149" i="11"/>
  <c r="Y149" i="11" s="1"/>
  <c r="AF149" i="11"/>
  <c r="X149" i="11" s="1"/>
  <c r="O149" i="11"/>
  <c r="A149" i="11"/>
  <c r="BQ148" i="11"/>
  <c r="BI148" i="11" s="1"/>
  <c r="BP148" i="11"/>
  <c r="BH148" i="11" s="1"/>
  <c r="BO148" i="11"/>
  <c r="BG148" i="11" s="1"/>
  <c r="BN148" i="11"/>
  <c r="BF148" i="11" s="1"/>
  <c r="BM148" i="11"/>
  <c r="BE148" i="11" s="1"/>
  <c r="BL148" i="11"/>
  <c r="BD148" i="11" s="1"/>
  <c r="BK148" i="11"/>
  <c r="BC148" i="11" s="1"/>
  <c r="AR148" i="11"/>
  <c r="AL148" i="11"/>
  <c r="AD148" i="11" s="1"/>
  <c r="AK148" i="11"/>
  <c r="AC148" i="11" s="1"/>
  <c r="AJ148" i="11"/>
  <c r="AB148" i="11" s="1"/>
  <c r="AI148" i="11"/>
  <c r="AA148" i="11" s="1"/>
  <c r="AH148" i="11"/>
  <c r="Z148" i="11" s="1"/>
  <c r="AG148" i="11"/>
  <c r="Y148" i="11" s="1"/>
  <c r="AF148" i="11"/>
  <c r="X148" i="11" s="1"/>
  <c r="O148" i="11"/>
  <c r="A148" i="11"/>
  <c r="BQ147" i="11"/>
  <c r="BI147" i="11" s="1"/>
  <c r="BP147" i="11"/>
  <c r="BH147" i="11" s="1"/>
  <c r="BO147" i="11"/>
  <c r="BG147" i="11" s="1"/>
  <c r="BN147" i="11"/>
  <c r="BF147" i="11" s="1"/>
  <c r="BM147" i="11"/>
  <c r="BE147" i="11" s="1"/>
  <c r="BL147" i="11"/>
  <c r="BD147" i="11" s="1"/>
  <c r="BK147" i="11"/>
  <c r="BC147" i="11" s="1"/>
  <c r="AR147" i="11"/>
  <c r="AL147" i="11"/>
  <c r="AD147" i="11" s="1"/>
  <c r="AK147" i="11"/>
  <c r="AC147" i="11" s="1"/>
  <c r="AJ147" i="11"/>
  <c r="AB147" i="11" s="1"/>
  <c r="AI147" i="11"/>
  <c r="AA147" i="11" s="1"/>
  <c r="AH147" i="11"/>
  <c r="Z147" i="11" s="1"/>
  <c r="AG147" i="11"/>
  <c r="Y147" i="11" s="1"/>
  <c r="AF147" i="11"/>
  <c r="X147" i="11" s="1"/>
  <c r="O147" i="11"/>
  <c r="A147" i="11"/>
  <c r="BQ146" i="11"/>
  <c r="BI146" i="11" s="1"/>
  <c r="BP146" i="11"/>
  <c r="BH146" i="11" s="1"/>
  <c r="BO146" i="11"/>
  <c r="BG146" i="11" s="1"/>
  <c r="BN146" i="11"/>
  <c r="BF146" i="11" s="1"/>
  <c r="BM146" i="11"/>
  <c r="BE146" i="11" s="1"/>
  <c r="BL146" i="11"/>
  <c r="BD146" i="11" s="1"/>
  <c r="BK146" i="11"/>
  <c r="BC146" i="11" s="1"/>
  <c r="AR146" i="11"/>
  <c r="AL146" i="11"/>
  <c r="AD146" i="11" s="1"/>
  <c r="AK146" i="11"/>
  <c r="AC146" i="11" s="1"/>
  <c r="AJ146" i="11"/>
  <c r="AB146" i="11" s="1"/>
  <c r="AI146" i="11"/>
  <c r="AA146" i="11" s="1"/>
  <c r="AH146" i="11"/>
  <c r="Z146" i="11" s="1"/>
  <c r="AG146" i="11"/>
  <c r="Y146" i="11" s="1"/>
  <c r="AF146" i="11"/>
  <c r="X146" i="11" s="1"/>
  <c r="O146" i="11"/>
  <c r="A146" i="11"/>
  <c r="BQ145" i="11"/>
  <c r="BI145" i="11" s="1"/>
  <c r="BP145" i="11"/>
  <c r="BH145" i="11" s="1"/>
  <c r="BO145" i="11"/>
  <c r="BG145" i="11" s="1"/>
  <c r="BN145" i="11"/>
  <c r="BF145" i="11" s="1"/>
  <c r="BM145" i="11"/>
  <c r="BE145" i="11" s="1"/>
  <c r="BL145" i="11"/>
  <c r="BD145" i="11" s="1"/>
  <c r="BK145" i="11"/>
  <c r="BC145" i="11" s="1"/>
  <c r="AR145" i="11"/>
  <c r="AL145" i="11"/>
  <c r="AD145" i="11" s="1"/>
  <c r="AK145" i="11"/>
  <c r="AC145" i="11" s="1"/>
  <c r="AJ145" i="11"/>
  <c r="AB145" i="11" s="1"/>
  <c r="AI145" i="11"/>
  <c r="AA145" i="11" s="1"/>
  <c r="AH145" i="11"/>
  <c r="Z145" i="11" s="1"/>
  <c r="AG145" i="11"/>
  <c r="Y145" i="11" s="1"/>
  <c r="AF145" i="11"/>
  <c r="X145" i="11" s="1"/>
  <c r="O145" i="11"/>
  <c r="A145" i="11"/>
  <c r="BQ144" i="11"/>
  <c r="BI144" i="11" s="1"/>
  <c r="BP144" i="11"/>
  <c r="BH144" i="11" s="1"/>
  <c r="BO144" i="11"/>
  <c r="BG144" i="11" s="1"/>
  <c r="BN144" i="11"/>
  <c r="BF144" i="11" s="1"/>
  <c r="BM144" i="11"/>
  <c r="BE144" i="11" s="1"/>
  <c r="BL144" i="11"/>
  <c r="BD144" i="11" s="1"/>
  <c r="BK144" i="11"/>
  <c r="BC144" i="11" s="1"/>
  <c r="AR144" i="11"/>
  <c r="AL144" i="11"/>
  <c r="AD144" i="11" s="1"/>
  <c r="AK144" i="11"/>
  <c r="AC144" i="11" s="1"/>
  <c r="AJ144" i="11"/>
  <c r="AB144" i="11" s="1"/>
  <c r="AI144" i="11"/>
  <c r="AA144" i="11" s="1"/>
  <c r="AH144" i="11"/>
  <c r="Z144" i="11" s="1"/>
  <c r="AG144" i="11"/>
  <c r="Y144" i="11" s="1"/>
  <c r="AF144" i="11"/>
  <c r="X144" i="11" s="1"/>
  <c r="O144" i="11"/>
  <c r="A144" i="11"/>
  <c r="BQ143" i="11"/>
  <c r="BI143" i="11" s="1"/>
  <c r="BP143" i="11"/>
  <c r="BH143" i="11" s="1"/>
  <c r="BO143" i="11"/>
  <c r="BG143" i="11" s="1"/>
  <c r="BN143" i="11"/>
  <c r="BF143" i="11" s="1"/>
  <c r="BM143" i="11"/>
  <c r="BE143" i="11" s="1"/>
  <c r="BL143" i="11"/>
  <c r="BD143" i="11" s="1"/>
  <c r="BK143" i="11"/>
  <c r="BC143" i="11" s="1"/>
  <c r="AR143" i="11"/>
  <c r="AL143" i="11"/>
  <c r="AD143" i="11" s="1"/>
  <c r="AK143" i="11"/>
  <c r="AC143" i="11" s="1"/>
  <c r="AJ143" i="11"/>
  <c r="AB143" i="11" s="1"/>
  <c r="AI143" i="11"/>
  <c r="AA143" i="11" s="1"/>
  <c r="AH143" i="11"/>
  <c r="Z143" i="11" s="1"/>
  <c r="AG143" i="11"/>
  <c r="Y143" i="11" s="1"/>
  <c r="AF143" i="11"/>
  <c r="X143" i="11" s="1"/>
  <c r="O143" i="11"/>
  <c r="A143" i="11"/>
  <c r="BQ142" i="11"/>
  <c r="BI142" i="11" s="1"/>
  <c r="BP142" i="11"/>
  <c r="BH142" i="11" s="1"/>
  <c r="BO142" i="11"/>
  <c r="BG142" i="11" s="1"/>
  <c r="BN142" i="11"/>
  <c r="BF142" i="11" s="1"/>
  <c r="BM142" i="11"/>
  <c r="BE142" i="11" s="1"/>
  <c r="BL142" i="11"/>
  <c r="BD142" i="11" s="1"/>
  <c r="BK142" i="11"/>
  <c r="BC142" i="11" s="1"/>
  <c r="AR142" i="11"/>
  <c r="AL142" i="11"/>
  <c r="AD142" i="11" s="1"/>
  <c r="AK142" i="11"/>
  <c r="AC142" i="11" s="1"/>
  <c r="AJ142" i="11"/>
  <c r="AB142" i="11" s="1"/>
  <c r="AI142" i="11"/>
  <c r="AA142" i="11" s="1"/>
  <c r="AH142" i="11"/>
  <c r="Z142" i="11" s="1"/>
  <c r="AG142" i="11"/>
  <c r="Y142" i="11" s="1"/>
  <c r="AF142" i="11"/>
  <c r="X142" i="11" s="1"/>
  <c r="O142" i="11"/>
  <c r="A142" i="11"/>
  <c r="BQ141" i="11"/>
  <c r="BI141" i="11" s="1"/>
  <c r="BP141" i="11"/>
  <c r="BH141" i="11" s="1"/>
  <c r="BO141" i="11"/>
  <c r="BG141" i="11" s="1"/>
  <c r="BN141" i="11"/>
  <c r="BF141" i="11" s="1"/>
  <c r="BM141" i="11"/>
  <c r="BE141" i="11" s="1"/>
  <c r="BL141" i="11"/>
  <c r="BD141" i="11" s="1"/>
  <c r="BK141" i="11"/>
  <c r="BC141" i="11" s="1"/>
  <c r="AR141" i="11"/>
  <c r="AL141" i="11"/>
  <c r="AD141" i="11" s="1"/>
  <c r="AK141" i="11"/>
  <c r="AC141" i="11" s="1"/>
  <c r="AJ141" i="11"/>
  <c r="AB141" i="11" s="1"/>
  <c r="AI141" i="11"/>
  <c r="AA141" i="11" s="1"/>
  <c r="AH141" i="11"/>
  <c r="Z141" i="11" s="1"/>
  <c r="AG141" i="11"/>
  <c r="Y141" i="11" s="1"/>
  <c r="AF141" i="11"/>
  <c r="X141" i="11" s="1"/>
  <c r="O141" i="11"/>
  <c r="A141" i="11"/>
  <c r="BQ140" i="11"/>
  <c r="BI140" i="11" s="1"/>
  <c r="BP140" i="11"/>
  <c r="BH140" i="11" s="1"/>
  <c r="BO140" i="11"/>
  <c r="BG140" i="11" s="1"/>
  <c r="BN140" i="11"/>
  <c r="BF140" i="11" s="1"/>
  <c r="BM140" i="11"/>
  <c r="BE140" i="11" s="1"/>
  <c r="BL140" i="11"/>
  <c r="BD140" i="11" s="1"/>
  <c r="BK140" i="11"/>
  <c r="BC140" i="11" s="1"/>
  <c r="AR140" i="11"/>
  <c r="AL140" i="11"/>
  <c r="AD140" i="11" s="1"/>
  <c r="AK140" i="11"/>
  <c r="AC140" i="11" s="1"/>
  <c r="AJ140" i="11"/>
  <c r="AB140" i="11" s="1"/>
  <c r="AI140" i="11"/>
  <c r="AA140" i="11" s="1"/>
  <c r="AH140" i="11"/>
  <c r="Z140" i="11" s="1"/>
  <c r="AG140" i="11"/>
  <c r="Y140" i="11" s="1"/>
  <c r="AF140" i="11"/>
  <c r="X140" i="11" s="1"/>
  <c r="O140" i="11"/>
  <c r="A140" i="11"/>
  <c r="BQ139" i="11"/>
  <c r="BI139" i="11" s="1"/>
  <c r="BP139" i="11"/>
  <c r="BH139" i="11" s="1"/>
  <c r="BO139" i="11"/>
  <c r="BG139" i="11" s="1"/>
  <c r="BN139" i="11"/>
  <c r="BF139" i="11" s="1"/>
  <c r="BM139" i="11"/>
  <c r="BE139" i="11" s="1"/>
  <c r="BL139" i="11"/>
  <c r="BD139" i="11" s="1"/>
  <c r="BK139" i="11"/>
  <c r="BC139" i="11" s="1"/>
  <c r="AR139" i="11"/>
  <c r="AL139" i="11"/>
  <c r="AD139" i="11" s="1"/>
  <c r="AK139" i="11"/>
  <c r="AC139" i="11" s="1"/>
  <c r="AJ139" i="11"/>
  <c r="AB139" i="11" s="1"/>
  <c r="AI139" i="11"/>
  <c r="AA139" i="11" s="1"/>
  <c r="AH139" i="11"/>
  <c r="Z139" i="11" s="1"/>
  <c r="AG139" i="11"/>
  <c r="Y139" i="11" s="1"/>
  <c r="AF139" i="11"/>
  <c r="X139" i="11" s="1"/>
  <c r="O139" i="11"/>
  <c r="A139" i="11"/>
  <c r="BQ138" i="11"/>
  <c r="BI138" i="11" s="1"/>
  <c r="BP138" i="11"/>
  <c r="BH138" i="11" s="1"/>
  <c r="BO138" i="11"/>
  <c r="BG138" i="11" s="1"/>
  <c r="BN138" i="11"/>
  <c r="BF138" i="11" s="1"/>
  <c r="BM138" i="11"/>
  <c r="BE138" i="11" s="1"/>
  <c r="BL138" i="11"/>
  <c r="BD138" i="11" s="1"/>
  <c r="BK138" i="11"/>
  <c r="BC138" i="11" s="1"/>
  <c r="AR138" i="11"/>
  <c r="AL138" i="11"/>
  <c r="AD138" i="11" s="1"/>
  <c r="AK138" i="11"/>
  <c r="AC138" i="11" s="1"/>
  <c r="AJ138" i="11"/>
  <c r="AB138" i="11" s="1"/>
  <c r="AI138" i="11"/>
  <c r="AA138" i="11" s="1"/>
  <c r="AH138" i="11"/>
  <c r="Z138" i="11" s="1"/>
  <c r="AG138" i="11"/>
  <c r="Y138" i="11" s="1"/>
  <c r="AF138" i="11"/>
  <c r="X138" i="11" s="1"/>
  <c r="O138" i="11"/>
  <c r="A138" i="11"/>
  <c r="BQ137" i="11"/>
  <c r="BI137" i="11" s="1"/>
  <c r="BP137" i="11"/>
  <c r="BH137" i="11" s="1"/>
  <c r="BO137" i="11"/>
  <c r="BG137" i="11" s="1"/>
  <c r="BN137" i="11"/>
  <c r="BF137" i="11" s="1"/>
  <c r="BM137" i="11"/>
  <c r="BE137" i="11" s="1"/>
  <c r="BL137" i="11"/>
  <c r="BD137" i="11" s="1"/>
  <c r="BK137" i="11"/>
  <c r="BC137" i="11" s="1"/>
  <c r="AR137" i="11"/>
  <c r="AL137" i="11"/>
  <c r="AD137" i="11" s="1"/>
  <c r="AK137" i="11"/>
  <c r="AC137" i="11" s="1"/>
  <c r="AJ137" i="11"/>
  <c r="AB137" i="11" s="1"/>
  <c r="AI137" i="11"/>
  <c r="AA137" i="11" s="1"/>
  <c r="AH137" i="11"/>
  <c r="Z137" i="11" s="1"/>
  <c r="AG137" i="11"/>
  <c r="Y137" i="11" s="1"/>
  <c r="AF137" i="11"/>
  <c r="X137" i="11" s="1"/>
  <c r="O137" i="11"/>
  <c r="A137" i="11"/>
  <c r="BQ136" i="11"/>
  <c r="BI136" i="11" s="1"/>
  <c r="BP136" i="11"/>
  <c r="BH136" i="11" s="1"/>
  <c r="BO136" i="11"/>
  <c r="BG136" i="11" s="1"/>
  <c r="BN136" i="11"/>
  <c r="BF136" i="11" s="1"/>
  <c r="BM136" i="11"/>
  <c r="BE136" i="11" s="1"/>
  <c r="BL136" i="11"/>
  <c r="BD136" i="11" s="1"/>
  <c r="BK136" i="11"/>
  <c r="BC136" i="11" s="1"/>
  <c r="AR136" i="11"/>
  <c r="AL136" i="11"/>
  <c r="AD136" i="11" s="1"/>
  <c r="AK136" i="11"/>
  <c r="AC136" i="11" s="1"/>
  <c r="AJ136" i="11"/>
  <c r="AB136" i="11" s="1"/>
  <c r="AI136" i="11"/>
  <c r="AA136" i="11" s="1"/>
  <c r="AH136" i="11"/>
  <c r="Z136" i="11" s="1"/>
  <c r="AG136" i="11"/>
  <c r="Y136" i="11" s="1"/>
  <c r="AF136" i="11"/>
  <c r="X136" i="11" s="1"/>
  <c r="O136" i="11"/>
  <c r="A136" i="11"/>
  <c r="BQ135" i="11"/>
  <c r="BI135" i="11" s="1"/>
  <c r="BP135" i="11"/>
  <c r="BH135" i="11" s="1"/>
  <c r="BO135" i="11"/>
  <c r="BG135" i="11" s="1"/>
  <c r="BN135" i="11"/>
  <c r="BF135" i="11" s="1"/>
  <c r="BM135" i="11"/>
  <c r="BE135" i="11" s="1"/>
  <c r="BL135" i="11"/>
  <c r="BD135" i="11" s="1"/>
  <c r="BK135" i="11"/>
  <c r="BC135" i="11" s="1"/>
  <c r="AR135" i="11"/>
  <c r="AL135" i="11"/>
  <c r="AD135" i="11" s="1"/>
  <c r="AK135" i="11"/>
  <c r="AC135" i="11" s="1"/>
  <c r="AJ135" i="11"/>
  <c r="AB135" i="11" s="1"/>
  <c r="AI135" i="11"/>
  <c r="AA135" i="11" s="1"/>
  <c r="AH135" i="11"/>
  <c r="Z135" i="11" s="1"/>
  <c r="AG135" i="11"/>
  <c r="Y135" i="11" s="1"/>
  <c r="AF135" i="11"/>
  <c r="X135" i="11" s="1"/>
  <c r="O135" i="11"/>
  <c r="A135" i="11"/>
  <c r="BQ134" i="11"/>
  <c r="BI134" i="11" s="1"/>
  <c r="BP134" i="11"/>
  <c r="BH134" i="11" s="1"/>
  <c r="BO134" i="11"/>
  <c r="BG134" i="11" s="1"/>
  <c r="BN134" i="11"/>
  <c r="BF134" i="11" s="1"/>
  <c r="BM134" i="11"/>
  <c r="BE134" i="11" s="1"/>
  <c r="BL134" i="11"/>
  <c r="BD134" i="11" s="1"/>
  <c r="BK134" i="11"/>
  <c r="BC134" i="11" s="1"/>
  <c r="AR134" i="11"/>
  <c r="AL134" i="11"/>
  <c r="AD134" i="11" s="1"/>
  <c r="AK134" i="11"/>
  <c r="AC134" i="11" s="1"/>
  <c r="AJ134" i="11"/>
  <c r="AB134" i="11" s="1"/>
  <c r="AI134" i="11"/>
  <c r="AA134" i="11" s="1"/>
  <c r="AH134" i="11"/>
  <c r="Z134" i="11" s="1"/>
  <c r="AG134" i="11"/>
  <c r="Y134" i="11" s="1"/>
  <c r="AF134" i="11"/>
  <c r="X134" i="11" s="1"/>
  <c r="O134" i="11"/>
  <c r="A134" i="11"/>
  <c r="BQ133" i="11"/>
  <c r="BI133" i="11" s="1"/>
  <c r="BP133" i="11"/>
  <c r="BH133" i="11" s="1"/>
  <c r="BO133" i="11"/>
  <c r="BG133" i="11" s="1"/>
  <c r="BN133" i="11"/>
  <c r="BF133" i="11" s="1"/>
  <c r="BM133" i="11"/>
  <c r="BE133" i="11" s="1"/>
  <c r="BL133" i="11"/>
  <c r="BD133" i="11" s="1"/>
  <c r="BK133" i="11"/>
  <c r="BC133" i="11" s="1"/>
  <c r="AR133" i="11"/>
  <c r="AL133" i="11"/>
  <c r="AD133" i="11" s="1"/>
  <c r="AK133" i="11"/>
  <c r="AC133" i="11" s="1"/>
  <c r="AJ133" i="11"/>
  <c r="AB133" i="11" s="1"/>
  <c r="AI133" i="11"/>
  <c r="AA133" i="11" s="1"/>
  <c r="AH133" i="11"/>
  <c r="Z133" i="11" s="1"/>
  <c r="AG133" i="11"/>
  <c r="Y133" i="11" s="1"/>
  <c r="AF133" i="11"/>
  <c r="X133" i="11" s="1"/>
  <c r="O133" i="11"/>
  <c r="A133" i="11"/>
  <c r="BQ132" i="11"/>
  <c r="BI132" i="11" s="1"/>
  <c r="BP132" i="11"/>
  <c r="BH132" i="11" s="1"/>
  <c r="BO132" i="11"/>
  <c r="BG132" i="11" s="1"/>
  <c r="BN132" i="11"/>
  <c r="BF132" i="11" s="1"/>
  <c r="BM132" i="11"/>
  <c r="BE132" i="11" s="1"/>
  <c r="BL132" i="11"/>
  <c r="BD132" i="11" s="1"/>
  <c r="BK132" i="11"/>
  <c r="BC132" i="11" s="1"/>
  <c r="AR132" i="11"/>
  <c r="AL132" i="11"/>
  <c r="AD132" i="11" s="1"/>
  <c r="AK132" i="11"/>
  <c r="AC132" i="11" s="1"/>
  <c r="AJ132" i="11"/>
  <c r="AB132" i="11" s="1"/>
  <c r="AI132" i="11"/>
  <c r="AA132" i="11" s="1"/>
  <c r="AH132" i="11"/>
  <c r="Z132" i="11" s="1"/>
  <c r="AG132" i="11"/>
  <c r="Y132" i="11" s="1"/>
  <c r="AF132" i="11"/>
  <c r="X132" i="11" s="1"/>
  <c r="O132" i="11"/>
  <c r="A132" i="11"/>
  <c r="BQ131" i="11"/>
  <c r="BI131" i="11" s="1"/>
  <c r="BP131" i="11"/>
  <c r="BH131" i="11" s="1"/>
  <c r="BO131" i="11"/>
  <c r="BG131" i="11" s="1"/>
  <c r="BN131" i="11"/>
  <c r="BF131" i="11" s="1"/>
  <c r="BM131" i="11"/>
  <c r="BE131" i="11" s="1"/>
  <c r="BL131" i="11"/>
  <c r="BD131" i="11" s="1"/>
  <c r="BK131" i="11"/>
  <c r="BC131" i="11" s="1"/>
  <c r="AR131" i="11"/>
  <c r="AL131" i="11"/>
  <c r="AD131" i="11" s="1"/>
  <c r="AK131" i="11"/>
  <c r="AC131" i="11" s="1"/>
  <c r="AJ131" i="11"/>
  <c r="AB131" i="11" s="1"/>
  <c r="AI131" i="11"/>
  <c r="AA131" i="11" s="1"/>
  <c r="AH131" i="11"/>
  <c r="Z131" i="11" s="1"/>
  <c r="AG131" i="11"/>
  <c r="Y131" i="11" s="1"/>
  <c r="AF131" i="11"/>
  <c r="X131" i="11" s="1"/>
  <c r="O131" i="11"/>
  <c r="A131" i="11"/>
  <c r="BQ130" i="11"/>
  <c r="BI130" i="11" s="1"/>
  <c r="BP130" i="11"/>
  <c r="BH130" i="11" s="1"/>
  <c r="BO130" i="11"/>
  <c r="BG130" i="11" s="1"/>
  <c r="BN130" i="11"/>
  <c r="BF130" i="11" s="1"/>
  <c r="BM130" i="11"/>
  <c r="BE130" i="11" s="1"/>
  <c r="BL130" i="11"/>
  <c r="BD130" i="11" s="1"/>
  <c r="BK130" i="11"/>
  <c r="BC130" i="11" s="1"/>
  <c r="AR130" i="11"/>
  <c r="AL130" i="11"/>
  <c r="AD130" i="11" s="1"/>
  <c r="AK130" i="11"/>
  <c r="AC130" i="11" s="1"/>
  <c r="AJ130" i="11"/>
  <c r="AB130" i="11" s="1"/>
  <c r="AI130" i="11"/>
  <c r="AA130" i="11" s="1"/>
  <c r="AH130" i="11"/>
  <c r="Z130" i="11" s="1"/>
  <c r="AG130" i="11"/>
  <c r="Y130" i="11" s="1"/>
  <c r="AF130" i="11"/>
  <c r="X130" i="11" s="1"/>
  <c r="O130" i="11"/>
  <c r="A130" i="11"/>
  <c r="BQ129" i="11"/>
  <c r="BI129" i="11" s="1"/>
  <c r="BP129" i="11"/>
  <c r="BH129" i="11" s="1"/>
  <c r="BO129" i="11"/>
  <c r="BG129" i="11" s="1"/>
  <c r="BN129" i="11"/>
  <c r="BF129" i="11" s="1"/>
  <c r="BM129" i="11"/>
  <c r="BE129" i="11" s="1"/>
  <c r="BL129" i="11"/>
  <c r="BD129" i="11" s="1"/>
  <c r="BK129" i="11"/>
  <c r="BC129" i="11" s="1"/>
  <c r="AR129" i="11"/>
  <c r="AL129" i="11"/>
  <c r="AD129" i="11" s="1"/>
  <c r="AK129" i="11"/>
  <c r="AC129" i="11" s="1"/>
  <c r="AJ129" i="11"/>
  <c r="AB129" i="11" s="1"/>
  <c r="AI129" i="11"/>
  <c r="AA129" i="11" s="1"/>
  <c r="AH129" i="11"/>
  <c r="Z129" i="11" s="1"/>
  <c r="AG129" i="11"/>
  <c r="Y129" i="11" s="1"/>
  <c r="AF129" i="11"/>
  <c r="X129" i="11" s="1"/>
  <c r="O129" i="11"/>
  <c r="A129" i="11"/>
  <c r="BQ128" i="11"/>
  <c r="BI128" i="11" s="1"/>
  <c r="BP128" i="11"/>
  <c r="BH128" i="11" s="1"/>
  <c r="BO128" i="11"/>
  <c r="BN128" i="11"/>
  <c r="BF128" i="11" s="1"/>
  <c r="BM128" i="11"/>
  <c r="BE128" i="11" s="1"/>
  <c r="BL128" i="11"/>
  <c r="BD128" i="11" s="1"/>
  <c r="BK128" i="11"/>
  <c r="BC128" i="11" s="1"/>
  <c r="BG128" i="11"/>
  <c r="AR128" i="11"/>
  <c r="AL128" i="11"/>
  <c r="AD128" i="11" s="1"/>
  <c r="AK128" i="11"/>
  <c r="AC128" i="11" s="1"/>
  <c r="AJ128" i="11"/>
  <c r="AB128" i="11" s="1"/>
  <c r="AI128" i="11"/>
  <c r="AA128" i="11" s="1"/>
  <c r="AH128" i="11"/>
  <c r="Z128" i="11" s="1"/>
  <c r="AG128" i="11"/>
  <c r="Y128" i="11" s="1"/>
  <c r="AF128" i="11"/>
  <c r="X128" i="11" s="1"/>
  <c r="O128" i="11"/>
  <c r="A128" i="11"/>
  <c r="BQ127" i="11"/>
  <c r="BI127" i="11" s="1"/>
  <c r="BP127" i="11"/>
  <c r="BH127" i="11" s="1"/>
  <c r="BO127" i="11"/>
  <c r="BG127" i="11" s="1"/>
  <c r="BN127" i="11"/>
  <c r="BF127" i="11" s="1"/>
  <c r="BM127" i="11"/>
  <c r="BE127" i="11" s="1"/>
  <c r="BL127" i="11"/>
  <c r="BD127" i="11" s="1"/>
  <c r="BK127" i="11"/>
  <c r="BC127" i="11" s="1"/>
  <c r="AR127" i="11"/>
  <c r="AL127" i="11"/>
  <c r="AD127" i="11" s="1"/>
  <c r="AK127" i="11"/>
  <c r="AC127" i="11" s="1"/>
  <c r="AJ127" i="11"/>
  <c r="AB127" i="11" s="1"/>
  <c r="AI127" i="11"/>
  <c r="AA127" i="11" s="1"/>
  <c r="AH127" i="11"/>
  <c r="Z127" i="11" s="1"/>
  <c r="AG127" i="11"/>
  <c r="Y127" i="11" s="1"/>
  <c r="AF127" i="11"/>
  <c r="X127" i="11" s="1"/>
  <c r="O127" i="11"/>
  <c r="A127" i="11"/>
  <c r="BQ126" i="11"/>
  <c r="BI126" i="11" s="1"/>
  <c r="BP126" i="11"/>
  <c r="BO126" i="11"/>
  <c r="BG126" i="11" s="1"/>
  <c r="BN126" i="11"/>
  <c r="BF126" i="11" s="1"/>
  <c r="BM126" i="11"/>
  <c r="BE126" i="11" s="1"/>
  <c r="BL126" i="11"/>
  <c r="BD126" i="11" s="1"/>
  <c r="BK126" i="11"/>
  <c r="BC126" i="11" s="1"/>
  <c r="BH126" i="11"/>
  <c r="AR126" i="11"/>
  <c r="AL126" i="11"/>
  <c r="AD126" i="11" s="1"/>
  <c r="AK126" i="11"/>
  <c r="AC126" i="11" s="1"/>
  <c r="AJ126" i="11"/>
  <c r="AB126" i="11" s="1"/>
  <c r="AI126" i="11"/>
  <c r="AA126" i="11" s="1"/>
  <c r="AH126" i="11"/>
  <c r="Z126" i="11" s="1"/>
  <c r="AG126" i="11"/>
  <c r="Y126" i="11" s="1"/>
  <c r="AF126" i="11"/>
  <c r="X126" i="11" s="1"/>
  <c r="O126" i="11"/>
  <c r="A126" i="11"/>
  <c r="BQ125" i="11"/>
  <c r="BI125" i="11" s="1"/>
  <c r="BP125" i="11"/>
  <c r="BH125" i="11" s="1"/>
  <c r="BO125" i="11"/>
  <c r="BG125" i="11" s="1"/>
  <c r="BN125" i="11"/>
  <c r="BF125" i="11" s="1"/>
  <c r="BM125" i="11"/>
  <c r="BE125" i="11" s="1"/>
  <c r="BL125" i="11"/>
  <c r="BD125" i="11" s="1"/>
  <c r="BK125" i="11"/>
  <c r="BC125" i="11" s="1"/>
  <c r="AR125" i="11"/>
  <c r="AL125" i="11"/>
  <c r="AD125" i="11" s="1"/>
  <c r="AK125" i="11"/>
  <c r="AC125" i="11" s="1"/>
  <c r="AJ125" i="11"/>
  <c r="AB125" i="11" s="1"/>
  <c r="AI125" i="11"/>
  <c r="AA125" i="11" s="1"/>
  <c r="AH125" i="11"/>
  <c r="Z125" i="11" s="1"/>
  <c r="AG125" i="11"/>
  <c r="Y125" i="11" s="1"/>
  <c r="AF125" i="11"/>
  <c r="X125" i="11" s="1"/>
  <c r="O125" i="11"/>
  <c r="A125" i="11"/>
  <c r="BQ124" i="11"/>
  <c r="BI124" i="11" s="1"/>
  <c r="BP124" i="11"/>
  <c r="BH124" i="11" s="1"/>
  <c r="BO124" i="11"/>
  <c r="BG124" i="11" s="1"/>
  <c r="BN124" i="11"/>
  <c r="BF124" i="11" s="1"/>
  <c r="BM124" i="11"/>
  <c r="BE124" i="11" s="1"/>
  <c r="BL124" i="11"/>
  <c r="BD124" i="11" s="1"/>
  <c r="BK124" i="11"/>
  <c r="BC124" i="11" s="1"/>
  <c r="AR124" i="11"/>
  <c r="AL124" i="11"/>
  <c r="AD124" i="11" s="1"/>
  <c r="AK124" i="11"/>
  <c r="AC124" i="11" s="1"/>
  <c r="AJ124" i="11"/>
  <c r="AB124" i="11" s="1"/>
  <c r="AI124" i="11"/>
  <c r="AA124" i="11" s="1"/>
  <c r="AH124" i="11"/>
  <c r="Z124" i="11" s="1"/>
  <c r="AG124" i="11"/>
  <c r="Y124" i="11" s="1"/>
  <c r="AF124" i="11"/>
  <c r="X124" i="11" s="1"/>
  <c r="O124" i="11"/>
  <c r="A124" i="11"/>
  <c r="BQ123" i="11"/>
  <c r="BI123" i="11" s="1"/>
  <c r="BP123" i="11"/>
  <c r="BH123" i="11" s="1"/>
  <c r="BO123" i="11"/>
  <c r="BG123" i="11" s="1"/>
  <c r="BN123" i="11"/>
  <c r="BF123" i="11" s="1"/>
  <c r="BM123" i="11"/>
  <c r="BE123" i="11" s="1"/>
  <c r="BL123" i="11"/>
  <c r="BD123" i="11" s="1"/>
  <c r="BK123" i="11"/>
  <c r="BC123" i="11" s="1"/>
  <c r="AR123" i="11"/>
  <c r="AL123" i="11"/>
  <c r="AD123" i="11" s="1"/>
  <c r="AK123" i="11"/>
  <c r="AC123" i="11" s="1"/>
  <c r="AJ123" i="11"/>
  <c r="AB123" i="11" s="1"/>
  <c r="AI123" i="11"/>
  <c r="AA123" i="11" s="1"/>
  <c r="AH123" i="11"/>
  <c r="Z123" i="11" s="1"/>
  <c r="AG123" i="11"/>
  <c r="Y123" i="11" s="1"/>
  <c r="AF123" i="11"/>
  <c r="X123" i="11" s="1"/>
  <c r="O123" i="11"/>
  <c r="A123" i="11"/>
  <c r="BQ122" i="11"/>
  <c r="BI122" i="11" s="1"/>
  <c r="BP122" i="11"/>
  <c r="BH122" i="11" s="1"/>
  <c r="BO122" i="11"/>
  <c r="BG122" i="11" s="1"/>
  <c r="BN122" i="11"/>
  <c r="BF122" i="11" s="1"/>
  <c r="BM122" i="11"/>
  <c r="BE122" i="11" s="1"/>
  <c r="BL122" i="11"/>
  <c r="BD122" i="11" s="1"/>
  <c r="BK122" i="11"/>
  <c r="BC122" i="11" s="1"/>
  <c r="AR122" i="11"/>
  <c r="AL122" i="11"/>
  <c r="AD122" i="11" s="1"/>
  <c r="AK122" i="11"/>
  <c r="AC122" i="11" s="1"/>
  <c r="AJ122" i="11"/>
  <c r="AB122" i="11" s="1"/>
  <c r="AI122" i="11"/>
  <c r="AA122" i="11" s="1"/>
  <c r="AH122" i="11"/>
  <c r="Z122" i="11" s="1"/>
  <c r="AG122" i="11"/>
  <c r="Y122" i="11" s="1"/>
  <c r="AF122" i="11"/>
  <c r="X122" i="11" s="1"/>
  <c r="O122" i="11"/>
  <c r="A122" i="11"/>
  <c r="BQ121" i="11"/>
  <c r="BI121" i="11" s="1"/>
  <c r="BP121" i="11"/>
  <c r="BH121" i="11" s="1"/>
  <c r="BO121" i="11"/>
  <c r="BG121" i="11" s="1"/>
  <c r="BN121" i="11"/>
  <c r="BF121" i="11" s="1"/>
  <c r="BM121" i="11"/>
  <c r="BE121" i="11" s="1"/>
  <c r="BL121" i="11"/>
  <c r="BD121" i="11" s="1"/>
  <c r="BK121" i="11"/>
  <c r="BC121" i="11" s="1"/>
  <c r="AR121" i="11"/>
  <c r="AL121" i="11"/>
  <c r="AD121" i="11" s="1"/>
  <c r="AK121" i="11"/>
  <c r="AC121" i="11" s="1"/>
  <c r="AJ121" i="11"/>
  <c r="AB121" i="11" s="1"/>
  <c r="AI121" i="11"/>
  <c r="AA121" i="11" s="1"/>
  <c r="AH121" i="11"/>
  <c r="Z121" i="11" s="1"/>
  <c r="AG121" i="11"/>
  <c r="Y121" i="11" s="1"/>
  <c r="AF121" i="11"/>
  <c r="X121" i="11" s="1"/>
  <c r="O121" i="11"/>
  <c r="A121" i="11"/>
  <c r="BQ120" i="11"/>
  <c r="BI120" i="11" s="1"/>
  <c r="BP120" i="11"/>
  <c r="BH120" i="11" s="1"/>
  <c r="BO120" i="11"/>
  <c r="BG120" i="11" s="1"/>
  <c r="BN120" i="11"/>
  <c r="BF120" i="11" s="1"/>
  <c r="BM120" i="11"/>
  <c r="BE120" i="11" s="1"/>
  <c r="BL120" i="11"/>
  <c r="BD120" i="11" s="1"/>
  <c r="BK120" i="11"/>
  <c r="BC120" i="11" s="1"/>
  <c r="AR120" i="11"/>
  <c r="AL120" i="11"/>
  <c r="AD120" i="11" s="1"/>
  <c r="AK120" i="11"/>
  <c r="AC120" i="11" s="1"/>
  <c r="AJ120" i="11"/>
  <c r="AB120" i="11" s="1"/>
  <c r="AI120" i="11"/>
  <c r="AA120" i="11" s="1"/>
  <c r="AH120" i="11"/>
  <c r="Z120" i="11" s="1"/>
  <c r="AG120" i="11"/>
  <c r="Y120" i="11" s="1"/>
  <c r="AF120" i="11"/>
  <c r="X120" i="11" s="1"/>
  <c r="O120" i="11"/>
  <c r="A120" i="11"/>
  <c r="BQ119" i="11"/>
  <c r="BP119" i="11"/>
  <c r="BH119" i="11" s="1"/>
  <c r="BO119" i="11"/>
  <c r="BG119" i="11" s="1"/>
  <c r="BN119" i="11"/>
  <c r="BF119" i="11" s="1"/>
  <c r="BM119" i="11"/>
  <c r="BE119" i="11" s="1"/>
  <c r="BL119" i="11"/>
  <c r="BD119" i="11" s="1"/>
  <c r="BK119" i="11"/>
  <c r="BC119" i="11" s="1"/>
  <c r="BI119" i="11"/>
  <c r="AR119" i="11"/>
  <c r="AL119" i="11"/>
  <c r="AD119" i="11" s="1"/>
  <c r="AK119" i="11"/>
  <c r="AC119" i="11" s="1"/>
  <c r="AJ119" i="11"/>
  <c r="AB119" i="11" s="1"/>
  <c r="AI119" i="11"/>
  <c r="AA119" i="11" s="1"/>
  <c r="AH119" i="11"/>
  <c r="Z119" i="11" s="1"/>
  <c r="AG119" i="11"/>
  <c r="Y119" i="11" s="1"/>
  <c r="AF119" i="11"/>
  <c r="X119" i="11" s="1"/>
  <c r="O119" i="11"/>
  <c r="A119" i="11"/>
  <c r="BQ118" i="11"/>
  <c r="BI118" i="11" s="1"/>
  <c r="BP118" i="11"/>
  <c r="BH118" i="11" s="1"/>
  <c r="BO118" i="11"/>
  <c r="BG118" i="11" s="1"/>
  <c r="BN118" i="11"/>
  <c r="BF118" i="11" s="1"/>
  <c r="BM118" i="11"/>
  <c r="BE118" i="11" s="1"/>
  <c r="BL118" i="11"/>
  <c r="BD118" i="11" s="1"/>
  <c r="BK118" i="11"/>
  <c r="BC118" i="11" s="1"/>
  <c r="AR118" i="11"/>
  <c r="AL118" i="11"/>
  <c r="AD118" i="11" s="1"/>
  <c r="AK118" i="11"/>
  <c r="AC118" i="11" s="1"/>
  <c r="AJ118" i="11"/>
  <c r="AB118" i="11" s="1"/>
  <c r="AA118" i="11"/>
  <c r="AH118" i="11"/>
  <c r="Z118" i="11" s="1"/>
  <c r="AG118" i="11"/>
  <c r="Y118" i="11" s="1"/>
  <c r="AF118" i="11"/>
  <c r="X118" i="11" s="1"/>
  <c r="O118" i="11"/>
  <c r="A118" i="11"/>
  <c r="BQ117" i="11"/>
  <c r="BI117" i="11" s="1"/>
  <c r="BP117" i="11"/>
  <c r="BH117" i="11" s="1"/>
  <c r="BO117" i="11"/>
  <c r="BG117" i="11" s="1"/>
  <c r="BN117" i="11"/>
  <c r="BF117" i="11" s="1"/>
  <c r="BM117" i="11"/>
  <c r="BE117" i="11" s="1"/>
  <c r="BL117" i="11"/>
  <c r="BD117" i="11" s="1"/>
  <c r="BK117" i="11"/>
  <c r="BC117" i="11" s="1"/>
  <c r="AR117" i="11"/>
  <c r="AL117" i="11"/>
  <c r="AD117" i="11" s="1"/>
  <c r="AK117" i="11"/>
  <c r="AC117" i="11" s="1"/>
  <c r="AJ117" i="11"/>
  <c r="AB117" i="11" s="1"/>
  <c r="AA117" i="11"/>
  <c r="AH117" i="11"/>
  <c r="Z117" i="11" s="1"/>
  <c r="AG117" i="11"/>
  <c r="Y117" i="11" s="1"/>
  <c r="AF117" i="11"/>
  <c r="X117" i="11" s="1"/>
  <c r="O117" i="11"/>
  <c r="A117" i="11"/>
  <c r="BQ116" i="11"/>
  <c r="BI116" i="11" s="1"/>
  <c r="BP116" i="11"/>
  <c r="BH116" i="11" s="1"/>
  <c r="BO116" i="11"/>
  <c r="BG116" i="11" s="1"/>
  <c r="BN116" i="11"/>
  <c r="BF116" i="11" s="1"/>
  <c r="BM116" i="11"/>
  <c r="BE116" i="11" s="1"/>
  <c r="BL116" i="11"/>
  <c r="BD116" i="11" s="1"/>
  <c r="BK116" i="11"/>
  <c r="BC116" i="11" s="1"/>
  <c r="AR116" i="11"/>
  <c r="AL116" i="11"/>
  <c r="AD116" i="11" s="1"/>
  <c r="AK116" i="11"/>
  <c r="AC116" i="11" s="1"/>
  <c r="AJ116" i="11"/>
  <c r="AB116" i="11" s="1"/>
  <c r="AA116" i="11"/>
  <c r="AH116" i="11"/>
  <c r="Z116" i="11" s="1"/>
  <c r="AG116" i="11"/>
  <c r="Y116" i="11" s="1"/>
  <c r="AF116" i="11"/>
  <c r="X116" i="11" s="1"/>
  <c r="O116" i="11"/>
  <c r="A116" i="11"/>
  <c r="BQ115" i="11"/>
  <c r="BI115" i="11" s="1"/>
  <c r="BP115" i="11"/>
  <c r="BO115" i="11"/>
  <c r="BN115" i="11"/>
  <c r="BF115" i="11" s="1"/>
  <c r="BM115" i="11"/>
  <c r="BE115" i="11" s="1"/>
  <c r="BL115" i="11"/>
  <c r="BD115" i="11" s="1"/>
  <c r="BK115" i="11"/>
  <c r="BC115" i="11" s="1"/>
  <c r="BH115" i="11"/>
  <c r="BG115" i="11"/>
  <c r="AR115" i="11"/>
  <c r="AL115" i="11"/>
  <c r="AD115" i="11" s="1"/>
  <c r="AK115" i="11"/>
  <c r="AC115" i="11" s="1"/>
  <c r="AJ115" i="11"/>
  <c r="AB115" i="11" s="1"/>
  <c r="AA115" i="11"/>
  <c r="AH115" i="11"/>
  <c r="Z115" i="11" s="1"/>
  <c r="AG115" i="11"/>
  <c r="Y115" i="11" s="1"/>
  <c r="AF115" i="11"/>
  <c r="X115" i="11" s="1"/>
  <c r="O115" i="11"/>
  <c r="A115" i="11"/>
  <c r="BQ114" i="11"/>
  <c r="BI114" i="11" s="1"/>
  <c r="BP114" i="11"/>
  <c r="BH114" i="11" s="1"/>
  <c r="BO114" i="11"/>
  <c r="BG114" i="11" s="1"/>
  <c r="BN114" i="11"/>
  <c r="BF114" i="11" s="1"/>
  <c r="BM114" i="11"/>
  <c r="BE114" i="11" s="1"/>
  <c r="BL114" i="11"/>
  <c r="BD114" i="11" s="1"/>
  <c r="BK114" i="11"/>
  <c r="BC114" i="11" s="1"/>
  <c r="AR114" i="11"/>
  <c r="AL114" i="11"/>
  <c r="AD114" i="11" s="1"/>
  <c r="AK114" i="11"/>
  <c r="AC114" i="11" s="1"/>
  <c r="AJ114" i="11"/>
  <c r="AB114" i="11" s="1"/>
  <c r="AA114" i="11"/>
  <c r="AH114" i="11"/>
  <c r="Z114" i="11" s="1"/>
  <c r="AG114" i="11"/>
  <c r="Y114" i="11" s="1"/>
  <c r="AF114" i="11"/>
  <c r="X114" i="11" s="1"/>
  <c r="O114" i="11"/>
  <c r="A114" i="11"/>
  <c r="BQ113" i="11"/>
  <c r="BI113" i="11" s="1"/>
  <c r="BP113" i="11"/>
  <c r="BH113" i="11" s="1"/>
  <c r="BO113" i="11"/>
  <c r="BG113" i="11" s="1"/>
  <c r="BN113" i="11"/>
  <c r="BF113" i="11" s="1"/>
  <c r="BM113" i="11"/>
  <c r="BE113" i="11" s="1"/>
  <c r="BL113" i="11"/>
  <c r="BD113" i="11" s="1"/>
  <c r="BK113" i="11"/>
  <c r="BC113" i="11" s="1"/>
  <c r="AR113" i="11"/>
  <c r="AL113" i="11"/>
  <c r="AD113" i="11" s="1"/>
  <c r="AK113" i="11"/>
  <c r="AC113" i="11" s="1"/>
  <c r="AJ113" i="11"/>
  <c r="AB113" i="11" s="1"/>
  <c r="AA113" i="11"/>
  <c r="AH113" i="11"/>
  <c r="Z113" i="11" s="1"/>
  <c r="AG113" i="11"/>
  <c r="Y113" i="11" s="1"/>
  <c r="AF113" i="11"/>
  <c r="X113" i="11" s="1"/>
  <c r="O113" i="11"/>
  <c r="A113" i="11"/>
  <c r="BQ112" i="11"/>
  <c r="BI112" i="11" s="1"/>
  <c r="BP112" i="11"/>
  <c r="BH112" i="11" s="1"/>
  <c r="BO112" i="11"/>
  <c r="BG112" i="11" s="1"/>
  <c r="BN112" i="11"/>
  <c r="BF112" i="11" s="1"/>
  <c r="BM112" i="11"/>
  <c r="BE112" i="11" s="1"/>
  <c r="BL112" i="11"/>
  <c r="BD112" i="11" s="1"/>
  <c r="BK112" i="11"/>
  <c r="BC112" i="11" s="1"/>
  <c r="AR112" i="11"/>
  <c r="AL112" i="11"/>
  <c r="AD112" i="11" s="1"/>
  <c r="AK112" i="11"/>
  <c r="AC112" i="11" s="1"/>
  <c r="AJ112" i="11"/>
  <c r="AB112" i="11" s="1"/>
  <c r="AA112" i="11"/>
  <c r="AH112" i="11"/>
  <c r="Z112" i="11" s="1"/>
  <c r="AG112" i="11"/>
  <c r="Y112" i="11" s="1"/>
  <c r="AF112" i="11"/>
  <c r="X112" i="11" s="1"/>
  <c r="O112" i="11"/>
  <c r="A112" i="11"/>
  <c r="BQ111" i="11"/>
  <c r="BI111" i="11" s="1"/>
  <c r="BP111" i="11"/>
  <c r="BH111" i="11" s="1"/>
  <c r="BO111" i="11"/>
  <c r="BG111" i="11" s="1"/>
  <c r="BN111" i="11"/>
  <c r="BF111" i="11" s="1"/>
  <c r="BM111" i="11"/>
  <c r="BE111" i="11" s="1"/>
  <c r="BL111" i="11"/>
  <c r="BD111" i="11" s="1"/>
  <c r="BK111" i="11"/>
  <c r="BC111" i="11" s="1"/>
  <c r="AR111" i="11"/>
  <c r="AL111" i="11"/>
  <c r="AD111" i="11" s="1"/>
  <c r="AK111" i="11"/>
  <c r="AC111" i="11" s="1"/>
  <c r="AJ111" i="11"/>
  <c r="AB111" i="11" s="1"/>
  <c r="AA111" i="11"/>
  <c r="AH111" i="11"/>
  <c r="Z111" i="11" s="1"/>
  <c r="AG111" i="11"/>
  <c r="Y111" i="11" s="1"/>
  <c r="AF111" i="11"/>
  <c r="X111" i="11" s="1"/>
  <c r="O111" i="11"/>
  <c r="A111" i="11"/>
  <c r="BQ110" i="11"/>
  <c r="BI110" i="11" s="1"/>
  <c r="BP110" i="11"/>
  <c r="BH110" i="11" s="1"/>
  <c r="BO110" i="11"/>
  <c r="BG110" i="11" s="1"/>
  <c r="BN110" i="11"/>
  <c r="BF110" i="11" s="1"/>
  <c r="BM110" i="11"/>
  <c r="BE110" i="11" s="1"/>
  <c r="BL110" i="11"/>
  <c r="BD110" i="11" s="1"/>
  <c r="BK110" i="11"/>
  <c r="BC110" i="11" s="1"/>
  <c r="AR110" i="11"/>
  <c r="AL110" i="11"/>
  <c r="AD110" i="11" s="1"/>
  <c r="AK110" i="11"/>
  <c r="AC110" i="11" s="1"/>
  <c r="AJ110" i="11"/>
  <c r="AB110" i="11" s="1"/>
  <c r="AA110" i="11"/>
  <c r="AH110" i="11"/>
  <c r="Z110" i="11" s="1"/>
  <c r="AG110" i="11"/>
  <c r="Y110" i="11" s="1"/>
  <c r="AF110" i="11"/>
  <c r="X110" i="11" s="1"/>
  <c r="O110" i="11"/>
  <c r="A110" i="11"/>
  <c r="BQ109" i="11"/>
  <c r="BI109" i="11" s="1"/>
  <c r="BP109" i="11"/>
  <c r="BH109" i="11" s="1"/>
  <c r="BO109" i="11"/>
  <c r="BG109" i="11" s="1"/>
  <c r="BN109" i="11"/>
  <c r="BF109" i="11" s="1"/>
  <c r="BM109" i="11"/>
  <c r="BE109" i="11" s="1"/>
  <c r="BL109" i="11"/>
  <c r="BD109" i="11" s="1"/>
  <c r="BK109" i="11"/>
  <c r="BC109" i="11" s="1"/>
  <c r="AR109" i="11"/>
  <c r="AL109" i="11"/>
  <c r="AD109" i="11" s="1"/>
  <c r="AK109" i="11"/>
  <c r="AC109" i="11" s="1"/>
  <c r="AJ109" i="11"/>
  <c r="AB109" i="11" s="1"/>
  <c r="AA109" i="11"/>
  <c r="AH109" i="11"/>
  <c r="Z109" i="11" s="1"/>
  <c r="AG109" i="11"/>
  <c r="Y109" i="11" s="1"/>
  <c r="AF109" i="11"/>
  <c r="X109" i="11" s="1"/>
  <c r="O109" i="11"/>
  <c r="A109" i="11"/>
  <c r="BQ108" i="11"/>
  <c r="BI108" i="11" s="1"/>
  <c r="BP108" i="11"/>
  <c r="BH108" i="11" s="1"/>
  <c r="BO108" i="11"/>
  <c r="BG108" i="11" s="1"/>
  <c r="BN108" i="11"/>
  <c r="BF108" i="11" s="1"/>
  <c r="BM108" i="11"/>
  <c r="BE108" i="11" s="1"/>
  <c r="BL108" i="11"/>
  <c r="BD108" i="11" s="1"/>
  <c r="BK108" i="11"/>
  <c r="BC108" i="11" s="1"/>
  <c r="AR108" i="11"/>
  <c r="AL108" i="11"/>
  <c r="AD108" i="11" s="1"/>
  <c r="AK108" i="11"/>
  <c r="AC108" i="11" s="1"/>
  <c r="AJ108" i="11"/>
  <c r="AB108" i="11" s="1"/>
  <c r="AA108" i="11"/>
  <c r="AH108" i="11"/>
  <c r="Z108" i="11" s="1"/>
  <c r="AG108" i="11"/>
  <c r="Y108" i="11" s="1"/>
  <c r="AF108" i="11"/>
  <c r="X108" i="11" s="1"/>
  <c r="O108" i="11"/>
  <c r="A108" i="11"/>
  <c r="BQ107" i="11"/>
  <c r="BP107" i="11"/>
  <c r="BH107" i="11" s="1"/>
  <c r="BO107" i="11"/>
  <c r="BG107" i="11" s="1"/>
  <c r="BN107" i="11"/>
  <c r="BF107" i="11" s="1"/>
  <c r="BM107" i="11"/>
  <c r="BE107" i="11" s="1"/>
  <c r="BL107" i="11"/>
  <c r="BD107" i="11" s="1"/>
  <c r="BK107" i="11"/>
  <c r="BC107" i="11" s="1"/>
  <c r="BI107" i="11"/>
  <c r="AR107" i="11"/>
  <c r="AL107" i="11"/>
  <c r="AD107" i="11" s="1"/>
  <c r="AK107" i="11"/>
  <c r="AC107" i="11" s="1"/>
  <c r="AJ107" i="11"/>
  <c r="AB107" i="11" s="1"/>
  <c r="AA107" i="11"/>
  <c r="AH107" i="11"/>
  <c r="Z107" i="11" s="1"/>
  <c r="AG107" i="11"/>
  <c r="Y107" i="11" s="1"/>
  <c r="AF107" i="11"/>
  <c r="X107" i="11" s="1"/>
  <c r="O107" i="11"/>
  <c r="A107" i="11"/>
  <c r="BQ106" i="11"/>
  <c r="BI106" i="11" s="1"/>
  <c r="BP106" i="11"/>
  <c r="BH106" i="11" s="1"/>
  <c r="BO106" i="11"/>
  <c r="BG106" i="11" s="1"/>
  <c r="BN106" i="11"/>
  <c r="BF106" i="11" s="1"/>
  <c r="BM106" i="11"/>
  <c r="BE106" i="11" s="1"/>
  <c r="BL106" i="11"/>
  <c r="BD106" i="11" s="1"/>
  <c r="BK106" i="11"/>
  <c r="BC106" i="11" s="1"/>
  <c r="AR106" i="11"/>
  <c r="AL106" i="11"/>
  <c r="AD106" i="11" s="1"/>
  <c r="AK106" i="11"/>
  <c r="AC106" i="11" s="1"/>
  <c r="AJ106" i="11"/>
  <c r="AB106" i="11" s="1"/>
  <c r="AA106" i="11"/>
  <c r="AH106" i="11"/>
  <c r="Z106" i="11" s="1"/>
  <c r="AG106" i="11"/>
  <c r="Y106" i="11" s="1"/>
  <c r="AF106" i="11"/>
  <c r="X106" i="11" s="1"/>
  <c r="O106" i="11"/>
  <c r="A106" i="11"/>
  <c r="BQ105" i="11"/>
  <c r="BI105" i="11" s="1"/>
  <c r="BP105" i="11"/>
  <c r="BH105" i="11" s="1"/>
  <c r="BO105" i="11"/>
  <c r="BG105" i="11" s="1"/>
  <c r="BN105" i="11"/>
  <c r="BF105" i="11" s="1"/>
  <c r="BM105" i="11"/>
  <c r="BE105" i="11" s="1"/>
  <c r="BL105" i="11"/>
  <c r="BD105" i="11" s="1"/>
  <c r="BK105" i="11"/>
  <c r="BC105" i="11" s="1"/>
  <c r="AR105" i="11"/>
  <c r="AL105" i="11"/>
  <c r="AD105" i="11" s="1"/>
  <c r="AK105" i="11"/>
  <c r="AC105" i="11" s="1"/>
  <c r="AJ105" i="11"/>
  <c r="AB105" i="11" s="1"/>
  <c r="AA105" i="11"/>
  <c r="AH105" i="11"/>
  <c r="Z105" i="11" s="1"/>
  <c r="AG105" i="11"/>
  <c r="Y105" i="11" s="1"/>
  <c r="AF105" i="11"/>
  <c r="X105" i="11" s="1"/>
  <c r="O105" i="11"/>
  <c r="A105" i="11"/>
  <c r="BQ104" i="11"/>
  <c r="BI104" i="11" s="1"/>
  <c r="BP104" i="11"/>
  <c r="BH104" i="11" s="1"/>
  <c r="BO104" i="11"/>
  <c r="BG104" i="11" s="1"/>
  <c r="BN104" i="11"/>
  <c r="BF104" i="11" s="1"/>
  <c r="BM104" i="11"/>
  <c r="BE104" i="11" s="1"/>
  <c r="BL104" i="11"/>
  <c r="BD104" i="11" s="1"/>
  <c r="BK104" i="11"/>
  <c r="BC104" i="11" s="1"/>
  <c r="AR104" i="11"/>
  <c r="AL104" i="11"/>
  <c r="AD104" i="11" s="1"/>
  <c r="AK104" i="11"/>
  <c r="AC104" i="11" s="1"/>
  <c r="AJ104" i="11"/>
  <c r="AB104" i="11" s="1"/>
  <c r="AA104" i="11"/>
  <c r="AH104" i="11"/>
  <c r="Z104" i="11" s="1"/>
  <c r="AG104" i="11"/>
  <c r="Y104" i="11" s="1"/>
  <c r="AF104" i="11"/>
  <c r="X104" i="11" s="1"/>
  <c r="O104" i="11"/>
  <c r="A104" i="11"/>
  <c r="BQ103" i="11"/>
  <c r="BI103" i="11" s="1"/>
  <c r="BP103" i="11"/>
  <c r="BH103" i="11" s="1"/>
  <c r="BO103" i="11"/>
  <c r="BG103" i="11" s="1"/>
  <c r="BN103" i="11"/>
  <c r="BF103" i="11" s="1"/>
  <c r="BM103" i="11"/>
  <c r="BE103" i="11" s="1"/>
  <c r="BL103" i="11"/>
  <c r="BD103" i="11" s="1"/>
  <c r="BK103" i="11"/>
  <c r="BC103" i="11" s="1"/>
  <c r="AR103" i="11"/>
  <c r="AL103" i="11"/>
  <c r="AD103" i="11" s="1"/>
  <c r="AK103" i="11"/>
  <c r="AC103" i="11" s="1"/>
  <c r="AJ103" i="11"/>
  <c r="AB103" i="11" s="1"/>
  <c r="AA103" i="11"/>
  <c r="AH103" i="11"/>
  <c r="Z103" i="11" s="1"/>
  <c r="AG103" i="11"/>
  <c r="Y103" i="11" s="1"/>
  <c r="AF103" i="11"/>
  <c r="X103" i="11" s="1"/>
  <c r="O103" i="11"/>
  <c r="A103" i="11"/>
  <c r="BQ102" i="11"/>
  <c r="BI102" i="11" s="1"/>
  <c r="BP102" i="11"/>
  <c r="BH102" i="11" s="1"/>
  <c r="BO102" i="11"/>
  <c r="BG102" i="11" s="1"/>
  <c r="BN102" i="11"/>
  <c r="BF102" i="11" s="1"/>
  <c r="BM102" i="11"/>
  <c r="BE102" i="11" s="1"/>
  <c r="BL102" i="11"/>
  <c r="BD102" i="11" s="1"/>
  <c r="BK102" i="11"/>
  <c r="BC102" i="11" s="1"/>
  <c r="AR102" i="11"/>
  <c r="AL102" i="11"/>
  <c r="AD102" i="11" s="1"/>
  <c r="AK102" i="11"/>
  <c r="AC102" i="11" s="1"/>
  <c r="AJ102" i="11"/>
  <c r="AB102" i="11" s="1"/>
  <c r="AA102" i="11"/>
  <c r="AH102" i="11"/>
  <c r="Z102" i="11" s="1"/>
  <c r="AG102" i="11"/>
  <c r="Y102" i="11" s="1"/>
  <c r="AF102" i="11"/>
  <c r="X102" i="11" s="1"/>
  <c r="O102" i="11"/>
  <c r="A102" i="11"/>
  <c r="BQ101" i="11"/>
  <c r="BI101" i="11" s="1"/>
  <c r="BP101" i="11"/>
  <c r="BH101" i="11" s="1"/>
  <c r="BO101" i="11"/>
  <c r="BG101" i="11" s="1"/>
  <c r="BN101" i="11"/>
  <c r="BF101" i="11" s="1"/>
  <c r="BM101" i="11"/>
  <c r="BE101" i="11" s="1"/>
  <c r="BL101" i="11"/>
  <c r="BD101" i="11" s="1"/>
  <c r="BK101" i="11"/>
  <c r="BC101" i="11" s="1"/>
  <c r="AR101" i="11"/>
  <c r="AL101" i="11"/>
  <c r="AD101" i="11" s="1"/>
  <c r="AK101" i="11"/>
  <c r="AC101" i="11" s="1"/>
  <c r="AJ101" i="11"/>
  <c r="AB101" i="11" s="1"/>
  <c r="AA101" i="11"/>
  <c r="AH101" i="11"/>
  <c r="Z101" i="11" s="1"/>
  <c r="AG101" i="11"/>
  <c r="Y101" i="11" s="1"/>
  <c r="AF101" i="11"/>
  <c r="X101" i="11" s="1"/>
  <c r="O101" i="11"/>
  <c r="A101" i="11"/>
  <c r="BQ100" i="11"/>
  <c r="BI100" i="11" s="1"/>
  <c r="BP100" i="11"/>
  <c r="BH100" i="11" s="1"/>
  <c r="BO100" i="11"/>
  <c r="BG100" i="11" s="1"/>
  <c r="BN100" i="11"/>
  <c r="BF100" i="11" s="1"/>
  <c r="BM100" i="11"/>
  <c r="BE100" i="11" s="1"/>
  <c r="BL100" i="11"/>
  <c r="BD100" i="11" s="1"/>
  <c r="BK100" i="11"/>
  <c r="BC100" i="11" s="1"/>
  <c r="AR100" i="11"/>
  <c r="AL100" i="11"/>
  <c r="AD100" i="11" s="1"/>
  <c r="AK100" i="11"/>
  <c r="AC100" i="11" s="1"/>
  <c r="AJ100" i="11"/>
  <c r="AB100" i="11" s="1"/>
  <c r="AA100" i="11"/>
  <c r="AH100" i="11"/>
  <c r="Z100" i="11" s="1"/>
  <c r="AG100" i="11"/>
  <c r="Y100" i="11" s="1"/>
  <c r="AF100" i="11"/>
  <c r="X100" i="11" s="1"/>
  <c r="O100" i="11"/>
  <c r="A100" i="11"/>
  <c r="BQ99" i="11"/>
  <c r="BI99" i="11" s="1"/>
  <c r="BP99" i="11"/>
  <c r="BH99" i="11" s="1"/>
  <c r="BO99" i="11"/>
  <c r="BG99" i="11" s="1"/>
  <c r="BN99" i="11"/>
  <c r="BF99" i="11" s="1"/>
  <c r="BM99" i="11"/>
  <c r="BE99" i="11" s="1"/>
  <c r="BL99" i="11"/>
  <c r="BD99" i="11" s="1"/>
  <c r="BK99" i="11"/>
  <c r="BC99" i="11" s="1"/>
  <c r="AR99" i="11"/>
  <c r="AL99" i="11"/>
  <c r="AD99" i="11" s="1"/>
  <c r="AK99" i="11"/>
  <c r="AC99" i="11" s="1"/>
  <c r="AJ99" i="11"/>
  <c r="AB99" i="11" s="1"/>
  <c r="AA99" i="11"/>
  <c r="AH99" i="11"/>
  <c r="Z99" i="11" s="1"/>
  <c r="AG99" i="11"/>
  <c r="Y99" i="11" s="1"/>
  <c r="AF99" i="11"/>
  <c r="X99" i="11" s="1"/>
  <c r="O99" i="11"/>
  <c r="A99" i="11"/>
  <c r="BQ98" i="11"/>
  <c r="BI98" i="11" s="1"/>
  <c r="BP98" i="11"/>
  <c r="BH98" i="11" s="1"/>
  <c r="BO98" i="11"/>
  <c r="BG98" i="11" s="1"/>
  <c r="BN98" i="11"/>
  <c r="BF98" i="11" s="1"/>
  <c r="BM98" i="11"/>
  <c r="BE98" i="11" s="1"/>
  <c r="BL98" i="11"/>
  <c r="BD98" i="11" s="1"/>
  <c r="BK98" i="11"/>
  <c r="BC98" i="11" s="1"/>
  <c r="AR98" i="11"/>
  <c r="AL98" i="11"/>
  <c r="AD98" i="11" s="1"/>
  <c r="AK98" i="11"/>
  <c r="AC98" i="11" s="1"/>
  <c r="AJ98" i="11"/>
  <c r="AB98" i="11" s="1"/>
  <c r="AA98" i="11"/>
  <c r="AH98" i="11"/>
  <c r="Z98" i="11" s="1"/>
  <c r="AG98" i="11"/>
  <c r="Y98" i="11" s="1"/>
  <c r="AF98" i="11"/>
  <c r="X98" i="11" s="1"/>
  <c r="O98" i="11"/>
  <c r="A98" i="11"/>
  <c r="BQ97" i="11"/>
  <c r="BI97" i="11" s="1"/>
  <c r="BP97" i="11"/>
  <c r="BH97" i="11" s="1"/>
  <c r="BO97" i="11"/>
  <c r="BG97" i="11" s="1"/>
  <c r="BN97" i="11"/>
  <c r="BF97" i="11" s="1"/>
  <c r="BM97" i="11"/>
  <c r="BE97" i="11" s="1"/>
  <c r="BL97" i="11"/>
  <c r="BD97" i="11" s="1"/>
  <c r="BK97" i="11"/>
  <c r="BC97" i="11" s="1"/>
  <c r="AR97" i="11"/>
  <c r="AL97" i="11"/>
  <c r="AD97" i="11" s="1"/>
  <c r="AK97" i="11"/>
  <c r="AC97" i="11" s="1"/>
  <c r="AJ97" i="11"/>
  <c r="AB97" i="11" s="1"/>
  <c r="AA97" i="11"/>
  <c r="AH97" i="11"/>
  <c r="Z97" i="11" s="1"/>
  <c r="AG97" i="11"/>
  <c r="Y97" i="11" s="1"/>
  <c r="AF97" i="11"/>
  <c r="X97" i="11" s="1"/>
  <c r="O97" i="11"/>
  <c r="A97" i="11"/>
  <c r="BQ96" i="11"/>
  <c r="BI96" i="11" s="1"/>
  <c r="BP96" i="11"/>
  <c r="BH96" i="11" s="1"/>
  <c r="BO96" i="11"/>
  <c r="BG96" i="11" s="1"/>
  <c r="BN96" i="11"/>
  <c r="BF96" i="11" s="1"/>
  <c r="BM96" i="11"/>
  <c r="BE96" i="11" s="1"/>
  <c r="BL96" i="11"/>
  <c r="BD96" i="11" s="1"/>
  <c r="BK96" i="11"/>
  <c r="BC96" i="11" s="1"/>
  <c r="AR96" i="11"/>
  <c r="AL96" i="11"/>
  <c r="AD96" i="11" s="1"/>
  <c r="AK96" i="11"/>
  <c r="AC96" i="11" s="1"/>
  <c r="AJ96" i="11"/>
  <c r="AB96" i="11" s="1"/>
  <c r="AA96" i="11"/>
  <c r="AH96" i="11"/>
  <c r="Z96" i="11" s="1"/>
  <c r="AG96" i="11"/>
  <c r="Y96" i="11" s="1"/>
  <c r="AF96" i="11"/>
  <c r="X96" i="11" s="1"/>
  <c r="O96" i="11"/>
  <c r="A96" i="11"/>
  <c r="BQ95" i="11"/>
  <c r="BI95" i="11" s="1"/>
  <c r="BP95" i="11"/>
  <c r="BH95" i="11" s="1"/>
  <c r="BO95" i="11"/>
  <c r="BG95" i="11" s="1"/>
  <c r="BN95" i="11"/>
  <c r="BF95" i="11" s="1"/>
  <c r="BM95" i="11"/>
  <c r="BE95" i="11" s="1"/>
  <c r="BL95" i="11"/>
  <c r="BD95" i="11" s="1"/>
  <c r="BK95" i="11"/>
  <c r="BC95" i="11" s="1"/>
  <c r="AR95" i="11"/>
  <c r="AL95" i="11"/>
  <c r="AD95" i="11" s="1"/>
  <c r="AK95" i="11"/>
  <c r="AC95" i="11" s="1"/>
  <c r="AJ95" i="11"/>
  <c r="AB95" i="11" s="1"/>
  <c r="AA95" i="11"/>
  <c r="AH95" i="11"/>
  <c r="Z95" i="11" s="1"/>
  <c r="AG95" i="11"/>
  <c r="Y95" i="11" s="1"/>
  <c r="AF95" i="11"/>
  <c r="X95" i="11" s="1"/>
  <c r="O95" i="11"/>
  <c r="A95" i="11"/>
  <c r="BQ94" i="11"/>
  <c r="BI94" i="11" s="1"/>
  <c r="BP94" i="11"/>
  <c r="BO94" i="11"/>
  <c r="BG94" i="11" s="1"/>
  <c r="BN94" i="11"/>
  <c r="BF94" i="11" s="1"/>
  <c r="BM94" i="11"/>
  <c r="BE94" i="11" s="1"/>
  <c r="BL94" i="11"/>
  <c r="BD94" i="11" s="1"/>
  <c r="BK94" i="11"/>
  <c r="BC94" i="11" s="1"/>
  <c r="BH94" i="11"/>
  <c r="AR94" i="11"/>
  <c r="AL94" i="11"/>
  <c r="AD94" i="11" s="1"/>
  <c r="AK94" i="11"/>
  <c r="AC94" i="11" s="1"/>
  <c r="AJ94" i="11"/>
  <c r="AB94" i="11" s="1"/>
  <c r="AA94" i="11"/>
  <c r="AH94" i="11"/>
  <c r="Z94" i="11" s="1"/>
  <c r="AG94" i="11"/>
  <c r="Y94" i="11" s="1"/>
  <c r="AF94" i="11"/>
  <c r="X94" i="11" s="1"/>
  <c r="O94" i="11"/>
  <c r="A94" i="11"/>
  <c r="BQ93" i="11"/>
  <c r="BI93" i="11" s="1"/>
  <c r="BP93" i="11"/>
  <c r="BH93" i="11" s="1"/>
  <c r="BO93" i="11"/>
  <c r="BG93" i="11" s="1"/>
  <c r="BN93" i="11"/>
  <c r="BF93" i="11" s="1"/>
  <c r="BM93" i="11"/>
  <c r="BE93" i="11" s="1"/>
  <c r="BL93" i="11"/>
  <c r="BD93" i="11" s="1"/>
  <c r="BK93" i="11"/>
  <c r="BC93" i="11" s="1"/>
  <c r="AR93" i="11"/>
  <c r="AL93" i="11"/>
  <c r="AD93" i="11" s="1"/>
  <c r="AK93" i="11"/>
  <c r="AC93" i="11" s="1"/>
  <c r="AJ93" i="11"/>
  <c r="AB93" i="11" s="1"/>
  <c r="AA93" i="11"/>
  <c r="AH93" i="11"/>
  <c r="Z93" i="11" s="1"/>
  <c r="AG93" i="11"/>
  <c r="Y93" i="11" s="1"/>
  <c r="AF93" i="11"/>
  <c r="X93" i="11" s="1"/>
  <c r="O93" i="11"/>
  <c r="A93" i="11"/>
  <c r="BQ92" i="11"/>
  <c r="BI92" i="11" s="1"/>
  <c r="BP92" i="11"/>
  <c r="BH92" i="11" s="1"/>
  <c r="BO92" i="11"/>
  <c r="BG92" i="11" s="1"/>
  <c r="BN92" i="11"/>
  <c r="BF92" i="11" s="1"/>
  <c r="BM92" i="11"/>
  <c r="BE92" i="11" s="1"/>
  <c r="BL92" i="11"/>
  <c r="BD92" i="11" s="1"/>
  <c r="BK92" i="11"/>
  <c r="BC92" i="11" s="1"/>
  <c r="AR92" i="11"/>
  <c r="AL92" i="11"/>
  <c r="AD92" i="11" s="1"/>
  <c r="AK92" i="11"/>
  <c r="AC92" i="11" s="1"/>
  <c r="AJ92" i="11"/>
  <c r="AB92" i="11" s="1"/>
  <c r="AA92" i="11"/>
  <c r="AH92" i="11"/>
  <c r="Z92" i="11" s="1"/>
  <c r="AG92" i="11"/>
  <c r="Y92" i="11" s="1"/>
  <c r="AF92" i="11"/>
  <c r="X92" i="11" s="1"/>
  <c r="O92" i="11"/>
  <c r="A92" i="11"/>
  <c r="BQ91" i="11"/>
  <c r="BI91" i="11" s="1"/>
  <c r="BP91" i="11"/>
  <c r="BH91" i="11" s="1"/>
  <c r="BO91" i="11"/>
  <c r="BG91" i="11" s="1"/>
  <c r="BN91" i="11"/>
  <c r="BF91" i="11" s="1"/>
  <c r="BM91" i="11"/>
  <c r="BE91" i="11" s="1"/>
  <c r="BL91" i="11"/>
  <c r="BD91" i="11" s="1"/>
  <c r="BK91" i="11"/>
  <c r="BC91" i="11" s="1"/>
  <c r="AR91" i="11"/>
  <c r="AL91" i="11"/>
  <c r="AD91" i="11" s="1"/>
  <c r="AK91" i="11"/>
  <c r="AC91" i="11" s="1"/>
  <c r="AJ91" i="11"/>
  <c r="AB91" i="11" s="1"/>
  <c r="AA91" i="11"/>
  <c r="AH91" i="11"/>
  <c r="Z91" i="11" s="1"/>
  <c r="AG91" i="11"/>
  <c r="Y91" i="11" s="1"/>
  <c r="AF91" i="11"/>
  <c r="X91" i="11" s="1"/>
  <c r="O91" i="11"/>
  <c r="A91" i="11"/>
  <c r="BQ90" i="11"/>
  <c r="BI90" i="11" s="1"/>
  <c r="BP90" i="11"/>
  <c r="BH90" i="11" s="1"/>
  <c r="BO90" i="11"/>
  <c r="BG90" i="11" s="1"/>
  <c r="BN90" i="11"/>
  <c r="BF90" i="11" s="1"/>
  <c r="BM90" i="11"/>
  <c r="BE90" i="11" s="1"/>
  <c r="BL90" i="11"/>
  <c r="BD90" i="11" s="1"/>
  <c r="BK90" i="11"/>
  <c r="BC90" i="11" s="1"/>
  <c r="AR90" i="11"/>
  <c r="AL90" i="11"/>
  <c r="AD90" i="11" s="1"/>
  <c r="AK90" i="11"/>
  <c r="AC90" i="11" s="1"/>
  <c r="AJ90" i="11"/>
  <c r="AB90" i="11" s="1"/>
  <c r="AA90" i="11"/>
  <c r="AH90" i="11"/>
  <c r="Z90" i="11" s="1"/>
  <c r="AG90" i="11"/>
  <c r="Y90" i="11" s="1"/>
  <c r="AF90" i="11"/>
  <c r="X90" i="11" s="1"/>
  <c r="O90" i="11"/>
  <c r="A90" i="11"/>
  <c r="BQ89" i="11"/>
  <c r="BP89" i="11"/>
  <c r="BH89" i="11" s="1"/>
  <c r="BO89" i="11"/>
  <c r="BG89" i="11" s="1"/>
  <c r="BN89" i="11"/>
  <c r="BF89" i="11" s="1"/>
  <c r="BM89" i="11"/>
  <c r="BE89" i="11" s="1"/>
  <c r="BL89" i="11"/>
  <c r="BD89" i="11" s="1"/>
  <c r="BK89" i="11"/>
  <c r="BC89" i="11" s="1"/>
  <c r="BI89" i="11"/>
  <c r="AR89" i="11"/>
  <c r="AL89" i="11"/>
  <c r="AD89" i="11" s="1"/>
  <c r="AK89" i="11"/>
  <c r="AC89" i="11" s="1"/>
  <c r="AJ89" i="11"/>
  <c r="AB89" i="11" s="1"/>
  <c r="AA89" i="11"/>
  <c r="AH89" i="11"/>
  <c r="Z89" i="11" s="1"/>
  <c r="AG89" i="11"/>
  <c r="Y89" i="11" s="1"/>
  <c r="AF89" i="11"/>
  <c r="X89" i="11" s="1"/>
  <c r="O89" i="11"/>
  <c r="A89" i="11"/>
  <c r="BQ88" i="11"/>
  <c r="BI88" i="11" s="1"/>
  <c r="BP88" i="11"/>
  <c r="BH88" i="11" s="1"/>
  <c r="BO88" i="11"/>
  <c r="BG88" i="11" s="1"/>
  <c r="BN88" i="11"/>
  <c r="BF88" i="11" s="1"/>
  <c r="BM88" i="11"/>
  <c r="BE88" i="11" s="1"/>
  <c r="BL88" i="11"/>
  <c r="BD88" i="11" s="1"/>
  <c r="BK88" i="11"/>
  <c r="BC88" i="11" s="1"/>
  <c r="AR88" i="11"/>
  <c r="AL88" i="11"/>
  <c r="AD88" i="11" s="1"/>
  <c r="AK88" i="11"/>
  <c r="AC88" i="11" s="1"/>
  <c r="AJ88" i="11"/>
  <c r="AB88" i="11" s="1"/>
  <c r="AA88" i="11"/>
  <c r="AH88" i="11"/>
  <c r="Z88" i="11" s="1"/>
  <c r="AG88" i="11"/>
  <c r="Y88" i="11" s="1"/>
  <c r="AF88" i="11"/>
  <c r="X88" i="11" s="1"/>
  <c r="O88" i="11"/>
  <c r="A88" i="11"/>
  <c r="BQ87" i="11"/>
  <c r="BI87" i="11" s="1"/>
  <c r="BP87" i="11"/>
  <c r="BH87" i="11" s="1"/>
  <c r="BO87" i="11"/>
  <c r="BG87" i="11" s="1"/>
  <c r="BN87" i="11"/>
  <c r="BF87" i="11" s="1"/>
  <c r="BM87" i="11"/>
  <c r="BE87" i="11" s="1"/>
  <c r="BL87" i="11"/>
  <c r="BD87" i="11" s="1"/>
  <c r="BK87" i="11"/>
  <c r="BC87" i="11" s="1"/>
  <c r="AR87" i="11"/>
  <c r="AL87" i="11"/>
  <c r="AD87" i="11" s="1"/>
  <c r="AK87" i="11"/>
  <c r="AC87" i="11" s="1"/>
  <c r="AJ87" i="11"/>
  <c r="AB87" i="11" s="1"/>
  <c r="AA87" i="11"/>
  <c r="AH87" i="11"/>
  <c r="Z87" i="11" s="1"/>
  <c r="AG87" i="11"/>
  <c r="Y87" i="11" s="1"/>
  <c r="AF87" i="11"/>
  <c r="X87" i="11" s="1"/>
  <c r="O87" i="11"/>
  <c r="A87" i="11"/>
  <c r="BQ86" i="11"/>
  <c r="BI86" i="11" s="1"/>
  <c r="BP86" i="11"/>
  <c r="BH86" i="11" s="1"/>
  <c r="BO86" i="11"/>
  <c r="BG86" i="11" s="1"/>
  <c r="BN86" i="11"/>
  <c r="BF86" i="11" s="1"/>
  <c r="BM86" i="11"/>
  <c r="BE86" i="11" s="1"/>
  <c r="BL86" i="11"/>
  <c r="BD86" i="11" s="1"/>
  <c r="BK86" i="11"/>
  <c r="BC86" i="11" s="1"/>
  <c r="AR86" i="11"/>
  <c r="AL86" i="11"/>
  <c r="AD86" i="11" s="1"/>
  <c r="AK86" i="11"/>
  <c r="AC86" i="11" s="1"/>
  <c r="AJ86" i="11"/>
  <c r="AB86" i="11" s="1"/>
  <c r="AA86" i="11"/>
  <c r="AH86" i="11"/>
  <c r="Z86" i="11" s="1"/>
  <c r="AG86" i="11"/>
  <c r="Y86" i="11" s="1"/>
  <c r="AF86" i="11"/>
  <c r="X86" i="11" s="1"/>
  <c r="O86" i="11"/>
  <c r="A86" i="11"/>
  <c r="BQ85" i="11"/>
  <c r="BI85" i="11" s="1"/>
  <c r="BP85" i="11"/>
  <c r="BH85" i="11" s="1"/>
  <c r="BO85" i="11"/>
  <c r="BG85" i="11" s="1"/>
  <c r="BN85" i="11"/>
  <c r="BF85" i="11" s="1"/>
  <c r="BM85" i="11"/>
  <c r="BE85" i="11" s="1"/>
  <c r="BL85" i="11"/>
  <c r="BD85" i="11" s="1"/>
  <c r="BK85" i="11"/>
  <c r="BC85" i="11" s="1"/>
  <c r="AR85" i="11"/>
  <c r="AL85" i="11"/>
  <c r="AD85" i="11" s="1"/>
  <c r="AK85" i="11"/>
  <c r="AC85" i="11" s="1"/>
  <c r="AJ85" i="11"/>
  <c r="AB85" i="11" s="1"/>
  <c r="AA85" i="11"/>
  <c r="AH85" i="11"/>
  <c r="Z85" i="11" s="1"/>
  <c r="AG85" i="11"/>
  <c r="Y85" i="11" s="1"/>
  <c r="AF85" i="11"/>
  <c r="X85" i="11" s="1"/>
  <c r="O85" i="11"/>
  <c r="A85" i="11"/>
  <c r="BQ84" i="11"/>
  <c r="BI84" i="11" s="1"/>
  <c r="BP84" i="11"/>
  <c r="BH84" i="11" s="1"/>
  <c r="BO84" i="11"/>
  <c r="BG84" i="11" s="1"/>
  <c r="BN84" i="11"/>
  <c r="BF84" i="11" s="1"/>
  <c r="BM84" i="11"/>
  <c r="BE84" i="11" s="1"/>
  <c r="BL84" i="11"/>
  <c r="BD84" i="11" s="1"/>
  <c r="BK84" i="11"/>
  <c r="BC84" i="11" s="1"/>
  <c r="AR84" i="11"/>
  <c r="AL84" i="11"/>
  <c r="AD84" i="11" s="1"/>
  <c r="AK84" i="11"/>
  <c r="AC84" i="11" s="1"/>
  <c r="AJ84" i="11"/>
  <c r="AB84" i="11" s="1"/>
  <c r="AA84" i="11"/>
  <c r="AH84" i="11"/>
  <c r="Z84" i="11" s="1"/>
  <c r="AG84" i="11"/>
  <c r="Y84" i="11" s="1"/>
  <c r="AF84" i="11"/>
  <c r="X84" i="11" s="1"/>
  <c r="O84" i="11"/>
  <c r="A84" i="11"/>
  <c r="BQ83" i="11"/>
  <c r="BI83" i="11" s="1"/>
  <c r="BP83" i="11"/>
  <c r="BO83" i="11"/>
  <c r="BN83" i="11"/>
  <c r="BF83" i="11" s="1"/>
  <c r="BM83" i="11"/>
  <c r="BE83" i="11" s="1"/>
  <c r="BL83" i="11"/>
  <c r="BD83" i="11" s="1"/>
  <c r="BK83" i="11"/>
  <c r="BC83" i="11" s="1"/>
  <c r="BH83" i="11"/>
  <c r="BG83" i="11"/>
  <c r="AR83" i="11"/>
  <c r="AL83" i="11"/>
  <c r="AD83" i="11" s="1"/>
  <c r="AK83" i="11"/>
  <c r="AC83" i="11" s="1"/>
  <c r="AJ83" i="11"/>
  <c r="AB83" i="11" s="1"/>
  <c r="AA83" i="11"/>
  <c r="AH83" i="11"/>
  <c r="Z83" i="11" s="1"/>
  <c r="AG83" i="11"/>
  <c r="Y83" i="11" s="1"/>
  <c r="AF83" i="11"/>
  <c r="X83" i="11" s="1"/>
  <c r="O83" i="11"/>
  <c r="A83" i="11"/>
  <c r="BQ82" i="11"/>
  <c r="BI82" i="11" s="1"/>
  <c r="BP82" i="11"/>
  <c r="BH82" i="11" s="1"/>
  <c r="BO82" i="11"/>
  <c r="BG82" i="11" s="1"/>
  <c r="BN82" i="11"/>
  <c r="BF82" i="11" s="1"/>
  <c r="BM82" i="11"/>
  <c r="BE82" i="11" s="1"/>
  <c r="BL82" i="11"/>
  <c r="BD82" i="11" s="1"/>
  <c r="BK82" i="11"/>
  <c r="BC82" i="11" s="1"/>
  <c r="AR82" i="11"/>
  <c r="AL82" i="11"/>
  <c r="AD82" i="11" s="1"/>
  <c r="AK82" i="11"/>
  <c r="AC82" i="11" s="1"/>
  <c r="AJ82" i="11"/>
  <c r="AB82" i="11" s="1"/>
  <c r="AA82" i="11"/>
  <c r="AH82" i="11"/>
  <c r="Z82" i="11" s="1"/>
  <c r="AG82" i="11"/>
  <c r="Y82" i="11" s="1"/>
  <c r="AF82" i="11"/>
  <c r="X82" i="11" s="1"/>
  <c r="O82" i="11"/>
  <c r="A82" i="11"/>
  <c r="BQ81" i="11"/>
  <c r="BI81" i="11" s="1"/>
  <c r="BP81" i="11"/>
  <c r="BH81" i="11" s="1"/>
  <c r="BO81" i="11"/>
  <c r="BN81" i="11"/>
  <c r="BF81" i="11" s="1"/>
  <c r="BM81" i="11"/>
  <c r="BE81" i="11" s="1"/>
  <c r="BL81" i="11"/>
  <c r="BD81" i="11" s="1"/>
  <c r="BK81" i="11"/>
  <c r="BC81" i="11" s="1"/>
  <c r="BG81" i="11"/>
  <c r="AR81" i="11"/>
  <c r="AL81" i="11"/>
  <c r="AD81" i="11" s="1"/>
  <c r="AK81" i="11"/>
  <c r="AC81" i="11" s="1"/>
  <c r="AJ81" i="11"/>
  <c r="AB81" i="11" s="1"/>
  <c r="AA81" i="11"/>
  <c r="AH81" i="11"/>
  <c r="Z81" i="11" s="1"/>
  <c r="AG81" i="11"/>
  <c r="Y81" i="11" s="1"/>
  <c r="AF81" i="11"/>
  <c r="X81" i="11" s="1"/>
  <c r="O81" i="11"/>
  <c r="A81" i="11"/>
  <c r="BQ80" i="11"/>
  <c r="BI80" i="11" s="1"/>
  <c r="BP80" i="11"/>
  <c r="BH80" i="11" s="1"/>
  <c r="BO80" i="11"/>
  <c r="BG80" i="11" s="1"/>
  <c r="BN80" i="11"/>
  <c r="BF80" i="11" s="1"/>
  <c r="BM80" i="11"/>
  <c r="BE80" i="11" s="1"/>
  <c r="BL80" i="11"/>
  <c r="BD80" i="11" s="1"/>
  <c r="BK80" i="11"/>
  <c r="BC80" i="11" s="1"/>
  <c r="AR80" i="11"/>
  <c r="AL80" i="11"/>
  <c r="AD80" i="11" s="1"/>
  <c r="AK80" i="11"/>
  <c r="AC80" i="11" s="1"/>
  <c r="AJ80" i="11"/>
  <c r="AB80" i="11" s="1"/>
  <c r="AA80" i="11"/>
  <c r="AH80" i="11"/>
  <c r="Z80" i="11" s="1"/>
  <c r="AG80" i="11"/>
  <c r="Y80" i="11" s="1"/>
  <c r="AF80" i="11"/>
  <c r="X80" i="11" s="1"/>
  <c r="O80" i="11"/>
  <c r="A80" i="11"/>
  <c r="BQ79" i="11"/>
  <c r="BI79" i="11" s="1"/>
  <c r="BP79" i="11"/>
  <c r="BH79" i="11" s="1"/>
  <c r="BO79" i="11"/>
  <c r="BG79" i="11" s="1"/>
  <c r="BN79" i="11"/>
  <c r="BF79" i="11" s="1"/>
  <c r="BM79" i="11"/>
  <c r="BE79" i="11" s="1"/>
  <c r="BL79" i="11"/>
  <c r="BD79" i="11" s="1"/>
  <c r="BK79" i="11"/>
  <c r="BC79" i="11" s="1"/>
  <c r="AR79" i="11"/>
  <c r="AL79" i="11"/>
  <c r="AD79" i="11" s="1"/>
  <c r="AK79" i="11"/>
  <c r="AC79" i="11" s="1"/>
  <c r="AJ79" i="11"/>
  <c r="AB79" i="11" s="1"/>
  <c r="AA79" i="11"/>
  <c r="AH79" i="11"/>
  <c r="Z79" i="11" s="1"/>
  <c r="AG79" i="11"/>
  <c r="Y79" i="11" s="1"/>
  <c r="AF79" i="11"/>
  <c r="X79" i="11" s="1"/>
  <c r="O79" i="11"/>
  <c r="A79" i="11"/>
  <c r="BQ78" i="11"/>
  <c r="BI78" i="11" s="1"/>
  <c r="BP78" i="11"/>
  <c r="BH78" i="11" s="1"/>
  <c r="BO78" i="11"/>
  <c r="BG78" i="11" s="1"/>
  <c r="BN78" i="11"/>
  <c r="BF78" i="11" s="1"/>
  <c r="BM78" i="11"/>
  <c r="BE78" i="11" s="1"/>
  <c r="BL78" i="11"/>
  <c r="BD78" i="11" s="1"/>
  <c r="BK78" i="11"/>
  <c r="BC78" i="11" s="1"/>
  <c r="AR78" i="11"/>
  <c r="AL78" i="11"/>
  <c r="AD78" i="11" s="1"/>
  <c r="AK78" i="11"/>
  <c r="AC78" i="11" s="1"/>
  <c r="AJ78" i="11"/>
  <c r="AB78" i="11" s="1"/>
  <c r="AA78" i="11"/>
  <c r="AH78" i="11"/>
  <c r="Z78" i="11" s="1"/>
  <c r="AG78" i="11"/>
  <c r="Y78" i="11" s="1"/>
  <c r="AF78" i="11"/>
  <c r="X78" i="11" s="1"/>
  <c r="O78" i="11"/>
  <c r="A78" i="11"/>
  <c r="BQ77" i="11"/>
  <c r="BI77" i="11" s="1"/>
  <c r="BP77" i="11"/>
  <c r="BH77" i="11" s="1"/>
  <c r="BO77" i="11"/>
  <c r="BG77" i="11" s="1"/>
  <c r="BN77" i="11"/>
  <c r="BF77" i="11" s="1"/>
  <c r="BM77" i="11"/>
  <c r="BE77" i="11" s="1"/>
  <c r="BL77" i="11"/>
  <c r="BD77" i="11" s="1"/>
  <c r="BK77" i="11"/>
  <c r="BC77" i="11" s="1"/>
  <c r="AR77" i="11"/>
  <c r="AL77" i="11"/>
  <c r="AD77" i="11" s="1"/>
  <c r="AK77" i="11"/>
  <c r="AC77" i="11" s="1"/>
  <c r="AJ77" i="11"/>
  <c r="AB77" i="11" s="1"/>
  <c r="AA77" i="11"/>
  <c r="AH77" i="11"/>
  <c r="Z77" i="11" s="1"/>
  <c r="AG77" i="11"/>
  <c r="Y77" i="11" s="1"/>
  <c r="AF77" i="11"/>
  <c r="X77" i="11" s="1"/>
  <c r="O77" i="11"/>
  <c r="A77" i="11"/>
  <c r="BQ76" i="11"/>
  <c r="BI76" i="11" s="1"/>
  <c r="BP76" i="11"/>
  <c r="BH76" i="11" s="1"/>
  <c r="BO76" i="11"/>
  <c r="BG76" i="11" s="1"/>
  <c r="BN76" i="11"/>
  <c r="BF76" i="11" s="1"/>
  <c r="BM76" i="11"/>
  <c r="BE76" i="11" s="1"/>
  <c r="BL76" i="11"/>
  <c r="BD76" i="11" s="1"/>
  <c r="BK76" i="11"/>
  <c r="BC76" i="11" s="1"/>
  <c r="AR76" i="11"/>
  <c r="AL76" i="11"/>
  <c r="AD76" i="11" s="1"/>
  <c r="AK76" i="11"/>
  <c r="AC76" i="11" s="1"/>
  <c r="AJ76" i="11"/>
  <c r="AB76" i="11" s="1"/>
  <c r="AA76" i="11"/>
  <c r="AH76" i="11"/>
  <c r="Z76" i="11" s="1"/>
  <c r="AG76" i="11"/>
  <c r="Y76" i="11" s="1"/>
  <c r="AF76" i="11"/>
  <c r="X76" i="11" s="1"/>
  <c r="O76" i="11"/>
  <c r="A76" i="11"/>
  <c r="BQ75" i="11"/>
  <c r="BI75" i="11" s="1"/>
  <c r="BP75" i="11"/>
  <c r="BH75" i="11" s="1"/>
  <c r="BO75" i="11"/>
  <c r="BG75" i="11" s="1"/>
  <c r="BN75" i="11"/>
  <c r="BF75" i="11" s="1"/>
  <c r="BM75" i="11"/>
  <c r="BE75" i="11" s="1"/>
  <c r="BL75" i="11"/>
  <c r="BD75" i="11" s="1"/>
  <c r="BK75" i="11"/>
  <c r="BC75" i="11" s="1"/>
  <c r="AR75" i="11"/>
  <c r="AL75" i="11"/>
  <c r="AD75" i="11" s="1"/>
  <c r="AK75" i="11"/>
  <c r="AC75" i="11" s="1"/>
  <c r="AJ75" i="11"/>
  <c r="AB75" i="11" s="1"/>
  <c r="AA75" i="11"/>
  <c r="AH75" i="11"/>
  <c r="Z75" i="11" s="1"/>
  <c r="AG75" i="11"/>
  <c r="Y75" i="11" s="1"/>
  <c r="AF75" i="11"/>
  <c r="X75" i="11" s="1"/>
  <c r="O75" i="11"/>
  <c r="A75" i="11"/>
  <c r="BQ74" i="11"/>
  <c r="BI74" i="11" s="1"/>
  <c r="BP74" i="11"/>
  <c r="BH74" i="11" s="1"/>
  <c r="BO74" i="11"/>
  <c r="BG74" i="11" s="1"/>
  <c r="BN74" i="11"/>
  <c r="BF74" i="11" s="1"/>
  <c r="BM74" i="11"/>
  <c r="BE74" i="11" s="1"/>
  <c r="BL74" i="11"/>
  <c r="BD74" i="11" s="1"/>
  <c r="BK74" i="11"/>
  <c r="BC74" i="11" s="1"/>
  <c r="AR74" i="11"/>
  <c r="AL74" i="11"/>
  <c r="AD74" i="11" s="1"/>
  <c r="AK74" i="11"/>
  <c r="AC74" i="11" s="1"/>
  <c r="AJ74" i="11"/>
  <c r="AB74" i="11" s="1"/>
  <c r="AA74" i="11"/>
  <c r="AH74" i="11"/>
  <c r="Z74" i="11" s="1"/>
  <c r="AG74" i="11"/>
  <c r="Y74" i="11" s="1"/>
  <c r="AF74" i="11"/>
  <c r="X74" i="11" s="1"/>
  <c r="O74" i="11"/>
  <c r="A74" i="11"/>
  <c r="BQ73" i="11"/>
  <c r="BI73" i="11" s="1"/>
  <c r="BP73" i="11"/>
  <c r="BH73" i="11" s="1"/>
  <c r="BO73" i="11"/>
  <c r="BG73" i="11" s="1"/>
  <c r="BN73" i="11"/>
  <c r="BF73" i="11" s="1"/>
  <c r="BM73" i="11"/>
  <c r="BE73" i="11" s="1"/>
  <c r="BL73" i="11"/>
  <c r="BD73" i="11" s="1"/>
  <c r="BK73" i="11"/>
  <c r="BC73" i="11" s="1"/>
  <c r="AR73" i="11"/>
  <c r="AL73" i="11"/>
  <c r="AD73" i="11" s="1"/>
  <c r="AK73" i="11"/>
  <c r="AC73" i="11" s="1"/>
  <c r="AJ73" i="11"/>
  <c r="AB73" i="11" s="1"/>
  <c r="AA73" i="11"/>
  <c r="AH73" i="11"/>
  <c r="Z73" i="11" s="1"/>
  <c r="AG73" i="11"/>
  <c r="Y73" i="11" s="1"/>
  <c r="AF73" i="11"/>
  <c r="X73" i="11" s="1"/>
  <c r="O73" i="11"/>
  <c r="A73" i="11"/>
  <c r="BQ72" i="11"/>
  <c r="BI72" i="11" s="1"/>
  <c r="BP72" i="11"/>
  <c r="BH72" i="11" s="1"/>
  <c r="BO72" i="11"/>
  <c r="BG72" i="11" s="1"/>
  <c r="BN72" i="11"/>
  <c r="BF72" i="11" s="1"/>
  <c r="BM72" i="11"/>
  <c r="BE72" i="11" s="1"/>
  <c r="BL72" i="11"/>
  <c r="BD72" i="11" s="1"/>
  <c r="BK72" i="11"/>
  <c r="BC72" i="11" s="1"/>
  <c r="AR72" i="11"/>
  <c r="AL72" i="11"/>
  <c r="AD72" i="11" s="1"/>
  <c r="AK72" i="11"/>
  <c r="AC72" i="11" s="1"/>
  <c r="AJ72" i="11"/>
  <c r="AB72" i="11" s="1"/>
  <c r="AA72" i="11"/>
  <c r="AH72" i="11"/>
  <c r="Z72" i="11" s="1"/>
  <c r="AG72" i="11"/>
  <c r="Y72" i="11" s="1"/>
  <c r="AF72" i="11"/>
  <c r="X72" i="11" s="1"/>
  <c r="O72" i="11"/>
  <c r="A72" i="11"/>
  <c r="BQ71" i="11"/>
  <c r="BI71" i="11" s="1"/>
  <c r="BP71" i="11"/>
  <c r="BH71" i="11" s="1"/>
  <c r="BO71" i="11"/>
  <c r="BG71" i="11" s="1"/>
  <c r="BN71" i="11"/>
  <c r="BF71" i="11" s="1"/>
  <c r="BM71" i="11"/>
  <c r="BE71" i="11" s="1"/>
  <c r="BL71" i="11"/>
  <c r="BD71" i="11" s="1"/>
  <c r="BK71" i="11"/>
  <c r="BC71" i="11" s="1"/>
  <c r="AR71" i="11"/>
  <c r="AL71" i="11"/>
  <c r="AD71" i="11" s="1"/>
  <c r="AK71" i="11"/>
  <c r="AC71" i="11" s="1"/>
  <c r="AJ71" i="11"/>
  <c r="AB71" i="11" s="1"/>
  <c r="AA71" i="11"/>
  <c r="AH71" i="11"/>
  <c r="Z71" i="11" s="1"/>
  <c r="AG71" i="11"/>
  <c r="Y71" i="11" s="1"/>
  <c r="AF71" i="11"/>
  <c r="X71" i="11" s="1"/>
  <c r="O71" i="11"/>
  <c r="A71" i="11"/>
  <c r="BQ70" i="11"/>
  <c r="BI70" i="11" s="1"/>
  <c r="BP70" i="11"/>
  <c r="BH70" i="11" s="1"/>
  <c r="BO70" i="11"/>
  <c r="BG70" i="11" s="1"/>
  <c r="BN70" i="11"/>
  <c r="BF70" i="11" s="1"/>
  <c r="BM70" i="11"/>
  <c r="BE70" i="11" s="1"/>
  <c r="BL70" i="11"/>
  <c r="BD70" i="11" s="1"/>
  <c r="BK70" i="11"/>
  <c r="BC70" i="11" s="1"/>
  <c r="AR70" i="11"/>
  <c r="AL70" i="11"/>
  <c r="AD70" i="11" s="1"/>
  <c r="AK70" i="11"/>
  <c r="AC70" i="11" s="1"/>
  <c r="AJ70" i="11"/>
  <c r="AB70" i="11" s="1"/>
  <c r="AA70" i="11"/>
  <c r="AH70" i="11"/>
  <c r="Z70" i="11" s="1"/>
  <c r="AG70" i="11"/>
  <c r="Y70" i="11" s="1"/>
  <c r="AF70" i="11"/>
  <c r="X70" i="11" s="1"/>
  <c r="O70" i="11"/>
  <c r="A70" i="11"/>
  <c r="BQ69" i="11"/>
  <c r="BI69" i="11" s="1"/>
  <c r="BP69" i="11"/>
  <c r="BH69" i="11" s="1"/>
  <c r="BO69" i="11"/>
  <c r="BG69" i="11" s="1"/>
  <c r="BN69" i="11"/>
  <c r="BF69" i="11" s="1"/>
  <c r="BM69" i="11"/>
  <c r="BE69" i="11" s="1"/>
  <c r="BL69" i="11"/>
  <c r="BD69" i="11" s="1"/>
  <c r="BK69" i="11"/>
  <c r="BC69" i="11" s="1"/>
  <c r="AR69" i="11"/>
  <c r="AL69" i="11"/>
  <c r="AD69" i="11" s="1"/>
  <c r="AK69" i="11"/>
  <c r="AC69" i="11" s="1"/>
  <c r="AJ69" i="11"/>
  <c r="AB69" i="11" s="1"/>
  <c r="AA69" i="11"/>
  <c r="AH69" i="11"/>
  <c r="Z69" i="11" s="1"/>
  <c r="AG69" i="11"/>
  <c r="Y69" i="11" s="1"/>
  <c r="AF69" i="11"/>
  <c r="X69" i="11" s="1"/>
  <c r="O69" i="11"/>
  <c r="A69" i="11"/>
  <c r="BQ68" i="11"/>
  <c r="BI68" i="11" s="1"/>
  <c r="BP68" i="11"/>
  <c r="BH68" i="11" s="1"/>
  <c r="BO68" i="11"/>
  <c r="BG68" i="11" s="1"/>
  <c r="BN68" i="11"/>
  <c r="BF68" i="11" s="1"/>
  <c r="BM68" i="11"/>
  <c r="BE68" i="11" s="1"/>
  <c r="BL68" i="11"/>
  <c r="BD68" i="11" s="1"/>
  <c r="BK68" i="11"/>
  <c r="BC68" i="11" s="1"/>
  <c r="AR68" i="11"/>
  <c r="AL68" i="11"/>
  <c r="AD68" i="11" s="1"/>
  <c r="AK68" i="11"/>
  <c r="AC68" i="11" s="1"/>
  <c r="AJ68" i="11"/>
  <c r="AB68" i="11" s="1"/>
  <c r="AA68" i="11"/>
  <c r="AH68" i="11"/>
  <c r="Z68" i="11" s="1"/>
  <c r="AG68" i="11"/>
  <c r="Y68" i="11" s="1"/>
  <c r="AF68" i="11"/>
  <c r="X68" i="11" s="1"/>
  <c r="O68" i="11"/>
  <c r="A68" i="11"/>
  <c r="BQ67" i="11"/>
  <c r="BI67" i="11" s="1"/>
  <c r="BP67" i="11"/>
  <c r="BH67" i="11" s="1"/>
  <c r="BO67" i="11"/>
  <c r="BG67" i="11" s="1"/>
  <c r="BN67" i="11"/>
  <c r="BF67" i="11" s="1"/>
  <c r="BM67" i="11"/>
  <c r="BE67" i="11" s="1"/>
  <c r="BL67" i="11"/>
  <c r="BD67" i="11" s="1"/>
  <c r="BK67" i="11"/>
  <c r="BC67" i="11" s="1"/>
  <c r="AR67" i="11"/>
  <c r="AL67" i="11"/>
  <c r="AD67" i="11" s="1"/>
  <c r="AK67" i="11"/>
  <c r="AC67" i="11" s="1"/>
  <c r="AJ67" i="11"/>
  <c r="AB67" i="11" s="1"/>
  <c r="AA67" i="11"/>
  <c r="AH67" i="11"/>
  <c r="Z67" i="11" s="1"/>
  <c r="AG67" i="11"/>
  <c r="Y67" i="11" s="1"/>
  <c r="AF67" i="11"/>
  <c r="X67" i="11" s="1"/>
  <c r="O67" i="11"/>
  <c r="A67" i="11"/>
  <c r="BQ66" i="11"/>
  <c r="BI66" i="11" s="1"/>
  <c r="BP66" i="11"/>
  <c r="BH66" i="11" s="1"/>
  <c r="BO66" i="11"/>
  <c r="BG66" i="11" s="1"/>
  <c r="BN66" i="11"/>
  <c r="BF66" i="11" s="1"/>
  <c r="BM66" i="11"/>
  <c r="BE66" i="11" s="1"/>
  <c r="BL66" i="11"/>
  <c r="BD66" i="11" s="1"/>
  <c r="BK66" i="11"/>
  <c r="BC66" i="11" s="1"/>
  <c r="AR66" i="11"/>
  <c r="AL66" i="11"/>
  <c r="AD66" i="11" s="1"/>
  <c r="AK66" i="11"/>
  <c r="AC66" i="11" s="1"/>
  <c r="AJ66" i="11"/>
  <c r="AB66" i="11" s="1"/>
  <c r="AA66" i="11"/>
  <c r="AH66" i="11"/>
  <c r="Z66" i="11" s="1"/>
  <c r="AG66" i="11"/>
  <c r="Y66" i="11" s="1"/>
  <c r="AF66" i="11"/>
  <c r="X66" i="11" s="1"/>
  <c r="O66" i="11"/>
  <c r="A66" i="11"/>
  <c r="BQ65" i="11"/>
  <c r="BI65" i="11" s="1"/>
  <c r="BP65" i="11"/>
  <c r="BH65" i="11" s="1"/>
  <c r="BO65" i="11"/>
  <c r="BG65" i="11" s="1"/>
  <c r="BN65" i="11"/>
  <c r="BF65" i="11" s="1"/>
  <c r="BM65" i="11"/>
  <c r="BE65" i="11" s="1"/>
  <c r="BL65" i="11"/>
  <c r="BD65" i="11" s="1"/>
  <c r="BK65" i="11"/>
  <c r="BC65" i="11" s="1"/>
  <c r="AR65" i="11"/>
  <c r="AL65" i="11"/>
  <c r="AD65" i="11" s="1"/>
  <c r="AK65" i="11"/>
  <c r="AC65" i="11" s="1"/>
  <c r="AJ65" i="11"/>
  <c r="AB65" i="11" s="1"/>
  <c r="AA65" i="11"/>
  <c r="AH65" i="11"/>
  <c r="Z65" i="11" s="1"/>
  <c r="AG65" i="11"/>
  <c r="Y65" i="11" s="1"/>
  <c r="AF65" i="11"/>
  <c r="X65" i="11" s="1"/>
  <c r="O65" i="11"/>
  <c r="A65" i="11"/>
  <c r="BQ64" i="11"/>
  <c r="BI64" i="11" s="1"/>
  <c r="BP64" i="11"/>
  <c r="BH64" i="11" s="1"/>
  <c r="BO64" i="11"/>
  <c r="BG64" i="11" s="1"/>
  <c r="BN64" i="11"/>
  <c r="BF64" i="11" s="1"/>
  <c r="BM64" i="11"/>
  <c r="BE64" i="11" s="1"/>
  <c r="BL64" i="11"/>
  <c r="BD64" i="11" s="1"/>
  <c r="BK64" i="11"/>
  <c r="BC64" i="11" s="1"/>
  <c r="AR64" i="11"/>
  <c r="AL64" i="11"/>
  <c r="AD64" i="11" s="1"/>
  <c r="AK64" i="11"/>
  <c r="AC64" i="11" s="1"/>
  <c r="AJ64" i="11"/>
  <c r="AB64" i="11" s="1"/>
  <c r="AA64" i="11"/>
  <c r="AH64" i="11"/>
  <c r="Z64" i="11" s="1"/>
  <c r="AG64" i="11"/>
  <c r="Y64" i="11" s="1"/>
  <c r="AF64" i="11"/>
  <c r="X64" i="11" s="1"/>
  <c r="O64" i="11"/>
  <c r="A64" i="11"/>
  <c r="BQ63" i="11"/>
  <c r="BI63" i="11" s="1"/>
  <c r="BP63" i="11"/>
  <c r="BH63" i="11" s="1"/>
  <c r="BO63" i="11"/>
  <c r="BG63" i="11" s="1"/>
  <c r="BN63" i="11"/>
  <c r="BF63" i="11" s="1"/>
  <c r="BM63" i="11"/>
  <c r="BE63" i="11" s="1"/>
  <c r="BL63" i="11"/>
  <c r="BD63" i="11" s="1"/>
  <c r="BK63" i="11"/>
  <c r="BC63" i="11" s="1"/>
  <c r="AR63" i="11"/>
  <c r="AL63" i="11"/>
  <c r="AD63" i="11" s="1"/>
  <c r="AK63" i="11"/>
  <c r="AC63" i="11" s="1"/>
  <c r="AJ63" i="11"/>
  <c r="AB63" i="11" s="1"/>
  <c r="AA63" i="11"/>
  <c r="AH63" i="11"/>
  <c r="Z63" i="11" s="1"/>
  <c r="AG63" i="11"/>
  <c r="Y63" i="11" s="1"/>
  <c r="AF63" i="11"/>
  <c r="X63" i="11" s="1"/>
  <c r="O63" i="11"/>
  <c r="A63" i="11"/>
  <c r="BQ62" i="11"/>
  <c r="BI62" i="11" s="1"/>
  <c r="BP62" i="11"/>
  <c r="BH62" i="11" s="1"/>
  <c r="BO62" i="11"/>
  <c r="BN62" i="11"/>
  <c r="BF62" i="11" s="1"/>
  <c r="BM62" i="11"/>
  <c r="BE62" i="11" s="1"/>
  <c r="BL62" i="11"/>
  <c r="BD62" i="11" s="1"/>
  <c r="BK62" i="11"/>
  <c r="BC62" i="11" s="1"/>
  <c r="BG62" i="11"/>
  <c r="AR62" i="11"/>
  <c r="AL62" i="11"/>
  <c r="AD62" i="11" s="1"/>
  <c r="AK62" i="11"/>
  <c r="AC62" i="11" s="1"/>
  <c r="AJ62" i="11"/>
  <c r="AB62" i="11" s="1"/>
  <c r="AA62" i="11"/>
  <c r="AH62" i="11"/>
  <c r="Z62" i="11" s="1"/>
  <c r="AG62" i="11"/>
  <c r="Y62" i="11" s="1"/>
  <c r="AF62" i="11"/>
  <c r="X62" i="11" s="1"/>
  <c r="O62" i="11"/>
  <c r="A62" i="11"/>
  <c r="BQ61" i="11"/>
  <c r="BI61" i="11" s="1"/>
  <c r="BP61" i="11"/>
  <c r="BH61" i="11" s="1"/>
  <c r="BO61" i="11"/>
  <c r="BG61" i="11" s="1"/>
  <c r="BN61" i="11"/>
  <c r="BF61" i="11" s="1"/>
  <c r="BM61" i="11"/>
  <c r="BE61" i="11" s="1"/>
  <c r="BL61" i="11"/>
  <c r="BD61" i="11" s="1"/>
  <c r="BK61" i="11"/>
  <c r="BC61" i="11" s="1"/>
  <c r="AR61" i="11"/>
  <c r="AL61" i="11"/>
  <c r="AD61" i="11" s="1"/>
  <c r="AK61" i="11"/>
  <c r="AC61" i="11" s="1"/>
  <c r="AJ61" i="11"/>
  <c r="AB61" i="11" s="1"/>
  <c r="AA61" i="11"/>
  <c r="AH61" i="11"/>
  <c r="Z61" i="11" s="1"/>
  <c r="AG61" i="11"/>
  <c r="Y61" i="11" s="1"/>
  <c r="AF61" i="11"/>
  <c r="X61" i="11" s="1"/>
  <c r="O61" i="11"/>
  <c r="A61" i="11"/>
  <c r="BQ60" i="11"/>
  <c r="BI60" i="11" s="1"/>
  <c r="BP60" i="11"/>
  <c r="BH60" i="11" s="1"/>
  <c r="BO60" i="11"/>
  <c r="BG60" i="11" s="1"/>
  <c r="BN60" i="11"/>
  <c r="BF60" i="11" s="1"/>
  <c r="BM60" i="11"/>
  <c r="BE60" i="11" s="1"/>
  <c r="BL60" i="11"/>
  <c r="BD60" i="11" s="1"/>
  <c r="BK60" i="11"/>
  <c r="BC60" i="11" s="1"/>
  <c r="AR60" i="11"/>
  <c r="AL60" i="11"/>
  <c r="AD60" i="11" s="1"/>
  <c r="AK60" i="11"/>
  <c r="AC60" i="11" s="1"/>
  <c r="AJ60" i="11"/>
  <c r="AB60" i="11" s="1"/>
  <c r="AA60" i="11"/>
  <c r="AH60" i="11"/>
  <c r="Z60" i="11" s="1"/>
  <c r="AG60" i="11"/>
  <c r="Y60" i="11" s="1"/>
  <c r="AF60" i="11"/>
  <c r="X60" i="11" s="1"/>
  <c r="O60" i="11"/>
  <c r="A60" i="11"/>
  <c r="BQ59" i="11"/>
  <c r="BI59" i="11" s="1"/>
  <c r="BP59" i="11"/>
  <c r="BH59" i="11" s="1"/>
  <c r="BO59" i="11"/>
  <c r="BG59" i="11" s="1"/>
  <c r="BN59" i="11"/>
  <c r="BF59" i="11" s="1"/>
  <c r="BM59" i="11"/>
  <c r="BE59" i="11" s="1"/>
  <c r="BL59" i="11"/>
  <c r="BD59" i="11" s="1"/>
  <c r="BK59" i="11"/>
  <c r="BC59" i="11" s="1"/>
  <c r="AR59" i="11"/>
  <c r="AL59" i="11"/>
  <c r="AD59" i="11" s="1"/>
  <c r="AK59" i="11"/>
  <c r="AC59" i="11" s="1"/>
  <c r="AJ59" i="11"/>
  <c r="AB59" i="11" s="1"/>
  <c r="AA59" i="11"/>
  <c r="AH59" i="11"/>
  <c r="Z59" i="11" s="1"/>
  <c r="AG59" i="11"/>
  <c r="Y59" i="11" s="1"/>
  <c r="AF59" i="11"/>
  <c r="X59" i="11" s="1"/>
  <c r="O59" i="11"/>
  <c r="A59" i="11"/>
  <c r="BQ58" i="11"/>
  <c r="BI58" i="11" s="1"/>
  <c r="BP58" i="11"/>
  <c r="BH58" i="11" s="1"/>
  <c r="BO58" i="11"/>
  <c r="BG58" i="11" s="1"/>
  <c r="BN58" i="11"/>
  <c r="BF58" i="11" s="1"/>
  <c r="BM58" i="11"/>
  <c r="BE58" i="11" s="1"/>
  <c r="BL58" i="11"/>
  <c r="BD58" i="11" s="1"/>
  <c r="BK58" i="11"/>
  <c r="BC58" i="11" s="1"/>
  <c r="AR58" i="11"/>
  <c r="AL58" i="11"/>
  <c r="AD58" i="11" s="1"/>
  <c r="AK58" i="11"/>
  <c r="AC58" i="11" s="1"/>
  <c r="AJ58" i="11"/>
  <c r="AB58" i="11" s="1"/>
  <c r="AA58" i="11"/>
  <c r="AH58" i="11"/>
  <c r="Z58" i="11" s="1"/>
  <c r="AG58" i="11"/>
  <c r="Y58" i="11" s="1"/>
  <c r="AF58" i="11"/>
  <c r="X58" i="11" s="1"/>
  <c r="O58" i="11"/>
  <c r="A58" i="11"/>
  <c r="BQ57" i="11"/>
  <c r="BP57" i="11"/>
  <c r="BH57" i="11" s="1"/>
  <c r="BO57" i="11"/>
  <c r="BG57" i="11" s="1"/>
  <c r="BN57" i="11"/>
  <c r="BF57" i="11" s="1"/>
  <c r="BM57" i="11"/>
  <c r="BE57" i="11" s="1"/>
  <c r="BL57" i="11"/>
  <c r="BD57" i="11" s="1"/>
  <c r="BK57" i="11"/>
  <c r="BC57" i="11" s="1"/>
  <c r="BI57" i="11"/>
  <c r="AR57" i="11"/>
  <c r="AL57" i="11"/>
  <c r="AD57" i="11" s="1"/>
  <c r="AK57" i="11"/>
  <c r="AC57" i="11" s="1"/>
  <c r="AJ57" i="11"/>
  <c r="AB57" i="11" s="1"/>
  <c r="AA57" i="11"/>
  <c r="AH57" i="11"/>
  <c r="Z57" i="11" s="1"/>
  <c r="AG57" i="11"/>
  <c r="Y57" i="11" s="1"/>
  <c r="AF57" i="11"/>
  <c r="X57" i="11" s="1"/>
  <c r="O57" i="11"/>
  <c r="A57" i="11"/>
  <c r="BQ56" i="11"/>
  <c r="BI56" i="11" s="1"/>
  <c r="BP56" i="11"/>
  <c r="BH56" i="11" s="1"/>
  <c r="BO56" i="11"/>
  <c r="BG56" i="11" s="1"/>
  <c r="BN56" i="11"/>
  <c r="BF56" i="11" s="1"/>
  <c r="BM56" i="11"/>
  <c r="BE56" i="11" s="1"/>
  <c r="BL56" i="11"/>
  <c r="BD56" i="11" s="1"/>
  <c r="BK56" i="11"/>
  <c r="BC56" i="11" s="1"/>
  <c r="AR56" i="11"/>
  <c r="AL56" i="11"/>
  <c r="AD56" i="11" s="1"/>
  <c r="AK56" i="11"/>
  <c r="AC56" i="11" s="1"/>
  <c r="AJ56" i="11"/>
  <c r="AB56" i="11" s="1"/>
  <c r="AA56" i="11"/>
  <c r="AH56" i="11"/>
  <c r="Z56" i="11" s="1"/>
  <c r="AG56" i="11"/>
  <c r="Y56" i="11" s="1"/>
  <c r="AF56" i="11"/>
  <c r="X56" i="11" s="1"/>
  <c r="O56" i="11"/>
  <c r="A56" i="11"/>
  <c r="BQ55" i="11"/>
  <c r="BI55" i="11" s="1"/>
  <c r="BP55" i="11"/>
  <c r="BH55" i="11" s="1"/>
  <c r="BO55" i="11"/>
  <c r="BG55" i="11" s="1"/>
  <c r="BN55" i="11"/>
  <c r="BF55" i="11" s="1"/>
  <c r="BM55" i="11"/>
  <c r="BE55" i="11" s="1"/>
  <c r="BL55" i="11"/>
  <c r="BD55" i="11" s="1"/>
  <c r="BK55" i="11"/>
  <c r="BC55" i="11" s="1"/>
  <c r="AR55" i="11"/>
  <c r="AL55" i="11"/>
  <c r="AD55" i="11" s="1"/>
  <c r="AK55" i="11"/>
  <c r="AC55" i="11" s="1"/>
  <c r="AJ55" i="11"/>
  <c r="AB55" i="11" s="1"/>
  <c r="AA55" i="11"/>
  <c r="AH55" i="11"/>
  <c r="Z55" i="11" s="1"/>
  <c r="AG55" i="11"/>
  <c r="Y55" i="11" s="1"/>
  <c r="AF55" i="11"/>
  <c r="X55" i="11" s="1"/>
  <c r="O55" i="11"/>
  <c r="A55" i="11"/>
  <c r="BQ54" i="11"/>
  <c r="BI54" i="11" s="1"/>
  <c r="BP54" i="11"/>
  <c r="BH54" i="11" s="1"/>
  <c r="BO54" i="11"/>
  <c r="BG54" i="11" s="1"/>
  <c r="BN54" i="11"/>
  <c r="BF54" i="11" s="1"/>
  <c r="BM54" i="11"/>
  <c r="BE54" i="11" s="1"/>
  <c r="BL54" i="11"/>
  <c r="BD54" i="11" s="1"/>
  <c r="BK54" i="11"/>
  <c r="BC54" i="11" s="1"/>
  <c r="AR54" i="11"/>
  <c r="AL54" i="11"/>
  <c r="AD54" i="11" s="1"/>
  <c r="AK54" i="11"/>
  <c r="AC54" i="11" s="1"/>
  <c r="AJ54" i="11"/>
  <c r="AB54" i="11" s="1"/>
  <c r="AA54" i="11"/>
  <c r="AH54" i="11"/>
  <c r="Z54" i="11" s="1"/>
  <c r="AG54" i="11"/>
  <c r="Y54" i="11" s="1"/>
  <c r="AF54" i="11"/>
  <c r="X54" i="11" s="1"/>
  <c r="O54" i="11"/>
  <c r="A54" i="11"/>
  <c r="BQ53" i="11"/>
  <c r="BI53" i="11" s="1"/>
  <c r="BP53" i="11"/>
  <c r="BH53" i="11" s="1"/>
  <c r="BO53" i="11"/>
  <c r="BG53" i="11" s="1"/>
  <c r="BN53" i="11"/>
  <c r="BF53" i="11" s="1"/>
  <c r="BM53" i="11"/>
  <c r="BE53" i="11" s="1"/>
  <c r="BL53" i="11"/>
  <c r="BD53" i="11" s="1"/>
  <c r="BK53" i="11"/>
  <c r="BC53" i="11" s="1"/>
  <c r="AR53" i="11"/>
  <c r="AL53" i="11"/>
  <c r="AD53" i="11" s="1"/>
  <c r="AK53" i="11"/>
  <c r="AC53" i="11" s="1"/>
  <c r="AJ53" i="11"/>
  <c r="AB53" i="11" s="1"/>
  <c r="AA53" i="11"/>
  <c r="AH53" i="11"/>
  <c r="Z53" i="11" s="1"/>
  <c r="AG53" i="11"/>
  <c r="Y53" i="11" s="1"/>
  <c r="AF53" i="11"/>
  <c r="X53" i="11" s="1"/>
  <c r="O53" i="11"/>
  <c r="A53" i="11"/>
  <c r="BQ52" i="11"/>
  <c r="BI52" i="11" s="1"/>
  <c r="BP52" i="11"/>
  <c r="BH52" i="11" s="1"/>
  <c r="BO52" i="11"/>
  <c r="BG52" i="11" s="1"/>
  <c r="BN52" i="11"/>
  <c r="BF52" i="11" s="1"/>
  <c r="BM52" i="11"/>
  <c r="BE52" i="11" s="1"/>
  <c r="BL52" i="11"/>
  <c r="BD52" i="11" s="1"/>
  <c r="BK52" i="11"/>
  <c r="BC52" i="11" s="1"/>
  <c r="AR52" i="11"/>
  <c r="AL52" i="11"/>
  <c r="AD52" i="11" s="1"/>
  <c r="AK52" i="11"/>
  <c r="AC52" i="11" s="1"/>
  <c r="AJ52" i="11"/>
  <c r="AB52" i="11" s="1"/>
  <c r="AA52" i="11"/>
  <c r="AH52" i="11"/>
  <c r="Z52" i="11" s="1"/>
  <c r="AG52" i="11"/>
  <c r="Y52" i="11" s="1"/>
  <c r="AF52" i="11"/>
  <c r="X52" i="11" s="1"/>
  <c r="O52" i="11"/>
  <c r="A52" i="11"/>
  <c r="BQ51" i="11"/>
  <c r="BI51" i="11" s="1"/>
  <c r="BP51" i="11"/>
  <c r="BH51" i="11" s="1"/>
  <c r="BO51" i="11"/>
  <c r="BG51" i="11" s="1"/>
  <c r="BN51" i="11"/>
  <c r="BF51" i="11" s="1"/>
  <c r="BM51" i="11"/>
  <c r="BE51" i="11" s="1"/>
  <c r="BL51" i="11"/>
  <c r="BD51" i="11" s="1"/>
  <c r="BK51" i="11"/>
  <c r="BC51" i="11" s="1"/>
  <c r="AR51" i="11"/>
  <c r="AL51" i="11"/>
  <c r="AD51" i="11" s="1"/>
  <c r="AK51" i="11"/>
  <c r="AC51" i="11" s="1"/>
  <c r="AJ51" i="11"/>
  <c r="AB51" i="11" s="1"/>
  <c r="AA51" i="11"/>
  <c r="AH51" i="11"/>
  <c r="Z51" i="11" s="1"/>
  <c r="AG51" i="11"/>
  <c r="Y51" i="11" s="1"/>
  <c r="AF51" i="11"/>
  <c r="X51" i="11" s="1"/>
  <c r="O51" i="11"/>
  <c r="A51" i="11"/>
  <c r="BQ50" i="11"/>
  <c r="BI50" i="11" s="1"/>
  <c r="BP50" i="11"/>
  <c r="BH50" i="11" s="1"/>
  <c r="BO50" i="11"/>
  <c r="BG50" i="11" s="1"/>
  <c r="BN50" i="11"/>
  <c r="BF50" i="11" s="1"/>
  <c r="BM50" i="11"/>
  <c r="BE50" i="11" s="1"/>
  <c r="BL50" i="11"/>
  <c r="BD50" i="11" s="1"/>
  <c r="BK50" i="11"/>
  <c r="BC50" i="11" s="1"/>
  <c r="AR50" i="11"/>
  <c r="AL50" i="11"/>
  <c r="AD50" i="11" s="1"/>
  <c r="AK50" i="11"/>
  <c r="AC50" i="11" s="1"/>
  <c r="AJ50" i="11"/>
  <c r="AB50" i="11" s="1"/>
  <c r="AA50" i="11"/>
  <c r="AH50" i="11"/>
  <c r="Z50" i="11" s="1"/>
  <c r="AG50" i="11"/>
  <c r="Y50" i="11" s="1"/>
  <c r="AF50" i="11"/>
  <c r="X50" i="11" s="1"/>
  <c r="O50" i="11"/>
  <c r="A50" i="11"/>
  <c r="BQ49" i="11"/>
  <c r="BI49" i="11" s="1"/>
  <c r="BP49" i="11"/>
  <c r="BH49" i="11" s="1"/>
  <c r="BO49" i="11"/>
  <c r="BG49" i="11" s="1"/>
  <c r="BN49" i="11"/>
  <c r="BF49" i="11" s="1"/>
  <c r="BM49" i="11"/>
  <c r="BE49" i="11" s="1"/>
  <c r="BL49" i="11"/>
  <c r="BD49" i="11" s="1"/>
  <c r="BK49" i="11"/>
  <c r="BC49" i="11" s="1"/>
  <c r="AR49" i="11"/>
  <c r="AL49" i="11"/>
  <c r="AD49" i="11" s="1"/>
  <c r="AK49" i="11"/>
  <c r="AC49" i="11" s="1"/>
  <c r="AJ49" i="11"/>
  <c r="AB49" i="11" s="1"/>
  <c r="AA49" i="11"/>
  <c r="AH49" i="11"/>
  <c r="Z49" i="11" s="1"/>
  <c r="AG49" i="11"/>
  <c r="Y49" i="11" s="1"/>
  <c r="AF49" i="11"/>
  <c r="X49" i="11" s="1"/>
  <c r="O49" i="11"/>
  <c r="A49" i="11"/>
  <c r="BQ48" i="11"/>
  <c r="BI48" i="11" s="1"/>
  <c r="BP48" i="11"/>
  <c r="BH48" i="11" s="1"/>
  <c r="BO48" i="11"/>
  <c r="BG48" i="11" s="1"/>
  <c r="BN48" i="11"/>
  <c r="BF48" i="11" s="1"/>
  <c r="BM48" i="11"/>
  <c r="BE48" i="11" s="1"/>
  <c r="BL48" i="11"/>
  <c r="BD48" i="11" s="1"/>
  <c r="BK48" i="11"/>
  <c r="BC48" i="11" s="1"/>
  <c r="AR48" i="11"/>
  <c r="AL48" i="11"/>
  <c r="AD48" i="11" s="1"/>
  <c r="AK48" i="11"/>
  <c r="AC48" i="11" s="1"/>
  <c r="AJ48" i="11"/>
  <c r="AB48" i="11" s="1"/>
  <c r="AA48" i="11"/>
  <c r="AH48" i="11"/>
  <c r="Z48" i="11" s="1"/>
  <c r="AG48" i="11"/>
  <c r="Y48" i="11" s="1"/>
  <c r="AF48" i="11"/>
  <c r="X48" i="11" s="1"/>
  <c r="O48" i="11"/>
  <c r="A48" i="11"/>
  <c r="BQ47" i="11"/>
  <c r="BI47" i="11" s="1"/>
  <c r="BP47" i="11"/>
  <c r="BH47" i="11" s="1"/>
  <c r="BO47" i="11"/>
  <c r="BG47" i="11" s="1"/>
  <c r="BN47" i="11"/>
  <c r="BF47" i="11" s="1"/>
  <c r="BM47" i="11"/>
  <c r="BE47" i="11" s="1"/>
  <c r="BL47" i="11"/>
  <c r="BD47" i="11" s="1"/>
  <c r="BK47" i="11"/>
  <c r="BC47" i="11" s="1"/>
  <c r="AR47" i="11"/>
  <c r="AL47" i="11"/>
  <c r="AD47" i="11" s="1"/>
  <c r="AK47" i="11"/>
  <c r="AC47" i="11" s="1"/>
  <c r="AJ47" i="11"/>
  <c r="AB47" i="11" s="1"/>
  <c r="AA47" i="11"/>
  <c r="AH47" i="11"/>
  <c r="Z47" i="11" s="1"/>
  <c r="AG47" i="11"/>
  <c r="Y47" i="11" s="1"/>
  <c r="AF47" i="11"/>
  <c r="X47" i="11" s="1"/>
  <c r="O47" i="11"/>
  <c r="A47" i="11"/>
  <c r="BQ46" i="11"/>
  <c r="BI46" i="11" s="1"/>
  <c r="BP46" i="11"/>
  <c r="BH46" i="11" s="1"/>
  <c r="BO46" i="11"/>
  <c r="BG46" i="11" s="1"/>
  <c r="BN46" i="11"/>
  <c r="BF46" i="11" s="1"/>
  <c r="BM46" i="11"/>
  <c r="BE46" i="11" s="1"/>
  <c r="BL46" i="11"/>
  <c r="BD46" i="11" s="1"/>
  <c r="BK46" i="11"/>
  <c r="BC46" i="11" s="1"/>
  <c r="AR46" i="11"/>
  <c r="AL46" i="11"/>
  <c r="AD46" i="11" s="1"/>
  <c r="AK46" i="11"/>
  <c r="AC46" i="11" s="1"/>
  <c r="AJ46" i="11"/>
  <c r="AB46" i="11" s="1"/>
  <c r="AA46" i="11"/>
  <c r="AH46" i="11"/>
  <c r="Z46" i="11" s="1"/>
  <c r="AG46" i="11"/>
  <c r="Y46" i="11" s="1"/>
  <c r="AF46" i="11"/>
  <c r="X46" i="11" s="1"/>
  <c r="O46" i="11"/>
  <c r="A46" i="11"/>
  <c r="BQ45" i="11"/>
  <c r="BI45" i="11" s="1"/>
  <c r="BP45" i="11"/>
  <c r="BH45" i="11" s="1"/>
  <c r="BO45" i="11"/>
  <c r="BG45" i="11" s="1"/>
  <c r="BN45" i="11"/>
  <c r="BF45" i="11" s="1"/>
  <c r="BM45" i="11"/>
  <c r="BE45" i="11" s="1"/>
  <c r="BL45" i="11"/>
  <c r="BD45" i="11" s="1"/>
  <c r="BK45" i="11"/>
  <c r="BC45" i="11" s="1"/>
  <c r="AR45" i="11"/>
  <c r="AL45" i="11"/>
  <c r="AD45" i="11" s="1"/>
  <c r="AK45" i="11"/>
  <c r="AC45" i="11" s="1"/>
  <c r="AJ45" i="11"/>
  <c r="AB45" i="11" s="1"/>
  <c r="AA45" i="11"/>
  <c r="AH45" i="11"/>
  <c r="Z45" i="11" s="1"/>
  <c r="AG45" i="11"/>
  <c r="Y45" i="11" s="1"/>
  <c r="AF45" i="11"/>
  <c r="X45" i="11" s="1"/>
  <c r="O45" i="11"/>
  <c r="A45" i="11"/>
  <c r="BQ44" i="11"/>
  <c r="BI44" i="11" s="1"/>
  <c r="BP44" i="11"/>
  <c r="BH44" i="11" s="1"/>
  <c r="BO44" i="11"/>
  <c r="BG44" i="11" s="1"/>
  <c r="BN44" i="11"/>
  <c r="BF44" i="11" s="1"/>
  <c r="BM44" i="11"/>
  <c r="BE44" i="11" s="1"/>
  <c r="BL44" i="11"/>
  <c r="BD44" i="11" s="1"/>
  <c r="BK44" i="11"/>
  <c r="BC44" i="11" s="1"/>
  <c r="AR44" i="11"/>
  <c r="AL44" i="11"/>
  <c r="AD44" i="11" s="1"/>
  <c r="AK44" i="11"/>
  <c r="AC44" i="11" s="1"/>
  <c r="AJ44" i="11"/>
  <c r="AB44" i="11" s="1"/>
  <c r="AA44" i="11"/>
  <c r="AH44" i="11"/>
  <c r="Z44" i="11" s="1"/>
  <c r="AG44" i="11"/>
  <c r="Y44" i="11" s="1"/>
  <c r="AF44" i="11"/>
  <c r="X44" i="11" s="1"/>
  <c r="O44" i="11"/>
  <c r="A44" i="11"/>
  <c r="BQ43" i="11"/>
  <c r="BI43" i="11" s="1"/>
  <c r="BP43" i="11"/>
  <c r="BH43" i="11" s="1"/>
  <c r="BO43" i="11"/>
  <c r="BG43" i="11" s="1"/>
  <c r="BN43" i="11"/>
  <c r="BF43" i="11" s="1"/>
  <c r="BM43" i="11"/>
  <c r="BE43" i="11" s="1"/>
  <c r="BL43" i="11"/>
  <c r="BD43" i="11" s="1"/>
  <c r="BK43" i="11"/>
  <c r="BC43" i="11" s="1"/>
  <c r="AR43" i="11"/>
  <c r="AL43" i="11"/>
  <c r="AD43" i="11" s="1"/>
  <c r="AK43" i="11"/>
  <c r="AC43" i="11" s="1"/>
  <c r="AJ43" i="11"/>
  <c r="AB43" i="11" s="1"/>
  <c r="AA43" i="11"/>
  <c r="AH43" i="11"/>
  <c r="Z43" i="11" s="1"/>
  <c r="AG43" i="11"/>
  <c r="Y43" i="11" s="1"/>
  <c r="AF43" i="11"/>
  <c r="X43" i="11" s="1"/>
  <c r="O43" i="11"/>
  <c r="A43" i="11"/>
  <c r="BQ42" i="11"/>
  <c r="BI42" i="11" s="1"/>
  <c r="BP42" i="11"/>
  <c r="BH42" i="11" s="1"/>
  <c r="BO42" i="11"/>
  <c r="BG42" i="11" s="1"/>
  <c r="BN42" i="11"/>
  <c r="BF42" i="11" s="1"/>
  <c r="BM42" i="11"/>
  <c r="BE42" i="11" s="1"/>
  <c r="BL42" i="11"/>
  <c r="BD42" i="11" s="1"/>
  <c r="BK42" i="11"/>
  <c r="BC42" i="11" s="1"/>
  <c r="AR42" i="11"/>
  <c r="AL42" i="11"/>
  <c r="AD42" i="11" s="1"/>
  <c r="AK42" i="11"/>
  <c r="AC42" i="11" s="1"/>
  <c r="AJ42" i="11"/>
  <c r="AB42" i="11" s="1"/>
  <c r="AA42" i="11"/>
  <c r="AH42" i="11"/>
  <c r="Z42" i="11" s="1"/>
  <c r="AG42" i="11"/>
  <c r="Y42" i="11" s="1"/>
  <c r="AF42" i="11"/>
  <c r="X42" i="11" s="1"/>
  <c r="O42" i="11"/>
  <c r="A42" i="11"/>
  <c r="BQ41" i="11"/>
  <c r="BI41" i="11" s="1"/>
  <c r="BP41" i="11"/>
  <c r="BH41" i="11" s="1"/>
  <c r="BO41" i="11"/>
  <c r="BG41" i="11" s="1"/>
  <c r="BN41" i="11"/>
  <c r="BF41" i="11" s="1"/>
  <c r="BM41" i="11"/>
  <c r="BE41" i="11" s="1"/>
  <c r="BL41" i="11"/>
  <c r="BD41" i="11" s="1"/>
  <c r="BK41" i="11"/>
  <c r="BC41" i="11" s="1"/>
  <c r="AR41" i="11"/>
  <c r="AL41" i="11"/>
  <c r="AD41" i="11" s="1"/>
  <c r="AK41" i="11"/>
  <c r="AC41" i="11" s="1"/>
  <c r="AJ41" i="11"/>
  <c r="AB41" i="11" s="1"/>
  <c r="AA41" i="11"/>
  <c r="AH41" i="11"/>
  <c r="Z41" i="11" s="1"/>
  <c r="AG41" i="11"/>
  <c r="Y41" i="11" s="1"/>
  <c r="AF41" i="11"/>
  <c r="X41" i="11" s="1"/>
  <c r="O41" i="11"/>
  <c r="A41" i="11"/>
  <c r="BQ40" i="11"/>
  <c r="BI40" i="11" s="1"/>
  <c r="BP40" i="11"/>
  <c r="BH40" i="11" s="1"/>
  <c r="BO40" i="11"/>
  <c r="BG40" i="11" s="1"/>
  <c r="BN40" i="11"/>
  <c r="BF40" i="11" s="1"/>
  <c r="BM40" i="11"/>
  <c r="BE40" i="11" s="1"/>
  <c r="BL40" i="11"/>
  <c r="BD40" i="11" s="1"/>
  <c r="BK40" i="11"/>
  <c r="BC40" i="11" s="1"/>
  <c r="AR40" i="11"/>
  <c r="AL40" i="11"/>
  <c r="AD40" i="11" s="1"/>
  <c r="AK40" i="11"/>
  <c r="AC40" i="11" s="1"/>
  <c r="AJ40" i="11"/>
  <c r="AB40" i="11" s="1"/>
  <c r="AA40" i="11"/>
  <c r="AH40" i="11"/>
  <c r="Z40" i="11" s="1"/>
  <c r="AG40" i="11"/>
  <c r="Y40" i="11" s="1"/>
  <c r="O40" i="11"/>
  <c r="A40" i="11"/>
  <c r="BQ39" i="11"/>
  <c r="BI39" i="11" s="1"/>
  <c r="BP39" i="11"/>
  <c r="BH39" i="11" s="1"/>
  <c r="BO39" i="11"/>
  <c r="BG39" i="11" s="1"/>
  <c r="BN39" i="11"/>
  <c r="BF39" i="11" s="1"/>
  <c r="BM39" i="11"/>
  <c r="BE39" i="11" s="1"/>
  <c r="BL39" i="11"/>
  <c r="BD39" i="11" s="1"/>
  <c r="BK39" i="11"/>
  <c r="BC39" i="11" s="1"/>
  <c r="AR39" i="11"/>
  <c r="AL39" i="11"/>
  <c r="AD39" i="11" s="1"/>
  <c r="AK39" i="11"/>
  <c r="AC39" i="11" s="1"/>
  <c r="AJ39" i="11"/>
  <c r="AB39" i="11" s="1"/>
  <c r="AA39" i="11"/>
  <c r="AH39" i="11"/>
  <c r="Z39" i="11" s="1"/>
  <c r="AG39" i="11"/>
  <c r="Y39" i="11" s="1"/>
  <c r="O39" i="11"/>
  <c r="A39" i="11"/>
  <c r="BQ38" i="11"/>
  <c r="BI38" i="11" s="1"/>
  <c r="BP38" i="11"/>
  <c r="BH38" i="11" s="1"/>
  <c r="BO38" i="11"/>
  <c r="BG38" i="11" s="1"/>
  <c r="BN38" i="11"/>
  <c r="BF38" i="11" s="1"/>
  <c r="BM38" i="11"/>
  <c r="BE38" i="11" s="1"/>
  <c r="BL38" i="11"/>
  <c r="BD38" i="11" s="1"/>
  <c r="BK38" i="11"/>
  <c r="BC38" i="11" s="1"/>
  <c r="AR38" i="11"/>
  <c r="AL38" i="11"/>
  <c r="AD38" i="11" s="1"/>
  <c r="AK38" i="11"/>
  <c r="AC38" i="11" s="1"/>
  <c r="AJ38" i="11"/>
  <c r="AB38" i="11" s="1"/>
  <c r="AA38" i="11"/>
  <c r="AH38" i="11"/>
  <c r="Z38" i="11" s="1"/>
  <c r="AG38" i="11"/>
  <c r="Y38" i="11" s="1"/>
  <c r="O38" i="11"/>
  <c r="A38" i="11"/>
  <c r="BQ37" i="11"/>
  <c r="BI37" i="11" s="1"/>
  <c r="BP37" i="11"/>
  <c r="BO37" i="11"/>
  <c r="BG37" i="11" s="1"/>
  <c r="BN37" i="11"/>
  <c r="BF37" i="11" s="1"/>
  <c r="BM37" i="11"/>
  <c r="BE37" i="11" s="1"/>
  <c r="BL37" i="11"/>
  <c r="BD37" i="11" s="1"/>
  <c r="BH37" i="11"/>
  <c r="AR37" i="11"/>
  <c r="AL37" i="11"/>
  <c r="AD37" i="11" s="1"/>
  <c r="AK37" i="11"/>
  <c r="AC37" i="11" s="1"/>
  <c r="AJ37" i="11"/>
  <c r="AB37" i="11" s="1"/>
  <c r="AA37" i="11"/>
  <c r="AH37" i="11"/>
  <c r="Z37" i="11" s="1"/>
  <c r="O37" i="11"/>
  <c r="A37" i="11"/>
  <c r="BQ36" i="11"/>
  <c r="BI36" i="11" s="1"/>
  <c r="BP36" i="11"/>
  <c r="BH36" i="11" s="1"/>
  <c r="BO36" i="11"/>
  <c r="BG36" i="11" s="1"/>
  <c r="BN36" i="11"/>
  <c r="BF36" i="11" s="1"/>
  <c r="BM36" i="11"/>
  <c r="BE36" i="11" s="1"/>
  <c r="BL36" i="11"/>
  <c r="BD36" i="11" s="1"/>
  <c r="AR36" i="11"/>
  <c r="AL36" i="11"/>
  <c r="AD36" i="11" s="1"/>
  <c r="AK36" i="11"/>
  <c r="AC36" i="11" s="1"/>
  <c r="AJ36" i="11"/>
  <c r="AB36" i="11" s="1"/>
  <c r="AA36" i="11"/>
  <c r="AH36" i="11"/>
  <c r="Z36" i="11" s="1"/>
  <c r="O36" i="11"/>
  <c r="A36" i="11"/>
  <c r="BQ35" i="11"/>
  <c r="BI35" i="11" s="1"/>
  <c r="BP35" i="11"/>
  <c r="BH35" i="11" s="1"/>
  <c r="BO35" i="11"/>
  <c r="BG35" i="11" s="1"/>
  <c r="BN35" i="11"/>
  <c r="BF35" i="11" s="1"/>
  <c r="BM35" i="11"/>
  <c r="BE35" i="11" s="1"/>
  <c r="BL35" i="11"/>
  <c r="BD35" i="11" s="1"/>
  <c r="AR35" i="11"/>
  <c r="AL35" i="11"/>
  <c r="AD35" i="11" s="1"/>
  <c r="AK35" i="11"/>
  <c r="AC35" i="11" s="1"/>
  <c r="AJ35" i="11"/>
  <c r="AB35" i="11" s="1"/>
  <c r="AA35" i="11"/>
  <c r="AH35" i="11"/>
  <c r="Z35" i="11" s="1"/>
  <c r="O35" i="11"/>
  <c r="A35" i="11"/>
  <c r="BQ34" i="11"/>
  <c r="BI34" i="11" s="1"/>
  <c r="BP34" i="11"/>
  <c r="BH34" i="11" s="1"/>
  <c r="BO34" i="11"/>
  <c r="BG34" i="11" s="1"/>
  <c r="BN34" i="11"/>
  <c r="BF34" i="11" s="1"/>
  <c r="AR34" i="11"/>
  <c r="AL34" i="11"/>
  <c r="AD34" i="11" s="1"/>
  <c r="AK34" i="11"/>
  <c r="AC34" i="11" s="1"/>
  <c r="AJ34" i="11"/>
  <c r="AB34" i="11" s="1"/>
  <c r="AA34" i="11"/>
  <c r="AH34" i="11"/>
  <c r="Z34" i="11" s="1"/>
  <c r="AG34" i="11"/>
  <c r="Y34" i="11" s="1"/>
  <c r="O34" i="11"/>
  <c r="A34" i="11"/>
  <c r="BQ33" i="11"/>
  <c r="BI33" i="11" s="1"/>
  <c r="BP33" i="11"/>
  <c r="BH33" i="11" s="1"/>
  <c r="BO33" i="11"/>
  <c r="BG33" i="11" s="1"/>
  <c r="AR33" i="11"/>
  <c r="AL33" i="11"/>
  <c r="AD33" i="11" s="1"/>
  <c r="AK33" i="11"/>
  <c r="AC33" i="11" s="1"/>
  <c r="AJ33" i="11"/>
  <c r="AB33" i="11" s="1"/>
  <c r="AA33" i="11"/>
  <c r="O33" i="11"/>
  <c r="A33" i="11"/>
  <c r="BQ32" i="11"/>
  <c r="BI32" i="11" s="1"/>
  <c r="BP32" i="11"/>
  <c r="BH32" i="11" s="1"/>
  <c r="BO32" i="11"/>
  <c r="BG32" i="11" s="1"/>
  <c r="AR32" i="11"/>
  <c r="AL32" i="11"/>
  <c r="AD32" i="11" s="1"/>
  <c r="AK32" i="11"/>
  <c r="AC32" i="11" s="1"/>
  <c r="AJ32" i="11"/>
  <c r="AB32" i="11" s="1"/>
  <c r="AA32" i="11"/>
  <c r="AH32" i="11"/>
  <c r="Z32" i="11" s="1"/>
  <c r="AG32" i="11"/>
  <c r="Y32" i="11" s="1"/>
  <c r="O32" i="11"/>
  <c r="A32" i="11"/>
  <c r="BQ31" i="11"/>
  <c r="BI31" i="11" s="1"/>
  <c r="BP31" i="11"/>
  <c r="BH31" i="11" s="1"/>
  <c r="BO31" i="11"/>
  <c r="BG31" i="11" s="1"/>
  <c r="AR31" i="11"/>
  <c r="AL31" i="11"/>
  <c r="AD31" i="11" s="1"/>
  <c r="AK31" i="11"/>
  <c r="AC31" i="11" s="1"/>
  <c r="AJ31" i="11"/>
  <c r="AB31" i="11" s="1"/>
  <c r="AA31" i="11"/>
  <c r="O31" i="11"/>
  <c r="A31" i="11"/>
  <c r="BQ30" i="11"/>
  <c r="BI30" i="11" s="1"/>
  <c r="BP30" i="11"/>
  <c r="BH30" i="11" s="1"/>
  <c r="BO30" i="11"/>
  <c r="BG30" i="11" s="1"/>
  <c r="BN30" i="11"/>
  <c r="BF30" i="11" s="1"/>
  <c r="AR30" i="11"/>
  <c r="AL30" i="11"/>
  <c r="AD30" i="11" s="1"/>
  <c r="AK30" i="11"/>
  <c r="AC30" i="11" s="1"/>
  <c r="AJ30" i="11"/>
  <c r="AB30" i="11" s="1"/>
  <c r="AA30" i="11"/>
  <c r="AH30" i="11"/>
  <c r="Z30" i="11" s="1"/>
  <c r="AG30" i="11"/>
  <c r="Y30" i="11" s="1"/>
  <c r="O30" i="11"/>
  <c r="A30" i="11"/>
  <c r="BQ29" i="11"/>
  <c r="BI29" i="11" s="1"/>
  <c r="BP29" i="11"/>
  <c r="BH29" i="11" s="1"/>
  <c r="BO29" i="11"/>
  <c r="BG29" i="11" s="1"/>
  <c r="BN29" i="11"/>
  <c r="BF29" i="11" s="1"/>
  <c r="AR29" i="11"/>
  <c r="AL29" i="11"/>
  <c r="AD29" i="11" s="1"/>
  <c r="AK29" i="11"/>
  <c r="AC29" i="11" s="1"/>
  <c r="AJ29" i="11"/>
  <c r="AB29" i="11" s="1"/>
  <c r="AA29" i="11"/>
  <c r="O29" i="11"/>
  <c r="A29" i="11"/>
  <c r="BQ28" i="11"/>
  <c r="BI28" i="11" s="1"/>
  <c r="BP28" i="11"/>
  <c r="BH28" i="11" s="1"/>
  <c r="BO28" i="11"/>
  <c r="BG28" i="11" s="1"/>
  <c r="BN28" i="11"/>
  <c r="BF28" i="11" s="1"/>
  <c r="AR28" i="11"/>
  <c r="AL28" i="11"/>
  <c r="AD28" i="11" s="1"/>
  <c r="AK28" i="11"/>
  <c r="AC28" i="11" s="1"/>
  <c r="AJ28" i="11"/>
  <c r="AB28" i="11" s="1"/>
  <c r="AA28" i="11"/>
  <c r="AH28" i="11"/>
  <c r="Z28" i="11" s="1"/>
  <c r="AG28" i="11"/>
  <c r="Y28" i="11" s="1"/>
  <c r="O28" i="11"/>
  <c r="A28" i="11"/>
  <c r="BQ27" i="11"/>
  <c r="BI27" i="11" s="1"/>
  <c r="BP27" i="11"/>
  <c r="BH27" i="11" s="1"/>
  <c r="BO27" i="11"/>
  <c r="BG27" i="11" s="1"/>
  <c r="BN27" i="11"/>
  <c r="BF27" i="11" s="1"/>
  <c r="BM27" i="11"/>
  <c r="BE27" i="11" s="1"/>
  <c r="BL27" i="11"/>
  <c r="BD27" i="11" s="1"/>
  <c r="AR27" i="11"/>
  <c r="AL27" i="11"/>
  <c r="AD27" i="11" s="1"/>
  <c r="AK27" i="11"/>
  <c r="AC27" i="11" s="1"/>
  <c r="AJ27" i="11"/>
  <c r="AB27" i="11" s="1"/>
  <c r="O27" i="11"/>
  <c r="A27" i="11"/>
  <c r="BQ26" i="11"/>
  <c r="BI26" i="11" s="1"/>
  <c r="BP26" i="11"/>
  <c r="BH26" i="11" s="1"/>
  <c r="BO26" i="11"/>
  <c r="BG26" i="11" s="1"/>
  <c r="AR26" i="11"/>
  <c r="AL26" i="11"/>
  <c r="AD26" i="11" s="1"/>
  <c r="AK26" i="11"/>
  <c r="AC26" i="11" s="1"/>
  <c r="AJ26" i="11"/>
  <c r="AB26" i="11" s="1"/>
  <c r="AA26" i="11"/>
  <c r="AH26" i="11"/>
  <c r="Z26" i="11" s="1"/>
  <c r="AG26" i="11"/>
  <c r="Y26" i="11" s="1"/>
  <c r="O26" i="11"/>
  <c r="A26" i="11"/>
  <c r="BQ25" i="11"/>
  <c r="BI25" i="11" s="1"/>
  <c r="BP25" i="11"/>
  <c r="BH25" i="11" s="1"/>
  <c r="BO25" i="11"/>
  <c r="BG25" i="11" s="1"/>
  <c r="AR25" i="11"/>
  <c r="AL25" i="11"/>
  <c r="AD25" i="11" s="1"/>
  <c r="AK25" i="11"/>
  <c r="AC25" i="11" s="1"/>
  <c r="AJ25" i="11"/>
  <c r="AB25" i="11" s="1"/>
  <c r="AA25" i="11"/>
  <c r="O25" i="11"/>
  <c r="A25" i="11"/>
  <c r="BQ24" i="11"/>
  <c r="BI24" i="11" s="1"/>
  <c r="BP24" i="11"/>
  <c r="BH24" i="11" s="1"/>
  <c r="BO24" i="11"/>
  <c r="BG24" i="11" s="1"/>
  <c r="BN24" i="11"/>
  <c r="BF24" i="11" s="1"/>
  <c r="AR24" i="11"/>
  <c r="AL24" i="11"/>
  <c r="AD24" i="11" s="1"/>
  <c r="AK24" i="11"/>
  <c r="AC24" i="11" s="1"/>
  <c r="AJ24" i="11"/>
  <c r="AB24" i="11" s="1"/>
  <c r="AA24" i="11"/>
  <c r="AH24" i="11"/>
  <c r="Z24" i="11" s="1"/>
  <c r="AG24" i="11"/>
  <c r="Y24" i="11" s="1"/>
  <c r="O24" i="11"/>
  <c r="A24" i="11"/>
  <c r="BQ23" i="11"/>
  <c r="BI23" i="11" s="1"/>
  <c r="BP23" i="11"/>
  <c r="BH23" i="11" s="1"/>
  <c r="BO23" i="11"/>
  <c r="BG23" i="11" s="1"/>
  <c r="BN23" i="11"/>
  <c r="BF23" i="11" s="1"/>
  <c r="AR23" i="11"/>
  <c r="AL23" i="11"/>
  <c r="AD23" i="11" s="1"/>
  <c r="AK23" i="11"/>
  <c r="AC23" i="11" s="1"/>
  <c r="AJ23" i="11"/>
  <c r="AB23" i="11" s="1"/>
  <c r="AA23" i="11"/>
  <c r="O23" i="11"/>
  <c r="A23" i="11"/>
  <c r="BQ22" i="11"/>
  <c r="BI22" i="11" s="1"/>
  <c r="BP22" i="11"/>
  <c r="BH22" i="11" s="1"/>
  <c r="BO22" i="11"/>
  <c r="BG22" i="11" s="1"/>
  <c r="BN22" i="11"/>
  <c r="BF22" i="11" s="1"/>
  <c r="AR22" i="11"/>
  <c r="AL22" i="11"/>
  <c r="AD22" i="11" s="1"/>
  <c r="AK22" i="11"/>
  <c r="AC22" i="11" s="1"/>
  <c r="AJ22" i="11"/>
  <c r="AB22" i="11" s="1"/>
  <c r="AA22" i="11"/>
  <c r="AH22" i="11"/>
  <c r="Z22" i="11" s="1"/>
  <c r="AG22" i="11"/>
  <c r="Y22" i="11" s="1"/>
  <c r="O22" i="11"/>
  <c r="A22" i="11"/>
  <c r="BQ21" i="11"/>
  <c r="BP21" i="11"/>
  <c r="BH21" i="11" s="1"/>
  <c r="BO21" i="11"/>
  <c r="BG21" i="11" s="1"/>
  <c r="BN21" i="11"/>
  <c r="BF21" i="11" s="1"/>
  <c r="BM21" i="11"/>
  <c r="BE21" i="11" s="1"/>
  <c r="BI21" i="11"/>
  <c r="AR21" i="11"/>
  <c r="AL21" i="11"/>
  <c r="AD21" i="11" s="1"/>
  <c r="AK21" i="11"/>
  <c r="AC21" i="11" s="1"/>
  <c r="AJ21" i="11"/>
  <c r="AB21" i="11" s="1"/>
  <c r="AA21" i="11"/>
  <c r="O21" i="11"/>
  <c r="A21" i="11"/>
  <c r="BQ20" i="11"/>
  <c r="BI20" i="11" s="1"/>
  <c r="BP20" i="11"/>
  <c r="BH20" i="11" s="1"/>
  <c r="BO20" i="11"/>
  <c r="BG20" i="11" s="1"/>
  <c r="BN20" i="11"/>
  <c r="BF20" i="11" s="1"/>
  <c r="BM20" i="11"/>
  <c r="BE20" i="11" s="1"/>
  <c r="AR20" i="11"/>
  <c r="AL20" i="11"/>
  <c r="AD20" i="11" s="1"/>
  <c r="AK20" i="11"/>
  <c r="AC20" i="11" s="1"/>
  <c r="AJ20" i="11"/>
  <c r="AB20" i="11" s="1"/>
  <c r="AA20" i="11"/>
  <c r="AH20" i="11"/>
  <c r="Z20" i="11" s="1"/>
  <c r="AG20" i="11"/>
  <c r="Y20" i="11" s="1"/>
  <c r="O20" i="11"/>
  <c r="A20" i="11"/>
  <c r="BQ19" i="11"/>
  <c r="BI19" i="11" s="1"/>
  <c r="BP19" i="11"/>
  <c r="BH19" i="11" s="1"/>
  <c r="BO19" i="11"/>
  <c r="BG19" i="11" s="1"/>
  <c r="BM19" i="11"/>
  <c r="BE19" i="11" s="1"/>
  <c r="BL19" i="11"/>
  <c r="BD19" i="11" s="1"/>
  <c r="AR19" i="11"/>
  <c r="AL19" i="11"/>
  <c r="AD19" i="11" s="1"/>
  <c r="AK19" i="11"/>
  <c r="AC19" i="11" s="1"/>
  <c r="AJ19" i="11"/>
  <c r="AB19" i="11" s="1"/>
  <c r="O19" i="11"/>
  <c r="A19" i="11"/>
  <c r="BQ18" i="11"/>
  <c r="BI18" i="11" s="1"/>
  <c r="BP18" i="11"/>
  <c r="BH18" i="11" s="1"/>
  <c r="BO18" i="11"/>
  <c r="BG18" i="11" s="1"/>
  <c r="AR18" i="11"/>
  <c r="AL18" i="11"/>
  <c r="AD18" i="11" s="1"/>
  <c r="AK18" i="11"/>
  <c r="AC18" i="11" s="1"/>
  <c r="AJ18" i="11"/>
  <c r="AB18" i="11" s="1"/>
  <c r="AA18" i="11"/>
  <c r="AH18" i="11"/>
  <c r="Z18" i="11" s="1"/>
  <c r="AG18" i="11"/>
  <c r="Y18" i="11" s="1"/>
  <c r="O18" i="11"/>
  <c r="A18" i="11"/>
  <c r="BQ17" i="11"/>
  <c r="BI17" i="11" s="1"/>
  <c r="BP17" i="11"/>
  <c r="BH17" i="11" s="1"/>
  <c r="BO17" i="11"/>
  <c r="BG17" i="11" s="1"/>
  <c r="AR17" i="11"/>
  <c r="AL17" i="11"/>
  <c r="AD17" i="11" s="1"/>
  <c r="AK17" i="11"/>
  <c r="AC17" i="11" s="1"/>
  <c r="AJ17" i="11"/>
  <c r="AB17" i="11" s="1"/>
  <c r="AA17" i="11"/>
  <c r="O17" i="11"/>
  <c r="A17" i="11"/>
  <c r="BQ16" i="11"/>
  <c r="BI16" i="11" s="1"/>
  <c r="BP16" i="11"/>
  <c r="BH16" i="11" s="1"/>
  <c r="BO16" i="11"/>
  <c r="BG16" i="11" s="1"/>
  <c r="AR16" i="11"/>
  <c r="AL16" i="11"/>
  <c r="AD16" i="11" s="1"/>
  <c r="AK16" i="11"/>
  <c r="AC16" i="11" s="1"/>
  <c r="AJ16" i="11"/>
  <c r="AB16" i="11" s="1"/>
  <c r="AA16" i="11"/>
  <c r="AH16" i="11"/>
  <c r="Z16" i="11" s="1"/>
  <c r="AG16" i="11"/>
  <c r="Y16" i="11" s="1"/>
  <c r="O16" i="11"/>
  <c r="A16" i="11"/>
  <c r="BQ15" i="11"/>
  <c r="BI15" i="11" s="1"/>
  <c r="BP15" i="11"/>
  <c r="BH15" i="11" s="1"/>
  <c r="BO15" i="11"/>
  <c r="BG15" i="11" s="1"/>
  <c r="BN15" i="11"/>
  <c r="BF15" i="11" s="1"/>
  <c r="AR15" i="11"/>
  <c r="AL15" i="11"/>
  <c r="AD15" i="11" s="1"/>
  <c r="AK15" i="11"/>
  <c r="AC15" i="11" s="1"/>
  <c r="AJ15" i="11"/>
  <c r="AB15" i="11" s="1"/>
  <c r="AA15" i="11"/>
  <c r="O15" i="11"/>
  <c r="A15" i="11"/>
  <c r="BQ14" i="11"/>
  <c r="BI14" i="11" s="1"/>
  <c r="BP14" i="11"/>
  <c r="BH14" i="11" s="1"/>
  <c r="BO14" i="11"/>
  <c r="BG14" i="11" s="1"/>
  <c r="BN14" i="11"/>
  <c r="BF14" i="11" s="1"/>
  <c r="AR14" i="11"/>
  <c r="AL14" i="11"/>
  <c r="AD14" i="11" s="1"/>
  <c r="AK14" i="11"/>
  <c r="AC14" i="11" s="1"/>
  <c r="AJ14" i="11"/>
  <c r="AB14" i="11" s="1"/>
  <c r="AA14" i="11"/>
  <c r="AH14" i="11"/>
  <c r="Z14" i="11" s="1"/>
  <c r="AG14" i="11"/>
  <c r="Y14" i="11" s="1"/>
  <c r="O14" i="11"/>
  <c r="A14" i="11"/>
  <c r="BQ13" i="11"/>
  <c r="BI13" i="11" s="1"/>
  <c r="BP13" i="11"/>
  <c r="BH13" i="11" s="1"/>
  <c r="BO13" i="11"/>
  <c r="BG13" i="11" s="1"/>
  <c r="BN13" i="11"/>
  <c r="BF13" i="11" s="1"/>
  <c r="BL13" i="11"/>
  <c r="BD13" i="11" s="1"/>
  <c r="AR13" i="11"/>
  <c r="AL13" i="11"/>
  <c r="AD13" i="11" s="1"/>
  <c r="AK13" i="11"/>
  <c r="AC13" i="11" s="1"/>
  <c r="AJ13" i="11"/>
  <c r="AB13" i="11" s="1"/>
  <c r="AA13" i="11"/>
  <c r="O13" i="11"/>
  <c r="A13" i="11"/>
  <c r="BQ12" i="11"/>
  <c r="BI12" i="11" s="1"/>
  <c r="BP12" i="11"/>
  <c r="BH12" i="11" s="1"/>
  <c r="BO12" i="11"/>
  <c r="BG12" i="11" s="1"/>
  <c r="BN12" i="11"/>
  <c r="BF12" i="11" s="1"/>
  <c r="BL12" i="11"/>
  <c r="BD12" i="11" s="1"/>
  <c r="AR12" i="11"/>
  <c r="AL12" i="11"/>
  <c r="AD12" i="11" s="1"/>
  <c r="AK12" i="11"/>
  <c r="AC12" i="11" s="1"/>
  <c r="AJ12" i="11"/>
  <c r="AB12" i="11" s="1"/>
  <c r="AA12" i="11"/>
  <c r="AH12" i="11"/>
  <c r="Z12" i="11" s="1"/>
  <c r="AG12" i="11"/>
  <c r="Y12" i="11" s="1"/>
  <c r="O12" i="11"/>
  <c r="A12" i="11"/>
  <c r="BQ11" i="11"/>
  <c r="BI11" i="11" s="1"/>
  <c r="BP11" i="11"/>
  <c r="BH11" i="11" s="1"/>
  <c r="BO11" i="11"/>
  <c r="BG11" i="11" s="1"/>
  <c r="BN11" i="11"/>
  <c r="BF11" i="11" s="1"/>
  <c r="BM11" i="11"/>
  <c r="BE11" i="11" s="1"/>
  <c r="BL11" i="11"/>
  <c r="BD11" i="11" s="1"/>
  <c r="AR11" i="11"/>
  <c r="AL11" i="11"/>
  <c r="AD11" i="11" s="1"/>
  <c r="AK11" i="11"/>
  <c r="AC11" i="11" s="1"/>
  <c r="AJ11" i="11"/>
  <c r="AB11" i="11" s="1"/>
  <c r="O11" i="11"/>
  <c r="A11" i="11"/>
  <c r="BQ10" i="11"/>
  <c r="BI10" i="11" s="1"/>
  <c r="BP10" i="11"/>
  <c r="BH10" i="11" s="1"/>
  <c r="BO10" i="11"/>
  <c r="BG10" i="11" s="1"/>
  <c r="AR10" i="11"/>
  <c r="AL10" i="11"/>
  <c r="AD10" i="11" s="1"/>
  <c r="AK10" i="11"/>
  <c r="AC10" i="11" s="1"/>
  <c r="AJ10" i="11"/>
  <c r="AB10" i="11" s="1"/>
  <c r="AA10" i="11"/>
  <c r="AH10" i="11"/>
  <c r="Z10" i="11" s="1"/>
  <c r="AG10" i="11"/>
  <c r="Y10" i="11" s="1"/>
  <c r="O10" i="11"/>
  <c r="A10" i="11"/>
  <c r="BQ9" i="11"/>
  <c r="BI9" i="11" s="1"/>
  <c r="BP9" i="11"/>
  <c r="BH9" i="11" s="1"/>
  <c r="BO9" i="11"/>
  <c r="BG9" i="11"/>
  <c r="AR9" i="11"/>
  <c r="AL9" i="11"/>
  <c r="AD9" i="11" s="1"/>
  <c r="AK9" i="11"/>
  <c r="AC9" i="11" s="1"/>
  <c r="AJ9" i="11"/>
  <c r="AB9" i="11" s="1"/>
  <c r="O9" i="11"/>
  <c r="A9" i="11"/>
  <c r="BQ8" i="11"/>
  <c r="BI8" i="11" s="1"/>
  <c r="BP8" i="11"/>
  <c r="BH8" i="11" s="1"/>
  <c r="BO8" i="11"/>
  <c r="BG8" i="11" s="1"/>
  <c r="AR8" i="11"/>
  <c r="AL8" i="11"/>
  <c r="AD8" i="11" s="1"/>
  <c r="AK8" i="11"/>
  <c r="AC8" i="11" s="1"/>
  <c r="AJ8" i="11"/>
  <c r="AB8" i="11" s="1"/>
  <c r="AA8" i="11"/>
  <c r="AH8" i="11"/>
  <c r="Z8" i="11" s="1"/>
  <c r="AG8" i="11"/>
  <c r="Y8" i="11" s="1"/>
  <c r="O8" i="11"/>
  <c r="A8" i="11"/>
  <c r="BQ7" i="11"/>
  <c r="BI7" i="11" s="1"/>
  <c r="BP7" i="11"/>
  <c r="BH7" i="11" s="1"/>
  <c r="BO7" i="11"/>
  <c r="BG7" i="11" s="1"/>
  <c r="AR7" i="11"/>
  <c r="AL7" i="11"/>
  <c r="AD7" i="11" s="1"/>
  <c r="AK7" i="11"/>
  <c r="AC7" i="11" s="1"/>
  <c r="AJ7" i="11"/>
  <c r="AB7" i="11" s="1"/>
  <c r="O7" i="11"/>
  <c r="A7" i="11"/>
  <c r="BQ6" i="11"/>
  <c r="BI6" i="11" s="1"/>
  <c r="BP6" i="11"/>
  <c r="BH6" i="11" s="1"/>
  <c r="BO6" i="11"/>
  <c r="BG6" i="11" s="1"/>
  <c r="AR6" i="11"/>
  <c r="AL6" i="11"/>
  <c r="AD6" i="11" s="1"/>
  <c r="AK6" i="11"/>
  <c r="AC6" i="11" s="1"/>
  <c r="AJ6" i="11"/>
  <c r="AB6" i="11" s="1"/>
  <c r="AA6" i="11"/>
  <c r="AH6" i="11"/>
  <c r="Z6" i="11" s="1"/>
  <c r="AG6" i="11"/>
  <c r="Y6" i="11" s="1"/>
  <c r="O6" i="11"/>
  <c r="A6" i="11"/>
  <c r="BQ5" i="11"/>
  <c r="BI5" i="11" s="1"/>
  <c r="BP5" i="11"/>
  <c r="BH5" i="11" s="1"/>
  <c r="BO5" i="11"/>
  <c r="BG5" i="11" s="1"/>
  <c r="BN5" i="11"/>
  <c r="BF5" i="11" s="1"/>
  <c r="BM5" i="11"/>
  <c r="BM6" i="11" s="1"/>
  <c r="BE6" i="11" s="1"/>
  <c r="AR5" i="11"/>
  <c r="AL5" i="11"/>
  <c r="AD5" i="11" s="1"/>
  <c r="AK5" i="11"/>
  <c r="AC5" i="11" s="1"/>
  <c r="AJ5" i="11"/>
  <c r="AB5" i="11" s="1"/>
  <c r="O5" i="11"/>
  <c r="A5" i="11"/>
  <c r="BQ4" i="11"/>
  <c r="BI4" i="11" s="1"/>
  <c r="BP4" i="11"/>
  <c r="BH4" i="11" s="1"/>
  <c r="BO4" i="11"/>
  <c r="BG4" i="11" s="1"/>
  <c r="BN4" i="11"/>
  <c r="BF4" i="11" s="1"/>
  <c r="BM4" i="11"/>
  <c r="BE4" i="11" s="1"/>
  <c r="AR4" i="11"/>
  <c r="AL4" i="11"/>
  <c r="AD4" i="11" s="1"/>
  <c r="AK4" i="11"/>
  <c r="AC4" i="11" s="1"/>
  <c r="AJ4" i="11"/>
  <c r="AB4" i="11" s="1"/>
  <c r="AI4" i="11"/>
  <c r="AA4" i="11" s="1"/>
  <c r="AH4" i="11"/>
  <c r="Z4" i="11" s="1"/>
  <c r="O4" i="11"/>
  <c r="A4" i="11"/>
  <c r="BQ3" i="11"/>
  <c r="BI3" i="11" s="1"/>
  <c r="BP3" i="11"/>
  <c r="BH3" i="11" s="1"/>
  <c r="BO3" i="11"/>
  <c r="BG3" i="11" s="1"/>
  <c r="BN3" i="11"/>
  <c r="BF3" i="11" s="1"/>
  <c r="BM3" i="11"/>
  <c r="BE3" i="11" s="1"/>
  <c r="BL3" i="11"/>
  <c r="BD3" i="11" s="1"/>
  <c r="BK3" i="11"/>
  <c r="BC3" i="11" s="1"/>
  <c r="AL3" i="11"/>
  <c r="AD3" i="11" s="1"/>
  <c r="AK3" i="11"/>
  <c r="AC3" i="11" s="1"/>
  <c r="AJ3" i="11"/>
  <c r="AB3" i="11" s="1"/>
  <c r="AI3" i="11"/>
  <c r="AH3" i="11"/>
  <c r="AG3" i="11"/>
  <c r="AG4" i="11" s="1"/>
  <c r="AG5" i="11" s="1"/>
  <c r="AF3" i="11"/>
  <c r="X3" i="11" s="1"/>
  <c r="A3" i="11"/>
  <c r="BQ2" i="11"/>
  <c r="BP2" i="11"/>
  <c r="BO2" i="11"/>
  <c r="BN2" i="11"/>
  <c r="BM2" i="11"/>
  <c r="BL2" i="11"/>
  <c r="BK2" i="11"/>
  <c r="BI2" i="11"/>
  <c r="AY2" i="11"/>
  <c r="AX2" i="11"/>
  <c r="AW2" i="11"/>
  <c r="AV2" i="11"/>
  <c r="AU2" i="11"/>
  <c r="AT2" i="11"/>
  <c r="AS2" i="11"/>
  <c r="AL2" i="11"/>
  <c r="AK2" i="11"/>
  <c r="AJ2" i="11"/>
  <c r="AI2" i="11"/>
  <c r="AH2" i="11"/>
  <c r="AG2" i="11"/>
  <c r="AF2" i="11"/>
  <c r="AD2" i="11"/>
  <c r="AC2" i="11"/>
  <c r="BH2" i="11" s="1"/>
  <c r="AB2" i="11"/>
  <c r="BG2" i="11" s="1"/>
  <c r="AA2" i="11"/>
  <c r="BF2" i="11" s="1"/>
  <c r="Z2" i="11"/>
  <c r="BE2" i="11" s="1"/>
  <c r="Y2" i="11"/>
  <c r="BD2" i="11" s="1"/>
  <c r="X2" i="11"/>
  <c r="BC2" i="11" s="1"/>
  <c r="V2" i="11"/>
  <c r="U2" i="11"/>
  <c r="T2" i="11"/>
  <c r="S2" i="11"/>
  <c r="R2" i="11"/>
  <c r="Q2" i="11"/>
  <c r="P2" i="11"/>
  <c r="BU502" i="10"/>
  <c r="BN502" i="10" s="1"/>
  <c r="BT502" i="10"/>
  <c r="BM502" i="10" s="1"/>
  <c r="BS502" i="10"/>
  <c r="BL502" i="10" s="1"/>
  <c r="BR502" i="10"/>
  <c r="BK502" i="10" s="1"/>
  <c r="BQ502" i="10"/>
  <c r="BJ502" i="10" s="1"/>
  <c r="BP502" i="10"/>
  <c r="BI502" i="10" s="1"/>
  <c r="BU501" i="10"/>
  <c r="BN501" i="10" s="1"/>
  <c r="BT501" i="10"/>
  <c r="BM501" i="10" s="1"/>
  <c r="BS501" i="10"/>
  <c r="BL501" i="10" s="1"/>
  <c r="BR501" i="10"/>
  <c r="BK501" i="10" s="1"/>
  <c r="BQ501" i="10"/>
  <c r="BJ501" i="10" s="1"/>
  <c r="BP501" i="10"/>
  <c r="BI501" i="10" s="1"/>
  <c r="AP501" i="10"/>
  <c r="AI501" i="10" s="1"/>
  <c r="AO501" i="10"/>
  <c r="AH501" i="10" s="1"/>
  <c r="AN501" i="10"/>
  <c r="AG501" i="10" s="1"/>
  <c r="AM501" i="10"/>
  <c r="AF501" i="10" s="1"/>
  <c r="AK501" i="10"/>
  <c r="AD501" i="10" s="1"/>
  <c r="AE501" i="10"/>
  <c r="BU500" i="10"/>
  <c r="BN500" i="10" s="1"/>
  <c r="BT500" i="10"/>
  <c r="BM500" i="10" s="1"/>
  <c r="BS500" i="10"/>
  <c r="BL500" i="10" s="1"/>
  <c r="BR500" i="10"/>
  <c r="BK500" i="10" s="1"/>
  <c r="BQ500" i="10"/>
  <c r="BJ500" i="10" s="1"/>
  <c r="BP500" i="10"/>
  <c r="BI500" i="10" s="1"/>
  <c r="AP500" i="10"/>
  <c r="AI500" i="10" s="1"/>
  <c r="AO500" i="10"/>
  <c r="AH500" i="10" s="1"/>
  <c r="AN500" i="10"/>
  <c r="AG500" i="10" s="1"/>
  <c r="AM500" i="10"/>
  <c r="AF500" i="10" s="1"/>
  <c r="AL500" i="10"/>
  <c r="AE500" i="10" s="1"/>
  <c r="AK500" i="10"/>
  <c r="AD500" i="10" s="1"/>
  <c r="BU499" i="10"/>
  <c r="BN499" i="10" s="1"/>
  <c r="BT499" i="10"/>
  <c r="BM499" i="10" s="1"/>
  <c r="BS499" i="10"/>
  <c r="BL499" i="10" s="1"/>
  <c r="BR499" i="10"/>
  <c r="BK499" i="10" s="1"/>
  <c r="BQ499" i="10"/>
  <c r="BJ499" i="10" s="1"/>
  <c r="BP499" i="10"/>
  <c r="BI499" i="10" s="1"/>
  <c r="AP499" i="10"/>
  <c r="AI499" i="10" s="1"/>
  <c r="AO499" i="10"/>
  <c r="AH499" i="10" s="1"/>
  <c r="AN499" i="10"/>
  <c r="AG499" i="10" s="1"/>
  <c r="AM499" i="10"/>
  <c r="AF499" i="10" s="1"/>
  <c r="AL499" i="10"/>
  <c r="AE499" i="10" s="1"/>
  <c r="AK499" i="10"/>
  <c r="AD499" i="10" s="1"/>
  <c r="BU498" i="10"/>
  <c r="BN498" i="10" s="1"/>
  <c r="BT498" i="10"/>
  <c r="BM498" i="10" s="1"/>
  <c r="BS498" i="10"/>
  <c r="BL498" i="10" s="1"/>
  <c r="BR498" i="10"/>
  <c r="BK498" i="10" s="1"/>
  <c r="BQ498" i="10"/>
  <c r="BJ498" i="10" s="1"/>
  <c r="BP498" i="10"/>
  <c r="BI498" i="10" s="1"/>
  <c r="AP498" i="10"/>
  <c r="AI498" i="10" s="1"/>
  <c r="AO498" i="10"/>
  <c r="AH498" i="10" s="1"/>
  <c r="AN498" i="10"/>
  <c r="AG498" i="10" s="1"/>
  <c r="AM498" i="10"/>
  <c r="AF498" i="10" s="1"/>
  <c r="AL498" i="10"/>
  <c r="AE498" i="10" s="1"/>
  <c r="AK498" i="10"/>
  <c r="AD498" i="10" s="1"/>
  <c r="BU497" i="10"/>
  <c r="BN497" i="10" s="1"/>
  <c r="BT497" i="10"/>
  <c r="BM497" i="10" s="1"/>
  <c r="BS497" i="10"/>
  <c r="BL497" i="10" s="1"/>
  <c r="BR497" i="10"/>
  <c r="BK497" i="10" s="1"/>
  <c r="BQ497" i="10"/>
  <c r="BJ497" i="10" s="1"/>
  <c r="BP497" i="10"/>
  <c r="BI497" i="10" s="1"/>
  <c r="AP497" i="10"/>
  <c r="AI497" i="10" s="1"/>
  <c r="AO497" i="10"/>
  <c r="AH497" i="10" s="1"/>
  <c r="AN497" i="10"/>
  <c r="AG497" i="10" s="1"/>
  <c r="AM497" i="10"/>
  <c r="AF497" i="10" s="1"/>
  <c r="AL497" i="10"/>
  <c r="AE497" i="10" s="1"/>
  <c r="AK497" i="10"/>
  <c r="AD497" i="10" s="1"/>
  <c r="BU496" i="10"/>
  <c r="BN496" i="10" s="1"/>
  <c r="BT496" i="10"/>
  <c r="BM496" i="10" s="1"/>
  <c r="BS496" i="10"/>
  <c r="BL496" i="10" s="1"/>
  <c r="BR496" i="10"/>
  <c r="BK496" i="10" s="1"/>
  <c r="BQ496" i="10"/>
  <c r="BJ496" i="10" s="1"/>
  <c r="BP496" i="10"/>
  <c r="BI496" i="10" s="1"/>
  <c r="AP496" i="10"/>
  <c r="AI496" i="10" s="1"/>
  <c r="AO496" i="10"/>
  <c r="AH496" i="10" s="1"/>
  <c r="AN496" i="10"/>
  <c r="AG496" i="10" s="1"/>
  <c r="AM496" i="10"/>
  <c r="AF496" i="10" s="1"/>
  <c r="AL496" i="10"/>
  <c r="AE496" i="10" s="1"/>
  <c r="AK496" i="10"/>
  <c r="AD496" i="10" s="1"/>
  <c r="BU495" i="10"/>
  <c r="BN495" i="10" s="1"/>
  <c r="BT495" i="10"/>
  <c r="BM495" i="10" s="1"/>
  <c r="BS495" i="10"/>
  <c r="BL495" i="10" s="1"/>
  <c r="BR495" i="10"/>
  <c r="BK495" i="10" s="1"/>
  <c r="BQ495" i="10"/>
  <c r="BJ495" i="10" s="1"/>
  <c r="BP495" i="10"/>
  <c r="BI495" i="10" s="1"/>
  <c r="AP495" i="10"/>
  <c r="AI495" i="10" s="1"/>
  <c r="AO495" i="10"/>
  <c r="AH495" i="10" s="1"/>
  <c r="AN495" i="10"/>
  <c r="AG495" i="10" s="1"/>
  <c r="AM495" i="10"/>
  <c r="AF495" i="10" s="1"/>
  <c r="AL495" i="10"/>
  <c r="AE495" i="10" s="1"/>
  <c r="AK495" i="10"/>
  <c r="AD495" i="10" s="1"/>
  <c r="BU494" i="10"/>
  <c r="BN494" i="10" s="1"/>
  <c r="BT494" i="10"/>
  <c r="BM494" i="10" s="1"/>
  <c r="BS494" i="10"/>
  <c r="BL494" i="10" s="1"/>
  <c r="BR494" i="10"/>
  <c r="BK494" i="10" s="1"/>
  <c r="BQ494" i="10"/>
  <c r="BJ494" i="10" s="1"/>
  <c r="BP494" i="10"/>
  <c r="BI494" i="10" s="1"/>
  <c r="AP494" i="10"/>
  <c r="AI494" i="10" s="1"/>
  <c r="AO494" i="10"/>
  <c r="AH494" i="10" s="1"/>
  <c r="AN494" i="10"/>
  <c r="AG494" i="10" s="1"/>
  <c r="AM494" i="10"/>
  <c r="AF494" i="10" s="1"/>
  <c r="AL494" i="10"/>
  <c r="AE494" i="10" s="1"/>
  <c r="AK494" i="10"/>
  <c r="AD494" i="10" s="1"/>
  <c r="BU493" i="10"/>
  <c r="BN493" i="10" s="1"/>
  <c r="BT493" i="10"/>
  <c r="BM493" i="10" s="1"/>
  <c r="BS493" i="10"/>
  <c r="BL493" i="10" s="1"/>
  <c r="BR493" i="10"/>
  <c r="BK493" i="10" s="1"/>
  <c r="BQ493" i="10"/>
  <c r="BJ493" i="10" s="1"/>
  <c r="BP493" i="10"/>
  <c r="BI493" i="10" s="1"/>
  <c r="AP493" i="10"/>
  <c r="AI493" i="10" s="1"/>
  <c r="AO493" i="10"/>
  <c r="AH493" i="10" s="1"/>
  <c r="AN493" i="10"/>
  <c r="AG493" i="10" s="1"/>
  <c r="AM493" i="10"/>
  <c r="AF493" i="10" s="1"/>
  <c r="AL493" i="10"/>
  <c r="AE493" i="10" s="1"/>
  <c r="AK493" i="10"/>
  <c r="AD493" i="10" s="1"/>
  <c r="BU492" i="10"/>
  <c r="BN492" i="10" s="1"/>
  <c r="BT492" i="10"/>
  <c r="BM492" i="10" s="1"/>
  <c r="BS492" i="10"/>
  <c r="BL492" i="10" s="1"/>
  <c r="BR492" i="10"/>
  <c r="BK492" i="10" s="1"/>
  <c r="BQ492" i="10"/>
  <c r="BJ492" i="10" s="1"/>
  <c r="BP492" i="10"/>
  <c r="BI492" i="10" s="1"/>
  <c r="AP492" i="10"/>
  <c r="AI492" i="10" s="1"/>
  <c r="AO492" i="10"/>
  <c r="AH492" i="10" s="1"/>
  <c r="AN492" i="10"/>
  <c r="AG492" i="10" s="1"/>
  <c r="AM492" i="10"/>
  <c r="AF492" i="10" s="1"/>
  <c r="AL492" i="10"/>
  <c r="AE492" i="10" s="1"/>
  <c r="AK492" i="10"/>
  <c r="AD492" i="10" s="1"/>
  <c r="BU491" i="10"/>
  <c r="BN491" i="10" s="1"/>
  <c r="BT491" i="10"/>
  <c r="BM491" i="10" s="1"/>
  <c r="BS491" i="10"/>
  <c r="BL491" i="10" s="1"/>
  <c r="BR491" i="10"/>
  <c r="BK491" i="10" s="1"/>
  <c r="BQ491" i="10"/>
  <c r="BJ491" i="10" s="1"/>
  <c r="BP491" i="10"/>
  <c r="BI491" i="10" s="1"/>
  <c r="AP491" i="10"/>
  <c r="AI491" i="10" s="1"/>
  <c r="AO491" i="10"/>
  <c r="AH491" i="10" s="1"/>
  <c r="AN491" i="10"/>
  <c r="AG491" i="10" s="1"/>
  <c r="AM491" i="10"/>
  <c r="AF491" i="10" s="1"/>
  <c r="AL491" i="10"/>
  <c r="AE491" i="10" s="1"/>
  <c r="AK491" i="10"/>
  <c r="AD491" i="10" s="1"/>
  <c r="BU490" i="10"/>
  <c r="BN490" i="10" s="1"/>
  <c r="BT490" i="10"/>
  <c r="BM490" i="10" s="1"/>
  <c r="BS490" i="10"/>
  <c r="BL490" i="10" s="1"/>
  <c r="BR490" i="10"/>
  <c r="BK490" i="10" s="1"/>
  <c r="BQ490" i="10"/>
  <c r="BJ490" i="10" s="1"/>
  <c r="BP490" i="10"/>
  <c r="BI490" i="10" s="1"/>
  <c r="AP490" i="10"/>
  <c r="AI490" i="10" s="1"/>
  <c r="AO490" i="10"/>
  <c r="AH490" i="10" s="1"/>
  <c r="AN490" i="10"/>
  <c r="AG490" i="10" s="1"/>
  <c r="AM490" i="10"/>
  <c r="AF490" i="10" s="1"/>
  <c r="AL490" i="10"/>
  <c r="AE490" i="10" s="1"/>
  <c r="AK490" i="10"/>
  <c r="AD490" i="10" s="1"/>
  <c r="BU489" i="10"/>
  <c r="BN489" i="10" s="1"/>
  <c r="BT489" i="10"/>
  <c r="BM489" i="10" s="1"/>
  <c r="BS489" i="10"/>
  <c r="BL489" i="10" s="1"/>
  <c r="BR489" i="10"/>
  <c r="BK489" i="10" s="1"/>
  <c r="BQ489" i="10"/>
  <c r="BJ489" i="10" s="1"/>
  <c r="BP489" i="10"/>
  <c r="BI489" i="10" s="1"/>
  <c r="AP489" i="10"/>
  <c r="AI489" i="10" s="1"/>
  <c r="AO489" i="10"/>
  <c r="AH489" i="10" s="1"/>
  <c r="AN489" i="10"/>
  <c r="AG489" i="10" s="1"/>
  <c r="AM489" i="10"/>
  <c r="AF489" i="10" s="1"/>
  <c r="AL489" i="10"/>
  <c r="AE489" i="10" s="1"/>
  <c r="AK489" i="10"/>
  <c r="AD489" i="10" s="1"/>
  <c r="BU488" i="10"/>
  <c r="BN488" i="10" s="1"/>
  <c r="BT488" i="10"/>
  <c r="BM488" i="10" s="1"/>
  <c r="BS488" i="10"/>
  <c r="BL488" i="10" s="1"/>
  <c r="BR488" i="10"/>
  <c r="BK488" i="10" s="1"/>
  <c r="BQ488" i="10"/>
  <c r="BJ488" i="10" s="1"/>
  <c r="BP488" i="10"/>
  <c r="BI488" i="10" s="1"/>
  <c r="AP488" i="10"/>
  <c r="AI488" i="10" s="1"/>
  <c r="AO488" i="10"/>
  <c r="AH488" i="10" s="1"/>
  <c r="AN488" i="10"/>
  <c r="AG488" i="10" s="1"/>
  <c r="AM488" i="10"/>
  <c r="AF488" i="10" s="1"/>
  <c r="AL488" i="10"/>
  <c r="AE488" i="10" s="1"/>
  <c r="AK488" i="10"/>
  <c r="AD488" i="10" s="1"/>
  <c r="BU487" i="10"/>
  <c r="BN487" i="10" s="1"/>
  <c r="BT487" i="10"/>
  <c r="BM487" i="10" s="1"/>
  <c r="BS487" i="10"/>
  <c r="BL487" i="10" s="1"/>
  <c r="BR487" i="10"/>
  <c r="BK487" i="10" s="1"/>
  <c r="BQ487" i="10"/>
  <c r="BJ487" i="10" s="1"/>
  <c r="BP487" i="10"/>
  <c r="BI487" i="10" s="1"/>
  <c r="AP487" i="10"/>
  <c r="AI487" i="10" s="1"/>
  <c r="AO487" i="10"/>
  <c r="AH487" i="10" s="1"/>
  <c r="AN487" i="10"/>
  <c r="AG487" i="10" s="1"/>
  <c r="AM487" i="10"/>
  <c r="AF487" i="10" s="1"/>
  <c r="AL487" i="10"/>
  <c r="AE487" i="10" s="1"/>
  <c r="AK487" i="10"/>
  <c r="AD487" i="10" s="1"/>
  <c r="BU486" i="10"/>
  <c r="BN486" i="10" s="1"/>
  <c r="BT486" i="10"/>
  <c r="BM486" i="10" s="1"/>
  <c r="BS486" i="10"/>
  <c r="BL486" i="10" s="1"/>
  <c r="BR486" i="10"/>
  <c r="BK486" i="10" s="1"/>
  <c r="BQ486" i="10"/>
  <c r="BJ486" i="10" s="1"/>
  <c r="BP486" i="10"/>
  <c r="BI486" i="10" s="1"/>
  <c r="AP486" i="10"/>
  <c r="AI486" i="10" s="1"/>
  <c r="AO486" i="10"/>
  <c r="AH486" i="10" s="1"/>
  <c r="AN486" i="10"/>
  <c r="AG486" i="10" s="1"/>
  <c r="AM486" i="10"/>
  <c r="AF486" i="10" s="1"/>
  <c r="AL486" i="10"/>
  <c r="AE486" i="10" s="1"/>
  <c r="AK486" i="10"/>
  <c r="AD486" i="10" s="1"/>
  <c r="BU485" i="10"/>
  <c r="BN485" i="10" s="1"/>
  <c r="BT485" i="10"/>
  <c r="BM485" i="10" s="1"/>
  <c r="BS485" i="10"/>
  <c r="BL485" i="10" s="1"/>
  <c r="BR485" i="10"/>
  <c r="BK485" i="10" s="1"/>
  <c r="BQ485" i="10"/>
  <c r="BJ485" i="10" s="1"/>
  <c r="BP485" i="10"/>
  <c r="BI485" i="10" s="1"/>
  <c r="AP485" i="10"/>
  <c r="AI485" i="10" s="1"/>
  <c r="AO485" i="10"/>
  <c r="AH485" i="10" s="1"/>
  <c r="AN485" i="10"/>
  <c r="AG485" i="10" s="1"/>
  <c r="AM485" i="10"/>
  <c r="AF485" i="10" s="1"/>
  <c r="AL485" i="10"/>
  <c r="AE485" i="10" s="1"/>
  <c r="AK485" i="10"/>
  <c r="AD485" i="10" s="1"/>
  <c r="BU484" i="10"/>
  <c r="BN484" i="10" s="1"/>
  <c r="BT484" i="10"/>
  <c r="BM484" i="10" s="1"/>
  <c r="BS484" i="10"/>
  <c r="BL484" i="10" s="1"/>
  <c r="BR484" i="10"/>
  <c r="BK484" i="10" s="1"/>
  <c r="BQ484" i="10"/>
  <c r="BJ484" i="10" s="1"/>
  <c r="BP484" i="10"/>
  <c r="BI484" i="10" s="1"/>
  <c r="AP484" i="10"/>
  <c r="AI484" i="10" s="1"/>
  <c r="AO484" i="10"/>
  <c r="AH484" i="10" s="1"/>
  <c r="AN484" i="10"/>
  <c r="AG484" i="10" s="1"/>
  <c r="AM484" i="10"/>
  <c r="AF484" i="10" s="1"/>
  <c r="AL484" i="10"/>
  <c r="AE484" i="10" s="1"/>
  <c r="AK484" i="10"/>
  <c r="AD484" i="10" s="1"/>
  <c r="BU483" i="10"/>
  <c r="BN483" i="10" s="1"/>
  <c r="BT483" i="10"/>
  <c r="BM483" i="10" s="1"/>
  <c r="BS483" i="10"/>
  <c r="BL483" i="10" s="1"/>
  <c r="BR483" i="10"/>
  <c r="BK483" i="10" s="1"/>
  <c r="BQ483" i="10"/>
  <c r="BJ483" i="10" s="1"/>
  <c r="BP483" i="10"/>
  <c r="BI483" i="10" s="1"/>
  <c r="AP483" i="10"/>
  <c r="AI483" i="10" s="1"/>
  <c r="AO483" i="10"/>
  <c r="AH483" i="10" s="1"/>
  <c r="AN483" i="10"/>
  <c r="AG483" i="10" s="1"/>
  <c r="AM483" i="10"/>
  <c r="AF483" i="10" s="1"/>
  <c r="AL483" i="10"/>
  <c r="AE483" i="10" s="1"/>
  <c r="AK483" i="10"/>
  <c r="AD483" i="10" s="1"/>
  <c r="BU482" i="10"/>
  <c r="BN482" i="10" s="1"/>
  <c r="BT482" i="10"/>
  <c r="BM482" i="10" s="1"/>
  <c r="BS482" i="10"/>
  <c r="BL482" i="10" s="1"/>
  <c r="BR482" i="10"/>
  <c r="BK482" i="10" s="1"/>
  <c r="BQ482" i="10"/>
  <c r="BJ482" i="10" s="1"/>
  <c r="BP482" i="10"/>
  <c r="BI482" i="10" s="1"/>
  <c r="AP482" i="10"/>
  <c r="AI482" i="10" s="1"/>
  <c r="AO482" i="10"/>
  <c r="AH482" i="10" s="1"/>
  <c r="AN482" i="10"/>
  <c r="AG482" i="10" s="1"/>
  <c r="AM482" i="10"/>
  <c r="AF482" i="10" s="1"/>
  <c r="AL482" i="10"/>
  <c r="AE482" i="10" s="1"/>
  <c r="AK482" i="10"/>
  <c r="AD482" i="10" s="1"/>
  <c r="BU481" i="10"/>
  <c r="BN481" i="10" s="1"/>
  <c r="BT481" i="10"/>
  <c r="BM481" i="10" s="1"/>
  <c r="BS481" i="10"/>
  <c r="BL481" i="10" s="1"/>
  <c r="BR481" i="10"/>
  <c r="BK481" i="10" s="1"/>
  <c r="BQ481" i="10"/>
  <c r="BJ481" i="10" s="1"/>
  <c r="BP481" i="10"/>
  <c r="BI481" i="10" s="1"/>
  <c r="AP481" i="10"/>
  <c r="AI481" i="10" s="1"/>
  <c r="AO481" i="10"/>
  <c r="AH481" i="10" s="1"/>
  <c r="AN481" i="10"/>
  <c r="AG481" i="10" s="1"/>
  <c r="AM481" i="10"/>
  <c r="AF481" i="10" s="1"/>
  <c r="AL481" i="10"/>
  <c r="AE481" i="10" s="1"/>
  <c r="AK481" i="10"/>
  <c r="AD481" i="10" s="1"/>
  <c r="BU480" i="10"/>
  <c r="BN480" i="10" s="1"/>
  <c r="BT480" i="10"/>
  <c r="BM480" i="10" s="1"/>
  <c r="BS480" i="10"/>
  <c r="BL480" i="10" s="1"/>
  <c r="BR480" i="10"/>
  <c r="BK480" i="10" s="1"/>
  <c r="BQ480" i="10"/>
  <c r="BJ480" i="10" s="1"/>
  <c r="BP480" i="10"/>
  <c r="BI480" i="10" s="1"/>
  <c r="AP480" i="10"/>
  <c r="AI480" i="10" s="1"/>
  <c r="AO480" i="10"/>
  <c r="AH480" i="10" s="1"/>
  <c r="AN480" i="10"/>
  <c r="AG480" i="10" s="1"/>
  <c r="AM480" i="10"/>
  <c r="AF480" i="10" s="1"/>
  <c r="AL480" i="10"/>
  <c r="AE480" i="10" s="1"/>
  <c r="AK480" i="10"/>
  <c r="AD480" i="10" s="1"/>
  <c r="BU479" i="10"/>
  <c r="BN479" i="10" s="1"/>
  <c r="BT479" i="10"/>
  <c r="BM479" i="10" s="1"/>
  <c r="BS479" i="10"/>
  <c r="BL479" i="10" s="1"/>
  <c r="BR479" i="10"/>
  <c r="BK479" i="10" s="1"/>
  <c r="BQ479" i="10"/>
  <c r="BJ479" i="10" s="1"/>
  <c r="BP479" i="10"/>
  <c r="BI479" i="10" s="1"/>
  <c r="AP479" i="10"/>
  <c r="AI479" i="10" s="1"/>
  <c r="AO479" i="10"/>
  <c r="AH479" i="10" s="1"/>
  <c r="AN479" i="10"/>
  <c r="AG479" i="10" s="1"/>
  <c r="AM479" i="10"/>
  <c r="AF479" i="10" s="1"/>
  <c r="AL479" i="10"/>
  <c r="AE479" i="10" s="1"/>
  <c r="AK479" i="10"/>
  <c r="AD479" i="10" s="1"/>
  <c r="BU478" i="10"/>
  <c r="BN478" i="10" s="1"/>
  <c r="BT478" i="10"/>
  <c r="BM478" i="10" s="1"/>
  <c r="BS478" i="10"/>
  <c r="BL478" i="10" s="1"/>
  <c r="BR478" i="10"/>
  <c r="BK478" i="10" s="1"/>
  <c r="BQ478" i="10"/>
  <c r="BJ478" i="10" s="1"/>
  <c r="BP478" i="10"/>
  <c r="BI478" i="10" s="1"/>
  <c r="AP478" i="10"/>
  <c r="AI478" i="10" s="1"/>
  <c r="AO478" i="10"/>
  <c r="AH478" i="10" s="1"/>
  <c r="AN478" i="10"/>
  <c r="AG478" i="10" s="1"/>
  <c r="AM478" i="10"/>
  <c r="AF478" i="10" s="1"/>
  <c r="AL478" i="10"/>
  <c r="AE478" i="10" s="1"/>
  <c r="AK478" i="10"/>
  <c r="AD478" i="10" s="1"/>
  <c r="BU477" i="10"/>
  <c r="BN477" i="10" s="1"/>
  <c r="BT477" i="10"/>
  <c r="BM477" i="10" s="1"/>
  <c r="BS477" i="10"/>
  <c r="BL477" i="10" s="1"/>
  <c r="BR477" i="10"/>
  <c r="BK477" i="10" s="1"/>
  <c r="BQ477" i="10"/>
  <c r="BJ477" i="10" s="1"/>
  <c r="BP477" i="10"/>
  <c r="BI477" i="10" s="1"/>
  <c r="AP477" i="10"/>
  <c r="AI477" i="10" s="1"/>
  <c r="AO477" i="10"/>
  <c r="AH477" i="10" s="1"/>
  <c r="AN477" i="10"/>
  <c r="AG477" i="10" s="1"/>
  <c r="AM477" i="10"/>
  <c r="AF477" i="10" s="1"/>
  <c r="AL477" i="10"/>
  <c r="AE477" i="10" s="1"/>
  <c r="AK477" i="10"/>
  <c r="AD477" i="10" s="1"/>
  <c r="BU476" i="10"/>
  <c r="BN476" i="10" s="1"/>
  <c r="BT476" i="10"/>
  <c r="BM476" i="10" s="1"/>
  <c r="BS476" i="10"/>
  <c r="BL476" i="10" s="1"/>
  <c r="BR476" i="10"/>
  <c r="BK476" i="10" s="1"/>
  <c r="BQ476" i="10"/>
  <c r="BJ476" i="10" s="1"/>
  <c r="BP476" i="10"/>
  <c r="BI476" i="10" s="1"/>
  <c r="AP476" i="10"/>
  <c r="AI476" i="10" s="1"/>
  <c r="AO476" i="10"/>
  <c r="AH476" i="10" s="1"/>
  <c r="AN476" i="10"/>
  <c r="AG476" i="10" s="1"/>
  <c r="AM476" i="10"/>
  <c r="AF476" i="10" s="1"/>
  <c r="AL476" i="10"/>
  <c r="AE476" i="10" s="1"/>
  <c r="AK476" i="10"/>
  <c r="AD476" i="10" s="1"/>
  <c r="BU475" i="10"/>
  <c r="BN475" i="10" s="1"/>
  <c r="BT475" i="10"/>
  <c r="BM475" i="10" s="1"/>
  <c r="BS475" i="10"/>
  <c r="BL475" i="10" s="1"/>
  <c r="BR475" i="10"/>
  <c r="BK475" i="10" s="1"/>
  <c r="BQ475" i="10"/>
  <c r="BJ475" i="10" s="1"/>
  <c r="BP475" i="10"/>
  <c r="BI475" i="10" s="1"/>
  <c r="AP475" i="10"/>
  <c r="AI475" i="10" s="1"/>
  <c r="AO475" i="10"/>
  <c r="AH475" i="10" s="1"/>
  <c r="AN475" i="10"/>
  <c r="AG475" i="10" s="1"/>
  <c r="AM475" i="10"/>
  <c r="AF475" i="10" s="1"/>
  <c r="AL475" i="10"/>
  <c r="AE475" i="10" s="1"/>
  <c r="AK475" i="10"/>
  <c r="AD475" i="10" s="1"/>
  <c r="BU474" i="10"/>
  <c r="BN474" i="10" s="1"/>
  <c r="BT474" i="10"/>
  <c r="BM474" i="10" s="1"/>
  <c r="BS474" i="10"/>
  <c r="BL474" i="10" s="1"/>
  <c r="BR474" i="10"/>
  <c r="BK474" i="10" s="1"/>
  <c r="BQ474" i="10"/>
  <c r="BJ474" i="10" s="1"/>
  <c r="BP474" i="10"/>
  <c r="BI474" i="10" s="1"/>
  <c r="AP474" i="10"/>
  <c r="AI474" i="10" s="1"/>
  <c r="AO474" i="10"/>
  <c r="AH474" i="10" s="1"/>
  <c r="AN474" i="10"/>
  <c r="AG474" i="10" s="1"/>
  <c r="AM474" i="10"/>
  <c r="AF474" i="10" s="1"/>
  <c r="AL474" i="10"/>
  <c r="AE474" i="10" s="1"/>
  <c r="AK474" i="10"/>
  <c r="AD474" i="10" s="1"/>
  <c r="BU473" i="10"/>
  <c r="BN473" i="10" s="1"/>
  <c r="BT473" i="10"/>
  <c r="BM473" i="10" s="1"/>
  <c r="BS473" i="10"/>
  <c r="BL473" i="10" s="1"/>
  <c r="BR473" i="10"/>
  <c r="BK473" i="10" s="1"/>
  <c r="BQ473" i="10"/>
  <c r="BJ473" i="10" s="1"/>
  <c r="BP473" i="10"/>
  <c r="BI473" i="10" s="1"/>
  <c r="AP473" i="10"/>
  <c r="AI473" i="10" s="1"/>
  <c r="AO473" i="10"/>
  <c r="AH473" i="10" s="1"/>
  <c r="AN473" i="10"/>
  <c r="AG473" i="10" s="1"/>
  <c r="AM473" i="10"/>
  <c r="AF473" i="10" s="1"/>
  <c r="AL473" i="10"/>
  <c r="AE473" i="10" s="1"/>
  <c r="AK473" i="10"/>
  <c r="AD473" i="10" s="1"/>
  <c r="BU472" i="10"/>
  <c r="BN472" i="10" s="1"/>
  <c r="BT472" i="10"/>
  <c r="BM472" i="10" s="1"/>
  <c r="BS472" i="10"/>
  <c r="BL472" i="10" s="1"/>
  <c r="BR472" i="10"/>
  <c r="BK472" i="10" s="1"/>
  <c r="BQ472" i="10"/>
  <c r="BJ472" i="10" s="1"/>
  <c r="BP472" i="10"/>
  <c r="BI472" i="10" s="1"/>
  <c r="AP472" i="10"/>
  <c r="AI472" i="10" s="1"/>
  <c r="AO472" i="10"/>
  <c r="AH472" i="10" s="1"/>
  <c r="AN472" i="10"/>
  <c r="AG472" i="10" s="1"/>
  <c r="AM472" i="10"/>
  <c r="AF472" i="10" s="1"/>
  <c r="AL472" i="10"/>
  <c r="AE472" i="10" s="1"/>
  <c r="AK472" i="10"/>
  <c r="AD472" i="10" s="1"/>
  <c r="BU471" i="10"/>
  <c r="BN471" i="10" s="1"/>
  <c r="BT471" i="10"/>
  <c r="BM471" i="10" s="1"/>
  <c r="BS471" i="10"/>
  <c r="BL471" i="10" s="1"/>
  <c r="BR471" i="10"/>
  <c r="BK471" i="10" s="1"/>
  <c r="BQ471" i="10"/>
  <c r="BJ471" i="10" s="1"/>
  <c r="BP471" i="10"/>
  <c r="BI471" i="10" s="1"/>
  <c r="AP471" i="10"/>
  <c r="AI471" i="10" s="1"/>
  <c r="AO471" i="10"/>
  <c r="AH471" i="10" s="1"/>
  <c r="AN471" i="10"/>
  <c r="AG471" i="10" s="1"/>
  <c r="AM471" i="10"/>
  <c r="AF471" i="10" s="1"/>
  <c r="AL471" i="10"/>
  <c r="AE471" i="10" s="1"/>
  <c r="AK471" i="10"/>
  <c r="AD471" i="10" s="1"/>
  <c r="BU470" i="10"/>
  <c r="BN470" i="10" s="1"/>
  <c r="BT470" i="10"/>
  <c r="BM470" i="10" s="1"/>
  <c r="BS470" i="10"/>
  <c r="BL470" i="10" s="1"/>
  <c r="BR470" i="10"/>
  <c r="BK470" i="10" s="1"/>
  <c r="BQ470" i="10"/>
  <c r="BJ470" i="10" s="1"/>
  <c r="BP470" i="10"/>
  <c r="BI470" i="10" s="1"/>
  <c r="AP470" i="10"/>
  <c r="AI470" i="10" s="1"/>
  <c r="AO470" i="10"/>
  <c r="AH470" i="10" s="1"/>
  <c r="AN470" i="10"/>
  <c r="AG470" i="10" s="1"/>
  <c r="AM470" i="10"/>
  <c r="AF470" i="10" s="1"/>
  <c r="AL470" i="10"/>
  <c r="AE470" i="10" s="1"/>
  <c r="AK470" i="10"/>
  <c r="AD470" i="10" s="1"/>
  <c r="BU469" i="10"/>
  <c r="BN469" i="10" s="1"/>
  <c r="BT469" i="10"/>
  <c r="BM469" i="10" s="1"/>
  <c r="BS469" i="10"/>
  <c r="BL469" i="10" s="1"/>
  <c r="BR469" i="10"/>
  <c r="BK469" i="10" s="1"/>
  <c r="BQ469" i="10"/>
  <c r="BJ469" i="10" s="1"/>
  <c r="BP469" i="10"/>
  <c r="BI469" i="10" s="1"/>
  <c r="AP469" i="10"/>
  <c r="AI469" i="10" s="1"/>
  <c r="AO469" i="10"/>
  <c r="AH469" i="10" s="1"/>
  <c r="AN469" i="10"/>
  <c r="AG469" i="10" s="1"/>
  <c r="AM469" i="10"/>
  <c r="AF469" i="10" s="1"/>
  <c r="AL469" i="10"/>
  <c r="AE469" i="10" s="1"/>
  <c r="AK469" i="10"/>
  <c r="AD469" i="10" s="1"/>
  <c r="BU468" i="10"/>
  <c r="BN468" i="10" s="1"/>
  <c r="BT468" i="10"/>
  <c r="BM468" i="10" s="1"/>
  <c r="BS468" i="10"/>
  <c r="BL468" i="10" s="1"/>
  <c r="BR468" i="10"/>
  <c r="BK468" i="10" s="1"/>
  <c r="BQ468" i="10"/>
  <c r="BJ468" i="10" s="1"/>
  <c r="BP468" i="10"/>
  <c r="BI468" i="10" s="1"/>
  <c r="AP468" i="10"/>
  <c r="AI468" i="10" s="1"/>
  <c r="AO468" i="10"/>
  <c r="AH468" i="10" s="1"/>
  <c r="AN468" i="10"/>
  <c r="AG468" i="10" s="1"/>
  <c r="AM468" i="10"/>
  <c r="AF468" i="10" s="1"/>
  <c r="AL468" i="10"/>
  <c r="AE468" i="10" s="1"/>
  <c r="AK468" i="10"/>
  <c r="AD468" i="10" s="1"/>
  <c r="BU467" i="10"/>
  <c r="BN467" i="10" s="1"/>
  <c r="BT467" i="10"/>
  <c r="BM467" i="10" s="1"/>
  <c r="BS467" i="10"/>
  <c r="BL467" i="10" s="1"/>
  <c r="BR467" i="10"/>
  <c r="BK467" i="10" s="1"/>
  <c r="BQ467" i="10"/>
  <c r="BJ467" i="10" s="1"/>
  <c r="BP467" i="10"/>
  <c r="BI467" i="10" s="1"/>
  <c r="AP467" i="10"/>
  <c r="AI467" i="10" s="1"/>
  <c r="AO467" i="10"/>
  <c r="AH467" i="10" s="1"/>
  <c r="AN467" i="10"/>
  <c r="AG467" i="10" s="1"/>
  <c r="AM467" i="10"/>
  <c r="AF467" i="10" s="1"/>
  <c r="AL467" i="10"/>
  <c r="AE467" i="10" s="1"/>
  <c r="AK467" i="10"/>
  <c r="AD467" i="10" s="1"/>
  <c r="BU466" i="10"/>
  <c r="BN466" i="10" s="1"/>
  <c r="BT466" i="10"/>
  <c r="BM466" i="10" s="1"/>
  <c r="BS466" i="10"/>
  <c r="BL466" i="10" s="1"/>
  <c r="BR466" i="10"/>
  <c r="BK466" i="10" s="1"/>
  <c r="BQ466" i="10"/>
  <c r="BJ466" i="10" s="1"/>
  <c r="BP466" i="10"/>
  <c r="BI466" i="10" s="1"/>
  <c r="AP466" i="10"/>
  <c r="AI466" i="10" s="1"/>
  <c r="AO466" i="10"/>
  <c r="AH466" i="10" s="1"/>
  <c r="AN466" i="10"/>
  <c r="AG466" i="10" s="1"/>
  <c r="AM466" i="10"/>
  <c r="AF466" i="10" s="1"/>
  <c r="AL466" i="10"/>
  <c r="AE466" i="10" s="1"/>
  <c r="AK466" i="10"/>
  <c r="AD466" i="10" s="1"/>
  <c r="BU465" i="10"/>
  <c r="BN465" i="10" s="1"/>
  <c r="BT465" i="10"/>
  <c r="BM465" i="10" s="1"/>
  <c r="BS465" i="10"/>
  <c r="BL465" i="10" s="1"/>
  <c r="BR465" i="10"/>
  <c r="BK465" i="10" s="1"/>
  <c r="BQ465" i="10"/>
  <c r="BJ465" i="10" s="1"/>
  <c r="BP465" i="10"/>
  <c r="BI465" i="10" s="1"/>
  <c r="AP465" i="10"/>
  <c r="AI465" i="10" s="1"/>
  <c r="AO465" i="10"/>
  <c r="AH465" i="10" s="1"/>
  <c r="AN465" i="10"/>
  <c r="AG465" i="10" s="1"/>
  <c r="AM465" i="10"/>
  <c r="AF465" i="10" s="1"/>
  <c r="AL465" i="10"/>
  <c r="AE465" i="10" s="1"/>
  <c r="AK465" i="10"/>
  <c r="AD465" i="10" s="1"/>
  <c r="BU464" i="10"/>
  <c r="BN464" i="10" s="1"/>
  <c r="BT464" i="10"/>
  <c r="BM464" i="10" s="1"/>
  <c r="BS464" i="10"/>
  <c r="BL464" i="10" s="1"/>
  <c r="BR464" i="10"/>
  <c r="BK464" i="10" s="1"/>
  <c r="BQ464" i="10"/>
  <c r="BJ464" i="10" s="1"/>
  <c r="BP464" i="10"/>
  <c r="BI464" i="10" s="1"/>
  <c r="AP464" i="10"/>
  <c r="AI464" i="10" s="1"/>
  <c r="AO464" i="10"/>
  <c r="AH464" i="10" s="1"/>
  <c r="AN464" i="10"/>
  <c r="AG464" i="10" s="1"/>
  <c r="AM464" i="10"/>
  <c r="AF464" i="10" s="1"/>
  <c r="AL464" i="10"/>
  <c r="AE464" i="10" s="1"/>
  <c r="AK464" i="10"/>
  <c r="AD464" i="10" s="1"/>
  <c r="BU463" i="10"/>
  <c r="BN463" i="10" s="1"/>
  <c r="BT463" i="10"/>
  <c r="BM463" i="10" s="1"/>
  <c r="BS463" i="10"/>
  <c r="BL463" i="10" s="1"/>
  <c r="BR463" i="10"/>
  <c r="BK463" i="10" s="1"/>
  <c r="BQ463" i="10"/>
  <c r="BJ463" i="10" s="1"/>
  <c r="BP463" i="10"/>
  <c r="BI463" i="10" s="1"/>
  <c r="AP463" i="10"/>
  <c r="AI463" i="10" s="1"/>
  <c r="AO463" i="10"/>
  <c r="AH463" i="10" s="1"/>
  <c r="AN463" i="10"/>
  <c r="AG463" i="10" s="1"/>
  <c r="AM463" i="10"/>
  <c r="AF463" i="10" s="1"/>
  <c r="AL463" i="10"/>
  <c r="AE463" i="10" s="1"/>
  <c r="AK463" i="10"/>
  <c r="AD463" i="10" s="1"/>
  <c r="BU462" i="10"/>
  <c r="BN462" i="10" s="1"/>
  <c r="BT462" i="10"/>
  <c r="BM462" i="10" s="1"/>
  <c r="BS462" i="10"/>
  <c r="BL462" i="10" s="1"/>
  <c r="BR462" i="10"/>
  <c r="BK462" i="10" s="1"/>
  <c r="BQ462" i="10"/>
  <c r="BJ462" i="10" s="1"/>
  <c r="BP462" i="10"/>
  <c r="BI462" i="10" s="1"/>
  <c r="AP462" i="10"/>
  <c r="AI462" i="10" s="1"/>
  <c r="AO462" i="10"/>
  <c r="AH462" i="10" s="1"/>
  <c r="AN462" i="10"/>
  <c r="AG462" i="10" s="1"/>
  <c r="AM462" i="10"/>
  <c r="AF462" i="10" s="1"/>
  <c r="AL462" i="10"/>
  <c r="AE462" i="10" s="1"/>
  <c r="AK462" i="10"/>
  <c r="AD462" i="10" s="1"/>
  <c r="BU461" i="10"/>
  <c r="BN461" i="10" s="1"/>
  <c r="BT461" i="10"/>
  <c r="BM461" i="10" s="1"/>
  <c r="BS461" i="10"/>
  <c r="BL461" i="10" s="1"/>
  <c r="BR461" i="10"/>
  <c r="BK461" i="10" s="1"/>
  <c r="BQ461" i="10"/>
  <c r="BJ461" i="10" s="1"/>
  <c r="BP461" i="10"/>
  <c r="BI461" i="10" s="1"/>
  <c r="AP461" i="10"/>
  <c r="AI461" i="10" s="1"/>
  <c r="AO461" i="10"/>
  <c r="AH461" i="10" s="1"/>
  <c r="AN461" i="10"/>
  <c r="AG461" i="10" s="1"/>
  <c r="AM461" i="10"/>
  <c r="AF461" i="10" s="1"/>
  <c r="AL461" i="10"/>
  <c r="AE461" i="10" s="1"/>
  <c r="AK461" i="10"/>
  <c r="AD461" i="10" s="1"/>
  <c r="BU460" i="10"/>
  <c r="BN460" i="10" s="1"/>
  <c r="BT460" i="10"/>
  <c r="BM460" i="10" s="1"/>
  <c r="BS460" i="10"/>
  <c r="BL460" i="10" s="1"/>
  <c r="BR460" i="10"/>
  <c r="BK460" i="10" s="1"/>
  <c r="BQ460" i="10"/>
  <c r="BJ460" i="10" s="1"/>
  <c r="BP460" i="10"/>
  <c r="BI460" i="10" s="1"/>
  <c r="AP460" i="10"/>
  <c r="AI460" i="10" s="1"/>
  <c r="AO460" i="10"/>
  <c r="AH460" i="10" s="1"/>
  <c r="AN460" i="10"/>
  <c r="AG460" i="10" s="1"/>
  <c r="AM460" i="10"/>
  <c r="AF460" i="10" s="1"/>
  <c r="AL460" i="10"/>
  <c r="AE460" i="10" s="1"/>
  <c r="AK460" i="10"/>
  <c r="AD460" i="10" s="1"/>
  <c r="BU459" i="10"/>
  <c r="BN459" i="10" s="1"/>
  <c r="BT459" i="10"/>
  <c r="BM459" i="10" s="1"/>
  <c r="BS459" i="10"/>
  <c r="BL459" i="10" s="1"/>
  <c r="BR459" i="10"/>
  <c r="BK459" i="10" s="1"/>
  <c r="BQ459" i="10"/>
  <c r="BJ459" i="10" s="1"/>
  <c r="BP459" i="10"/>
  <c r="BI459" i="10" s="1"/>
  <c r="AP459" i="10"/>
  <c r="AI459" i="10" s="1"/>
  <c r="AO459" i="10"/>
  <c r="AH459" i="10" s="1"/>
  <c r="AN459" i="10"/>
  <c r="AG459" i="10" s="1"/>
  <c r="AM459" i="10"/>
  <c r="AF459" i="10" s="1"/>
  <c r="AL459" i="10"/>
  <c r="AE459" i="10" s="1"/>
  <c r="AK459" i="10"/>
  <c r="AD459" i="10" s="1"/>
  <c r="BU458" i="10"/>
  <c r="BN458" i="10" s="1"/>
  <c r="BT458" i="10"/>
  <c r="BM458" i="10" s="1"/>
  <c r="BS458" i="10"/>
  <c r="BL458" i="10" s="1"/>
  <c r="BR458" i="10"/>
  <c r="BK458" i="10" s="1"/>
  <c r="BQ458" i="10"/>
  <c r="BJ458" i="10" s="1"/>
  <c r="BP458" i="10"/>
  <c r="BI458" i="10" s="1"/>
  <c r="AP458" i="10"/>
  <c r="AI458" i="10" s="1"/>
  <c r="AO458" i="10"/>
  <c r="AH458" i="10" s="1"/>
  <c r="AN458" i="10"/>
  <c r="AG458" i="10" s="1"/>
  <c r="AM458" i="10"/>
  <c r="AF458" i="10" s="1"/>
  <c r="AL458" i="10"/>
  <c r="AE458" i="10" s="1"/>
  <c r="AK458" i="10"/>
  <c r="AD458" i="10" s="1"/>
  <c r="BU457" i="10"/>
  <c r="BN457" i="10" s="1"/>
  <c r="BT457" i="10"/>
  <c r="BM457" i="10" s="1"/>
  <c r="BS457" i="10"/>
  <c r="BL457" i="10" s="1"/>
  <c r="BR457" i="10"/>
  <c r="BK457" i="10" s="1"/>
  <c r="BQ457" i="10"/>
  <c r="BJ457" i="10" s="1"/>
  <c r="BP457" i="10"/>
  <c r="BI457" i="10" s="1"/>
  <c r="AP457" i="10"/>
  <c r="AI457" i="10" s="1"/>
  <c r="AO457" i="10"/>
  <c r="AH457" i="10" s="1"/>
  <c r="AN457" i="10"/>
  <c r="AG457" i="10" s="1"/>
  <c r="AM457" i="10"/>
  <c r="AF457" i="10" s="1"/>
  <c r="AL457" i="10"/>
  <c r="AE457" i="10" s="1"/>
  <c r="AK457" i="10"/>
  <c r="AD457" i="10" s="1"/>
  <c r="BU456" i="10"/>
  <c r="BN456" i="10" s="1"/>
  <c r="BT456" i="10"/>
  <c r="BM456" i="10" s="1"/>
  <c r="BS456" i="10"/>
  <c r="BL456" i="10" s="1"/>
  <c r="BR456" i="10"/>
  <c r="BK456" i="10" s="1"/>
  <c r="BQ456" i="10"/>
  <c r="BJ456" i="10" s="1"/>
  <c r="BP456" i="10"/>
  <c r="BI456" i="10" s="1"/>
  <c r="AP456" i="10"/>
  <c r="AI456" i="10" s="1"/>
  <c r="AO456" i="10"/>
  <c r="AH456" i="10" s="1"/>
  <c r="AN456" i="10"/>
  <c r="AG456" i="10" s="1"/>
  <c r="AM456" i="10"/>
  <c r="AF456" i="10" s="1"/>
  <c r="AL456" i="10"/>
  <c r="AE456" i="10" s="1"/>
  <c r="AK456" i="10"/>
  <c r="AD456" i="10" s="1"/>
  <c r="BU455" i="10"/>
  <c r="BN455" i="10" s="1"/>
  <c r="BT455" i="10"/>
  <c r="BM455" i="10" s="1"/>
  <c r="BS455" i="10"/>
  <c r="BL455" i="10" s="1"/>
  <c r="BR455" i="10"/>
  <c r="BK455" i="10" s="1"/>
  <c r="BQ455" i="10"/>
  <c r="BJ455" i="10" s="1"/>
  <c r="BP455" i="10"/>
  <c r="BI455" i="10" s="1"/>
  <c r="AP455" i="10"/>
  <c r="AI455" i="10" s="1"/>
  <c r="AO455" i="10"/>
  <c r="AH455" i="10" s="1"/>
  <c r="AN455" i="10"/>
  <c r="AG455" i="10" s="1"/>
  <c r="AM455" i="10"/>
  <c r="AF455" i="10" s="1"/>
  <c r="AL455" i="10"/>
  <c r="AE455" i="10" s="1"/>
  <c r="AK455" i="10"/>
  <c r="AD455" i="10" s="1"/>
  <c r="BU454" i="10"/>
  <c r="BN454" i="10" s="1"/>
  <c r="BT454" i="10"/>
  <c r="BM454" i="10" s="1"/>
  <c r="BS454" i="10"/>
  <c r="BL454" i="10" s="1"/>
  <c r="BR454" i="10"/>
  <c r="BK454" i="10" s="1"/>
  <c r="BQ454" i="10"/>
  <c r="BJ454" i="10" s="1"/>
  <c r="BP454" i="10"/>
  <c r="BI454" i="10" s="1"/>
  <c r="AP454" i="10"/>
  <c r="AI454" i="10" s="1"/>
  <c r="AO454" i="10"/>
  <c r="AH454" i="10" s="1"/>
  <c r="AN454" i="10"/>
  <c r="AG454" i="10" s="1"/>
  <c r="AM454" i="10"/>
  <c r="AF454" i="10" s="1"/>
  <c r="AL454" i="10"/>
  <c r="AE454" i="10" s="1"/>
  <c r="AK454" i="10"/>
  <c r="AD454" i="10" s="1"/>
  <c r="BU453" i="10"/>
  <c r="BN453" i="10" s="1"/>
  <c r="BT453" i="10"/>
  <c r="BM453" i="10" s="1"/>
  <c r="BS453" i="10"/>
  <c r="BL453" i="10" s="1"/>
  <c r="BR453" i="10"/>
  <c r="BK453" i="10" s="1"/>
  <c r="BQ453" i="10"/>
  <c r="BJ453" i="10" s="1"/>
  <c r="BP453" i="10"/>
  <c r="BI453" i="10" s="1"/>
  <c r="AP453" i="10"/>
  <c r="AI453" i="10" s="1"/>
  <c r="AO453" i="10"/>
  <c r="AH453" i="10" s="1"/>
  <c r="AN453" i="10"/>
  <c r="AG453" i="10" s="1"/>
  <c r="AM453" i="10"/>
  <c r="AF453" i="10" s="1"/>
  <c r="AL453" i="10"/>
  <c r="AE453" i="10" s="1"/>
  <c r="AK453" i="10"/>
  <c r="AD453" i="10" s="1"/>
  <c r="BU452" i="10"/>
  <c r="BN452" i="10" s="1"/>
  <c r="BT452" i="10"/>
  <c r="BM452" i="10" s="1"/>
  <c r="BS452" i="10"/>
  <c r="BL452" i="10" s="1"/>
  <c r="BR452" i="10"/>
  <c r="BK452" i="10" s="1"/>
  <c r="BQ452" i="10"/>
  <c r="BJ452" i="10" s="1"/>
  <c r="BP452" i="10"/>
  <c r="BI452" i="10" s="1"/>
  <c r="AP452" i="10"/>
  <c r="AI452" i="10" s="1"/>
  <c r="AO452" i="10"/>
  <c r="AH452" i="10" s="1"/>
  <c r="AN452" i="10"/>
  <c r="AG452" i="10" s="1"/>
  <c r="AM452" i="10"/>
  <c r="AF452" i="10" s="1"/>
  <c r="AL452" i="10"/>
  <c r="AE452" i="10" s="1"/>
  <c r="AK452" i="10"/>
  <c r="AD452" i="10" s="1"/>
  <c r="BU451" i="10"/>
  <c r="BN451" i="10" s="1"/>
  <c r="BT451" i="10"/>
  <c r="BM451" i="10" s="1"/>
  <c r="BS451" i="10"/>
  <c r="BL451" i="10" s="1"/>
  <c r="BR451" i="10"/>
  <c r="BK451" i="10" s="1"/>
  <c r="BQ451" i="10"/>
  <c r="BJ451" i="10" s="1"/>
  <c r="BP451" i="10"/>
  <c r="BI451" i="10" s="1"/>
  <c r="AP451" i="10"/>
  <c r="AI451" i="10" s="1"/>
  <c r="AO451" i="10"/>
  <c r="AH451" i="10" s="1"/>
  <c r="AN451" i="10"/>
  <c r="AG451" i="10" s="1"/>
  <c r="AM451" i="10"/>
  <c r="AF451" i="10" s="1"/>
  <c r="AL451" i="10"/>
  <c r="AE451" i="10" s="1"/>
  <c r="AK451" i="10"/>
  <c r="AD451" i="10" s="1"/>
  <c r="BU450" i="10"/>
  <c r="BN450" i="10" s="1"/>
  <c r="BT450" i="10"/>
  <c r="BM450" i="10" s="1"/>
  <c r="BS450" i="10"/>
  <c r="BL450" i="10" s="1"/>
  <c r="BR450" i="10"/>
  <c r="BK450" i="10" s="1"/>
  <c r="BQ450" i="10"/>
  <c r="BJ450" i="10" s="1"/>
  <c r="BP450" i="10"/>
  <c r="BI450" i="10" s="1"/>
  <c r="AP450" i="10"/>
  <c r="AI450" i="10" s="1"/>
  <c r="AO450" i="10"/>
  <c r="AH450" i="10" s="1"/>
  <c r="AN450" i="10"/>
  <c r="AG450" i="10" s="1"/>
  <c r="AM450" i="10"/>
  <c r="AF450" i="10" s="1"/>
  <c r="AL450" i="10"/>
  <c r="AE450" i="10" s="1"/>
  <c r="AK450" i="10"/>
  <c r="AD450" i="10" s="1"/>
  <c r="BU449" i="10"/>
  <c r="BN449" i="10" s="1"/>
  <c r="BT449" i="10"/>
  <c r="BM449" i="10" s="1"/>
  <c r="BS449" i="10"/>
  <c r="BL449" i="10" s="1"/>
  <c r="BR449" i="10"/>
  <c r="BK449" i="10" s="1"/>
  <c r="BQ449" i="10"/>
  <c r="BJ449" i="10" s="1"/>
  <c r="BP449" i="10"/>
  <c r="BI449" i="10" s="1"/>
  <c r="AP449" i="10"/>
  <c r="AI449" i="10" s="1"/>
  <c r="AO449" i="10"/>
  <c r="AH449" i="10" s="1"/>
  <c r="AN449" i="10"/>
  <c r="AG449" i="10" s="1"/>
  <c r="AM449" i="10"/>
  <c r="AF449" i="10" s="1"/>
  <c r="AL449" i="10"/>
  <c r="AE449" i="10" s="1"/>
  <c r="AK449" i="10"/>
  <c r="AD449" i="10" s="1"/>
  <c r="BU448" i="10"/>
  <c r="BN448" i="10" s="1"/>
  <c r="BT448" i="10"/>
  <c r="BM448" i="10" s="1"/>
  <c r="BS448" i="10"/>
  <c r="BL448" i="10" s="1"/>
  <c r="BR448" i="10"/>
  <c r="BK448" i="10" s="1"/>
  <c r="BQ448" i="10"/>
  <c r="BJ448" i="10" s="1"/>
  <c r="BP448" i="10"/>
  <c r="BI448" i="10" s="1"/>
  <c r="AP448" i="10"/>
  <c r="AI448" i="10" s="1"/>
  <c r="AO448" i="10"/>
  <c r="AH448" i="10" s="1"/>
  <c r="AN448" i="10"/>
  <c r="AG448" i="10" s="1"/>
  <c r="AM448" i="10"/>
  <c r="AF448" i="10" s="1"/>
  <c r="AL448" i="10"/>
  <c r="AE448" i="10" s="1"/>
  <c r="AK448" i="10"/>
  <c r="AD448" i="10" s="1"/>
  <c r="BU447" i="10"/>
  <c r="BN447" i="10" s="1"/>
  <c r="BT447" i="10"/>
  <c r="BM447" i="10" s="1"/>
  <c r="BS447" i="10"/>
  <c r="BL447" i="10" s="1"/>
  <c r="BR447" i="10"/>
  <c r="BK447" i="10" s="1"/>
  <c r="BQ447" i="10"/>
  <c r="BJ447" i="10" s="1"/>
  <c r="BP447" i="10"/>
  <c r="BI447" i="10" s="1"/>
  <c r="AP447" i="10"/>
  <c r="AI447" i="10" s="1"/>
  <c r="AO447" i="10"/>
  <c r="AH447" i="10" s="1"/>
  <c r="AN447" i="10"/>
  <c r="AG447" i="10" s="1"/>
  <c r="AM447" i="10"/>
  <c r="AF447" i="10" s="1"/>
  <c r="AL447" i="10"/>
  <c r="AE447" i="10" s="1"/>
  <c r="AK447" i="10"/>
  <c r="AD447" i="10" s="1"/>
  <c r="BU446" i="10"/>
  <c r="BN446" i="10" s="1"/>
  <c r="BT446" i="10"/>
  <c r="BM446" i="10" s="1"/>
  <c r="BS446" i="10"/>
  <c r="BL446" i="10" s="1"/>
  <c r="BR446" i="10"/>
  <c r="BK446" i="10" s="1"/>
  <c r="BQ446" i="10"/>
  <c r="BJ446" i="10" s="1"/>
  <c r="BP446" i="10"/>
  <c r="BI446" i="10" s="1"/>
  <c r="AP446" i="10"/>
  <c r="AI446" i="10" s="1"/>
  <c r="AO446" i="10"/>
  <c r="AH446" i="10" s="1"/>
  <c r="AN446" i="10"/>
  <c r="AG446" i="10" s="1"/>
  <c r="AM446" i="10"/>
  <c r="AF446" i="10" s="1"/>
  <c r="AL446" i="10"/>
  <c r="AE446" i="10" s="1"/>
  <c r="AK446" i="10"/>
  <c r="AD446" i="10" s="1"/>
  <c r="BU445" i="10"/>
  <c r="BN445" i="10" s="1"/>
  <c r="BT445" i="10"/>
  <c r="BM445" i="10" s="1"/>
  <c r="BS445" i="10"/>
  <c r="BL445" i="10" s="1"/>
  <c r="BR445" i="10"/>
  <c r="BK445" i="10" s="1"/>
  <c r="BQ445" i="10"/>
  <c r="BJ445" i="10" s="1"/>
  <c r="BP445" i="10"/>
  <c r="BI445" i="10" s="1"/>
  <c r="AP445" i="10"/>
  <c r="AI445" i="10" s="1"/>
  <c r="AO445" i="10"/>
  <c r="AH445" i="10" s="1"/>
  <c r="AN445" i="10"/>
  <c r="AG445" i="10" s="1"/>
  <c r="AM445" i="10"/>
  <c r="AF445" i="10" s="1"/>
  <c r="AL445" i="10"/>
  <c r="AE445" i="10" s="1"/>
  <c r="AK445" i="10"/>
  <c r="AD445" i="10" s="1"/>
  <c r="BU444" i="10"/>
  <c r="BN444" i="10" s="1"/>
  <c r="BT444" i="10"/>
  <c r="BM444" i="10" s="1"/>
  <c r="BS444" i="10"/>
  <c r="BL444" i="10" s="1"/>
  <c r="BR444" i="10"/>
  <c r="BK444" i="10" s="1"/>
  <c r="BQ444" i="10"/>
  <c r="BJ444" i="10" s="1"/>
  <c r="BP444" i="10"/>
  <c r="BI444" i="10" s="1"/>
  <c r="AP444" i="10"/>
  <c r="AI444" i="10" s="1"/>
  <c r="AO444" i="10"/>
  <c r="AH444" i="10" s="1"/>
  <c r="AN444" i="10"/>
  <c r="AG444" i="10" s="1"/>
  <c r="AM444" i="10"/>
  <c r="AF444" i="10" s="1"/>
  <c r="AL444" i="10"/>
  <c r="AE444" i="10" s="1"/>
  <c r="AK444" i="10"/>
  <c r="AD444" i="10" s="1"/>
  <c r="BU443" i="10"/>
  <c r="BN443" i="10" s="1"/>
  <c r="BT443" i="10"/>
  <c r="BM443" i="10" s="1"/>
  <c r="BS443" i="10"/>
  <c r="BL443" i="10" s="1"/>
  <c r="BR443" i="10"/>
  <c r="BK443" i="10" s="1"/>
  <c r="BQ443" i="10"/>
  <c r="BJ443" i="10" s="1"/>
  <c r="BP443" i="10"/>
  <c r="BI443" i="10" s="1"/>
  <c r="AP443" i="10"/>
  <c r="AI443" i="10" s="1"/>
  <c r="AO443" i="10"/>
  <c r="AH443" i="10" s="1"/>
  <c r="AN443" i="10"/>
  <c r="AG443" i="10" s="1"/>
  <c r="AM443" i="10"/>
  <c r="AF443" i="10" s="1"/>
  <c r="AL443" i="10"/>
  <c r="AE443" i="10" s="1"/>
  <c r="AK443" i="10"/>
  <c r="AD443" i="10" s="1"/>
  <c r="BU442" i="10"/>
  <c r="BN442" i="10" s="1"/>
  <c r="BT442" i="10"/>
  <c r="BM442" i="10" s="1"/>
  <c r="BS442" i="10"/>
  <c r="BL442" i="10" s="1"/>
  <c r="BR442" i="10"/>
  <c r="BK442" i="10" s="1"/>
  <c r="BQ442" i="10"/>
  <c r="BJ442" i="10" s="1"/>
  <c r="BP442" i="10"/>
  <c r="BI442" i="10" s="1"/>
  <c r="AP442" i="10"/>
  <c r="AI442" i="10" s="1"/>
  <c r="AO442" i="10"/>
  <c r="AH442" i="10" s="1"/>
  <c r="AN442" i="10"/>
  <c r="AG442" i="10" s="1"/>
  <c r="AM442" i="10"/>
  <c r="AF442" i="10" s="1"/>
  <c r="AL442" i="10"/>
  <c r="AE442" i="10" s="1"/>
  <c r="AK442" i="10"/>
  <c r="AD442" i="10" s="1"/>
  <c r="BU441" i="10"/>
  <c r="BN441" i="10" s="1"/>
  <c r="BT441" i="10"/>
  <c r="BM441" i="10" s="1"/>
  <c r="BS441" i="10"/>
  <c r="BL441" i="10" s="1"/>
  <c r="BR441" i="10"/>
  <c r="BK441" i="10" s="1"/>
  <c r="BQ441" i="10"/>
  <c r="BJ441" i="10" s="1"/>
  <c r="BP441" i="10"/>
  <c r="BI441" i="10" s="1"/>
  <c r="AP441" i="10"/>
  <c r="AI441" i="10" s="1"/>
  <c r="AO441" i="10"/>
  <c r="AH441" i="10" s="1"/>
  <c r="AN441" i="10"/>
  <c r="AG441" i="10" s="1"/>
  <c r="AM441" i="10"/>
  <c r="AF441" i="10" s="1"/>
  <c r="AL441" i="10"/>
  <c r="AE441" i="10" s="1"/>
  <c r="AK441" i="10"/>
  <c r="AD441" i="10" s="1"/>
  <c r="BU440" i="10"/>
  <c r="BN440" i="10" s="1"/>
  <c r="BT440" i="10"/>
  <c r="BM440" i="10" s="1"/>
  <c r="BS440" i="10"/>
  <c r="BL440" i="10" s="1"/>
  <c r="BR440" i="10"/>
  <c r="BK440" i="10" s="1"/>
  <c r="BQ440" i="10"/>
  <c r="BJ440" i="10" s="1"/>
  <c r="BP440" i="10"/>
  <c r="BI440" i="10" s="1"/>
  <c r="AP440" i="10"/>
  <c r="AI440" i="10" s="1"/>
  <c r="AO440" i="10"/>
  <c r="AH440" i="10" s="1"/>
  <c r="AN440" i="10"/>
  <c r="AG440" i="10" s="1"/>
  <c r="AM440" i="10"/>
  <c r="AF440" i="10" s="1"/>
  <c r="AL440" i="10"/>
  <c r="AE440" i="10" s="1"/>
  <c r="AK440" i="10"/>
  <c r="AD440" i="10" s="1"/>
  <c r="BU439" i="10"/>
  <c r="BN439" i="10" s="1"/>
  <c r="BT439" i="10"/>
  <c r="BM439" i="10" s="1"/>
  <c r="BS439" i="10"/>
  <c r="BL439" i="10" s="1"/>
  <c r="BR439" i="10"/>
  <c r="BK439" i="10" s="1"/>
  <c r="BQ439" i="10"/>
  <c r="BJ439" i="10" s="1"/>
  <c r="BP439" i="10"/>
  <c r="BI439" i="10" s="1"/>
  <c r="AP439" i="10"/>
  <c r="AI439" i="10" s="1"/>
  <c r="AO439" i="10"/>
  <c r="AH439" i="10" s="1"/>
  <c r="AN439" i="10"/>
  <c r="AG439" i="10" s="1"/>
  <c r="AM439" i="10"/>
  <c r="AF439" i="10" s="1"/>
  <c r="AL439" i="10"/>
  <c r="AE439" i="10" s="1"/>
  <c r="AK439" i="10"/>
  <c r="AD439" i="10" s="1"/>
  <c r="BU438" i="10"/>
  <c r="BN438" i="10" s="1"/>
  <c r="BT438" i="10"/>
  <c r="BM438" i="10" s="1"/>
  <c r="BS438" i="10"/>
  <c r="BL438" i="10" s="1"/>
  <c r="BR438" i="10"/>
  <c r="BK438" i="10" s="1"/>
  <c r="BQ438" i="10"/>
  <c r="BJ438" i="10" s="1"/>
  <c r="BP438" i="10"/>
  <c r="BI438" i="10" s="1"/>
  <c r="AP438" i="10"/>
  <c r="AI438" i="10" s="1"/>
  <c r="AO438" i="10"/>
  <c r="AH438" i="10" s="1"/>
  <c r="AN438" i="10"/>
  <c r="AG438" i="10" s="1"/>
  <c r="AM438" i="10"/>
  <c r="AF438" i="10" s="1"/>
  <c r="AL438" i="10"/>
  <c r="AE438" i="10" s="1"/>
  <c r="AK438" i="10"/>
  <c r="AD438" i="10" s="1"/>
  <c r="BU437" i="10"/>
  <c r="BN437" i="10" s="1"/>
  <c r="BT437" i="10"/>
  <c r="BM437" i="10" s="1"/>
  <c r="BS437" i="10"/>
  <c r="BL437" i="10" s="1"/>
  <c r="BR437" i="10"/>
  <c r="BK437" i="10" s="1"/>
  <c r="BQ437" i="10"/>
  <c r="BJ437" i="10" s="1"/>
  <c r="BP437" i="10"/>
  <c r="BI437" i="10" s="1"/>
  <c r="AP437" i="10"/>
  <c r="AI437" i="10" s="1"/>
  <c r="AO437" i="10"/>
  <c r="AH437" i="10" s="1"/>
  <c r="AN437" i="10"/>
  <c r="AG437" i="10" s="1"/>
  <c r="AM437" i="10"/>
  <c r="AF437" i="10" s="1"/>
  <c r="AL437" i="10"/>
  <c r="AE437" i="10" s="1"/>
  <c r="AK437" i="10"/>
  <c r="AD437" i="10" s="1"/>
  <c r="BU436" i="10"/>
  <c r="BN436" i="10" s="1"/>
  <c r="BT436" i="10"/>
  <c r="BM436" i="10" s="1"/>
  <c r="BS436" i="10"/>
  <c r="BL436" i="10" s="1"/>
  <c r="BR436" i="10"/>
  <c r="BK436" i="10" s="1"/>
  <c r="BQ436" i="10"/>
  <c r="BJ436" i="10" s="1"/>
  <c r="BP436" i="10"/>
  <c r="BI436" i="10" s="1"/>
  <c r="AP436" i="10"/>
  <c r="AI436" i="10" s="1"/>
  <c r="AO436" i="10"/>
  <c r="AH436" i="10" s="1"/>
  <c r="AN436" i="10"/>
  <c r="AG436" i="10" s="1"/>
  <c r="AM436" i="10"/>
  <c r="AF436" i="10" s="1"/>
  <c r="AL436" i="10"/>
  <c r="AE436" i="10" s="1"/>
  <c r="AK436" i="10"/>
  <c r="AD436" i="10" s="1"/>
  <c r="BU435" i="10"/>
  <c r="BN435" i="10" s="1"/>
  <c r="BT435" i="10"/>
  <c r="BM435" i="10" s="1"/>
  <c r="BS435" i="10"/>
  <c r="BL435" i="10" s="1"/>
  <c r="BR435" i="10"/>
  <c r="BK435" i="10" s="1"/>
  <c r="BQ435" i="10"/>
  <c r="BJ435" i="10" s="1"/>
  <c r="BP435" i="10"/>
  <c r="BI435" i="10" s="1"/>
  <c r="AP435" i="10"/>
  <c r="AI435" i="10" s="1"/>
  <c r="AO435" i="10"/>
  <c r="AH435" i="10" s="1"/>
  <c r="AN435" i="10"/>
  <c r="AG435" i="10" s="1"/>
  <c r="AM435" i="10"/>
  <c r="AF435" i="10" s="1"/>
  <c r="AL435" i="10"/>
  <c r="AE435" i="10" s="1"/>
  <c r="AK435" i="10"/>
  <c r="AD435" i="10" s="1"/>
  <c r="BU434" i="10"/>
  <c r="BN434" i="10" s="1"/>
  <c r="BT434" i="10"/>
  <c r="BM434" i="10" s="1"/>
  <c r="BS434" i="10"/>
  <c r="BL434" i="10" s="1"/>
  <c r="BR434" i="10"/>
  <c r="BK434" i="10" s="1"/>
  <c r="BQ434" i="10"/>
  <c r="BJ434" i="10" s="1"/>
  <c r="BP434" i="10"/>
  <c r="BI434" i="10" s="1"/>
  <c r="AP434" i="10"/>
  <c r="AI434" i="10" s="1"/>
  <c r="AO434" i="10"/>
  <c r="AH434" i="10" s="1"/>
  <c r="AN434" i="10"/>
  <c r="AG434" i="10" s="1"/>
  <c r="AM434" i="10"/>
  <c r="AF434" i="10" s="1"/>
  <c r="AL434" i="10"/>
  <c r="AE434" i="10" s="1"/>
  <c r="AK434" i="10"/>
  <c r="AD434" i="10" s="1"/>
  <c r="BU433" i="10"/>
  <c r="BN433" i="10" s="1"/>
  <c r="BT433" i="10"/>
  <c r="BM433" i="10" s="1"/>
  <c r="BS433" i="10"/>
  <c r="BL433" i="10" s="1"/>
  <c r="BR433" i="10"/>
  <c r="BK433" i="10" s="1"/>
  <c r="BQ433" i="10"/>
  <c r="BJ433" i="10" s="1"/>
  <c r="BP433" i="10"/>
  <c r="BI433" i="10" s="1"/>
  <c r="AP433" i="10"/>
  <c r="AI433" i="10" s="1"/>
  <c r="AO433" i="10"/>
  <c r="AH433" i="10" s="1"/>
  <c r="AN433" i="10"/>
  <c r="AG433" i="10" s="1"/>
  <c r="AM433" i="10"/>
  <c r="AF433" i="10" s="1"/>
  <c r="AL433" i="10"/>
  <c r="AE433" i="10" s="1"/>
  <c r="AK433" i="10"/>
  <c r="AD433" i="10" s="1"/>
  <c r="BU432" i="10"/>
  <c r="BN432" i="10" s="1"/>
  <c r="BT432" i="10"/>
  <c r="BM432" i="10" s="1"/>
  <c r="BS432" i="10"/>
  <c r="BL432" i="10" s="1"/>
  <c r="BR432" i="10"/>
  <c r="BK432" i="10" s="1"/>
  <c r="BQ432" i="10"/>
  <c r="BJ432" i="10" s="1"/>
  <c r="BP432" i="10"/>
  <c r="BI432" i="10" s="1"/>
  <c r="AP432" i="10"/>
  <c r="AI432" i="10" s="1"/>
  <c r="AO432" i="10"/>
  <c r="AH432" i="10" s="1"/>
  <c r="AN432" i="10"/>
  <c r="AG432" i="10" s="1"/>
  <c r="AM432" i="10"/>
  <c r="AF432" i="10" s="1"/>
  <c r="AL432" i="10"/>
  <c r="AE432" i="10" s="1"/>
  <c r="AK432" i="10"/>
  <c r="AD432" i="10" s="1"/>
  <c r="BU431" i="10"/>
  <c r="BN431" i="10" s="1"/>
  <c r="BT431" i="10"/>
  <c r="BM431" i="10" s="1"/>
  <c r="BS431" i="10"/>
  <c r="BL431" i="10" s="1"/>
  <c r="BR431" i="10"/>
  <c r="BK431" i="10" s="1"/>
  <c r="BQ431" i="10"/>
  <c r="BJ431" i="10" s="1"/>
  <c r="BP431" i="10"/>
  <c r="BI431" i="10" s="1"/>
  <c r="AP431" i="10"/>
  <c r="AI431" i="10" s="1"/>
  <c r="AO431" i="10"/>
  <c r="AH431" i="10" s="1"/>
  <c r="AN431" i="10"/>
  <c r="AG431" i="10" s="1"/>
  <c r="AM431" i="10"/>
  <c r="AF431" i="10" s="1"/>
  <c r="AL431" i="10"/>
  <c r="AE431" i="10" s="1"/>
  <c r="AK431" i="10"/>
  <c r="AD431" i="10" s="1"/>
  <c r="BU430" i="10"/>
  <c r="BN430" i="10" s="1"/>
  <c r="BT430" i="10"/>
  <c r="BM430" i="10" s="1"/>
  <c r="BS430" i="10"/>
  <c r="BL430" i="10" s="1"/>
  <c r="BR430" i="10"/>
  <c r="BK430" i="10" s="1"/>
  <c r="BQ430" i="10"/>
  <c r="BJ430" i="10" s="1"/>
  <c r="BP430" i="10"/>
  <c r="BI430" i="10" s="1"/>
  <c r="AP430" i="10"/>
  <c r="AI430" i="10" s="1"/>
  <c r="AO430" i="10"/>
  <c r="AH430" i="10" s="1"/>
  <c r="AN430" i="10"/>
  <c r="AG430" i="10" s="1"/>
  <c r="AM430" i="10"/>
  <c r="AF430" i="10" s="1"/>
  <c r="AL430" i="10"/>
  <c r="AE430" i="10" s="1"/>
  <c r="AK430" i="10"/>
  <c r="AD430" i="10" s="1"/>
  <c r="BU429" i="10"/>
  <c r="BN429" i="10" s="1"/>
  <c r="BT429" i="10"/>
  <c r="BM429" i="10" s="1"/>
  <c r="BS429" i="10"/>
  <c r="BL429" i="10" s="1"/>
  <c r="BR429" i="10"/>
  <c r="BK429" i="10" s="1"/>
  <c r="BQ429" i="10"/>
  <c r="BJ429" i="10" s="1"/>
  <c r="BP429" i="10"/>
  <c r="BI429" i="10" s="1"/>
  <c r="AP429" i="10"/>
  <c r="AI429" i="10" s="1"/>
  <c r="AO429" i="10"/>
  <c r="AH429" i="10" s="1"/>
  <c r="AN429" i="10"/>
  <c r="AG429" i="10" s="1"/>
  <c r="AM429" i="10"/>
  <c r="AF429" i="10" s="1"/>
  <c r="AL429" i="10"/>
  <c r="AE429" i="10" s="1"/>
  <c r="AK429" i="10"/>
  <c r="AD429" i="10" s="1"/>
  <c r="BU428" i="10"/>
  <c r="BN428" i="10" s="1"/>
  <c r="BT428" i="10"/>
  <c r="BM428" i="10" s="1"/>
  <c r="BS428" i="10"/>
  <c r="BL428" i="10" s="1"/>
  <c r="BR428" i="10"/>
  <c r="BK428" i="10" s="1"/>
  <c r="BQ428" i="10"/>
  <c r="BJ428" i="10" s="1"/>
  <c r="BP428" i="10"/>
  <c r="BI428" i="10" s="1"/>
  <c r="AP428" i="10"/>
  <c r="AI428" i="10" s="1"/>
  <c r="AO428" i="10"/>
  <c r="AH428" i="10" s="1"/>
  <c r="AN428" i="10"/>
  <c r="AG428" i="10" s="1"/>
  <c r="AM428" i="10"/>
  <c r="AF428" i="10" s="1"/>
  <c r="AL428" i="10"/>
  <c r="AE428" i="10" s="1"/>
  <c r="AK428" i="10"/>
  <c r="AD428" i="10" s="1"/>
  <c r="BU427" i="10"/>
  <c r="BN427" i="10" s="1"/>
  <c r="BT427" i="10"/>
  <c r="BM427" i="10" s="1"/>
  <c r="BS427" i="10"/>
  <c r="BL427" i="10" s="1"/>
  <c r="BR427" i="10"/>
  <c r="BK427" i="10" s="1"/>
  <c r="BQ427" i="10"/>
  <c r="BJ427" i="10" s="1"/>
  <c r="BP427" i="10"/>
  <c r="BI427" i="10" s="1"/>
  <c r="AP427" i="10"/>
  <c r="AI427" i="10" s="1"/>
  <c r="AO427" i="10"/>
  <c r="AH427" i="10" s="1"/>
  <c r="AN427" i="10"/>
  <c r="AG427" i="10" s="1"/>
  <c r="AM427" i="10"/>
  <c r="AF427" i="10" s="1"/>
  <c r="AL427" i="10"/>
  <c r="AE427" i="10" s="1"/>
  <c r="AK427" i="10"/>
  <c r="AD427" i="10" s="1"/>
  <c r="BU426" i="10"/>
  <c r="BN426" i="10" s="1"/>
  <c r="BT426" i="10"/>
  <c r="BM426" i="10" s="1"/>
  <c r="BS426" i="10"/>
  <c r="BL426" i="10" s="1"/>
  <c r="BR426" i="10"/>
  <c r="BK426" i="10" s="1"/>
  <c r="BQ426" i="10"/>
  <c r="BJ426" i="10" s="1"/>
  <c r="BP426" i="10"/>
  <c r="BI426" i="10" s="1"/>
  <c r="AP426" i="10"/>
  <c r="AI426" i="10" s="1"/>
  <c r="AO426" i="10"/>
  <c r="AH426" i="10" s="1"/>
  <c r="AN426" i="10"/>
  <c r="AG426" i="10" s="1"/>
  <c r="AM426" i="10"/>
  <c r="AF426" i="10" s="1"/>
  <c r="AL426" i="10"/>
  <c r="AE426" i="10" s="1"/>
  <c r="AK426" i="10"/>
  <c r="AD426" i="10" s="1"/>
  <c r="BU425" i="10"/>
  <c r="BN425" i="10" s="1"/>
  <c r="BT425" i="10"/>
  <c r="BM425" i="10" s="1"/>
  <c r="BS425" i="10"/>
  <c r="BL425" i="10" s="1"/>
  <c r="BR425" i="10"/>
  <c r="BK425" i="10" s="1"/>
  <c r="BQ425" i="10"/>
  <c r="BJ425" i="10" s="1"/>
  <c r="BP425" i="10"/>
  <c r="BI425" i="10" s="1"/>
  <c r="AP425" i="10"/>
  <c r="AI425" i="10" s="1"/>
  <c r="AO425" i="10"/>
  <c r="AH425" i="10" s="1"/>
  <c r="AN425" i="10"/>
  <c r="AG425" i="10" s="1"/>
  <c r="AM425" i="10"/>
  <c r="AF425" i="10" s="1"/>
  <c r="AL425" i="10"/>
  <c r="AE425" i="10" s="1"/>
  <c r="AK425" i="10"/>
  <c r="AD425" i="10" s="1"/>
  <c r="BU424" i="10"/>
  <c r="BN424" i="10" s="1"/>
  <c r="BT424" i="10"/>
  <c r="BM424" i="10" s="1"/>
  <c r="BS424" i="10"/>
  <c r="BL424" i="10" s="1"/>
  <c r="BR424" i="10"/>
  <c r="BK424" i="10" s="1"/>
  <c r="BQ424" i="10"/>
  <c r="BJ424" i="10" s="1"/>
  <c r="BP424" i="10"/>
  <c r="BI424" i="10" s="1"/>
  <c r="AP424" i="10"/>
  <c r="AI424" i="10" s="1"/>
  <c r="AO424" i="10"/>
  <c r="AH424" i="10" s="1"/>
  <c r="AN424" i="10"/>
  <c r="AG424" i="10" s="1"/>
  <c r="AM424" i="10"/>
  <c r="AF424" i="10" s="1"/>
  <c r="AL424" i="10"/>
  <c r="AE424" i="10" s="1"/>
  <c r="AK424" i="10"/>
  <c r="AD424" i="10" s="1"/>
  <c r="BU423" i="10"/>
  <c r="BN423" i="10" s="1"/>
  <c r="BT423" i="10"/>
  <c r="BM423" i="10" s="1"/>
  <c r="BS423" i="10"/>
  <c r="BL423" i="10" s="1"/>
  <c r="BR423" i="10"/>
  <c r="BK423" i="10" s="1"/>
  <c r="BQ423" i="10"/>
  <c r="BJ423" i="10" s="1"/>
  <c r="BP423" i="10"/>
  <c r="BI423" i="10" s="1"/>
  <c r="AP423" i="10"/>
  <c r="AI423" i="10" s="1"/>
  <c r="AO423" i="10"/>
  <c r="AH423" i="10" s="1"/>
  <c r="AN423" i="10"/>
  <c r="AG423" i="10" s="1"/>
  <c r="AM423" i="10"/>
  <c r="AF423" i="10" s="1"/>
  <c r="AL423" i="10"/>
  <c r="AE423" i="10" s="1"/>
  <c r="AK423" i="10"/>
  <c r="AD423" i="10" s="1"/>
  <c r="BU422" i="10"/>
  <c r="BN422" i="10" s="1"/>
  <c r="BT422" i="10"/>
  <c r="BM422" i="10" s="1"/>
  <c r="BS422" i="10"/>
  <c r="BL422" i="10" s="1"/>
  <c r="BR422" i="10"/>
  <c r="BK422" i="10" s="1"/>
  <c r="BQ422" i="10"/>
  <c r="BJ422" i="10" s="1"/>
  <c r="BP422" i="10"/>
  <c r="BI422" i="10" s="1"/>
  <c r="AP422" i="10"/>
  <c r="AI422" i="10" s="1"/>
  <c r="AO422" i="10"/>
  <c r="AH422" i="10" s="1"/>
  <c r="AN422" i="10"/>
  <c r="AG422" i="10" s="1"/>
  <c r="AM422" i="10"/>
  <c r="AF422" i="10" s="1"/>
  <c r="AL422" i="10"/>
  <c r="AE422" i="10" s="1"/>
  <c r="AK422" i="10"/>
  <c r="AD422" i="10" s="1"/>
  <c r="BU421" i="10"/>
  <c r="BN421" i="10" s="1"/>
  <c r="BT421" i="10"/>
  <c r="BM421" i="10" s="1"/>
  <c r="BS421" i="10"/>
  <c r="BL421" i="10" s="1"/>
  <c r="BR421" i="10"/>
  <c r="BK421" i="10" s="1"/>
  <c r="BQ421" i="10"/>
  <c r="BJ421" i="10" s="1"/>
  <c r="BP421" i="10"/>
  <c r="BI421" i="10" s="1"/>
  <c r="AP421" i="10"/>
  <c r="AI421" i="10" s="1"/>
  <c r="AO421" i="10"/>
  <c r="AH421" i="10" s="1"/>
  <c r="AN421" i="10"/>
  <c r="AG421" i="10" s="1"/>
  <c r="AM421" i="10"/>
  <c r="AF421" i="10" s="1"/>
  <c r="AL421" i="10"/>
  <c r="AE421" i="10" s="1"/>
  <c r="AK421" i="10"/>
  <c r="AD421" i="10" s="1"/>
  <c r="BU420" i="10"/>
  <c r="BN420" i="10" s="1"/>
  <c r="BT420" i="10"/>
  <c r="BM420" i="10" s="1"/>
  <c r="BS420" i="10"/>
  <c r="BL420" i="10" s="1"/>
  <c r="BR420" i="10"/>
  <c r="BK420" i="10" s="1"/>
  <c r="BQ420" i="10"/>
  <c r="BJ420" i="10" s="1"/>
  <c r="BP420" i="10"/>
  <c r="BI420" i="10" s="1"/>
  <c r="AP420" i="10"/>
  <c r="AI420" i="10" s="1"/>
  <c r="AO420" i="10"/>
  <c r="AH420" i="10" s="1"/>
  <c r="AN420" i="10"/>
  <c r="AG420" i="10" s="1"/>
  <c r="AM420" i="10"/>
  <c r="AF420" i="10" s="1"/>
  <c r="AL420" i="10"/>
  <c r="AE420" i="10" s="1"/>
  <c r="AK420" i="10"/>
  <c r="AD420" i="10" s="1"/>
  <c r="BU419" i="10"/>
  <c r="BN419" i="10" s="1"/>
  <c r="BT419" i="10"/>
  <c r="BM419" i="10" s="1"/>
  <c r="BS419" i="10"/>
  <c r="BL419" i="10" s="1"/>
  <c r="BR419" i="10"/>
  <c r="BK419" i="10" s="1"/>
  <c r="BQ419" i="10"/>
  <c r="BJ419" i="10" s="1"/>
  <c r="BP419" i="10"/>
  <c r="BI419" i="10" s="1"/>
  <c r="AP419" i="10"/>
  <c r="AI419" i="10" s="1"/>
  <c r="AO419" i="10"/>
  <c r="AH419" i="10" s="1"/>
  <c r="AN419" i="10"/>
  <c r="AG419" i="10" s="1"/>
  <c r="AM419" i="10"/>
  <c r="AF419" i="10" s="1"/>
  <c r="AL419" i="10"/>
  <c r="AE419" i="10" s="1"/>
  <c r="AK419" i="10"/>
  <c r="AD419" i="10" s="1"/>
  <c r="BU418" i="10"/>
  <c r="BN418" i="10" s="1"/>
  <c r="BT418" i="10"/>
  <c r="BM418" i="10" s="1"/>
  <c r="BS418" i="10"/>
  <c r="BL418" i="10" s="1"/>
  <c r="BR418" i="10"/>
  <c r="BK418" i="10" s="1"/>
  <c r="BQ418" i="10"/>
  <c r="BJ418" i="10" s="1"/>
  <c r="BP418" i="10"/>
  <c r="BI418" i="10" s="1"/>
  <c r="AP418" i="10"/>
  <c r="AI418" i="10" s="1"/>
  <c r="AO418" i="10"/>
  <c r="AH418" i="10" s="1"/>
  <c r="AN418" i="10"/>
  <c r="AG418" i="10" s="1"/>
  <c r="AM418" i="10"/>
  <c r="AF418" i="10" s="1"/>
  <c r="AL418" i="10"/>
  <c r="AE418" i="10" s="1"/>
  <c r="AK418" i="10"/>
  <c r="AD418" i="10" s="1"/>
  <c r="BU417" i="10"/>
  <c r="BN417" i="10" s="1"/>
  <c r="BT417" i="10"/>
  <c r="BM417" i="10" s="1"/>
  <c r="BS417" i="10"/>
  <c r="BL417" i="10" s="1"/>
  <c r="BR417" i="10"/>
  <c r="BK417" i="10" s="1"/>
  <c r="BQ417" i="10"/>
  <c r="BJ417" i="10" s="1"/>
  <c r="BP417" i="10"/>
  <c r="BI417" i="10" s="1"/>
  <c r="AP417" i="10"/>
  <c r="AI417" i="10" s="1"/>
  <c r="AO417" i="10"/>
  <c r="AH417" i="10" s="1"/>
  <c r="AN417" i="10"/>
  <c r="AG417" i="10" s="1"/>
  <c r="AM417" i="10"/>
  <c r="AF417" i="10" s="1"/>
  <c r="AL417" i="10"/>
  <c r="AE417" i="10" s="1"/>
  <c r="AK417" i="10"/>
  <c r="AD417" i="10" s="1"/>
  <c r="BU416" i="10"/>
  <c r="BN416" i="10" s="1"/>
  <c r="BT416" i="10"/>
  <c r="BM416" i="10" s="1"/>
  <c r="BS416" i="10"/>
  <c r="BL416" i="10" s="1"/>
  <c r="BR416" i="10"/>
  <c r="BK416" i="10" s="1"/>
  <c r="BQ416" i="10"/>
  <c r="BJ416" i="10" s="1"/>
  <c r="BP416" i="10"/>
  <c r="BI416" i="10" s="1"/>
  <c r="AP416" i="10"/>
  <c r="AI416" i="10" s="1"/>
  <c r="AO416" i="10"/>
  <c r="AH416" i="10" s="1"/>
  <c r="AN416" i="10"/>
  <c r="AG416" i="10" s="1"/>
  <c r="AM416" i="10"/>
  <c r="AF416" i="10" s="1"/>
  <c r="AL416" i="10"/>
  <c r="AE416" i="10" s="1"/>
  <c r="AK416" i="10"/>
  <c r="AD416" i="10" s="1"/>
  <c r="BU415" i="10"/>
  <c r="BN415" i="10" s="1"/>
  <c r="BT415" i="10"/>
  <c r="BM415" i="10" s="1"/>
  <c r="BS415" i="10"/>
  <c r="BL415" i="10" s="1"/>
  <c r="BR415" i="10"/>
  <c r="BK415" i="10" s="1"/>
  <c r="BQ415" i="10"/>
  <c r="BJ415" i="10" s="1"/>
  <c r="BP415" i="10"/>
  <c r="BI415" i="10" s="1"/>
  <c r="AP415" i="10"/>
  <c r="AI415" i="10" s="1"/>
  <c r="AO415" i="10"/>
  <c r="AH415" i="10" s="1"/>
  <c r="AN415" i="10"/>
  <c r="AG415" i="10" s="1"/>
  <c r="AM415" i="10"/>
  <c r="AF415" i="10" s="1"/>
  <c r="AL415" i="10"/>
  <c r="AE415" i="10" s="1"/>
  <c r="AK415" i="10"/>
  <c r="AD415" i="10" s="1"/>
  <c r="BU414" i="10"/>
  <c r="BN414" i="10" s="1"/>
  <c r="BT414" i="10"/>
  <c r="BM414" i="10" s="1"/>
  <c r="BS414" i="10"/>
  <c r="BL414" i="10" s="1"/>
  <c r="BR414" i="10"/>
  <c r="BK414" i="10" s="1"/>
  <c r="BQ414" i="10"/>
  <c r="BJ414" i="10" s="1"/>
  <c r="BP414" i="10"/>
  <c r="BI414" i="10" s="1"/>
  <c r="AP414" i="10"/>
  <c r="AI414" i="10" s="1"/>
  <c r="AO414" i="10"/>
  <c r="AH414" i="10" s="1"/>
  <c r="AN414" i="10"/>
  <c r="AG414" i="10" s="1"/>
  <c r="AM414" i="10"/>
  <c r="AF414" i="10" s="1"/>
  <c r="AL414" i="10"/>
  <c r="AE414" i="10" s="1"/>
  <c r="AK414" i="10"/>
  <c r="AD414" i="10" s="1"/>
  <c r="BU413" i="10"/>
  <c r="BN413" i="10" s="1"/>
  <c r="BT413" i="10"/>
  <c r="BM413" i="10" s="1"/>
  <c r="BS413" i="10"/>
  <c r="BL413" i="10" s="1"/>
  <c r="BR413" i="10"/>
  <c r="BK413" i="10" s="1"/>
  <c r="BQ413" i="10"/>
  <c r="BJ413" i="10" s="1"/>
  <c r="BP413" i="10"/>
  <c r="BI413" i="10" s="1"/>
  <c r="AP413" i="10"/>
  <c r="AI413" i="10" s="1"/>
  <c r="AO413" i="10"/>
  <c r="AH413" i="10" s="1"/>
  <c r="AN413" i="10"/>
  <c r="AG413" i="10" s="1"/>
  <c r="AM413" i="10"/>
  <c r="AF413" i="10" s="1"/>
  <c r="AL413" i="10"/>
  <c r="AE413" i="10" s="1"/>
  <c r="AK413" i="10"/>
  <c r="AD413" i="10" s="1"/>
  <c r="BU412" i="10"/>
  <c r="BN412" i="10" s="1"/>
  <c r="BT412" i="10"/>
  <c r="BM412" i="10" s="1"/>
  <c r="BS412" i="10"/>
  <c r="BL412" i="10" s="1"/>
  <c r="BR412" i="10"/>
  <c r="BK412" i="10" s="1"/>
  <c r="BQ412" i="10"/>
  <c r="BJ412" i="10" s="1"/>
  <c r="BP412" i="10"/>
  <c r="BI412" i="10" s="1"/>
  <c r="AP412" i="10"/>
  <c r="AI412" i="10" s="1"/>
  <c r="AO412" i="10"/>
  <c r="AH412" i="10" s="1"/>
  <c r="AN412" i="10"/>
  <c r="AG412" i="10" s="1"/>
  <c r="AM412" i="10"/>
  <c r="AF412" i="10" s="1"/>
  <c r="AL412" i="10"/>
  <c r="AE412" i="10" s="1"/>
  <c r="AK412" i="10"/>
  <c r="AD412" i="10" s="1"/>
  <c r="BU411" i="10"/>
  <c r="BN411" i="10" s="1"/>
  <c r="BT411" i="10"/>
  <c r="BM411" i="10" s="1"/>
  <c r="BS411" i="10"/>
  <c r="BL411" i="10" s="1"/>
  <c r="BR411" i="10"/>
  <c r="BK411" i="10" s="1"/>
  <c r="BQ411" i="10"/>
  <c r="BJ411" i="10" s="1"/>
  <c r="BP411" i="10"/>
  <c r="BI411" i="10" s="1"/>
  <c r="AP411" i="10"/>
  <c r="AI411" i="10" s="1"/>
  <c r="AO411" i="10"/>
  <c r="AH411" i="10" s="1"/>
  <c r="AN411" i="10"/>
  <c r="AG411" i="10" s="1"/>
  <c r="AM411" i="10"/>
  <c r="AF411" i="10" s="1"/>
  <c r="AL411" i="10"/>
  <c r="AE411" i="10" s="1"/>
  <c r="AK411" i="10"/>
  <c r="AD411" i="10" s="1"/>
  <c r="BU410" i="10"/>
  <c r="BN410" i="10" s="1"/>
  <c r="BT410" i="10"/>
  <c r="BM410" i="10" s="1"/>
  <c r="BS410" i="10"/>
  <c r="BL410" i="10" s="1"/>
  <c r="BR410" i="10"/>
  <c r="BK410" i="10" s="1"/>
  <c r="BQ410" i="10"/>
  <c r="BJ410" i="10" s="1"/>
  <c r="BP410" i="10"/>
  <c r="BI410" i="10" s="1"/>
  <c r="AP410" i="10"/>
  <c r="AI410" i="10" s="1"/>
  <c r="AO410" i="10"/>
  <c r="AH410" i="10" s="1"/>
  <c r="AN410" i="10"/>
  <c r="AG410" i="10" s="1"/>
  <c r="AM410" i="10"/>
  <c r="AF410" i="10" s="1"/>
  <c r="AL410" i="10"/>
  <c r="AE410" i="10" s="1"/>
  <c r="AK410" i="10"/>
  <c r="AD410" i="10" s="1"/>
  <c r="BU409" i="10"/>
  <c r="BN409" i="10" s="1"/>
  <c r="BT409" i="10"/>
  <c r="BM409" i="10" s="1"/>
  <c r="BS409" i="10"/>
  <c r="BL409" i="10" s="1"/>
  <c r="BR409" i="10"/>
  <c r="BK409" i="10" s="1"/>
  <c r="BQ409" i="10"/>
  <c r="BJ409" i="10" s="1"/>
  <c r="BP409" i="10"/>
  <c r="BI409" i="10" s="1"/>
  <c r="AP409" i="10"/>
  <c r="AI409" i="10" s="1"/>
  <c r="AO409" i="10"/>
  <c r="AH409" i="10" s="1"/>
  <c r="AN409" i="10"/>
  <c r="AG409" i="10" s="1"/>
  <c r="AM409" i="10"/>
  <c r="AF409" i="10" s="1"/>
  <c r="AL409" i="10"/>
  <c r="AE409" i="10" s="1"/>
  <c r="AK409" i="10"/>
  <c r="AD409" i="10" s="1"/>
  <c r="BU408" i="10"/>
  <c r="BN408" i="10" s="1"/>
  <c r="BT408" i="10"/>
  <c r="BM408" i="10" s="1"/>
  <c r="BS408" i="10"/>
  <c r="BL408" i="10" s="1"/>
  <c r="BR408" i="10"/>
  <c r="BK408" i="10" s="1"/>
  <c r="BQ408" i="10"/>
  <c r="BJ408" i="10" s="1"/>
  <c r="BP408" i="10"/>
  <c r="BI408" i="10" s="1"/>
  <c r="AP408" i="10"/>
  <c r="AI408" i="10" s="1"/>
  <c r="AO408" i="10"/>
  <c r="AH408" i="10" s="1"/>
  <c r="AN408" i="10"/>
  <c r="AG408" i="10" s="1"/>
  <c r="AM408" i="10"/>
  <c r="AF408" i="10" s="1"/>
  <c r="AL408" i="10"/>
  <c r="AE408" i="10" s="1"/>
  <c r="AK408" i="10"/>
  <c r="AD408" i="10" s="1"/>
  <c r="BU407" i="10"/>
  <c r="BN407" i="10" s="1"/>
  <c r="BT407" i="10"/>
  <c r="BM407" i="10" s="1"/>
  <c r="BS407" i="10"/>
  <c r="BL407" i="10" s="1"/>
  <c r="BR407" i="10"/>
  <c r="BK407" i="10" s="1"/>
  <c r="BQ407" i="10"/>
  <c r="BJ407" i="10" s="1"/>
  <c r="BP407" i="10"/>
  <c r="BI407" i="10" s="1"/>
  <c r="AP407" i="10"/>
  <c r="AI407" i="10" s="1"/>
  <c r="AO407" i="10"/>
  <c r="AH407" i="10" s="1"/>
  <c r="AN407" i="10"/>
  <c r="AG407" i="10" s="1"/>
  <c r="AM407" i="10"/>
  <c r="AF407" i="10" s="1"/>
  <c r="AL407" i="10"/>
  <c r="AE407" i="10" s="1"/>
  <c r="AK407" i="10"/>
  <c r="AD407" i="10" s="1"/>
  <c r="BU406" i="10"/>
  <c r="BN406" i="10" s="1"/>
  <c r="BT406" i="10"/>
  <c r="BM406" i="10" s="1"/>
  <c r="BS406" i="10"/>
  <c r="BL406" i="10" s="1"/>
  <c r="BR406" i="10"/>
  <c r="BK406" i="10" s="1"/>
  <c r="BQ406" i="10"/>
  <c r="BJ406" i="10" s="1"/>
  <c r="BP406" i="10"/>
  <c r="BI406" i="10" s="1"/>
  <c r="AP406" i="10"/>
  <c r="AI406" i="10" s="1"/>
  <c r="AO406" i="10"/>
  <c r="AH406" i="10" s="1"/>
  <c r="AN406" i="10"/>
  <c r="AG406" i="10" s="1"/>
  <c r="AM406" i="10"/>
  <c r="AF406" i="10" s="1"/>
  <c r="AL406" i="10"/>
  <c r="AE406" i="10" s="1"/>
  <c r="AK406" i="10"/>
  <c r="AD406" i="10" s="1"/>
  <c r="BU405" i="10"/>
  <c r="BN405" i="10" s="1"/>
  <c r="BT405" i="10"/>
  <c r="BM405" i="10" s="1"/>
  <c r="BS405" i="10"/>
  <c r="BL405" i="10" s="1"/>
  <c r="BR405" i="10"/>
  <c r="BK405" i="10" s="1"/>
  <c r="BQ405" i="10"/>
  <c r="BJ405" i="10" s="1"/>
  <c r="BP405" i="10"/>
  <c r="BI405" i="10" s="1"/>
  <c r="AP405" i="10"/>
  <c r="AI405" i="10" s="1"/>
  <c r="AO405" i="10"/>
  <c r="AH405" i="10" s="1"/>
  <c r="AN405" i="10"/>
  <c r="AG405" i="10" s="1"/>
  <c r="AM405" i="10"/>
  <c r="AF405" i="10" s="1"/>
  <c r="AL405" i="10"/>
  <c r="AE405" i="10" s="1"/>
  <c r="AK405" i="10"/>
  <c r="AD405" i="10" s="1"/>
  <c r="BU404" i="10"/>
  <c r="BN404" i="10" s="1"/>
  <c r="BT404" i="10"/>
  <c r="BM404" i="10" s="1"/>
  <c r="BS404" i="10"/>
  <c r="BL404" i="10" s="1"/>
  <c r="BR404" i="10"/>
  <c r="BK404" i="10" s="1"/>
  <c r="BQ404" i="10"/>
  <c r="BJ404" i="10" s="1"/>
  <c r="BP404" i="10"/>
  <c r="BI404" i="10" s="1"/>
  <c r="AP404" i="10"/>
  <c r="AI404" i="10" s="1"/>
  <c r="AO404" i="10"/>
  <c r="AH404" i="10" s="1"/>
  <c r="AN404" i="10"/>
  <c r="AG404" i="10" s="1"/>
  <c r="AM404" i="10"/>
  <c r="AF404" i="10" s="1"/>
  <c r="AL404" i="10"/>
  <c r="AE404" i="10" s="1"/>
  <c r="AK404" i="10"/>
  <c r="AD404" i="10" s="1"/>
  <c r="BU403" i="10"/>
  <c r="BN403" i="10" s="1"/>
  <c r="BT403" i="10"/>
  <c r="BM403" i="10" s="1"/>
  <c r="BS403" i="10"/>
  <c r="BL403" i="10" s="1"/>
  <c r="BR403" i="10"/>
  <c r="BK403" i="10" s="1"/>
  <c r="BQ403" i="10"/>
  <c r="BJ403" i="10" s="1"/>
  <c r="BP403" i="10"/>
  <c r="BI403" i="10" s="1"/>
  <c r="AP403" i="10"/>
  <c r="AI403" i="10" s="1"/>
  <c r="AO403" i="10"/>
  <c r="AH403" i="10" s="1"/>
  <c r="AN403" i="10"/>
  <c r="AG403" i="10" s="1"/>
  <c r="AM403" i="10"/>
  <c r="AF403" i="10" s="1"/>
  <c r="AL403" i="10"/>
  <c r="AE403" i="10" s="1"/>
  <c r="AK403" i="10"/>
  <c r="AD403" i="10" s="1"/>
  <c r="BU402" i="10"/>
  <c r="BN402" i="10" s="1"/>
  <c r="BT402" i="10"/>
  <c r="BM402" i="10" s="1"/>
  <c r="BS402" i="10"/>
  <c r="BL402" i="10" s="1"/>
  <c r="BR402" i="10"/>
  <c r="BK402" i="10" s="1"/>
  <c r="BQ402" i="10"/>
  <c r="BJ402" i="10" s="1"/>
  <c r="BP402" i="10"/>
  <c r="BI402" i="10" s="1"/>
  <c r="AP402" i="10"/>
  <c r="AI402" i="10" s="1"/>
  <c r="AO402" i="10"/>
  <c r="AH402" i="10" s="1"/>
  <c r="AN402" i="10"/>
  <c r="AG402" i="10" s="1"/>
  <c r="AM402" i="10"/>
  <c r="AF402" i="10" s="1"/>
  <c r="AL402" i="10"/>
  <c r="AE402" i="10" s="1"/>
  <c r="AK402" i="10"/>
  <c r="AD402" i="10" s="1"/>
  <c r="BU401" i="10"/>
  <c r="BN401" i="10" s="1"/>
  <c r="BT401" i="10"/>
  <c r="BM401" i="10" s="1"/>
  <c r="BS401" i="10"/>
  <c r="BL401" i="10" s="1"/>
  <c r="BR401" i="10"/>
  <c r="BK401" i="10" s="1"/>
  <c r="BQ401" i="10"/>
  <c r="BJ401" i="10" s="1"/>
  <c r="BP401" i="10"/>
  <c r="BI401" i="10" s="1"/>
  <c r="AP401" i="10"/>
  <c r="AI401" i="10" s="1"/>
  <c r="AO401" i="10"/>
  <c r="AH401" i="10" s="1"/>
  <c r="AN401" i="10"/>
  <c r="AG401" i="10" s="1"/>
  <c r="AM401" i="10"/>
  <c r="AF401" i="10" s="1"/>
  <c r="AL401" i="10"/>
  <c r="AE401" i="10" s="1"/>
  <c r="AK401" i="10"/>
  <c r="AD401" i="10" s="1"/>
  <c r="BU400" i="10"/>
  <c r="BN400" i="10" s="1"/>
  <c r="BT400" i="10"/>
  <c r="BM400" i="10" s="1"/>
  <c r="BS400" i="10"/>
  <c r="BL400" i="10" s="1"/>
  <c r="BR400" i="10"/>
  <c r="BK400" i="10" s="1"/>
  <c r="BQ400" i="10"/>
  <c r="BJ400" i="10" s="1"/>
  <c r="BP400" i="10"/>
  <c r="BI400" i="10" s="1"/>
  <c r="AP400" i="10"/>
  <c r="AI400" i="10" s="1"/>
  <c r="AO400" i="10"/>
  <c r="AH400" i="10" s="1"/>
  <c r="AN400" i="10"/>
  <c r="AG400" i="10" s="1"/>
  <c r="AM400" i="10"/>
  <c r="AF400" i="10" s="1"/>
  <c r="AL400" i="10"/>
  <c r="AE400" i="10" s="1"/>
  <c r="AK400" i="10"/>
  <c r="AD400" i="10" s="1"/>
  <c r="BU399" i="10"/>
  <c r="BN399" i="10" s="1"/>
  <c r="BT399" i="10"/>
  <c r="BM399" i="10" s="1"/>
  <c r="BS399" i="10"/>
  <c r="BL399" i="10" s="1"/>
  <c r="BR399" i="10"/>
  <c r="BK399" i="10" s="1"/>
  <c r="BQ399" i="10"/>
  <c r="BJ399" i="10" s="1"/>
  <c r="BP399" i="10"/>
  <c r="BI399" i="10" s="1"/>
  <c r="AP399" i="10"/>
  <c r="AI399" i="10" s="1"/>
  <c r="AO399" i="10"/>
  <c r="AH399" i="10" s="1"/>
  <c r="AN399" i="10"/>
  <c r="AG399" i="10" s="1"/>
  <c r="AM399" i="10"/>
  <c r="AF399" i="10" s="1"/>
  <c r="AL399" i="10"/>
  <c r="AE399" i="10" s="1"/>
  <c r="AK399" i="10"/>
  <c r="AD399" i="10" s="1"/>
  <c r="BU398" i="10"/>
  <c r="BN398" i="10" s="1"/>
  <c r="BT398" i="10"/>
  <c r="BM398" i="10" s="1"/>
  <c r="BS398" i="10"/>
  <c r="BL398" i="10" s="1"/>
  <c r="BR398" i="10"/>
  <c r="BK398" i="10" s="1"/>
  <c r="BQ398" i="10"/>
  <c r="BJ398" i="10" s="1"/>
  <c r="BP398" i="10"/>
  <c r="BI398" i="10" s="1"/>
  <c r="AP398" i="10"/>
  <c r="AI398" i="10" s="1"/>
  <c r="AO398" i="10"/>
  <c r="AH398" i="10" s="1"/>
  <c r="AN398" i="10"/>
  <c r="AG398" i="10" s="1"/>
  <c r="AM398" i="10"/>
  <c r="AF398" i="10" s="1"/>
  <c r="AL398" i="10"/>
  <c r="AE398" i="10" s="1"/>
  <c r="AK398" i="10"/>
  <c r="AD398" i="10" s="1"/>
  <c r="BU397" i="10"/>
  <c r="BN397" i="10" s="1"/>
  <c r="BT397" i="10"/>
  <c r="BM397" i="10" s="1"/>
  <c r="BS397" i="10"/>
  <c r="BL397" i="10" s="1"/>
  <c r="BR397" i="10"/>
  <c r="BK397" i="10" s="1"/>
  <c r="BQ397" i="10"/>
  <c r="BJ397" i="10" s="1"/>
  <c r="BP397" i="10"/>
  <c r="BI397" i="10" s="1"/>
  <c r="AP397" i="10"/>
  <c r="AI397" i="10" s="1"/>
  <c r="AO397" i="10"/>
  <c r="AH397" i="10" s="1"/>
  <c r="AN397" i="10"/>
  <c r="AG397" i="10" s="1"/>
  <c r="AM397" i="10"/>
  <c r="AF397" i="10" s="1"/>
  <c r="AL397" i="10"/>
  <c r="AE397" i="10" s="1"/>
  <c r="AK397" i="10"/>
  <c r="AD397" i="10" s="1"/>
  <c r="BU396" i="10"/>
  <c r="BN396" i="10" s="1"/>
  <c r="BT396" i="10"/>
  <c r="BM396" i="10" s="1"/>
  <c r="BS396" i="10"/>
  <c r="BL396" i="10" s="1"/>
  <c r="BR396" i="10"/>
  <c r="BK396" i="10" s="1"/>
  <c r="BQ396" i="10"/>
  <c r="BJ396" i="10" s="1"/>
  <c r="BP396" i="10"/>
  <c r="BI396" i="10" s="1"/>
  <c r="AP396" i="10"/>
  <c r="AI396" i="10" s="1"/>
  <c r="AO396" i="10"/>
  <c r="AH396" i="10" s="1"/>
  <c r="AN396" i="10"/>
  <c r="AG396" i="10" s="1"/>
  <c r="AM396" i="10"/>
  <c r="AF396" i="10" s="1"/>
  <c r="AL396" i="10"/>
  <c r="AE396" i="10" s="1"/>
  <c r="AK396" i="10"/>
  <c r="AD396" i="10" s="1"/>
  <c r="BU395" i="10"/>
  <c r="BN395" i="10" s="1"/>
  <c r="BT395" i="10"/>
  <c r="BM395" i="10" s="1"/>
  <c r="BS395" i="10"/>
  <c r="BL395" i="10" s="1"/>
  <c r="BR395" i="10"/>
  <c r="BK395" i="10" s="1"/>
  <c r="BQ395" i="10"/>
  <c r="BJ395" i="10" s="1"/>
  <c r="BP395" i="10"/>
  <c r="BI395" i="10" s="1"/>
  <c r="AP395" i="10"/>
  <c r="AI395" i="10" s="1"/>
  <c r="AO395" i="10"/>
  <c r="AH395" i="10" s="1"/>
  <c r="AN395" i="10"/>
  <c r="AG395" i="10" s="1"/>
  <c r="AM395" i="10"/>
  <c r="AF395" i="10" s="1"/>
  <c r="AL395" i="10"/>
  <c r="AE395" i="10" s="1"/>
  <c r="AK395" i="10"/>
  <c r="AD395" i="10" s="1"/>
  <c r="BU394" i="10"/>
  <c r="BN394" i="10" s="1"/>
  <c r="BT394" i="10"/>
  <c r="BM394" i="10" s="1"/>
  <c r="BS394" i="10"/>
  <c r="BL394" i="10" s="1"/>
  <c r="BR394" i="10"/>
  <c r="BK394" i="10" s="1"/>
  <c r="BQ394" i="10"/>
  <c r="BJ394" i="10" s="1"/>
  <c r="BP394" i="10"/>
  <c r="BI394" i="10" s="1"/>
  <c r="AP394" i="10"/>
  <c r="AI394" i="10" s="1"/>
  <c r="AO394" i="10"/>
  <c r="AH394" i="10" s="1"/>
  <c r="AN394" i="10"/>
  <c r="AG394" i="10" s="1"/>
  <c r="AM394" i="10"/>
  <c r="AF394" i="10" s="1"/>
  <c r="AL394" i="10"/>
  <c r="AE394" i="10" s="1"/>
  <c r="AK394" i="10"/>
  <c r="AD394" i="10" s="1"/>
  <c r="BU393" i="10"/>
  <c r="BN393" i="10" s="1"/>
  <c r="BT393" i="10"/>
  <c r="BM393" i="10" s="1"/>
  <c r="BS393" i="10"/>
  <c r="BL393" i="10" s="1"/>
  <c r="BR393" i="10"/>
  <c r="BK393" i="10" s="1"/>
  <c r="BQ393" i="10"/>
  <c r="BJ393" i="10" s="1"/>
  <c r="BP393" i="10"/>
  <c r="BI393" i="10" s="1"/>
  <c r="AP393" i="10"/>
  <c r="AI393" i="10" s="1"/>
  <c r="AO393" i="10"/>
  <c r="AH393" i="10" s="1"/>
  <c r="AN393" i="10"/>
  <c r="AG393" i="10" s="1"/>
  <c r="AM393" i="10"/>
  <c r="AF393" i="10" s="1"/>
  <c r="AL393" i="10"/>
  <c r="AE393" i="10" s="1"/>
  <c r="AK393" i="10"/>
  <c r="AD393" i="10" s="1"/>
  <c r="BU392" i="10"/>
  <c r="BN392" i="10" s="1"/>
  <c r="BT392" i="10"/>
  <c r="BM392" i="10" s="1"/>
  <c r="BS392" i="10"/>
  <c r="BL392" i="10" s="1"/>
  <c r="BR392" i="10"/>
  <c r="BK392" i="10" s="1"/>
  <c r="BQ392" i="10"/>
  <c r="BJ392" i="10" s="1"/>
  <c r="BP392" i="10"/>
  <c r="BI392" i="10" s="1"/>
  <c r="AP392" i="10"/>
  <c r="AI392" i="10" s="1"/>
  <c r="AO392" i="10"/>
  <c r="AH392" i="10" s="1"/>
  <c r="AN392" i="10"/>
  <c r="AG392" i="10" s="1"/>
  <c r="AM392" i="10"/>
  <c r="AF392" i="10" s="1"/>
  <c r="AL392" i="10"/>
  <c r="AE392" i="10" s="1"/>
  <c r="AK392" i="10"/>
  <c r="AD392" i="10" s="1"/>
  <c r="BU391" i="10"/>
  <c r="BN391" i="10" s="1"/>
  <c r="BT391" i="10"/>
  <c r="BM391" i="10" s="1"/>
  <c r="BS391" i="10"/>
  <c r="BL391" i="10" s="1"/>
  <c r="BR391" i="10"/>
  <c r="BK391" i="10" s="1"/>
  <c r="BQ391" i="10"/>
  <c r="BJ391" i="10" s="1"/>
  <c r="BP391" i="10"/>
  <c r="BI391" i="10" s="1"/>
  <c r="AP391" i="10"/>
  <c r="AI391" i="10" s="1"/>
  <c r="AO391" i="10"/>
  <c r="AH391" i="10" s="1"/>
  <c r="AN391" i="10"/>
  <c r="AG391" i="10" s="1"/>
  <c r="AM391" i="10"/>
  <c r="AF391" i="10" s="1"/>
  <c r="AL391" i="10"/>
  <c r="AE391" i="10" s="1"/>
  <c r="AK391" i="10"/>
  <c r="AD391" i="10" s="1"/>
  <c r="BU390" i="10"/>
  <c r="BN390" i="10" s="1"/>
  <c r="BT390" i="10"/>
  <c r="BM390" i="10" s="1"/>
  <c r="BS390" i="10"/>
  <c r="BL390" i="10" s="1"/>
  <c r="BR390" i="10"/>
  <c r="BK390" i="10" s="1"/>
  <c r="BQ390" i="10"/>
  <c r="BJ390" i="10" s="1"/>
  <c r="BP390" i="10"/>
  <c r="BI390" i="10" s="1"/>
  <c r="AP390" i="10"/>
  <c r="AI390" i="10" s="1"/>
  <c r="AO390" i="10"/>
  <c r="AH390" i="10" s="1"/>
  <c r="AN390" i="10"/>
  <c r="AG390" i="10" s="1"/>
  <c r="AM390" i="10"/>
  <c r="AF390" i="10" s="1"/>
  <c r="AL390" i="10"/>
  <c r="AE390" i="10" s="1"/>
  <c r="AK390" i="10"/>
  <c r="AD390" i="10" s="1"/>
  <c r="BU389" i="10"/>
  <c r="BN389" i="10" s="1"/>
  <c r="BT389" i="10"/>
  <c r="BM389" i="10" s="1"/>
  <c r="BS389" i="10"/>
  <c r="BL389" i="10" s="1"/>
  <c r="BR389" i="10"/>
  <c r="BK389" i="10" s="1"/>
  <c r="BQ389" i="10"/>
  <c r="BJ389" i="10" s="1"/>
  <c r="BP389" i="10"/>
  <c r="BI389" i="10" s="1"/>
  <c r="AP389" i="10"/>
  <c r="AI389" i="10" s="1"/>
  <c r="AO389" i="10"/>
  <c r="AH389" i="10" s="1"/>
  <c r="AN389" i="10"/>
  <c r="AG389" i="10" s="1"/>
  <c r="AM389" i="10"/>
  <c r="AF389" i="10" s="1"/>
  <c r="AL389" i="10"/>
  <c r="AE389" i="10" s="1"/>
  <c r="AK389" i="10"/>
  <c r="AD389" i="10" s="1"/>
  <c r="BU388" i="10"/>
  <c r="BN388" i="10" s="1"/>
  <c r="BT388" i="10"/>
  <c r="BM388" i="10" s="1"/>
  <c r="BS388" i="10"/>
  <c r="BL388" i="10" s="1"/>
  <c r="BR388" i="10"/>
  <c r="BK388" i="10" s="1"/>
  <c r="BQ388" i="10"/>
  <c r="BJ388" i="10" s="1"/>
  <c r="BP388" i="10"/>
  <c r="BI388" i="10" s="1"/>
  <c r="AP388" i="10"/>
  <c r="AI388" i="10" s="1"/>
  <c r="AO388" i="10"/>
  <c r="AH388" i="10" s="1"/>
  <c r="AN388" i="10"/>
  <c r="AG388" i="10" s="1"/>
  <c r="AM388" i="10"/>
  <c r="AF388" i="10" s="1"/>
  <c r="AL388" i="10"/>
  <c r="AE388" i="10" s="1"/>
  <c r="AK388" i="10"/>
  <c r="AD388" i="10" s="1"/>
  <c r="BU387" i="10"/>
  <c r="BN387" i="10" s="1"/>
  <c r="BT387" i="10"/>
  <c r="BM387" i="10" s="1"/>
  <c r="BS387" i="10"/>
  <c r="BL387" i="10" s="1"/>
  <c r="BR387" i="10"/>
  <c r="BK387" i="10" s="1"/>
  <c r="BQ387" i="10"/>
  <c r="BJ387" i="10" s="1"/>
  <c r="BP387" i="10"/>
  <c r="BI387" i="10" s="1"/>
  <c r="AP387" i="10"/>
  <c r="AI387" i="10" s="1"/>
  <c r="AO387" i="10"/>
  <c r="AH387" i="10" s="1"/>
  <c r="AN387" i="10"/>
  <c r="AG387" i="10" s="1"/>
  <c r="AM387" i="10"/>
  <c r="AF387" i="10" s="1"/>
  <c r="AL387" i="10"/>
  <c r="AE387" i="10" s="1"/>
  <c r="AK387" i="10"/>
  <c r="AD387" i="10" s="1"/>
  <c r="BU386" i="10"/>
  <c r="BN386" i="10" s="1"/>
  <c r="BT386" i="10"/>
  <c r="BM386" i="10" s="1"/>
  <c r="BS386" i="10"/>
  <c r="BL386" i="10" s="1"/>
  <c r="BR386" i="10"/>
  <c r="BK386" i="10" s="1"/>
  <c r="BQ386" i="10"/>
  <c r="BJ386" i="10" s="1"/>
  <c r="BP386" i="10"/>
  <c r="BI386" i="10" s="1"/>
  <c r="AP386" i="10"/>
  <c r="AI386" i="10" s="1"/>
  <c r="AO386" i="10"/>
  <c r="AH386" i="10" s="1"/>
  <c r="AN386" i="10"/>
  <c r="AG386" i="10" s="1"/>
  <c r="AM386" i="10"/>
  <c r="AF386" i="10" s="1"/>
  <c r="AL386" i="10"/>
  <c r="AE386" i="10" s="1"/>
  <c r="AK386" i="10"/>
  <c r="AD386" i="10" s="1"/>
  <c r="BU385" i="10"/>
  <c r="BN385" i="10" s="1"/>
  <c r="BT385" i="10"/>
  <c r="BM385" i="10" s="1"/>
  <c r="BS385" i="10"/>
  <c r="BL385" i="10" s="1"/>
  <c r="BR385" i="10"/>
  <c r="BK385" i="10" s="1"/>
  <c r="BQ385" i="10"/>
  <c r="BJ385" i="10" s="1"/>
  <c r="BP385" i="10"/>
  <c r="BI385" i="10" s="1"/>
  <c r="AP385" i="10"/>
  <c r="AI385" i="10" s="1"/>
  <c r="AO385" i="10"/>
  <c r="AH385" i="10" s="1"/>
  <c r="AN385" i="10"/>
  <c r="AG385" i="10" s="1"/>
  <c r="AM385" i="10"/>
  <c r="AF385" i="10" s="1"/>
  <c r="AL385" i="10"/>
  <c r="AE385" i="10" s="1"/>
  <c r="AK385" i="10"/>
  <c r="AD385" i="10" s="1"/>
  <c r="BU384" i="10"/>
  <c r="BN384" i="10" s="1"/>
  <c r="BT384" i="10"/>
  <c r="BM384" i="10" s="1"/>
  <c r="BS384" i="10"/>
  <c r="BL384" i="10" s="1"/>
  <c r="BR384" i="10"/>
  <c r="BK384" i="10" s="1"/>
  <c r="BQ384" i="10"/>
  <c r="BJ384" i="10" s="1"/>
  <c r="BP384" i="10"/>
  <c r="BI384" i="10" s="1"/>
  <c r="AP384" i="10"/>
  <c r="AI384" i="10" s="1"/>
  <c r="AO384" i="10"/>
  <c r="AH384" i="10" s="1"/>
  <c r="AN384" i="10"/>
  <c r="AG384" i="10" s="1"/>
  <c r="AM384" i="10"/>
  <c r="AF384" i="10" s="1"/>
  <c r="AL384" i="10"/>
  <c r="AE384" i="10" s="1"/>
  <c r="AK384" i="10"/>
  <c r="AD384" i="10" s="1"/>
  <c r="BU383" i="10"/>
  <c r="BN383" i="10" s="1"/>
  <c r="BT383" i="10"/>
  <c r="BM383" i="10" s="1"/>
  <c r="BS383" i="10"/>
  <c r="BL383" i="10" s="1"/>
  <c r="BR383" i="10"/>
  <c r="BK383" i="10" s="1"/>
  <c r="BQ383" i="10"/>
  <c r="BJ383" i="10" s="1"/>
  <c r="BP383" i="10"/>
  <c r="BI383" i="10" s="1"/>
  <c r="AP383" i="10"/>
  <c r="AI383" i="10" s="1"/>
  <c r="AO383" i="10"/>
  <c r="AH383" i="10" s="1"/>
  <c r="AN383" i="10"/>
  <c r="AG383" i="10" s="1"/>
  <c r="AM383" i="10"/>
  <c r="AF383" i="10" s="1"/>
  <c r="AL383" i="10"/>
  <c r="AE383" i="10" s="1"/>
  <c r="AK383" i="10"/>
  <c r="AD383" i="10" s="1"/>
  <c r="BU382" i="10"/>
  <c r="BN382" i="10" s="1"/>
  <c r="BT382" i="10"/>
  <c r="BM382" i="10" s="1"/>
  <c r="BS382" i="10"/>
  <c r="BL382" i="10" s="1"/>
  <c r="BR382" i="10"/>
  <c r="BK382" i="10" s="1"/>
  <c r="BQ382" i="10"/>
  <c r="BJ382" i="10" s="1"/>
  <c r="BP382" i="10"/>
  <c r="BI382" i="10" s="1"/>
  <c r="AP382" i="10"/>
  <c r="AI382" i="10" s="1"/>
  <c r="AO382" i="10"/>
  <c r="AH382" i="10" s="1"/>
  <c r="AN382" i="10"/>
  <c r="AG382" i="10" s="1"/>
  <c r="AM382" i="10"/>
  <c r="AF382" i="10" s="1"/>
  <c r="AL382" i="10"/>
  <c r="AE382" i="10" s="1"/>
  <c r="AK382" i="10"/>
  <c r="AD382" i="10" s="1"/>
  <c r="BU381" i="10"/>
  <c r="BN381" i="10" s="1"/>
  <c r="BT381" i="10"/>
  <c r="BM381" i="10" s="1"/>
  <c r="BS381" i="10"/>
  <c r="BL381" i="10" s="1"/>
  <c r="BR381" i="10"/>
  <c r="BK381" i="10" s="1"/>
  <c r="BQ381" i="10"/>
  <c r="BJ381" i="10" s="1"/>
  <c r="BP381" i="10"/>
  <c r="BI381" i="10" s="1"/>
  <c r="AP381" i="10"/>
  <c r="AI381" i="10" s="1"/>
  <c r="AO381" i="10"/>
  <c r="AH381" i="10" s="1"/>
  <c r="AN381" i="10"/>
  <c r="AG381" i="10" s="1"/>
  <c r="AM381" i="10"/>
  <c r="AF381" i="10" s="1"/>
  <c r="AL381" i="10"/>
  <c r="AE381" i="10" s="1"/>
  <c r="AK381" i="10"/>
  <c r="AD381" i="10" s="1"/>
  <c r="BU380" i="10"/>
  <c r="BN380" i="10" s="1"/>
  <c r="BT380" i="10"/>
  <c r="BM380" i="10" s="1"/>
  <c r="BS380" i="10"/>
  <c r="BL380" i="10" s="1"/>
  <c r="BR380" i="10"/>
  <c r="BK380" i="10" s="1"/>
  <c r="BQ380" i="10"/>
  <c r="BJ380" i="10" s="1"/>
  <c r="BP380" i="10"/>
  <c r="BI380" i="10" s="1"/>
  <c r="AP380" i="10"/>
  <c r="AI380" i="10" s="1"/>
  <c r="AO380" i="10"/>
  <c r="AH380" i="10" s="1"/>
  <c r="AN380" i="10"/>
  <c r="AG380" i="10" s="1"/>
  <c r="AM380" i="10"/>
  <c r="AF380" i="10" s="1"/>
  <c r="AL380" i="10"/>
  <c r="AE380" i="10" s="1"/>
  <c r="AK380" i="10"/>
  <c r="AD380" i="10" s="1"/>
  <c r="BU379" i="10"/>
  <c r="BN379" i="10" s="1"/>
  <c r="BT379" i="10"/>
  <c r="BM379" i="10" s="1"/>
  <c r="BS379" i="10"/>
  <c r="BL379" i="10" s="1"/>
  <c r="BR379" i="10"/>
  <c r="BK379" i="10" s="1"/>
  <c r="BQ379" i="10"/>
  <c r="BJ379" i="10" s="1"/>
  <c r="BP379" i="10"/>
  <c r="BI379" i="10" s="1"/>
  <c r="AP379" i="10"/>
  <c r="AI379" i="10" s="1"/>
  <c r="AO379" i="10"/>
  <c r="AH379" i="10" s="1"/>
  <c r="AN379" i="10"/>
  <c r="AG379" i="10" s="1"/>
  <c r="AM379" i="10"/>
  <c r="AF379" i="10" s="1"/>
  <c r="AL379" i="10"/>
  <c r="AE379" i="10" s="1"/>
  <c r="AK379" i="10"/>
  <c r="AD379" i="10" s="1"/>
  <c r="BU378" i="10"/>
  <c r="BN378" i="10" s="1"/>
  <c r="BT378" i="10"/>
  <c r="BM378" i="10" s="1"/>
  <c r="BS378" i="10"/>
  <c r="BL378" i="10" s="1"/>
  <c r="BR378" i="10"/>
  <c r="BK378" i="10" s="1"/>
  <c r="BQ378" i="10"/>
  <c r="BJ378" i="10" s="1"/>
  <c r="BP378" i="10"/>
  <c r="BI378" i="10" s="1"/>
  <c r="AP378" i="10"/>
  <c r="AI378" i="10" s="1"/>
  <c r="AO378" i="10"/>
  <c r="AH378" i="10" s="1"/>
  <c r="AN378" i="10"/>
  <c r="AG378" i="10" s="1"/>
  <c r="AM378" i="10"/>
  <c r="AF378" i="10" s="1"/>
  <c r="AL378" i="10"/>
  <c r="AE378" i="10" s="1"/>
  <c r="AK378" i="10"/>
  <c r="AD378" i="10" s="1"/>
  <c r="BU377" i="10"/>
  <c r="BN377" i="10" s="1"/>
  <c r="BT377" i="10"/>
  <c r="BM377" i="10" s="1"/>
  <c r="BS377" i="10"/>
  <c r="BL377" i="10" s="1"/>
  <c r="BR377" i="10"/>
  <c r="BK377" i="10" s="1"/>
  <c r="BQ377" i="10"/>
  <c r="BJ377" i="10" s="1"/>
  <c r="BP377" i="10"/>
  <c r="BI377" i="10" s="1"/>
  <c r="AP377" i="10"/>
  <c r="AI377" i="10" s="1"/>
  <c r="AO377" i="10"/>
  <c r="AH377" i="10" s="1"/>
  <c r="AN377" i="10"/>
  <c r="AG377" i="10" s="1"/>
  <c r="AM377" i="10"/>
  <c r="AF377" i="10" s="1"/>
  <c r="AL377" i="10"/>
  <c r="AE377" i="10" s="1"/>
  <c r="AK377" i="10"/>
  <c r="AD377" i="10" s="1"/>
  <c r="BU376" i="10"/>
  <c r="BN376" i="10" s="1"/>
  <c r="BT376" i="10"/>
  <c r="BM376" i="10" s="1"/>
  <c r="BS376" i="10"/>
  <c r="BL376" i="10" s="1"/>
  <c r="BR376" i="10"/>
  <c r="BK376" i="10" s="1"/>
  <c r="BQ376" i="10"/>
  <c r="BJ376" i="10" s="1"/>
  <c r="BP376" i="10"/>
  <c r="BI376" i="10" s="1"/>
  <c r="AP376" i="10"/>
  <c r="AI376" i="10" s="1"/>
  <c r="AO376" i="10"/>
  <c r="AH376" i="10" s="1"/>
  <c r="AN376" i="10"/>
  <c r="AG376" i="10" s="1"/>
  <c r="AM376" i="10"/>
  <c r="AF376" i="10" s="1"/>
  <c r="AL376" i="10"/>
  <c r="AE376" i="10" s="1"/>
  <c r="AK376" i="10"/>
  <c r="AD376" i="10" s="1"/>
  <c r="BU375" i="10"/>
  <c r="BN375" i="10" s="1"/>
  <c r="BT375" i="10"/>
  <c r="BM375" i="10" s="1"/>
  <c r="BS375" i="10"/>
  <c r="BL375" i="10" s="1"/>
  <c r="BR375" i="10"/>
  <c r="BK375" i="10" s="1"/>
  <c r="BQ375" i="10"/>
  <c r="BJ375" i="10" s="1"/>
  <c r="BP375" i="10"/>
  <c r="BI375" i="10" s="1"/>
  <c r="AP375" i="10"/>
  <c r="AI375" i="10" s="1"/>
  <c r="AO375" i="10"/>
  <c r="AH375" i="10" s="1"/>
  <c r="AN375" i="10"/>
  <c r="AG375" i="10" s="1"/>
  <c r="AM375" i="10"/>
  <c r="AF375" i="10" s="1"/>
  <c r="AL375" i="10"/>
  <c r="AE375" i="10" s="1"/>
  <c r="AK375" i="10"/>
  <c r="AD375" i="10" s="1"/>
  <c r="BU374" i="10"/>
  <c r="BN374" i="10" s="1"/>
  <c r="BT374" i="10"/>
  <c r="BM374" i="10" s="1"/>
  <c r="BS374" i="10"/>
  <c r="BL374" i="10" s="1"/>
  <c r="BR374" i="10"/>
  <c r="BK374" i="10" s="1"/>
  <c r="BQ374" i="10"/>
  <c r="BJ374" i="10" s="1"/>
  <c r="BP374" i="10"/>
  <c r="BI374" i="10" s="1"/>
  <c r="AP374" i="10"/>
  <c r="AI374" i="10" s="1"/>
  <c r="AO374" i="10"/>
  <c r="AH374" i="10" s="1"/>
  <c r="AN374" i="10"/>
  <c r="AG374" i="10" s="1"/>
  <c r="AM374" i="10"/>
  <c r="AF374" i="10" s="1"/>
  <c r="AL374" i="10"/>
  <c r="AE374" i="10" s="1"/>
  <c r="AK374" i="10"/>
  <c r="AD374" i="10" s="1"/>
  <c r="BU373" i="10"/>
  <c r="BN373" i="10" s="1"/>
  <c r="BT373" i="10"/>
  <c r="BM373" i="10" s="1"/>
  <c r="BS373" i="10"/>
  <c r="BL373" i="10" s="1"/>
  <c r="BR373" i="10"/>
  <c r="BK373" i="10" s="1"/>
  <c r="BQ373" i="10"/>
  <c r="BJ373" i="10" s="1"/>
  <c r="BP373" i="10"/>
  <c r="BI373" i="10" s="1"/>
  <c r="AP373" i="10"/>
  <c r="AI373" i="10" s="1"/>
  <c r="AO373" i="10"/>
  <c r="AH373" i="10" s="1"/>
  <c r="AN373" i="10"/>
  <c r="AG373" i="10" s="1"/>
  <c r="AM373" i="10"/>
  <c r="AF373" i="10" s="1"/>
  <c r="AL373" i="10"/>
  <c r="AE373" i="10" s="1"/>
  <c r="AK373" i="10"/>
  <c r="AD373" i="10" s="1"/>
  <c r="BU372" i="10"/>
  <c r="BN372" i="10" s="1"/>
  <c r="BT372" i="10"/>
  <c r="BM372" i="10" s="1"/>
  <c r="BS372" i="10"/>
  <c r="BL372" i="10" s="1"/>
  <c r="BR372" i="10"/>
  <c r="BK372" i="10" s="1"/>
  <c r="BQ372" i="10"/>
  <c r="BJ372" i="10" s="1"/>
  <c r="BP372" i="10"/>
  <c r="BI372" i="10" s="1"/>
  <c r="AP372" i="10"/>
  <c r="AI372" i="10" s="1"/>
  <c r="AO372" i="10"/>
  <c r="AH372" i="10" s="1"/>
  <c r="AN372" i="10"/>
  <c r="AG372" i="10" s="1"/>
  <c r="AM372" i="10"/>
  <c r="AF372" i="10" s="1"/>
  <c r="AL372" i="10"/>
  <c r="AE372" i="10" s="1"/>
  <c r="AK372" i="10"/>
  <c r="AD372" i="10" s="1"/>
  <c r="BU371" i="10"/>
  <c r="BN371" i="10" s="1"/>
  <c r="BT371" i="10"/>
  <c r="BM371" i="10" s="1"/>
  <c r="BS371" i="10"/>
  <c r="BL371" i="10" s="1"/>
  <c r="BR371" i="10"/>
  <c r="BK371" i="10" s="1"/>
  <c r="BQ371" i="10"/>
  <c r="BJ371" i="10" s="1"/>
  <c r="BP371" i="10"/>
  <c r="BI371" i="10" s="1"/>
  <c r="AP371" i="10"/>
  <c r="AI371" i="10" s="1"/>
  <c r="AO371" i="10"/>
  <c r="AH371" i="10" s="1"/>
  <c r="AN371" i="10"/>
  <c r="AG371" i="10" s="1"/>
  <c r="AM371" i="10"/>
  <c r="AF371" i="10" s="1"/>
  <c r="AL371" i="10"/>
  <c r="AE371" i="10" s="1"/>
  <c r="AK371" i="10"/>
  <c r="AD371" i="10" s="1"/>
  <c r="BU370" i="10"/>
  <c r="BN370" i="10" s="1"/>
  <c r="BT370" i="10"/>
  <c r="BM370" i="10" s="1"/>
  <c r="BS370" i="10"/>
  <c r="BL370" i="10" s="1"/>
  <c r="BR370" i="10"/>
  <c r="BK370" i="10" s="1"/>
  <c r="BQ370" i="10"/>
  <c r="BJ370" i="10" s="1"/>
  <c r="BP370" i="10"/>
  <c r="BI370" i="10" s="1"/>
  <c r="AP370" i="10"/>
  <c r="AI370" i="10" s="1"/>
  <c r="AO370" i="10"/>
  <c r="AH370" i="10" s="1"/>
  <c r="AN370" i="10"/>
  <c r="AG370" i="10" s="1"/>
  <c r="AM370" i="10"/>
  <c r="AF370" i="10" s="1"/>
  <c r="AL370" i="10"/>
  <c r="AE370" i="10" s="1"/>
  <c r="AK370" i="10"/>
  <c r="AD370" i="10" s="1"/>
  <c r="BU369" i="10"/>
  <c r="BN369" i="10" s="1"/>
  <c r="BT369" i="10"/>
  <c r="BM369" i="10" s="1"/>
  <c r="BS369" i="10"/>
  <c r="BL369" i="10" s="1"/>
  <c r="BR369" i="10"/>
  <c r="BK369" i="10" s="1"/>
  <c r="BQ369" i="10"/>
  <c r="BJ369" i="10" s="1"/>
  <c r="BP369" i="10"/>
  <c r="BI369" i="10" s="1"/>
  <c r="AP369" i="10"/>
  <c r="AI369" i="10" s="1"/>
  <c r="AO369" i="10"/>
  <c r="AH369" i="10" s="1"/>
  <c r="AN369" i="10"/>
  <c r="AG369" i="10" s="1"/>
  <c r="AM369" i="10"/>
  <c r="AF369" i="10" s="1"/>
  <c r="AL369" i="10"/>
  <c r="AE369" i="10" s="1"/>
  <c r="AK369" i="10"/>
  <c r="AD369" i="10" s="1"/>
  <c r="BU368" i="10"/>
  <c r="BN368" i="10" s="1"/>
  <c r="BT368" i="10"/>
  <c r="BM368" i="10" s="1"/>
  <c r="BS368" i="10"/>
  <c r="BL368" i="10" s="1"/>
  <c r="BR368" i="10"/>
  <c r="BK368" i="10" s="1"/>
  <c r="BQ368" i="10"/>
  <c r="BJ368" i="10" s="1"/>
  <c r="BP368" i="10"/>
  <c r="BI368" i="10" s="1"/>
  <c r="AP368" i="10"/>
  <c r="AI368" i="10" s="1"/>
  <c r="AO368" i="10"/>
  <c r="AH368" i="10" s="1"/>
  <c r="AN368" i="10"/>
  <c r="AG368" i="10" s="1"/>
  <c r="AM368" i="10"/>
  <c r="AF368" i="10" s="1"/>
  <c r="AL368" i="10"/>
  <c r="AE368" i="10" s="1"/>
  <c r="AK368" i="10"/>
  <c r="AD368" i="10" s="1"/>
  <c r="BU367" i="10"/>
  <c r="BN367" i="10" s="1"/>
  <c r="BT367" i="10"/>
  <c r="BM367" i="10" s="1"/>
  <c r="BS367" i="10"/>
  <c r="BL367" i="10" s="1"/>
  <c r="BR367" i="10"/>
  <c r="BK367" i="10" s="1"/>
  <c r="BQ367" i="10"/>
  <c r="BJ367" i="10" s="1"/>
  <c r="BP367" i="10"/>
  <c r="BI367" i="10" s="1"/>
  <c r="AP367" i="10"/>
  <c r="AI367" i="10" s="1"/>
  <c r="AO367" i="10"/>
  <c r="AH367" i="10" s="1"/>
  <c r="AN367" i="10"/>
  <c r="AG367" i="10" s="1"/>
  <c r="AM367" i="10"/>
  <c r="AF367" i="10" s="1"/>
  <c r="AL367" i="10"/>
  <c r="AE367" i="10" s="1"/>
  <c r="AK367" i="10"/>
  <c r="AD367" i="10" s="1"/>
  <c r="BU366" i="10"/>
  <c r="BN366" i="10" s="1"/>
  <c r="BT366" i="10"/>
  <c r="BM366" i="10" s="1"/>
  <c r="BS366" i="10"/>
  <c r="BL366" i="10" s="1"/>
  <c r="BR366" i="10"/>
  <c r="BK366" i="10" s="1"/>
  <c r="BQ366" i="10"/>
  <c r="BJ366" i="10" s="1"/>
  <c r="BP366" i="10"/>
  <c r="BI366" i="10" s="1"/>
  <c r="AP366" i="10"/>
  <c r="AI366" i="10" s="1"/>
  <c r="AO366" i="10"/>
  <c r="AH366" i="10" s="1"/>
  <c r="AN366" i="10"/>
  <c r="AG366" i="10" s="1"/>
  <c r="AM366" i="10"/>
  <c r="AF366" i="10" s="1"/>
  <c r="AL366" i="10"/>
  <c r="AE366" i="10" s="1"/>
  <c r="AK366" i="10"/>
  <c r="AD366" i="10" s="1"/>
  <c r="BU365" i="10"/>
  <c r="BN365" i="10" s="1"/>
  <c r="BT365" i="10"/>
  <c r="BM365" i="10" s="1"/>
  <c r="BS365" i="10"/>
  <c r="BL365" i="10" s="1"/>
  <c r="BR365" i="10"/>
  <c r="BK365" i="10" s="1"/>
  <c r="BQ365" i="10"/>
  <c r="BJ365" i="10" s="1"/>
  <c r="BP365" i="10"/>
  <c r="BI365" i="10" s="1"/>
  <c r="AP365" i="10"/>
  <c r="AI365" i="10" s="1"/>
  <c r="AO365" i="10"/>
  <c r="AH365" i="10" s="1"/>
  <c r="AN365" i="10"/>
  <c r="AG365" i="10" s="1"/>
  <c r="AM365" i="10"/>
  <c r="AF365" i="10" s="1"/>
  <c r="AL365" i="10"/>
  <c r="AE365" i="10" s="1"/>
  <c r="AK365" i="10"/>
  <c r="AD365" i="10" s="1"/>
  <c r="BU364" i="10"/>
  <c r="BN364" i="10" s="1"/>
  <c r="BT364" i="10"/>
  <c r="BM364" i="10" s="1"/>
  <c r="BS364" i="10"/>
  <c r="BL364" i="10" s="1"/>
  <c r="BR364" i="10"/>
  <c r="BK364" i="10" s="1"/>
  <c r="BQ364" i="10"/>
  <c r="BJ364" i="10" s="1"/>
  <c r="BP364" i="10"/>
  <c r="BI364" i="10" s="1"/>
  <c r="AP364" i="10"/>
  <c r="AI364" i="10" s="1"/>
  <c r="AO364" i="10"/>
  <c r="AH364" i="10" s="1"/>
  <c r="AN364" i="10"/>
  <c r="AG364" i="10" s="1"/>
  <c r="AM364" i="10"/>
  <c r="AF364" i="10" s="1"/>
  <c r="AL364" i="10"/>
  <c r="AE364" i="10" s="1"/>
  <c r="AK364" i="10"/>
  <c r="AD364" i="10" s="1"/>
  <c r="BU363" i="10"/>
  <c r="BN363" i="10" s="1"/>
  <c r="BT363" i="10"/>
  <c r="BM363" i="10" s="1"/>
  <c r="BS363" i="10"/>
  <c r="BL363" i="10" s="1"/>
  <c r="BR363" i="10"/>
  <c r="BK363" i="10" s="1"/>
  <c r="BQ363" i="10"/>
  <c r="BJ363" i="10" s="1"/>
  <c r="BP363" i="10"/>
  <c r="BI363" i="10" s="1"/>
  <c r="AP363" i="10"/>
  <c r="AI363" i="10" s="1"/>
  <c r="AO363" i="10"/>
  <c r="AH363" i="10" s="1"/>
  <c r="AN363" i="10"/>
  <c r="AG363" i="10" s="1"/>
  <c r="AM363" i="10"/>
  <c r="AF363" i="10" s="1"/>
  <c r="AL363" i="10"/>
  <c r="AE363" i="10" s="1"/>
  <c r="AK363" i="10"/>
  <c r="AD363" i="10" s="1"/>
  <c r="BU362" i="10"/>
  <c r="BN362" i="10" s="1"/>
  <c r="BT362" i="10"/>
  <c r="BM362" i="10" s="1"/>
  <c r="BS362" i="10"/>
  <c r="BL362" i="10" s="1"/>
  <c r="BR362" i="10"/>
  <c r="BK362" i="10" s="1"/>
  <c r="BQ362" i="10"/>
  <c r="BJ362" i="10" s="1"/>
  <c r="BP362" i="10"/>
  <c r="BI362" i="10" s="1"/>
  <c r="AP362" i="10"/>
  <c r="AI362" i="10" s="1"/>
  <c r="AO362" i="10"/>
  <c r="AH362" i="10" s="1"/>
  <c r="AN362" i="10"/>
  <c r="AG362" i="10" s="1"/>
  <c r="AM362" i="10"/>
  <c r="AF362" i="10" s="1"/>
  <c r="AL362" i="10"/>
  <c r="AE362" i="10" s="1"/>
  <c r="AK362" i="10"/>
  <c r="AD362" i="10" s="1"/>
  <c r="BU361" i="10"/>
  <c r="BN361" i="10" s="1"/>
  <c r="BT361" i="10"/>
  <c r="BM361" i="10" s="1"/>
  <c r="BS361" i="10"/>
  <c r="BL361" i="10" s="1"/>
  <c r="BR361" i="10"/>
  <c r="BK361" i="10" s="1"/>
  <c r="BQ361" i="10"/>
  <c r="BJ361" i="10" s="1"/>
  <c r="BP361" i="10"/>
  <c r="BI361" i="10" s="1"/>
  <c r="AP361" i="10"/>
  <c r="AI361" i="10" s="1"/>
  <c r="AO361" i="10"/>
  <c r="AH361" i="10" s="1"/>
  <c r="AN361" i="10"/>
  <c r="AG361" i="10" s="1"/>
  <c r="AM361" i="10"/>
  <c r="AF361" i="10" s="1"/>
  <c r="AL361" i="10"/>
  <c r="AE361" i="10" s="1"/>
  <c r="AK361" i="10"/>
  <c r="AD361" i="10" s="1"/>
  <c r="BU360" i="10"/>
  <c r="BN360" i="10" s="1"/>
  <c r="BT360" i="10"/>
  <c r="BM360" i="10" s="1"/>
  <c r="BS360" i="10"/>
  <c r="BL360" i="10" s="1"/>
  <c r="BR360" i="10"/>
  <c r="BK360" i="10" s="1"/>
  <c r="BQ360" i="10"/>
  <c r="BJ360" i="10" s="1"/>
  <c r="BP360" i="10"/>
  <c r="BI360" i="10" s="1"/>
  <c r="AP360" i="10"/>
  <c r="AI360" i="10" s="1"/>
  <c r="AO360" i="10"/>
  <c r="AH360" i="10" s="1"/>
  <c r="AN360" i="10"/>
  <c r="AG360" i="10" s="1"/>
  <c r="AM360" i="10"/>
  <c r="AF360" i="10" s="1"/>
  <c r="AL360" i="10"/>
  <c r="AE360" i="10" s="1"/>
  <c r="AK360" i="10"/>
  <c r="AD360" i="10" s="1"/>
  <c r="BU359" i="10"/>
  <c r="BN359" i="10" s="1"/>
  <c r="BT359" i="10"/>
  <c r="BM359" i="10" s="1"/>
  <c r="BS359" i="10"/>
  <c r="BL359" i="10" s="1"/>
  <c r="BR359" i="10"/>
  <c r="BK359" i="10" s="1"/>
  <c r="BQ359" i="10"/>
  <c r="BJ359" i="10" s="1"/>
  <c r="BP359" i="10"/>
  <c r="BI359" i="10" s="1"/>
  <c r="AP359" i="10"/>
  <c r="AI359" i="10" s="1"/>
  <c r="AO359" i="10"/>
  <c r="AH359" i="10" s="1"/>
  <c r="AN359" i="10"/>
  <c r="AG359" i="10" s="1"/>
  <c r="AM359" i="10"/>
  <c r="AF359" i="10" s="1"/>
  <c r="AL359" i="10"/>
  <c r="AE359" i="10" s="1"/>
  <c r="AK359" i="10"/>
  <c r="AD359" i="10" s="1"/>
  <c r="BU358" i="10"/>
  <c r="BN358" i="10" s="1"/>
  <c r="BT358" i="10"/>
  <c r="BM358" i="10" s="1"/>
  <c r="BS358" i="10"/>
  <c r="BL358" i="10" s="1"/>
  <c r="BR358" i="10"/>
  <c r="BK358" i="10" s="1"/>
  <c r="BQ358" i="10"/>
  <c r="BJ358" i="10" s="1"/>
  <c r="BP358" i="10"/>
  <c r="BI358" i="10" s="1"/>
  <c r="AP358" i="10"/>
  <c r="AI358" i="10" s="1"/>
  <c r="AO358" i="10"/>
  <c r="AH358" i="10" s="1"/>
  <c r="AN358" i="10"/>
  <c r="AG358" i="10" s="1"/>
  <c r="AM358" i="10"/>
  <c r="AF358" i="10" s="1"/>
  <c r="AL358" i="10"/>
  <c r="AE358" i="10" s="1"/>
  <c r="AK358" i="10"/>
  <c r="AD358" i="10" s="1"/>
  <c r="BU357" i="10"/>
  <c r="BN357" i="10" s="1"/>
  <c r="BT357" i="10"/>
  <c r="BM357" i="10" s="1"/>
  <c r="BS357" i="10"/>
  <c r="BL357" i="10" s="1"/>
  <c r="BR357" i="10"/>
  <c r="BK357" i="10" s="1"/>
  <c r="BQ357" i="10"/>
  <c r="BJ357" i="10" s="1"/>
  <c r="BP357" i="10"/>
  <c r="BI357" i="10" s="1"/>
  <c r="AP357" i="10"/>
  <c r="AI357" i="10" s="1"/>
  <c r="AO357" i="10"/>
  <c r="AH357" i="10" s="1"/>
  <c r="AN357" i="10"/>
  <c r="AG357" i="10" s="1"/>
  <c r="AM357" i="10"/>
  <c r="AF357" i="10" s="1"/>
  <c r="AL357" i="10"/>
  <c r="AE357" i="10" s="1"/>
  <c r="AK357" i="10"/>
  <c r="AD357" i="10" s="1"/>
  <c r="BU356" i="10"/>
  <c r="BN356" i="10" s="1"/>
  <c r="BT356" i="10"/>
  <c r="BM356" i="10" s="1"/>
  <c r="BS356" i="10"/>
  <c r="BL356" i="10" s="1"/>
  <c r="BR356" i="10"/>
  <c r="BK356" i="10" s="1"/>
  <c r="BQ356" i="10"/>
  <c r="BJ356" i="10" s="1"/>
  <c r="BP356" i="10"/>
  <c r="BI356" i="10" s="1"/>
  <c r="AP356" i="10"/>
  <c r="AI356" i="10" s="1"/>
  <c r="AO356" i="10"/>
  <c r="AH356" i="10" s="1"/>
  <c r="AN356" i="10"/>
  <c r="AG356" i="10" s="1"/>
  <c r="AM356" i="10"/>
  <c r="AF356" i="10" s="1"/>
  <c r="AL356" i="10"/>
  <c r="AE356" i="10" s="1"/>
  <c r="AK356" i="10"/>
  <c r="AD356" i="10" s="1"/>
  <c r="BU355" i="10"/>
  <c r="BN355" i="10" s="1"/>
  <c r="BT355" i="10"/>
  <c r="BM355" i="10" s="1"/>
  <c r="BS355" i="10"/>
  <c r="BL355" i="10" s="1"/>
  <c r="BR355" i="10"/>
  <c r="BK355" i="10" s="1"/>
  <c r="BQ355" i="10"/>
  <c r="BJ355" i="10" s="1"/>
  <c r="BP355" i="10"/>
  <c r="BI355" i="10" s="1"/>
  <c r="AP355" i="10"/>
  <c r="AI355" i="10" s="1"/>
  <c r="AO355" i="10"/>
  <c r="AH355" i="10" s="1"/>
  <c r="AN355" i="10"/>
  <c r="AG355" i="10" s="1"/>
  <c r="AM355" i="10"/>
  <c r="AF355" i="10" s="1"/>
  <c r="AL355" i="10"/>
  <c r="AE355" i="10" s="1"/>
  <c r="AK355" i="10"/>
  <c r="AD355" i="10" s="1"/>
  <c r="BU354" i="10"/>
  <c r="BN354" i="10" s="1"/>
  <c r="BT354" i="10"/>
  <c r="BM354" i="10" s="1"/>
  <c r="BS354" i="10"/>
  <c r="BL354" i="10" s="1"/>
  <c r="BR354" i="10"/>
  <c r="BK354" i="10" s="1"/>
  <c r="BQ354" i="10"/>
  <c r="BJ354" i="10" s="1"/>
  <c r="BP354" i="10"/>
  <c r="BI354" i="10" s="1"/>
  <c r="AP354" i="10"/>
  <c r="AI354" i="10" s="1"/>
  <c r="AO354" i="10"/>
  <c r="AH354" i="10" s="1"/>
  <c r="AN354" i="10"/>
  <c r="AG354" i="10" s="1"/>
  <c r="AM354" i="10"/>
  <c r="AF354" i="10" s="1"/>
  <c r="AL354" i="10"/>
  <c r="AE354" i="10" s="1"/>
  <c r="AK354" i="10"/>
  <c r="AD354" i="10" s="1"/>
  <c r="BU353" i="10"/>
  <c r="BN353" i="10" s="1"/>
  <c r="BT353" i="10"/>
  <c r="BM353" i="10" s="1"/>
  <c r="BS353" i="10"/>
  <c r="BL353" i="10" s="1"/>
  <c r="BR353" i="10"/>
  <c r="BK353" i="10" s="1"/>
  <c r="BQ353" i="10"/>
  <c r="BJ353" i="10" s="1"/>
  <c r="BP353" i="10"/>
  <c r="BI353" i="10" s="1"/>
  <c r="AP353" i="10"/>
  <c r="AI353" i="10" s="1"/>
  <c r="AO353" i="10"/>
  <c r="AH353" i="10" s="1"/>
  <c r="AN353" i="10"/>
  <c r="AG353" i="10" s="1"/>
  <c r="AM353" i="10"/>
  <c r="AF353" i="10" s="1"/>
  <c r="AL353" i="10"/>
  <c r="AE353" i="10" s="1"/>
  <c r="AK353" i="10"/>
  <c r="AD353" i="10" s="1"/>
  <c r="BU352" i="10"/>
  <c r="BN352" i="10" s="1"/>
  <c r="BT352" i="10"/>
  <c r="BM352" i="10" s="1"/>
  <c r="BS352" i="10"/>
  <c r="BL352" i="10" s="1"/>
  <c r="BR352" i="10"/>
  <c r="BK352" i="10" s="1"/>
  <c r="BQ352" i="10"/>
  <c r="BJ352" i="10" s="1"/>
  <c r="BP352" i="10"/>
  <c r="BI352" i="10" s="1"/>
  <c r="AP352" i="10"/>
  <c r="AI352" i="10" s="1"/>
  <c r="AO352" i="10"/>
  <c r="AH352" i="10" s="1"/>
  <c r="AN352" i="10"/>
  <c r="AG352" i="10" s="1"/>
  <c r="AM352" i="10"/>
  <c r="AF352" i="10" s="1"/>
  <c r="AL352" i="10"/>
  <c r="AE352" i="10" s="1"/>
  <c r="AK352" i="10"/>
  <c r="AD352" i="10" s="1"/>
  <c r="BU351" i="10"/>
  <c r="BN351" i="10" s="1"/>
  <c r="BT351" i="10"/>
  <c r="BM351" i="10" s="1"/>
  <c r="BS351" i="10"/>
  <c r="BL351" i="10" s="1"/>
  <c r="BR351" i="10"/>
  <c r="BK351" i="10" s="1"/>
  <c r="BQ351" i="10"/>
  <c r="BJ351" i="10" s="1"/>
  <c r="BP351" i="10"/>
  <c r="BI351" i="10" s="1"/>
  <c r="AP351" i="10"/>
  <c r="AI351" i="10" s="1"/>
  <c r="AO351" i="10"/>
  <c r="AH351" i="10" s="1"/>
  <c r="AN351" i="10"/>
  <c r="AG351" i="10" s="1"/>
  <c r="AM351" i="10"/>
  <c r="AF351" i="10" s="1"/>
  <c r="AL351" i="10"/>
  <c r="AE351" i="10" s="1"/>
  <c r="AK351" i="10"/>
  <c r="AD351" i="10" s="1"/>
  <c r="BU350" i="10"/>
  <c r="BN350" i="10" s="1"/>
  <c r="BT350" i="10"/>
  <c r="BM350" i="10" s="1"/>
  <c r="BS350" i="10"/>
  <c r="BL350" i="10" s="1"/>
  <c r="BR350" i="10"/>
  <c r="BK350" i="10" s="1"/>
  <c r="BQ350" i="10"/>
  <c r="BJ350" i="10" s="1"/>
  <c r="BP350" i="10"/>
  <c r="BI350" i="10" s="1"/>
  <c r="AP350" i="10"/>
  <c r="AI350" i="10" s="1"/>
  <c r="AO350" i="10"/>
  <c r="AH350" i="10" s="1"/>
  <c r="AN350" i="10"/>
  <c r="AG350" i="10" s="1"/>
  <c r="AM350" i="10"/>
  <c r="AF350" i="10" s="1"/>
  <c r="AL350" i="10"/>
  <c r="AE350" i="10" s="1"/>
  <c r="AK350" i="10"/>
  <c r="AD350" i="10" s="1"/>
  <c r="BU349" i="10"/>
  <c r="BN349" i="10" s="1"/>
  <c r="BT349" i="10"/>
  <c r="BM349" i="10" s="1"/>
  <c r="BS349" i="10"/>
  <c r="BL349" i="10" s="1"/>
  <c r="BR349" i="10"/>
  <c r="BK349" i="10" s="1"/>
  <c r="BQ349" i="10"/>
  <c r="BJ349" i="10" s="1"/>
  <c r="BP349" i="10"/>
  <c r="BI349" i="10" s="1"/>
  <c r="AP349" i="10"/>
  <c r="AI349" i="10" s="1"/>
  <c r="AO349" i="10"/>
  <c r="AH349" i="10" s="1"/>
  <c r="AN349" i="10"/>
  <c r="AG349" i="10" s="1"/>
  <c r="AM349" i="10"/>
  <c r="AF349" i="10" s="1"/>
  <c r="AL349" i="10"/>
  <c r="AE349" i="10" s="1"/>
  <c r="AK349" i="10"/>
  <c r="AD349" i="10" s="1"/>
  <c r="BU348" i="10"/>
  <c r="BN348" i="10" s="1"/>
  <c r="BT348" i="10"/>
  <c r="BM348" i="10" s="1"/>
  <c r="BS348" i="10"/>
  <c r="BL348" i="10" s="1"/>
  <c r="BR348" i="10"/>
  <c r="BK348" i="10" s="1"/>
  <c r="BQ348" i="10"/>
  <c r="BJ348" i="10" s="1"/>
  <c r="BP348" i="10"/>
  <c r="BI348" i="10" s="1"/>
  <c r="AP348" i="10"/>
  <c r="AI348" i="10" s="1"/>
  <c r="AO348" i="10"/>
  <c r="AH348" i="10" s="1"/>
  <c r="AN348" i="10"/>
  <c r="AG348" i="10" s="1"/>
  <c r="AM348" i="10"/>
  <c r="AF348" i="10" s="1"/>
  <c r="AL348" i="10"/>
  <c r="AE348" i="10" s="1"/>
  <c r="AK348" i="10"/>
  <c r="AD348" i="10" s="1"/>
  <c r="BU347" i="10"/>
  <c r="BN347" i="10" s="1"/>
  <c r="BT347" i="10"/>
  <c r="BM347" i="10" s="1"/>
  <c r="BS347" i="10"/>
  <c r="BL347" i="10" s="1"/>
  <c r="BR347" i="10"/>
  <c r="BK347" i="10" s="1"/>
  <c r="BQ347" i="10"/>
  <c r="BJ347" i="10" s="1"/>
  <c r="BP347" i="10"/>
  <c r="BI347" i="10" s="1"/>
  <c r="AP347" i="10"/>
  <c r="AI347" i="10" s="1"/>
  <c r="AO347" i="10"/>
  <c r="AH347" i="10" s="1"/>
  <c r="AN347" i="10"/>
  <c r="AG347" i="10" s="1"/>
  <c r="AM347" i="10"/>
  <c r="AF347" i="10" s="1"/>
  <c r="AL347" i="10"/>
  <c r="AE347" i="10" s="1"/>
  <c r="AK347" i="10"/>
  <c r="AD347" i="10" s="1"/>
  <c r="BU346" i="10"/>
  <c r="BN346" i="10" s="1"/>
  <c r="BT346" i="10"/>
  <c r="BM346" i="10" s="1"/>
  <c r="BS346" i="10"/>
  <c r="BL346" i="10" s="1"/>
  <c r="BR346" i="10"/>
  <c r="BK346" i="10" s="1"/>
  <c r="BQ346" i="10"/>
  <c r="BJ346" i="10" s="1"/>
  <c r="BP346" i="10"/>
  <c r="BI346" i="10" s="1"/>
  <c r="AP346" i="10"/>
  <c r="AI346" i="10" s="1"/>
  <c r="AO346" i="10"/>
  <c r="AH346" i="10" s="1"/>
  <c r="AN346" i="10"/>
  <c r="AG346" i="10" s="1"/>
  <c r="AM346" i="10"/>
  <c r="AF346" i="10" s="1"/>
  <c r="AL346" i="10"/>
  <c r="AE346" i="10" s="1"/>
  <c r="AK346" i="10"/>
  <c r="AD346" i="10" s="1"/>
  <c r="BU345" i="10"/>
  <c r="BN345" i="10" s="1"/>
  <c r="BT345" i="10"/>
  <c r="BM345" i="10" s="1"/>
  <c r="BS345" i="10"/>
  <c r="BL345" i="10" s="1"/>
  <c r="BR345" i="10"/>
  <c r="BK345" i="10" s="1"/>
  <c r="BQ345" i="10"/>
  <c r="BJ345" i="10" s="1"/>
  <c r="BP345" i="10"/>
  <c r="BI345" i="10" s="1"/>
  <c r="AP345" i="10"/>
  <c r="AI345" i="10" s="1"/>
  <c r="AO345" i="10"/>
  <c r="AH345" i="10" s="1"/>
  <c r="AN345" i="10"/>
  <c r="AG345" i="10" s="1"/>
  <c r="AM345" i="10"/>
  <c r="AF345" i="10" s="1"/>
  <c r="AL345" i="10"/>
  <c r="AE345" i="10" s="1"/>
  <c r="AK345" i="10"/>
  <c r="AD345" i="10" s="1"/>
  <c r="BU344" i="10"/>
  <c r="BN344" i="10" s="1"/>
  <c r="BT344" i="10"/>
  <c r="BM344" i="10" s="1"/>
  <c r="BS344" i="10"/>
  <c r="BL344" i="10" s="1"/>
  <c r="BR344" i="10"/>
  <c r="BK344" i="10" s="1"/>
  <c r="BQ344" i="10"/>
  <c r="BJ344" i="10" s="1"/>
  <c r="BP344" i="10"/>
  <c r="BI344" i="10" s="1"/>
  <c r="AP344" i="10"/>
  <c r="AI344" i="10" s="1"/>
  <c r="AO344" i="10"/>
  <c r="AH344" i="10" s="1"/>
  <c r="AN344" i="10"/>
  <c r="AG344" i="10" s="1"/>
  <c r="AM344" i="10"/>
  <c r="AF344" i="10" s="1"/>
  <c r="AL344" i="10"/>
  <c r="AE344" i="10" s="1"/>
  <c r="AK344" i="10"/>
  <c r="AD344" i="10" s="1"/>
  <c r="BU343" i="10"/>
  <c r="BN343" i="10" s="1"/>
  <c r="BT343" i="10"/>
  <c r="BM343" i="10" s="1"/>
  <c r="BS343" i="10"/>
  <c r="BL343" i="10" s="1"/>
  <c r="BR343" i="10"/>
  <c r="BK343" i="10" s="1"/>
  <c r="BQ343" i="10"/>
  <c r="BJ343" i="10" s="1"/>
  <c r="BP343" i="10"/>
  <c r="BI343" i="10" s="1"/>
  <c r="AP343" i="10"/>
  <c r="AI343" i="10" s="1"/>
  <c r="AO343" i="10"/>
  <c r="AH343" i="10" s="1"/>
  <c r="AN343" i="10"/>
  <c r="AG343" i="10" s="1"/>
  <c r="AM343" i="10"/>
  <c r="AF343" i="10" s="1"/>
  <c r="AL343" i="10"/>
  <c r="AE343" i="10" s="1"/>
  <c r="AK343" i="10"/>
  <c r="AD343" i="10" s="1"/>
  <c r="BU342" i="10"/>
  <c r="BN342" i="10" s="1"/>
  <c r="BT342" i="10"/>
  <c r="BM342" i="10" s="1"/>
  <c r="BS342" i="10"/>
  <c r="BL342" i="10" s="1"/>
  <c r="BR342" i="10"/>
  <c r="BK342" i="10" s="1"/>
  <c r="BQ342" i="10"/>
  <c r="BJ342" i="10" s="1"/>
  <c r="BP342" i="10"/>
  <c r="BI342" i="10" s="1"/>
  <c r="AP342" i="10"/>
  <c r="AI342" i="10" s="1"/>
  <c r="AO342" i="10"/>
  <c r="AH342" i="10" s="1"/>
  <c r="AN342" i="10"/>
  <c r="AG342" i="10" s="1"/>
  <c r="AM342" i="10"/>
  <c r="AF342" i="10" s="1"/>
  <c r="AL342" i="10"/>
  <c r="AE342" i="10" s="1"/>
  <c r="AK342" i="10"/>
  <c r="AD342" i="10" s="1"/>
  <c r="BU341" i="10"/>
  <c r="BN341" i="10" s="1"/>
  <c r="BT341" i="10"/>
  <c r="BM341" i="10" s="1"/>
  <c r="BS341" i="10"/>
  <c r="BL341" i="10" s="1"/>
  <c r="BR341" i="10"/>
  <c r="BK341" i="10" s="1"/>
  <c r="BQ341" i="10"/>
  <c r="BJ341" i="10" s="1"/>
  <c r="BP341" i="10"/>
  <c r="BI341" i="10" s="1"/>
  <c r="AP341" i="10"/>
  <c r="AI341" i="10" s="1"/>
  <c r="AO341" i="10"/>
  <c r="AH341" i="10" s="1"/>
  <c r="AN341" i="10"/>
  <c r="AG341" i="10" s="1"/>
  <c r="AM341" i="10"/>
  <c r="AF341" i="10" s="1"/>
  <c r="AL341" i="10"/>
  <c r="AE341" i="10" s="1"/>
  <c r="AK341" i="10"/>
  <c r="AD341" i="10" s="1"/>
  <c r="BU340" i="10"/>
  <c r="BN340" i="10" s="1"/>
  <c r="BT340" i="10"/>
  <c r="BM340" i="10" s="1"/>
  <c r="BS340" i="10"/>
  <c r="BL340" i="10" s="1"/>
  <c r="BR340" i="10"/>
  <c r="BK340" i="10" s="1"/>
  <c r="BQ340" i="10"/>
  <c r="BJ340" i="10" s="1"/>
  <c r="BP340" i="10"/>
  <c r="BI340" i="10" s="1"/>
  <c r="AP340" i="10"/>
  <c r="AI340" i="10" s="1"/>
  <c r="AO340" i="10"/>
  <c r="AH340" i="10" s="1"/>
  <c r="AN340" i="10"/>
  <c r="AG340" i="10" s="1"/>
  <c r="AM340" i="10"/>
  <c r="AF340" i="10" s="1"/>
  <c r="AL340" i="10"/>
  <c r="AE340" i="10" s="1"/>
  <c r="AK340" i="10"/>
  <c r="AD340" i="10" s="1"/>
  <c r="BU339" i="10"/>
  <c r="BN339" i="10" s="1"/>
  <c r="BT339" i="10"/>
  <c r="BM339" i="10" s="1"/>
  <c r="BS339" i="10"/>
  <c r="BL339" i="10" s="1"/>
  <c r="BR339" i="10"/>
  <c r="BK339" i="10" s="1"/>
  <c r="BQ339" i="10"/>
  <c r="BJ339" i="10" s="1"/>
  <c r="BP339" i="10"/>
  <c r="BI339" i="10" s="1"/>
  <c r="AP339" i="10"/>
  <c r="AI339" i="10" s="1"/>
  <c r="AO339" i="10"/>
  <c r="AH339" i="10" s="1"/>
  <c r="AN339" i="10"/>
  <c r="AG339" i="10" s="1"/>
  <c r="AM339" i="10"/>
  <c r="AF339" i="10" s="1"/>
  <c r="AL339" i="10"/>
  <c r="AE339" i="10" s="1"/>
  <c r="AK339" i="10"/>
  <c r="AD339" i="10" s="1"/>
  <c r="BU338" i="10"/>
  <c r="BN338" i="10" s="1"/>
  <c r="BT338" i="10"/>
  <c r="BM338" i="10" s="1"/>
  <c r="BS338" i="10"/>
  <c r="BL338" i="10" s="1"/>
  <c r="BR338" i="10"/>
  <c r="BK338" i="10" s="1"/>
  <c r="BQ338" i="10"/>
  <c r="BJ338" i="10" s="1"/>
  <c r="BP338" i="10"/>
  <c r="BI338" i="10" s="1"/>
  <c r="AP338" i="10"/>
  <c r="AI338" i="10" s="1"/>
  <c r="AO338" i="10"/>
  <c r="AH338" i="10" s="1"/>
  <c r="AN338" i="10"/>
  <c r="AG338" i="10" s="1"/>
  <c r="AM338" i="10"/>
  <c r="AF338" i="10" s="1"/>
  <c r="AL338" i="10"/>
  <c r="AE338" i="10" s="1"/>
  <c r="AK338" i="10"/>
  <c r="AD338" i="10" s="1"/>
  <c r="BU337" i="10"/>
  <c r="BN337" i="10" s="1"/>
  <c r="BT337" i="10"/>
  <c r="BM337" i="10" s="1"/>
  <c r="BS337" i="10"/>
  <c r="BL337" i="10" s="1"/>
  <c r="BR337" i="10"/>
  <c r="BK337" i="10" s="1"/>
  <c r="BQ337" i="10"/>
  <c r="BJ337" i="10" s="1"/>
  <c r="BP337" i="10"/>
  <c r="BI337" i="10" s="1"/>
  <c r="AP337" i="10"/>
  <c r="AI337" i="10" s="1"/>
  <c r="AO337" i="10"/>
  <c r="AH337" i="10" s="1"/>
  <c r="AN337" i="10"/>
  <c r="AG337" i="10" s="1"/>
  <c r="AM337" i="10"/>
  <c r="AF337" i="10" s="1"/>
  <c r="AL337" i="10"/>
  <c r="AE337" i="10" s="1"/>
  <c r="AK337" i="10"/>
  <c r="AD337" i="10" s="1"/>
  <c r="BU336" i="10"/>
  <c r="BN336" i="10" s="1"/>
  <c r="BT336" i="10"/>
  <c r="BM336" i="10" s="1"/>
  <c r="BS336" i="10"/>
  <c r="BL336" i="10" s="1"/>
  <c r="BR336" i="10"/>
  <c r="BK336" i="10" s="1"/>
  <c r="BQ336" i="10"/>
  <c r="BJ336" i="10" s="1"/>
  <c r="BP336" i="10"/>
  <c r="BI336" i="10" s="1"/>
  <c r="AP336" i="10"/>
  <c r="AI336" i="10" s="1"/>
  <c r="AO336" i="10"/>
  <c r="AH336" i="10" s="1"/>
  <c r="AN336" i="10"/>
  <c r="AG336" i="10" s="1"/>
  <c r="AM336" i="10"/>
  <c r="AF336" i="10" s="1"/>
  <c r="AL336" i="10"/>
  <c r="AE336" i="10" s="1"/>
  <c r="AK336" i="10"/>
  <c r="AD336" i="10" s="1"/>
  <c r="BU335" i="10"/>
  <c r="BN335" i="10" s="1"/>
  <c r="BT335" i="10"/>
  <c r="BM335" i="10" s="1"/>
  <c r="BS335" i="10"/>
  <c r="BL335" i="10" s="1"/>
  <c r="BR335" i="10"/>
  <c r="BK335" i="10" s="1"/>
  <c r="BQ335" i="10"/>
  <c r="BJ335" i="10" s="1"/>
  <c r="BP335" i="10"/>
  <c r="BI335" i="10" s="1"/>
  <c r="AP335" i="10"/>
  <c r="AI335" i="10" s="1"/>
  <c r="AO335" i="10"/>
  <c r="AH335" i="10" s="1"/>
  <c r="AN335" i="10"/>
  <c r="AG335" i="10" s="1"/>
  <c r="AM335" i="10"/>
  <c r="AF335" i="10" s="1"/>
  <c r="AL335" i="10"/>
  <c r="AE335" i="10" s="1"/>
  <c r="AK335" i="10"/>
  <c r="AD335" i="10" s="1"/>
  <c r="BU334" i="10"/>
  <c r="BN334" i="10" s="1"/>
  <c r="BT334" i="10"/>
  <c r="BM334" i="10" s="1"/>
  <c r="BS334" i="10"/>
  <c r="BL334" i="10" s="1"/>
  <c r="BR334" i="10"/>
  <c r="BK334" i="10" s="1"/>
  <c r="BQ334" i="10"/>
  <c r="BJ334" i="10" s="1"/>
  <c r="BP334" i="10"/>
  <c r="BI334" i="10" s="1"/>
  <c r="AP334" i="10"/>
  <c r="AI334" i="10" s="1"/>
  <c r="AO334" i="10"/>
  <c r="AH334" i="10" s="1"/>
  <c r="AN334" i="10"/>
  <c r="AG334" i="10" s="1"/>
  <c r="AM334" i="10"/>
  <c r="AF334" i="10" s="1"/>
  <c r="AL334" i="10"/>
  <c r="AE334" i="10" s="1"/>
  <c r="AK334" i="10"/>
  <c r="AD334" i="10" s="1"/>
  <c r="BU333" i="10"/>
  <c r="BN333" i="10" s="1"/>
  <c r="BT333" i="10"/>
  <c r="BM333" i="10" s="1"/>
  <c r="BS333" i="10"/>
  <c r="BL333" i="10" s="1"/>
  <c r="BR333" i="10"/>
  <c r="BK333" i="10" s="1"/>
  <c r="BQ333" i="10"/>
  <c r="BJ333" i="10" s="1"/>
  <c r="BP333" i="10"/>
  <c r="BI333" i="10" s="1"/>
  <c r="AP333" i="10"/>
  <c r="AI333" i="10" s="1"/>
  <c r="AO333" i="10"/>
  <c r="AH333" i="10" s="1"/>
  <c r="AN333" i="10"/>
  <c r="AG333" i="10" s="1"/>
  <c r="AM333" i="10"/>
  <c r="AF333" i="10" s="1"/>
  <c r="AL333" i="10"/>
  <c r="AE333" i="10" s="1"/>
  <c r="AK333" i="10"/>
  <c r="AD333" i="10" s="1"/>
  <c r="BU332" i="10"/>
  <c r="BN332" i="10" s="1"/>
  <c r="BT332" i="10"/>
  <c r="BM332" i="10" s="1"/>
  <c r="BS332" i="10"/>
  <c r="BL332" i="10" s="1"/>
  <c r="BR332" i="10"/>
  <c r="BK332" i="10" s="1"/>
  <c r="BQ332" i="10"/>
  <c r="BJ332" i="10" s="1"/>
  <c r="BP332" i="10"/>
  <c r="BI332" i="10" s="1"/>
  <c r="AP332" i="10"/>
  <c r="AI332" i="10" s="1"/>
  <c r="AO332" i="10"/>
  <c r="AH332" i="10" s="1"/>
  <c r="AN332" i="10"/>
  <c r="AG332" i="10" s="1"/>
  <c r="AM332" i="10"/>
  <c r="AF332" i="10" s="1"/>
  <c r="AL332" i="10"/>
  <c r="AE332" i="10" s="1"/>
  <c r="AK332" i="10"/>
  <c r="AD332" i="10" s="1"/>
  <c r="BU331" i="10"/>
  <c r="BN331" i="10" s="1"/>
  <c r="BT331" i="10"/>
  <c r="BM331" i="10" s="1"/>
  <c r="BS331" i="10"/>
  <c r="BL331" i="10" s="1"/>
  <c r="BR331" i="10"/>
  <c r="BK331" i="10" s="1"/>
  <c r="BQ331" i="10"/>
  <c r="BJ331" i="10" s="1"/>
  <c r="BP331" i="10"/>
  <c r="BI331" i="10" s="1"/>
  <c r="AP331" i="10"/>
  <c r="AI331" i="10" s="1"/>
  <c r="AO331" i="10"/>
  <c r="AH331" i="10" s="1"/>
  <c r="AN331" i="10"/>
  <c r="AG331" i="10" s="1"/>
  <c r="AM331" i="10"/>
  <c r="AF331" i="10" s="1"/>
  <c r="AL331" i="10"/>
  <c r="AE331" i="10" s="1"/>
  <c r="AK331" i="10"/>
  <c r="AD331" i="10" s="1"/>
  <c r="BU330" i="10"/>
  <c r="BN330" i="10" s="1"/>
  <c r="BT330" i="10"/>
  <c r="BM330" i="10" s="1"/>
  <c r="BS330" i="10"/>
  <c r="BL330" i="10" s="1"/>
  <c r="BR330" i="10"/>
  <c r="BK330" i="10" s="1"/>
  <c r="BQ330" i="10"/>
  <c r="BJ330" i="10" s="1"/>
  <c r="BP330" i="10"/>
  <c r="BI330" i="10" s="1"/>
  <c r="AP330" i="10"/>
  <c r="AI330" i="10" s="1"/>
  <c r="AO330" i="10"/>
  <c r="AH330" i="10" s="1"/>
  <c r="AN330" i="10"/>
  <c r="AG330" i="10" s="1"/>
  <c r="AM330" i="10"/>
  <c r="AF330" i="10" s="1"/>
  <c r="AL330" i="10"/>
  <c r="AE330" i="10" s="1"/>
  <c r="AK330" i="10"/>
  <c r="AD330" i="10" s="1"/>
  <c r="BU329" i="10"/>
  <c r="BN329" i="10" s="1"/>
  <c r="BT329" i="10"/>
  <c r="BM329" i="10" s="1"/>
  <c r="BS329" i="10"/>
  <c r="BL329" i="10" s="1"/>
  <c r="BR329" i="10"/>
  <c r="BK329" i="10" s="1"/>
  <c r="BQ329" i="10"/>
  <c r="BJ329" i="10" s="1"/>
  <c r="BP329" i="10"/>
  <c r="BI329" i="10" s="1"/>
  <c r="AP329" i="10"/>
  <c r="AI329" i="10" s="1"/>
  <c r="AO329" i="10"/>
  <c r="AH329" i="10" s="1"/>
  <c r="AN329" i="10"/>
  <c r="AG329" i="10" s="1"/>
  <c r="AM329" i="10"/>
  <c r="AF329" i="10" s="1"/>
  <c r="AL329" i="10"/>
  <c r="AE329" i="10" s="1"/>
  <c r="AK329" i="10"/>
  <c r="AD329" i="10" s="1"/>
  <c r="BU328" i="10"/>
  <c r="BN328" i="10" s="1"/>
  <c r="BT328" i="10"/>
  <c r="BM328" i="10" s="1"/>
  <c r="BS328" i="10"/>
  <c r="BL328" i="10" s="1"/>
  <c r="BR328" i="10"/>
  <c r="BK328" i="10" s="1"/>
  <c r="BQ328" i="10"/>
  <c r="BJ328" i="10" s="1"/>
  <c r="BP328" i="10"/>
  <c r="BI328" i="10" s="1"/>
  <c r="AP328" i="10"/>
  <c r="AI328" i="10" s="1"/>
  <c r="AO328" i="10"/>
  <c r="AH328" i="10" s="1"/>
  <c r="AN328" i="10"/>
  <c r="AG328" i="10" s="1"/>
  <c r="AM328" i="10"/>
  <c r="AF328" i="10" s="1"/>
  <c r="AL328" i="10"/>
  <c r="AE328" i="10" s="1"/>
  <c r="AK328" i="10"/>
  <c r="AD328" i="10" s="1"/>
  <c r="BU327" i="10"/>
  <c r="BN327" i="10" s="1"/>
  <c r="BT327" i="10"/>
  <c r="BM327" i="10" s="1"/>
  <c r="BS327" i="10"/>
  <c r="BL327" i="10" s="1"/>
  <c r="BR327" i="10"/>
  <c r="BK327" i="10" s="1"/>
  <c r="BQ327" i="10"/>
  <c r="BJ327" i="10" s="1"/>
  <c r="BP327" i="10"/>
  <c r="BI327" i="10" s="1"/>
  <c r="AP327" i="10"/>
  <c r="AI327" i="10" s="1"/>
  <c r="AO327" i="10"/>
  <c r="AH327" i="10" s="1"/>
  <c r="AN327" i="10"/>
  <c r="AG327" i="10" s="1"/>
  <c r="AM327" i="10"/>
  <c r="AF327" i="10" s="1"/>
  <c r="AL327" i="10"/>
  <c r="AE327" i="10" s="1"/>
  <c r="AK327" i="10"/>
  <c r="AD327" i="10" s="1"/>
  <c r="BU326" i="10"/>
  <c r="BN326" i="10" s="1"/>
  <c r="BT326" i="10"/>
  <c r="BM326" i="10" s="1"/>
  <c r="BS326" i="10"/>
  <c r="BL326" i="10" s="1"/>
  <c r="BR326" i="10"/>
  <c r="BK326" i="10" s="1"/>
  <c r="BQ326" i="10"/>
  <c r="BJ326" i="10" s="1"/>
  <c r="BP326" i="10"/>
  <c r="BI326" i="10" s="1"/>
  <c r="AP326" i="10"/>
  <c r="AI326" i="10" s="1"/>
  <c r="AO326" i="10"/>
  <c r="AH326" i="10" s="1"/>
  <c r="AN326" i="10"/>
  <c r="AG326" i="10" s="1"/>
  <c r="AM326" i="10"/>
  <c r="AF326" i="10" s="1"/>
  <c r="AL326" i="10"/>
  <c r="AE326" i="10" s="1"/>
  <c r="AK326" i="10"/>
  <c r="AD326" i="10" s="1"/>
  <c r="BU325" i="10"/>
  <c r="BN325" i="10" s="1"/>
  <c r="BT325" i="10"/>
  <c r="BM325" i="10" s="1"/>
  <c r="BS325" i="10"/>
  <c r="BL325" i="10" s="1"/>
  <c r="BR325" i="10"/>
  <c r="BK325" i="10" s="1"/>
  <c r="BQ325" i="10"/>
  <c r="BJ325" i="10" s="1"/>
  <c r="BP325" i="10"/>
  <c r="BI325" i="10" s="1"/>
  <c r="AP325" i="10"/>
  <c r="AI325" i="10" s="1"/>
  <c r="AO325" i="10"/>
  <c r="AH325" i="10" s="1"/>
  <c r="AN325" i="10"/>
  <c r="AG325" i="10" s="1"/>
  <c r="AM325" i="10"/>
  <c r="AF325" i="10" s="1"/>
  <c r="AL325" i="10"/>
  <c r="AE325" i="10" s="1"/>
  <c r="AK325" i="10"/>
  <c r="AD325" i="10" s="1"/>
  <c r="BU324" i="10"/>
  <c r="BN324" i="10" s="1"/>
  <c r="BT324" i="10"/>
  <c r="BM324" i="10" s="1"/>
  <c r="BS324" i="10"/>
  <c r="BL324" i="10" s="1"/>
  <c r="BR324" i="10"/>
  <c r="BK324" i="10" s="1"/>
  <c r="BQ324" i="10"/>
  <c r="BJ324" i="10" s="1"/>
  <c r="BP324" i="10"/>
  <c r="BI324" i="10" s="1"/>
  <c r="AP324" i="10"/>
  <c r="AI324" i="10" s="1"/>
  <c r="AO324" i="10"/>
  <c r="AH324" i="10" s="1"/>
  <c r="AN324" i="10"/>
  <c r="AG324" i="10" s="1"/>
  <c r="AM324" i="10"/>
  <c r="AF324" i="10" s="1"/>
  <c r="AL324" i="10"/>
  <c r="AE324" i="10" s="1"/>
  <c r="AK324" i="10"/>
  <c r="AD324" i="10" s="1"/>
  <c r="BU323" i="10"/>
  <c r="BN323" i="10" s="1"/>
  <c r="BT323" i="10"/>
  <c r="BM323" i="10" s="1"/>
  <c r="BS323" i="10"/>
  <c r="BL323" i="10" s="1"/>
  <c r="BR323" i="10"/>
  <c r="BK323" i="10" s="1"/>
  <c r="BQ323" i="10"/>
  <c r="BJ323" i="10" s="1"/>
  <c r="BP323" i="10"/>
  <c r="BI323" i="10" s="1"/>
  <c r="AP323" i="10"/>
  <c r="AI323" i="10" s="1"/>
  <c r="AO323" i="10"/>
  <c r="AH323" i="10" s="1"/>
  <c r="AN323" i="10"/>
  <c r="AG323" i="10" s="1"/>
  <c r="AM323" i="10"/>
  <c r="AF323" i="10" s="1"/>
  <c r="AL323" i="10"/>
  <c r="AE323" i="10" s="1"/>
  <c r="AK323" i="10"/>
  <c r="AD323" i="10" s="1"/>
  <c r="BU322" i="10"/>
  <c r="BN322" i="10" s="1"/>
  <c r="BT322" i="10"/>
  <c r="BM322" i="10" s="1"/>
  <c r="BS322" i="10"/>
  <c r="BL322" i="10" s="1"/>
  <c r="BR322" i="10"/>
  <c r="BK322" i="10" s="1"/>
  <c r="BQ322" i="10"/>
  <c r="BJ322" i="10" s="1"/>
  <c r="BP322" i="10"/>
  <c r="BI322" i="10" s="1"/>
  <c r="AP322" i="10"/>
  <c r="AI322" i="10" s="1"/>
  <c r="AO322" i="10"/>
  <c r="AH322" i="10" s="1"/>
  <c r="AN322" i="10"/>
  <c r="AG322" i="10" s="1"/>
  <c r="AM322" i="10"/>
  <c r="AF322" i="10" s="1"/>
  <c r="AL322" i="10"/>
  <c r="AE322" i="10" s="1"/>
  <c r="AK322" i="10"/>
  <c r="AD322" i="10" s="1"/>
  <c r="BU321" i="10"/>
  <c r="BN321" i="10" s="1"/>
  <c r="BT321" i="10"/>
  <c r="BM321" i="10" s="1"/>
  <c r="BS321" i="10"/>
  <c r="BL321" i="10" s="1"/>
  <c r="BR321" i="10"/>
  <c r="BK321" i="10" s="1"/>
  <c r="BQ321" i="10"/>
  <c r="BJ321" i="10" s="1"/>
  <c r="BP321" i="10"/>
  <c r="BI321" i="10" s="1"/>
  <c r="AP321" i="10"/>
  <c r="AI321" i="10" s="1"/>
  <c r="AO321" i="10"/>
  <c r="AH321" i="10" s="1"/>
  <c r="AN321" i="10"/>
  <c r="AG321" i="10" s="1"/>
  <c r="AM321" i="10"/>
  <c r="AF321" i="10" s="1"/>
  <c r="AL321" i="10"/>
  <c r="AE321" i="10" s="1"/>
  <c r="AK321" i="10"/>
  <c r="AD321" i="10" s="1"/>
  <c r="BU320" i="10"/>
  <c r="BN320" i="10" s="1"/>
  <c r="BT320" i="10"/>
  <c r="BM320" i="10" s="1"/>
  <c r="BS320" i="10"/>
  <c r="BL320" i="10" s="1"/>
  <c r="BR320" i="10"/>
  <c r="BK320" i="10" s="1"/>
  <c r="BQ320" i="10"/>
  <c r="BJ320" i="10" s="1"/>
  <c r="BP320" i="10"/>
  <c r="BI320" i="10" s="1"/>
  <c r="AP320" i="10"/>
  <c r="AI320" i="10" s="1"/>
  <c r="AO320" i="10"/>
  <c r="AH320" i="10" s="1"/>
  <c r="AN320" i="10"/>
  <c r="AG320" i="10" s="1"/>
  <c r="AM320" i="10"/>
  <c r="AF320" i="10" s="1"/>
  <c r="AL320" i="10"/>
  <c r="AE320" i="10" s="1"/>
  <c r="AK320" i="10"/>
  <c r="AD320" i="10" s="1"/>
  <c r="BU319" i="10"/>
  <c r="BN319" i="10" s="1"/>
  <c r="BT319" i="10"/>
  <c r="BM319" i="10" s="1"/>
  <c r="BS319" i="10"/>
  <c r="BL319" i="10" s="1"/>
  <c r="BR319" i="10"/>
  <c r="BK319" i="10" s="1"/>
  <c r="BQ319" i="10"/>
  <c r="BJ319" i="10" s="1"/>
  <c r="BP319" i="10"/>
  <c r="BI319" i="10" s="1"/>
  <c r="AP319" i="10"/>
  <c r="AI319" i="10" s="1"/>
  <c r="AO319" i="10"/>
  <c r="AH319" i="10" s="1"/>
  <c r="AN319" i="10"/>
  <c r="AG319" i="10" s="1"/>
  <c r="AM319" i="10"/>
  <c r="AF319" i="10" s="1"/>
  <c r="AL319" i="10"/>
  <c r="AE319" i="10" s="1"/>
  <c r="AK319" i="10"/>
  <c r="AD319" i="10" s="1"/>
  <c r="BU318" i="10"/>
  <c r="BN318" i="10" s="1"/>
  <c r="BT318" i="10"/>
  <c r="BM318" i="10" s="1"/>
  <c r="BS318" i="10"/>
  <c r="BL318" i="10" s="1"/>
  <c r="BR318" i="10"/>
  <c r="BK318" i="10" s="1"/>
  <c r="BQ318" i="10"/>
  <c r="BJ318" i="10" s="1"/>
  <c r="BP318" i="10"/>
  <c r="BI318" i="10" s="1"/>
  <c r="AP318" i="10"/>
  <c r="AI318" i="10" s="1"/>
  <c r="AO318" i="10"/>
  <c r="AH318" i="10" s="1"/>
  <c r="AN318" i="10"/>
  <c r="AG318" i="10" s="1"/>
  <c r="AM318" i="10"/>
  <c r="AF318" i="10" s="1"/>
  <c r="AL318" i="10"/>
  <c r="AE318" i="10" s="1"/>
  <c r="AK318" i="10"/>
  <c r="AD318" i="10" s="1"/>
  <c r="BU317" i="10"/>
  <c r="BN317" i="10" s="1"/>
  <c r="BT317" i="10"/>
  <c r="BM317" i="10" s="1"/>
  <c r="BS317" i="10"/>
  <c r="BL317" i="10" s="1"/>
  <c r="BR317" i="10"/>
  <c r="BK317" i="10" s="1"/>
  <c r="BQ317" i="10"/>
  <c r="BJ317" i="10" s="1"/>
  <c r="BP317" i="10"/>
  <c r="BI317" i="10" s="1"/>
  <c r="AP317" i="10"/>
  <c r="AI317" i="10" s="1"/>
  <c r="AO317" i="10"/>
  <c r="AH317" i="10" s="1"/>
  <c r="AN317" i="10"/>
  <c r="AG317" i="10" s="1"/>
  <c r="AM317" i="10"/>
  <c r="AF317" i="10" s="1"/>
  <c r="AL317" i="10"/>
  <c r="AE317" i="10" s="1"/>
  <c r="AK317" i="10"/>
  <c r="AD317" i="10" s="1"/>
  <c r="BU316" i="10"/>
  <c r="BN316" i="10" s="1"/>
  <c r="BT316" i="10"/>
  <c r="BM316" i="10" s="1"/>
  <c r="BS316" i="10"/>
  <c r="BL316" i="10" s="1"/>
  <c r="BR316" i="10"/>
  <c r="BK316" i="10" s="1"/>
  <c r="BQ316" i="10"/>
  <c r="BJ316" i="10" s="1"/>
  <c r="BP316" i="10"/>
  <c r="BI316" i="10" s="1"/>
  <c r="AP316" i="10"/>
  <c r="AI316" i="10" s="1"/>
  <c r="AO316" i="10"/>
  <c r="AH316" i="10" s="1"/>
  <c r="AN316" i="10"/>
  <c r="AG316" i="10" s="1"/>
  <c r="AM316" i="10"/>
  <c r="AF316" i="10" s="1"/>
  <c r="AL316" i="10"/>
  <c r="AE316" i="10" s="1"/>
  <c r="AK316" i="10"/>
  <c r="AD316" i="10" s="1"/>
  <c r="BU315" i="10"/>
  <c r="BN315" i="10" s="1"/>
  <c r="BT315" i="10"/>
  <c r="BM315" i="10" s="1"/>
  <c r="BS315" i="10"/>
  <c r="BL315" i="10" s="1"/>
  <c r="BR315" i="10"/>
  <c r="BK315" i="10" s="1"/>
  <c r="BQ315" i="10"/>
  <c r="BJ315" i="10" s="1"/>
  <c r="BP315" i="10"/>
  <c r="BI315" i="10" s="1"/>
  <c r="AP315" i="10"/>
  <c r="AI315" i="10" s="1"/>
  <c r="AO315" i="10"/>
  <c r="AH315" i="10" s="1"/>
  <c r="AN315" i="10"/>
  <c r="AG315" i="10" s="1"/>
  <c r="AM315" i="10"/>
  <c r="AF315" i="10" s="1"/>
  <c r="AL315" i="10"/>
  <c r="AE315" i="10" s="1"/>
  <c r="AK315" i="10"/>
  <c r="AD315" i="10" s="1"/>
  <c r="BU314" i="10"/>
  <c r="BN314" i="10" s="1"/>
  <c r="BT314" i="10"/>
  <c r="BM314" i="10" s="1"/>
  <c r="BS314" i="10"/>
  <c r="BL314" i="10" s="1"/>
  <c r="BR314" i="10"/>
  <c r="BK314" i="10" s="1"/>
  <c r="BQ314" i="10"/>
  <c r="BJ314" i="10" s="1"/>
  <c r="BP314" i="10"/>
  <c r="BI314" i="10" s="1"/>
  <c r="AP314" i="10"/>
  <c r="AI314" i="10" s="1"/>
  <c r="AO314" i="10"/>
  <c r="AH314" i="10" s="1"/>
  <c r="AN314" i="10"/>
  <c r="AG314" i="10" s="1"/>
  <c r="AM314" i="10"/>
  <c r="AF314" i="10" s="1"/>
  <c r="AL314" i="10"/>
  <c r="AE314" i="10" s="1"/>
  <c r="AK314" i="10"/>
  <c r="AD314" i="10" s="1"/>
  <c r="BU313" i="10"/>
  <c r="BN313" i="10" s="1"/>
  <c r="BT313" i="10"/>
  <c r="BM313" i="10" s="1"/>
  <c r="BS313" i="10"/>
  <c r="BL313" i="10" s="1"/>
  <c r="BR313" i="10"/>
  <c r="BK313" i="10" s="1"/>
  <c r="BQ313" i="10"/>
  <c r="BJ313" i="10" s="1"/>
  <c r="BP313" i="10"/>
  <c r="BI313" i="10" s="1"/>
  <c r="AP313" i="10"/>
  <c r="AI313" i="10" s="1"/>
  <c r="AO313" i="10"/>
  <c r="AH313" i="10" s="1"/>
  <c r="AN313" i="10"/>
  <c r="AG313" i="10" s="1"/>
  <c r="AM313" i="10"/>
  <c r="AF313" i="10" s="1"/>
  <c r="AL313" i="10"/>
  <c r="AE313" i="10" s="1"/>
  <c r="AK313" i="10"/>
  <c r="AD313" i="10" s="1"/>
  <c r="BU312" i="10"/>
  <c r="BN312" i="10" s="1"/>
  <c r="BT312" i="10"/>
  <c r="BM312" i="10" s="1"/>
  <c r="BS312" i="10"/>
  <c r="BL312" i="10" s="1"/>
  <c r="BR312" i="10"/>
  <c r="BK312" i="10" s="1"/>
  <c r="BQ312" i="10"/>
  <c r="BJ312" i="10" s="1"/>
  <c r="BP312" i="10"/>
  <c r="BI312" i="10" s="1"/>
  <c r="AP312" i="10"/>
  <c r="AI312" i="10" s="1"/>
  <c r="AO312" i="10"/>
  <c r="AH312" i="10" s="1"/>
  <c r="AN312" i="10"/>
  <c r="AG312" i="10" s="1"/>
  <c r="AM312" i="10"/>
  <c r="AF312" i="10" s="1"/>
  <c r="AL312" i="10"/>
  <c r="AE312" i="10" s="1"/>
  <c r="AK312" i="10"/>
  <c r="AD312" i="10" s="1"/>
  <c r="BU311" i="10"/>
  <c r="BN311" i="10" s="1"/>
  <c r="BT311" i="10"/>
  <c r="BM311" i="10" s="1"/>
  <c r="BS311" i="10"/>
  <c r="BL311" i="10" s="1"/>
  <c r="BR311" i="10"/>
  <c r="BK311" i="10" s="1"/>
  <c r="BQ311" i="10"/>
  <c r="BJ311" i="10" s="1"/>
  <c r="BP311" i="10"/>
  <c r="BI311" i="10" s="1"/>
  <c r="AP311" i="10"/>
  <c r="AI311" i="10" s="1"/>
  <c r="AO311" i="10"/>
  <c r="AH311" i="10" s="1"/>
  <c r="AN311" i="10"/>
  <c r="AG311" i="10" s="1"/>
  <c r="AM311" i="10"/>
  <c r="AF311" i="10" s="1"/>
  <c r="AL311" i="10"/>
  <c r="AE311" i="10" s="1"/>
  <c r="AK311" i="10"/>
  <c r="AD311" i="10" s="1"/>
  <c r="BU310" i="10"/>
  <c r="BN310" i="10" s="1"/>
  <c r="BT310" i="10"/>
  <c r="BM310" i="10" s="1"/>
  <c r="BS310" i="10"/>
  <c r="BL310" i="10" s="1"/>
  <c r="BR310" i="10"/>
  <c r="BK310" i="10" s="1"/>
  <c r="BQ310" i="10"/>
  <c r="BJ310" i="10" s="1"/>
  <c r="BP310" i="10"/>
  <c r="BI310" i="10" s="1"/>
  <c r="AP310" i="10"/>
  <c r="AI310" i="10" s="1"/>
  <c r="AO310" i="10"/>
  <c r="AH310" i="10" s="1"/>
  <c r="AN310" i="10"/>
  <c r="AG310" i="10" s="1"/>
  <c r="AM310" i="10"/>
  <c r="AF310" i="10" s="1"/>
  <c r="AL310" i="10"/>
  <c r="AE310" i="10" s="1"/>
  <c r="AK310" i="10"/>
  <c r="AD310" i="10" s="1"/>
  <c r="BU309" i="10"/>
  <c r="BN309" i="10" s="1"/>
  <c r="BT309" i="10"/>
  <c r="BM309" i="10" s="1"/>
  <c r="BS309" i="10"/>
  <c r="BL309" i="10" s="1"/>
  <c r="BR309" i="10"/>
  <c r="BK309" i="10" s="1"/>
  <c r="BQ309" i="10"/>
  <c r="BJ309" i="10" s="1"/>
  <c r="BP309" i="10"/>
  <c r="BI309" i="10" s="1"/>
  <c r="AP309" i="10"/>
  <c r="AI309" i="10" s="1"/>
  <c r="AO309" i="10"/>
  <c r="AH309" i="10" s="1"/>
  <c r="AN309" i="10"/>
  <c r="AG309" i="10" s="1"/>
  <c r="AM309" i="10"/>
  <c r="AF309" i="10" s="1"/>
  <c r="AL309" i="10"/>
  <c r="AE309" i="10" s="1"/>
  <c r="AK309" i="10"/>
  <c r="AD309" i="10" s="1"/>
  <c r="BU308" i="10"/>
  <c r="BN308" i="10" s="1"/>
  <c r="BT308" i="10"/>
  <c r="BM308" i="10" s="1"/>
  <c r="BS308" i="10"/>
  <c r="BL308" i="10" s="1"/>
  <c r="BR308" i="10"/>
  <c r="BK308" i="10" s="1"/>
  <c r="BQ308" i="10"/>
  <c r="BJ308" i="10" s="1"/>
  <c r="BP308" i="10"/>
  <c r="BI308" i="10" s="1"/>
  <c r="AP308" i="10"/>
  <c r="AI308" i="10" s="1"/>
  <c r="AO308" i="10"/>
  <c r="AH308" i="10" s="1"/>
  <c r="AN308" i="10"/>
  <c r="AG308" i="10" s="1"/>
  <c r="AM308" i="10"/>
  <c r="AF308" i="10" s="1"/>
  <c r="AL308" i="10"/>
  <c r="AE308" i="10" s="1"/>
  <c r="AK308" i="10"/>
  <c r="AD308" i="10" s="1"/>
  <c r="BU307" i="10"/>
  <c r="BN307" i="10" s="1"/>
  <c r="BT307" i="10"/>
  <c r="BM307" i="10" s="1"/>
  <c r="BS307" i="10"/>
  <c r="BL307" i="10" s="1"/>
  <c r="BR307" i="10"/>
  <c r="BK307" i="10" s="1"/>
  <c r="BQ307" i="10"/>
  <c r="BJ307" i="10" s="1"/>
  <c r="BP307" i="10"/>
  <c r="BI307" i="10" s="1"/>
  <c r="AP307" i="10"/>
  <c r="AI307" i="10" s="1"/>
  <c r="AO307" i="10"/>
  <c r="AH307" i="10" s="1"/>
  <c r="AN307" i="10"/>
  <c r="AG307" i="10" s="1"/>
  <c r="AM307" i="10"/>
  <c r="AF307" i="10" s="1"/>
  <c r="AL307" i="10"/>
  <c r="AE307" i="10" s="1"/>
  <c r="AK307" i="10"/>
  <c r="AD307" i="10" s="1"/>
  <c r="BU306" i="10"/>
  <c r="BN306" i="10" s="1"/>
  <c r="BT306" i="10"/>
  <c r="BM306" i="10" s="1"/>
  <c r="BS306" i="10"/>
  <c r="BL306" i="10" s="1"/>
  <c r="BR306" i="10"/>
  <c r="BK306" i="10" s="1"/>
  <c r="BQ306" i="10"/>
  <c r="BJ306" i="10" s="1"/>
  <c r="BP306" i="10"/>
  <c r="BI306" i="10" s="1"/>
  <c r="AP306" i="10"/>
  <c r="AI306" i="10" s="1"/>
  <c r="AO306" i="10"/>
  <c r="AH306" i="10" s="1"/>
  <c r="AN306" i="10"/>
  <c r="AG306" i="10" s="1"/>
  <c r="AM306" i="10"/>
  <c r="AF306" i="10" s="1"/>
  <c r="AL306" i="10"/>
  <c r="AE306" i="10" s="1"/>
  <c r="AK306" i="10"/>
  <c r="AD306" i="10" s="1"/>
  <c r="BU305" i="10"/>
  <c r="BN305" i="10" s="1"/>
  <c r="BT305" i="10"/>
  <c r="BM305" i="10" s="1"/>
  <c r="BS305" i="10"/>
  <c r="BL305" i="10" s="1"/>
  <c r="BR305" i="10"/>
  <c r="BK305" i="10" s="1"/>
  <c r="BQ305" i="10"/>
  <c r="BJ305" i="10" s="1"/>
  <c r="BP305" i="10"/>
  <c r="BI305" i="10" s="1"/>
  <c r="AP305" i="10"/>
  <c r="AI305" i="10" s="1"/>
  <c r="AO305" i="10"/>
  <c r="AH305" i="10" s="1"/>
  <c r="AN305" i="10"/>
  <c r="AG305" i="10" s="1"/>
  <c r="AM305" i="10"/>
  <c r="AF305" i="10" s="1"/>
  <c r="AL305" i="10"/>
  <c r="AE305" i="10" s="1"/>
  <c r="AK305" i="10"/>
  <c r="AD305" i="10" s="1"/>
  <c r="BU304" i="10"/>
  <c r="BN304" i="10" s="1"/>
  <c r="BT304" i="10"/>
  <c r="BM304" i="10" s="1"/>
  <c r="BS304" i="10"/>
  <c r="BL304" i="10" s="1"/>
  <c r="BR304" i="10"/>
  <c r="BK304" i="10" s="1"/>
  <c r="BQ304" i="10"/>
  <c r="BJ304" i="10" s="1"/>
  <c r="BP304" i="10"/>
  <c r="BI304" i="10" s="1"/>
  <c r="AP304" i="10"/>
  <c r="AI304" i="10" s="1"/>
  <c r="AO304" i="10"/>
  <c r="AH304" i="10" s="1"/>
  <c r="AN304" i="10"/>
  <c r="AG304" i="10" s="1"/>
  <c r="AM304" i="10"/>
  <c r="AF304" i="10" s="1"/>
  <c r="AL304" i="10"/>
  <c r="AE304" i="10" s="1"/>
  <c r="AK304" i="10"/>
  <c r="AD304" i="10" s="1"/>
  <c r="BU303" i="10"/>
  <c r="BN303" i="10" s="1"/>
  <c r="BT303" i="10"/>
  <c r="BM303" i="10" s="1"/>
  <c r="BS303" i="10"/>
  <c r="BL303" i="10" s="1"/>
  <c r="BR303" i="10"/>
  <c r="BK303" i="10" s="1"/>
  <c r="BQ303" i="10"/>
  <c r="BJ303" i="10" s="1"/>
  <c r="BP303" i="10"/>
  <c r="BI303" i="10" s="1"/>
  <c r="AP303" i="10"/>
  <c r="AI303" i="10" s="1"/>
  <c r="AO303" i="10"/>
  <c r="AH303" i="10" s="1"/>
  <c r="AN303" i="10"/>
  <c r="AG303" i="10" s="1"/>
  <c r="AM303" i="10"/>
  <c r="AF303" i="10" s="1"/>
  <c r="AL303" i="10"/>
  <c r="AE303" i="10" s="1"/>
  <c r="AK303" i="10"/>
  <c r="AD303" i="10" s="1"/>
  <c r="BU302" i="10"/>
  <c r="BN302" i="10" s="1"/>
  <c r="BT302" i="10"/>
  <c r="BM302" i="10" s="1"/>
  <c r="BS302" i="10"/>
  <c r="BL302" i="10" s="1"/>
  <c r="BR302" i="10"/>
  <c r="BK302" i="10" s="1"/>
  <c r="BQ302" i="10"/>
  <c r="BJ302" i="10" s="1"/>
  <c r="BP302" i="10"/>
  <c r="BI302" i="10" s="1"/>
  <c r="AP302" i="10"/>
  <c r="AI302" i="10" s="1"/>
  <c r="AO302" i="10"/>
  <c r="AH302" i="10" s="1"/>
  <c r="AN302" i="10"/>
  <c r="AG302" i="10" s="1"/>
  <c r="AM302" i="10"/>
  <c r="AF302" i="10" s="1"/>
  <c r="AL302" i="10"/>
  <c r="AE302" i="10" s="1"/>
  <c r="AK302" i="10"/>
  <c r="AD302" i="10" s="1"/>
  <c r="BU301" i="10"/>
  <c r="BN301" i="10" s="1"/>
  <c r="BT301" i="10"/>
  <c r="BM301" i="10" s="1"/>
  <c r="BS301" i="10"/>
  <c r="BL301" i="10" s="1"/>
  <c r="BR301" i="10"/>
  <c r="BK301" i="10" s="1"/>
  <c r="BQ301" i="10"/>
  <c r="BJ301" i="10" s="1"/>
  <c r="BP301" i="10"/>
  <c r="BI301" i="10" s="1"/>
  <c r="AP301" i="10"/>
  <c r="AI301" i="10" s="1"/>
  <c r="AO301" i="10"/>
  <c r="AH301" i="10" s="1"/>
  <c r="AN301" i="10"/>
  <c r="AG301" i="10" s="1"/>
  <c r="AM301" i="10"/>
  <c r="AF301" i="10" s="1"/>
  <c r="AL301" i="10"/>
  <c r="AE301" i="10" s="1"/>
  <c r="AK301" i="10"/>
  <c r="AD301" i="10" s="1"/>
  <c r="BU300" i="10"/>
  <c r="BN300" i="10" s="1"/>
  <c r="BT300" i="10"/>
  <c r="BM300" i="10" s="1"/>
  <c r="BS300" i="10"/>
  <c r="BL300" i="10" s="1"/>
  <c r="BR300" i="10"/>
  <c r="BK300" i="10" s="1"/>
  <c r="BQ300" i="10"/>
  <c r="BJ300" i="10" s="1"/>
  <c r="BP300" i="10"/>
  <c r="BI300" i="10" s="1"/>
  <c r="AP300" i="10"/>
  <c r="AI300" i="10" s="1"/>
  <c r="AO300" i="10"/>
  <c r="AH300" i="10" s="1"/>
  <c r="AN300" i="10"/>
  <c r="AG300" i="10" s="1"/>
  <c r="AM300" i="10"/>
  <c r="AF300" i="10" s="1"/>
  <c r="AL300" i="10"/>
  <c r="AE300" i="10" s="1"/>
  <c r="AK300" i="10"/>
  <c r="AD300" i="10" s="1"/>
  <c r="BU299" i="10"/>
  <c r="BN299" i="10" s="1"/>
  <c r="BT299" i="10"/>
  <c r="BM299" i="10" s="1"/>
  <c r="BS299" i="10"/>
  <c r="BL299" i="10" s="1"/>
  <c r="BR299" i="10"/>
  <c r="BK299" i="10" s="1"/>
  <c r="BQ299" i="10"/>
  <c r="BJ299" i="10" s="1"/>
  <c r="BP299" i="10"/>
  <c r="BI299" i="10" s="1"/>
  <c r="AP299" i="10"/>
  <c r="AI299" i="10" s="1"/>
  <c r="AO299" i="10"/>
  <c r="AH299" i="10" s="1"/>
  <c r="AN299" i="10"/>
  <c r="AG299" i="10" s="1"/>
  <c r="AM299" i="10"/>
  <c r="AF299" i="10" s="1"/>
  <c r="AL299" i="10"/>
  <c r="AE299" i="10" s="1"/>
  <c r="AK299" i="10"/>
  <c r="AD299" i="10" s="1"/>
  <c r="BU298" i="10"/>
  <c r="BN298" i="10" s="1"/>
  <c r="BT298" i="10"/>
  <c r="BM298" i="10" s="1"/>
  <c r="BS298" i="10"/>
  <c r="BL298" i="10" s="1"/>
  <c r="BR298" i="10"/>
  <c r="BK298" i="10" s="1"/>
  <c r="BQ298" i="10"/>
  <c r="BJ298" i="10" s="1"/>
  <c r="BP298" i="10"/>
  <c r="BI298" i="10" s="1"/>
  <c r="AP298" i="10"/>
  <c r="AI298" i="10" s="1"/>
  <c r="AO298" i="10"/>
  <c r="AH298" i="10" s="1"/>
  <c r="AN298" i="10"/>
  <c r="AG298" i="10" s="1"/>
  <c r="AM298" i="10"/>
  <c r="AF298" i="10" s="1"/>
  <c r="AL298" i="10"/>
  <c r="AE298" i="10" s="1"/>
  <c r="AK298" i="10"/>
  <c r="AD298" i="10" s="1"/>
  <c r="BU297" i="10"/>
  <c r="BN297" i="10" s="1"/>
  <c r="BT297" i="10"/>
  <c r="BM297" i="10" s="1"/>
  <c r="BS297" i="10"/>
  <c r="BL297" i="10" s="1"/>
  <c r="BR297" i="10"/>
  <c r="BK297" i="10" s="1"/>
  <c r="BQ297" i="10"/>
  <c r="BJ297" i="10" s="1"/>
  <c r="BP297" i="10"/>
  <c r="BI297" i="10" s="1"/>
  <c r="AP297" i="10"/>
  <c r="AI297" i="10" s="1"/>
  <c r="AO297" i="10"/>
  <c r="AH297" i="10" s="1"/>
  <c r="AN297" i="10"/>
  <c r="AG297" i="10" s="1"/>
  <c r="AM297" i="10"/>
  <c r="AF297" i="10" s="1"/>
  <c r="AL297" i="10"/>
  <c r="AE297" i="10" s="1"/>
  <c r="AK297" i="10"/>
  <c r="AD297" i="10" s="1"/>
  <c r="BU296" i="10"/>
  <c r="BN296" i="10" s="1"/>
  <c r="BT296" i="10"/>
  <c r="BM296" i="10" s="1"/>
  <c r="BS296" i="10"/>
  <c r="BL296" i="10" s="1"/>
  <c r="BR296" i="10"/>
  <c r="BK296" i="10" s="1"/>
  <c r="BQ296" i="10"/>
  <c r="BJ296" i="10" s="1"/>
  <c r="BP296" i="10"/>
  <c r="BI296" i="10" s="1"/>
  <c r="AP296" i="10"/>
  <c r="AI296" i="10" s="1"/>
  <c r="AO296" i="10"/>
  <c r="AH296" i="10" s="1"/>
  <c r="AN296" i="10"/>
  <c r="AG296" i="10" s="1"/>
  <c r="AM296" i="10"/>
  <c r="AF296" i="10" s="1"/>
  <c r="AL296" i="10"/>
  <c r="AE296" i="10" s="1"/>
  <c r="AK296" i="10"/>
  <c r="AD296" i="10" s="1"/>
  <c r="BU295" i="10"/>
  <c r="BN295" i="10" s="1"/>
  <c r="BT295" i="10"/>
  <c r="BM295" i="10" s="1"/>
  <c r="BS295" i="10"/>
  <c r="BL295" i="10" s="1"/>
  <c r="BR295" i="10"/>
  <c r="BK295" i="10" s="1"/>
  <c r="BQ295" i="10"/>
  <c r="BJ295" i="10" s="1"/>
  <c r="BP295" i="10"/>
  <c r="BI295" i="10" s="1"/>
  <c r="AP295" i="10"/>
  <c r="AI295" i="10" s="1"/>
  <c r="AO295" i="10"/>
  <c r="AH295" i="10" s="1"/>
  <c r="AN295" i="10"/>
  <c r="AG295" i="10" s="1"/>
  <c r="AM295" i="10"/>
  <c r="AF295" i="10" s="1"/>
  <c r="AL295" i="10"/>
  <c r="AE295" i="10" s="1"/>
  <c r="AK295" i="10"/>
  <c r="AD295" i="10" s="1"/>
  <c r="BU294" i="10"/>
  <c r="BN294" i="10" s="1"/>
  <c r="BT294" i="10"/>
  <c r="BM294" i="10" s="1"/>
  <c r="BS294" i="10"/>
  <c r="BL294" i="10" s="1"/>
  <c r="BR294" i="10"/>
  <c r="BK294" i="10" s="1"/>
  <c r="BQ294" i="10"/>
  <c r="BJ294" i="10" s="1"/>
  <c r="BP294" i="10"/>
  <c r="BI294" i="10" s="1"/>
  <c r="AP294" i="10"/>
  <c r="AI294" i="10" s="1"/>
  <c r="AO294" i="10"/>
  <c r="AH294" i="10" s="1"/>
  <c r="AN294" i="10"/>
  <c r="AG294" i="10" s="1"/>
  <c r="AM294" i="10"/>
  <c r="AF294" i="10" s="1"/>
  <c r="AL294" i="10"/>
  <c r="AE294" i="10" s="1"/>
  <c r="AK294" i="10"/>
  <c r="AD294" i="10" s="1"/>
  <c r="BU293" i="10"/>
  <c r="BN293" i="10" s="1"/>
  <c r="BT293" i="10"/>
  <c r="BM293" i="10" s="1"/>
  <c r="BS293" i="10"/>
  <c r="BL293" i="10" s="1"/>
  <c r="BR293" i="10"/>
  <c r="BK293" i="10" s="1"/>
  <c r="BQ293" i="10"/>
  <c r="BJ293" i="10" s="1"/>
  <c r="BP293" i="10"/>
  <c r="BI293" i="10" s="1"/>
  <c r="AP293" i="10"/>
  <c r="AI293" i="10" s="1"/>
  <c r="AO293" i="10"/>
  <c r="AH293" i="10" s="1"/>
  <c r="AN293" i="10"/>
  <c r="AG293" i="10" s="1"/>
  <c r="AM293" i="10"/>
  <c r="AF293" i="10" s="1"/>
  <c r="AL293" i="10"/>
  <c r="AE293" i="10" s="1"/>
  <c r="AK293" i="10"/>
  <c r="AD293" i="10" s="1"/>
  <c r="BU292" i="10"/>
  <c r="BN292" i="10" s="1"/>
  <c r="BT292" i="10"/>
  <c r="BM292" i="10" s="1"/>
  <c r="BS292" i="10"/>
  <c r="BL292" i="10" s="1"/>
  <c r="BR292" i="10"/>
  <c r="BK292" i="10" s="1"/>
  <c r="BQ292" i="10"/>
  <c r="BJ292" i="10" s="1"/>
  <c r="BP292" i="10"/>
  <c r="BI292" i="10" s="1"/>
  <c r="AP292" i="10"/>
  <c r="AI292" i="10" s="1"/>
  <c r="AO292" i="10"/>
  <c r="AH292" i="10" s="1"/>
  <c r="AN292" i="10"/>
  <c r="AG292" i="10" s="1"/>
  <c r="AM292" i="10"/>
  <c r="AF292" i="10" s="1"/>
  <c r="AL292" i="10"/>
  <c r="AE292" i="10" s="1"/>
  <c r="AK292" i="10"/>
  <c r="AD292" i="10" s="1"/>
  <c r="BU291" i="10"/>
  <c r="BN291" i="10" s="1"/>
  <c r="BT291" i="10"/>
  <c r="BM291" i="10" s="1"/>
  <c r="BS291" i="10"/>
  <c r="BL291" i="10" s="1"/>
  <c r="BR291" i="10"/>
  <c r="BK291" i="10" s="1"/>
  <c r="BQ291" i="10"/>
  <c r="BJ291" i="10" s="1"/>
  <c r="BP291" i="10"/>
  <c r="BI291" i="10" s="1"/>
  <c r="AP291" i="10"/>
  <c r="AI291" i="10" s="1"/>
  <c r="AO291" i="10"/>
  <c r="AH291" i="10" s="1"/>
  <c r="AN291" i="10"/>
  <c r="AG291" i="10" s="1"/>
  <c r="AM291" i="10"/>
  <c r="AF291" i="10" s="1"/>
  <c r="AL291" i="10"/>
  <c r="AE291" i="10" s="1"/>
  <c r="AK291" i="10"/>
  <c r="AD291" i="10" s="1"/>
  <c r="BU290" i="10"/>
  <c r="BN290" i="10" s="1"/>
  <c r="BT290" i="10"/>
  <c r="BM290" i="10" s="1"/>
  <c r="BS290" i="10"/>
  <c r="BL290" i="10" s="1"/>
  <c r="BR290" i="10"/>
  <c r="BK290" i="10" s="1"/>
  <c r="BQ290" i="10"/>
  <c r="BJ290" i="10" s="1"/>
  <c r="BP290" i="10"/>
  <c r="BI290" i="10" s="1"/>
  <c r="AP290" i="10"/>
  <c r="AI290" i="10" s="1"/>
  <c r="AO290" i="10"/>
  <c r="AH290" i="10" s="1"/>
  <c r="AN290" i="10"/>
  <c r="AG290" i="10" s="1"/>
  <c r="AM290" i="10"/>
  <c r="AF290" i="10" s="1"/>
  <c r="AL290" i="10"/>
  <c r="AE290" i="10" s="1"/>
  <c r="AK290" i="10"/>
  <c r="AD290" i="10" s="1"/>
  <c r="BU289" i="10"/>
  <c r="BN289" i="10" s="1"/>
  <c r="BT289" i="10"/>
  <c r="BM289" i="10" s="1"/>
  <c r="BS289" i="10"/>
  <c r="BL289" i="10" s="1"/>
  <c r="BR289" i="10"/>
  <c r="BK289" i="10" s="1"/>
  <c r="BQ289" i="10"/>
  <c r="BJ289" i="10" s="1"/>
  <c r="BP289" i="10"/>
  <c r="BI289" i="10" s="1"/>
  <c r="AP289" i="10"/>
  <c r="AI289" i="10" s="1"/>
  <c r="AO289" i="10"/>
  <c r="AH289" i="10" s="1"/>
  <c r="AN289" i="10"/>
  <c r="AG289" i="10" s="1"/>
  <c r="AM289" i="10"/>
  <c r="AF289" i="10" s="1"/>
  <c r="AL289" i="10"/>
  <c r="AE289" i="10" s="1"/>
  <c r="AK289" i="10"/>
  <c r="AD289" i="10" s="1"/>
  <c r="BU288" i="10"/>
  <c r="BN288" i="10" s="1"/>
  <c r="BT288" i="10"/>
  <c r="BM288" i="10" s="1"/>
  <c r="BS288" i="10"/>
  <c r="BL288" i="10" s="1"/>
  <c r="BR288" i="10"/>
  <c r="BK288" i="10" s="1"/>
  <c r="BQ288" i="10"/>
  <c r="BJ288" i="10" s="1"/>
  <c r="BP288" i="10"/>
  <c r="BI288" i="10" s="1"/>
  <c r="AP288" i="10"/>
  <c r="AI288" i="10" s="1"/>
  <c r="AO288" i="10"/>
  <c r="AH288" i="10" s="1"/>
  <c r="AN288" i="10"/>
  <c r="AG288" i="10" s="1"/>
  <c r="AM288" i="10"/>
  <c r="AF288" i="10" s="1"/>
  <c r="AL288" i="10"/>
  <c r="AE288" i="10" s="1"/>
  <c r="AK288" i="10"/>
  <c r="AD288" i="10" s="1"/>
  <c r="BU287" i="10"/>
  <c r="BN287" i="10" s="1"/>
  <c r="BT287" i="10"/>
  <c r="BM287" i="10" s="1"/>
  <c r="BS287" i="10"/>
  <c r="BL287" i="10" s="1"/>
  <c r="BR287" i="10"/>
  <c r="BK287" i="10" s="1"/>
  <c r="BQ287" i="10"/>
  <c r="BJ287" i="10" s="1"/>
  <c r="BP287" i="10"/>
  <c r="BI287" i="10" s="1"/>
  <c r="AP287" i="10"/>
  <c r="AI287" i="10" s="1"/>
  <c r="AO287" i="10"/>
  <c r="AH287" i="10" s="1"/>
  <c r="AN287" i="10"/>
  <c r="AG287" i="10" s="1"/>
  <c r="AM287" i="10"/>
  <c r="AF287" i="10" s="1"/>
  <c r="AL287" i="10"/>
  <c r="AE287" i="10" s="1"/>
  <c r="AK287" i="10"/>
  <c r="AD287" i="10" s="1"/>
  <c r="BU286" i="10"/>
  <c r="BN286" i="10" s="1"/>
  <c r="BT286" i="10"/>
  <c r="BM286" i="10" s="1"/>
  <c r="BS286" i="10"/>
  <c r="BL286" i="10" s="1"/>
  <c r="BR286" i="10"/>
  <c r="BK286" i="10" s="1"/>
  <c r="BQ286" i="10"/>
  <c r="BJ286" i="10" s="1"/>
  <c r="BP286" i="10"/>
  <c r="BI286" i="10" s="1"/>
  <c r="AP286" i="10"/>
  <c r="AI286" i="10" s="1"/>
  <c r="AO286" i="10"/>
  <c r="AH286" i="10" s="1"/>
  <c r="AN286" i="10"/>
  <c r="AG286" i="10" s="1"/>
  <c r="AM286" i="10"/>
  <c r="AF286" i="10" s="1"/>
  <c r="AL286" i="10"/>
  <c r="AE286" i="10" s="1"/>
  <c r="AK286" i="10"/>
  <c r="AD286" i="10" s="1"/>
  <c r="BU285" i="10"/>
  <c r="BN285" i="10" s="1"/>
  <c r="BT285" i="10"/>
  <c r="BM285" i="10" s="1"/>
  <c r="BS285" i="10"/>
  <c r="BL285" i="10" s="1"/>
  <c r="BR285" i="10"/>
  <c r="BK285" i="10" s="1"/>
  <c r="BQ285" i="10"/>
  <c r="BJ285" i="10" s="1"/>
  <c r="BP285" i="10"/>
  <c r="BI285" i="10" s="1"/>
  <c r="AP285" i="10"/>
  <c r="AI285" i="10" s="1"/>
  <c r="AO285" i="10"/>
  <c r="AH285" i="10" s="1"/>
  <c r="AN285" i="10"/>
  <c r="AG285" i="10" s="1"/>
  <c r="AM285" i="10"/>
  <c r="AF285" i="10" s="1"/>
  <c r="AL285" i="10"/>
  <c r="AE285" i="10" s="1"/>
  <c r="AK285" i="10"/>
  <c r="AD285" i="10" s="1"/>
  <c r="BU284" i="10"/>
  <c r="BN284" i="10" s="1"/>
  <c r="BT284" i="10"/>
  <c r="BM284" i="10" s="1"/>
  <c r="BS284" i="10"/>
  <c r="BL284" i="10" s="1"/>
  <c r="BR284" i="10"/>
  <c r="BK284" i="10" s="1"/>
  <c r="BQ284" i="10"/>
  <c r="BJ284" i="10" s="1"/>
  <c r="BP284" i="10"/>
  <c r="BI284" i="10" s="1"/>
  <c r="AP284" i="10"/>
  <c r="AI284" i="10" s="1"/>
  <c r="AO284" i="10"/>
  <c r="AH284" i="10" s="1"/>
  <c r="AN284" i="10"/>
  <c r="AG284" i="10" s="1"/>
  <c r="AM284" i="10"/>
  <c r="AF284" i="10" s="1"/>
  <c r="AL284" i="10"/>
  <c r="AE284" i="10" s="1"/>
  <c r="AK284" i="10"/>
  <c r="AD284" i="10" s="1"/>
  <c r="BU283" i="10"/>
  <c r="BN283" i="10" s="1"/>
  <c r="BT283" i="10"/>
  <c r="BM283" i="10" s="1"/>
  <c r="BS283" i="10"/>
  <c r="BL283" i="10" s="1"/>
  <c r="BR283" i="10"/>
  <c r="BK283" i="10" s="1"/>
  <c r="BQ283" i="10"/>
  <c r="BJ283" i="10" s="1"/>
  <c r="BP283" i="10"/>
  <c r="BI283" i="10" s="1"/>
  <c r="AP283" i="10"/>
  <c r="AI283" i="10" s="1"/>
  <c r="AO283" i="10"/>
  <c r="AH283" i="10" s="1"/>
  <c r="AN283" i="10"/>
  <c r="AG283" i="10" s="1"/>
  <c r="AM283" i="10"/>
  <c r="AF283" i="10" s="1"/>
  <c r="AL283" i="10"/>
  <c r="AE283" i="10" s="1"/>
  <c r="AK283" i="10"/>
  <c r="AD283" i="10" s="1"/>
  <c r="BU282" i="10"/>
  <c r="BN282" i="10" s="1"/>
  <c r="BT282" i="10"/>
  <c r="BM282" i="10" s="1"/>
  <c r="BS282" i="10"/>
  <c r="BL282" i="10" s="1"/>
  <c r="BR282" i="10"/>
  <c r="BK282" i="10" s="1"/>
  <c r="BQ282" i="10"/>
  <c r="BJ282" i="10" s="1"/>
  <c r="BP282" i="10"/>
  <c r="BI282" i="10" s="1"/>
  <c r="AP282" i="10"/>
  <c r="AI282" i="10" s="1"/>
  <c r="AO282" i="10"/>
  <c r="AH282" i="10" s="1"/>
  <c r="AN282" i="10"/>
  <c r="AG282" i="10" s="1"/>
  <c r="AM282" i="10"/>
  <c r="AF282" i="10" s="1"/>
  <c r="AL282" i="10"/>
  <c r="AE282" i="10" s="1"/>
  <c r="AK282" i="10"/>
  <c r="AD282" i="10" s="1"/>
  <c r="BU281" i="10"/>
  <c r="BN281" i="10" s="1"/>
  <c r="BT281" i="10"/>
  <c r="BM281" i="10" s="1"/>
  <c r="BS281" i="10"/>
  <c r="BL281" i="10" s="1"/>
  <c r="BR281" i="10"/>
  <c r="BK281" i="10" s="1"/>
  <c r="BQ281" i="10"/>
  <c r="BJ281" i="10" s="1"/>
  <c r="BP281" i="10"/>
  <c r="BI281" i="10" s="1"/>
  <c r="AP281" i="10"/>
  <c r="AI281" i="10" s="1"/>
  <c r="AO281" i="10"/>
  <c r="AH281" i="10" s="1"/>
  <c r="AN281" i="10"/>
  <c r="AG281" i="10" s="1"/>
  <c r="AM281" i="10"/>
  <c r="AF281" i="10" s="1"/>
  <c r="AL281" i="10"/>
  <c r="AE281" i="10" s="1"/>
  <c r="AK281" i="10"/>
  <c r="AD281" i="10" s="1"/>
  <c r="BU280" i="10"/>
  <c r="BN280" i="10" s="1"/>
  <c r="BT280" i="10"/>
  <c r="BM280" i="10" s="1"/>
  <c r="BS280" i="10"/>
  <c r="BL280" i="10" s="1"/>
  <c r="BR280" i="10"/>
  <c r="BK280" i="10" s="1"/>
  <c r="BQ280" i="10"/>
  <c r="BJ280" i="10" s="1"/>
  <c r="BP280" i="10"/>
  <c r="BI280" i="10" s="1"/>
  <c r="AP280" i="10"/>
  <c r="AI280" i="10" s="1"/>
  <c r="AO280" i="10"/>
  <c r="AH280" i="10" s="1"/>
  <c r="AN280" i="10"/>
  <c r="AG280" i="10" s="1"/>
  <c r="AM280" i="10"/>
  <c r="AF280" i="10" s="1"/>
  <c r="AL280" i="10"/>
  <c r="AE280" i="10" s="1"/>
  <c r="AK280" i="10"/>
  <c r="AD280" i="10" s="1"/>
  <c r="BU279" i="10"/>
  <c r="BN279" i="10" s="1"/>
  <c r="BT279" i="10"/>
  <c r="BM279" i="10" s="1"/>
  <c r="BS279" i="10"/>
  <c r="BL279" i="10" s="1"/>
  <c r="BR279" i="10"/>
  <c r="BK279" i="10" s="1"/>
  <c r="BQ279" i="10"/>
  <c r="BJ279" i="10" s="1"/>
  <c r="BP279" i="10"/>
  <c r="BI279" i="10" s="1"/>
  <c r="AP279" i="10"/>
  <c r="AI279" i="10" s="1"/>
  <c r="AO279" i="10"/>
  <c r="AH279" i="10" s="1"/>
  <c r="AN279" i="10"/>
  <c r="AG279" i="10" s="1"/>
  <c r="AM279" i="10"/>
  <c r="AF279" i="10" s="1"/>
  <c r="AL279" i="10"/>
  <c r="AE279" i="10" s="1"/>
  <c r="AK279" i="10"/>
  <c r="AD279" i="10" s="1"/>
  <c r="BU278" i="10"/>
  <c r="BN278" i="10" s="1"/>
  <c r="BT278" i="10"/>
  <c r="BM278" i="10" s="1"/>
  <c r="BS278" i="10"/>
  <c r="BL278" i="10" s="1"/>
  <c r="BR278" i="10"/>
  <c r="BK278" i="10" s="1"/>
  <c r="BQ278" i="10"/>
  <c r="BJ278" i="10" s="1"/>
  <c r="BP278" i="10"/>
  <c r="BI278" i="10" s="1"/>
  <c r="AP278" i="10"/>
  <c r="AI278" i="10" s="1"/>
  <c r="AO278" i="10"/>
  <c r="AH278" i="10" s="1"/>
  <c r="AN278" i="10"/>
  <c r="AG278" i="10" s="1"/>
  <c r="AM278" i="10"/>
  <c r="AF278" i="10" s="1"/>
  <c r="AL278" i="10"/>
  <c r="AE278" i="10" s="1"/>
  <c r="AK278" i="10"/>
  <c r="AD278" i="10" s="1"/>
  <c r="BU277" i="10"/>
  <c r="BN277" i="10" s="1"/>
  <c r="BT277" i="10"/>
  <c r="BM277" i="10" s="1"/>
  <c r="BS277" i="10"/>
  <c r="BL277" i="10" s="1"/>
  <c r="BR277" i="10"/>
  <c r="BK277" i="10" s="1"/>
  <c r="BQ277" i="10"/>
  <c r="BJ277" i="10" s="1"/>
  <c r="BP277" i="10"/>
  <c r="BI277" i="10" s="1"/>
  <c r="AP277" i="10"/>
  <c r="AI277" i="10" s="1"/>
  <c r="AO277" i="10"/>
  <c r="AH277" i="10" s="1"/>
  <c r="AN277" i="10"/>
  <c r="AG277" i="10" s="1"/>
  <c r="AM277" i="10"/>
  <c r="AF277" i="10" s="1"/>
  <c r="AL277" i="10"/>
  <c r="AE277" i="10" s="1"/>
  <c r="AK277" i="10"/>
  <c r="AD277" i="10" s="1"/>
  <c r="BU276" i="10"/>
  <c r="BN276" i="10" s="1"/>
  <c r="BT276" i="10"/>
  <c r="BM276" i="10" s="1"/>
  <c r="BS276" i="10"/>
  <c r="BL276" i="10" s="1"/>
  <c r="BR276" i="10"/>
  <c r="BK276" i="10" s="1"/>
  <c r="BQ276" i="10"/>
  <c r="BJ276" i="10" s="1"/>
  <c r="BP276" i="10"/>
  <c r="BI276" i="10" s="1"/>
  <c r="AP276" i="10"/>
  <c r="AI276" i="10" s="1"/>
  <c r="AO276" i="10"/>
  <c r="AH276" i="10" s="1"/>
  <c r="AN276" i="10"/>
  <c r="AG276" i="10" s="1"/>
  <c r="AM276" i="10"/>
  <c r="AF276" i="10" s="1"/>
  <c r="AL276" i="10"/>
  <c r="AE276" i="10" s="1"/>
  <c r="AK276" i="10"/>
  <c r="AD276" i="10" s="1"/>
  <c r="BU275" i="10"/>
  <c r="BN275" i="10" s="1"/>
  <c r="BT275" i="10"/>
  <c r="BM275" i="10" s="1"/>
  <c r="BS275" i="10"/>
  <c r="BL275" i="10" s="1"/>
  <c r="BR275" i="10"/>
  <c r="BK275" i="10" s="1"/>
  <c r="BQ275" i="10"/>
  <c r="BJ275" i="10" s="1"/>
  <c r="BP275" i="10"/>
  <c r="BI275" i="10" s="1"/>
  <c r="AP275" i="10"/>
  <c r="AI275" i="10" s="1"/>
  <c r="AO275" i="10"/>
  <c r="AH275" i="10" s="1"/>
  <c r="AN275" i="10"/>
  <c r="AG275" i="10" s="1"/>
  <c r="AM275" i="10"/>
  <c r="AF275" i="10" s="1"/>
  <c r="AL275" i="10"/>
  <c r="AE275" i="10" s="1"/>
  <c r="AK275" i="10"/>
  <c r="AD275" i="10" s="1"/>
  <c r="BU274" i="10"/>
  <c r="BN274" i="10" s="1"/>
  <c r="BT274" i="10"/>
  <c r="BM274" i="10" s="1"/>
  <c r="BS274" i="10"/>
  <c r="BL274" i="10" s="1"/>
  <c r="BR274" i="10"/>
  <c r="BK274" i="10" s="1"/>
  <c r="BQ274" i="10"/>
  <c r="BJ274" i="10" s="1"/>
  <c r="BP274" i="10"/>
  <c r="BI274" i="10" s="1"/>
  <c r="AP274" i="10"/>
  <c r="AI274" i="10" s="1"/>
  <c r="AO274" i="10"/>
  <c r="AH274" i="10" s="1"/>
  <c r="AN274" i="10"/>
  <c r="AG274" i="10" s="1"/>
  <c r="AM274" i="10"/>
  <c r="AF274" i="10" s="1"/>
  <c r="AL274" i="10"/>
  <c r="AE274" i="10" s="1"/>
  <c r="AK274" i="10"/>
  <c r="AD274" i="10" s="1"/>
  <c r="BU273" i="10"/>
  <c r="BN273" i="10" s="1"/>
  <c r="BT273" i="10"/>
  <c r="BM273" i="10" s="1"/>
  <c r="BS273" i="10"/>
  <c r="BL273" i="10" s="1"/>
  <c r="BR273" i="10"/>
  <c r="BK273" i="10" s="1"/>
  <c r="BQ273" i="10"/>
  <c r="BJ273" i="10" s="1"/>
  <c r="BP273" i="10"/>
  <c r="BI273" i="10" s="1"/>
  <c r="AP273" i="10"/>
  <c r="AI273" i="10" s="1"/>
  <c r="AO273" i="10"/>
  <c r="AH273" i="10" s="1"/>
  <c r="AN273" i="10"/>
  <c r="AG273" i="10" s="1"/>
  <c r="AM273" i="10"/>
  <c r="AF273" i="10" s="1"/>
  <c r="AL273" i="10"/>
  <c r="AE273" i="10" s="1"/>
  <c r="AK273" i="10"/>
  <c r="AD273" i="10" s="1"/>
  <c r="BU272" i="10"/>
  <c r="BN272" i="10" s="1"/>
  <c r="BT272" i="10"/>
  <c r="BM272" i="10" s="1"/>
  <c r="BS272" i="10"/>
  <c r="BL272" i="10" s="1"/>
  <c r="BR272" i="10"/>
  <c r="BK272" i="10" s="1"/>
  <c r="BQ272" i="10"/>
  <c r="BJ272" i="10" s="1"/>
  <c r="BP272" i="10"/>
  <c r="BI272" i="10" s="1"/>
  <c r="AP272" i="10"/>
  <c r="AI272" i="10" s="1"/>
  <c r="AO272" i="10"/>
  <c r="AH272" i="10" s="1"/>
  <c r="AN272" i="10"/>
  <c r="AG272" i="10" s="1"/>
  <c r="AM272" i="10"/>
  <c r="AF272" i="10" s="1"/>
  <c r="AL272" i="10"/>
  <c r="AE272" i="10" s="1"/>
  <c r="AK272" i="10"/>
  <c r="AD272" i="10" s="1"/>
  <c r="BU271" i="10"/>
  <c r="BN271" i="10" s="1"/>
  <c r="BT271" i="10"/>
  <c r="BM271" i="10" s="1"/>
  <c r="BS271" i="10"/>
  <c r="BL271" i="10" s="1"/>
  <c r="BR271" i="10"/>
  <c r="BK271" i="10" s="1"/>
  <c r="BQ271" i="10"/>
  <c r="BJ271" i="10" s="1"/>
  <c r="BP271" i="10"/>
  <c r="BI271" i="10" s="1"/>
  <c r="AP271" i="10"/>
  <c r="AI271" i="10" s="1"/>
  <c r="AO271" i="10"/>
  <c r="AH271" i="10" s="1"/>
  <c r="AN271" i="10"/>
  <c r="AG271" i="10" s="1"/>
  <c r="AM271" i="10"/>
  <c r="AF271" i="10" s="1"/>
  <c r="AL271" i="10"/>
  <c r="AE271" i="10" s="1"/>
  <c r="AK271" i="10"/>
  <c r="AD271" i="10" s="1"/>
  <c r="BU270" i="10"/>
  <c r="BN270" i="10" s="1"/>
  <c r="BT270" i="10"/>
  <c r="BM270" i="10" s="1"/>
  <c r="BS270" i="10"/>
  <c r="BL270" i="10" s="1"/>
  <c r="BR270" i="10"/>
  <c r="BK270" i="10" s="1"/>
  <c r="BQ270" i="10"/>
  <c r="BJ270" i="10" s="1"/>
  <c r="BP270" i="10"/>
  <c r="BI270" i="10" s="1"/>
  <c r="AP270" i="10"/>
  <c r="AI270" i="10" s="1"/>
  <c r="AO270" i="10"/>
  <c r="AH270" i="10" s="1"/>
  <c r="AN270" i="10"/>
  <c r="AG270" i="10" s="1"/>
  <c r="AM270" i="10"/>
  <c r="AF270" i="10" s="1"/>
  <c r="AL270" i="10"/>
  <c r="AE270" i="10" s="1"/>
  <c r="AK270" i="10"/>
  <c r="AD270" i="10" s="1"/>
  <c r="BU269" i="10"/>
  <c r="BN269" i="10" s="1"/>
  <c r="BT269" i="10"/>
  <c r="BM269" i="10" s="1"/>
  <c r="BS269" i="10"/>
  <c r="BL269" i="10" s="1"/>
  <c r="BR269" i="10"/>
  <c r="BK269" i="10" s="1"/>
  <c r="BQ269" i="10"/>
  <c r="BJ269" i="10" s="1"/>
  <c r="BP269" i="10"/>
  <c r="BI269" i="10" s="1"/>
  <c r="AP269" i="10"/>
  <c r="AI269" i="10" s="1"/>
  <c r="AO269" i="10"/>
  <c r="AH269" i="10" s="1"/>
  <c r="AN269" i="10"/>
  <c r="AG269" i="10" s="1"/>
  <c r="AM269" i="10"/>
  <c r="AF269" i="10" s="1"/>
  <c r="AL269" i="10"/>
  <c r="AE269" i="10" s="1"/>
  <c r="AK269" i="10"/>
  <c r="AD269" i="10" s="1"/>
  <c r="BU268" i="10"/>
  <c r="BN268" i="10" s="1"/>
  <c r="BT268" i="10"/>
  <c r="BM268" i="10" s="1"/>
  <c r="BS268" i="10"/>
  <c r="BL268" i="10" s="1"/>
  <c r="BR268" i="10"/>
  <c r="BK268" i="10" s="1"/>
  <c r="BQ268" i="10"/>
  <c r="BJ268" i="10" s="1"/>
  <c r="BP268" i="10"/>
  <c r="BI268" i="10" s="1"/>
  <c r="AP268" i="10"/>
  <c r="AI268" i="10" s="1"/>
  <c r="AO268" i="10"/>
  <c r="AH268" i="10" s="1"/>
  <c r="AN268" i="10"/>
  <c r="AG268" i="10" s="1"/>
  <c r="AM268" i="10"/>
  <c r="AF268" i="10" s="1"/>
  <c r="AL268" i="10"/>
  <c r="AE268" i="10" s="1"/>
  <c r="AK268" i="10"/>
  <c r="AD268" i="10" s="1"/>
  <c r="BU267" i="10"/>
  <c r="BN267" i="10" s="1"/>
  <c r="BT267" i="10"/>
  <c r="BM267" i="10" s="1"/>
  <c r="BS267" i="10"/>
  <c r="BL267" i="10" s="1"/>
  <c r="BR267" i="10"/>
  <c r="BK267" i="10" s="1"/>
  <c r="BQ267" i="10"/>
  <c r="BJ267" i="10" s="1"/>
  <c r="BP267" i="10"/>
  <c r="BI267" i="10" s="1"/>
  <c r="AP267" i="10"/>
  <c r="AI267" i="10" s="1"/>
  <c r="AO267" i="10"/>
  <c r="AH267" i="10" s="1"/>
  <c r="AN267" i="10"/>
  <c r="AG267" i="10" s="1"/>
  <c r="AM267" i="10"/>
  <c r="AF267" i="10" s="1"/>
  <c r="AL267" i="10"/>
  <c r="AE267" i="10" s="1"/>
  <c r="AK267" i="10"/>
  <c r="AD267" i="10" s="1"/>
  <c r="BU266" i="10"/>
  <c r="BN266" i="10" s="1"/>
  <c r="BT266" i="10"/>
  <c r="BM266" i="10" s="1"/>
  <c r="BS266" i="10"/>
  <c r="BL266" i="10" s="1"/>
  <c r="BR266" i="10"/>
  <c r="BK266" i="10" s="1"/>
  <c r="BQ266" i="10"/>
  <c r="BJ266" i="10" s="1"/>
  <c r="BP266" i="10"/>
  <c r="BI266" i="10" s="1"/>
  <c r="AP266" i="10"/>
  <c r="AI266" i="10" s="1"/>
  <c r="AO266" i="10"/>
  <c r="AH266" i="10" s="1"/>
  <c r="AN266" i="10"/>
  <c r="AG266" i="10" s="1"/>
  <c r="AM266" i="10"/>
  <c r="AF266" i="10" s="1"/>
  <c r="AL266" i="10"/>
  <c r="AE266" i="10" s="1"/>
  <c r="AK266" i="10"/>
  <c r="AD266" i="10" s="1"/>
  <c r="BU265" i="10"/>
  <c r="BN265" i="10" s="1"/>
  <c r="BT265" i="10"/>
  <c r="BM265" i="10" s="1"/>
  <c r="BS265" i="10"/>
  <c r="BL265" i="10" s="1"/>
  <c r="BR265" i="10"/>
  <c r="BK265" i="10" s="1"/>
  <c r="BQ265" i="10"/>
  <c r="BJ265" i="10" s="1"/>
  <c r="BP265" i="10"/>
  <c r="BI265" i="10" s="1"/>
  <c r="AP265" i="10"/>
  <c r="AI265" i="10" s="1"/>
  <c r="AO265" i="10"/>
  <c r="AH265" i="10" s="1"/>
  <c r="AN265" i="10"/>
  <c r="AG265" i="10" s="1"/>
  <c r="AM265" i="10"/>
  <c r="AF265" i="10" s="1"/>
  <c r="AL265" i="10"/>
  <c r="AE265" i="10" s="1"/>
  <c r="AK265" i="10"/>
  <c r="AD265" i="10" s="1"/>
  <c r="BU264" i="10"/>
  <c r="BN264" i="10" s="1"/>
  <c r="BT264" i="10"/>
  <c r="BM264" i="10" s="1"/>
  <c r="BS264" i="10"/>
  <c r="BL264" i="10" s="1"/>
  <c r="BR264" i="10"/>
  <c r="BK264" i="10" s="1"/>
  <c r="BQ264" i="10"/>
  <c r="BJ264" i="10" s="1"/>
  <c r="BP264" i="10"/>
  <c r="BI264" i="10" s="1"/>
  <c r="AP264" i="10"/>
  <c r="AI264" i="10" s="1"/>
  <c r="AO264" i="10"/>
  <c r="AH264" i="10" s="1"/>
  <c r="AN264" i="10"/>
  <c r="AG264" i="10" s="1"/>
  <c r="AM264" i="10"/>
  <c r="AF264" i="10" s="1"/>
  <c r="AL264" i="10"/>
  <c r="AE264" i="10" s="1"/>
  <c r="AK264" i="10"/>
  <c r="AD264" i="10" s="1"/>
  <c r="BU263" i="10"/>
  <c r="BN263" i="10" s="1"/>
  <c r="BT263" i="10"/>
  <c r="BM263" i="10" s="1"/>
  <c r="BS263" i="10"/>
  <c r="BL263" i="10" s="1"/>
  <c r="BR263" i="10"/>
  <c r="BK263" i="10" s="1"/>
  <c r="BQ263" i="10"/>
  <c r="BJ263" i="10" s="1"/>
  <c r="BP263" i="10"/>
  <c r="BI263" i="10" s="1"/>
  <c r="AP263" i="10"/>
  <c r="AI263" i="10" s="1"/>
  <c r="AO263" i="10"/>
  <c r="AH263" i="10" s="1"/>
  <c r="AN263" i="10"/>
  <c r="AG263" i="10" s="1"/>
  <c r="AM263" i="10"/>
  <c r="AF263" i="10" s="1"/>
  <c r="AL263" i="10"/>
  <c r="AE263" i="10" s="1"/>
  <c r="AK263" i="10"/>
  <c r="AD263" i="10" s="1"/>
  <c r="BU262" i="10"/>
  <c r="BN262" i="10" s="1"/>
  <c r="BT262" i="10"/>
  <c r="BM262" i="10" s="1"/>
  <c r="BS262" i="10"/>
  <c r="BL262" i="10" s="1"/>
  <c r="BR262" i="10"/>
  <c r="BK262" i="10" s="1"/>
  <c r="BQ262" i="10"/>
  <c r="BJ262" i="10" s="1"/>
  <c r="BP262" i="10"/>
  <c r="BI262" i="10" s="1"/>
  <c r="AP262" i="10"/>
  <c r="AI262" i="10" s="1"/>
  <c r="AO262" i="10"/>
  <c r="AH262" i="10" s="1"/>
  <c r="AN262" i="10"/>
  <c r="AG262" i="10" s="1"/>
  <c r="AM262" i="10"/>
  <c r="AF262" i="10" s="1"/>
  <c r="AL262" i="10"/>
  <c r="AE262" i="10" s="1"/>
  <c r="AK262" i="10"/>
  <c r="AD262" i="10" s="1"/>
  <c r="BU261" i="10"/>
  <c r="BN261" i="10" s="1"/>
  <c r="BT261" i="10"/>
  <c r="BM261" i="10" s="1"/>
  <c r="BS261" i="10"/>
  <c r="BL261" i="10" s="1"/>
  <c r="BR261" i="10"/>
  <c r="BK261" i="10" s="1"/>
  <c r="BQ261" i="10"/>
  <c r="BJ261" i="10" s="1"/>
  <c r="BP261" i="10"/>
  <c r="BI261" i="10" s="1"/>
  <c r="AP261" i="10"/>
  <c r="AI261" i="10" s="1"/>
  <c r="AO261" i="10"/>
  <c r="AH261" i="10" s="1"/>
  <c r="AN261" i="10"/>
  <c r="AG261" i="10" s="1"/>
  <c r="AM261" i="10"/>
  <c r="AF261" i="10" s="1"/>
  <c r="AL261" i="10"/>
  <c r="AE261" i="10" s="1"/>
  <c r="AK261" i="10"/>
  <c r="AD261" i="10" s="1"/>
  <c r="BU260" i="10"/>
  <c r="BN260" i="10" s="1"/>
  <c r="BT260" i="10"/>
  <c r="BM260" i="10" s="1"/>
  <c r="BS260" i="10"/>
  <c r="BL260" i="10" s="1"/>
  <c r="BR260" i="10"/>
  <c r="BK260" i="10" s="1"/>
  <c r="BQ260" i="10"/>
  <c r="BJ260" i="10" s="1"/>
  <c r="BP260" i="10"/>
  <c r="BI260" i="10" s="1"/>
  <c r="AP260" i="10"/>
  <c r="AI260" i="10" s="1"/>
  <c r="AO260" i="10"/>
  <c r="AH260" i="10" s="1"/>
  <c r="AN260" i="10"/>
  <c r="AG260" i="10" s="1"/>
  <c r="AM260" i="10"/>
  <c r="AF260" i="10" s="1"/>
  <c r="AL260" i="10"/>
  <c r="AE260" i="10" s="1"/>
  <c r="AK260" i="10"/>
  <c r="AD260" i="10" s="1"/>
  <c r="BU259" i="10"/>
  <c r="BN259" i="10" s="1"/>
  <c r="BT259" i="10"/>
  <c r="BM259" i="10" s="1"/>
  <c r="BS259" i="10"/>
  <c r="BL259" i="10" s="1"/>
  <c r="BR259" i="10"/>
  <c r="BK259" i="10" s="1"/>
  <c r="BQ259" i="10"/>
  <c r="BJ259" i="10" s="1"/>
  <c r="BP259" i="10"/>
  <c r="BI259" i="10" s="1"/>
  <c r="AP259" i="10"/>
  <c r="AI259" i="10" s="1"/>
  <c r="AO259" i="10"/>
  <c r="AH259" i="10" s="1"/>
  <c r="AN259" i="10"/>
  <c r="AG259" i="10" s="1"/>
  <c r="AM259" i="10"/>
  <c r="AF259" i="10" s="1"/>
  <c r="AL259" i="10"/>
  <c r="AE259" i="10" s="1"/>
  <c r="AK259" i="10"/>
  <c r="AD259" i="10" s="1"/>
  <c r="BU258" i="10"/>
  <c r="BN258" i="10" s="1"/>
  <c r="BT258" i="10"/>
  <c r="BM258" i="10" s="1"/>
  <c r="BS258" i="10"/>
  <c r="BL258" i="10" s="1"/>
  <c r="BR258" i="10"/>
  <c r="BK258" i="10" s="1"/>
  <c r="BQ258" i="10"/>
  <c r="BJ258" i="10" s="1"/>
  <c r="BP258" i="10"/>
  <c r="BI258" i="10" s="1"/>
  <c r="AP258" i="10"/>
  <c r="AI258" i="10" s="1"/>
  <c r="AO258" i="10"/>
  <c r="AH258" i="10" s="1"/>
  <c r="AN258" i="10"/>
  <c r="AG258" i="10" s="1"/>
  <c r="AM258" i="10"/>
  <c r="AF258" i="10" s="1"/>
  <c r="AL258" i="10"/>
  <c r="AE258" i="10" s="1"/>
  <c r="AK258" i="10"/>
  <c r="AD258" i="10" s="1"/>
  <c r="BU257" i="10"/>
  <c r="BN257" i="10" s="1"/>
  <c r="BT257" i="10"/>
  <c r="BM257" i="10" s="1"/>
  <c r="BS257" i="10"/>
  <c r="BL257" i="10" s="1"/>
  <c r="BR257" i="10"/>
  <c r="BK257" i="10" s="1"/>
  <c r="BQ257" i="10"/>
  <c r="BJ257" i="10" s="1"/>
  <c r="BP257" i="10"/>
  <c r="BI257" i="10" s="1"/>
  <c r="AP257" i="10"/>
  <c r="AI257" i="10" s="1"/>
  <c r="AO257" i="10"/>
  <c r="AH257" i="10" s="1"/>
  <c r="AN257" i="10"/>
  <c r="AG257" i="10" s="1"/>
  <c r="AM257" i="10"/>
  <c r="AF257" i="10" s="1"/>
  <c r="AL257" i="10"/>
  <c r="AE257" i="10" s="1"/>
  <c r="AK257" i="10"/>
  <c r="AD257" i="10" s="1"/>
  <c r="BU256" i="10"/>
  <c r="BN256" i="10" s="1"/>
  <c r="BT256" i="10"/>
  <c r="BM256" i="10" s="1"/>
  <c r="BS256" i="10"/>
  <c r="BL256" i="10" s="1"/>
  <c r="BR256" i="10"/>
  <c r="BK256" i="10" s="1"/>
  <c r="BQ256" i="10"/>
  <c r="BJ256" i="10" s="1"/>
  <c r="BP256" i="10"/>
  <c r="BI256" i="10" s="1"/>
  <c r="AP256" i="10"/>
  <c r="AI256" i="10" s="1"/>
  <c r="AO256" i="10"/>
  <c r="AH256" i="10" s="1"/>
  <c r="AN256" i="10"/>
  <c r="AG256" i="10" s="1"/>
  <c r="AM256" i="10"/>
  <c r="AF256" i="10" s="1"/>
  <c r="AL256" i="10"/>
  <c r="AE256" i="10" s="1"/>
  <c r="AK256" i="10"/>
  <c r="AD256" i="10" s="1"/>
  <c r="BU255" i="10"/>
  <c r="BN255" i="10" s="1"/>
  <c r="BT255" i="10"/>
  <c r="BM255" i="10" s="1"/>
  <c r="BS255" i="10"/>
  <c r="BL255" i="10" s="1"/>
  <c r="BR255" i="10"/>
  <c r="BK255" i="10" s="1"/>
  <c r="BQ255" i="10"/>
  <c r="BJ255" i="10" s="1"/>
  <c r="BP255" i="10"/>
  <c r="BI255" i="10" s="1"/>
  <c r="AP255" i="10"/>
  <c r="AI255" i="10" s="1"/>
  <c r="AO255" i="10"/>
  <c r="AH255" i="10" s="1"/>
  <c r="AN255" i="10"/>
  <c r="AG255" i="10" s="1"/>
  <c r="AM255" i="10"/>
  <c r="AF255" i="10" s="1"/>
  <c r="AL255" i="10"/>
  <c r="AE255" i="10" s="1"/>
  <c r="AK255" i="10"/>
  <c r="AD255" i="10" s="1"/>
  <c r="BU254" i="10"/>
  <c r="BN254" i="10" s="1"/>
  <c r="BT254" i="10"/>
  <c r="BM254" i="10" s="1"/>
  <c r="BS254" i="10"/>
  <c r="BL254" i="10" s="1"/>
  <c r="BR254" i="10"/>
  <c r="BK254" i="10" s="1"/>
  <c r="BQ254" i="10"/>
  <c r="BJ254" i="10" s="1"/>
  <c r="BP254" i="10"/>
  <c r="BI254" i="10" s="1"/>
  <c r="AP254" i="10"/>
  <c r="AI254" i="10" s="1"/>
  <c r="AO254" i="10"/>
  <c r="AH254" i="10" s="1"/>
  <c r="AN254" i="10"/>
  <c r="AG254" i="10" s="1"/>
  <c r="AM254" i="10"/>
  <c r="AF254" i="10" s="1"/>
  <c r="AL254" i="10"/>
  <c r="AE254" i="10" s="1"/>
  <c r="AK254" i="10"/>
  <c r="AD254" i="10" s="1"/>
  <c r="BU253" i="10"/>
  <c r="BN253" i="10" s="1"/>
  <c r="BT253" i="10"/>
  <c r="BM253" i="10" s="1"/>
  <c r="BS253" i="10"/>
  <c r="BL253" i="10" s="1"/>
  <c r="BR253" i="10"/>
  <c r="BK253" i="10" s="1"/>
  <c r="BQ253" i="10"/>
  <c r="BJ253" i="10" s="1"/>
  <c r="BP253" i="10"/>
  <c r="BI253" i="10" s="1"/>
  <c r="AP253" i="10"/>
  <c r="AI253" i="10" s="1"/>
  <c r="AO253" i="10"/>
  <c r="AH253" i="10" s="1"/>
  <c r="AN253" i="10"/>
  <c r="AG253" i="10" s="1"/>
  <c r="AM253" i="10"/>
  <c r="AF253" i="10" s="1"/>
  <c r="AL253" i="10"/>
  <c r="AE253" i="10" s="1"/>
  <c r="AK253" i="10"/>
  <c r="AD253" i="10" s="1"/>
  <c r="BU252" i="10"/>
  <c r="BN252" i="10" s="1"/>
  <c r="BT252" i="10"/>
  <c r="BM252" i="10" s="1"/>
  <c r="BS252" i="10"/>
  <c r="BL252" i="10" s="1"/>
  <c r="BR252" i="10"/>
  <c r="BK252" i="10" s="1"/>
  <c r="BQ252" i="10"/>
  <c r="BJ252" i="10" s="1"/>
  <c r="BP252" i="10"/>
  <c r="BI252" i="10" s="1"/>
  <c r="AP252" i="10"/>
  <c r="AI252" i="10" s="1"/>
  <c r="AO252" i="10"/>
  <c r="AH252" i="10" s="1"/>
  <c r="AN252" i="10"/>
  <c r="AG252" i="10" s="1"/>
  <c r="AM252" i="10"/>
  <c r="AF252" i="10" s="1"/>
  <c r="AL252" i="10"/>
  <c r="AE252" i="10" s="1"/>
  <c r="AK252" i="10"/>
  <c r="AD252" i="10" s="1"/>
  <c r="BU251" i="10"/>
  <c r="BN251" i="10" s="1"/>
  <c r="BT251" i="10"/>
  <c r="BM251" i="10" s="1"/>
  <c r="BS251" i="10"/>
  <c r="BL251" i="10" s="1"/>
  <c r="BR251" i="10"/>
  <c r="BK251" i="10" s="1"/>
  <c r="BQ251" i="10"/>
  <c r="BJ251" i="10" s="1"/>
  <c r="BP251" i="10"/>
  <c r="BI251" i="10" s="1"/>
  <c r="AP251" i="10"/>
  <c r="AI251" i="10" s="1"/>
  <c r="AO251" i="10"/>
  <c r="AH251" i="10" s="1"/>
  <c r="AN251" i="10"/>
  <c r="AG251" i="10" s="1"/>
  <c r="AM251" i="10"/>
  <c r="AF251" i="10" s="1"/>
  <c r="AL251" i="10"/>
  <c r="AE251" i="10" s="1"/>
  <c r="AK251" i="10"/>
  <c r="AD251" i="10" s="1"/>
  <c r="BU250" i="10"/>
  <c r="BN250" i="10" s="1"/>
  <c r="BT250" i="10"/>
  <c r="BM250" i="10" s="1"/>
  <c r="BS250" i="10"/>
  <c r="BL250" i="10" s="1"/>
  <c r="BR250" i="10"/>
  <c r="BK250" i="10" s="1"/>
  <c r="BQ250" i="10"/>
  <c r="BJ250" i="10" s="1"/>
  <c r="BP250" i="10"/>
  <c r="BI250" i="10" s="1"/>
  <c r="AP250" i="10"/>
  <c r="AI250" i="10" s="1"/>
  <c r="AO250" i="10"/>
  <c r="AH250" i="10" s="1"/>
  <c r="AN250" i="10"/>
  <c r="AG250" i="10" s="1"/>
  <c r="AM250" i="10"/>
  <c r="AF250" i="10" s="1"/>
  <c r="AL250" i="10"/>
  <c r="AE250" i="10" s="1"/>
  <c r="AK250" i="10"/>
  <c r="AD250" i="10" s="1"/>
  <c r="BU249" i="10"/>
  <c r="BN249" i="10" s="1"/>
  <c r="BT249" i="10"/>
  <c r="BM249" i="10" s="1"/>
  <c r="BS249" i="10"/>
  <c r="BL249" i="10" s="1"/>
  <c r="BR249" i="10"/>
  <c r="BK249" i="10" s="1"/>
  <c r="BQ249" i="10"/>
  <c r="BJ249" i="10" s="1"/>
  <c r="BP249" i="10"/>
  <c r="BI249" i="10" s="1"/>
  <c r="AP249" i="10"/>
  <c r="AI249" i="10" s="1"/>
  <c r="AO249" i="10"/>
  <c r="AH249" i="10" s="1"/>
  <c r="AN249" i="10"/>
  <c r="AG249" i="10" s="1"/>
  <c r="AM249" i="10"/>
  <c r="AF249" i="10" s="1"/>
  <c r="AL249" i="10"/>
  <c r="AE249" i="10" s="1"/>
  <c r="AK249" i="10"/>
  <c r="AD249" i="10" s="1"/>
  <c r="BU248" i="10"/>
  <c r="BN248" i="10" s="1"/>
  <c r="BT248" i="10"/>
  <c r="BM248" i="10" s="1"/>
  <c r="BS248" i="10"/>
  <c r="BL248" i="10" s="1"/>
  <c r="BR248" i="10"/>
  <c r="BK248" i="10" s="1"/>
  <c r="BQ248" i="10"/>
  <c r="BJ248" i="10" s="1"/>
  <c r="BP248" i="10"/>
  <c r="BI248" i="10" s="1"/>
  <c r="AP248" i="10"/>
  <c r="AI248" i="10" s="1"/>
  <c r="AO248" i="10"/>
  <c r="AH248" i="10" s="1"/>
  <c r="AN248" i="10"/>
  <c r="AG248" i="10" s="1"/>
  <c r="AM248" i="10"/>
  <c r="AF248" i="10" s="1"/>
  <c r="AL248" i="10"/>
  <c r="AE248" i="10" s="1"/>
  <c r="AK248" i="10"/>
  <c r="AD248" i="10" s="1"/>
  <c r="BU247" i="10"/>
  <c r="BN247" i="10" s="1"/>
  <c r="BT247" i="10"/>
  <c r="BM247" i="10" s="1"/>
  <c r="BS247" i="10"/>
  <c r="BL247" i="10" s="1"/>
  <c r="BR247" i="10"/>
  <c r="BK247" i="10" s="1"/>
  <c r="BQ247" i="10"/>
  <c r="BJ247" i="10" s="1"/>
  <c r="BP247" i="10"/>
  <c r="BI247" i="10" s="1"/>
  <c r="AP247" i="10"/>
  <c r="AI247" i="10" s="1"/>
  <c r="AO247" i="10"/>
  <c r="AH247" i="10" s="1"/>
  <c r="AN247" i="10"/>
  <c r="AG247" i="10" s="1"/>
  <c r="AM247" i="10"/>
  <c r="AF247" i="10" s="1"/>
  <c r="AL247" i="10"/>
  <c r="AE247" i="10" s="1"/>
  <c r="AK247" i="10"/>
  <c r="AD247" i="10" s="1"/>
  <c r="BU246" i="10"/>
  <c r="BN246" i="10" s="1"/>
  <c r="BT246" i="10"/>
  <c r="BM246" i="10" s="1"/>
  <c r="BS246" i="10"/>
  <c r="BL246" i="10" s="1"/>
  <c r="BR246" i="10"/>
  <c r="BK246" i="10" s="1"/>
  <c r="BQ246" i="10"/>
  <c r="BJ246" i="10" s="1"/>
  <c r="BP246" i="10"/>
  <c r="BI246" i="10" s="1"/>
  <c r="AP246" i="10"/>
  <c r="AI246" i="10" s="1"/>
  <c r="AO246" i="10"/>
  <c r="AH246" i="10" s="1"/>
  <c r="AN246" i="10"/>
  <c r="AG246" i="10" s="1"/>
  <c r="AM246" i="10"/>
  <c r="AF246" i="10" s="1"/>
  <c r="AL246" i="10"/>
  <c r="AE246" i="10" s="1"/>
  <c r="AK246" i="10"/>
  <c r="AD246" i="10" s="1"/>
  <c r="BU245" i="10"/>
  <c r="BN245" i="10" s="1"/>
  <c r="BT245" i="10"/>
  <c r="BM245" i="10" s="1"/>
  <c r="BS245" i="10"/>
  <c r="BL245" i="10" s="1"/>
  <c r="BR245" i="10"/>
  <c r="BK245" i="10" s="1"/>
  <c r="BQ245" i="10"/>
  <c r="BJ245" i="10" s="1"/>
  <c r="BP245" i="10"/>
  <c r="BI245" i="10" s="1"/>
  <c r="AP245" i="10"/>
  <c r="AI245" i="10" s="1"/>
  <c r="AO245" i="10"/>
  <c r="AH245" i="10" s="1"/>
  <c r="AN245" i="10"/>
  <c r="AG245" i="10" s="1"/>
  <c r="AM245" i="10"/>
  <c r="AF245" i="10" s="1"/>
  <c r="AL245" i="10"/>
  <c r="AE245" i="10" s="1"/>
  <c r="AK245" i="10"/>
  <c r="AD245" i="10" s="1"/>
  <c r="BU244" i="10"/>
  <c r="BN244" i="10" s="1"/>
  <c r="BT244" i="10"/>
  <c r="BM244" i="10" s="1"/>
  <c r="BS244" i="10"/>
  <c r="BL244" i="10" s="1"/>
  <c r="BR244" i="10"/>
  <c r="BK244" i="10" s="1"/>
  <c r="BQ244" i="10"/>
  <c r="BJ244" i="10" s="1"/>
  <c r="BP244" i="10"/>
  <c r="BI244" i="10" s="1"/>
  <c r="AP244" i="10"/>
  <c r="AI244" i="10" s="1"/>
  <c r="AO244" i="10"/>
  <c r="AH244" i="10" s="1"/>
  <c r="AN244" i="10"/>
  <c r="AG244" i="10" s="1"/>
  <c r="AM244" i="10"/>
  <c r="AF244" i="10" s="1"/>
  <c r="AL244" i="10"/>
  <c r="AE244" i="10" s="1"/>
  <c r="AK244" i="10"/>
  <c r="AD244" i="10" s="1"/>
  <c r="BU243" i="10"/>
  <c r="BN243" i="10" s="1"/>
  <c r="BT243" i="10"/>
  <c r="BM243" i="10" s="1"/>
  <c r="BS243" i="10"/>
  <c r="BL243" i="10" s="1"/>
  <c r="BR243" i="10"/>
  <c r="BK243" i="10" s="1"/>
  <c r="BQ243" i="10"/>
  <c r="BJ243" i="10" s="1"/>
  <c r="BP243" i="10"/>
  <c r="BI243" i="10" s="1"/>
  <c r="AP243" i="10"/>
  <c r="AI243" i="10" s="1"/>
  <c r="AO243" i="10"/>
  <c r="AH243" i="10" s="1"/>
  <c r="AN243" i="10"/>
  <c r="AG243" i="10" s="1"/>
  <c r="AM243" i="10"/>
  <c r="AF243" i="10" s="1"/>
  <c r="AL243" i="10"/>
  <c r="AE243" i="10" s="1"/>
  <c r="AK243" i="10"/>
  <c r="AD243" i="10" s="1"/>
  <c r="BU242" i="10"/>
  <c r="BN242" i="10" s="1"/>
  <c r="BT242" i="10"/>
  <c r="BM242" i="10" s="1"/>
  <c r="BS242" i="10"/>
  <c r="BL242" i="10" s="1"/>
  <c r="BR242" i="10"/>
  <c r="BK242" i="10" s="1"/>
  <c r="BQ242" i="10"/>
  <c r="BJ242" i="10" s="1"/>
  <c r="BP242" i="10"/>
  <c r="BI242" i="10" s="1"/>
  <c r="AP242" i="10"/>
  <c r="AI242" i="10" s="1"/>
  <c r="AO242" i="10"/>
  <c r="AH242" i="10" s="1"/>
  <c r="AN242" i="10"/>
  <c r="AG242" i="10" s="1"/>
  <c r="AM242" i="10"/>
  <c r="AF242" i="10" s="1"/>
  <c r="AL242" i="10"/>
  <c r="AE242" i="10" s="1"/>
  <c r="AK242" i="10"/>
  <c r="AD242" i="10" s="1"/>
  <c r="BU241" i="10"/>
  <c r="BN241" i="10" s="1"/>
  <c r="BT241" i="10"/>
  <c r="BM241" i="10" s="1"/>
  <c r="BS241" i="10"/>
  <c r="BL241" i="10" s="1"/>
  <c r="BR241" i="10"/>
  <c r="BK241" i="10" s="1"/>
  <c r="BQ241" i="10"/>
  <c r="BJ241" i="10" s="1"/>
  <c r="BP241" i="10"/>
  <c r="BI241" i="10" s="1"/>
  <c r="AP241" i="10"/>
  <c r="AI241" i="10" s="1"/>
  <c r="AO241" i="10"/>
  <c r="AH241" i="10" s="1"/>
  <c r="AN241" i="10"/>
  <c r="AG241" i="10" s="1"/>
  <c r="AM241" i="10"/>
  <c r="AF241" i="10" s="1"/>
  <c r="AL241" i="10"/>
  <c r="AE241" i="10" s="1"/>
  <c r="AK241" i="10"/>
  <c r="AD241" i="10" s="1"/>
  <c r="BU240" i="10"/>
  <c r="BN240" i="10" s="1"/>
  <c r="BT240" i="10"/>
  <c r="BM240" i="10" s="1"/>
  <c r="BS240" i="10"/>
  <c r="BL240" i="10" s="1"/>
  <c r="BR240" i="10"/>
  <c r="BK240" i="10" s="1"/>
  <c r="BQ240" i="10"/>
  <c r="BJ240" i="10" s="1"/>
  <c r="BP240" i="10"/>
  <c r="BI240" i="10" s="1"/>
  <c r="AP240" i="10"/>
  <c r="AI240" i="10" s="1"/>
  <c r="AO240" i="10"/>
  <c r="AH240" i="10" s="1"/>
  <c r="AN240" i="10"/>
  <c r="AG240" i="10" s="1"/>
  <c r="AM240" i="10"/>
  <c r="AF240" i="10" s="1"/>
  <c r="AL240" i="10"/>
  <c r="AE240" i="10" s="1"/>
  <c r="AK240" i="10"/>
  <c r="AD240" i="10" s="1"/>
  <c r="BU239" i="10"/>
  <c r="BN239" i="10" s="1"/>
  <c r="BT239" i="10"/>
  <c r="BM239" i="10" s="1"/>
  <c r="BS239" i="10"/>
  <c r="BL239" i="10" s="1"/>
  <c r="BR239" i="10"/>
  <c r="BK239" i="10" s="1"/>
  <c r="BQ239" i="10"/>
  <c r="BJ239" i="10" s="1"/>
  <c r="BP239" i="10"/>
  <c r="BI239" i="10" s="1"/>
  <c r="AP239" i="10"/>
  <c r="AI239" i="10" s="1"/>
  <c r="AO239" i="10"/>
  <c r="AH239" i="10" s="1"/>
  <c r="AN239" i="10"/>
  <c r="AG239" i="10" s="1"/>
  <c r="AM239" i="10"/>
  <c r="AF239" i="10" s="1"/>
  <c r="AL239" i="10"/>
  <c r="AE239" i="10" s="1"/>
  <c r="AK239" i="10"/>
  <c r="AD239" i="10" s="1"/>
  <c r="BU238" i="10"/>
  <c r="BN238" i="10" s="1"/>
  <c r="BT238" i="10"/>
  <c r="BM238" i="10" s="1"/>
  <c r="BS238" i="10"/>
  <c r="BL238" i="10" s="1"/>
  <c r="BR238" i="10"/>
  <c r="BK238" i="10" s="1"/>
  <c r="BQ238" i="10"/>
  <c r="BJ238" i="10" s="1"/>
  <c r="BP238" i="10"/>
  <c r="BI238" i="10" s="1"/>
  <c r="AP238" i="10"/>
  <c r="AI238" i="10" s="1"/>
  <c r="AO238" i="10"/>
  <c r="AH238" i="10" s="1"/>
  <c r="AN238" i="10"/>
  <c r="AG238" i="10" s="1"/>
  <c r="AM238" i="10"/>
  <c r="AF238" i="10" s="1"/>
  <c r="AL238" i="10"/>
  <c r="AE238" i="10" s="1"/>
  <c r="AK238" i="10"/>
  <c r="AD238" i="10" s="1"/>
  <c r="BU237" i="10"/>
  <c r="BN237" i="10" s="1"/>
  <c r="BT237" i="10"/>
  <c r="BM237" i="10" s="1"/>
  <c r="BS237" i="10"/>
  <c r="BL237" i="10" s="1"/>
  <c r="BR237" i="10"/>
  <c r="BK237" i="10" s="1"/>
  <c r="BQ237" i="10"/>
  <c r="BJ237" i="10" s="1"/>
  <c r="BP237" i="10"/>
  <c r="BI237" i="10" s="1"/>
  <c r="AP237" i="10"/>
  <c r="AI237" i="10" s="1"/>
  <c r="AO237" i="10"/>
  <c r="AH237" i="10" s="1"/>
  <c r="AN237" i="10"/>
  <c r="AG237" i="10" s="1"/>
  <c r="AM237" i="10"/>
  <c r="AF237" i="10" s="1"/>
  <c r="AL237" i="10"/>
  <c r="AE237" i="10" s="1"/>
  <c r="AK237" i="10"/>
  <c r="AD237" i="10" s="1"/>
  <c r="BU236" i="10"/>
  <c r="BN236" i="10" s="1"/>
  <c r="BT236" i="10"/>
  <c r="BM236" i="10" s="1"/>
  <c r="BS236" i="10"/>
  <c r="BL236" i="10" s="1"/>
  <c r="BR236" i="10"/>
  <c r="BK236" i="10" s="1"/>
  <c r="BQ236" i="10"/>
  <c r="BJ236" i="10" s="1"/>
  <c r="BP236" i="10"/>
  <c r="BI236" i="10" s="1"/>
  <c r="AP236" i="10"/>
  <c r="AI236" i="10" s="1"/>
  <c r="AO236" i="10"/>
  <c r="AH236" i="10" s="1"/>
  <c r="AN236" i="10"/>
  <c r="AG236" i="10" s="1"/>
  <c r="AM236" i="10"/>
  <c r="AF236" i="10" s="1"/>
  <c r="AL236" i="10"/>
  <c r="AE236" i="10" s="1"/>
  <c r="AK236" i="10"/>
  <c r="AD236" i="10" s="1"/>
  <c r="BU235" i="10"/>
  <c r="BN235" i="10" s="1"/>
  <c r="BT235" i="10"/>
  <c r="BM235" i="10" s="1"/>
  <c r="BS235" i="10"/>
  <c r="BL235" i="10" s="1"/>
  <c r="BR235" i="10"/>
  <c r="BK235" i="10" s="1"/>
  <c r="BQ235" i="10"/>
  <c r="BJ235" i="10" s="1"/>
  <c r="BP235" i="10"/>
  <c r="BI235" i="10" s="1"/>
  <c r="AP235" i="10"/>
  <c r="AI235" i="10" s="1"/>
  <c r="AO235" i="10"/>
  <c r="AH235" i="10" s="1"/>
  <c r="AN235" i="10"/>
  <c r="AG235" i="10" s="1"/>
  <c r="AM235" i="10"/>
  <c r="AF235" i="10" s="1"/>
  <c r="AL235" i="10"/>
  <c r="AE235" i="10" s="1"/>
  <c r="AK235" i="10"/>
  <c r="AD235" i="10" s="1"/>
  <c r="BU234" i="10"/>
  <c r="BN234" i="10" s="1"/>
  <c r="BT234" i="10"/>
  <c r="BM234" i="10" s="1"/>
  <c r="BS234" i="10"/>
  <c r="BL234" i="10" s="1"/>
  <c r="BR234" i="10"/>
  <c r="BK234" i="10" s="1"/>
  <c r="BQ234" i="10"/>
  <c r="BJ234" i="10" s="1"/>
  <c r="BP234" i="10"/>
  <c r="BI234" i="10" s="1"/>
  <c r="AP234" i="10"/>
  <c r="AI234" i="10" s="1"/>
  <c r="AO234" i="10"/>
  <c r="AH234" i="10" s="1"/>
  <c r="AN234" i="10"/>
  <c r="AG234" i="10" s="1"/>
  <c r="AM234" i="10"/>
  <c r="AF234" i="10" s="1"/>
  <c r="AL234" i="10"/>
  <c r="AE234" i="10" s="1"/>
  <c r="AK234" i="10"/>
  <c r="AD234" i="10" s="1"/>
  <c r="BU233" i="10"/>
  <c r="BN233" i="10" s="1"/>
  <c r="BT233" i="10"/>
  <c r="BM233" i="10" s="1"/>
  <c r="BS233" i="10"/>
  <c r="BL233" i="10" s="1"/>
  <c r="BR233" i="10"/>
  <c r="BK233" i="10" s="1"/>
  <c r="BQ233" i="10"/>
  <c r="BJ233" i="10" s="1"/>
  <c r="BP233" i="10"/>
  <c r="BI233" i="10" s="1"/>
  <c r="AP233" i="10"/>
  <c r="AI233" i="10" s="1"/>
  <c r="AO233" i="10"/>
  <c r="AH233" i="10" s="1"/>
  <c r="AN233" i="10"/>
  <c r="AG233" i="10" s="1"/>
  <c r="AM233" i="10"/>
  <c r="AF233" i="10" s="1"/>
  <c r="AL233" i="10"/>
  <c r="AE233" i="10" s="1"/>
  <c r="AK233" i="10"/>
  <c r="AD233" i="10" s="1"/>
  <c r="BU232" i="10"/>
  <c r="BN232" i="10" s="1"/>
  <c r="BT232" i="10"/>
  <c r="BM232" i="10" s="1"/>
  <c r="BS232" i="10"/>
  <c r="BL232" i="10" s="1"/>
  <c r="BR232" i="10"/>
  <c r="BK232" i="10" s="1"/>
  <c r="BQ232" i="10"/>
  <c r="BJ232" i="10" s="1"/>
  <c r="BP232" i="10"/>
  <c r="BI232" i="10" s="1"/>
  <c r="AP232" i="10"/>
  <c r="AI232" i="10" s="1"/>
  <c r="AO232" i="10"/>
  <c r="AH232" i="10" s="1"/>
  <c r="AN232" i="10"/>
  <c r="AG232" i="10" s="1"/>
  <c r="AM232" i="10"/>
  <c r="AF232" i="10" s="1"/>
  <c r="AL232" i="10"/>
  <c r="AE232" i="10" s="1"/>
  <c r="AK232" i="10"/>
  <c r="AD232" i="10" s="1"/>
  <c r="BU231" i="10"/>
  <c r="BN231" i="10" s="1"/>
  <c r="BT231" i="10"/>
  <c r="BM231" i="10" s="1"/>
  <c r="BS231" i="10"/>
  <c r="BL231" i="10" s="1"/>
  <c r="BR231" i="10"/>
  <c r="BK231" i="10" s="1"/>
  <c r="BQ231" i="10"/>
  <c r="BJ231" i="10" s="1"/>
  <c r="BP231" i="10"/>
  <c r="BI231" i="10" s="1"/>
  <c r="AP231" i="10"/>
  <c r="AI231" i="10" s="1"/>
  <c r="AO231" i="10"/>
  <c r="AH231" i="10" s="1"/>
  <c r="AN231" i="10"/>
  <c r="AG231" i="10" s="1"/>
  <c r="AM231" i="10"/>
  <c r="AF231" i="10" s="1"/>
  <c r="AL231" i="10"/>
  <c r="AE231" i="10" s="1"/>
  <c r="AK231" i="10"/>
  <c r="AD231" i="10" s="1"/>
  <c r="BU230" i="10"/>
  <c r="BN230" i="10" s="1"/>
  <c r="BT230" i="10"/>
  <c r="BM230" i="10" s="1"/>
  <c r="BS230" i="10"/>
  <c r="BL230" i="10" s="1"/>
  <c r="BR230" i="10"/>
  <c r="BK230" i="10" s="1"/>
  <c r="BQ230" i="10"/>
  <c r="BJ230" i="10" s="1"/>
  <c r="BP230" i="10"/>
  <c r="BI230" i="10" s="1"/>
  <c r="AP230" i="10"/>
  <c r="AI230" i="10" s="1"/>
  <c r="AO230" i="10"/>
  <c r="AH230" i="10" s="1"/>
  <c r="AN230" i="10"/>
  <c r="AG230" i="10" s="1"/>
  <c r="AM230" i="10"/>
  <c r="AF230" i="10" s="1"/>
  <c r="AL230" i="10"/>
  <c r="AE230" i="10" s="1"/>
  <c r="AK230" i="10"/>
  <c r="AD230" i="10" s="1"/>
  <c r="BU229" i="10"/>
  <c r="BN229" i="10" s="1"/>
  <c r="BT229" i="10"/>
  <c r="BM229" i="10" s="1"/>
  <c r="BS229" i="10"/>
  <c r="BL229" i="10" s="1"/>
  <c r="BR229" i="10"/>
  <c r="BK229" i="10" s="1"/>
  <c r="BQ229" i="10"/>
  <c r="BJ229" i="10" s="1"/>
  <c r="BP229" i="10"/>
  <c r="BI229" i="10" s="1"/>
  <c r="AP229" i="10"/>
  <c r="AI229" i="10" s="1"/>
  <c r="AO229" i="10"/>
  <c r="AH229" i="10" s="1"/>
  <c r="AN229" i="10"/>
  <c r="AG229" i="10" s="1"/>
  <c r="AM229" i="10"/>
  <c r="AF229" i="10" s="1"/>
  <c r="AL229" i="10"/>
  <c r="AE229" i="10" s="1"/>
  <c r="AK229" i="10"/>
  <c r="AD229" i="10" s="1"/>
  <c r="BU228" i="10"/>
  <c r="BN228" i="10" s="1"/>
  <c r="BT228" i="10"/>
  <c r="BM228" i="10" s="1"/>
  <c r="BS228" i="10"/>
  <c r="BL228" i="10" s="1"/>
  <c r="BR228" i="10"/>
  <c r="BK228" i="10" s="1"/>
  <c r="BQ228" i="10"/>
  <c r="BJ228" i="10" s="1"/>
  <c r="BP228" i="10"/>
  <c r="BI228" i="10" s="1"/>
  <c r="AP228" i="10"/>
  <c r="AI228" i="10" s="1"/>
  <c r="AO228" i="10"/>
  <c r="AH228" i="10" s="1"/>
  <c r="AN228" i="10"/>
  <c r="AG228" i="10" s="1"/>
  <c r="AM228" i="10"/>
  <c r="AF228" i="10" s="1"/>
  <c r="AL228" i="10"/>
  <c r="AE228" i="10" s="1"/>
  <c r="AK228" i="10"/>
  <c r="AD228" i="10" s="1"/>
  <c r="BU227" i="10"/>
  <c r="BN227" i="10" s="1"/>
  <c r="BT227" i="10"/>
  <c r="BM227" i="10" s="1"/>
  <c r="BS227" i="10"/>
  <c r="BL227" i="10" s="1"/>
  <c r="BR227" i="10"/>
  <c r="BK227" i="10" s="1"/>
  <c r="BQ227" i="10"/>
  <c r="BJ227" i="10" s="1"/>
  <c r="BP227" i="10"/>
  <c r="BI227" i="10" s="1"/>
  <c r="AP227" i="10"/>
  <c r="AI227" i="10" s="1"/>
  <c r="AO227" i="10"/>
  <c r="AH227" i="10" s="1"/>
  <c r="AN227" i="10"/>
  <c r="AG227" i="10" s="1"/>
  <c r="AM227" i="10"/>
  <c r="AF227" i="10" s="1"/>
  <c r="AL227" i="10"/>
  <c r="AE227" i="10" s="1"/>
  <c r="AK227" i="10"/>
  <c r="AD227" i="10" s="1"/>
  <c r="BU226" i="10"/>
  <c r="BN226" i="10" s="1"/>
  <c r="BT226" i="10"/>
  <c r="BM226" i="10" s="1"/>
  <c r="BS226" i="10"/>
  <c r="BL226" i="10" s="1"/>
  <c r="BR226" i="10"/>
  <c r="BK226" i="10" s="1"/>
  <c r="BQ226" i="10"/>
  <c r="BJ226" i="10" s="1"/>
  <c r="BP226" i="10"/>
  <c r="BI226" i="10" s="1"/>
  <c r="AP226" i="10"/>
  <c r="AI226" i="10" s="1"/>
  <c r="AO226" i="10"/>
  <c r="AH226" i="10" s="1"/>
  <c r="AN226" i="10"/>
  <c r="AG226" i="10" s="1"/>
  <c r="AM226" i="10"/>
  <c r="AF226" i="10" s="1"/>
  <c r="AL226" i="10"/>
  <c r="AE226" i="10" s="1"/>
  <c r="AK226" i="10"/>
  <c r="AD226" i="10" s="1"/>
  <c r="BU225" i="10"/>
  <c r="BN225" i="10" s="1"/>
  <c r="BT225" i="10"/>
  <c r="BM225" i="10" s="1"/>
  <c r="BS225" i="10"/>
  <c r="BL225" i="10" s="1"/>
  <c r="BR225" i="10"/>
  <c r="BK225" i="10" s="1"/>
  <c r="BQ225" i="10"/>
  <c r="BJ225" i="10" s="1"/>
  <c r="BP225" i="10"/>
  <c r="BI225" i="10" s="1"/>
  <c r="AP225" i="10"/>
  <c r="AI225" i="10" s="1"/>
  <c r="AO225" i="10"/>
  <c r="AH225" i="10" s="1"/>
  <c r="AN225" i="10"/>
  <c r="AG225" i="10" s="1"/>
  <c r="AM225" i="10"/>
  <c r="AF225" i="10" s="1"/>
  <c r="AL225" i="10"/>
  <c r="AE225" i="10" s="1"/>
  <c r="AK225" i="10"/>
  <c r="AD225" i="10" s="1"/>
  <c r="BU224" i="10"/>
  <c r="BN224" i="10" s="1"/>
  <c r="BT224" i="10"/>
  <c r="BM224" i="10" s="1"/>
  <c r="BS224" i="10"/>
  <c r="BL224" i="10" s="1"/>
  <c r="BR224" i="10"/>
  <c r="BK224" i="10" s="1"/>
  <c r="BQ224" i="10"/>
  <c r="BJ224" i="10" s="1"/>
  <c r="BP224" i="10"/>
  <c r="BI224" i="10" s="1"/>
  <c r="AP224" i="10"/>
  <c r="AI224" i="10" s="1"/>
  <c r="AO224" i="10"/>
  <c r="AH224" i="10" s="1"/>
  <c r="AN224" i="10"/>
  <c r="AG224" i="10" s="1"/>
  <c r="AM224" i="10"/>
  <c r="AF224" i="10" s="1"/>
  <c r="AL224" i="10"/>
  <c r="AE224" i="10" s="1"/>
  <c r="AK224" i="10"/>
  <c r="AD224" i="10" s="1"/>
  <c r="BU223" i="10"/>
  <c r="BN223" i="10" s="1"/>
  <c r="BT223" i="10"/>
  <c r="BM223" i="10" s="1"/>
  <c r="BS223" i="10"/>
  <c r="BL223" i="10" s="1"/>
  <c r="BR223" i="10"/>
  <c r="BK223" i="10" s="1"/>
  <c r="BQ223" i="10"/>
  <c r="BJ223" i="10" s="1"/>
  <c r="BP223" i="10"/>
  <c r="BI223" i="10" s="1"/>
  <c r="AP223" i="10"/>
  <c r="AI223" i="10" s="1"/>
  <c r="AO223" i="10"/>
  <c r="AH223" i="10" s="1"/>
  <c r="AN223" i="10"/>
  <c r="AG223" i="10" s="1"/>
  <c r="AM223" i="10"/>
  <c r="AF223" i="10" s="1"/>
  <c r="AL223" i="10"/>
  <c r="AE223" i="10" s="1"/>
  <c r="AK223" i="10"/>
  <c r="AD223" i="10" s="1"/>
  <c r="BU222" i="10"/>
  <c r="BN222" i="10" s="1"/>
  <c r="BT222" i="10"/>
  <c r="BM222" i="10" s="1"/>
  <c r="BS222" i="10"/>
  <c r="BL222" i="10" s="1"/>
  <c r="BR222" i="10"/>
  <c r="BK222" i="10" s="1"/>
  <c r="BQ222" i="10"/>
  <c r="BJ222" i="10" s="1"/>
  <c r="BP222" i="10"/>
  <c r="BI222" i="10" s="1"/>
  <c r="AP222" i="10"/>
  <c r="AI222" i="10" s="1"/>
  <c r="AO222" i="10"/>
  <c r="AH222" i="10" s="1"/>
  <c r="AN222" i="10"/>
  <c r="AG222" i="10" s="1"/>
  <c r="AM222" i="10"/>
  <c r="AF222" i="10" s="1"/>
  <c r="AL222" i="10"/>
  <c r="AE222" i="10" s="1"/>
  <c r="AK222" i="10"/>
  <c r="AD222" i="10" s="1"/>
  <c r="BU221" i="10"/>
  <c r="BN221" i="10" s="1"/>
  <c r="BT221" i="10"/>
  <c r="BM221" i="10" s="1"/>
  <c r="BS221" i="10"/>
  <c r="BL221" i="10" s="1"/>
  <c r="BR221" i="10"/>
  <c r="BK221" i="10" s="1"/>
  <c r="BQ221" i="10"/>
  <c r="BJ221" i="10" s="1"/>
  <c r="BP221" i="10"/>
  <c r="BI221" i="10" s="1"/>
  <c r="AP221" i="10"/>
  <c r="AI221" i="10" s="1"/>
  <c r="AO221" i="10"/>
  <c r="AH221" i="10" s="1"/>
  <c r="AN221" i="10"/>
  <c r="AG221" i="10" s="1"/>
  <c r="AM221" i="10"/>
  <c r="AF221" i="10" s="1"/>
  <c r="AL221" i="10"/>
  <c r="AE221" i="10" s="1"/>
  <c r="AK221" i="10"/>
  <c r="AD221" i="10" s="1"/>
  <c r="BU220" i="10"/>
  <c r="BN220" i="10" s="1"/>
  <c r="BT220" i="10"/>
  <c r="BM220" i="10" s="1"/>
  <c r="BS220" i="10"/>
  <c r="BL220" i="10" s="1"/>
  <c r="BR220" i="10"/>
  <c r="BK220" i="10" s="1"/>
  <c r="BQ220" i="10"/>
  <c r="BJ220" i="10" s="1"/>
  <c r="BP220" i="10"/>
  <c r="BI220" i="10" s="1"/>
  <c r="AP220" i="10"/>
  <c r="AI220" i="10" s="1"/>
  <c r="AO220" i="10"/>
  <c r="AH220" i="10" s="1"/>
  <c r="AN220" i="10"/>
  <c r="AG220" i="10" s="1"/>
  <c r="AM220" i="10"/>
  <c r="AF220" i="10" s="1"/>
  <c r="AL220" i="10"/>
  <c r="AE220" i="10" s="1"/>
  <c r="AK220" i="10"/>
  <c r="AD220" i="10" s="1"/>
  <c r="BU219" i="10"/>
  <c r="BN219" i="10" s="1"/>
  <c r="BT219" i="10"/>
  <c r="BM219" i="10" s="1"/>
  <c r="BS219" i="10"/>
  <c r="BL219" i="10" s="1"/>
  <c r="BR219" i="10"/>
  <c r="BK219" i="10" s="1"/>
  <c r="BQ219" i="10"/>
  <c r="BJ219" i="10" s="1"/>
  <c r="BP219" i="10"/>
  <c r="BI219" i="10" s="1"/>
  <c r="AP219" i="10"/>
  <c r="AI219" i="10" s="1"/>
  <c r="AO219" i="10"/>
  <c r="AH219" i="10" s="1"/>
  <c r="AN219" i="10"/>
  <c r="AG219" i="10" s="1"/>
  <c r="AM219" i="10"/>
  <c r="AF219" i="10" s="1"/>
  <c r="AL219" i="10"/>
  <c r="AE219" i="10" s="1"/>
  <c r="AK219" i="10"/>
  <c r="AD219" i="10" s="1"/>
  <c r="BU218" i="10"/>
  <c r="BN218" i="10" s="1"/>
  <c r="BT218" i="10"/>
  <c r="BM218" i="10" s="1"/>
  <c r="BS218" i="10"/>
  <c r="BL218" i="10" s="1"/>
  <c r="BR218" i="10"/>
  <c r="BK218" i="10" s="1"/>
  <c r="BQ218" i="10"/>
  <c r="BJ218" i="10" s="1"/>
  <c r="BP218" i="10"/>
  <c r="BI218" i="10" s="1"/>
  <c r="AP218" i="10"/>
  <c r="AI218" i="10" s="1"/>
  <c r="AO218" i="10"/>
  <c r="AH218" i="10" s="1"/>
  <c r="AN218" i="10"/>
  <c r="AG218" i="10" s="1"/>
  <c r="AM218" i="10"/>
  <c r="AF218" i="10" s="1"/>
  <c r="AL218" i="10"/>
  <c r="AE218" i="10" s="1"/>
  <c r="AK218" i="10"/>
  <c r="AD218" i="10" s="1"/>
  <c r="BU217" i="10"/>
  <c r="BN217" i="10" s="1"/>
  <c r="BT217" i="10"/>
  <c r="BM217" i="10" s="1"/>
  <c r="BS217" i="10"/>
  <c r="BL217" i="10" s="1"/>
  <c r="BR217" i="10"/>
  <c r="BK217" i="10" s="1"/>
  <c r="BQ217" i="10"/>
  <c r="BJ217" i="10" s="1"/>
  <c r="BP217" i="10"/>
  <c r="BI217" i="10" s="1"/>
  <c r="AP217" i="10"/>
  <c r="AI217" i="10" s="1"/>
  <c r="AO217" i="10"/>
  <c r="AH217" i="10" s="1"/>
  <c r="AN217" i="10"/>
  <c r="AG217" i="10" s="1"/>
  <c r="AM217" i="10"/>
  <c r="AF217" i="10" s="1"/>
  <c r="AL217" i="10"/>
  <c r="AE217" i="10" s="1"/>
  <c r="AK217" i="10"/>
  <c r="AD217" i="10" s="1"/>
  <c r="BU216" i="10"/>
  <c r="BN216" i="10" s="1"/>
  <c r="BT216" i="10"/>
  <c r="BM216" i="10" s="1"/>
  <c r="BS216" i="10"/>
  <c r="BL216" i="10" s="1"/>
  <c r="BR216" i="10"/>
  <c r="BK216" i="10" s="1"/>
  <c r="BQ216" i="10"/>
  <c r="BJ216" i="10" s="1"/>
  <c r="BP216" i="10"/>
  <c r="BI216" i="10" s="1"/>
  <c r="AP216" i="10"/>
  <c r="AI216" i="10" s="1"/>
  <c r="AO216" i="10"/>
  <c r="AH216" i="10" s="1"/>
  <c r="AN216" i="10"/>
  <c r="AG216" i="10" s="1"/>
  <c r="AM216" i="10"/>
  <c r="AF216" i="10" s="1"/>
  <c r="AL216" i="10"/>
  <c r="AE216" i="10" s="1"/>
  <c r="AK216" i="10"/>
  <c r="AD216" i="10" s="1"/>
  <c r="BU215" i="10"/>
  <c r="BN215" i="10" s="1"/>
  <c r="BT215" i="10"/>
  <c r="BM215" i="10" s="1"/>
  <c r="BS215" i="10"/>
  <c r="BL215" i="10" s="1"/>
  <c r="BR215" i="10"/>
  <c r="BK215" i="10" s="1"/>
  <c r="BQ215" i="10"/>
  <c r="BJ215" i="10" s="1"/>
  <c r="BP215" i="10"/>
  <c r="BI215" i="10" s="1"/>
  <c r="AP215" i="10"/>
  <c r="AI215" i="10" s="1"/>
  <c r="AO215" i="10"/>
  <c r="AH215" i="10" s="1"/>
  <c r="AN215" i="10"/>
  <c r="AG215" i="10" s="1"/>
  <c r="AM215" i="10"/>
  <c r="AF215" i="10" s="1"/>
  <c r="AL215" i="10"/>
  <c r="AE215" i="10" s="1"/>
  <c r="AK215" i="10"/>
  <c r="AD215" i="10" s="1"/>
  <c r="BU214" i="10"/>
  <c r="BN214" i="10" s="1"/>
  <c r="BT214" i="10"/>
  <c r="BM214" i="10" s="1"/>
  <c r="BS214" i="10"/>
  <c r="BL214" i="10" s="1"/>
  <c r="BR214" i="10"/>
  <c r="BK214" i="10" s="1"/>
  <c r="BQ214" i="10"/>
  <c r="BJ214" i="10" s="1"/>
  <c r="BP214" i="10"/>
  <c r="BI214" i="10" s="1"/>
  <c r="AP214" i="10"/>
  <c r="AI214" i="10" s="1"/>
  <c r="AO214" i="10"/>
  <c r="AH214" i="10" s="1"/>
  <c r="AN214" i="10"/>
  <c r="AG214" i="10" s="1"/>
  <c r="AM214" i="10"/>
  <c r="AF214" i="10" s="1"/>
  <c r="AL214" i="10"/>
  <c r="AE214" i="10" s="1"/>
  <c r="AK214" i="10"/>
  <c r="AD214" i="10" s="1"/>
  <c r="BU213" i="10"/>
  <c r="BN213" i="10" s="1"/>
  <c r="BT213" i="10"/>
  <c r="BM213" i="10" s="1"/>
  <c r="BS213" i="10"/>
  <c r="BL213" i="10" s="1"/>
  <c r="BR213" i="10"/>
  <c r="BK213" i="10" s="1"/>
  <c r="BQ213" i="10"/>
  <c r="BJ213" i="10" s="1"/>
  <c r="BP213" i="10"/>
  <c r="BI213" i="10" s="1"/>
  <c r="AP213" i="10"/>
  <c r="AI213" i="10" s="1"/>
  <c r="AO213" i="10"/>
  <c r="AH213" i="10" s="1"/>
  <c r="AN213" i="10"/>
  <c r="AG213" i="10" s="1"/>
  <c r="AM213" i="10"/>
  <c r="AF213" i="10" s="1"/>
  <c r="AL213" i="10"/>
  <c r="AE213" i="10" s="1"/>
  <c r="AK213" i="10"/>
  <c r="AD213" i="10" s="1"/>
  <c r="BU212" i="10"/>
  <c r="BN212" i="10" s="1"/>
  <c r="BT212" i="10"/>
  <c r="BM212" i="10" s="1"/>
  <c r="BS212" i="10"/>
  <c r="BL212" i="10" s="1"/>
  <c r="BR212" i="10"/>
  <c r="BK212" i="10" s="1"/>
  <c r="BQ212" i="10"/>
  <c r="BJ212" i="10" s="1"/>
  <c r="BP212" i="10"/>
  <c r="BI212" i="10" s="1"/>
  <c r="AP212" i="10"/>
  <c r="AI212" i="10" s="1"/>
  <c r="AO212" i="10"/>
  <c r="AH212" i="10" s="1"/>
  <c r="AN212" i="10"/>
  <c r="AG212" i="10" s="1"/>
  <c r="AM212" i="10"/>
  <c r="AF212" i="10" s="1"/>
  <c r="AL212" i="10"/>
  <c r="AE212" i="10" s="1"/>
  <c r="AK212" i="10"/>
  <c r="AD212" i="10" s="1"/>
  <c r="BU211" i="10"/>
  <c r="BN211" i="10" s="1"/>
  <c r="BT211" i="10"/>
  <c r="BM211" i="10" s="1"/>
  <c r="BS211" i="10"/>
  <c r="BL211" i="10" s="1"/>
  <c r="BR211" i="10"/>
  <c r="BK211" i="10" s="1"/>
  <c r="BQ211" i="10"/>
  <c r="BJ211" i="10" s="1"/>
  <c r="BP211" i="10"/>
  <c r="BI211" i="10" s="1"/>
  <c r="AP211" i="10"/>
  <c r="AI211" i="10" s="1"/>
  <c r="AO211" i="10"/>
  <c r="AH211" i="10" s="1"/>
  <c r="AN211" i="10"/>
  <c r="AG211" i="10" s="1"/>
  <c r="AM211" i="10"/>
  <c r="AF211" i="10" s="1"/>
  <c r="AL211" i="10"/>
  <c r="AE211" i="10" s="1"/>
  <c r="AK211" i="10"/>
  <c r="AD211" i="10" s="1"/>
  <c r="BU210" i="10"/>
  <c r="BN210" i="10" s="1"/>
  <c r="BT210" i="10"/>
  <c r="BM210" i="10" s="1"/>
  <c r="BS210" i="10"/>
  <c r="BL210" i="10" s="1"/>
  <c r="BR210" i="10"/>
  <c r="BK210" i="10" s="1"/>
  <c r="BQ210" i="10"/>
  <c r="BJ210" i="10" s="1"/>
  <c r="BP210" i="10"/>
  <c r="BI210" i="10" s="1"/>
  <c r="AP210" i="10"/>
  <c r="AI210" i="10" s="1"/>
  <c r="AO210" i="10"/>
  <c r="AH210" i="10" s="1"/>
  <c r="AN210" i="10"/>
  <c r="AG210" i="10" s="1"/>
  <c r="AM210" i="10"/>
  <c r="AF210" i="10" s="1"/>
  <c r="AL210" i="10"/>
  <c r="AE210" i="10" s="1"/>
  <c r="AK210" i="10"/>
  <c r="AD210" i="10" s="1"/>
  <c r="BU209" i="10"/>
  <c r="BN209" i="10" s="1"/>
  <c r="BT209" i="10"/>
  <c r="BM209" i="10" s="1"/>
  <c r="BS209" i="10"/>
  <c r="BL209" i="10" s="1"/>
  <c r="BR209" i="10"/>
  <c r="BK209" i="10" s="1"/>
  <c r="BQ209" i="10"/>
  <c r="BJ209" i="10" s="1"/>
  <c r="BP209" i="10"/>
  <c r="BI209" i="10" s="1"/>
  <c r="AP209" i="10"/>
  <c r="AI209" i="10" s="1"/>
  <c r="AO209" i="10"/>
  <c r="AH209" i="10" s="1"/>
  <c r="AN209" i="10"/>
  <c r="AG209" i="10" s="1"/>
  <c r="AM209" i="10"/>
  <c r="AF209" i="10" s="1"/>
  <c r="AL209" i="10"/>
  <c r="AE209" i="10" s="1"/>
  <c r="AK209" i="10"/>
  <c r="AD209" i="10" s="1"/>
  <c r="BU208" i="10"/>
  <c r="BN208" i="10" s="1"/>
  <c r="BT208" i="10"/>
  <c r="BM208" i="10" s="1"/>
  <c r="BS208" i="10"/>
  <c r="BL208" i="10" s="1"/>
  <c r="BR208" i="10"/>
  <c r="BK208" i="10" s="1"/>
  <c r="BQ208" i="10"/>
  <c r="BJ208" i="10" s="1"/>
  <c r="BP208" i="10"/>
  <c r="BI208" i="10" s="1"/>
  <c r="AP208" i="10"/>
  <c r="AI208" i="10" s="1"/>
  <c r="AO208" i="10"/>
  <c r="AH208" i="10" s="1"/>
  <c r="AN208" i="10"/>
  <c r="AG208" i="10" s="1"/>
  <c r="AM208" i="10"/>
  <c r="AF208" i="10" s="1"/>
  <c r="AL208" i="10"/>
  <c r="AE208" i="10" s="1"/>
  <c r="AK208" i="10"/>
  <c r="AD208" i="10" s="1"/>
  <c r="BU207" i="10"/>
  <c r="BN207" i="10" s="1"/>
  <c r="BT207" i="10"/>
  <c r="BM207" i="10" s="1"/>
  <c r="BS207" i="10"/>
  <c r="BL207" i="10" s="1"/>
  <c r="BR207" i="10"/>
  <c r="BK207" i="10" s="1"/>
  <c r="BQ207" i="10"/>
  <c r="BJ207" i="10" s="1"/>
  <c r="BP207" i="10"/>
  <c r="BI207" i="10" s="1"/>
  <c r="AP207" i="10"/>
  <c r="AI207" i="10" s="1"/>
  <c r="AO207" i="10"/>
  <c r="AH207" i="10" s="1"/>
  <c r="AN207" i="10"/>
  <c r="AG207" i="10" s="1"/>
  <c r="AM207" i="10"/>
  <c r="AF207" i="10" s="1"/>
  <c r="AL207" i="10"/>
  <c r="AE207" i="10" s="1"/>
  <c r="AK207" i="10"/>
  <c r="AD207" i="10" s="1"/>
  <c r="BU206" i="10"/>
  <c r="BN206" i="10" s="1"/>
  <c r="BT206" i="10"/>
  <c r="BM206" i="10" s="1"/>
  <c r="BS206" i="10"/>
  <c r="BL206" i="10" s="1"/>
  <c r="BR206" i="10"/>
  <c r="BK206" i="10" s="1"/>
  <c r="BQ206" i="10"/>
  <c r="BJ206" i="10" s="1"/>
  <c r="BP206" i="10"/>
  <c r="BI206" i="10" s="1"/>
  <c r="AP206" i="10"/>
  <c r="AI206" i="10" s="1"/>
  <c r="AO206" i="10"/>
  <c r="AH206" i="10" s="1"/>
  <c r="AN206" i="10"/>
  <c r="AG206" i="10" s="1"/>
  <c r="AM206" i="10"/>
  <c r="AF206" i="10" s="1"/>
  <c r="AL206" i="10"/>
  <c r="AE206" i="10" s="1"/>
  <c r="AK206" i="10"/>
  <c r="AD206" i="10" s="1"/>
  <c r="BU205" i="10"/>
  <c r="BN205" i="10" s="1"/>
  <c r="BT205" i="10"/>
  <c r="BM205" i="10" s="1"/>
  <c r="BS205" i="10"/>
  <c r="BL205" i="10" s="1"/>
  <c r="BR205" i="10"/>
  <c r="BK205" i="10" s="1"/>
  <c r="BQ205" i="10"/>
  <c r="BJ205" i="10" s="1"/>
  <c r="BP205" i="10"/>
  <c r="BI205" i="10" s="1"/>
  <c r="AP205" i="10"/>
  <c r="AI205" i="10" s="1"/>
  <c r="AO205" i="10"/>
  <c r="AH205" i="10" s="1"/>
  <c r="AN205" i="10"/>
  <c r="AG205" i="10" s="1"/>
  <c r="AM205" i="10"/>
  <c r="AF205" i="10" s="1"/>
  <c r="AL205" i="10"/>
  <c r="AE205" i="10" s="1"/>
  <c r="AK205" i="10"/>
  <c r="AD205" i="10" s="1"/>
  <c r="BU204" i="10"/>
  <c r="BN204" i="10" s="1"/>
  <c r="BT204" i="10"/>
  <c r="BM204" i="10" s="1"/>
  <c r="BS204" i="10"/>
  <c r="BL204" i="10" s="1"/>
  <c r="BR204" i="10"/>
  <c r="BK204" i="10" s="1"/>
  <c r="BQ204" i="10"/>
  <c r="BJ204" i="10" s="1"/>
  <c r="BP204" i="10"/>
  <c r="BI204" i="10" s="1"/>
  <c r="AP204" i="10"/>
  <c r="AI204" i="10" s="1"/>
  <c r="AO204" i="10"/>
  <c r="AH204" i="10" s="1"/>
  <c r="AN204" i="10"/>
  <c r="AG204" i="10" s="1"/>
  <c r="AM204" i="10"/>
  <c r="AF204" i="10" s="1"/>
  <c r="AL204" i="10"/>
  <c r="AE204" i="10" s="1"/>
  <c r="AK204" i="10"/>
  <c r="AD204" i="10" s="1"/>
  <c r="BU203" i="10"/>
  <c r="BN203" i="10" s="1"/>
  <c r="BT203" i="10"/>
  <c r="BM203" i="10" s="1"/>
  <c r="BS203" i="10"/>
  <c r="BL203" i="10" s="1"/>
  <c r="BR203" i="10"/>
  <c r="BK203" i="10" s="1"/>
  <c r="BQ203" i="10"/>
  <c r="BJ203" i="10" s="1"/>
  <c r="BP203" i="10"/>
  <c r="BI203" i="10" s="1"/>
  <c r="AP203" i="10"/>
  <c r="AI203" i="10" s="1"/>
  <c r="AO203" i="10"/>
  <c r="AH203" i="10" s="1"/>
  <c r="AN203" i="10"/>
  <c r="AG203" i="10" s="1"/>
  <c r="AM203" i="10"/>
  <c r="AF203" i="10" s="1"/>
  <c r="AL203" i="10"/>
  <c r="AE203" i="10" s="1"/>
  <c r="AK203" i="10"/>
  <c r="AD203" i="10" s="1"/>
  <c r="BU202" i="10"/>
  <c r="BN202" i="10" s="1"/>
  <c r="BT202" i="10"/>
  <c r="BM202" i="10" s="1"/>
  <c r="BS202" i="10"/>
  <c r="BL202" i="10" s="1"/>
  <c r="BR202" i="10"/>
  <c r="BK202" i="10" s="1"/>
  <c r="BQ202" i="10"/>
  <c r="BJ202" i="10" s="1"/>
  <c r="BP202" i="10"/>
  <c r="BI202" i="10" s="1"/>
  <c r="AP202" i="10"/>
  <c r="AI202" i="10" s="1"/>
  <c r="AO202" i="10"/>
  <c r="AH202" i="10" s="1"/>
  <c r="AN202" i="10"/>
  <c r="AG202" i="10" s="1"/>
  <c r="AM202" i="10"/>
  <c r="AF202" i="10" s="1"/>
  <c r="AL202" i="10"/>
  <c r="AE202" i="10" s="1"/>
  <c r="AK202" i="10"/>
  <c r="AD202" i="10" s="1"/>
  <c r="BU201" i="10"/>
  <c r="BN201" i="10" s="1"/>
  <c r="BT201" i="10"/>
  <c r="BM201" i="10" s="1"/>
  <c r="BS201" i="10"/>
  <c r="BL201" i="10" s="1"/>
  <c r="BR201" i="10"/>
  <c r="BK201" i="10" s="1"/>
  <c r="BQ201" i="10"/>
  <c r="BJ201" i="10" s="1"/>
  <c r="BP201" i="10"/>
  <c r="BI201" i="10" s="1"/>
  <c r="AP201" i="10"/>
  <c r="AI201" i="10" s="1"/>
  <c r="AO201" i="10"/>
  <c r="AH201" i="10" s="1"/>
  <c r="AN201" i="10"/>
  <c r="AG201" i="10" s="1"/>
  <c r="AM201" i="10"/>
  <c r="AF201" i="10" s="1"/>
  <c r="AL201" i="10"/>
  <c r="AE201" i="10" s="1"/>
  <c r="AK201" i="10"/>
  <c r="AD201" i="10" s="1"/>
  <c r="BU200" i="10"/>
  <c r="BN200" i="10" s="1"/>
  <c r="BT200" i="10"/>
  <c r="BM200" i="10" s="1"/>
  <c r="BS200" i="10"/>
  <c r="BL200" i="10" s="1"/>
  <c r="BR200" i="10"/>
  <c r="BK200" i="10" s="1"/>
  <c r="BQ200" i="10"/>
  <c r="BJ200" i="10" s="1"/>
  <c r="BP200" i="10"/>
  <c r="BI200" i="10" s="1"/>
  <c r="AP200" i="10"/>
  <c r="AI200" i="10" s="1"/>
  <c r="AO200" i="10"/>
  <c r="AH200" i="10" s="1"/>
  <c r="AN200" i="10"/>
  <c r="AG200" i="10" s="1"/>
  <c r="AM200" i="10"/>
  <c r="AF200" i="10" s="1"/>
  <c r="AL200" i="10"/>
  <c r="AE200" i="10" s="1"/>
  <c r="AK200" i="10"/>
  <c r="AD200" i="10" s="1"/>
  <c r="BU199" i="10"/>
  <c r="BN199" i="10" s="1"/>
  <c r="BT199" i="10"/>
  <c r="BM199" i="10" s="1"/>
  <c r="BS199" i="10"/>
  <c r="BL199" i="10" s="1"/>
  <c r="BR199" i="10"/>
  <c r="BK199" i="10" s="1"/>
  <c r="BQ199" i="10"/>
  <c r="BJ199" i="10" s="1"/>
  <c r="BP199" i="10"/>
  <c r="BI199" i="10" s="1"/>
  <c r="AP199" i="10"/>
  <c r="AI199" i="10" s="1"/>
  <c r="AO199" i="10"/>
  <c r="AH199" i="10" s="1"/>
  <c r="AN199" i="10"/>
  <c r="AG199" i="10" s="1"/>
  <c r="AM199" i="10"/>
  <c r="AF199" i="10" s="1"/>
  <c r="AL199" i="10"/>
  <c r="AE199" i="10" s="1"/>
  <c r="AK199" i="10"/>
  <c r="AD199" i="10" s="1"/>
  <c r="BU198" i="10"/>
  <c r="BN198" i="10" s="1"/>
  <c r="BT198" i="10"/>
  <c r="BM198" i="10" s="1"/>
  <c r="BS198" i="10"/>
  <c r="BL198" i="10" s="1"/>
  <c r="BR198" i="10"/>
  <c r="BK198" i="10" s="1"/>
  <c r="BQ198" i="10"/>
  <c r="BJ198" i="10" s="1"/>
  <c r="BP198" i="10"/>
  <c r="BI198" i="10" s="1"/>
  <c r="AP198" i="10"/>
  <c r="AI198" i="10" s="1"/>
  <c r="AO198" i="10"/>
  <c r="AH198" i="10" s="1"/>
  <c r="AN198" i="10"/>
  <c r="AG198" i="10" s="1"/>
  <c r="AM198" i="10"/>
  <c r="AF198" i="10" s="1"/>
  <c r="AL198" i="10"/>
  <c r="AE198" i="10" s="1"/>
  <c r="AK198" i="10"/>
  <c r="AD198" i="10" s="1"/>
  <c r="BU197" i="10"/>
  <c r="BN197" i="10" s="1"/>
  <c r="BT197" i="10"/>
  <c r="BM197" i="10" s="1"/>
  <c r="BS197" i="10"/>
  <c r="BL197" i="10" s="1"/>
  <c r="BR197" i="10"/>
  <c r="BK197" i="10" s="1"/>
  <c r="BQ197" i="10"/>
  <c r="BJ197" i="10" s="1"/>
  <c r="BP197" i="10"/>
  <c r="BI197" i="10" s="1"/>
  <c r="AP197" i="10"/>
  <c r="AI197" i="10" s="1"/>
  <c r="AO197" i="10"/>
  <c r="AH197" i="10" s="1"/>
  <c r="AN197" i="10"/>
  <c r="AG197" i="10" s="1"/>
  <c r="AM197" i="10"/>
  <c r="AF197" i="10" s="1"/>
  <c r="AL197" i="10"/>
  <c r="AE197" i="10" s="1"/>
  <c r="AK197" i="10"/>
  <c r="AD197" i="10" s="1"/>
  <c r="BU196" i="10"/>
  <c r="BN196" i="10" s="1"/>
  <c r="BT196" i="10"/>
  <c r="BM196" i="10" s="1"/>
  <c r="BS196" i="10"/>
  <c r="BL196" i="10" s="1"/>
  <c r="BR196" i="10"/>
  <c r="BK196" i="10" s="1"/>
  <c r="BQ196" i="10"/>
  <c r="BJ196" i="10" s="1"/>
  <c r="BP196" i="10"/>
  <c r="BI196" i="10" s="1"/>
  <c r="AP196" i="10"/>
  <c r="AI196" i="10" s="1"/>
  <c r="AO196" i="10"/>
  <c r="AH196" i="10" s="1"/>
  <c r="AN196" i="10"/>
  <c r="AG196" i="10" s="1"/>
  <c r="AM196" i="10"/>
  <c r="AF196" i="10" s="1"/>
  <c r="AL196" i="10"/>
  <c r="AE196" i="10" s="1"/>
  <c r="AK196" i="10"/>
  <c r="AD196" i="10" s="1"/>
  <c r="BU195" i="10"/>
  <c r="BN195" i="10" s="1"/>
  <c r="BT195" i="10"/>
  <c r="BM195" i="10" s="1"/>
  <c r="BS195" i="10"/>
  <c r="BL195" i="10" s="1"/>
  <c r="BR195" i="10"/>
  <c r="BK195" i="10" s="1"/>
  <c r="BQ195" i="10"/>
  <c r="BJ195" i="10" s="1"/>
  <c r="BP195" i="10"/>
  <c r="BI195" i="10" s="1"/>
  <c r="AP195" i="10"/>
  <c r="AI195" i="10" s="1"/>
  <c r="AO195" i="10"/>
  <c r="AH195" i="10" s="1"/>
  <c r="AN195" i="10"/>
  <c r="AG195" i="10" s="1"/>
  <c r="AM195" i="10"/>
  <c r="AF195" i="10" s="1"/>
  <c r="AL195" i="10"/>
  <c r="AE195" i="10" s="1"/>
  <c r="AK195" i="10"/>
  <c r="AD195" i="10" s="1"/>
  <c r="BU194" i="10"/>
  <c r="BN194" i="10" s="1"/>
  <c r="BT194" i="10"/>
  <c r="BM194" i="10" s="1"/>
  <c r="BS194" i="10"/>
  <c r="BL194" i="10" s="1"/>
  <c r="BR194" i="10"/>
  <c r="BK194" i="10" s="1"/>
  <c r="BQ194" i="10"/>
  <c r="BJ194" i="10" s="1"/>
  <c r="BP194" i="10"/>
  <c r="BI194" i="10" s="1"/>
  <c r="AP194" i="10"/>
  <c r="AI194" i="10" s="1"/>
  <c r="AO194" i="10"/>
  <c r="AH194" i="10" s="1"/>
  <c r="AN194" i="10"/>
  <c r="AG194" i="10" s="1"/>
  <c r="AM194" i="10"/>
  <c r="AF194" i="10" s="1"/>
  <c r="AL194" i="10"/>
  <c r="AE194" i="10" s="1"/>
  <c r="AK194" i="10"/>
  <c r="AD194" i="10" s="1"/>
  <c r="BU193" i="10"/>
  <c r="BN193" i="10" s="1"/>
  <c r="BT193" i="10"/>
  <c r="BM193" i="10" s="1"/>
  <c r="BS193" i="10"/>
  <c r="BL193" i="10" s="1"/>
  <c r="BR193" i="10"/>
  <c r="BK193" i="10" s="1"/>
  <c r="BQ193" i="10"/>
  <c r="BJ193" i="10" s="1"/>
  <c r="BP193" i="10"/>
  <c r="BI193" i="10" s="1"/>
  <c r="AP193" i="10"/>
  <c r="AI193" i="10" s="1"/>
  <c r="AO193" i="10"/>
  <c r="AH193" i="10" s="1"/>
  <c r="AN193" i="10"/>
  <c r="AG193" i="10" s="1"/>
  <c r="AM193" i="10"/>
  <c r="AF193" i="10" s="1"/>
  <c r="AL193" i="10"/>
  <c r="AE193" i="10" s="1"/>
  <c r="AK193" i="10"/>
  <c r="AD193" i="10" s="1"/>
  <c r="BU192" i="10"/>
  <c r="BN192" i="10" s="1"/>
  <c r="BT192" i="10"/>
  <c r="BM192" i="10" s="1"/>
  <c r="BS192" i="10"/>
  <c r="BL192" i="10" s="1"/>
  <c r="BR192" i="10"/>
  <c r="BK192" i="10" s="1"/>
  <c r="BQ192" i="10"/>
  <c r="BJ192" i="10" s="1"/>
  <c r="BP192" i="10"/>
  <c r="BI192" i="10" s="1"/>
  <c r="AP192" i="10"/>
  <c r="AI192" i="10" s="1"/>
  <c r="AO192" i="10"/>
  <c r="AH192" i="10" s="1"/>
  <c r="AN192" i="10"/>
  <c r="AG192" i="10" s="1"/>
  <c r="AM192" i="10"/>
  <c r="AF192" i="10" s="1"/>
  <c r="AL192" i="10"/>
  <c r="AE192" i="10" s="1"/>
  <c r="AK192" i="10"/>
  <c r="AD192" i="10" s="1"/>
  <c r="BU191" i="10"/>
  <c r="BN191" i="10" s="1"/>
  <c r="BT191" i="10"/>
  <c r="BM191" i="10" s="1"/>
  <c r="BS191" i="10"/>
  <c r="BL191" i="10" s="1"/>
  <c r="BR191" i="10"/>
  <c r="BK191" i="10" s="1"/>
  <c r="BQ191" i="10"/>
  <c r="BJ191" i="10" s="1"/>
  <c r="BP191" i="10"/>
  <c r="BI191" i="10" s="1"/>
  <c r="AP191" i="10"/>
  <c r="AI191" i="10" s="1"/>
  <c r="AO191" i="10"/>
  <c r="AH191" i="10" s="1"/>
  <c r="AN191" i="10"/>
  <c r="AG191" i="10" s="1"/>
  <c r="AM191" i="10"/>
  <c r="AF191" i="10" s="1"/>
  <c r="AL191" i="10"/>
  <c r="AE191" i="10" s="1"/>
  <c r="AK191" i="10"/>
  <c r="AD191" i="10" s="1"/>
  <c r="BU190" i="10"/>
  <c r="BN190" i="10" s="1"/>
  <c r="BT190" i="10"/>
  <c r="BM190" i="10" s="1"/>
  <c r="BS190" i="10"/>
  <c r="BL190" i="10" s="1"/>
  <c r="BR190" i="10"/>
  <c r="BK190" i="10" s="1"/>
  <c r="BQ190" i="10"/>
  <c r="BJ190" i="10" s="1"/>
  <c r="BP190" i="10"/>
  <c r="BI190" i="10" s="1"/>
  <c r="AP190" i="10"/>
  <c r="AI190" i="10" s="1"/>
  <c r="AO190" i="10"/>
  <c r="AH190" i="10" s="1"/>
  <c r="AN190" i="10"/>
  <c r="AG190" i="10" s="1"/>
  <c r="AM190" i="10"/>
  <c r="AF190" i="10" s="1"/>
  <c r="AL190" i="10"/>
  <c r="AE190" i="10" s="1"/>
  <c r="AK190" i="10"/>
  <c r="AD190" i="10" s="1"/>
  <c r="BU189" i="10"/>
  <c r="BN189" i="10" s="1"/>
  <c r="BT189" i="10"/>
  <c r="BM189" i="10" s="1"/>
  <c r="BS189" i="10"/>
  <c r="BL189" i="10" s="1"/>
  <c r="BR189" i="10"/>
  <c r="BK189" i="10" s="1"/>
  <c r="BQ189" i="10"/>
  <c r="BJ189" i="10" s="1"/>
  <c r="BP189" i="10"/>
  <c r="BI189" i="10" s="1"/>
  <c r="AP189" i="10"/>
  <c r="AI189" i="10" s="1"/>
  <c r="AO189" i="10"/>
  <c r="AH189" i="10" s="1"/>
  <c r="AN189" i="10"/>
  <c r="AG189" i="10" s="1"/>
  <c r="AM189" i="10"/>
  <c r="AF189" i="10" s="1"/>
  <c r="AL189" i="10"/>
  <c r="AE189" i="10" s="1"/>
  <c r="AK189" i="10"/>
  <c r="AD189" i="10" s="1"/>
  <c r="BU188" i="10"/>
  <c r="BN188" i="10" s="1"/>
  <c r="BT188" i="10"/>
  <c r="BM188" i="10" s="1"/>
  <c r="BS188" i="10"/>
  <c r="BL188" i="10" s="1"/>
  <c r="BR188" i="10"/>
  <c r="BK188" i="10" s="1"/>
  <c r="BQ188" i="10"/>
  <c r="BJ188" i="10" s="1"/>
  <c r="BP188" i="10"/>
  <c r="BI188" i="10" s="1"/>
  <c r="AP188" i="10"/>
  <c r="AI188" i="10" s="1"/>
  <c r="AO188" i="10"/>
  <c r="AH188" i="10" s="1"/>
  <c r="AN188" i="10"/>
  <c r="AG188" i="10" s="1"/>
  <c r="AM188" i="10"/>
  <c r="AF188" i="10" s="1"/>
  <c r="AL188" i="10"/>
  <c r="AE188" i="10" s="1"/>
  <c r="AK188" i="10"/>
  <c r="AD188" i="10" s="1"/>
  <c r="BU187" i="10"/>
  <c r="BN187" i="10" s="1"/>
  <c r="BT187" i="10"/>
  <c r="BM187" i="10" s="1"/>
  <c r="BS187" i="10"/>
  <c r="BL187" i="10" s="1"/>
  <c r="BR187" i="10"/>
  <c r="BK187" i="10" s="1"/>
  <c r="BQ187" i="10"/>
  <c r="BJ187" i="10" s="1"/>
  <c r="BP187" i="10"/>
  <c r="BI187" i="10" s="1"/>
  <c r="AP187" i="10"/>
  <c r="AI187" i="10" s="1"/>
  <c r="AO187" i="10"/>
  <c r="AH187" i="10" s="1"/>
  <c r="AN187" i="10"/>
  <c r="AG187" i="10" s="1"/>
  <c r="AM187" i="10"/>
  <c r="AF187" i="10" s="1"/>
  <c r="AL187" i="10"/>
  <c r="AE187" i="10" s="1"/>
  <c r="AK187" i="10"/>
  <c r="AD187" i="10" s="1"/>
  <c r="BU186" i="10"/>
  <c r="BN186" i="10" s="1"/>
  <c r="BT186" i="10"/>
  <c r="BM186" i="10" s="1"/>
  <c r="BS186" i="10"/>
  <c r="BL186" i="10" s="1"/>
  <c r="BR186" i="10"/>
  <c r="BK186" i="10" s="1"/>
  <c r="BQ186" i="10"/>
  <c r="BJ186" i="10" s="1"/>
  <c r="BP186" i="10"/>
  <c r="BI186" i="10" s="1"/>
  <c r="AP186" i="10"/>
  <c r="AI186" i="10" s="1"/>
  <c r="AO186" i="10"/>
  <c r="AH186" i="10" s="1"/>
  <c r="AN186" i="10"/>
  <c r="AG186" i="10" s="1"/>
  <c r="AM186" i="10"/>
  <c r="AF186" i="10" s="1"/>
  <c r="AL186" i="10"/>
  <c r="AE186" i="10" s="1"/>
  <c r="AK186" i="10"/>
  <c r="AD186" i="10" s="1"/>
  <c r="BU185" i="10"/>
  <c r="BN185" i="10" s="1"/>
  <c r="BT185" i="10"/>
  <c r="BM185" i="10" s="1"/>
  <c r="BS185" i="10"/>
  <c r="BL185" i="10" s="1"/>
  <c r="BR185" i="10"/>
  <c r="BK185" i="10" s="1"/>
  <c r="BQ185" i="10"/>
  <c r="BJ185" i="10" s="1"/>
  <c r="BP185" i="10"/>
  <c r="BI185" i="10" s="1"/>
  <c r="AP185" i="10"/>
  <c r="AI185" i="10" s="1"/>
  <c r="AO185" i="10"/>
  <c r="AH185" i="10" s="1"/>
  <c r="AN185" i="10"/>
  <c r="AG185" i="10" s="1"/>
  <c r="AM185" i="10"/>
  <c r="AF185" i="10" s="1"/>
  <c r="AL185" i="10"/>
  <c r="AE185" i="10" s="1"/>
  <c r="AK185" i="10"/>
  <c r="AD185" i="10" s="1"/>
  <c r="BU184" i="10"/>
  <c r="BN184" i="10" s="1"/>
  <c r="BT184" i="10"/>
  <c r="BM184" i="10" s="1"/>
  <c r="BS184" i="10"/>
  <c r="BL184" i="10" s="1"/>
  <c r="BR184" i="10"/>
  <c r="BK184" i="10" s="1"/>
  <c r="BQ184" i="10"/>
  <c r="BJ184" i="10" s="1"/>
  <c r="BP184" i="10"/>
  <c r="BI184" i="10" s="1"/>
  <c r="AP184" i="10"/>
  <c r="AI184" i="10" s="1"/>
  <c r="AO184" i="10"/>
  <c r="AH184" i="10" s="1"/>
  <c r="AN184" i="10"/>
  <c r="AG184" i="10" s="1"/>
  <c r="AM184" i="10"/>
  <c r="AF184" i="10" s="1"/>
  <c r="AL184" i="10"/>
  <c r="AE184" i="10" s="1"/>
  <c r="AK184" i="10"/>
  <c r="AD184" i="10" s="1"/>
  <c r="BU183" i="10"/>
  <c r="BN183" i="10" s="1"/>
  <c r="BT183" i="10"/>
  <c r="BM183" i="10" s="1"/>
  <c r="BS183" i="10"/>
  <c r="BL183" i="10" s="1"/>
  <c r="BR183" i="10"/>
  <c r="BK183" i="10" s="1"/>
  <c r="BQ183" i="10"/>
  <c r="BJ183" i="10" s="1"/>
  <c r="BP183" i="10"/>
  <c r="BI183" i="10" s="1"/>
  <c r="AP183" i="10"/>
  <c r="AI183" i="10" s="1"/>
  <c r="AO183" i="10"/>
  <c r="AH183" i="10" s="1"/>
  <c r="AN183" i="10"/>
  <c r="AG183" i="10" s="1"/>
  <c r="AM183" i="10"/>
  <c r="AF183" i="10" s="1"/>
  <c r="AL183" i="10"/>
  <c r="AE183" i="10" s="1"/>
  <c r="AK183" i="10"/>
  <c r="AD183" i="10" s="1"/>
  <c r="BU182" i="10"/>
  <c r="BN182" i="10" s="1"/>
  <c r="BT182" i="10"/>
  <c r="BM182" i="10" s="1"/>
  <c r="BS182" i="10"/>
  <c r="BL182" i="10" s="1"/>
  <c r="BR182" i="10"/>
  <c r="BK182" i="10" s="1"/>
  <c r="BQ182" i="10"/>
  <c r="BJ182" i="10" s="1"/>
  <c r="BP182" i="10"/>
  <c r="BI182" i="10" s="1"/>
  <c r="AP182" i="10"/>
  <c r="AI182" i="10" s="1"/>
  <c r="AO182" i="10"/>
  <c r="AH182" i="10" s="1"/>
  <c r="AN182" i="10"/>
  <c r="AG182" i="10" s="1"/>
  <c r="AM182" i="10"/>
  <c r="AF182" i="10" s="1"/>
  <c r="AL182" i="10"/>
  <c r="AE182" i="10" s="1"/>
  <c r="AK182" i="10"/>
  <c r="AD182" i="10" s="1"/>
  <c r="BU181" i="10"/>
  <c r="BN181" i="10" s="1"/>
  <c r="BT181" i="10"/>
  <c r="BM181" i="10" s="1"/>
  <c r="BS181" i="10"/>
  <c r="BL181" i="10" s="1"/>
  <c r="BR181" i="10"/>
  <c r="BK181" i="10" s="1"/>
  <c r="BQ181" i="10"/>
  <c r="BJ181" i="10" s="1"/>
  <c r="BP181" i="10"/>
  <c r="BI181" i="10" s="1"/>
  <c r="AP181" i="10"/>
  <c r="AI181" i="10" s="1"/>
  <c r="AO181" i="10"/>
  <c r="AH181" i="10" s="1"/>
  <c r="AN181" i="10"/>
  <c r="AG181" i="10" s="1"/>
  <c r="AM181" i="10"/>
  <c r="AF181" i="10" s="1"/>
  <c r="AL181" i="10"/>
  <c r="AE181" i="10" s="1"/>
  <c r="AK181" i="10"/>
  <c r="AD181" i="10" s="1"/>
  <c r="BU180" i="10"/>
  <c r="BN180" i="10" s="1"/>
  <c r="BT180" i="10"/>
  <c r="BM180" i="10" s="1"/>
  <c r="BS180" i="10"/>
  <c r="BL180" i="10" s="1"/>
  <c r="BR180" i="10"/>
  <c r="BK180" i="10" s="1"/>
  <c r="BQ180" i="10"/>
  <c r="BJ180" i="10" s="1"/>
  <c r="BP180" i="10"/>
  <c r="BI180" i="10" s="1"/>
  <c r="AP180" i="10"/>
  <c r="AI180" i="10" s="1"/>
  <c r="AO180" i="10"/>
  <c r="AH180" i="10" s="1"/>
  <c r="AN180" i="10"/>
  <c r="AG180" i="10" s="1"/>
  <c r="AM180" i="10"/>
  <c r="AF180" i="10" s="1"/>
  <c r="AL180" i="10"/>
  <c r="AE180" i="10" s="1"/>
  <c r="AK180" i="10"/>
  <c r="AD180" i="10" s="1"/>
  <c r="BU179" i="10"/>
  <c r="BN179" i="10" s="1"/>
  <c r="BT179" i="10"/>
  <c r="BM179" i="10" s="1"/>
  <c r="BS179" i="10"/>
  <c r="BL179" i="10" s="1"/>
  <c r="BR179" i="10"/>
  <c r="BK179" i="10" s="1"/>
  <c r="BQ179" i="10"/>
  <c r="BJ179" i="10" s="1"/>
  <c r="BP179" i="10"/>
  <c r="BI179" i="10" s="1"/>
  <c r="AP179" i="10"/>
  <c r="AI179" i="10" s="1"/>
  <c r="AO179" i="10"/>
  <c r="AH179" i="10" s="1"/>
  <c r="AN179" i="10"/>
  <c r="AG179" i="10" s="1"/>
  <c r="AM179" i="10"/>
  <c r="AF179" i="10" s="1"/>
  <c r="AL179" i="10"/>
  <c r="AE179" i="10" s="1"/>
  <c r="AK179" i="10"/>
  <c r="AD179" i="10" s="1"/>
  <c r="BU178" i="10"/>
  <c r="BN178" i="10" s="1"/>
  <c r="BT178" i="10"/>
  <c r="BM178" i="10" s="1"/>
  <c r="BS178" i="10"/>
  <c r="BL178" i="10" s="1"/>
  <c r="BR178" i="10"/>
  <c r="BK178" i="10" s="1"/>
  <c r="BQ178" i="10"/>
  <c r="BJ178" i="10" s="1"/>
  <c r="BP178" i="10"/>
  <c r="BI178" i="10" s="1"/>
  <c r="AP178" i="10"/>
  <c r="AI178" i="10" s="1"/>
  <c r="AO178" i="10"/>
  <c r="AH178" i="10" s="1"/>
  <c r="AN178" i="10"/>
  <c r="AG178" i="10" s="1"/>
  <c r="AM178" i="10"/>
  <c r="AF178" i="10" s="1"/>
  <c r="AL178" i="10"/>
  <c r="AE178" i="10" s="1"/>
  <c r="AK178" i="10"/>
  <c r="AD178" i="10" s="1"/>
  <c r="BU177" i="10"/>
  <c r="BN177" i="10" s="1"/>
  <c r="BT177" i="10"/>
  <c r="BM177" i="10" s="1"/>
  <c r="BS177" i="10"/>
  <c r="BL177" i="10" s="1"/>
  <c r="BR177" i="10"/>
  <c r="BK177" i="10" s="1"/>
  <c r="BQ177" i="10"/>
  <c r="BJ177" i="10" s="1"/>
  <c r="BP177" i="10"/>
  <c r="BI177" i="10" s="1"/>
  <c r="AP177" i="10"/>
  <c r="AI177" i="10" s="1"/>
  <c r="AO177" i="10"/>
  <c r="AH177" i="10" s="1"/>
  <c r="AN177" i="10"/>
  <c r="AG177" i="10" s="1"/>
  <c r="AM177" i="10"/>
  <c r="AF177" i="10" s="1"/>
  <c r="AL177" i="10"/>
  <c r="AE177" i="10" s="1"/>
  <c r="AK177" i="10"/>
  <c r="AD177" i="10" s="1"/>
  <c r="BU176" i="10"/>
  <c r="BN176" i="10" s="1"/>
  <c r="BT176" i="10"/>
  <c r="BM176" i="10" s="1"/>
  <c r="BS176" i="10"/>
  <c r="BL176" i="10" s="1"/>
  <c r="BR176" i="10"/>
  <c r="BK176" i="10" s="1"/>
  <c r="BQ176" i="10"/>
  <c r="BJ176" i="10" s="1"/>
  <c r="BP176" i="10"/>
  <c r="BI176" i="10" s="1"/>
  <c r="AP176" i="10"/>
  <c r="AI176" i="10" s="1"/>
  <c r="AO176" i="10"/>
  <c r="AH176" i="10" s="1"/>
  <c r="AN176" i="10"/>
  <c r="AG176" i="10" s="1"/>
  <c r="AM176" i="10"/>
  <c r="AF176" i="10" s="1"/>
  <c r="AL176" i="10"/>
  <c r="AE176" i="10" s="1"/>
  <c r="AK176" i="10"/>
  <c r="AD176" i="10" s="1"/>
  <c r="BU175" i="10"/>
  <c r="BN175" i="10" s="1"/>
  <c r="BT175" i="10"/>
  <c r="BM175" i="10" s="1"/>
  <c r="BS175" i="10"/>
  <c r="BL175" i="10" s="1"/>
  <c r="BR175" i="10"/>
  <c r="BK175" i="10" s="1"/>
  <c r="BQ175" i="10"/>
  <c r="BJ175" i="10" s="1"/>
  <c r="BP175" i="10"/>
  <c r="BI175" i="10" s="1"/>
  <c r="AP175" i="10"/>
  <c r="AI175" i="10" s="1"/>
  <c r="AO175" i="10"/>
  <c r="AH175" i="10" s="1"/>
  <c r="AN175" i="10"/>
  <c r="AG175" i="10" s="1"/>
  <c r="AM175" i="10"/>
  <c r="AF175" i="10" s="1"/>
  <c r="AL175" i="10"/>
  <c r="AE175" i="10" s="1"/>
  <c r="AK175" i="10"/>
  <c r="AD175" i="10" s="1"/>
  <c r="BU174" i="10"/>
  <c r="BN174" i="10" s="1"/>
  <c r="BT174" i="10"/>
  <c r="BM174" i="10" s="1"/>
  <c r="BS174" i="10"/>
  <c r="BL174" i="10" s="1"/>
  <c r="BR174" i="10"/>
  <c r="BK174" i="10" s="1"/>
  <c r="BQ174" i="10"/>
  <c r="BJ174" i="10" s="1"/>
  <c r="BP174" i="10"/>
  <c r="BI174" i="10" s="1"/>
  <c r="AP174" i="10"/>
  <c r="AI174" i="10" s="1"/>
  <c r="AO174" i="10"/>
  <c r="AH174" i="10" s="1"/>
  <c r="AN174" i="10"/>
  <c r="AG174" i="10" s="1"/>
  <c r="AM174" i="10"/>
  <c r="AF174" i="10" s="1"/>
  <c r="AL174" i="10"/>
  <c r="AE174" i="10" s="1"/>
  <c r="AK174" i="10"/>
  <c r="AD174" i="10" s="1"/>
  <c r="BU173" i="10"/>
  <c r="BN173" i="10" s="1"/>
  <c r="BT173" i="10"/>
  <c r="BM173" i="10" s="1"/>
  <c r="BS173" i="10"/>
  <c r="BL173" i="10" s="1"/>
  <c r="BR173" i="10"/>
  <c r="BK173" i="10" s="1"/>
  <c r="BQ173" i="10"/>
  <c r="BJ173" i="10" s="1"/>
  <c r="BP173" i="10"/>
  <c r="BI173" i="10" s="1"/>
  <c r="AP173" i="10"/>
  <c r="AI173" i="10" s="1"/>
  <c r="AO173" i="10"/>
  <c r="AH173" i="10" s="1"/>
  <c r="AN173" i="10"/>
  <c r="AG173" i="10" s="1"/>
  <c r="AM173" i="10"/>
  <c r="AF173" i="10" s="1"/>
  <c r="AL173" i="10"/>
  <c r="AE173" i="10" s="1"/>
  <c r="AK173" i="10"/>
  <c r="AD173" i="10" s="1"/>
  <c r="BU172" i="10"/>
  <c r="BN172" i="10" s="1"/>
  <c r="BT172" i="10"/>
  <c r="BM172" i="10" s="1"/>
  <c r="BS172" i="10"/>
  <c r="BL172" i="10" s="1"/>
  <c r="BR172" i="10"/>
  <c r="BK172" i="10" s="1"/>
  <c r="BQ172" i="10"/>
  <c r="BJ172" i="10" s="1"/>
  <c r="BP172" i="10"/>
  <c r="BI172" i="10" s="1"/>
  <c r="AP172" i="10"/>
  <c r="AI172" i="10" s="1"/>
  <c r="AO172" i="10"/>
  <c r="AH172" i="10" s="1"/>
  <c r="AN172" i="10"/>
  <c r="AG172" i="10" s="1"/>
  <c r="AM172" i="10"/>
  <c r="AF172" i="10" s="1"/>
  <c r="AL172" i="10"/>
  <c r="AE172" i="10" s="1"/>
  <c r="AK172" i="10"/>
  <c r="AD172" i="10" s="1"/>
  <c r="BU171" i="10"/>
  <c r="BN171" i="10" s="1"/>
  <c r="BT171" i="10"/>
  <c r="BM171" i="10" s="1"/>
  <c r="BS171" i="10"/>
  <c r="BL171" i="10" s="1"/>
  <c r="BR171" i="10"/>
  <c r="BK171" i="10" s="1"/>
  <c r="BQ171" i="10"/>
  <c r="BJ171" i="10" s="1"/>
  <c r="BP171" i="10"/>
  <c r="BI171" i="10" s="1"/>
  <c r="AP171" i="10"/>
  <c r="AI171" i="10" s="1"/>
  <c r="AO171" i="10"/>
  <c r="AH171" i="10" s="1"/>
  <c r="AN171" i="10"/>
  <c r="AG171" i="10" s="1"/>
  <c r="AM171" i="10"/>
  <c r="AF171" i="10" s="1"/>
  <c r="AL171" i="10"/>
  <c r="AE171" i="10" s="1"/>
  <c r="AK171" i="10"/>
  <c r="AD171" i="10" s="1"/>
  <c r="BU170" i="10"/>
  <c r="BN170" i="10" s="1"/>
  <c r="BT170" i="10"/>
  <c r="BM170" i="10" s="1"/>
  <c r="BS170" i="10"/>
  <c r="BL170" i="10" s="1"/>
  <c r="BR170" i="10"/>
  <c r="BK170" i="10" s="1"/>
  <c r="BQ170" i="10"/>
  <c r="BJ170" i="10" s="1"/>
  <c r="BP170" i="10"/>
  <c r="BI170" i="10" s="1"/>
  <c r="AP170" i="10"/>
  <c r="AI170" i="10" s="1"/>
  <c r="AO170" i="10"/>
  <c r="AH170" i="10" s="1"/>
  <c r="AN170" i="10"/>
  <c r="AG170" i="10" s="1"/>
  <c r="AM170" i="10"/>
  <c r="AF170" i="10" s="1"/>
  <c r="AL170" i="10"/>
  <c r="AE170" i="10" s="1"/>
  <c r="AK170" i="10"/>
  <c r="AD170" i="10" s="1"/>
  <c r="BU169" i="10"/>
  <c r="BN169" i="10" s="1"/>
  <c r="BT169" i="10"/>
  <c r="BM169" i="10" s="1"/>
  <c r="BS169" i="10"/>
  <c r="BL169" i="10" s="1"/>
  <c r="BR169" i="10"/>
  <c r="BK169" i="10" s="1"/>
  <c r="BQ169" i="10"/>
  <c r="BJ169" i="10" s="1"/>
  <c r="BP169" i="10"/>
  <c r="BI169" i="10" s="1"/>
  <c r="AP169" i="10"/>
  <c r="AI169" i="10" s="1"/>
  <c r="AO169" i="10"/>
  <c r="AH169" i="10" s="1"/>
  <c r="AN169" i="10"/>
  <c r="AG169" i="10" s="1"/>
  <c r="AM169" i="10"/>
  <c r="AF169" i="10" s="1"/>
  <c r="AL169" i="10"/>
  <c r="AE169" i="10" s="1"/>
  <c r="AK169" i="10"/>
  <c r="AD169" i="10" s="1"/>
  <c r="BU168" i="10"/>
  <c r="BN168" i="10" s="1"/>
  <c r="BT168" i="10"/>
  <c r="BM168" i="10" s="1"/>
  <c r="BS168" i="10"/>
  <c r="BL168" i="10" s="1"/>
  <c r="BR168" i="10"/>
  <c r="BK168" i="10" s="1"/>
  <c r="BQ168" i="10"/>
  <c r="BJ168" i="10" s="1"/>
  <c r="BP168" i="10"/>
  <c r="BI168" i="10" s="1"/>
  <c r="AP168" i="10"/>
  <c r="AI168" i="10" s="1"/>
  <c r="AO168" i="10"/>
  <c r="AH168" i="10" s="1"/>
  <c r="AN168" i="10"/>
  <c r="AG168" i="10" s="1"/>
  <c r="AM168" i="10"/>
  <c r="AF168" i="10" s="1"/>
  <c r="AL168" i="10"/>
  <c r="AE168" i="10" s="1"/>
  <c r="AK168" i="10"/>
  <c r="AD168" i="10" s="1"/>
  <c r="BU167" i="10"/>
  <c r="BN167" i="10" s="1"/>
  <c r="BT167" i="10"/>
  <c r="BM167" i="10" s="1"/>
  <c r="BS167" i="10"/>
  <c r="BL167" i="10" s="1"/>
  <c r="BR167" i="10"/>
  <c r="BK167" i="10" s="1"/>
  <c r="BQ167" i="10"/>
  <c r="BJ167" i="10" s="1"/>
  <c r="BP167" i="10"/>
  <c r="BI167" i="10" s="1"/>
  <c r="AP167" i="10"/>
  <c r="AI167" i="10" s="1"/>
  <c r="AO167" i="10"/>
  <c r="AH167" i="10" s="1"/>
  <c r="AN167" i="10"/>
  <c r="AG167" i="10" s="1"/>
  <c r="AM167" i="10"/>
  <c r="AF167" i="10" s="1"/>
  <c r="AL167" i="10"/>
  <c r="AE167" i="10" s="1"/>
  <c r="AK167" i="10"/>
  <c r="AD167" i="10" s="1"/>
  <c r="BU166" i="10"/>
  <c r="BN166" i="10" s="1"/>
  <c r="BT166" i="10"/>
  <c r="BM166" i="10" s="1"/>
  <c r="BS166" i="10"/>
  <c r="BL166" i="10" s="1"/>
  <c r="BR166" i="10"/>
  <c r="BK166" i="10" s="1"/>
  <c r="BQ166" i="10"/>
  <c r="BJ166" i="10" s="1"/>
  <c r="BP166" i="10"/>
  <c r="BI166" i="10" s="1"/>
  <c r="AP166" i="10"/>
  <c r="AI166" i="10" s="1"/>
  <c r="AO166" i="10"/>
  <c r="AH166" i="10" s="1"/>
  <c r="AN166" i="10"/>
  <c r="AG166" i="10" s="1"/>
  <c r="AM166" i="10"/>
  <c r="AF166" i="10" s="1"/>
  <c r="AL166" i="10"/>
  <c r="AE166" i="10" s="1"/>
  <c r="AK166" i="10"/>
  <c r="AD166" i="10" s="1"/>
  <c r="BU165" i="10"/>
  <c r="BN165" i="10" s="1"/>
  <c r="BT165" i="10"/>
  <c r="BM165" i="10" s="1"/>
  <c r="BS165" i="10"/>
  <c r="BL165" i="10" s="1"/>
  <c r="BR165" i="10"/>
  <c r="BK165" i="10" s="1"/>
  <c r="BQ165" i="10"/>
  <c r="BJ165" i="10" s="1"/>
  <c r="BP165" i="10"/>
  <c r="BI165" i="10" s="1"/>
  <c r="AP165" i="10"/>
  <c r="AI165" i="10" s="1"/>
  <c r="AO165" i="10"/>
  <c r="AH165" i="10" s="1"/>
  <c r="AN165" i="10"/>
  <c r="AG165" i="10" s="1"/>
  <c r="AM165" i="10"/>
  <c r="AF165" i="10" s="1"/>
  <c r="AL165" i="10"/>
  <c r="AE165" i="10" s="1"/>
  <c r="AK165" i="10"/>
  <c r="AD165" i="10" s="1"/>
  <c r="BU164" i="10"/>
  <c r="BN164" i="10" s="1"/>
  <c r="BT164" i="10"/>
  <c r="BM164" i="10" s="1"/>
  <c r="BS164" i="10"/>
  <c r="BL164" i="10" s="1"/>
  <c r="BR164" i="10"/>
  <c r="BK164" i="10" s="1"/>
  <c r="BQ164" i="10"/>
  <c r="BJ164" i="10" s="1"/>
  <c r="BP164" i="10"/>
  <c r="BI164" i="10" s="1"/>
  <c r="AP164" i="10"/>
  <c r="AI164" i="10" s="1"/>
  <c r="AO164" i="10"/>
  <c r="AH164" i="10" s="1"/>
  <c r="AN164" i="10"/>
  <c r="AG164" i="10" s="1"/>
  <c r="AM164" i="10"/>
  <c r="AF164" i="10" s="1"/>
  <c r="AL164" i="10"/>
  <c r="AE164" i="10" s="1"/>
  <c r="AK164" i="10"/>
  <c r="AD164" i="10" s="1"/>
  <c r="BU163" i="10"/>
  <c r="BN163" i="10" s="1"/>
  <c r="BT163" i="10"/>
  <c r="BM163" i="10" s="1"/>
  <c r="BS163" i="10"/>
  <c r="BL163" i="10" s="1"/>
  <c r="BR163" i="10"/>
  <c r="BK163" i="10" s="1"/>
  <c r="BQ163" i="10"/>
  <c r="BJ163" i="10" s="1"/>
  <c r="BP163" i="10"/>
  <c r="BI163" i="10" s="1"/>
  <c r="AP163" i="10"/>
  <c r="AI163" i="10" s="1"/>
  <c r="AO163" i="10"/>
  <c r="AH163" i="10" s="1"/>
  <c r="AN163" i="10"/>
  <c r="AG163" i="10" s="1"/>
  <c r="AM163" i="10"/>
  <c r="AF163" i="10" s="1"/>
  <c r="AL163" i="10"/>
  <c r="AE163" i="10" s="1"/>
  <c r="AK163" i="10"/>
  <c r="AD163" i="10" s="1"/>
  <c r="BU162" i="10"/>
  <c r="BN162" i="10" s="1"/>
  <c r="BT162" i="10"/>
  <c r="BM162" i="10" s="1"/>
  <c r="BS162" i="10"/>
  <c r="BL162" i="10" s="1"/>
  <c r="BR162" i="10"/>
  <c r="BK162" i="10" s="1"/>
  <c r="BQ162" i="10"/>
  <c r="BJ162" i="10" s="1"/>
  <c r="BP162" i="10"/>
  <c r="BI162" i="10" s="1"/>
  <c r="AP162" i="10"/>
  <c r="AI162" i="10" s="1"/>
  <c r="AO162" i="10"/>
  <c r="AH162" i="10" s="1"/>
  <c r="AN162" i="10"/>
  <c r="AG162" i="10" s="1"/>
  <c r="AM162" i="10"/>
  <c r="AF162" i="10" s="1"/>
  <c r="AL162" i="10"/>
  <c r="AE162" i="10" s="1"/>
  <c r="AK162" i="10"/>
  <c r="AD162" i="10" s="1"/>
  <c r="BU161" i="10"/>
  <c r="BN161" i="10" s="1"/>
  <c r="BT161" i="10"/>
  <c r="BM161" i="10" s="1"/>
  <c r="BS161" i="10"/>
  <c r="BL161" i="10" s="1"/>
  <c r="BR161" i="10"/>
  <c r="BK161" i="10" s="1"/>
  <c r="BQ161" i="10"/>
  <c r="BJ161" i="10" s="1"/>
  <c r="BP161" i="10"/>
  <c r="BI161" i="10" s="1"/>
  <c r="AP161" i="10"/>
  <c r="AI161" i="10" s="1"/>
  <c r="AO161" i="10"/>
  <c r="AH161" i="10" s="1"/>
  <c r="AN161" i="10"/>
  <c r="AG161" i="10" s="1"/>
  <c r="AM161" i="10"/>
  <c r="AF161" i="10" s="1"/>
  <c r="AL161" i="10"/>
  <c r="AE161" i="10" s="1"/>
  <c r="AK161" i="10"/>
  <c r="AD161" i="10" s="1"/>
  <c r="BU160" i="10"/>
  <c r="BN160" i="10" s="1"/>
  <c r="BT160" i="10"/>
  <c r="BM160" i="10" s="1"/>
  <c r="BS160" i="10"/>
  <c r="BL160" i="10" s="1"/>
  <c r="BR160" i="10"/>
  <c r="BK160" i="10" s="1"/>
  <c r="BQ160" i="10"/>
  <c r="BJ160" i="10" s="1"/>
  <c r="BP160" i="10"/>
  <c r="BI160" i="10" s="1"/>
  <c r="AP160" i="10"/>
  <c r="AI160" i="10" s="1"/>
  <c r="AO160" i="10"/>
  <c r="AH160" i="10" s="1"/>
  <c r="AN160" i="10"/>
  <c r="AG160" i="10" s="1"/>
  <c r="AM160" i="10"/>
  <c r="AF160" i="10" s="1"/>
  <c r="AL160" i="10"/>
  <c r="AE160" i="10" s="1"/>
  <c r="AK160" i="10"/>
  <c r="AD160" i="10" s="1"/>
  <c r="BU159" i="10"/>
  <c r="BN159" i="10" s="1"/>
  <c r="BT159" i="10"/>
  <c r="BM159" i="10" s="1"/>
  <c r="BS159" i="10"/>
  <c r="BL159" i="10" s="1"/>
  <c r="BR159" i="10"/>
  <c r="BK159" i="10" s="1"/>
  <c r="BQ159" i="10"/>
  <c r="BJ159" i="10" s="1"/>
  <c r="BP159" i="10"/>
  <c r="BI159" i="10" s="1"/>
  <c r="AP159" i="10"/>
  <c r="AI159" i="10" s="1"/>
  <c r="AO159" i="10"/>
  <c r="AH159" i="10" s="1"/>
  <c r="AN159" i="10"/>
  <c r="AG159" i="10" s="1"/>
  <c r="AM159" i="10"/>
  <c r="AF159" i="10" s="1"/>
  <c r="AL159" i="10"/>
  <c r="AE159" i="10" s="1"/>
  <c r="AK159" i="10"/>
  <c r="AD159" i="10" s="1"/>
  <c r="BU158" i="10"/>
  <c r="BN158" i="10" s="1"/>
  <c r="BT158" i="10"/>
  <c r="BM158" i="10" s="1"/>
  <c r="BS158" i="10"/>
  <c r="BL158" i="10" s="1"/>
  <c r="BR158" i="10"/>
  <c r="BK158" i="10" s="1"/>
  <c r="BQ158" i="10"/>
  <c r="BJ158" i="10" s="1"/>
  <c r="BP158" i="10"/>
  <c r="BI158" i="10" s="1"/>
  <c r="AP158" i="10"/>
  <c r="AI158" i="10" s="1"/>
  <c r="AO158" i="10"/>
  <c r="AH158" i="10" s="1"/>
  <c r="AN158" i="10"/>
  <c r="AG158" i="10" s="1"/>
  <c r="AM158" i="10"/>
  <c r="AF158" i="10" s="1"/>
  <c r="AL158" i="10"/>
  <c r="AE158" i="10" s="1"/>
  <c r="AK158" i="10"/>
  <c r="AD158" i="10" s="1"/>
  <c r="BU157" i="10"/>
  <c r="BN157" i="10" s="1"/>
  <c r="BT157" i="10"/>
  <c r="BM157" i="10" s="1"/>
  <c r="BS157" i="10"/>
  <c r="BL157" i="10" s="1"/>
  <c r="BR157" i="10"/>
  <c r="BK157" i="10" s="1"/>
  <c r="BQ157" i="10"/>
  <c r="BJ157" i="10" s="1"/>
  <c r="BP157" i="10"/>
  <c r="BI157" i="10" s="1"/>
  <c r="AP157" i="10"/>
  <c r="AI157" i="10" s="1"/>
  <c r="AO157" i="10"/>
  <c r="AH157" i="10" s="1"/>
  <c r="AN157" i="10"/>
  <c r="AG157" i="10" s="1"/>
  <c r="AM157" i="10"/>
  <c r="AF157" i="10" s="1"/>
  <c r="AL157" i="10"/>
  <c r="AE157" i="10" s="1"/>
  <c r="AK157" i="10"/>
  <c r="AD157" i="10" s="1"/>
  <c r="BU156" i="10"/>
  <c r="BN156" i="10" s="1"/>
  <c r="BT156" i="10"/>
  <c r="BM156" i="10" s="1"/>
  <c r="BS156" i="10"/>
  <c r="BL156" i="10" s="1"/>
  <c r="BR156" i="10"/>
  <c r="BK156" i="10" s="1"/>
  <c r="BQ156" i="10"/>
  <c r="BJ156" i="10" s="1"/>
  <c r="BP156" i="10"/>
  <c r="BI156" i="10" s="1"/>
  <c r="AP156" i="10"/>
  <c r="AI156" i="10" s="1"/>
  <c r="AO156" i="10"/>
  <c r="AH156" i="10" s="1"/>
  <c r="AN156" i="10"/>
  <c r="AG156" i="10" s="1"/>
  <c r="AM156" i="10"/>
  <c r="AF156" i="10" s="1"/>
  <c r="AL156" i="10"/>
  <c r="AE156" i="10" s="1"/>
  <c r="AK156" i="10"/>
  <c r="AD156" i="10" s="1"/>
  <c r="BU155" i="10"/>
  <c r="BN155" i="10" s="1"/>
  <c r="BT155" i="10"/>
  <c r="BM155" i="10" s="1"/>
  <c r="BS155" i="10"/>
  <c r="BL155" i="10" s="1"/>
  <c r="BR155" i="10"/>
  <c r="BK155" i="10" s="1"/>
  <c r="BQ155" i="10"/>
  <c r="BJ155" i="10" s="1"/>
  <c r="BP155" i="10"/>
  <c r="BI155" i="10" s="1"/>
  <c r="AP155" i="10"/>
  <c r="AI155" i="10" s="1"/>
  <c r="AO155" i="10"/>
  <c r="AH155" i="10" s="1"/>
  <c r="AN155" i="10"/>
  <c r="AG155" i="10" s="1"/>
  <c r="AM155" i="10"/>
  <c r="AF155" i="10" s="1"/>
  <c r="AL155" i="10"/>
  <c r="AE155" i="10" s="1"/>
  <c r="AK155" i="10"/>
  <c r="AD155" i="10" s="1"/>
  <c r="BU154" i="10"/>
  <c r="BN154" i="10" s="1"/>
  <c r="BT154" i="10"/>
  <c r="BM154" i="10" s="1"/>
  <c r="BS154" i="10"/>
  <c r="BL154" i="10" s="1"/>
  <c r="BR154" i="10"/>
  <c r="BK154" i="10" s="1"/>
  <c r="BQ154" i="10"/>
  <c r="BJ154" i="10" s="1"/>
  <c r="BP154" i="10"/>
  <c r="BI154" i="10" s="1"/>
  <c r="AP154" i="10"/>
  <c r="AI154" i="10" s="1"/>
  <c r="AO154" i="10"/>
  <c r="AH154" i="10" s="1"/>
  <c r="AN154" i="10"/>
  <c r="AG154" i="10" s="1"/>
  <c r="AM154" i="10"/>
  <c r="AF154" i="10" s="1"/>
  <c r="AL154" i="10"/>
  <c r="AE154" i="10" s="1"/>
  <c r="AK154" i="10"/>
  <c r="AD154" i="10" s="1"/>
  <c r="BU153" i="10"/>
  <c r="BN153" i="10" s="1"/>
  <c r="BT153" i="10"/>
  <c r="BM153" i="10" s="1"/>
  <c r="BS153" i="10"/>
  <c r="BL153" i="10" s="1"/>
  <c r="BR153" i="10"/>
  <c r="BK153" i="10" s="1"/>
  <c r="BQ153" i="10"/>
  <c r="BJ153" i="10" s="1"/>
  <c r="BP153" i="10"/>
  <c r="BI153" i="10" s="1"/>
  <c r="AP153" i="10"/>
  <c r="AI153" i="10" s="1"/>
  <c r="AO153" i="10"/>
  <c r="AH153" i="10" s="1"/>
  <c r="AN153" i="10"/>
  <c r="AG153" i="10" s="1"/>
  <c r="AM153" i="10"/>
  <c r="AF153" i="10" s="1"/>
  <c r="AL153" i="10"/>
  <c r="AE153" i="10" s="1"/>
  <c r="AK153" i="10"/>
  <c r="AD153" i="10" s="1"/>
  <c r="BU152" i="10"/>
  <c r="BN152" i="10" s="1"/>
  <c r="BT152" i="10"/>
  <c r="BM152" i="10" s="1"/>
  <c r="BS152" i="10"/>
  <c r="BL152" i="10" s="1"/>
  <c r="BR152" i="10"/>
  <c r="BK152" i="10" s="1"/>
  <c r="BQ152" i="10"/>
  <c r="BJ152" i="10" s="1"/>
  <c r="BP152" i="10"/>
  <c r="BI152" i="10" s="1"/>
  <c r="AP152" i="10"/>
  <c r="AI152" i="10" s="1"/>
  <c r="AO152" i="10"/>
  <c r="AH152" i="10" s="1"/>
  <c r="AN152" i="10"/>
  <c r="AG152" i="10" s="1"/>
  <c r="AM152" i="10"/>
  <c r="AF152" i="10" s="1"/>
  <c r="AL152" i="10"/>
  <c r="AE152" i="10" s="1"/>
  <c r="AK152" i="10"/>
  <c r="AD152" i="10" s="1"/>
  <c r="BU151" i="10"/>
  <c r="BN151" i="10" s="1"/>
  <c r="BT151" i="10"/>
  <c r="BM151" i="10" s="1"/>
  <c r="BS151" i="10"/>
  <c r="BL151" i="10" s="1"/>
  <c r="BR151" i="10"/>
  <c r="BK151" i="10" s="1"/>
  <c r="BQ151" i="10"/>
  <c r="BJ151" i="10" s="1"/>
  <c r="BP151" i="10"/>
  <c r="BI151" i="10" s="1"/>
  <c r="AP151" i="10"/>
  <c r="AI151" i="10" s="1"/>
  <c r="AO151" i="10"/>
  <c r="AH151" i="10" s="1"/>
  <c r="AN151" i="10"/>
  <c r="AG151" i="10" s="1"/>
  <c r="AM151" i="10"/>
  <c r="AF151" i="10" s="1"/>
  <c r="AL151" i="10"/>
  <c r="AE151" i="10" s="1"/>
  <c r="AK151" i="10"/>
  <c r="AD151" i="10" s="1"/>
  <c r="BU150" i="10"/>
  <c r="BN150" i="10" s="1"/>
  <c r="BT150" i="10"/>
  <c r="BM150" i="10" s="1"/>
  <c r="BS150" i="10"/>
  <c r="BL150" i="10" s="1"/>
  <c r="BR150" i="10"/>
  <c r="BK150" i="10" s="1"/>
  <c r="BQ150" i="10"/>
  <c r="BJ150" i="10" s="1"/>
  <c r="BP150" i="10"/>
  <c r="BI150" i="10" s="1"/>
  <c r="AP150" i="10"/>
  <c r="AI150" i="10" s="1"/>
  <c r="AO150" i="10"/>
  <c r="AH150" i="10" s="1"/>
  <c r="AN150" i="10"/>
  <c r="AG150" i="10" s="1"/>
  <c r="AM150" i="10"/>
  <c r="AF150" i="10" s="1"/>
  <c r="AL150" i="10"/>
  <c r="AE150" i="10" s="1"/>
  <c r="AK150" i="10"/>
  <c r="AD150" i="10" s="1"/>
  <c r="BU149" i="10"/>
  <c r="BN149" i="10" s="1"/>
  <c r="BT149" i="10"/>
  <c r="BM149" i="10" s="1"/>
  <c r="BS149" i="10"/>
  <c r="BL149" i="10" s="1"/>
  <c r="BR149" i="10"/>
  <c r="BK149" i="10" s="1"/>
  <c r="BQ149" i="10"/>
  <c r="BJ149" i="10" s="1"/>
  <c r="BP149" i="10"/>
  <c r="BI149" i="10" s="1"/>
  <c r="AP149" i="10"/>
  <c r="AI149" i="10" s="1"/>
  <c r="AO149" i="10"/>
  <c r="AH149" i="10" s="1"/>
  <c r="AN149" i="10"/>
  <c r="AG149" i="10" s="1"/>
  <c r="AM149" i="10"/>
  <c r="AF149" i="10" s="1"/>
  <c r="AL149" i="10"/>
  <c r="AE149" i="10" s="1"/>
  <c r="AK149" i="10"/>
  <c r="AD149" i="10" s="1"/>
  <c r="BU148" i="10"/>
  <c r="BN148" i="10" s="1"/>
  <c r="BT148" i="10"/>
  <c r="BM148" i="10" s="1"/>
  <c r="BS148" i="10"/>
  <c r="BL148" i="10" s="1"/>
  <c r="BR148" i="10"/>
  <c r="BK148" i="10" s="1"/>
  <c r="BQ148" i="10"/>
  <c r="BJ148" i="10" s="1"/>
  <c r="BP148" i="10"/>
  <c r="BI148" i="10" s="1"/>
  <c r="AP148" i="10"/>
  <c r="AI148" i="10" s="1"/>
  <c r="AO148" i="10"/>
  <c r="AH148" i="10" s="1"/>
  <c r="AN148" i="10"/>
  <c r="AG148" i="10" s="1"/>
  <c r="AM148" i="10"/>
  <c r="AF148" i="10" s="1"/>
  <c r="AL148" i="10"/>
  <c r="AE148" i="10" s="1"/>
  <c r="AK148" i="10"/>
  <c r="AD148" i="10" s="1"/>
  <c r="BU147" i="10"/>
  <c r="BN147" i="10" s="1"/>
  <c r="BT147" i="10"/>
  <c r="BM147" i="10" s="1"/>
  <c r="BS147" i="10"/>
  <c r="BL147" i="10" s="1"/>
  <c r="BR147" i="10"/>
  <c r="BK147" i="10" s="1"/>
  <c r="BQ147" i="10"/>
  <c r="BJ147" i="10" s="1"/>
  <c r="BP147" i="10"/>
  <c r="BI147" i="10" s="1"/>
  <c r="AP147" i="10"/>
  <c r="AI147" i="10" s="1"/>
  <c r="AO147" i="10"/>
  <c r="AH147" i="10" s="1"/>
  <c r="AN147" i="10"/>
  <c r="AG147" i="10" s="1"/>
  <c r="AM147" i="10"/>
  <c r="AF147" i="10" s="1"/>
  <c r="AL147" i="10"/>
  <c r="AE147" i="10" s="1"/>
  <c r="AK147" i="10"/>
  <c r="AD147" i="10" s="1"/>
  <c r="BU146" i="10"/>
  <c r="BN146" i="10" s="1"/>
  <c r="BT146" i="10"/>
  <c r="BM146" i="10" s="1"/>
  <c r="BS146" i="10"/>
  <c r="BL146" i="10" s="1"/>
  <c r="BR146" i="10"/>
  <c r="BK146" i="10" s="1"/>
  <c r="BQ146" i="10"/>
  <c r="BJ146" i="10" s="1"/>
  <c r="BP146" i="10"/>
  <c r="BI146" i="10" s="1"/>
  <c r="AP146" i="10"/>
  <c r="AI146" i="10" s="1"/>
  <c r="AO146" i="10"/>
  <c r="AH146" i="10" s="1"/>
  <c r="AN146" i="10"/>
  <c r="AG146" i="10" s="1"/>
  <c r="AM146" i="10"/>
  <c r="AF146" i="10" s="1"/>
  <c r="AL146" i="10"/>
  <c r="AE146" i="10" s="1"/>
  <c r="AK146" i="10"/>
  <c r="AD146" i="10" s="1"/>
  <c r="BU145" i="10"/>
  <c r="BN145" i="10" s="1"/>
  <c r="BT145" i="10"/>
  <c r="BM145" i="10" s="1"/>
  <c r="BS145" i="10"/>
  <c r="BL145" i="10" s="1"/>
  <c r="BR145" i="10"/>
  <c r="BK145" i="10" s="1"/>
  <c r="BQ145" i="10"/>
  <c r="BJ145" i="10" s="1"/>
  <c r="BP145" i="10"/>
  <c r="BI145" i="10" s="1"/>
  <c r="AP145" i="10"/>
  <c r="AI145" i="10" s="1"/>
  <c r="AO145" i="10"/>
  <c r="AH145" i="10" s="1"/>
  <c r="AN145" i="10"/>
  <c r="AG145" i="10" s="1"/>
  <c r="AM145" i="10"/>
  <c r="AF145" i="10" s="1"/>
  <c r="AL145" i="10"/>
  <c r="AE145" i="10" s="1"/>
  <c r="AK145" i="10"/>
  <c r="AD145" i="10" s="1"/>
  <c r="BU144" i="10"/>
  <c r="BN144" i="10" s="1"/>
  <c r="BT144" i="10"/>
  <c r="BM144" i="10" s="1"/>
  <c r="BS144" i="10"/>
  <c r="BL144" i="10" s="1"/>
  <c r="BR144" i="10"/>
  <c r="BK144" i="10" s="1"/>
  <c r="BQ144" i="10"/>
  <c r="BJ144" i="10" s="1"/>
  <c r="BP144" i="10"/>
  <c r="BI144" i="10" s="1"/>
  <c r="AP144" i="10"/>
  <c r="AI144" i="10" s="1"/>
  <c r="AO144" i="10"/>
  <c r="AH144" i="10" s="1"/>
  <c r="AN144" i="10"/>
  <c r="AG144" i="10" s="1"/>
  <c r="AM144" i="10"/>
  <c r="AF144" i="10" s="1"/>
  <c r="AL144" i="10"/>
  <c r="AE144" i="10" s="1"/>
  <c r="AK144" i="10"/>
  <c r="AD144" i="10" s="1"/>
  <c r="BU143" i="10"/>
  <c r="BN143" i="10" s="1"/>
  <c r="BT143" i="10"/>
  <c r="BM143" i="10" s="1"/>
  <c r="BS143" i="10"/>
  <c r="BL143" i="10" s="1"/>
  <c r="BR143" i="10"/>
  <c r="BK143" i="10" s="1"/>
  <c r="BQ143" i="10"/>
  <c r="BJ143" i="10" s="1"/>
  <c r="BP143" i="10"/>
  <c r="BI143" i="10" s="1"/>
  <c r="AP143" i="10"/>
  <c r="AI143" i="10" s="1"/>
  <c r="AO143" i="10"/>
  <c r="AH143" i="10" s="1"/>
  <c r="AN143" i="10"/>
  <c r="AG143" i="10" s="1"/>
  <c r="AM143" i="10"/>
  <c r="AF143" i="10" s="1"/>
  <c r="AL143" i="10"/>
  <c r="AE143" i="10" s="1"/>
  <c r="AK143" i="10"/>
  <c r="AD143" i="10" s="1"/>
  <c r="BU142" i="10"/>
  <c r="BN142" i="10" s="1"/>
  <c r="BT142" i="10"/>
  <c r="BM142" i="10" s="1"/>
  <c r="BS142" i="10"/>
  <c r="BL142" i="10" s="1"/>
  <c r="BR142" i="10"/>
  <c r="BK142" i="10" s="1"/>
  <c r="BQ142" i="10"/>
  <c r="BJ142" i="10" s="1"/>
  <c r="BP142" i="10"/>
  <c r="BI142" i="10" s="1"/>
  <c r="AP142" i="10"/>
  <c r="AI142" i="10" s="1"/>
  <c r="AO142" i="10"/>
  <c r="AH142" i="10" s="1"/>
  <c r="AN142" i="10"/>
  <c r="AG142" i="10" s="1"/>
  <c r="AM142" i="10"/>
  <c r="AF142" i="10" s="1"/>
  <c r="AL142" i="10"/>
  <c r="AE142" i="10" s="1"/>
  <c r="AK142" i="10"/>
  <c r="AD142" i="10" s="1"/>
  <c r="BU141" i="10"/>
  <c r="BN141" i="10" s="1"/>
  <c r="BT141" i="10"/>
  <c r="BM141" i="10" s="1"/>
  <c r="BS141" i="10"/>
  <c r="BL141" i="10" s="1"/>
  <c r="BR141" i="10"/>
  <c r="BK141" i="10" s="1"/>
  <c r="BQ141" i="10"/>
  <c r="BJ141" i="10" s="1"/>
  <c r="BP141" i="10"/>
  <c r="BI141" i="10" s="1"/>
  <c r="AP141" i="10"/>
  <c r="AI141" i="10" s="1"/>
  <c r="AO141" i="10"/>
  <c r="AH141" i="10" s="1"/>
  <c r="AN141" i="10"/>
  <c r="AG141" i="10" s="1"/>
  <c r="AM141" i="10"/>
  <c r="AF141" i="10" s="1"/>
  <c r="AL141" i="10"/>
  <c r="AE141" i="10" s="1"/>
  <c r="AK141" i="10"/>
  <c r="AD141" i="10" s="1"/>
  <c r="BU140" i="10"/>
  <c r="BN140" i="10" s="1"/>
  <c r="BT140" i="10"/>
  <c r="BM140" i="10" s="1"/>
  <c r="BS140" i="10"/>
  <c r="BL140" i="10" s="1"/>
  <c r="BR140" i="10"/>
  <c r="BK140" i="10" s="1"/>
  <c r="BQ140" i="10"/>
  <c r="BJ140" i="10" s="1"/>
  <c r="BP140" i="10"/>
  <c r="BI140" i="10" s="1"/>
  <c r="AP140" i="10"/>
  <c r="AI140" i="10" s="1"/>
  <c r="AO140" i="10"/>
  <c r="AH140" i="10" s="1"/>
  <c r="AN140" i="10"/>
  <c r="AG140" i="10" s="1"/>
  <c r="AM140" i="10"/>
  <c r="AF140" i="10" s="1"/>
  <c r="AL140" i="10"/>
  <c r="AE140" i="10" s="1"/>
  <c r="AK140" i="10"/>
  <c r="AD140" i="10" s="1"/>
  <c r="BU139" i="10"/>
  <c r="BN139" i="10" s="1"/>
  <c r="BT139" i="10"/>
  <c r="BM139" i="10" s="1"/>
  <c r="BS139" i="10"/>
  <c r="BL139" i="10" s="1"/>
  <c r="BR139" i="10"/>
  <c r="BK139" i="10" s="1"/>
  <c r="BQ139" i="10"/>
  <c r="BJ139" i="10" s="1"/>
  <c r="BP139" i="10"/>
  <c r="BI139" i="10" s="1"/>
  <c r="AP139" i="10"/>
  <c r="AI139" i="10" s="1"/>
  <c r="AO139" i="10"/>
  <c r="AH139" i="10" s="1"/>
  <c r="AN139" i="10"/>
  <c r="AG139" i="10" s="1"/>
  <c r="AM139" i="10"/>
  <c r="AF139" i="10" s="1"/>
  <c r="AL139" i="10"/>
  <c r="AE139" i="10" s="1"/>
  <c r="AK139" i="10"/>
  <c r="AD139" i="10" s="1"/>
  <c r="BU138" i="10"/>
  <c r="BN138" i="10" s="1"/>
  <c r="BT138" i="10"/>
  <c r="BM138" i="10" s="1"/>
  <c r="BS138" i="10"/>
  <c r="BL138" i="10" s="1"/>
  <c r="BR138" i="10"/>
  <c r="BK138" i="10" s="1"/>
  <c r="BQ138" i="10"/>
  <c r="BJ138" i="10" s="1"/>
  <c r="BP138" i="10"/>
  <c r="BI138" i="10" s="1"/>
  <c r="AP138" i="10"/>
  <c r="AI138" i="10" s="1"/>
  <c r="AO138" i="10"/>
  <c r="AH138" i="10" s="1"/>
  <c r="AN138" i="10"/>
  <c r="AG138" i="10" s="1"/>
  <c r="AM138" i="10"/>
  <c r="AF138" i="10" s="1"/>
  <c r="AL138" i="10"/>
  <c r="AE138" i="10" s="1"/>
  <c r="AK138" i="10"/>
  <c r="AD138" i="10" s="1"/>
  <c r="BU137" i="10"/>
  <c r="BN137" i="10" s="1"/>
  <c r="BT137" i="10"/>
  <c r="BM137" i="10" s="1"/>
  <c r="BS137" i="10"/>
  <c r="BL137" i="10" s="1"/>
  <c r="BR137" i="10"/>
  <c r="BK137" i="10" s="1"/>
  <c r="BQ137" i="10"/>
  <c r="BJ137" i="10" s="1"/>
  <c r="BP137" i="10"/>
  <c r="BI137" i="10" s="1"/>
  <c r="AP137" i="10"/>
  <c r="AI137" i="10" s="1"/>
  <c r="AO137" i="10"/>
  <c r="AH137" i="10" s="1"/>
  <c r="AN137" i="10"/>
  <c r="AG137" i="10" s="1"/>
  <c r="AM137" i="10"/>
  <c r="AF137" i="10" s="1"/>
  <c r="AL137" i="10"/>
  <c r="AE137" i="10" s="1"/>
  <c r="AK137" i="10"/>
  <c r="AD137" i="10" s="1"/>
  <c r="BU136" i="10"/>
  <c r="BN136" i="10" s="1"/>
  <c r="BT136" i="10"/>
  <c r="BM136" i="10" s="1"/>
  <c r="BS136" i="10"/>
  <c r="BL136" i="10" s="1"/>
  <c r="BR136" i="10"/>
  <c r="BK136" i="10" s="1"/>
  <c r="BQ136" i="10"/>
  <c r="BJ136" i="10" s="1"/>
  <c r="BP136" i="10"/>
  <c r="BI136" i="10" s="1"/>
  <c r="AP136" i="10"/>
  <c r="AI136" i="10" s="1"/>
  <c r="AO136" i="10"/>
  <c r="AH136" i="10" s="1"/>
  <c r="AN136" i="10"/>
  <c r="AG136" i="10" s="1"/>
  <c r="AM136" i="10"/>
  <c r="AF136" i="10" s="1"/>
  <c r="AL136" i="10"/>
  <c r="AE136" i="10" s="1"/>
  <c r="AK136" i="10"/>
  <c r="AD136" i="10" s="1"/>
  <c r="BU135" i="10"/>
  <c r="BN135" i="10" s="1"/>
  <c r="BT135" i="10"/>
  <c r="BM135" i="10" s="1"/>
  <c r="BS135" i="10"/>
  <c r="BL135" i="10" s="1"/>
  <c r="BR135" i="10"/>
  <c r="BK135" i="10" s="1"/>
  <c r="BQ135" i="10"/>
  <c r="BJ135" i="10" s="1"/>
  <c r="BP135" i="10"/>
  <c r="BI135" i="10" s="1"/>
  <c r="AP135" i="10"/>
  <c r="AI135" i="10" s="1"/>
  <c r="AO135" i="10"/>
  <c r="AH135" i="10" s="1"/>
  <c r="AN135" i="10"/>
  <c r="AG135" i="10" s="1"/>
  <c r="AM135" i="10"/>
  <c r="AF135" i="10" s="1"/>
  <c r="AL135" i="10"/>
  <c r="AE135" i="10" s="1"/>
  <c r="AK135" i="10"/>
  <c r="AD135" i="10" s="1"/>
  <c r="BU134" i="10"/>
  <c r="BN134" i="10" s="1"/>
  <c r="BT134" i="10"/>
  <c r="BM134" i="10" s="1"/>
  <c r="BS134" i="10"/>
  <c r="BL134" i="10" s="1"/>
  <c r="BR134" i="10"/>
  <c r="BK134" i="10" s="1"/>
  <c r="BQ134" i="10"/>
  <c r="BJ134" i="10" s="1"/>
  <c r="BP134" i="10"/>
  <c r="BI134" i="10" s="1"/>
  <c r="AP134" i="10"/>
  <c r="AI134" i="10" s="1"/>
  <c r="AO134" i="10"/>
  <c r="AH134" i="10" s="1"/>
  <c r="AN134" i="10"/>
  <c r="AG134" i="10" s="1"/>
  <c r="AM134" i="10"/>
  <c r="AF134" i="10" s="1"/>
  <c r="AL134" i="10"/>
  <c r="AE134" i="10" s="1"/>
  <c r="AK134" i="10"/>
  <c r="AD134" i="10" s="1"/>
  <c r="BU133" i="10"/>
  <c r="BN133" i="10" s="1"/>
  <c r="BT133" i="10"/>
  <c r="BM133" i="10" s="1"/>
  <c r="BS133" i="10"/>
  <c r="BL133" i="10" s="1"/>
  <c r="BR133" i="10"/>
  <c r="BK133" i="10" s="1"/>
  <c r="BQ133" i="10"/>
  <c r="BJ133" i="10" s="1"/>
  <c r="BP133" i="10"/>
  <c r="BI133" i="10" s="1"/>
  <c r="AP133" i="10"/>
  <c r="AI133" i="10" s="1"/>
  <c r="AO133" i="10"/>
  <c r="AH133" i="10" s="1"/>
  <c r="AN133" i="10"/>
  <c r="AG133" i="10" s="1"/>
  <c r="AM133" i="10"/>
  <c r="AF133" i="10" s="1"/>
  <c r="AL133" i="10"/>
  <c r="AE133" i="10" s="1"/>
  <c r="AK133" i="10"/>
  <c r="AD133" i="10" s="1"/>
  <c r="BU132" i="10"/>
  <c r="BN132" i="10" s="1"/>
  <c r="BT132" i="10"/>
  <c r="BM132" i="10" s="1"/>
  <c r="BS132" i="10"/>
  <c r="BL132" i="10" s="1"/>
  <c r="BR132" i="10"/>
  <c r="BK132" i="10" s="1"/>
  <c r="BQ132" i="10"/>
  <c r="BJ132" i="10" s="1"/>
  <c r="BP132" i="10"/>
  <c r="BI132" i="10" s="1"/>
  <c r="AP132" i="10"/>
  <c r="AI132" i="10" s="1"/>
  <c r="AO132" i="10"/>
  <c r="AH132" i="10" s="1"/>
  <c r="AN132" i="10"/>
  <c r="AG132" i="10" s="1"/>
  <c r="AM132" i="10"/>
  <c r="AF132" i="10" s="1"/>
  <c r="AL132" i="10"/>
  <c r="AE132" i="10" s="1"/>
  <c r="AK132" i="10"/>
  <c r="AD132" i="10" s="1"/>
  <c r="BU131" i="10"/>
  <c r="BN131" i="10" s="1"/>
  <c r="BT131" i="10"/>
  <c r="BM131" i="10" s="1"/>
  <c r="BS131" i="10"/>
  <c r="BL131" i="10" s="1"/>
  <c r="BR131" i="10"/>
  <c r="BK131" i="10" s="1"/>
  <c r="BQ131" i="10"/>
  <c r="BJ131" i="10" s="1"/>
  <c r="BP131" i="10"/>
  <c r="BI131" i="10" s="1"/>
  <c r="AP131" i="10"/>
  <c r="AI131" i="10" s="1"/>
  <c r="AO131" i="10"/>
  <c r="AH131" i="10" s="1"/>
  <c r="AN131" i="10"/>
  <c r="AG131" i="10" s="1"/>
  <c r="AM131" i="10"/>
  <c r="AF131" i="10" s="1"/>
  <c r="AL131" i="10"/>
  <c r="AE131" i="10" s="1"/>
  <c r="AK131" i="10"/>
  <c r="AD131" i="10" s="1"/>
  <c r="BU130" i="10"/>
  <c r="BN130" i="10" s="1"/>
  <c r="BT130" i="10"/>
  <c r="BM130" i="10" s="1"/>
  <c r="BS130" i="10"/>
  <c r="BL130" i="10" s="1"/>
  <c r="BR130" i="10"/>
  <c r="BK130" i="10" s="1"/>
  <c r="BQ130" i="10"/>
  <c r="BJ130" i="10" s="1"/>
  <c r="BP130" i="10"/>
  <c r="BI130" i="10" s="1"/>
  <c r="AP130" i="10"/>
  <c r="AI130" i="10" s="1"/>
  <c r="AO130" i="10"/>
  <c r="AH130" i="10" s="1"/>
  <c r="AN130" i="10"/>
  <c r="AG130" i="10" s="1"/>
  <c r="AM130" i="10"/>
  <c r="AF130" i="10" s="1"/>
  <c r="AL130" i="10"/>
  <c r="AE130" i="10" s="1"/>
  <c r="AK130" i="10"/>
  <c r="AD130" i="10" s="1"/>
  <c r="BU129" i="10"/>
  <c r="BN129" i="10" s="1"/>
  <c r="BT129" i="10"/>
  <c r="BM129" i="10" s="1"/>
  <c r="BS129" i="10"/>
  <c r="BL129" i="10" s="1"/>
  <c r="BR129" i="10"/>
  <c r="BK129" i="10" s="1"/>
  <c r="BQ129" i="10"/>
  <c r="BJ129" i="10" s="1"/>
  <c r="BP129" i="10"/>
  <c r="BI129" i="10" s="1"/>
  <c r="AP129" i="10"/>
  <c r="AI129" i="10" s="1"/>
  <c r="AO129" i="10"/>
  <c r="AH129" i="10" s="1"/>
  <c r="AN129" i="10"/>
  <c r="AG129" i="10" s="1"/>
  <c r="AM129" i="10"/>
  <c r="AF129" i="10" s="1"/>
  <c r="AL129" i="10"/>
  <c r="AE129" i="10" s="1"/>
  <c r="AK129" i="10"/>
  <c r="AD129" i="10" s="1"/>
  <c r="BU128" i="10"/>
  <c r="BN128" i="10" s="1"/>
  <c r="BT128" i="10"/>
  <c r="BM128" i="10" s="1"/>
  <c r="BS128" i="10"/>
  <c r="BL128" i="10" s="1"/>
  <c r="BR128" i="10"/>
  <c r="BK128" i="10" s="1"/>
  <c r="BQ128" i="10"/>
  <c r="BJ128" i="10" s="1"/>
  <c r="BP128" i="10"/>
  <c r="BI128" i="10" s="1"/>
  <c r="AP128" i="10"/>
  <c r="AI128" i="10" s="1"/>
  <c r="AO128" i="10"/>
  <c r="AH128" i="10" s="1"/>
  <c r="AN128" i="10"/>
  <c r="AG128" i="10" s="1"/>
  <c r="AM128" i="10"/>
  <c r="AF128" i="10" s="1"/>
  <c r="AL128" i="10"/>
  <c r="AE128" i="10" s="1"/>
  <c r="AK128" i="10"/>
  <c r="AD128" i="10" s="1"/>
  <c r="BU127" i="10"/>
  <c r="BN127" i="10" s="1"/>
  <c r="BT127" i="10"/>
  <c r="BM127" i="10" s="1"/>
  <c r="BS127" i="10"/>
  <c r="BL127" i="10" s="1"/>
  <c r="BR127" i="10"/>
  <c r="BK127" i="10" s="1"/>
  <c r="BQ127" i="10"/>
  <c r="BJ127" i="10" s="1"/>
  <c r="BP127" i="10"/>
  <c r="BI127" i="10" s="1"/>
  <c r="AP127" i="10"/>
  <c r="AI127" i="10" s="1"/>
  <c r="AO127" i="10"/>
  <c r="AH127" i="10" s="1"/>
  <c r="AN127" i="10"/>
  <c r="AG127" i="10" s="1"/>
  <c r="AM127" i="10"/>
  <c r="AF127" i="10" s="1"/>
  <c r="AL127" i="10"/>
  <c r="AE127" i="10" s="1"/>
  <c r="AK127" i="10"/>
  <c r="AD127" i="10" s="1"/>
  <c r="BU126" i="10"/>
  <c r="BN126" i="10" s="1"/>
  <c r="BT126" i="10"/>
  <c r="BM126" i="10" s="1"/>
  <c r="BS126" i="10"/>
  <c r="BL126" i="10" s="1"/>
  <c r="BR126" i="10"/>
  <c r="BK126" i="10" s="1"/>
  <c r="BQ126" i="10"/>
  <c r="BJ126" i="10" s="1"/>
  <c r="BP126" i="10"/>
  <c r="BI126" i="10" s="1"/>
  <c r="AP126" i="10"/>
  <c r="AI126" i="10" s="1"/>
  <c r="AO126" i="10"/>
  <c r="AH126" i="10" s="1"/>
  <c r="AN126" i="10"/>
  <c r="AG126" i="10" s="1"/>
  <c r="AM126" i="10"/>
  <c r="AF126" i="10" s="1"/>
  <c r="AL126" i="10"/>
  <c r="AE126" i="10" s="1"/>
  <c r="AK126" i="10"/>
  <c r="AD126" i="10" s="1"/>
  <c r="BU125" i="10"/>
  <c r="BN125" i="10" s="1"/>
  <c r="BT125" i="10"/>
  <c r="BM125" i="10" s="1"/>
  <c r="BS125" i="10"/>
  <c r="BL125" i="10" s="1"/>
  <c r="BR125" i="10"/>
  <c r="BK125" i="10" s="1"/>
  <c r="BQ125" i="10"/>
  <c r="BJ125" i="10" s="1"/>
  <c r="BP125" i="10"/>
  <c r="BI125" i="10" s="1"/>
  <c r="AP125" i="10"/>
  <c r="AI125" i="10" s="1"/>
  <c r="AO125" i="10"/>
  <c r="AH125" i="10" s="1"/>
  <c r="AN125" i="10"/>
  <c r="AG125" i="10" s="1"/>
  <c r="AM125" i="10"/>
  <c r="AF125" i="10" s="1"/>
  <c r="AL125" i="10"/>
  <c r="AE125" i="10" s="1"/>
  <c r="AK125" i="10"/>
  <c r="AD125" i="10" s="1"/>
  <c r="BU124" i="10"/>
  <c r="BN124" i="10" s="1"/>
  <c r="BT124" i="10"/>
  <c r="BM124" i="10" s="1"/>
  <c r="BS124" i="10"/>
  <c r="BL124" i="10" s="1"/>
  <c r="BR124" i="10"/>
  <c r="BK124" i="10" s="1"/>
  <c r="BQ124" i="10"/>
  <c r="BJ124" i="10" s="1"/>
  <c r="BP124" i="10"/>
  <c r="BI124" i="10" s="1"/>
  <c r="AP124" i="10"/>
  <c r="AI124" i="10" s="1"/>
  <c r="AO124" i="10"/>
  <c r="AH124" i="10" s="1"/>
  <c r="AN124" i="10"/>
  <c r="AG124" i="10" s="1"/>
  <c r="AM124" i="10"/>
  <c r="AF124" i="10" s="1"/>
  <c r="AL124" i="10"/>
  <c r="AE124" i="10" s="1"/>
  <c r="AK124" i="10"/>
  <c r="AD124" i="10" s="1"/>
  <c r="BU123" i="10"/>
  <c r="BN123" i="10" s="1"/>
  <c r="BT123" i="10"/>
  <c r="BM123" i="10" s="1"/>
  <c r="BS123" i="10"/>
  <c r="BL123" i="10" s="1"/>
  <c r="BR123" i="10"/>
  <c r="BK123" i="10" s="1"/>
  <c r="BQ123" i="10"/>
  <c r="BJ123" i="10" s="1"/>
  <c r="BP123" i="10"/>
  <c r="BI123" i="10" s="1"/>
  <c r="AP123" i="10"/>
  <c r="AI123" i="10" s="1"/>
  <c r="AO123" i="10"/>
  <c r="AH123" i="10" s="1"/>
  <c r="AN123" i="10"/>
  <c r="AG123" i="10" s="1"/>
  <c r="AM123" i="10"/>
  <c r="AF123" i="10" s="1"/>
  <c r="AL123" i="10"/>
  <c r="AE123" i="10" s="1"/>
  <c r="AK123" i="10"/>
  <c r="AD123" i="10" s="1"/>
  <c r="BU122" i="10"/>
  <c r="BN122" i="10" s="1"/>
  <c r="BT122" i="10"/>
  <c r="BM122" i="10" s="1"/>
  <c r="BS122" i="10"/>
  <c r="BL122" i="10" s="1"/>
  <c r="BR122" i="10"/>
  <c r="BK122" i="10" s="1"/>
  <c r="BQ122" i="10"/>
  <c r="BJ122" i="10" s="1"/>
  <c r="BP122" i="10"/>
  <c r="BI122" i="10" s="1"/>
  <c r="AP122" i="10"/>
  <c r="AI122" i="10" s="1"/>
  <c r="AO122" i="10"/>
  <c r="AH122" i="10" s="1"/>
  <c r="AN122" i="10"/>
  <c r="AG122" i="10" s="1"/>
  <c r="AM122" i="10"/>
  <c r="AF122" i="10" s="1"/>
  <c r="AL122" i="10"/>
  <c r="AE122" i="10" s="1"/>
  <c r="AK122" i="10"/>
  <c r="AD122" i="10" s="1"/>
  <c r="BU121" i="10"/>
  <c r="BN121" i="10" s="1"/>
  <c r="BT121" i="10"/>
  <c r="BM121" i="10" s="1"/>
  <c r="BS121" i="10"/>
  <c r="BL121" i="10" s="1"/>
  <c r="BR121" i="10"/>
  <c r="BK121" i="10" s="1"/>
  <c r="BQ121" i="10"/>
  <c r="BJ121" i="10" s="1"/>
  <c r="BP121" i="10"/>
  <c r="BI121" i="10" s="1"/>
  <c r="AP121" i="10"/>
  <c r="AI121" i="10" s="1"/>
  <c r="AO121" i="10"/>
  <c r="AH121" i="10" s="1"/>
  <c r="AN121" i="10"/>
  <c r="AG121" i="10" s="1"/>
  <c r="AM121" i="10"/>
  <c r="AF121" i="10" s="1"/>
  <c r="AL121" i="10"/>
  <c r="AE121" i="10" s="1"/>
  <c r="AK121" i="10"/>
  <c r="AD121" i="10" s="1"/>
  <c r="BU120" i="10"/>
  <c r="BN120" i="10" s="1"/>
  <c r="BT120" i="10"/>
  <c r="BM120" i="10" s="1"/>
  <c r="BS120" i="10"/>
  <c r="BL120" i="10" s="1"/>
  <c r="BR120" i="10"/>
  <c r="BK120" i="10" s="1"/>
  <c r="BQ120" i="10"/>
  <c r="BJ120" i="10" s="1"/>
  <c r="BP120" i="10"/>
  <c r="BI120" i="10" s="1"/>
  <c r="AP120" i="10"/>
  <c r="AI120" i="10" s="1"/>
  <c r="AO120" i="10"/>
  <c r="AH120" i="10" s="1"/>
  <c r="AN120" i="10"/>
  <c r="AG120" i="10" s="1"/>
  <c r="AM120" i="10"/>
  <c r="AF120" i="10" s="1"/>
  <c r="AL120" i="10"/>
  <c r="AE120" i="10" s="1"/>
  <c r="AK120" i="10"/>
  <c r="AD120" i="10" s="1"/>
  <c r="BU119" i="10"/>
  <c r="BN119" i="10" s="1"/>
  <c r="BT119" i="10"/>
  <c r="BM119" i="10" s="1"/>
  <c r="BS119" i="10"/>
  <c r="BL119" i="10" s="1"/>
  <c r="BR119" i="10"/>
  <c r="BK119" i="10" s="1"/>
  <c r="BQ119" i="10"/>
  <c r="BJ119" i="10" s="1"/>
  <c r="BP119" i="10"/>
  <c r="BI119" i="10" s="1"/>
  <c r="AP119" i="10"/>
  <c r="AI119" i="10" s="1"/>
  <c r="AO119" i="10"/>
  <c r="AH119" i="10" s="1"/>
  <c r="AN119" i="10"/>
  <c r="AG119" i="10" s="1"/>
  <c r="AM119" i="10"/>
  <c r="AF119" i="10" s="1"/>
  <c r="AL119" i="10"/>
  <c r="AE119" i="10" s="1"/>
  <c r="AK119" i="10"/>
  <c r="AD119" i="10" s="1"/>
  <c r="BU118" i="10"/>
  <c r="BN118" i="10" s="1"/>
  <c r="BT118" i="10"/>
  <c r="BM118" i="10" s="1"/>
  <c r="BS118" i="10"/>
  <c r="BL118" i="10" s="1"/>
  <c r="BR118" i="10"/>
  <c r="BK118" i="10" s="1"/>
  <c r="BQ118" i="10"/>
  <c r="BJ118" i="10" s="1"/>
  <c r="BP118" i="10"/>
  <c r="BI118" i="10" s="1"/>
  <c r="AP118" i="10"/>
  <c r="AI118" i="10" s="1"/>
  <c r="AO118" i="10"/>
  <c r="AH118" i="10" s="1"/>
  <c r="AN118" i="10"/>
  <c r="AG118" i="10" s="1"/>
  <c r="AM118" i="10"/>
  <c r="AF118" i="10" s="1"/>
  <c r="AL118" i="10"/>
  <c r="AE118" i="10" s="1"/>
  <c r="AK118" i="10"/>
  <c r="AD118" i="10" s="1"/>
  <c r="BU117" i="10"/>
  <c r="BN117" i="10" s="1"/>
  <c r="BT117" i="10"/>
  <c r="BM117" i="10" s="1"/>
  <c r="BS117" i="10"/>
  <c r="BL117" i="10" s="1"/>
  <c r="BR117" i="10"/>
  <c r="BK117" i="10" s="1"/>
  <c r="BQ117" i="10"/>
  <c r="BJ117" i="10" s="1"/>
  <c r="BP117" i="10"/>
  <c r="BI117" i="10" s="1"/>
  <c r="AP117" i="10"/>
  <c r="AI117" i="10" s="1"/>
  <c r="AO117" i="10"/>
  <c r="AH117" i="10" s="1"/>
  <c r="AN117" i="10"/>
  <c r="AG117" i="10" s="1"/>
  <c r="AM117" i="10"/>
  <c r="AF117" i="10" s="1"/>
  <c r="AL117" i="10"/>
  <c r="AE117" i="10" s="1"/>
  <c r="AK117" i="10"/>
  <c r="AD117" i="10" s="1"/>
  <c r="BU116" i="10"/>
  <c r="BN116" i="10" s="1"/>
  <c r="BT116" i="10"/>
  <c r="BM116" i="10" s="1"/>
  <c r="BS116" i="10"/>
  <c r="BL116" i="10" s="1"/>
  <c r="BR116" i="10"/>
  <c r="BK116" i="10" s="1"/>
  <c r="BQ116" i="10"/>
  <c r="BJ116" i="10" s="1"/>
  <c r="BP116" i="10"/>
  <c r="BI116" i="10" s="1"/>
  <c r="AP116" i="10"/>
  <c r="AI116" i="10" s="1"/>
  <c r="AO116" i="10"/>
  <c r="AH116" i="10" s="1"/>
  <c r="AN116" i="10"/>
  <c r="AG116" i="10" s="1"/>
  <c r="AM116" i="10"/>
  <c r="AF116" i="10" s="1"/>
  <c r="AL116" i="10"/>
  <c r="AE116" i="10" s="1"/>
  <c r="AK116" i="10"/>
  <c r="AD116" i="10" s="1"/>
  <c r="BU115" i="10"/>
  <c r="BN115" i="10" s="1"/>
  <c r="BT115" i="10"/>
  <c r="BM115" i="10" s="1"/>
  <c r="BS115" i="10"/>
  <c r="BL115" i="10" s="1"/>
  <c r="BR115" i="10"/>
  <c r="BK115" i="10" s="1"/>
  <c r="BQ115" i="10"/>
  <c r="BJ115" i="10" s="1"/>
  <c r="BP115" i="10"/>
  <c r="BI115" i="10" s="1"/>
  <c r="AP115" i="10"/>
  <c r="AI115" i="10" s="1"/>
  <c r="AO115" i="10"/>
  <c r="AH115" i="10" s="1"/>
  <c r="AN115" i="10"/>
  <c r="AG115" i="10" s="1"/>
  <c r="AM115" i="10"/>
  <c r="AF115" i="10" s="1"/>
  <c r="AL115" i="10"/>
  <c r="AE115" i="10" s="1"/>
  <c r="AK115" i="10"/>
  <c r="AD115" i="10" s="1"/>
  <c r="BU114" i="10"/>
  <c r="BN114" i="10" s="1"/>
  <c r="BT114" i="10"/>
  <c r="BM114" i="10" s="1"/>
  <c r="BS114" i="10"/>
  <c r="BL114" i="10" s="1"/>
  <c r="BR114" i="10"/>
  <c r="BK114" i="10" s="1"/>
  <c r="BQ114" i="10"/>
  <c r="BJ114" i="10" s="1"/>
  <c r="BP114" i="10"/>
  <c r="BI114" i="10" s="1"/>
  <c r="AP114" i="10"/>
  <c r="AI114" i="10" s="1"/>
  <c r="AO114" i="10"/>
  <c r="AH114" i="10" s="1"/>
  <c r="AN114" i="10"/>
  <c r="AG114" i="10" s="1"/>
  <c r="AM114" i="10"/>
  <c r="AF114" i="10" s="1"/>
  <c r="AL114" i="10"/>
  <c r="AE114" i="10" s="1"/>
  <c r="AK114" i="10"/>
  <c r="AD114" i="10" s="1"/>
  <c r="BU113" i="10"/>
  <c r="BN113" i="10" s="1"/>
  <c r="BT113" i="10"/>
  <c r="BM113" i="10" s="1"/>
  <c r="BS113" i="10"/>
  <c r="BL113" i="10" s="1"/>
  <c r="BR113" i="10"/>
  <c r="BK113" i="10" s="1"/>
  <c r="BQ113" i="10"/>
  <c r="BJ113" i="10" s="1"/>
  <c r="BP113" i="10"/>
  <c r="BI113" i="10" s="1"/>
  <c r="AP113" i="10"/>
  <c r="AI113" i="10" s="1"/>
  <c r="AO113" i="10"/>
  <c r="AH113" i="10" s="1"/>
  <c r="AN113" i="10"/>
  <c r="AG113" i="10" s="1"/>
  <c r="AM113" i="10"/>
  <c r="AF113" i="10" s="1"/>
  <c r="AL113" i="10"/>
  <c r="AE113" i="10" s="1"/>
  <c r="AK113" i="10"/>
  <c r="AD113" i="10" s="1"/>
  <c r="BU112" i="10"/>
  <c r="BN112" i="10" s="1"/>
  <c r="BT112" i="10"/>
  <c r="BM112" i="10" s="1"/>
  <c r="BS112" i="10"/>
  <c r="BL112" i="10" s="1"/>
  <c r="BR112" i="10"/>
  <c r="BK112" i="10" s="1"/>
  <c r="BQ112" i="10"/>
  <c r="BJ112" i="10" s="1"/>
  <c r="BP112" i="10"/>
  <c r="BI112" i="10" s="1"/>
  <c r="AP112" i="10"/>
  <c r="AI112" i="10" s="1"/>
  <c r="AO112" i="10"/>
  <c r="AH112" i="10" s="1"/>
  <c r="AN112" i="10"/>
  <c r="AG112" i="10" s="1"/>
  <c r="AM112" i="10"/>
  <c r="AF112" i="10" s="1"/>
  <c r="AL112" i="10"/>
  <c r="AE112" i="10" s="1"/>
  <c r="AK112" i="10"/>
  <c r="AD112" i="10" s="1"/>
  <c r="BU111" i="10"/>
  <c r="BN111" i="10" s="1"/>
  <c r="BQ111" i="10"/>
  <c r="BJ111" i="10" s="1"/>
  <c r="BP111" i="10"/>
  <c r="BI111" i="10" s="1"/>
  <c r="AP111" i="10"/>
  <c r="AI111" i="10" s="1"/>
  <c r="AO111" i="10"/>
  <c r="AH111" i="10" s="1"/>
  <c r="AN111" i="10"/>
  <c r="AG111" i="10" s="1"/>
  <c r="AM111" i="10"/>
  <c r="AF111" i="10" s="1"/>
  <c r="AL111" i="10"/>
  <c r="AE111" i="10" s="1"/>
  <c r="AK111" i="10"/>
  <c r="AD111" i="10" s="1"/>
  <c r="BQ110" i="10"/>
  <c r="BJ110" i="10" s="1"/>
  <c r="BP110" i="10"/>
  <c r="BI110" i="10" s="1"/>
  <c r="AP110" i="10"/>
  <c r="AI110" i="10" s="1"/>
  <c r="AO110" i="10"/>
  <c r="AH110" i="10" s="1"/>
  <c r="AN110" i="10"/>
  <c r="AG110" i="10" s="1"/>
  <c r="AM110" i="10"/>
  <c r="AF110" i="10" s="1"/>
  <c r="AL110" i="10"/>
  <c r="AE110" i="10" s="1"/>
  <c r="AK110" i="10"/>
  <c r="AD110" i="10" s="1"/>
  <c r="BQ109" i="10"/>
  <c r="BJ109" i="10" s="1"/>
  <c r="BP109" i="10"/>
  <c r="BI109" i="10" s="1"/>
  <c r="AP109" i="10"/>
  <c r="AI109" i="10" s="1"/>
  <c r="AO109" i="10"/>
  <c r="AH109" i="10" s="1"/>
  <c r="AN109" i="10"/>
  <c r="AG109" i="10" s="1"/>
  <c r="AM109" i="10"/>
  <c r="AF109" i="10" s="1"/>
  <c r="AL109" i="10"/>
  <c r="AE109" i="10" s="1"/>
  <c r="AK109" i="10"/>
  <c r="AD109" i="10" s="1"/>
  <c r="BQ108" i="10"/>
  <c r="BJ108" i="10" s="1"/>
  <c r="BP108" i="10"/>
  <c r="BI108" i="10" s="1"/>
  <c r="AP108" i="10"/>
  <c r="AI108" i="10" s="1"/>
  <c r="AO108" i="10"/>
  <c r="AH108" i="10" s="1"/>
  <c r="AN108" i="10"/>
  <c r="AG108" i="10" s="1"/>
  <c r="AM108" i="10"/>
  <c r="AF108" i="10" s="1"/>
  <c r="AL108" i="10"/>
  <c r="AE108" i="10" s="1"/>
  <c r="AK108" i="10"/>
  <c r="AD108" i="10" s="1"/>
  <c r="BU107" i="10"/>
  <c r="BN107" i="10" s="1"/>
  <c r="BQ107" i="10"/>
  <c r="BJ107" i="10" s="1"/>
  <c r="BP107" i="10"/>
  <c r="BI107" i="10" s="1"/>
  <c r="AP107" i="10"/>
  <c r="AI107" i="10" s="1"/>
  <c r="AO107" i="10"/>
  <c r="AH107" i="10" s="1"/>
  <c r="AN107" i="10"/>
  <c r="AG107" i="10" s="1"/>
  <c r="AM107" i="10"/>
  <c r="AF107" i="10" s="1"/>
  <c r="AL107" i="10"/>
  <c r="AE107" i="10" s="1"/>
  <c r="AK107" i="10"/>
  <c r="AD107" i="10" s="1"/>
  <c r="BU106" i="10"/>
  <c r="BN106" i="10" s="1"/>
  <c r="BQ106" i="10"/>
  <c r="BJ106" i="10" s="1"/>
  <c r="BP106" i="10"/>
  <c r="BI106" i="10" s="1"/>
  <c r="AP106" i="10"/>
  <c r="AI106" i="10" s="1"/>
  <c r="AO106" i="10"/>
  <c r="AH106" i="10" s="1"/>
  <c r="AN106" i="10"/>
  <c r="AG106" i="10" s="1"/>
  <c r="AM106" i="10"/>
  <c r="AF106" i="10" s="1"/>
  <c r="AL106" i="10"/>
  <c r="AE106" i="10" s="1"/>
  <c r="AK106" i="10"/>
  <c r="AD106" i="10" s="1"/>
  <c r="BU105" i="10"/>
  <c r="BN105" i="10" s="1"/>
  <c r="BQ105" i="10"/>
  <c r="BJ105" i="10" s="1"/>
  <c r="BP105" i="10"/>
  <c r="BI105" i="10" s="1"/>
  <c r="AP105" i="10"/>
  <c r="AI105" i="10" s="1"/>
  <c r="AO105" i="10"/>
  <c r="AH105" i="10" s="1"/>
  <c r="AN105" i="10"/>
  <c r="AG105" i="10" s="1"/>
  <c r="AM105" i="10"/>
  <c r="AF105" i="10" s="1"/>
  <c r="AL105" i="10"/>
  <c r="AE105" i="10" s="1"/>
  <c r="AK105" i="10"/>
  <c r="AD105" i="10" s="1"/>
  <c r="BQ104" i="10"/>
  <c r="BJ104" i="10" s="1"/>
  <c r="BP104" i="10"/>
  <c r="BI104" i="10" s="1"/>
  <c r="AP104" i="10"/>
  <c r="AI104" i="10" s="1"/>
  <c r="AO104" i="10"/>
  <c r="AH104" i="10" s="1"/>
  <c r="AN104" i="10"/>
  <c r="AG104" i="10" s="1"/>
  <c r="AM104" i="10"/>
  <c r="AF104" i="10" s="1"/>
  <c r="AL104" i="10"/>
  <c r="AE104" i="10" s="1"/>
  <c r="AK104" i="10"/>
  <c r="AD104" i="10" s="1"/>
  <c r="BQ103" i="10"/>
  <c r="BJ103" i="10" s="1"/>
  <c r="BP103" i="10"/>
  <c r="BI103" i="10" s="1"/>
  <c r="AP103" i="10"/>
  <c r="AI103" i="10" s="1"/>
  <c r="AO103" i="10"/>
  <c r="AH103" i="10" s="1"/>
  <c r="AN103" i="10"/>
  <c r="AG103" i="10" s="1"/>
  <c r="AM103" i="10"/>
  <c r="AF103" i="10" s="1"/>
  <c r="AL103" i="10"/>
  <c r="AE103" i="10" s="1"/>
  <c r="AK103" i="10"/>
  <c r="AD103" i="10" s="1"/>
  <c r="BQ102" i="10"/>
  <c r="BJ102" i="10" s="1"/>
  <c r="BP102" i="10"/>
  <c r="BI102" i="10" s="1"/>
  <c r="AP102" i="10"/>
  <c r="AI102" i="10" s="1"/>
  <c r="AO102" i="10"/>
  <c r="AH102" i="10" s="1"/>
  <c r="AN102" i="10"/>
  <c r="AG102" i="10" s="1"/>
  <c r="AM102" i="10"/>
  <c r="AF102" i="10" s="1"/>
  <c r="AL102" i="10"/>
  <c r="AE102" i="10" s="1"/>
  <c r="AK102" i="10"/>
  <c r="AD102" i="10" s="1"/>
  <c r="BU101" i="10"/>
  <c r="BN101" i="10" s="1"/>
  <c r="BQ101" i="10"/>
  <c r="BJ101" i="10" s="1"/>
  <c r="BP101" i="10"/>
  <c r="BI101" i="10" s="1"/>
  <c r="AP101" i="10"/>
  <c r="AI101" i="10" s="1"/>
  <c r="AO101" i="10"/>
  <c r="AH101" i="10" s="1"/>
  <c r="AN101" i="10"/>
  <c r="AG101" i="10" s="1"/>
  <c r="AM101" i="10"/>
  <c r="AF101" i="10" s="1"/>
  <c r="AL101" i="10"/>
  <c r="AE101" i="10" s="1"/>
  <c r="AK101" i="10"/>
  <c r="AD101" i="10" s="1"/>
  <c r="BU100" i="10"/>
  <c r="BN100" i="10" s="1"/>
  <c r="BQ100" i="10"/>
  <c r="BJ100" i="10" s="1"/>
  <c r="BP100" i="10"/>
  <c r="BI100" i="10" s="1"/>
  <c r="AP100" i="10"/>
  <c r="AI100" i="10" s="1"/>
  <c r="AO100" i="10"/>
  <c r="AH100" i="10" s="1"/>
  <c r="AN100" i="10"/>
  <c r="AG100" i="10" s="1"/>
  <c r="AM100" i="10"/>
  <c r="AF100" i="10" s="1"/>
  <c r="AL100" i="10"/>
  <c r="AE100" i="10" s="1"/>
  <c r="AK100" i="10"/>
  <c r="AD100" i="10" s="1"/>
  <c r="BU99" i="10"/>
  <c r="BN99" i="10" s="1"/>
  <c r="BQ99" i="10"/>
  <c r="BJ99" i="10" s="1"/>
  <c r="BP99" i="10"/>
  <c r="BI99" i="10" s="1"/>
  <c r="AP99" i="10"/>
  <c r="AI99" i="10" s="1"/>
  <c r="AO99" i="10"/>
  <c r="AH99" i="10" s="1"/>
  <c r="AN99" i="10"/>
  <c r="AG99" i="10" s="1"/>
  <c r="AM99" i="10"/>
  <c r="AF99" i="10" s="1"/>
  <c r="AL99" i="10"/>
  <c r="AE99" i="10" s="1"/>
  <c r="AK99" i="10"/>
  <c r="AD99" i="10" s="1"/>
  <c r="BQ98" i="10"/>
  <c r="BJ98" i="10" s="1"/>
  <c r="BP98" i="10"/>
  <c r="BI98" i="10" s="1"/>
  <c r="AP98" i="10"/>
  <c r="AI98" i="10" s="1"/>
  <c r="AO98" i="10"/>
  <c r="AH98" i="10" s="1"/>
  <c r="AN98" i="10"/>
  <c r="AG98" i="10" s="1"/>
  <c r="AM98" i="10"/>
  <c r="AF98" i="10" s="1"/>
  <c r="AL98" i="10"/>
  <c r="AE98" i="10" s="1"/>
  <c r="AK98" i="10"/>
  <c r="AD98" i="10" s="1"/>
  <c r="BQ97" i="10"/>
  <c r="BJ97" i="10" s="1"/>
  <c r="BP97" i="10"/>
  <c r="BI97" i="10" s="1"/>
  <c r="AP97" i="10"/>
  <c r="AI97" i="10" s="1"/>
  <c r="AO97" i="10"/>
  <c r="AH97" i="10" s="1"/>
  <c r="AN97" i="10"/>
  <c r="AG97" i="10" s="1"/>
  <c r="AM97" i="10"/>
  <c r="AF97" i="10" s="1"/>
  <c r="AL97" i="10"/>
  <c r="AE97" i="10" s="1"/>
  <c r="AK97" i="10"/>
  <c r="AD97" i="10" s="1"/>
  <c r="BQ96" i="10"/>
  <c r="BJ96" i="10" s="1"/>
  <c r="BP96" i="10"/>
  <c r="BI96" i="10" s="1"/>
  <c r="AP96" i="10"/>
  <c r="AI96" i="10" s="1"/>
  <c r="AO96" i="10"/>
  <c r="AH96" i="10" s="1"/>
  <c r="AN96" i="10"/>
  <c r="AG96" i="10" s="1"/>
  <c r="AM96" i="10"/>
  <c r="AF96" i="10" s="1"/>
  <c r="AL96" i="10"/>
  <c r="AE96" i="10" s="1"/>
  <c r="AK96" i="10"/>
  <c r="AD96" i="10" s="1"/>
  <c r="BU95" i="10"/>
  <c r="BN95" i="10" s="1"/>
  <c r="BQ95" i="10"/>
  <c r="BJ95" i="10" s="1"/>
  <c r="BP95" i="10"/>
  <c r="BI95" i="10" s="1"/>
  <c r="AP95" i="10"/>
  <c r="AI95" i="10" s="1"/>
  <c r="AO95" i="10"/>
  <c r="AH95" i="10" s="1"/>
  <c r="AN95" i="10"/>
  <c r="AG95" i="10" s="1"/>
  <c r="AM95" i="10"/>
  <c r="AF95" i="10" s="1"/>
  <c r="AL95" i="10"/>
  <c r="AE95" i="10" s="1"/>
  <c r="AK95" i="10"/>
  <c r="AD95" i="10" s="1"/>
  <c r="BU94" i="10"/>
  <c r="BN94" i="10" s="1"/>
  <c r="BQ94" i="10"/>
  <c r="BJ94" i="10" s="1"/>
  <c r="BP94" i="10"/>
  <c r="BI94" i="10" s="1"/>
  <c r="AP94" i="10"/>
  <c r="AI94" i="10" s="1"/>
  <c r="AO94" i="10"/>
  <c r="AH94" i="10" s="1"/>
  <c r="AN94" i="10"/>
  <c r="AG94" i="10" s="1"/>
  <c r="AM94" i="10"/>
  <c r="AF94" i="10" s="1"/>
  <c r="AL94" i="10"/>
  <c r="AE94" i="10" s="1"/>
  <c r="AK94" i="10"/>
  <c r="AD94" i="10" s="1"/>
  <c r="BQ93" i="10"/>
  <c r="BJ93" i="10" s="1"/>
  <c r="BP93" i="10"/>
  <c r="BI93" i="10" s="1"/>
  <c r="AP93" i="10"/>
  <c r="AI93" i="10" s="1"/>
  <c r="AO93" i="10"/>
  <c r="AH93" i="10" s="1"/>
  <c r="AN93" i="10"/>
  <c r="AG93" i="10" s="1"/>
  <c r="AM93" i="10"/>
  <c r="AF93" i="10" s="1"/>
  <c r="AL93" i="10"/>
  <c r="AE93" i="10" s="1"/>
  <c r="AK93" i="10"/>
  <c r="AD93" i="10" s="1"/>
  <c r="BQ92" i="10"/>
  <c r="BJ92" i="10" s="1"/>
  <c r="BP92" i="10"/>
  <c r="BI92" i="10" s="1"/>
  <c r="AP92" i="10"/>
  <c r="AI92" i="10" s="1"/>
  <c r="AO92" i="10"/>
  <c r="AH92" i="10" s="1"/>
  <c r="AN92" i="10"/>
  <c r="AG92" i="10" s="1"/>
  <c r="AM92" i="10"/>
  <c r="AF92" i="10" s="1"/>
  <c r="AL92" i="10"/>
  <c r="AE92" i="10" s="1"/>
  <c r="AK92" i="10"/>
  <c r="AD92" i="10" s="1"/>
  <c r="BQ91" i="10"/>
  <c r="BJ91" i="10" s="1"/>
  <c r="BP91" i="10"/>
  <c r="BI91" i="10" s="1"/>
  <c r="AP91" i="10"/>
  <c r="AI91" i="10" s="1"/>
  <c r="AO91" i="10"/>
  <c r="AH91" i="10" s="1"/>
  <c r="AN91" i="10"/>
  <c r="AG91" i="10" s="1"/>
  <c r="AM91" i="10"/>
  <c r="AF91" i="10" s="1"/>
  <c r="AL91" i="10"/>
  <c r="AE91" i="10" s="1"/>
  <c r="AK91" i="10"/>
  <c r="AD91" i="10" s="1"/>
  <c r="BU90" i="10"/>
  <c r="BN90" i="10" s="1"/>
  <c r="BQ90" i="10"/>
  <c r="BJ90" i="10" s="1"/>
  <c r="BP90" i="10"/>
  <c r="BI90" i="10" s="1"/>
  <c r="AP90" i="10"/>
  <c r="AI90" i="10" s="1"/>
  <c r="AO90" i="10"/>
  <c r="AH90" i="10" s="1"/>
  <c r="AN90" i="10"/>
  <c r="AG90" i="10" s="1"/>
  <c r="AM90" i="10"/>
  <c r="AF90" i="10" s="1"/>
  <c r="AL90" i="10"/>
  <c r="AE90" i="10" s="1"/>
  <c r="AK90" i="10"/>
  <c r="AD90" i="10" s="1"/>
  <c r="BU89" i="10"/>
  <c r="BN89" i="10" s="1"/>
  <c r="BQ89" i="10"/>
  <c r="BJ89" i="10" s="1"/>
  <c r="BP89" i="10"/>
  <c r="BI89" i="10" s="1"/>
  <c r="AP89" i="10"/>
  <c r="AI89" i="10" s="1"/>
  <c r="AO89" i="10"/>
  <c r="AH89" i="10" s="1"/>
  <c r="AN89" i="10"/>
  <c r="AG89" i="10" s="1"/>
  <c r="AM89" i="10"/>
  <c r="AF89" i="10" s="1"/>
  <c r="AL89" i="10"/>
  <c r="AE89" i="10" s="1"/>
  <c r="AK89" i="10"/>
  <c r="AD89" i="10" s="1"/>
  <c r="BU88" i="10"/>
  <c r="BN88" i="10" s="1"/>
  <c r="BQ88" i="10"/>
  <c r="BJ88" i="10" s="1"/>
  <c r="BP88" i="10"/>
  <c r="BI88" i="10" s="1"/>
  <c r="AP88" i="10"/>
  <c r="AI88" i="10" s="1"/>
  <c r="AO88" i="10"/>
  <c r="AH88" i="10" s="1"/>
  <c r="AN88" i="10"/>
  <c r="AG88" i="10" s="1"/>
  <c r="AM88" i="10"/>
  <c r="AF88" i="10" s="1"/>
  <c r="AL88" i="10"/>
  <c r="AE88" i="10" s="1"/>
  <c r="AK88" i="10"/>
  <c r="AD88" i="10" s="1"/>
  <c r="BT87" i="10"/>
  <c r="BM87" i="10" s="1"/>
  <c r="BQ87" i="10"/>
  <c r="BJ87" i="10" s="1"/>
  <c r="BP87" i="10"/>
  <c r="BI87" i="10" s="1"/>
  <c r="AP87" i="10"/>
  <c r="AI87" i="10" s="1"/>
  <c r="AO87" i="10"/>
  <c r="AH87" i="10" s="1"/>
  <c r="AN87" i="10"/>
  <c r="AG87" i="10" s="1"/>
  <c r="AM87" i="10"/>
  <c r="AF87" i="10" s="1"/>
  <c r="AL87" i="10"/>
  <c r="AE87" i="10" s="1"/>
  <c r="AK87" i="10"/>
  <c r="AD87" i="10" s="1"/>
  <c r="BT86" i="10"/>
  <c r="BM86" i="10" s="1"/>
  <c r="BQ86" i="10"/>
  <c r="BJ86" i="10" s="1"/>
  <c r="BP86" i="10"/>
  <c r="BI86" i="10" s="1"/>
  <c r="AP86" i="10"/>
  <c r="AI86" i="10" s="1"/>
  <c r="AO86" i="10"/>
  <c r="AH86" i="10" s="1"/>
  <c r="AN86" i="10"/>
  <c r="AG86" i="10" s="1"/>
  <c r="AM86" i="10"/>
  <c r="AF86" i="10" s="1"/>
  <c r="AL86" i="10"/>
  <c r="AE86" i="10" s="1"/>
  <c r="AK86" i="10"/>
  <c r="AD86" i="10" s="1"/>
  <c r="BT85" i="10"/>
  <c r="BM85" i="10" s="1"/>
  <c r="AP85" i="10"/>
  <c r="AI85" i="10" s="1"/>
  <c r="AO85" i="10"/>
  <c r="AH85" i="10" s="1"/>
  <c r="AN85" i="10"/>
  <c r="AG85" i="10" s="1"/>
  <c r="AM85" i="10"/>
  <c r="AF85" i="10" s="1"/>
  <c r="AL85" i="10"/>
  <c r="AE85" i="10" s="1"/>
  <c r="BU84" i="10"/>
  <c r="BN84" i="10" s="1"/>
  <c r="BT84" i="10"/>
  <c r="BM84" i="10" s="1"/>
  <c r="AP84" i="10"/>
  <c r="AI84" i="10" s="1"/>
  <c r="AO84" i="10"/>
  <c r="AH84" i="10" s="1"/>
  <c r="AN84" i="10"/>
  <c r="AG84" i="10" s="1"/>
  <c r="AM84" i="10"/>
  <c r="AF84" i="10" s="1"/>
  <c r="AL84" i="10"/>
  <c r="AE84" i="10" s="1"/>
  <c r="BU83" i="10"/>
  <c r="BN83" i="10" s="1"/>
  <c r="BT83" i="10"/>
  <c r="BM83" i="10" s="1"/>
  <c r="AP83" i="10"/>
  <c r="AI83" i="10" s="1"/>
  <c r="AO83" i="10"/>
  <c r="AH83" i="10" s="1"/>
  <c r="AN83" i="10"/>
  <c r="AG83" i="10" s="1"/>
  <c r="AM83" i="10"/>
  <c r="AF83" i="10" s="1"/>
  <c r="AL83" i="10"/>
  <c r="AE83" i="10" s="1"/>
  <c r="BU82" i="10"/>
  <c r="BN82" i="10" s="1"/>
  <c r="BT82" i="10"/>
  <c r="BM82" i="10" s="1"/>
  <c r="AP82" i="10"/>
  <c r="AI82" i="10" s="1"/>
  <c r="AO82" i="10"/>
  <c r="AH82" i="10" s="1"/>
  <c r="AN82" i="10"/>
  <c r="AG82" i="10" s="1"/>
  <c r="AM82" i="10"/>
  <c r="AF82" i="10" s="1"/>
  <c r="AL82" i="10"/>
  <c r="AE82" i="10" s="1"/>
  <c r="AP81" i="10"/>
  <c r="AI81" i="10" s="1"/>
  <c r="AO81" i="10"/>
  <c r="AH81" i="10" s="1"/>
  <c r="AN81" i="10"/>
  <c r="AG81" i="10" s="1"/>
  <c r="AM81" i="10"/>
  <c r="AF81" i="10" s="1"/>
  <c r="AL81" i="10"/>
  <c r="AE81" i="10" s="1"/>
  <c r="AP80" i="10"/>
  <c r="AI80" i="10" s="1"/>
  <c r="AO80" i="10"/>
  <c r="AH80" i="10" s="1"/>
  <c r="AN80" i="10"/>
  <c r="AG80" i="10" s="1"/>
  <c r="AM80" i="10"/>
  <c r="AF80" i="10" s="1"/>
  <c r="AL80" i="10"/>
  <c r="AE80" i="10" s="1"/>
  <c r="AP79" i="10"/>
  <c r="AI79" i="10" s="1"/>
  <c r="AO79" i="10"/>
  <c r="AH79" i="10" s="1"/>
  <c r="AN79" i="10"/>
  <c r="AG79" i="10" s="1"/>
  <c r="AM79" i="10"/>
  <c r="AF79" i="10" s="1"/>
  <c r="AL79" i="10"/>
  <c r="AE79" i="10" s="1"/>
  <c r="BU78" i="10"/>
  <c r="BN78" i="10" s="1"/>
  <c r="AP78" i="10"/>
  <c r="AI78" i="10" s="1"/>
  <c r="AO78" i="10"/>
  <c r="AH78" i="10" s="1"/>
  <c r="AN78" i="10"/>
  <c r="AG78" i="10" s="1"/>
  <c r="AM78" i="10"/>
  <c r="AF78" i="10" s="1"/>
  <c r="AL78" i="10"/>
  <c r="AE78" i="10" s="1"/>
  <c r="BU77" i="10"/>
  <c r="BN77" i="10" s="1"/>
  <c r="AP77" i="10"/>
  <c r="AI77" i="10" s="1"/>
  <c r="AO77" i="10"/>
  <c r="AH77" i="10" s="1"/>
  <c r="AN77" i="10"/>
  <c r="AG77" i="10" s="1"/>
  <c r="AM77" i="10"/>
  <c r="AF77" i="10" s="1"/>
  <c r="AL77" i="10"/>
  <c r="AE77" i="10" s="1"/>
  <c r="BU76" i="10"/>
  <c r="BN76" i="10" s="1"/>
  <c r="AP76" i="10"/>
  <c r="AI76" i="10" s="1"/>
  <c r="AO76" i="10"/>
  <c r="AH76" i="10" s="1"/>
  <c r="AN76" i="10"/>
  <c r="AG76" i="10" s="1"/>
  <c r="AM76" i="10"/>
  <c r="AF76" i="10" s="1"/>
  <c r="AL76" i="10"/>
  <c r="AE76" i="10" s="1"/>
  <c r="BT75" i="10"/>
  <c r="BM75" i="10" s="1"/>
  <c r="AP75" i="10"/>
  <c r="AI75" i="10" s="1"/>
  <c r="AO75" i="10"/>
  <c r="AH75" i="10" s="1"/>
  <c r="AN75" i="10"/>
  <c r="AG75" i="10" s="1"/>
  <c r="AM75" i="10"/>
  <c r="AF75" i="10" s="1"/>
  <c r="AL75" i="10"/>
  <c r="AE75" i="10" s="1"/>
  <c r="BT74" i="10"/>
  <c r="BM74" i="10" s="1"/>
  <c r="AP74" i="10"/>
  <c r="AI74" i="10" s="1"/>
  <c r="AO74" i="10"/>
  <c r="AH74" i="10" s="1"/>
  <c r="AN74" i="10"/>
  <c r="AG74" i="10" s="1"/>
  <c r="AM74" i="10"/>
  <c r="AF74" i="10" s="1"/>
  <c r="AL74" i="10"/>
  <c r="AE74" i="10" s="1"/>
  <c r="BT73" i="10"/>
  <c r="BM73" i="10" s="1"/>
  <c r="AP73" i="10"/>
  <c r="AI73" i="10" s="1"/>
  <c r="AO73" i="10"/>
  <c r="AH73" i="10" s="1"/>
  <c r="AN73" i="10"/>
  <c r="AG73" i="10" s="1"/>
  <c r="AM73" i="10"/>
  <c r="AF73" i="10" s="1"/>
  <c r="AL73" i="10"/>
  <c r="AE73" i="10" s="1"/>
  <c r="BU72" i="10"/>
  <c r="BN72" i="10" s="1"/>
  <c r="BT72" i="10"/>
  <c r="BM72" i="10" s="1"/>
  <c r="AP72" i="10"/>
  <c r="AI72" i="10" s="1"/>
  <c r="AO72" i="10"/>
  <c r="AH72" i="10" s="1"/>
  <c r="AN72" i="10"/>
  <c r="AG72" i="10" s="1"/>
  <c r="AM72" i="10"/>
  <c r="AF72" i="10" s="1"/>
  <c r="AL72" i="10"/>
  <c r="AE72" i="10" s="1"/>
  <c r="BU71" i="10"/>
  <c r="BN71" i="10" s="1"/>
  <c r="BT71" i="10"/>
  <c r="BM71" i="10" s="1"/>
  <c r="AP71" i="10"/>
  <c r="AI71" i="10" s="1"/>
  <c r="AO71" i="10"/>
  <c r="AH71" i="10" s="1"/>
  <c r="AN71" i="10"/>
  <c r="AG71" i="10" s="1"/>
  <c r="AM71" i="10"/>
  <c r="AF71" i="10" s="1"/>
  <c r="AL71" i="10"/>
  <c r="AE71" i="10" s="1"/>
  <c r="BU70" i="10"/>
  <c r="BN70" i="10" s="1"/>
  <c r="BT70" i="10"/>
  <c r="BM70" i="10" s="1"/>
  <c r="AP70" i="10"/>
  <c r="AI70" i="10" s="1"/>
  <c r="AO70" i="10"/>
  <c r="AH70" i="10" s="1"/>
  <c r="AN70" i="10"/>
  <c r="AG70" i="10" s="1"/>
  <c r="AM70" i="10"/>
  <c r="AF70" i="10" s="1"/>
  <c r="AL70" i="10"/>
  <c r="AE70" i="10" s="1"/>
  <c r="BU69" i="10"/>
  <c r="BN69" i="10" s="1"/>
  <c r="BT69" i="10"/>
  <c r="BM69" i="10" s="1"/>
  <c r="AP69" i="10"/>
  <c r="AI69" i="10" s="1"/>
  <c r="AO69" i="10"/>
  <c r="AH69" i="10" s="1"/>
  <c r="AN69" i="10"/>
  <c r="AG69" i="10" s="1"/>
  <c r="AM69" i="10"/>
  <c r="AF69" i="10" s="1"/>
  <c r="AL69" i="10"/>
  <c r="AE69" i="10" s="1"/>
  <c r="BU68" i="10"/>
  <c r="BN68" i="10" s="1"/>
  <c r="BT68" i="10"/>
  <c r="BM68" i="10" s="1"/>
  <c r="AP68" i="10"/>
  <c r="AI68" i="10" s="1"/>
  <c r="AO68" i="10"/>
  <c r="AH68" i="10" s="1"/>
  <c r="AN68" i="10"/>
  <c r="AG68" i="10" s="1"/>
  <c r="AM68" i="10"/>
  <c r="AF68" i="10" s="1"/>
  <c r="BU67" i="10"/>
  <c r="BN67" i="10" s="1"/>
  <c r="BT67" i="10"/>
  <c r="BM67" i="10" s="1"/>
  <c r="AP67" i="10"/>
  <c r="AI67" i="10" s="1"/>
  <c r="AO67" i="10"/>
  <c r="AH67" i="10" s="1"/>
  <c r="AN67" i="10"/>
  <c r="AG67" i="10" s="1"/>
  <c r="AM67" i="10"/>
  <c r="AF67" i="10" s="1"/>
  <c r="BU66" i="10"/>
  <c r="BN66" i="10" s="1"/>
  <c r="BT66" i="10"/>
  <c r="BM66" i="10" s="1"/>
  <c r="AP66" i="10"/>
  <c r="AI66" i="10" s="1"/>
  <c r="AO66" i="10"/>
  <c r="AH66" i="10" s="1"/>
  <c r="AN66" i="10"/>
  <c r="AG66" i="10" s="1"/>
  <c r="AM66" i="10"/>
  <c r="AF66" i="10" s="1"/>
  <c r="BU65" i="10"/>
  <c r="BN65" i="10" s="1"/>
  <c r="BT65" i="10"/>
  <c r="BM65" i="10" s="1"/>
  <c r="AP65" i="10"/>
  <c r="AI65" i="10" s="1"/>
  <c r="AO65" i="10"/>
  <c r="AH65" i="10" s="1"/>
  <c r="AN65" i="10"/>
  <c r="AG65" i="10" s="1"/>
  <c r="BU64" i="10"/>
  <c r="BN64" i="10" s="1"/>
  <c r="BT64" i="10"/>
  <c r="BM64" i="10" s="1"/>
  <c r="AP64" i="10"/>
  <c r="AI64" i="10" s="1"/>
  <c r="AO64" i="10"/>
  <c r="AH64" i="10" s="1"/>
  <c r="AN64" i="10"/>
  <c r="AG64" i="10" s="1"/>
  <c r="AM64" i="10"/>
  <c r="AF64" i="10" s="1"/>
  <c r="BU63" i="10"/>
  <c r="BN63" i="10" s="1"/>
  <c r="BT63" i="10"/>
  <c r="BM63" i="10" s="1"/>
  <c r="AP63" i="10"/>
  <c r="AI63" i="10" s="1"/>
  <c r="AO63" i="10"/>
  <c r="AH63" i="10" s="1"/>
  <c r="AN63" i="10"/>
  <c r="AG63" i="10" s="1"/>
  <c r="AM63" i="10"/>
  <c r="AF63" i="10" s="1"/>
  <c r="AL63" i="10"/>
  <c r="AE63" i="10" s="1"/>
  <c r="BU62" i="10"/>
  <c r="BN62" i="10" s="1"/>
  <c r="BT62" i="10"/>
  <c r="BM62" i="10" s="1"/>
  <c r="AP62" i="10"/>
  <c r="AI62" i="10" s="1"/>
  <c r="AO62" i="10"/>
  <c r="AH62" i="10" s="1"/>
  <c r="AN62" i="10"/>
  <c r="AG62" i="10" s="1"/>
  <c r="AM62" i="10"/>
  <c r="AF62" i="10" s="1"/>
  <c r="BU61" i="10"/>
  <c r="BN61" i="10" s="1"/>
  <c r="BT61" i="10"/>
  <c r="BM61" i="10" s="1"/>
  <c r="AP61" i="10"/>
  <c r="AI61" i="10" s="1"/>
  <c r="AO61" i="10"/>
  <c r="AH61" i="10" s="1"/>
  <c r="AN61" i="10"/>
  <c r="AG61" i="10" s="1"/>
  <c r="AM61" i="10"/>
  <c r="AF61" i="10" s="1"/>
  <c r="BU60" i="10"/>
  <c r="BN60" i="10" s="1"/>
  <c r="BT60" i="10"/>
  <c r="BM60" i="10" s="1"/>
  <c r="AP60" i="10"/>
  <c r="AI60" i="10" s="1"/>
  <c r="AO60" i="10"/>
  <c r="AH60" i="10" s="1"/>
  <c r="AN60" i="10"/>
  <c r="AG60" i="10" s="1"/>
  <c r="AM60" i="10"/>
  <c r="AF60" i="10" s="1"/>
  <c r="BU59" i="10"/>
  <c r="BN59" i="10" s="1"/>
  <c r="BT59" i="10"/>
  <c r="BM59" i="10" s="1"/>
  <c r="AP59" i="10"/>
  <c r="AI59" i="10" s="1"/>
  <c r="AO59" i="10"/>
  <c r="AH59" i="10" s="1"/>
  <c r="AN59" i="10"/>
  <c r="AG59" i="10" s="1"/>
  <c r="BU58" i="10"/>
  <c r="BN58" i="10" s="1"/>
  <c r="BT58" i="10"/>
  <c r="BM58" i="10" s="1"/>
  <c r="AP58" i="10"/>
  <c r="AI58" i="10" s="1"/>
  <c r="AO58" i="10"/>
  <c r="AH58" i="10" s="1"/>
  <c r="AN58" i="10"/>
  <c r="AG58" i="10" s="1"/>
  <c r="AM58" i="10"/>
  <c r="AF58" i="10" s="1"/>
  <c r="BU57" i="10"/>
  <c r="BN57" i="10" s="1"/>
  <c r="BT57" i="10"/>
  <c r="BM57" i="10" s="1"/>
  <c r="AP57" i="10"/>
  <c r="AI57" i="10" s="1"/>
  <c r="AO57" i="10"/>
  <c r="AH57" i="10" s="1"/>
  <c r="AN57" i="10"/>
  <c r="AG57" i="10" s="1"/>
  <c r="AM57" i="10"/>
  <c r="AF57" i="10" s="1"/>
  <c r="AL57" i="10"/>
  <c r="AE57" i="10" s="1"/>
  <c r="BU56" i="10"/>
  <c r="BN56" i="10" s="1"/>
  <c r="BT56" i="10"/>
  <c r="BM56" i="10" s="1"/>
  <c r="AP56" i="10"/>
  <c r="AI56" i="10" s="1"/>
  <c r="AO56" i="10"/>
  <c r="AH56" i="10" s="1"/>
  <c r="AN56" i="10"/>
  <c r="AG56" i="10" s="1"/>
  <c r="BU55" i="10"/>
  <c r="BN55" i="10" s="1"/>
  <c r="BT55" i="10"/>
  <c r="BM55" i="10" s="1"/>
  <c r="AP55" i="10"/>
  <c r="AI55" i="10" s="1"/>
  <c r="AO55" i="10"/>
  <c r="AH55" i="10" s="1"/>
  <c r="AN55" i="10"/>
  <c r="AG55" i="10" s="1"/>
  <c r="BU54" i="10"/>
  <c r="BN54" i="10" s="1"/>
  <c r="BT54" i="10"/>
  <c r="BM54" i="10" s="1"/>
  <c r="AP54" i="10"/>
  <c r="AI54" i="10" s="1"/>
  <c r="AO54" i="10"/>
  <c r="AH54" i="10" s="1"/>
  <c r="AN54" i="10"/>
  <c r="AG54" i="10" s="1"/>
  <c r="BU53" i="10"/>
  <c r="BN53" i="10" s="1"/>
  <c r="BT53" i="10"/>
  <c r="BM53" i="10" s="1"/>
  <c r="AP53" i="10"/>
  <c r="AI53" i="10" s="1"/>
  <c r="AO53" i="10"/>
  <c r="AH53" i="10" s="1"/>
  <c r="AN53" i="10"/>
  <c r="AG53" i="10" s="1"/>
  <c r="BU52" i="10"/>
  <c r="BN52" i="10" s="1"/>
  <c r="BT52" i="10"/>
  <c r="BM52" i="10" s="1"/>
  <c r="AP52" i="10"/>
  <c r="AI52" i="10" s="1"/>
  <c r="AO52" i="10"/>
  <c r="AH52" i="10" s="1"/>
  <c r="AN52" i="10"/>
  <c r="AG52" i="10" s="1"/>
  <c r="BU51" i="10"/>
  <c r="BN51" i="10" s="1"/>
  <c r="BT51" i="10"/>
  <c r="BM51" i="10" s="1"/>
  <c r="AP51" i="10"/>
  <c r="AI51" i="10" s="1"/>
  <c r="AO51" i="10"/>
  <c r="AH51" i="10" s="1"/>
  <c r="AN51" i="10"/>
  <c r="AG51" i="10" s="1"/>
  <c r="AM51" i="10"/>
  <c r="AF51" i="10" s="1"/>
  <c r="AL51" i="10"/>
  <c r="AE51" i="10" s="1"/>
  <c r="BU50" i="10"/>
  <c r="BN50" i="10" s="1"/>
  <c r="BT50" i="10"/>
  <c r="BM50" i="10" s="1"/>
  <c r="AP50" i="10"/>
  <c r="AI50" i="10" s="1"/>
  <c r="AO50" i="10"/>
  <c r="AH50" i="10" s="1"/>
  <c r="AN50" i="10"/>
  <c r="AG50" i="10" s="1"/>
  <c r="AM50" i="10"/>
  <c r="AF50" i="10" s="1"/>
  <c r="BU49" i="10"/>
  <c r="BN49" i="10" s="1"/>
  <c r="BT49" i="10"/>
  <c r="BM49" i="10" s="1"/>
  <c r="AP49" i="10"/>
  <c r="AI49" i="10" s="1"/>
  <c r="AO49" i="10"/>
  <c r="AH49" i="10" s="1"/>
  <c r="BU48" i="10"/>
  <c r="BN48" i="10" s="1"/>
  <c r="BT48" i="10"/>
  <c r="BM48" i="10" s="1"/>
  <c r="AP48" i="10"/>
  <c r="AI48" i="10" s="1"/>
  <c r="AO48" i="10"/>
  <c r="AH48" i="10" s="1"/>
  <c r="BU47" i="10"/>
  <c r="BN47" i="10" s="1"/>
  <c r="BT47" i="10"/>
  <c r="BM47" i="10" s="1"/>
  <c r="AP47" i="10"/>
  <c r="AI47" i="10" s="1"/>
  <c r="AO47" i="10"/>
  <c r="AH47" i="10" s="1"/>
  <c r="BU46" i="10"/>
  <c r="BN46" i="10" s="1"/>
  <c r="BT46" i="10"/>
  <c r="BM46" i="10" s="1"/>
  <c r="AP46" i="10"/>
  <c r="AI46" i="10" s="1"/>
  <c r="AO46" i="10"/>
  <c r="AH46" i="10" s="1"/>
  <c r="AN46" i="10"/>
  <c r="AG46" i="10" s="1"/>
  <c r="AM46" i="10"/>
  <c r="AF46" i="10" s="1"/>
  <c r="BU45" i="10"/>
  <c r="BN45" i="10" s="1"/>
  <c r="BT45" i="10"/>
  <c r="BM45" i="10" s="1"/>
  <c r="AP45" i="10"/>
  <c r="AI45" i="10" s="1"/>
  <c r="AO45" i="10"/>
  <c r="AH45" i="10" s="1"/>
  <c r="AN45" i="10"/>
  <c r="AG45" i="10" s="1"/>
  <c r="AM45" i="10"/>
  <c r="AF45" i="10" s="1"/>
  <c r="AL45" i="10"/>
  <c r="AE45" i="10" s="1"/>
  <c r="BU44" i="10"/>
  <c r="BN44" i="10" s="1"/>
  <c r="BT44" i="10"/>
  <c r="BM44" i="10" s="1"/>
  <c r="AP44" i="10"/>
  <c r="AI44" i="10" s="1"/>
  <c r="AO44" i="10"/>
  <c r="AH44" i="10" s="1"/>
  <c r="AN44" i="10"/>
  <c r="AG44" i="10" s="1"/>
  <c r="AM44" i="10"/>
  <c r="AF44" i="10" s="1"/>
  <c r="BU43" i="10"/>
  <c r="BN43" i="10" s="1"/>
  <c r="BT43" i="10"/>
  <c r="BM43" i="10" s="1"/>
  <c r="AP43" i="10"/>
  <c r="AI43" i="10" s="1"/>
  <c r="AO43" i="10"/>
  <c r="AH43" i="10" s="1"/>
  <c r="AN43" i="10"/>
  <c r="AG43" i="10" s="1"/>
  <c r="AM43" i="10"/>
  <c r="AF43" i="10" s="1"/>
  <c r="BU42" i="10"/>
  <c r="BN42" i="10" s="1"/>
  <c r="BT42" i="10"/>
  <c r="BM42" i="10" s="1"/>
  <c r="AP42" i="10"/>
  <c r="AI42" i="10" s="1"/>
  <c r="AO42" i="10"/>
  <c r="AH42" i="10" s="1"/>
  <c r="AN42" i="10"/>
  <c r="AG42" i="10" s="1"/>
  <c r="AM42" i="10"/>
  <c r="AF42" i="10" s="1"/>
  <c r="BU41" i="10"/>
  <c r="BN41" i="10" s="1"/>
  <c r="BT41" i="10"/>
  <c r="BM41" i="10" s="1"/>
  <c r="AP41" i="10"/>
  <c r="AI41" i="10" s="1"/>
  <c r="AO41" i="10"/>
  <c r="AH41" i="10" s="1"/>
  <c r="AN41" i="10"/>
  <c r="AG41" i="10" s="1"/>
  <c r="AM41" i="10"/>
  <c r="AF41" i="10" s="1"/>
  <c r="BU40" i="10"/>
  <c r="BN40" i="10" s="1"/>
  <c r="BT40" i="10"/>
  <c r="BM40" i="10" s="1"/>
  <c r="AP40" i="10"/>
  <c r="AI40" i="10" s="1"/>
  <c r="AO40" i="10"/>
  <c r="AH40" i="10" s="1"/>
  <c r="AN40" i="10"/>
  <c r="AG40" i="10" s="1"/>
  <c r="AM40" i="10"/>
  <c r="AF40" i="10" s="1"/>
  <c r="BU39" i="10"/>
  <c r="BN39" i="10" s="1"/>
  <c r="BT39" i="10"/>
  <c r="BM39" i="10" s="1"/>
  <c r="AP39" i="10"/>
  <c r="AI39" i="10" s="1"/>
  <c r="AO39" i="10"/>
  <c r="AH39" i="10" s="1"/>
  <c r="AN39" i="10"/>
  <c r="AG39" i="10" s="1"/>
  <c r="AM39" i="10"/>
  <c r="AF39" i="10" s="1"/>
  <c r="BU38" i="10"/>
  <c r="BN38" i="10" s="1"/>
  <c r="BT38" i="10"/>
  <c r="BM38" i="10" s="1"/>
  <c r="AP38" i="10"/>
  <c r="AI38" i="10" s="1"/>
  <c r="AO38" i="10"/>
  <c r="AH38" i="10" s="1"/>
  <c r="AN38" i="10"/>
  <c r="AG38" i="10" s="1"/>
  <c r="AM38" i="10"/>
  <c r="AF38" i="10" s="1"/>
  <c r="BU37" i="10"/>
  <c r="BN37" i="10" s="1"/>
  <c r="BT37" i="10"/>
  <c r="BM37" i="10" s="1"/>
  <c r="AP37" i="10"/>
  <c r="AI37" i="10" s="1"/>
  <c r="AO37" i="10"/>
  <c r="AH37" i="10" s="1"/>
  <c r="AN37" i="10"/>
  <c r="AG37" i="10" s="1"/>
  <c r="AM37" i="10"/>
  <c r="AF37" i="10" s="1"/>
  <c r="BU36" i="10"/>
  <c r="BN36" i="10" s="1"/>
  <c r="BT36" i="10"/>
  <c r="BM36" i="10" s="1"/>
  <c r="AP36" i="10"/>
  <c r="AI36" i="10" s="1"/>
  <c r="AO36" i="10"/>
  <c r="AH36" i="10" s="1"/>
  <c r="AN36" i="10"/>
  <c r="AG36" i="10" s="1"/>
  <c r="AM36" i="10"/>
  <c r="AF36" i="10" s="1"/>
  <c r="BU35" i="10"/>
  <c r="BN35" i="10" s="1"/>
  <c r="BT35" i="10"/>
  <c r="BM35" i="10" s="1"/>
  <c r="AP35" i="10"/>
  <c r="AI35" i="10" s="1"/>
  <c r="AO35" i="10"/>
  <c r="AH35" i="10" s="1"/>
  <c r="AN35" i="10"/>
  <c r="AG35" i="10" s="1"/>
  <c r="BU34" i="10"/>
  <c r="BN34" i="10" s="1"/>
  <c r="BT34" i="10"/>
  <c r="BM34" i="10" s="1"/>
  <c r="AP34" i="10"/>
  <c r="AI34" i="10" s="1"/>
  <c r="AO34" i="10"/>
  <c r="AH34" i="10" s="1"/>
  <c r="AN34" i="10"/>
  <c r="AG34" i="10" s="1"/>
  <c r="AM34" i="10"/>
  <c r="AF34" i="10" s="1"/>
  <c r="BU33" i="10"/>
  <c r="BN33" i="10" s="1"/>
  <c r="BT33" i="10"/>
  <c r="BM33" i="10" s="1"/>
  <c r="AP33" i="10"/>
  <c r="AI33" i="10" s="1"/>
  <c r="AO33" i="10"/>
  <c r="AH33" i="10" s="1"/>
  <c r="AN33" i="10"/>
  <c r="AG33" i="10" s="1"/>
  <c r="AM33" i="10"/>
  <c r="AF33" i="10" s="1"/>
  <c r="BU32" i="10"/>
  <c r="BN32" i="10" s="1"/>
  <c r="BT32" i="10"/>
  <c r="BM32" i="10" s="1"/>
  <c r="AP32" i="10"/>
  <c r="AI32" i="10" s="1"/>
  <c r="AO32" i="10"/>
  <c r="AH32" i="10" s="1"/>
  <c r="AN32" i="10"/>
  <c r="AG32" i="10" s="1"/>
  <c r="AM32" i="10"/>
  <c r="AF32" i="10" s="1"/>
  <c r="BU31" i="10"/>
  <c r="BN31" i="10" s="1"/>
  <c r="BT31" i="10"/>
  <c r="BM31" i="10" s="1"/>
  <c r="AP31" i="10"/>
  <c r="AI31" i="10" s="1"/>
  <c r="AO31" i="10"/>
  <c r="AH31" i="10" s="1"/>
  <c r="AN31" i="10"/>
  <c r="AG31" i="10" s="1"/>
  <c r="AM31" i="10"/>
  <c r="AF31" i="10" s="1"/>
  <c r="BU30" i="10"/>
  <c r="BN30" i="10" s="1"/>
  <c r="BT30" i="10"/>
  <c r="BM30" i="10" s="1"/>
  <c r="AP30" i="10"/>
  <c r="AI30" i="10" s="1"/>
  <c r="AO30" i="10"/>
  <c r="AH30" i="10" s="1"/>
  <c r="AN30" i="10"/>
  <c r="AG30" i="10" s="1"/>
  <c r="AM30" i="10"/>
  <c r="AF30" i="10" s="1"/>
  <c r="BU29" i="10"/>
  <c r="BN29" i="10" s="1"/>
  <c r="BT29" i="10"/>
  <c r="BM29" i="10" s="1"/>
  <c r="AP29" i="10"/>
  <c r="AI29" i="10" s="1"/>
  <c r="AO29" i="10"/>
  <c r="AH29" i="10" s="1"/>
  <c r="AN29" i="10"/>
  <c r="AG29" i="10" s="1"/>
  <c r="AM29" i="10"/>
  <c r="AF29" i="10" s="1"/>
  <c r="BU28" i="10"/>
  <c r="BN28" i="10" s="1"/>
  <c r="BT28" i="10"/>
  <c r="BM28" i="10" s="1"/>
  <c r="AP28" i="10"/>
  <c r="AI28" i="10" s="1"/>
  <c r="AO28" i="10"/>
  <c r="AH28" i="10" s="1"/>
  <c r="AN28" i="10"/>
  <c r="AG28" i="10" s="1"/>
  <c r="AM28" i="10"/>
  <c r="AF28" i="10" s="1"/>
  <c r="BU27" i="10"/>
  <c r="BN27" i="10" s="1"/>
  <c r="BT27" i="10"/>
  <c r="BM27" i="10" s="1"/>
  <c r="AP27" i="10"/>
  <c r="AI27" i="10" s="1"/>
  <c r="AO27" i="10"/>
  <c r="AH27" i="10" s="1"/>
  <c r="AN27" i="10"/>
  <c r="AG27" i="10" s="1"/>
  <c r="BU26" i="10"/>
  <c r="BN26" i="10" s="1"/>
  <c r="BT26" i="10"/>
  <c r="BM26" i="10" s="1"/>
  <c r="AP26" i="10"/>
  <c r="AI26" i="10" s="1"/>
  <c r="AO26" i="10"/>
  <c r="AH26" i="10" s="1"/>
  <c r="AN26" i="10"/>
  <c r="AG26" i="10" s="1"/>
  <c r="AM26" i="10"/>
  <c r="AF26" i="10" s="1"/>
  <c r="BU25" i="10"/>
  <c r="BN25" i="10" s="1"/>
  <c r="BT25" i="10"/>
  <c r="BM25" i="10" s="1"/>
  <c r="AP25" i="10"/>
  <c r="AI25" i="10" s="1"/>
  <c r="AO25" i="10"/>
  <c r="AH25" i="10" s="1"/>
  <c r="AN25" i="10"/>
  <c r="AG25" i="10" s="1"/>
  <c r="AM25" i="10"/>
  <c r="AF25" i="10" s="1"/>
  <c r="BU24" i="10"/>
  <c r="BN24" i="10" s="1"/>
  <c r="BT24" i="10"/>
  <c r="BM24" i="10" s="1"/>
  <c r="AP24" i="10"/>
  <c r="AI24" i="10" s="1"/>
  <c r="AO24" i="10"/>
  <c r="AH24" i="10" s="1"/>
  <c r="AN24" i="10"/>
  <c r="AG24" i="10" s="1"/>
  <c r="BU23" i="10"/>
  <c r="BN23" i="10" s="1"/>
  <c r="BT23" i="10"/>
  <c r="BM23" i="10" s="1"/>
  <c r="AP23" i="10"/>
  <c r="AI23" i="10" s="1"/>
  <c r="AO23" i="10"/>
  <c r="AH23" i="10" s="1"/>
  <c r="AN23" i="10"/>
  <c r="AG23" i="10" s="1"/>
  <c r="AM23" i="10"/>
  <c r="AF23" i="10" s="1"/>
  <c r="BU22" i="10"/>
  <c r="BN22" i="10" s="1"/>
  <c r="BT22" i="10"/>
  <c r="BM22" i="10" s="1"/>
  <c r="AP22" i="10"/>
  <c r="AI22" i="10" s="1"/>
  <c r="AO22" i="10"/>
  <c r="AH22" i="10" s="1"/>
  <c r="AN22" i="10"/>
  <c r="AG22" i="10" s="1"/>
  <c r="AM22" i="10"/>
  <c r="AF22" i="10" s="1"/>
  <c r="BU21" i="10"/>
  <c r="BN21" i="10" s="1"/>
  <c r="BT21" i="10"/>
  <c r="BM21" i="10" s="1"/>
  <c r="AP21" i="10"/>
  <c r="AI21" i="10" s="1"/>
  <c r="AO21" i="10"/>
  <c r="AH21" i="10" s="1"/>
  <c r="AN21" i="10"/>
  <c r="AG21" i="10" s="1"/>
  <c r="BU20" i="10"/>
  <c r="BN20" i="10" s="1"/>
  <c r="BT20" i="10"/>
  <c r="BM20" i="10" s="1"/>
  <c r="AP20" i="10"/>
  <c r="AI20" i="10" s="1"/>
  <c r="AO20" i="10"/>
  <c r="AH20" i="10" s="1"/>
  <c r="AN20" i="10"/>
  <c r="AG20" i="10" s="1"/>
  <c r="BU19" i="10"/>
  <c r="BN19" i="10" s="1"/>
  <c r="BT19" i="10"/>
  <c r="BM19" i="10" s="1"/>
  <c r="AP19" i="10"/>
  <c r="AI19" i="10" s="1"/>
  <c r="AO19" i="10"/>
  <c r="AH19" i="10" s="1"/>
  <c r="AN19" i="10"/>
  <c r="AG19" i="10" s="1"/>
  <c r="BU18" i="10"/>
  <c r="BN18" i="10" s="1"/>
  <c r="BT18" i="10"/>
  <c r="BM18" i="10" s="1"/>
  <c r="AP18" i="10"/>
  <c r="AI18" i="10" s="1"/>
  <c r="AO18" i="10"/>
  <c r="AH18" i="10" s="1"/>
  <c r="AN18" i="10"/>
  <c r="AG18" i="10" s="1"/>
  <c r="AM18" i="10"/>
  <c r="AF18" i="10" s="1"/>
  <c r="BU17" i="10"/>
  <c r="BN17" i="10" s="1"/>
  <c r="BT17" i="10"/>
  <c r="BM17" i="10" s="1"/>
  <c r="AP17" i="10"/>
  <c r="AI17" i="10" s="1"/>
  <c r="AO17" i="10"/>
  <c r="AH17" i="10" s="1"/>
  <c r="AN17" i="10"/>
  <c r="AG17" i="10" s="1"/>
  <c r="BU16" i="10"/>
  <c r="BN16" i="10" s="1"/>
  <c r="BT16" i="10"/>
  <c r="BM16" i="10" s="1"/>
  <c r="AP16" i="10"/>
  <c r="AI16" i="10" s="1"/>
  <c r="AO16" i="10"/>
  <c r="AH16" i="10" s="1"/>
  <c r="AN16" i="10"/>
  <c r="AG16" i="10" s="1"/>
  <c r="AM16" i="10"/>
  <c r="AF16" i="10" s="1"/>
  <c r="BU15" i="10"/>
  <c r="BN15" i="10" s="1"/>
  <c r="BT15" i="10"/>
  <c r="BM15" i="10" s="1"/>
  <c r="AP15" i="10"/>
  <c r="AI15" i="10" s="1"/>
  <c r="AO15" i="10"/>
  <c r="AH15" i="10" s="1"/>
  <c r="AN15" i="10"/>
  <c r="AG15" i="10" s="1"/>
  <c r="BU14" i="10"/>
  <c r="BN14" i="10" s="1"/>
  <c r="BT14" i="10"/>
  <c r="BM14" i="10" s="1"/>
  <c r="AP14" i="10"/>
  <c r="AI14" i="10" s="1"/>
  <c r="AO14" i="10"/>
  <c r="AH14" i="10" s="1"/>
  <c r="AN14" i="10"/>
  <c r="AG14" i="10" s="1"/>
  <c r="AM14" i="10"/>
  <c r="AF14" i="10" s="1"/>
  <c r="BU13" i="10"/>
  <c r="BN13" i="10" s="1"/>
  <c r="BT13" i="10"/>
  <c r="BM13" i="10" s="1"/>
  <c r="AP13" i="10"/>
  <c r="AI13" i="10" s="1"/>
  <c r="AO13" i="10"/>
  <c r="AH13" i="10" s="1"/>
  <c r="AN13" i="10"/>
  <c r="AG13" i="10" s="1"/>
  <c r="BU12" i="10"/>
  <c r="BN12" i="10" s="1"/>
  <c r="BT12" i="10"/>
  <c r="BM12" i="10" s="1"/>
  <c r="AP12" i="10"/>
  <c r="AI12" i="10" s="1"/>
  <c r="AO12" i="10"/>
  <c r="AH12" i="10" s="1"/>
  <c r="AN12" i="10"/>
  <c r="AG12" i="10" s="1"/>
  <c r="AM12" i="10"/>
  <c r="AF12" i="10" s="1"/>
  <c r="BU11" i="10"/>
  <c r="BN11" i="10" s="1"/>
  <c r="BT11" i="10"/>
  <c r="BM11" i="10" s="1"/>
  <c r="AP11" i="10"/>
  <c r="AI11" i="10" s="1"/>
  <c r="AO11" i="10"/>
  <c r="AH11" i="10" s="1"/>
  <c r="AN11" i="10"/>
  <c r="AG11" i="10" s="1"/>
  <c r="AM11" i="10"/>
  <c r="AF11" i="10" s="1"/>
  <c r="BU10" i="10"/>
  <c r="BN10" i="10" s="1"/>
  <c r="BT10" i="10"/>
  <c r="BM10" i="10" s="1"/>
  <c r="AP10" i="10"/>
  <c r="AI10" i="10" s="1"/>
  <c r="AO10" i="10"/>
  <c r="AH10" i="10" s="1"/>
  <c r="AN10" i="10"/>
  <c r="AG10" i="10" s="1"/>
  <c r="AM10" i="10"/>
  <c r="AF10" i="10" s="1"/>
  <c r="BU9" i="10"/>
  <c r="BN9" i="10" s="1"/>
  <c r="BT9" i="10"/>
  <c r="BM9" i="10" s="1"/>
  <c r="AP9" i="10"/>
  <c r="AI9" i="10" s="1"/>
  <c r="AO9" i="10"/>
  <c r="AH9" i="10" s="1"/>
  <c r="AN9" i="10"/>
  <c r="AG9" i="10" s="1"/>
  <c r="BU8" i="10"/>
  <c r="BN8" i="10" s="1"/>
  <c r="BT8" i="10"/>
  <c r="BM8" i="10" s="1"/>
  <c r="AP8" i="10"/>
  <c r="AI8" i="10" s="1"/>
  <c r="AO8" i="10"/>
  <c r="AH8" i="10" s="1"/>
  <c r="AM8" i="10"/>
  <c r="AF8" i="10" s="1"/>
  <c r="BU7" i="10"/>
  <c r="BN7" i="10" s="1"/>
  <c r="BT7" i="10"/>
  <c r="BM7" i="10" s="1"/>
  <c r="AP7" i="10"/>
  <c r="AI7" i="10" s="1"/>
  <c r="AO7" i="10"/>
  <c r="AH7" i="10" s="1"/>
  <c r="BU6" i="10"/>
  <c r="BN6" i="10" s="1"/>
  <c r="BT6" i="10"/>
  <c r="BM6" i="10" s="1"/>
  <c r="AP6" i="10"/>
  <c r="AI6" i="10" s="1"/>
  <c r="AO6" i="10"/>
  <c r="AH6" i="10" s="1"/>
  <c r="BU5" i="10"/>
  <c r="BN5" i="10" s="1"/>
  <c r="BT5" i="10"/>
  <c r="BM5" i="10" s="1"/>
  <c r="AP5" i="10"/>
  <c r="AI5" i="10" s="1"/>
  <c r="AO5" i="10"/>
  <c r="AH5" i="10" s="1"/>
  <c r="AN5" i="10"/>
  <c r="AG5" i="10" s="1"/>
  <c r="AM5" i="10"/>
  <c r="AF5" i="10" s="1"/>
  <c r="BU4" i="10"/>
  <c r="BN4" i="10" s="1"/>
  <c r="BT4" i="10"/>
  <c r="BM4" i="10" s="1"/>
  <c r="BS4" i="10"/>
  <c r="BL4" i="10" s="1"/>
  <c r="AY4" i="10"/>
  <c r="AY5" i="10" s="1"/>
  <c r="AY6" i="10" s="1"/>
  <c r="AY7" i="10" s="1"/>
  <c r="AY8" i="10" s="1"/>
  <c r="AY9" i="10" s="1"/>
  <c r="AY10" i="10" s="1"/>
  <c r="AY11" i="10" s="1"/>
  <c r="AY12" i="10" s="1"/>
  <c r="AY13" i="10" s="1"/>
  <c r="AY14" i="10" s="1"/>
  <c r="AY15" i="10" s="1"/>
  <c r="AY16" i="10" s="1"/>
  <c r="AY17" i="10" s="1"/>
  <c r="AY18" i="10" s="1"/>
  <c r="AY19" i="10" s="1"/>
  <c r="AY20" i="10" s="1"/>
  <c r="AY21" i="10" s="1"/>
  <c r="AY22" i="10" s="1"/>
  <c r="AY23" i="10" s="1"/>
  <c r="AY24" i="10" s="1"/>
  <c r="AY25" i="10" s="1"/>
  <c r="AY26" i="10" s="1"/>
  <c r="AY27" i="10" s="1"/>
  <c r="AY28" i="10" s="1"/>
  <c r="AY29" i="10" s="1"/>
  <c r="AY30" i="10" s="1"/>
  <c r="AY31" i="10" s="1"/>
  <c r="AY32" i="10" s="1"/>
  <c r="AY33" i="10" s="1"/>
  <c r="AY34" i="10" s="1"/>
  <c r="AY35" i="10" s="1"/>
  <c r="AY36" i="10" s="1"/>
  <c r="AY37" i="10" s="1"/>
  <c r="AY38" i="10" s="1"/>
  <c r="AY39" i="10" s="1"/>
  <c r="AY40" i="10" s="1"/>
  <c r="AY41" i="10" s="1"/>
  <c r="AY42" i="10" s="1"/>
  <c r="AY43" i="10" s="1"/>
  <c r="AY44" i="10" s="1"/>
  <c r="AY45" i="10" s="1"/>
  <c r="AY46" i="10" s="1"/>
  <c r="AY47" i="10" s="1"/>
  <c r="AY48" i="10" s="1"/>
  <c r="AY49" i="10" s="1"/>
  <c r="AY50" i="10" s="1"/>
  <c r="AY51" i="10" s="1"/>
  <c r="AY52" i="10" s="1"/>
  <c r="AY53" i="10" s="1"/>
  <c r="AY54" i="10" s="1"/>
  <c r="AY55" i="10" s="1"/>
  <c r="AY56" i="10" s="1"/>
  <c r="AY57" i="10" s="1"/>
  <c r="AY58" i="10" s="1"/>
  <c r="AY59" i="10" s="1"/>
  <c r="AY60" i="10" s="1"/>
  <c r="AY61" i="10" s="1"/>
  <c r="AY62" i="10" s="1"/>
  <c r="AY63" i="10" s="1"/>
  <c r="AY64" i="10" s="1"/>
  <c r="AY65" i="10" s="1"/>
  <c r="AY66" i="10" s="1"/>
  <c r="AY67" i="10" s="1"/>
  <c r="AY68" i="10" s="1"/>
  <c r="AY69" i="10" s="1"/>
  <c r="AY70" i="10" s="1"/>
  <c r="AY71" i="10" s="1"/>
  <c r="AY72" i="10" s="1"/>
  <c r="AY73" i="10" s="1"/>
  <c r="AY74" i="10" s="1"/>
  <c r="AY75" i="10" s="1"/>
  <c r="AY76" i="10" s="1"/>
  <c r="AY77" i="10" s="1"/>
  <c r="AY78" i="10" s="1"/>
  <c r="AY79" i="10" s="1"/>
  <c r="AY80" i="10" s="1"/>
  <c r="AY81" i="10" s="1"/>
  <c r="AY82" i="10" s="1"/>
  <c r="AY83" i="10" s="1"/>
  <c r="AY84" i="10" s="1"/>
  <c r="AY85" i="10" s="1"/>
  <c r="AY86" i="10" s="1"/>
  <c r="AY87" i="10" s="1"/>
  <c r="AY88" i="10" s="1"/>
  <c r="AY89" i="10" s="1"/>
  <c r="AY90" i="10" s="1"/>
  <c r="AY91" i="10" s="1"/>
  <c r="AY92" i="10" s="1"/>
  <c r="AY93" i="10" s="1"/>
  <c r="AY94" i="10" s="1"/>
  <c r="AY95" i="10" s="1"/>
  <c r="AY96" i="10" s="1"/>
  <c r="AY97" i="10" s="1"/>
  <c r="AY98" i="10" s="1"/>
  <c r="AY99" i="10" s="1"/>
  <c r="AY100" i="10" s="1"/>
  <c r="AY101" i="10" s="1"/>
  <c r="AY102" i="10" s="1"/>
  <c r="AY103" i="10" s="1"/>
  <c r="AY104" i="10" s="1"/>
  <c r="AY105" i="10" s="1"/>
  <c r="AY106" i="10" s="1"/>
  <c r="AY107" i="10" s="1"/>
  <c r="AY108" i="10" s="1"/>
  <c r="AY109" i="10" s="1"/>
  <c r="AY110" i="10" s="1"/>
  <c r="AY111" i="10" s="1"/>
  <c r="AY112" i="10" s="1"/>
  <c r="AY113" i="10" s="1"/>
  <c r="AY114" i="10" s="1"/>
  <c r="AY115" i="10" s="1"/>
  <c r="AY116" i="10" s="1"/>
  <c r="AY117" i="10" s="1"/>
  <c r="AY118" i="10" s="1"/>
  <c r="AY119" i="10" s="1"/>
  <c r="AY120" i="10" s="1"/>
  <c r="AY121" i="10" s="1"/>
  <c r="AY122" i="10" s="1"/>
  <c r="AY123" i="10" s="1"/>
  <c r="AY124" i="10" s="1"/>
  <c r="AY125" i="10" s="1"/>
  <c r="AY126" i="10" s="1"/>
  <c r="AY127" i="10" s="1"/>
  <c r="AY128" i="10" s="1"/>
  <c r="AY129" i="10" s="1"/>
  <c r="AY130" i="10" s="1"/>
  <c r="AY131" i="10" s="1"/>
  <c r="AY132" i="10" s="1"/>
  <c r="AY133" i="10" s="1"/>
  <c r="AY134" i="10" s="1"/>
  <c r="AY135" i="10" s="1"/>
  <c r="AY136" i="10" s="1"/>
  <c r="AY137" i="10" s="1"/>
  <c r="AY138" i="10" s="1"/>
  <c r="AY139" i="10" s="1"/>
  <c r="AY140" i="10" s="1"/>
  <c r="AY141" i="10" s="1"/>
  <c r="AY142" i="10" s="1"/>
  <c r="AY143" i="10" s="1"/>
  <c r="AY144" i="10" s="1"/>
  <c r="AY145" i="10" s="1"/>
  <c r="AY146" i="10" s="1"/>
  <c r="AY147" i="10" s="1"/>
  <c r="AY148" i="10" s="1"/>
  <c r="AY149" i="10" s="1"/>
  <c r="AY150" i="10" s="1"/>
  <c r="AY151" i="10" s="1"/>
  <c r="AY152" i="10" s="1"/>
  <c r="AY153" i="10" s="1"/>
  <c r="AY154" i="10" s="1"/>
  <c r="AY155" i="10" s="1"/>
  <c r="AY156" i="10" s="1"/>
  <c r="AY157" i="10" s="1"/>
  <c r="AY158" i="10" s="1"/>
  <c r="AY159" i="10" s="1"/>
  <c r="AY160" i="10" s="1"/>
  <c r="AY161" i="10" s="1"/>
  <c r="AY162" i="10" s="1"/>
  <c r="AY163" i="10" s="1"/>
  <c r="AY164" i="10" s="1"/>
  <c r="AY165" i="10" s="1"/>
  <c r="AY166" i="10" s="1"/>
  <c r="AY167" i="10" s="1"/>
  <c r="AY168" i="10" s="1"/>
  <c r="AY169" i="10" s="1"/>
  <c r="AY170" i="10" s="1"/>
  <c r="AY171" i="10" s="1"/>
  <c r="AY172" i="10" s="1"/>
  <c r="AY173" i="10" s="1"/>
  <c r="AY174" i="10" s="1"/>
  <c r="AY175" i="10" s="1"/>
  <c r="AY176" i="10" s="1"/>
  <c r="AY177" i="10" s="1"/>
  <c r="AY178" i="10" s="1"/>
  <c r="AY179" i="10" s="1"/>
  <c r="AY180" i="10" s="1"/>
  <c r="AY181" i="10" s="1"/>
  <c r="AY182" i="10" s="1"/>
  <c r="AY183" i="10" s="1"/>
  <c r="AY184" i="10" s="1"/>
  <c r="AY185" i="10" s="1"/>
  <c r="AY186" i="10" s="1"/>
  <c r="AY187" i="10" s="1"/>
  <c r="AY188" i="10" s="1"/>
  <c r="AY189" i="10" s="1"/>
  <c r="AY190" i="10" s="1"/>
  <c r="AY191" i="10" s="1"/>
  <c r="AY192" i="10" s="1"/>
  <c r="AY193" i="10" s="1"/>
  <c r="AY194" i="10" s="1"/>
  <c r="AY195" i="10" s="1"/>
  <c r="AY196" i="10" s="1"/>
  <c r="AY197" i="10" s="1"/>
  <c r="AY198" i="10" s="1"/>
  <c r="AY199" i="10" s="1"/>
  <c r="AY200" i="10" s="1"/>
  <c r="AY201" i="10" s="1"/>
  <c r="AY202" i="10" s="1"/>
  <c r="AY203" i="10" s="1"/>
  <c r="AY204" i="10" s="1"/>
  <c r="AY205" i="10" s="1"/>
  <c r="AY206" i="10" s="1"/>
  <c r="AY207" i="10" s="1"/>
  <c r="AY208" i="10" s="1"/>
  <c r="AY209" i="10" s="1"/>
  <c r="AY210" i="10" s="1"/>
  <c r="AY211" i="10" s="1"/>
  <c r="AY212" i="10" s="1"/>
  <c r="AY213" i="10" s="1"/>
  <c r="AY214" i="10" s="1"/>
  <c r="AY215" i="10" s="1"/>
  <c r="AY216" i="10" s="1"/>
  <c r="AY217" i="10" s="1"/>
  <c r="AY218" i="10" s="1"/>
  <c r="AY219" i="10" s="1"/>
  <c r="AY220" i="10" s="1"/>
  <c r="AY221" i="10" s="1"/>
  <c r="AY222" i="10" s="1"/>
  <c r="AY223" i="10" s="1"/>
  <c r="AY224" i="10" s="1"/>
  <c r="AY225" i="10" s="1"/>
  <c r="AY226" i="10" s="1"/>
  <c r="AY227" i="10" s="1"/>
  <c r="AY228" i="10" s="1"/>
  <c r="AY229" i="10" s="1"/>
  <c r="AY230" i="10" s="1"/>
  <c r="AY231" i="10" s="1"/>
  <c r="AY232" i="10" s="1"/>
  <c r="AY233" i="10" s="1"/>
  <c r="AY234" i="10" s="1"/>
  <c r="AY235" i="10" s="1"/>
  <c r="AY236" i="10" s="1"/>
  <c r="AY237" i="10" s="1"/>
  <c r="AY238" i="10" s="1"/>
  <c r="AY239" i="10" s="1"/>
  <c r="AY240" i="10" s="1"/>
  <c r="AY241" i="10" s="1"/>
  <c r="AY242" i="10" s="1"/>
  <c r="AY243" i="10" s="1"/>
  <c r="AY244" i="10" s="1"/>
  <c r="AY245" i="10" s="1"/>
  <c r="AY246" i="10" s="1"/>
  <c r="AY247" i="10" s="1"/>
  <c r="AY248" i="10" s="1"/>
  <c r="AY249" i="10" s="1"/>
  <c r="AY250" i="10" s="1"/>
  <c r="AY251" i="10" s="1"/>
  <c r="AY252" i="10" s="1"/>
  <c r="AY253" i="10" s="1"/>
  <c r="AY254" i="10" s="1"/>
  <c r="AY255" i="10" s="1"/>
  <c r="AY256" i="10" s="1"/>
  <c r="AY257" i="10" s="1"/>
  <c r="AY258" i="10" s="1"/>
  <c r="AY259" i="10" s="1"/>
  <c r="AY260" i="10" s="1"/>
  <c r="AY261" i="10" s="1"/>
  <c r="AY262" i="10" s="1"/>
  <c r="AY263" i="10" s="1"/>
  <c r="AY264" i="10" s="1"/>
  <c r="AY265" i="10" s="1"/>
  <c r="AY266" i="10" s="1"/>
  <c r="AY267" i="10" s="1"/>
  <c r="AY268" i="10" s="1"/>
  <c r="AY269" i="10" s="1"/>
  <c r="AY270" i="10" s="1"/>
  <c r="AY271" i="10" s="1"/>
  <c r="AY272" i="10" s="1"/>
  <c r="AY273" i="10" s="1"/>
  <c r="AY274" i="10" s="1"/>
  <c r="AY275" i="10" s="1"/>
  <c r="AY276" i="10" s="1"/>
  <c r="AY277" i="10" s="1"/>
  <c r="AY278" i="10" s="1"/>
  <c r="AY279" i="10" s="1"/>
  <c r="AY280" i="10" s="1"/>
  <c r="AY281" i="10" s="1"/>
  <c r="AY282" i="10" s="1"/>
  <c r="AY283" i="10" s="1"/>
  <c r="AY284" i="10" s="1"/>
  <c r="AY285" i="10" s="1"/>
  <c r="AY286" i="10" s="1"/>
  <c r="AY287" i="10" s="1"/>
  <c r="AY288" i="10" s="1"/>
  <c r="AY289" i="10" s="1"/>
  <c r="AY290" i="10" s="1"/>
  <c r="AY291" i="10" s="1"/>
  <c r="AY292" i="10" s="1"/>
  <c r="AY293" i="10" s="1"/>
  <c r="AY294" i="10" s="1"/>
  <c r="AY295" i="10" s="1"/>
  <c r="AY296" i="10" s="1"/>
  <c r="AY297" i="10" s="1"/>
  <c r="AY298" i="10" s="1"/>
  <c r="AY299" i="10" s="1"/>
  <c r="AY300" i="10" s="1"/>
  <c r="AY301" i="10" s="1"/>
  <c r="AY302" i="10" s="1"/>
  <c r="AY303" i="10" s="1"/>
  <c r="AY304" i="10" s="1"/>
  <c r="AY305" i="10" s="1"/>
  <c r="AY306" i="10" s="1"/>
  <c r="AY307" i="10" s="1"/>
  <c r="AY308" i="10" s="1"/>
  <c r="AY309" i="10" s="1"/>
  <c r="AY310" i="10" s="1"/>
  <c r="AY311" i="10" s="1"/>
  <c r="AY312" i="10" s="1"/>
  <c r="AY313" i="10" s="1"/>
  <c r="AY314" i="10" s="1"/>
  <c r="AY315" i="10" s="1"/>
  <c r="AY316" i="10" s="1"/>
  <c r="AY317" i="10" s="1"/>
  <c r="AY318" i="10" s="1"/>
  <c r="AY319" i="10" s="1"/>
  <c r="AY320" i="10" s="1"/>
  <c r="AY321" i="10" s="1"/>
  <c r="AY322" i="10" s="1"/>
  <c r="AY323" i="10" s="1"/>
  <c r="AY324" i="10" s="1"/>
  <c r="AY325" i="10" s="1"/>
  <c r="AY326" i="10" s="1"/>
  <c r="AY327" i="10" s="1"/>
  <c r="AY328" i="10" s="1"/>
  <c r="AY329" i="10" s="1"/>
  <c r="AY330" i="10" s="1"/>
  <c r="AY331" i="10" s="1"/>
  <c r="AY332" i="10" s="1"/>
  <c r="AY333" i="10" s="1"/>
  <c r="AY334" i="10" s="1"/>
  <c r="AY335" i="10" s="1"/>
  <c r="AY336" i="10" s="1"/>
  <c r="AY337" i="10" s="1"/>
  <c r="AY338" i="10" s="1"/>
  <c r="AY339" i="10" s="1"/>
  <c r="AY340" i="10" s="1"/>
  <c r="AY341" i="10" s="1"/>
  <c r="AY342" i="10" s="1"/>
  <c r="AY343" i="10" s="1"/>
  <c r="AY344" i="10" s="1"/>
  <c r="AY345" i="10" s="1"/>
  <c r="AY346" i="10" s="1"/>
  <c r="AY347" i="10" s="1"/>
  <c r="AY348" i="10" s="1"/>
  <c r="AY349" i="10" s="1"/>
  <c r="AY350" i="10" s="1"/>
  <c r="AY351" i="10" s="1"/>
  <c r="AY352" i="10" s="1"/>
  <c r="AY353" i="10" s="1"/>
  <c r="AY354" i="10" s="1"/>
  <c r="AY355" i="10" s="1"/>
  <c r="AY356" i="10" s="1"/>
  <c r="AY357" i="10" s="1"/>
  <c r="AY358" i="10" s="1"/>
  <c r="AY359" i="10" s="1"/>
  <c r="AY360" i="10" s="1"/>
  <c r="AY361" i="10" s="1"/>
  <c r="AY362" i="10" s="1"/>
  <c r="AY363" i="10" s="1"/>
  <c r="AY364" i="10" s="1"/>
  <c r="AY365" i="10" s="1"/>
  <c r="AY366" i="10" s="1"/>
  <c r="AY367" i="10" s="1"/>
  <c r="AY368" i="10" s="1"/>
  <c r="AY369" i="10" s="1"/>
  <c r="AY370" i="10" s="1"/>
  <c r="AY371" i="10" s="1"/>
  <c r="AY372" i="10" s="1"/>
  <c r="AY373" i="10" s="1"/>
  <c r="AY374" i="10" s="1"/>
  <c r="AY375" i="10" s="1"/>
  <c r="AY376" i="10" s="1"/>
  <c r="AY377" i="10" s="1"/>
  <c r="AY378" i="10" s="1"/>
  <c r="AY379" i="10" s="1"/>
  <c r="AY380" i="10" s="1"/>
  <c r="AY381" i="10" s="1"/>
  <c r="AY382" i="10" s="1"/>
  <c r="AY383" i="10" s="1"/>
  <c r="AY384" i="10" s="1"/>
  <c r="AY385" i="10" s="1"/>
  <c r="AY386" i="10" s="1"/>
  <c r="AY387" i="10" s="1"/>
  <c r="AY388" i="10" s="1"/>
  <c r="AY389" i="10" s="1"/>
  <c r="AY390" i="10" s="1"/>
  <c r="AY391" i="10" s="1"/>
  <c r="AY392" i="10" s="1"/>
  <c r="AY393" i="10" s="1"/>
  <c r="AY394" i="10" s="1"/>
  <c r="AY395" i="10" s="1"/>
  <c r="AY396" i="10" s="1"/>
  <c r="AY397" i="10" s="1"/>
  <c r="AY398" i="10" s="1"/>
  <c r="AY399" i="10" s="1"/>
  <c r="AY400" i="10" s="1"/>
  <c r="AY401" i="10" s="1"/>
  <c r="AY402" i="10" s="1"/>
  <c r="AY403" i="10" s="1"/>
  <c r="AY404" i="10" s="1"/>
  <c r="AY405" i="10" s="1"/>
  <c r="AY406" i="10" s="1"/>
  <c r="AY407" i="10" s="1"/>
  <c r="AY408" i="10" s="1"/>
  <c r="AY409" i="10" s="1"/>
  <c r="AY410" i="10" s="1"/>
  <c r="AY411" i="10" s="1"/>
  <c r="AY412" i="10" s="1"/>
  <c r="AY413" i="10" s="1"/>
  <c r="AY414" i="10" s="1"/>
  <c r="AY415" i="10" s="1"/>
  <c r="AY416" i="10" s="1"/>
  <c r="AY417" i="10" s="1"/>
  <c r="AY418" i="10" s="1"/>
  <c r="AY419" i="10" s="1"/>
  <c r="AY420" i="10" s="1"/>
  <c r="AY421" i="10" s="1"/>
  <c r="AY422" i="10" s="1"/>
  <c r="AY423" i="10" s="1"/>
  <c r="AY424" i="10" s="1"/>
  <c r="AY425" i="10" s="1"/>
  <c r="AY426" i="10" s="1"/>
  <c r="AY427" i="10" s="1"/>
  <c r="AY428" i="10" s="1"/>
  <c r="AY429" i="10" s="1"/>
  <c r="AY430" i="10" s="1"/>
  <c r="AY431" i="10" s="1"/>
  <c r="AY432" i="10" s="1"/>
  <c r="AY433" i="10" s="1"/>
  <c r="AY434" i="10" s="1"/>
  <c r="AY435" i="10" s="1"/>
  <c r="AY436" i="10" s="1"/>
  <c r="AY437" i="10" s="1"/>
  <c r="AY438" i="10" s="1"/>
  <c r="AY439" i="10" s="1"/>
  <c r="AY440" i="10" s="1"/>
  <c r="AY441" i="10" s="1"/>
  <c r="AY442" i="10" s="1"/>
  <c r="AY443" i="10" s="1"/>
  <c r="AY444" i="10" s="1"/>
  <c r="AY445" i="10" s="1"/>
  <c r="AY446" i="10" s="1"/>
  <c r="AY447" i="10" s="1"/>
  <c r="AY448" i="10" s="1"/>
  <c r="AY449" i="10" s="1"/>
  <c r="AY450" i="10" s="1"/>
  <c r="AY451" i="10" s="1"/>
  <c r="AY452" i="10" s="1"/>
  <c r="AY453" i="10" s="1"/>
  <c r="AY454" i="10" s="1"/>
  <c r="AY455" i="10" s="1"/>
  <c r="AY456" i="10" s="1"/>
  <c r="AY457" i="10" s="1"/>
  <c r="AY458" i="10" s="1"/>
  <c r="AY459" i="10" s="1"/>
  <c r="AY460" i="10" s="1"/>
  <c r="AY461" i="10" s="1"/>
  <c r="AY462" i="10" s="1"/>
  <c r="AY463" i="10" s="1"/>
  <c r="AY464" i="10" s="1"/>
  <c r="AY465" i="10" s="1"/>
  <c r="AY466" i="10" s="1"/>
  <c r="AY467" i="10" s="1"/>
  <c r="AY468" i="10" s="1"/>
  <c r="AY469" i="10" s="1"/>
  <c r="AY470" i="10" s="1"/>
  <c r="AY471" i="10" s="1"/>
  <c r="AY472" i="10" s="1"/>
  <c r="AY473" i="10" s="1"/>
  <c r="AY474" i="10" s="1"/>
  <c r="AY475" i="10" s="1"/>
  <c r="AY476" i="10" s="1"/>
  <c r="AY477" i="10" s="1"/>
  <c r="AY478" i="10" s="1"/>
  <c r="AY479" i="10" s="1"/>
  <c r="AY480" i="10" s="1"/>
  <c r="AY481" i="10" s="1"/>
  <c r="AY482" i="10" s="1"/>
  <c r="AY483" i="10" s="1"/>
  <c r="AY484" i="10" s="1"/>
  <c r="AY485" i="10" s="1"/>
  <c r="AY486" i="10" s="1"/>
  <c r="AY487" i="10" s="1"/>
  <c r="AY488" i="10" s="1"/>
  <c r="AY489" i="10" s="1"/>
  <c r="AY490" i="10" s="1"/>
  <c r="AY491" i="10" s="1"/>
  <c r="AY492" i="10" s="1"/>
  <c r="AY493" i="10" s="1"/>
  <c r="AY494" i="10" s="1"/>
  <c r="AY495" i="10" s="1"/>
  <c r="AY496" i="10" s="1"/>
  <c r="AY497" i="10" s="1"/>
  <c r="AY498" i="10" s="1"/>
  <c r="AY499" i="10" s="1"/>
  <c r="AY500" i="10" s="1"/>
  <c r="AY501" i="10" s="1"/>
  <c r="AP4" i="10"/>
  <c r="AI4" i="10" s="1"/>
  <c r="AO4" i="10"/>
  <c r="AH4" i="10" s="1"/>
  <c r="AN4" i="10"/>
  <c r="AG4" i="10" s="1"/>
  <c r="AM4" i="10"/>
  <c r="AF4" i="10" s="1"/>
  <c r="AL4" i="10"/>
  <c r="V4" i="10"/>
  <c r="V5" i="10" s="1"/>
  <c r="V6" i="10" s="1"/>
  <c r="V7" i="10" s="1"/>
  <c r="V8" i="10" s="1"/>
  <c r="V9" i="10" s="1"/>
  <c r="V10" i="10" s="1"/>
  <c r="V11" i="10" s="1"/>
  <c r="V12" i="10" s="1"/>
  <c r="V13" i="10" s="1"/>
  <c r="V14" i="10" s="1"/>
  <c r="V15" i="10" s="1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V56" i="10" s="1"/>
  <c r="V57" i="10" s="1"/>
  <c r="V58" i="10" s="1"/>
  <c r="V59" i="10" s="1"/>
  <c r="V60" i="10" s="1"/>
  <c r="V61" i="10" s="1"/>
  <c r="V62" i="10" s="1"/>
  <c r="V63" i="10" s="1"/>
  <c r="V64" i="10" s="1"/>
  <c r="V65" i="10" s="1"/>
  <c r="V66" i="10" s="1"/>
  <c r="V67" i="10" s="1"/>
  <c r="V68" i="10" s="1"/>
  <c r="V69" i="10" s="1"/>
  <c r="V70" i="10" s="1"/>
  <c r="V71" i="10" s="1"/>
  <c r="V72" i="10" s="1"/>
  <c r="V73" i="10" s="1"/>
  <c r="V74" i="10" s="1"/>
  <c r="V75" i="10" s="1"/>
  <c r="V76" i="10" s="1"/>
  <c r="V77" i="10" s="1"/>
  <c r="V78" i="10" s="1"/>
  <c r="V79" i="10" s="1"/>
  <c r="V80" i="10" s="1"/>
  <c r="V81" i="10" s="1"/>
  <c r="V82" i="10" s="1"/>
  <c r="V83" i="10" s="1"/>
  <c r="V84" i="10" s="1"/>
  <c r="V85" i="10" s="1"/>
  <c r="V86" i="10" s="1"/>
  <c r="V87" i="10" s="1"/>
  <c r="V88" i="10" s="1"/>
  <c r="V89" i="10" s="1"/>
  <c r="V90" i="10" s="1"/>
  <c r="V91" i="10" s="1"/>
  <c r="V92" i="10" s="1"/>
  <c r="V93" i="10" s="1"/>
  <c r="V94" i="10" s="1"/>
  <c r="V95" i="10" s="1"/>
  <c r="V96" i="10" s="1"/>
  <c r="V97" i="10" s="1"/>
  <c r="V98" i="10" s="1"/>
  <c r="V99" i="10" s="1"/>
  <c r="V100" i="10" s="1"/>
  <c r="V101" i="10" s="1"/>
  <c r="V102" i="10" s="1"/>
  <c r="V103" i="10" s="1"/>
  <c r="V104" i="10" s="1"/>
  <c r="V105" i="10" s="1"/>
  <c r="V106" i="10" s="1"/>
  <c r="V107" i="10" s="1"/>
  <c r="V108" i="10" s="1"/>
  <c r="V109" i="10" s="1"/>
  <c r="V110" i="10" s="1"/>
  <c r="V111" i="10" s="1"/>
  <c r="V112" i="10" s="1"/>
  <c r="V113" i="10" s="1"/>
  <c r="V114" i="10" s="1"/>
  <c r="V115" i="10" s="1"/>
  <c r="V116" i="10" s="1"/>
  <c r="V117" i="10" s="1"/>
  <c r="V118" i="10" s="1"/>
  <c r="V119" i="10" s="1"/>
  <c r="V120" i="10" s="1"/>
  <c r="V121" i="10" s="1"/>
  <c r="V122" i="10" s="1"/>
  <c r="V123" i="10" s="1"/>
  <c r="V124" i="10" s="1"/>
  <c r="V125" i="10" s="1"/>
  <c r="V126" i="10" s="1"/>
  <c r="V127" i="10" s="1"/>
  <c r="V128" i="10" s="1"/>
  <c r="V129" i="10" s="1"/>
  <c r="V130" i="10" s="1"/>
  <c r="V131" i="10" s="1"/>
  <c r="V132" i="10" s="1"/>
  <c r="V133" i="10" s="1"/>
  <c r="V134" i="10" s="1"/>
  <c r="V135" i="10" s="1"/>
  <c r="V136" i="10" s="1"/>
  <c r="V137" i="10" s="1"/>
  <c r="V138" i="10" s="1"/>
  <c r="V139" i="10" s="1"/>
  <c r="V140" i="10" s="1"/>
  <c r="V141" i="10" s="1"/>
  <c r="V142" i="10" s="1"/>
  <c r="V143" i="10" s="1"/>
  <c r="V144" i="10" s="1"/>
  <c r="V145" i="10" s="1"/>
  <c r="V146" i="10" s="1"/>
  <c r="V147" i="10" s="1"/>
  <c r="V148" i="10" s="1"/>
  <c r="V149" i="10" s="1"/>
  <c r="V150" i="10" s="1"/>
  <c r="V151" i="10" s="1"/>
  <c r="V152" i="10" s="1"/>
  <c r="V153" i="10" s="1"/>
  <c r="V154" i="10" s="1"/>
  <c r="V155" i="10" s="1"/>
  <c r="V156" i="10" s="1"/>
  <c r="V157" i="10" s="1"/>
  <c r="V158" i="10" s="1"/>
  <c r="V159" i="10" s="1"/>
  <c r="V160" i="10" s="1"/>
  <c r="V161" i="10" s="1"/>
  <c r="V162" i="10" s="1"/>
  <c r="V163" i="10" s="1"/>
  <c r="V164" i="10" s="1"/>
  <c r="V165" i="10" s="1"/>
  <c r="V166" i="10" s="1"/>
  <c r="V167" i="10" s="1"/>
  <c r="V168" i="10" s="1"/>
  <c r="V169" i="10" s="1"/>
  <c r="V170" i="10" s="1"/>
  <c r="V171" i="10" s="1"/>
  <c r="V172" i="10" s="1"/>
  <c r="V173" i="10" s="1"/>
  <c r="V174" i="10" s="1"/>
  <c r="V175" i="10" s="1"/>
  <c r="V176" i="10" s="1"/>
  <c r="V177" i="10" s="1"/>
  <c r="V178" i="10" s="1"/>
  <c r="V179" i="10" s="1"/>
  <c r="V180" i="10" s="1"/>
  <c r="V181" i="10" s="1"/>
  <c r="V182" i="10" s="1"/>
  <c r="V183" i="10" s="1"/>
  <c r="V184" i="10" s="1"/>
  <c r="V185" i="10" s="1"/>
  <c r="V186" i="10" s="1"/>
  <c r="V187" i="10" s="1"/>
  <c r="V188" i="10" s="1"/>
  <c r="V189" i="10" s="1"/>
  <c r="V190" i="10" s="1"/>
  <c r="V191" i="10" s="1"/>
  <c r="V192" i="10" s="1"/>
  <c r="V193" i="10" s="1"/>
  <c r="V194" i="10" s="1"/>
  <c r="V195" i="10" s="1"/>
  <c r="V196" i="10" s="1"/>
  <c r="V197" i="10" s="1"/>
  <c r="V198" i="10" s="1"/>
  <c r="V199" i="10" s="1"/>
  <c r="V200" i="10" s="1"/>
  <c r="V201" i="10" s="1"/>
  <c r="V202" i="10" s="1"/>
  <c r="V203" i="10" s="1"/>
  <c r="V204" i="10" s="1"/>
  <c r="V205" i="10" s="1"/>
  <c r="V206" i="10" s="1"/>
  <c r="V207" i="10" s="1"/>
  <c r="V208" i="10" s="1"/>
  <c r="V209" i="10" s="1"/>
  <c r="V210" i="10" s="1"/>
  <c r="V211" i="10" s="1"/>
  <c r="V212" i="10" s="1"/>
  <c r="V213" i="10" s="1"/>
  <c r="V214" i="10" s="1"/>
  <c r="V215" i="10" s="1"/>
  <c r="V216" i="10" s="1"/>
  <c r="V217" i="10" s="1"/>
  <c r="V218" i="10" s="1"/>
  <c r="V219" i="10" s="1"/>
  <c r="V220" i="10" s="1"/>
  <c r="V221" i="10" s="1"/>
  <c r="V222" i="10" s="1"/>
  <c r="V223" i="10" s="1"/>
  <c r="V224" i="10" s="1"/>
  <c r="V225" i="10" s="1"/>
  <c r="V226" i="10" s="1"/>
  <c r="V227" i="10" s="1"/>
  <c r="V228" i="10" s="1"/>
  <c r="V229" i="10" s="1"/>
  <c r="V230" i="10" s="1"/>
  <c r="V231" i="10" s="1"/>
  <c r="V232" i="10" s="1"/>
  <c r="V233" i="10" s="1"/>
  <c r="V234" i="10" s="1"/>
  <c r="V235" i="10" s="1"/>
  <c r="V236" i="10" s="1"/>
  <c r="V237" i="10" s="1"/>
  <c r="V238" i="10" s="1"/>
  <c r="V239" i="10" s="1"/>
  <c r="V240" i="10" s="1"/>
  <c r="V241" i="10" s="1"/>
  <c r="V242" i="10" s="1"/>
  <c r="V243" i="10" s="1"/>
  <c r="V244" i="10" s="1"/>
  <c r="V245" i="10" s="1"/>
  <c r="V246" i="10" s="1"/>
  <c r="V247" i="10" s="1"/>
  <c r="V248" i="10" s="1"/>
  <c r="V249" i="10" s="1"/>
  <c r="V250" i="10" s="1"/>
  <c r="V251" i="10" s="1"/>
  <c r="V252" i="10" s="1"/>
  <c r="V253" i="10" s="1"/>
  <c r="V254" i="10" s="1"/>
  <c r="V255" i="10" s="1"/>
  <c r="V256" i="10" s="1"/>
  <c r="V257" i="10" s="1"/>
  <c r="V258" i="10" s="1"/>
  <c r="V259" i="10" s="1"/>
  <c r="V260" i="10" s="1"/>
  <c r="V261" i="10" s="1"/>
  <c r="V262" i="10" s="1"/>
  <c r="V263" i="10" s="1"/>
  <c r="V264" i="10" s="1"/>
  <c r="V265" i="10" s="1"/>
  <c r="V266" i="10" s="1"/>
  <c r="V267" i="10" s="1"/>
  <c r="V268" i="10" s="1"/>
  <c r="V269" i="10" s="1"/>
  <c r="V270" i="10" s="1"/>
  <c r="V271" i="10" s="1"/>
  <c r="V272" i="10" s="1"/>
  <c r="V273" i="10" s="1"/>
  <c r="V274" i="10" s="1"/>
  <c r="V275" i="10" s="1"/>
  <c r="V276" i="10" s="1"/>
  <c r="V277" i="10" s="1"/>
  <c r="V278" i="10" s="1"/>
  <c r="V279" i="10" s="1"/>
  <c r="V280" i="10" s="1"/>
  <c r="V281" i="10" s="1"/>
  <c r="V282" i="10" s="1"/>
  <c r="V283" i="10" s="1"/>
  <c r="V284" i="10" s="1"/>
  <c r="V285" i="10" s="1"/>
  <c r="V286" i="10" s="1"/>
  <c r="V287" i="10" s="1"/>
  <c r="V288" i="10" s="1"/>
  <c r="V289" i="10" s="1"/>
  <c r="V290" i="10" s="1"/>
  <c r="V291" i="10" s="1"/>
  <c r="V292" i="10" s="1"/>
  <c r="V293" i="10" s="1"/>
  <c r="V294" i="10" s="1"/>
  <c r="V295" i="10" s="1"/>
  <c r="V296" i="10" s="1"/>
  <c r="V297" i="10" s="1"/>
  <c r="V298" i="10" s="1"/>
  <c r="V299" i="10" s="1"/>
  <c r="V300" i="10" s="1"/>
  <c r="V301" i="10" s="1"/>
  <c r="V302" i="10" s="1"/>
  <c r="V303" i="10" s="1"/>
  <c r="V304" i="10" s="1"/>
  <c r="V305" i="10" s="1"/>
  <c r="V306" i="10" s="1"/>
  <c r="V307" i="10" s="1"/>
  <c r="V308" i="10" s="1"/>
  <c r="V309" i="10" s="1"/>
  <c r="V310" i="10" s="1"/>
  <c r="V311" i="10" s="1"/>
  <c r="V312" i="10" s="1"/>
  <c r="V313" i="10" s="1"/>
  <c r="V314" i="10" s="1"/>
  <c r="V315" i="10" s="1"/>
  <c r="V316" i="10" s="1"/>
  <c r="V317" i="10" s="1"/>
  <c r="V318" i="10" s="1"/>
  <c r="V319" i="10" s="1"/>
  <c r="V320" i="10" s="1"/>
  <c r="V321" i="10" s="1"/>
  <c r="V322" i="10" s="1"/>
  <c r="V323" i="10" s="1"/>
  <c r="V324" i="10" s="1"/>
  <c r="V325" i="10" s="1"/>
  <c r="V326" i="10" s="1"/>
  <c r="V327" i="10" s="1"/>
  <c r="V328" i="10" s="1"/>
  <c r="V329" i="10" s="1"/>
  <c r="V330" i="10" s="1"/>
  <c r="V331" i="10" s="1"/>
  <c r="V332" i="10" s="1"/>
  <c r="V333" i="10" s="1"/>
  <c r="V334" i="10" s="1"/>
  <c r="V335" i="10" s="1"/>
  <c r="V336" i="10" s="1"/>
  <c r="V337" i="10" s="1"/>
  <c r="V338" i="10" s="1"/>
  <c r="V339" i="10" s="1"/>
  <c r="V340" i="10" s="1"/>
  <c r="V341" i="10" s="1"/>
  <c r="V342" i="10" s="1"/>
  <c r="V343" i="10" s="1"/>
  <c r="V344" i="10" s="1"/>
  <c r="V345" i="10" s="1"/>
  <c r="V346" i="10" s="1"/>
  <c r="V347" i="10" s="1"/>
  <c r="V348" i="10" s="1"/>
  <c r="V349" i="10" s="1"/>
  <c r="V350" i="10" s="1"/>
  <c r="V351" i="10" s="1"/>
  <c r="V352" i="10" s="1"/>
  <c r="V353" i="10" s="1"/>
  <c r="V354" i="10" s="1"/>
  <c r="V355" i="10" s="1"/>
  <c r="V356" i="10" s="1"/>
  <c r="V357" i="10" s="1"/>
  <c r="V358" i="10" s="1"/>
  <c r="V359" i="10" s="1"/>
  <c r="V360" i="10" s="1"/>
  <c r="V361" i="10" s="1"/>
  <c r="V362" i="10" s="1"/>
  <c r="V363" i="10" s="1"/>
  <c r="V364" i="10" s="1"/>
  <c r="V365" i="10" s="1"/>
  <c r="V366" i="10" s="1"/>
  <c r="V367" i="10" s="1"/>
  <c r="V368" i="10" s="1"/>
  <c r="V369" i="10" s="1"/>
  <c r="V370" i="10" s="1"/>
  <c r="V371" i="10" s="1"/>
  <c r="V372" i="10" s="1"/>
  <c r="V373" i="10" s="1"/>
  <c r="V374" i="10" s="1"/>
  <c r="V375" i="10" s="1"/>
  <c r="V376" i="10" s="1"/>
  <c r="V377" i="10" s="1"/>
  <c r="V378" i="10" s="1"/>
  <c r="V379" i="10" s="1"/>
  <c r="V380" i="10" s="1"/>
  <c r="V381" i="10" s="1"/>
  <c r="V382" i="10" s="1"/>
  <c r="V383" i="10" s="1"/>
  <c r="V384" i="10" s="1"/>
  <c r="V385" i="10" s="1"/>
  <c r="V386" i="10" s="1"/>
  <c r="V387" i="10" s="1"/>
  <c r="V388" i="10" s="1"/>
  <c r="V389" i="10" s="1"/>
  <c r="V390" i="10" s="1"/>
  <c r="V391" i="10" s="1"/>
  <c r="V392" i="10" s="1"/>
  <c r="V393" i="10" s="1"/>
  <c r="V394" i="10" s="1"/>
  <c r="V395" i="10" s="1"/>
  <c r="V396" i="10" s="1"/>
  <c r="V397" i="10" s="1"/>
  <c r="V398" i="10" s="1"/>
  <c r="V399" i="10" s="1"/>
  <c r="V400" i="10" s="1"/>
  <c r="V401" i="10" s="1"/>
  <c r="V402" i="10" s="1"/>
  <c r="V403" i="10" s="1"/>
  <c r="V404" i="10" s="1"/>
  <c r="V405" i="10" s="1"/>
  <c r="V406" i="10" s="1"/>
  <c r="V407" i="10" s="1"/>
  <c r="V408" i="10" s="1"/>
  <c r="V409" i="10" s="1"/>
  <c r="V410" i="10" s="1"/>
  <c r="V411" i="10" s="1"/>
  <c r="V412" i="10" s="1"/>
  <c r="V413" i="10" s="1"/>
  <c r="V414" i="10" s="1"/>
  <c r="V415" i="10" s="1"/>
  <c r="V416" i="10" s="1"/>
  <c r="V417" i="10" s="1"/>
  <c r="V418" i="10" s="1"/>
  <c r="V419" i="10" s="1"/>
  <c r="V420" i="10" s="1"/>
  <c r="V421" i="10" s="1"/>
  <c r="V422" i="10" s="1"/>
  <c r="V423" i="10" s="1"/>
  <c r="V424" i="10" s="1"/>
  <c r="V425" i="10" s="1"/>
  <c r="V426" i="10" s="1"/>
  <c r="V427" i="10" s="1"/>
  <c r="V428" i="10" s="1"/>
  <c r="V429" i="10" s="1"/>
  <c r="V430" i="10" s="1"/>
  <c r="V431" i="10" s="1"/>
  <c r="V432" i="10" s="1"/>
  <c r="V433" i="10" s="1"/>
  <c r="V434" i="10" s="1"/>
  <c r="V435" i="10" s="1"/>
  <c r="V436" i="10" s="1"/>
  <c r="V437" i="10" s="1"/>
  <c r="V438" i="10" s="1"/>
  <c r="V439" i="10" s="1"/>
  <c r="V440" i="10" s="1"/>
  <c r="V441" i="10" s="1"/>
  <c r="V442" i="10" s="1"/>
  <c r="V443" i="10" s="1"/>
  <c r="V444" i="10" s="1"/>
  <c r="V445" i="10" s="1"/>
  <c r="V446" i="10" s="1"/>
  <c r="V447" i="10" s="1"/>
  <c r="V448" i="10" s="1"/>
  <c r="V449" i="10" s="1"/>
  <c r="V450" i="10" s="1"/>
  <c r="V451" i="10" s="1"/>
  <c r="V452" i="10" s="1"/>
  <c r="V453" i="10" s="1"/>
  <c r="V454" i="10" s="1"/>
  <c r="V455" i="10" s="1"/>
  <c r="V456" i="10" s="1"/>
  <c r="V457" i="10" s="1"/>
  <c r="V458" i="10" s="1"/>
  <c r="V459" i="10" s="1"/>
  <c r="V460" i="10" s="1"/>
  <c r="V461" i="10" s="1"/>
  <c r="V462" i="10" s="1"/>
  <c r="V463" i="10" s="1"/>
  <c r="V464" i="10" s="1"/>
  <c r="V465" i="10" s="1"/>
  <c r="V466" i="10" s="1"/>
  <c r="V467" i="10" s="1"/>
  <c r="V468" i="10" s="1"/>
  <c r="V469" i="10" s="1"/>
  <c r="V470" i="10" s="1"/>
  <c r="V471" i="10" s="1"/>
  <c r="V472" i="10" s="1"/>
  <c r="V473" i="10" s="1"/>
  <c r="V474" i="10" s="1"/>
  <c r="V475" i="10" s="1"/>
  <c r="V476" i="10" s="1"/>
  <c r="V477" i="10" s="1"/>
  <c r="V478" i="10" s="1"/>
  <c r="V479" i="10" s="1"/>
  <c r="V480" i="10" s="1"/>
  <c r="V481" i="10" s="1"/>
  <c r="V482" i="10" s="1"/>
  <c r="V483" i="10" s="1"/>
  <c r="V484" i="10" s="1"/>
  <c r="V485" i="10" s="1"/>
  <c r="V486" i="10" s="1"/>
  <c r="V487" i="10" s="1"/>
  <c r="V488" i="10" s="1"/>
  <c r="V489" i="10" s="1"/>
  <c r="V490" i="10" s="1"/>
  <c r="V491" i="10" s="1"/>
  <c r="V492" i="10" s="1"/>
  <c r="V493" i="10" s="1"/>
  <c r="V494" i="10" s="1"/>
  <c r="V495" i="10" s="1"/>
  <c r="V496" i="10" s="1"/>
  <c r="V497" i="10" s="1"/>
  <c r="V498" i="10" s="1"/>
  <c r="V499" i="10" s="1"/>
  <c r="V500" i="10" s="1"/>
  <c r="V501" i="10" s="1"/>
  <c r="BU3" i="10"/>
  <c r="BN3" i="10" s="1"/>
  <c r="BT3" i="10"/>
  <c r="BM3" i="10" s="1"/>
  <c r="BS3" i="10"/>
  <c r="BR3" i="10"/>
  <c r="BK3" i="10" s="1"/>
  <c r="BQ3" i="10"/>
  <c r="BP3" i="10"/>
  <c r="AP3" i="10"/>
  <c r="AI3" i="10" s="1"/>
  <c r="AO3" i="10"/>
  <c r="AH3" i="10" s="1"/>
  <c r="AN3" i="10"/>
  <c r="AG3" i="10" s="1"/>
  <c r="AM3" i="10"/>
  <c r="AF3" i="10" s="1"/>
  <c r="AL3" i="10"/>
  <c r="AE3" i="10" s="1"/>
  <c r="AK3" i="10"/>
  <c r="AD3" i="10" s="1"/>
  <c r="BU2" i="10"/>
  <c r="BT2" i="10"/>
  <c r="BS2" i="10"/>
  <c r="BR2" i="10"/>
  <c r="BQ2" i="10"/>
  <c r="BP2" i="10"/>
  <c r="BN2" i="10"/>
  <c r="BM2" i="10"/>
  <c r="BL2" i="10"/>
  <c r="BK2" i="10"/>
  <c r="BJ2" i="10"/>
  <c r="BI2" i="10"/>
  <c r="BE2" i="10"/>
  <c r="BD2" i="10"/>
  <c r="BC2" i="10"/>
  <c r="BB2" i="10"/>
  <c r="BA2" i="10"/>
  <c r="AZ2" i="10"/>
  <c r="AP2" i="10"/>
  <c r="AO2" i="10"/>
  <c r="AN2" i="10"/>
  <c r="AM2" i="10"/>
  <c r="AL2" i="10"/>
  <c r="AK2" i="10"/>
  <c r="AI2" i="10"/>
  <c r="AH2" i="10"/>
  <c r="AG2" i="10"/>
  <c r="AF2" i="10"/>
  <c r="AE2" i="10"/>
  <c r="AD2" i="10"/>
  <c r="AB2" i="10"/>
  <c r="AA2" i="10"/>
  <c r="Z2" i="10"/>
  <c r="Y2" i="10"/>
  <c r="X2" i="10"/>
  <c r="W2" i="10"/>
  <c r="E24" i="6"/>
  <c r="C24" i="6"/>
  <c r="E22" i="6"/>
  <c r="B22" i="6"/>
  <c r="E21" i="6"/>
  <c r="B21" i="6"/>
  <c r="E20" i="6"/>
  <c r="B20" i="6"/>
  <c r="E19" i="6"/>
  <c r="B19" i="6"/>
  <c r="E18" i="6"/>
  <c r="B18" i="6"/>
  <c r="E17" i="6"/>
  <c r="B17" i="6"/>
  <c r="E16" i="6"/>
  <c r="B16" i="6"/>
  <c r="E15" i="6"/>
  <c r="B15" i="6"/>
  <c r="E14" i="6"/>
  <c r="B14" i="6"/>
  <c r="E13" i="6"/>
  <c r="B13" i="6"/>
  <c r="E12" i="6"/>
  <c r="B12" i="6"/>
  <c r="E11" i="6"/>
  <c r="B11" i="6"/>
  <c r="E10" i="6"/>
  <c r="B10" i="6"/>
  <c r="E9" i="6"/>
  <c r="B9" i="6"/>
  <c r="E8" i="6"/>
  <c r="B8" i="6"/>
  <c r="E7" i="6"/>
  <c r="B7" i="6"/>
  <c r="E6" i="6"/>
  <c r="B6" i="6"/>
  <c r="C24" i="12"/>
  <c r="B17" i="12"/>
  <c r="D14" i="14"/>
  <c r="D18" i="14" s="1"/>
  <c r="D22" i="14" s="1"/>
  <c r="D26" i="14" s="1"/>
  <c r="D30" i="14" s="1"/>
  <c r="D34" i="14" s="1"/>
  <c r="D38" i="14" s="1"/>
  <c r="D42" i="14" s="1"/>
  <c r="D46" i="14" s="1"/>
  <c r="D13" i="14"/>
  <c r="D17" i="14" s="1"/>
  <c r="D21" i="14" s="1"/>
  <c r="D25" i="14" s="1"/>
  <c r="D29" i="14" s="1"/>
  <c r="D33" i="14" s="1"/>
  <c r="D37" i="14" s="1"/>
  <c r="D41" i="14" s="1"/>
  <c r="D45" i="14" s="1"/>
  <c r="D12" i="14"/>
  <c r="D16" i="14" s="1"/>
  <c r="B12" i="14"/>
  <c r="B8" i="14"/>
  <c r="M6" i="14"/>
  <c r="L6" i="14"/>
  <c r="K6" i="14"/>
  <c r="J6" i="14"/>
  <c r="I6" i="14"/>
  <c r="F6" i="14"/>
  <c r="E6" i="14"/>
  <c r="M194" i="5"/>
  <c r="K195" i="5" s="1"/>
  <c r="C192" i="5"/>
  <c r="K187" i="5"/>
  <c r="C184" i="5"/>
  <c r="K178" i="5"/>
  <c r="C175" i="5"/>
  <c r="C165" i="5"/>
  <c r="M163" i="5"/>
  <c r="K166" i="5" s="1"/>
  <c r="C161" i="5"/>
  <c r="C157" i="5"/>
  <c r="M155" i="5"/>
  <c r="K158" i="5" s="1"/>
  <c r="C153" i="5"/>
  <c r="C149" i="5"/>
  <c r="M147" i="5"/>
  <c r="K150" i="5" s="1"/>
  <c r="C145" i="5"/>
  <c r="C141" i="5"/>
  <c r="M139" i="5"/>
  <c r="K142" i="5" s="1"/>
  <c r="C137" i="5"/>
  <c r="C133" i="5"/>
  <c r="M131" i="5"/>
  <c r="K134" i="5" s="1"/>
  <c r="C129" i="5"/>
  <c r="C125" i="5"/>
  <c r="M123" i="5"/>
  <c r="K126" i="5" s="1"/>
  <c r="C121" i="5"/>
  <c r="C117" i="5"/>
  <c r="M115" i="5"/>
  <c r="K118" i="5" s="1"/>
  <c r="C113" i="5"/>
  <c r="C109" i="5"/>
  <c r="M107" i="5"/>
  <c r="K110" i="5" s="1"/>
  <c r="C105" i="5"/>
  <c r="C101" i="5"/>
  <c r="K102" i="5"/>
  <c r="C97" i="5"/>
  <c r="C93" i="5"/>
  <c r="M91" i="5"/>
  <c r="K94" i="5" s="1"/>
  <c r="M87" i="5"/>
  <c r="M77" i="5"/>
  <c r="E45" i="5"/>
  <c r="C40" i="5"/>
  <c r="C38" i="5"/>
  <c r="C31" i="5"/>
  <c r="C32" i="5" s="1"/>
  <c r="Q29" i="5"/>
  <c r="C29" i="5"/>
  <c r="C30" i="5" s="1"/>
  <c r="B25" i="5"/>
  <c r="J51" i="4"/>
  <c r="E51" i="4"/>
  <c r="P45" i="4"/>
  <c r="J45" i="4"/>
  <c r="E45" i="4"/>
  <c r="B30" i="4"/>
  <c r="R26" i="4"/>
  <c r="B25" i="4"/>
  <c r="R24" i="4"/>
  <c r="R23" i="4"/>
  <c r="R19" i="4"/>
  <c r="R9" i="4"/>
  <c r="R8" i="4"/>
  <c r="Q6" i="4"/>
  <c r="D20" i="13"/>
  <c r="D24" i="13" s="1"/>
  <c r="D28" i="13" s="1"/>
  <c r="D32" i="13" s="1"/>
  <c r="D36" i="13" s="1"/>
  <c r="D40" i="13" s="1"/>
  <c r="D44" i="13" s="1"/>
  <c r="D48" i="13" s="1"/>
  <c r="D52" i="13" s="1"/>
  <c r="D19" i="13"/>
  <c r="D23" i="13" s="1"/>
  <c r="D27" i="13" s="1"/>
  <c r="D31" i="13" s="1"/>
  <c r="D35" i="13" s="1"/>
  <c r="D39" i="13" s="1"/>
  <c r="D43" i="13" s="1"/>
  <c r="D47" i="13" s="1"/>
  <c r="D51" i="13" s="1"/>
  <c r="D18" i="13"/>
  <c r="B18" i="13" s="1"/>
  <c r="B14" i="13"/>
  <c r="K12" i="13"/>
  <c r="J12" i="13"/>
  <c r="I12" i="13"/>
  <c r="H12" i="13"/>
  <c r="G12" i="13"/>
  <c r="F12" i="13"/>
  <c r="E12" i="13"/>
  <c r="N80" i="3"/>
  <c r="C80" i="3"/>
  <c r="B80" i="3"/>
  <c r="N79" i="3"/>
  <c r="C79" i="3"/>
  <c r="B79" i="3"/>
  <c r="N78" i="3"/>
  <c r="C78" i="3"/>
  <c r="B78" i="3"/>
  <c r="N77" i="3"/>
  <c r="C77" i="3"/>
  <c r="B77" i="3"/>
  <c r="N76" i="3"/>
  <c r="C76" i="3"/>
  <c r="B76" i="3"/>
  <c r="N75" i="3"/>
  <c r="C75" i="3"/>
  <c r="B75" i="3"/>
  <c r="G70" i="3"/>
  <c r="B61" i="3"/>
  <c r="B60" i="3"/>
  <c r="B59" i="3"/>
  <c r="B58" i="3"/>
  <c r="B57" i="3"/>
  <c r="B56" i="3"/>
  <c r="B55" i="3"/>
  <c r="I53" i="3"/>
  <c r="O31" i="3"/>
  <c r="M30" i="3"/>
  <c r="M29" i="3"/>
  <c r="M28" i="3"/>
  <c r="M27" i="3"/>
  <c r="M26" i="3"/>
  <c r="M25" i="3"/>
  <c r="I19" i="3"/>
  <c r="I12" i="3"/>
  <c r="S11" i="3"/>
  <c r="R11" i="3"/>
  <c r="Q11" i="3"/>
  <c r="P11" i="3"/>
  <c r="S10" i="3"/>
  <c r="R10" i="3"/>
  <c r="Q10" i="3"/>
  <c r="P10" i="3"/>
  <c r="S9" i="3"/>
  <c r="R9" i="3"/>
  <c r="Q9" i="3"/>
  <c r="P9" i="3"/>
  <c r="Q8" i="3"/>
  <c r="P8" i="3"/>
  <c r="Q7" i="3"/>
  <c r="P7" i="3"/>
  <c r="R6" i="3"/>
  <c r="Q6" i="3"/>
  <c r="P6" i="3"/>
  <c r="M515" i="2"/>
  <c r="K515" i="2"/>
  <c r="H515" i="2"/>
  <c r="E515" i="2"/>
  <c r="M499" i="2"/>
  <c r="K499" i="2"/>
  <c r="H499" i="2"/>
  <c r="E499" i="2"/>
  <c r="M483" i="2"/>
  <c r="K483" i="2"/>
  <c r="H483" i="2"/>
  <c r="E483" i="2"/>
  <c r="M467" i="2"/>
  <c r="K467" i="2"/>
  <c r="H467" i="2"/>
  <c r="E467" i="2"/>
  <c r="M451" i="2"/>
  <c r="K451" i="2"/>
  <c r="H451" i="2"/>
  <c r="E451" i="2"/>
  <c r="M435" i="2"/>
  <c r="K435" i="2"/>
  <c r="H435" i="2"/>
  <c r="E435" i="2"/>
  <c r="M419" i="2"/>
  <c r="K419" i="2"/>
  <c r="H419" i="2"/>
  <c r="E419" i="2"/>
  <c r="M403" i="2"/>
  <c r="K403" i="2"/>
  <c r="H403" i="2"/>
  <c r="E403" i="2"/>
  <c r="M387" i="2"/>
  <c r="K387" i="2"/>
  <c r="H387" i="2"/>
  <c r="E387" i="2"/>
  <c r="M371" i="2"/>
  <c r="K371" i="2"/>
  <c r="H371" i="2"/>
  <c r="E371" i="2"/>
  <c r="M355" i="2"/>
  <c r="K355" i="2"/>
  <c r="H355" i="2"/>
  <c r="E355" i="2"/>
  <c r="M339" i="2"/>
  <c r="K339" i="2"/>
  <c r="H339" i="2"/>
  <c r="E339" i="2"/>
  <c r="M323" i="2"/>
  <c r="K323" i="2"/>
  <c r="H323" i="2"/>
  <c r="E323" i="2"/>
  <c r="M307" i="2"/>
  <c r="K307" i="2"/>
  <c r="H307" i="2"/>
  <c r="E307" i="2"/>
  <c r="M291" i="2"/>
  <c r="K291" i="2"/>
  <c r="H291" i="2"/>
  <c r="E291" i="2"/>
  <c r="M275" i="2"/>
  <c r="K275" i="2"/>
  <c r="H275" i="2"/>
  <c r="E275" i="2"/>
  <c r="M259" i="2"/>
  <c r="K259" i="2"/>
  <c r="H259" i="2"/>
  <c r="E259" i="2"/>
  <c r="M243" i="2"/>
  <c r="K243" i="2"/>
  <c r="H243" i="2"/>
  <c r="E243" i="2"/>
  <c r="M227" i="2"/>
  <c r="K227" i="2"/>
  <c r="H227" i="2"/>
  <c r="E227" i="2"/>
  <c r="M211" i="2"/>
  <c r="K211" i="2"/>
  <c r="H211" i="2"/>
  <c r="E211" i="2"/>
  <c r="M195" i="2"/>
  <c r="K195" i="2"/>
  <c r="H195" i="2"/>
  <c r="E195" i="2"/>
  <c r="M179" i="2"/>
  <c r="K179" i="2"/>
  <c r="H179" i="2"/>
  <c r="E179" i="2"/>
  <c r="M163" i="2"/>
  <c r="K163" i="2"/>
  <c r="H163" i="2"/>
  <c r="E163" i="2"/>
  <c r="M147" i="2"/>
  <c r="K147" i="2"/>
  <c r="H147" i="2"/>
  <c r="E147" i="2"/>
  <c r="M131" i="2"/>
  <c r="K131" i="2"/>
  <c r="H131" i="2"/>
  <c r="E131" i="2"/>
  <c r="M115" i="2"/>
  <c r="K115" i="2"/>
  <c r="H115" i="2"/>
  <c r="E115" i="2"/>
  <c r="M99" i="2"/>
  <c r="K99" i="2"/>
  <c r="H99" i="2"/>
  <c r="E99" i="2"/>
  <c r="M83" i="2"/>
  <c r="K83" i="2"/>
  <c r="H83" i="2"/>
  <c r="E83" i="2"/>
  <c r="M67" i="2"/>
  <c r="K67" i="2"/>
  <c r="H67" i="2"/>
  <c r="E67" i="2"/>
  <c r="B4" i="8" s="1"/>
  <c r="M51" i="2"/>
  <c r="K51" i="2"/>
  <c r="H51" i="2"/>
  <c r="E51" i="2"/>
  <c r="B3" i="8" s="1"/>
  <c r="K33" i="2"/>
  <c r="H33" i="2"/>
  <c r="E33" i="2"/>
  <c r="K17" i="2"/>
  <c r="G18" i="3" s="1"/>
  <c r="K16" i="2"/>
  <c r="G17" i="3" s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B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E1" i="1"/>
  <c r="BU73" i="10" l="1"/>
  <c r="BN73" i="10" s="1"/>
  <c r="BT76" i="10"/>
  <c r="BM76" i="10" s="1"/>
  <c r="P4" i="11"/>
  <c r="W4" i="10"/>
  <c r="AL5" i="10"/>
  <c r="H96" i="3"/>
  <c r="D10" i="7"/>
  <c r="AM6" i="10"/>
  <c r="BR4" i="10"/>
  <c r="BK4" i="10" s="1"/>
  <c r="BK4" i="11"/>
  <c r="M31" i="3"/>
  <c r="AA3" i="11"/>
  <c r="H94" i="3"/>
  <c r="BH27" i="8"/>
  <c r="BJ27" i="8" s="1"/>
  <c r="BS3" i="8"/>
  <c r="BT6" i="8" s="1"/>
  <c r="B5" i="1" s="1"/>
  <c r="BL28" i="11"/>
  <c r="BM28" i="11"/>
  <c r="BN31" i="11"/>
  <c r="BF31" i="11" s="1"/>
  <c r="BM22" i="11"/>
  <c r="BE22" i="11" s="1"/>
  <c r="BL20" i="11"/>
  <c r="BD20" i="11" s="1"/>
  <c r="BN25" i="11"/>
  <c r="BF25" i="11" s="1"/>
  <c r="BL14" i="11"/>
  <c r="BD14" i="11" s="1"/>
  <c r="BM13" i="11"/>
  <c r="BE13" i="11" s="1"/>
  <c r="BM12" i="11"/>
  <c r="BE12" i="11" s="1"/>
  <c r="BN16" i="11"/>
  <c r="AI5" i="11"/>
  <c r="BE5" i="11"/>
  <c r="AH5" i="11"/>
  <c r="BN6" i="11"/>
  <c r="BF6" i="11" s="1"/>
  <c r="BM7" i="11"/>
  <c r="BE7" i="11" s="1"/>
  <c r="D94" i="3"/>
  <c r="Q62" i="3" s="1"/>
  <c r="P16" i="30"/>
  <c r="O16" i="30"/>
  <c r="D96" i="3"/>
  <c r="BO1" i="8"/>
  <c r="H10" i="30"/>
  <c r="D1" i="32"/>
  <c r="I2" i="32" s="1"/>
  <c r="BH28" i="8"/>
  <c r="BJ28" i="8" s="1"/>
  <c r="H10" i="13"/>
  <c r="F27" i="26"/>
  <c r="E28" i="26"/>
  <c r="F28" i="26"/>
  <c r="L15" i="22"/>
  <c r="E29" i="26"/>
  <c r="C15" i="26"/>
  <c r="E15" i="26"/>
  <c r="F17" i="26"/>
  <c r="F15" i="26"/>
  <c r="E16" i="26"/>
  <c r="F16" i="26"/>
  <c r="E17" i="26"/>
  <c r="AX445" i="11"/>
  <c r="AX367" i="11"/>
  <c r="AX5" i="11"/>
  <c r="AX7" i="11"/>
  <c r="AX13" i="11"/>
  <c r="AX46" i="11"/>
  <c r="AX78" i="11"/>
  <c r="AX125" i="11"/>
  <c r="AX147" i="11"/>
  <c r="AX162" i="11"/>
  <c r="AX196" i="11"/>
  <c r="AX211" i="11"/>
  <c r="AX351" i="11"/>
  <c r="AX489" i="11"/>
  <c r="AX481" i="11"/>
  <c r="AX474" i="11"/>
  <c r="AX458" i="11"/>
  <c r="AX444" i="11"/>
  <c r="AX430" i="11"/>
  <c r="AX429" i="11"/>
  <c r="AX428" i="11"/>
  <c r="AX394" i="11"/>
  <c r="AX393" i="11"/>
  <c r="AX386" i="11"/>
  <c r="AX378" i="11"/>
  <c r="AX372" i="11"/>
  <c r="AX355" i="11"/>
  <c r="AX348" i="11"/>
  <c r="AX341" i="11"/>
  <c r="AX335" i="11"/>
  <c r="AX324" i="11"/>
  <c r="AX501" i="11"/>
  <c r="AX487" i="11"/>
  <c r="AX468" i="11"/>
  <c r="AX453" i="11"/>
  <c r="AX410" i="11"/>
  <c r="AX395" i="11"/>
  <c r="AX388" i="11"/>
  <c r="AX383" i="11"/>
  <c r="AX377" i="11"/>
  <c r="AX357" i="11"/>
  <c r="AX352" i="11"/>
  <c r="AX346" i="11"/>
  <c r="AX328" i="11"/>
  <c r="AX316" i="11"/>
  <c r="AX255" i="11"/>
  <c r="AX245" i="11"/>
  <c r="AX231" i="11"/>
  <c r="AX215" i="11"/>
  <c r="AX214" i="11"/>
  <c r="AX209" i="11"/>
  <c r="AX201" i="11"/>
  <c r="AX187" i="11"/>
  <c r="AX495" i="11"/>
  <c r="AX488" i="11"/>
  <c r="AX482" i="11"/>
  <c r="AX476" i="11"/>
  <c r="AX470" i="11"/>
  <c r="AX454" i="11"/>
  <c r="AX442" i="11"/>
  <c r="AX432" i="11"/>
  <c r="AX424" i="11"/>
  <c r="AX418" i="11"/>
  <c r="AX358" i="11"/>
  <c r="AX353" i="11"/>
  <c r="AX342" i="11"/>
  <c r="AX330" i="11"/>
  <c r="AX317" i="11"/>
  <c r="AX311" i="11"/>
  <c r="AX303" i="11"/>
  <c r="AX295" i="11"/>
  <c r="AX286" i="11"/>
  <c r="AX281" i="11"/>
  <c r="AX271" i="11"/>
  <c r="AX265" i="11"/>
  <c r="AX496" i="11"/>
  <c r="AX436" i="11"/>
  <c r="AX426" i="11"/>
  <c r="AX322" i="11"/>
  <c r="AX313" i="11"/>
  <c r="AX309" i="11"/>
  <c r="AX294" i="11"/>
  <c r="AX280" i="11"/>
  <c r="AX268" i="11"/>
  <c r="AX497" i="11"/>
  <c r="AX483" i="11"/>
  <c r="AX479" i="11"/>
  <c r="AX475" i="11"/>
  <c r="AX465" i="11"/>
  <c r="AX461" i="11"/>
  <c r="AX457" i="11"/>
  <c r="AX449" i="11"/>
  <c r="AX440" i="11"/>
  <c r="AX422" i="11"/>
  <c r="AX404" i="11"/>
  <c r="AX401" i="11"/>
  <c r="AX397" i="11"/>
  <c r="AX392" i="11"/>
  <c r="AX384" i="11"/>
  <c r="AX380" i="11"/>
  <c r="AX362" i="11"/>
  <c r="AX344" i="11"/>
  <c r="AX337" i="11"/>
  <c r="AX304" i="11"/>
  <c r="AX299" i="11"/>
  <c r="AX288" i="11"/>
  <c r="AX284" i="11"/>
  <c r="AX273" i="11"/>
  <c r="AX269" i="11"/>
  <c r="AX264" i="11"/>
  <c r="AX257" i="11"/>
  <c r="AX250" i="11"/>
  <c r="AX249" i="11"/>
  <c r="AX248" i="11"/>
  <c r="AX242" i="11"/>
  <c r="AX237" i="11"/>
  <c r="AX217" i="11"/>
  <c r="AX182" i="11"/>
  <c r="AX175" i="11"/>
  <c r="AX174" i="11"/>
  <c r="AX163" i="11"/>
  <c r="AX155" i="11"/>
  <c r="AX146" i="11"/>
  <c r="AX116" i="11"/>
  <c r="AX108" i="11"/>
  <c r="AX107" i="11"/>
  <c r="AX85" i="11"/>
  <c r="AX74" i="11"/>
  <c r="AX58" i="11"/>
  <c r="AX34" i="11"/>
  <c r="AX472" i="11"/>
  <c r="AX451" i="11"/>
  <c r="AX421" i="11"/>
  <c r="AX409" i="11"/>
  <c r="AX400" i="11"/>
  <c r="AX370" i="11"/>
  <c r="AX366" i="11"/>
  <c r="AX345" i="11"/>
  <c r="AX339" i="11"/>
  <c r="AX305" i="11"/>
  <c r="AX297" i="11"/>
  <c r="AX293" i="11"/>
  <c r="AX278" i="11"/>
  <c r="AX260" i="11"/>
  <c r="AX252" i="11"/>
  <c r="AX235" i="11"/>
  <c r="AX204" i="11"/>
  <c r="AX199" i="11"/>
  <c r="AX185" i="11"/>
  <c r="AX169" i="11"/>
  <c r="AX157" i="11"/>
  <c r="AX443" i="11"/>
  <c r="AX398" i="11"/>
  <c r="AX376" i="11"/>
  <c r="AX368" i="11"/>
  <c r="AX365" i="11"/>
  <c r="AX329" i="11"/>
  <c r="AX312" i="11"/>
  <c r="AX301" i="11"/>
  <c r="AX289" i="11"/>
  <c r="AX247" i="11"/>
  <c r="AX240" i="11"/>
  <c r="AX232" i="11"/>
  <c r="AX226" i="11"/>
  <c r="AX188" i="11"/>
  <c r="AX183" i="11"/>
  <c r="AX173" i="11"/>
  <c r="AX149" i="11"/>
  <c r="AX121" i="11"/>
  <c r="AX101" i="11"/>
  <c r="AX88" i="11"/>
  <c r="AX79" i="11"/>
  <c r="AX75" i="11"/>
  <c r="AX63" i="11"/>
  <c r="AX51" i="11"/>
  <c r="AX26" i="11"/>
  <c r="AX494" i="11"/>
  <c r="AX480" i="11"/>
  <c r="AX463" i="11"/>
  <c r="AX411" i="11"/>
  <c r="AX407" i="11"/>
  <c r="AX361" i="11"/>
  <c r="AX343" i="11"/>
  <c r="AX334" i="11"/>
  <c r="AX323" i="11"/>
  <c r="AX315" i="11"/>
  <c r="AX275" i="11"/>
  <c r="AX244" i="11"/>
  <c r="AX227" i="11"/>
  <c r="AX223" i="11"/>
  <c r="AX205" i="11"/>
  <c r="AX195" i="11"/>
  <c r="AX178" i="11"/>
  <c r="AX160" i="11"/>
  <c r="AX145" i="11"/>
  <c r="AX128" i="11"/>
  <c r="AX115" i="11"/>
  <c r="AX96" i="11"/>
  <c r="AX89" i="11"/>
  <c r="AX84" i="11"/>
  <c r="AX57" i="11"/>
  <c r="AX52" i="11"/>
  <c r="AX47" i="11"/>
  <c r="AX38" i="11"/>
  <c r="AX28" i="11"/>
  <c r="AX27" i="11"/>
  <c r="AX17" i="11"/>
  <c r="AX228" i="11"/>
  <c r="AX192" i="11"/>
  <c r="AX170" i="11"/>
  <c r="AX165" i="11"/>
  <c r="AX156" i="11"/>
  <c r="AX150" i="11"/>
  <c r="AX140" i="11"/>
  <c r="AX134" i="11"/>
  <c r="AX122" i="11"/>
  <c r="AX102" i="11"/>
  <c r="AX90" i="11"/>
  <c r="AX498" i="11"/>
  <c r="AX491" i="11"/>
  <c r="AX447" i="11"/>
  <c r="AX437" i="11"/>
  <c r="AX414" i="11"/>
  <c r="AX391" i="11"/>
  <c r="AX350" i="11"/>
  <c r="AX326" i="11"/>
  <c r="AX302" i="11"/>
  <c r="AX298" i="11"/>
  <c r="AX283" i="11"/>
  <c r="AX213" i="11"/>
  <c r="AX97" i="11"/>
  <c r="AX80" i="11"/>
  <c r="AX70" i="11"/>
  <c r="AX43" i="11"/>
  <c r="AX29" i="11"/>
  <c r="AX10" i="11"/>
  <c r="AX3" i="11"/>
  <c r="AX499" i="11"/>
  <c r="AX484" i="11"/>
  <c r="AX419" i="11"/>
  <c r="AX408" i="11"/>
  <c r="AX405" i="11"/>
  <c r="AX385" i="11"/>
  <c r="AX354" i="11"/>
  <c r="AX319" i="11"/>
  <c r="AX290" i="11"/>
  <c r="AX276" i="11"/>
  <c r="AX262" i="11"/>
  <c r="AX261" i="11"/>
  <c r="AX241" i="11"/>
  <c r="AX233" i="11"/>
  <c r="AX229" i="11"/>
  <c r="AX224" i="11"/>
  <c r="AX206" i="11"/>
  <c r="AX202" i="11"/>
  <c r="AX166" i="11"/>
  <c r="AX141" i="11"/>
  <c r="AX135" i="11"/>
  <c r="AX124" i="11"/>
  <c r="AX446" i="11"/>
  <c r="AX412" i="11"/>
  <c r="AX374" i="11"/>
  <c r="AX291" i="11"/>
  <c r="AX277" i="11"/>
  <c r="AX256" i="11"/>
  <c r="AX238" i="11"/>
  <c r="AX485" i="11"/>
  <c r="AX471" i="11"/>
  <c r="AX460" i="11"/>
  <c r="AX452" i="11"/>
  <c r="AX427" i="11"/>
  <c r="AX381" i="11"/>
  <c r="AX349" i="11"/>
  <c r="AX338" i="11"/>
  <c r="AX336" i="11"/>
  <c r="AX253" i="11"/>
  <c r="AX200" i="11"/>
  <c r="AX194" i="11"/>
  <c r="AX176" i="11"/>
  <c r="AX126" i="11"/>
  <c r="AX110" i="11"/>
  <c r="AX82" i="11"/>
  <c r="AX37" i="11"/>
  <c r="AX379" i="11"/>
  <c r="AX375" i="11"/>
  <c r="AX356" i="11"/>
  <c r="AX347" i="11"/>
  <c r="AX321" i="11"/>
  <c r="AX310" i="11"/>
  <c r="AX197" i="11"/>
  <c r="AX177" i="11"/>
  <c r="AX167" i="11"/>
  <c r="AX164" i="11"/>
  <c r="AX100" i="11"/>
  <c r="AX76" i="11"/>
  <c r="AX72" i="11"/>
  <c r="AX22" i="11"/>
  <c r="AX402" i="11"/>
  <c r="AX307" i="11"/>
  <c r="AX267" i="11"/>
  <c r="AX239" i="11"/>
  <c r="AX168" i="11"/>
  <c r="AX23" i="11"/>
  <c r="AX11" i="11"/>
  <c r="AX4" i="11"/>
  <c r="AX492" i="11"/>
  <c r="AX455" i="11"/>
  <c r="AX415" i="11"/>
  <c r="AX399" i="11"/>
  <c r="AX390" i="11"/>
  <c r="AX332" i="11"/>
  <c r="AX320" i="11"/>
  <c r="AX306" i="11"/>
  <c r="AX272" i="11"/>
  <c r="AX263" i="11"/>
  <c r="AX259" i="11"/>
  <c r="AX230" i="11"/>
  <c r="AX203" i="11"/>
  <c r="AX189" i="11"/>
  <c r="AX154" i="11"/>
  <c r="AX139" i="11"/>
  <c r="AX132" i="11"/>
  <c r="AX129" i="11"/>
  <c r="AX111" i="11"/>
  <c r="AX99" i="11"/>
  <c r="AX65" i="11"/>
  <c r="AX60" i="11"/>
  <c r="AX53" i="11"/>
  <c r="AX40" i="11"/>
  <c r="AX30" i="11"/>
  <c r="AX21" i="11"/>
  <c r="AX6" i="11"/>
  <c r="AX450" i="11"/>
  <c r="AX413" i="11"/>
  <c r="AX318" i="11"/>
  <c r="AX180" i="11"/>
  <c r="AX171" i="11"/>
  <c r="AX151" i="11"/>
  <c r="AX127" i="11"/>
  <c r="AX103" i="11"/>
  <c r="AX93" i="11"/>
  <c r="AX382" i="11"/>
  <c r="AX251" i="11"/>
  <c r="AX86" i="11"/>
  <c r="AX83" i="11"/>
  <c r="AX31" i="11"/>
  <c r="AX486" i="11"/>
  <c r="AX477" i="11"/>
  <c r="AX466" i="11"/>
  <c r="AX434" i="11"/>
  <c r="AX431" i="11"/>
  <c r="AX333" i="11"/>
  <c r="AX292" i="11"/>
  <c r="AX266" i="11"/>
  <c r="AX236" i="11"/>
  <c r="AX218" i="11"/>
  <c r="AX212" i="11"/>
  <c r="AX186" i="11"/>
  <c r="AX148" i="11"/>
  <c r="AX142" i="11"/>
  <c r="AX120" i="11"/>
  <c r="AX112" i="11"/>
  <c r="AX69" i="11"/>
  <c r="AX61" i="11"/>
  <c r="AX50" i="11"/>
  <c r="AX18" i="11"/>
  <c r="AX14" i="11"/>
  <c r="AX8" i="11"/>
  <c r="AX216" i="11"/>
  <c r="AX158" i="11"/>
  <c r="AX133" i="11"/>
  <c r="AX117" i="11"/>
  <c r="AX113" i="11"/>
  <c r="AX469" i="11"/>
  <c r="AX438" i="11"/>
  <c r="AX270" i="11"/>
  <c r="AX254" i="11"/>
  <c r="AX62" i="11"/>
  <c r="AX15" i="11"/>
  <c r="AX493" i="11"/>
  <c r="AX490" i="11"/>
  <c r="AX478" i="11"/>
  <c r="AX456" i="11"/>
  <c r="AX441" i="11"/>
  <c r="AX435" i="11"/>
  <c r="AX416" i="11"/>
  <c r="AX369" i="11"/>
  <c r="AX359" i="11"/>
  <c r="AX327" i="11"/>
  <c r="AX287" i="11"/>
  <c r="AX282" i="11"/>
  <c r="AX279" i="11"/>
  <c r="AX190" i="11"/>
  <c r="AX184" i="11"/>
  <c r="AX161" i="11"/>
  <c r="AX136" i="11"/>
  <c r="AX130" i="11"/>
  <c r="AX66" i="11"/>
  <c r="AX44" i="11"/>
  <c r="AX41" i="11"/>
  <c r="AX35" i="11"/>
  <c r="AX32" i="11"/>
  <c r="AX207" i="11"/>
  <c r="AX425" i="11"/>
  <c r="AX308" i="11"/>
  <c r="AX296" i="11"/>
  <c r="AX219" i="11"/>
  <c r="AX198" i="11"/>
  <c r="AX500" i="11"/>
  <c r="AX473" i="11"/>
  <c r="AX467" i="11"/>
  <c r="AX464" i="11"/>
  <c r="AX459" i="11"/>
  <c r="AX420" i="11"/>
  <c r="AX417" i="11"/>
  <c r="AX373" i="11"/>
  <c r="AX363" i="11"/>
  <c r="AX360" i="11"/>
  <c r="AX325" i="11"/>
  <c r="AX234" i="11"/>
  <c r="AX221" i="11"/>
  <c r="AX220" i="11"/>
  <c r="AX20" i="11"/>
  <c r="AX45" i="11"/>
  <c r="AX77" i="11"/>
  <c r="AX98" i="11"/>
  <c r="AX106" i="11"/>
  <c r="AX210" i="11"/>
  <c r="AX314" i="11"/>
  <c r="AX33" i="11"/>
  <c r="AX87" i="11"/>
  <c r="AX95" i="11"/>
  <c r="AX179" i="11"/>
  <c r="AX225" i="11"/>
  <c r="AX300" i="11"/>
  <c r="AX439" i="11"/>
  <c r="AX48" i="11"/>
  <c r="AX56" i="11"/>
  <c r="AX172" i="11"/>
  <c r="AX105" i="11"/>
  <c r="AX114" i="11"/>
  <c r="AX119" i="11"/>
  <c r="AX191" i="11"/>
  <c r="AX274" i="11"/>
  <c r="AX387" i="11"/>
  <c r="AX423" i="11"/>
  <c r="AX25" i="11"/>
  <c r="AX42" i="11"/>
  <c r="AX131" i="11"/>
  <c r="AX143" i="11"/>
  <c r="AX181" i="11"/>
  <c r="AX222" i="11"/>
  <c r="AX340" i="11"/>
  <c r="AX67" i="11"/>
  <c r="AX208" i="11"/>
  <c r="AX243" i="11"/>
  <c r="AX331" i="11"/>
  <c r="AX36" i="11"/>
  <c r="AX64" i="11"/>
  <c r="AX109" i="11"/>
  <c r="AX144" i="11"/>
  <c r="AX159" i="11"/>
  <c r="AX396" i="11"/>
  <c r="AX12" i="11"/>
  <c r="AX55" i="11"/>
  <c r="AX19" i="11"/>
  <c r="AX71" i="11"/>
  <c r="AX153" i="11"/>
  <c r="AX193" i="11"/>
  <c r="AX389" i="11"/>
  <c r="AX462" i="11"/>
  <c r="AX24" i="11"/>
  <c r="AX73" i="11"/>
  <c r="AX92" i="11"/>
  <c r="AX138" i="11"/>
  <c r="AX285" i="11"/>
  <c r="AX371" i="11"/>
  <c r="AX9" i="11"/>
  <c r="AX54" i="11"/>
  <c r="AX81" i="11"/>
  <c r="AX94" i="11"/>
  <c r="AX104" i="11"/>
  <c r="AX118" i="11"/>
  <c r="AX16" i="11"/>
  <c r="AX49" i="11"/>
  <c r="AX68" i="11"/>
  <c r="AX123" i="11"/>
  <c r="AX152" i="11"/>
  <c r="AX246" i="11"/>
  <c r="AX258" i="11"/>
  <c r="AX406" i="11"/>
  <c r="AX448" i="11"/>
  <c r="AX39" i="11"/>
  <c r="AX59" i="11"/>
  <c r="AX91" i="11"/>
  <c r="AX137" i="11"/>
  <c r="AX364" i="11"/>
  <c r="AX403" i="11"/>
  <c r="AX433" i="11"/>
  <c r="BS5" i="10"/>
  <c r="BR5" i="10"/>
  <c r="BK5" i="10" s="1"/>
  <c r="E24" i="28"/>
  <c r="E23" i="28"/>
  <c r="E19" i="28"/>
  <c r="E21" i="28"/>
  <c r="C31" i="27"/>
  <c r="C36" i="27" s="1"/>
  <c r="C42" i="27" s="1"/>
  <c r="C23" i="27"/>
  <c r="A49" i="25"/>
  <c r="A27" i="25"/>
  <c r="A21" i="25"/>
  <c r="A36" i="25"/>
  <c r="A25" i="25"/>
  <c r="A24" i="25"/>
  <c r="A38" i="25"/>
  <c r="A37" i="25"/>
  <c r="A46" i="25"/>
  <c r="A20" i="25"/>
  <c r="H17" i="26" s="1"/>
  <c r="A33" i="25"/>
  <c r="A22" i="25"/>
  <c r="A43" i="25"/>
  <c r="A47" i="25"/>
  <c r="A23" i="25"/>
  <c r="A32" i="25"/>
  <c r="A41" i="25"/>
  <c r="A26" i="25"/>
  <c r="A50" i="25"/>
  <c r="A31" i="25"/>
  <c r="A28" i="25"/>
  <c r="A45" i="25"/>
  <c r="A35" i="25"/>
  <c r="A30" i="25"/>
  <c r="N124" i="25"/>
  <c r="K125" i="25"/>
  <c r="N125" i="25" s="1"/>
  <c r="A39" i="25"/>
  <c r="A29" i="25"/>
  <c r="A34" i="25"/>
  <c r="K123" i="25"/>
  <c r="N123" i="25" s="1"/>
  <c r="L124" i="25"/>
  <c r="M124" i="25"/>
  <c r="Q13" i="26"/>
  <c r="T13" i="26" s="1"/>
  <c r="V13" i="26" s="1"/>
  <c r="Q11" i="26"/>
  <c r="B17" i="26"/>
  <c r="Q10" i="26"/>
  <c r="B29" i="26"/>
  <c r="B16" i="26"/>
  <c r="Q9" i="26"/>
  <c r="U9" i="26" s="1"/>
  <c r="W9" i="26" s="1"/>
  <c r="Q15" i="26"/>
  <c r="B28" i="26"/>
  <c r="B15" i="26"/>
  <c r="BH17" i="8"/>
  <c r="BH19" i="8"/>
  <c r="BH18" i="8"/>
  <c r="Q8" i="26"/>
  <c r="R8" i="26"/>
  <c r="S8" i="26" s="1"/>
  <c r="Y8" i="26" s="1"/>
  <c r="C27" i="26"/>
  <c r="O16" i="26"/>
  <c r="C28" i="26"/>
  <c r="A42" i="25"/>
  <c r="C40" i="25"/>
  <c r="A40" i="25" s="1"/>
  <c r="BL4" i="11"/>
  <c r="AG7" i="11"/>
  <c r="J38" i="14"/>
  <c r="M38" i="14" s="1"/>
  <c r="J18" i="14"/>
  <c r="M18" i="14" s="1"/>
  <c r="C65" i="5"/>
  <c r="J34" i="14"/>
  <c r="M34" i="14" s="1"/>
  <c r="J42" i="14"/>
  <c r="M42" i="14" s="1"/>
  <c r="J30" i="14"/>
  <c r="M30" i="14" s="1"/>
  <c r="J22" i="14"/>
  <c r="M22" i="14" s="1"/>
  <c r="J26" i="14"/>
  <c r="M26" i="14" s="1"/>
  <c r="J46" i="14"/>
  <c r="M46" i="14" s="1"/>
  <c r="J14" i="14"/>
  <c r="M14" i="14" s="1"/>
  <c r="J10" i="14"/>
  <c r="M10" i="14" s="1"/>
  <c r="D20" i="14"/>
  <c r="B16" i="14"/>
  <c r="K15" i="2"/>
  <c r="D22" i="13"/>
  <c r="C25" i="12"/>
  <c r="B10" i="12"/>
  <c r="B11" i="12"/>
  <c r="Z3" i="11"/>
  <c r="AY486" i="11"/>
  <c r="AY467" i="11"/>
  <c r="AY435" i="11"/>
  <c r="AY434" i="11"/>
  <c r="AY420" i="11"/>
  <c r="AY399" i="11"/>
  <c r="AY396" i="11"/>
  <c r="AY383" i="11"/>
  <c r="AY381" i="11"/>
  <c r="AY365" i="11"/>
  <c r="AY336" i="11"/>
  <c r="AY307" i="11"/>
  <c r="AY306" i="11"/>
  <c r="AY290" i="11"/>
  <c r="AY274" i="11"/>
  <c r="AY250" i="11"/>
  <c r="AY496" i="11"/>
  <c r="AY485" i="11"/>
  <c r="AY466" i="11"/>
  <c r="AY449" i="11"/>
  <c r="AY448" i="11"/>
  <c r="AY431" i="11"/>
  <c r="AY430" i="11"/>
  <c r="AY419" i="11"/>
  <c r="AY397" i="11"/>
  <c r="AY382" i="11"/>
  <c r="AY363" i="11"/>
  <c r="AY362" i="11"/>
  <c r="AY350" i="11"/>
  <c r="AY335" i="11"/>
  <c r="AY325" i="11"/>
  <c r="AY305" i="11"/>
  <c r="AY304" i="11"/>
  <c r="AY273" i="11"/>
  <c r="AY261" i="11"/>
  <c r="AY251" i="11"/>
  <c r="AY495" i="11"/>
  <c r="AY484" i="11"/>
  <c r="AY461" i="11"/>
  <c r="AY418" i="11"/>
  <c r="AY417" i="11"/>
  <c r="AY395" i="11"/>
  <c r="AY394" i="11"/>
  <c r="AY380" i="11"/>
  <c r="AY377" i="11"/>
  <c r="AY364" i="11"/>
  <c r="AY361" i="11"/>
  <c r="AY334" i="11"/>
  <c r="AY333" i="11"/>
  <c r="AY324" i="11"/>
  <c r="AY323" i="11"/>
  <c r="AY318" i="11"/>
  <c r="AY303" i="11"/>
  <c r="AY289" i="11"/>
  <c r="AY288" i="11"/>
  <c r="AY260" i="11"/>
  <c r="AY259" i="11"/>
  <c r="AY249" i="11"/>
  <c r="AY234" i="11"/>
  <c r="AY231" i="11"/>
  <c r="AY214" i="11"/>
  <c r="AY213" i="11"/>
  <c r="AY211" i="11"/>
  <c r="AY201" i="11"/>
  <c r="AY186" i="11"/>
  <c r="AY185" i="11"/>
  <c r="AY167" i="11"/>
  <c r="AY140" i="11"/>
  <c r="AY139" i="11"/>
  <c r="AY117" i="11"/>
  <c r="AY116" i="11"/>
  <c r="AY115" i="11"/>
  <c r="AY100" i="11"/>
  <c r="AY99" i="11"/>
  <c r="AY89" i="11"/>
  <c r="AY64" i="11"/>
  <c r="AY63" i="11"/>
  <c r="AY494" i="11"/>
  <c r="AY483" i="11"/>
  <c r="AY465" i="11"/>
  <c r="AY464" i="11"/>
  <c r="AY463" i="11"/>
  <c r="AY462" i="11"/>
  <c r="AY460" i="11"/>
  <c r="AY447" i="11"/>
  <c r="AY446" i="11"/>
  <c r="AY429" i="11"/>
  <c r="AY379" i="11"/>
  <c r="AY378" i="11"/>
  <c r="AY349" i="11"/>
  <c r="AY348" i="11"/>
  <c r="AY332" i="11"/>
  <c r="AY321" i="11"/>
  <c r="AY320" i="11"/>
  <c r="AY319" i="11"/>
  <c r="AY481" i="11"/>
  <c r="AY480" i="11"/>
  <c r="AY479" i="11"/>
  <c r="AY459" i="11"/>
  <c r="AY416" i="11"/>
  <c r="AY415" i="11"/>
  <c r="AY411" i="11"/>
  <c r="AY393" i="11"/>
  <c r="AY376" i="11"/>
  <c r="AY360" i="11"/>
  <c r="AY347" i="11"/>
  <c r="AY331" i="11"/>
  <c r="AY329" i="11"/>
  <c r="AY322" i="11"/>
  <c r="AY493" i="11"/>
  <c r="AY482" i="11"/>
  <c r="AY414" i="11"/>
  <c r="AY413" i="11"/>
  <c r="AY412" i="11"/>
  <c r="AY410" i="11"/>
  <c r="AY409" i="11"/>
  <c r="AY392" i="11"/>
  <c r="AY359" i="11"/>
  <c r="AY346" i="11"/>
  <c r="AY344" i="11"/>
  <c r="AY330" i="11"/>
  <c r="AY316" i="11"/>
  <c r="AY492" i="11"/>
  <c r="AY478" i="11"/>
  <c r="AY455" i="11"/>
  <c r="AY445" i="11"/>
  <c r="AY428" i="11"/>
  <c r="AY427" i="11"/>
  <c r="AY407" i="11"/>
  <c r="AY405" i="11"/>
  <c r="AY391" i="11"/>
  <c r="AY374" i="11"/>
  <c r="AY372" i="11"/>
  <c r="AY345" i="11"/>
  <c r="AY315" i="11"/>
  <c r="AY314" i="11"/>
  <c r="AY297" i="11"/>
  <c r="AY501" i="11"/>
  <c r="AY491" i="11"/>
  <c r="AY476" i="11"/>
  <c r="AY475" i="11"/>
  <c r="AY458" i="11"/>
  <c r="AY457" i="11"/>
  <c r="AY456" i="11"/>
  <c r="AY454" i="11"/>
  <c r="AY444" i="11"/>
  <c r="AY443" i="11"/>
  <c r="AY426" i="11"/>
  <c r="AY408" i="11"/>
  <c r="AY406" i="11"/>
  <c r="AY390" i="11"/>
  <c r="AY389" i="11"/>
  <c r="AY375" i="11"/>
  <c r="AY373" i="11"/>
  <c r="AY371" i="11"/>
  <c r="AY358" i="11"/>
  <c r="AY357" i="11"/>
  <c r="AY343" i="11"/>
  <c r="AY328" i="11"/>
  <c r="AY313" i="11"/>
  <c r="AY312" i="11"/>
  <c r="AY296" i="11"/>
  <c r="AY295" i="11"/>
  <c r="AY499" i="11"/>
  <c r="AY490" i="11"/>
  <c r="AY474" i="11"/>
  <c r="AY473" i="11"/>
  <c r="AY472" i="11"/>
  <c r="AY440" i="11"/>
  <c r="AY439" i="11"/>
  <c r="AY437" i="11"/>
  <c r="AY424" i="11"/>
  <c r="AY403" i="11"/>
  <c r="AY402" i="11"/>
  <c r="AY387" i="11"/>
  <c r="AY386" i="11"/>
  <c r="AY355" i="11"/>
  <c r="AY341" i="11"/>
  <c r="AY340" i="11"/>
  <c r="AY327" i="11"/>
  <c r="AY311" i="11"/>
  <c r="AY310" i="11"/>
  <c r="AY309" i="11"/>
  <c r="AY308" i="11"/>
  <c r="AY293" i="11"/>
  <c r="AY441" i="11"/>
  <c r="AY436" i="11"/>
  <c r="AY400" i="11"/>
  <c r="AY385" i="11"/>
  <c r="AY354" i="11"/>
  <c r="AY353" i="11"/>
  <c r="AY352" i="11"/>
  <c r="AY339" i="11"/>
  <c r="AY338" i="11"/>
  <c r="AY326" i="11"/>
  <c r="AY292" i="11"/>
  <c r="AY498" i="11"/>
  <c r="AY497" i="11"/>
  <c r="AY489" i="11"/>
  <c r="AY488" i="11"/>
  <c r="AY487" i="11"/>
  <c r="AY471" i="11"/>
  <c r="AY470" i="11"/>
  <c r="AY469" i="11"/>
  <c r="AY468" i="11"/>
  <c r="AY452" i="11"/>
  <c r="AY451" i="11"/>
  <c r="AY450" i="11"/>
  <c r="AY433" i="11"/>
  <c r="AY432" i="11"/>
  <c r="AY423" i="11"/>
  <c r="AY422" i="11"/>
  <c r="AY421" i="11"/>
  <c r="AY401" i="11"/>
  <c r="AY398" i="11"/>
  <c r="AY384" i="11"/>
  <c r="AY369" i="11"/>
  <c r="AY368" i="11"/>
  <c r="AY367" i="11"/>
  <c r="AY366" i="11"/>
  <c r="AY351" i="11"/>
  <c r="AY337" i="11"/>
  <c r="AY291" i="11"/>
  <c r="AY438" i="11"/>
  <c r="AY286" i="11"/>
  <c r="AY285" i="11"/>
  <c r="AY275" i="11"/>
  <c r="AY248" i="11"/>
  <c r="AY220" i="11"/>
  <c r="AY218" i="11"/>
  <c r="AY199" i="11"/>
  <c r="AY197" i="11"/>
  <c r="AY196" i="11"/>
  <c r="AY175" i="11"/>
  <c r="AY151" i="11"/>
  <c r="AY150" i="11"/>
  <c r="AY149" i="11"/>
  <c r="AY148" i="11"/>
  <c r="AY147" i="11"/>
  <c r="AY145" i="11"/>
  <c r="AY144" i="11"/>
  <c r="AY138" i="11"/>
  <c r="AY105" i="11"/>
  <c r="AY104" i="11"/>
  <c r="AY74" i="11"/>
  <c r="AY73" i="11"/>
  <c r="AY72" i="11"/>
  <c r="AY71" i="11"/>
  <c r="AY51" i="11"/>
  <c r="AY49" i="11"/>
  <c r="AY47" i="11"/>
  <c r="AY46" i="11"/>
  <c r="AY42" i="11"/>
  <c r="AY22" i="11"/>
  <c r="AY20" i="11"/>
  <c r="AY48" i="11"/>
  <c r="AY60" i="11"/>
  <c r="AY56" i="11"/>
  <c r="AY26" i="11"/>
  <c r="AY269" i="11"/>
  <c r="AY267" i="11"/>
  <c r="AY246" i="11"/>
  <c r="AY219" i="11"/>
  <c r="AY174" i="11"/>
  <c r="AY172" i="11"/>
  <c r="AY170" i="11"/>
  <c r="AY146" i="11"/>
  <c r="AY102" i="11"/>
  <c r="AY88" i="11"/>
  <c r="AY87" i="11"/>
  <c r="AY86" i="11"/>
  <c r="AY76" i="11"/>
  <c r="AY68" i="11"/>
  <c r="AY41" i="11"/>
  <c r="AY404" i="11"/>
  <c r="AY388" i="11"/>
  <c r="AY302" i="11"/>
  <c r="AY301" i="11"/>
  <c r="AY299" i="11"/>
  <c r="AY298" i="11"/>
  <c r="AY294" i="11"/>
  <c r="AY271" i="11"/>
  <c r="AY270" i="11"/>
  <c r="AY268" i="11"/>
  <c r="AY265" i="11"/>
  <c r="AY247" i="11"/>
  <c r="AY217" i="11"/>
  <c r="AY216" i="11"/>
  <c r="AY195" i="11"/>
  <c r="AY173" i="11"/>
  <c r="AY171" i="11"/>
  <c r="AY169" i="11"/>
  <c r="AY141" i="11"/>
  <c r="AY101" i="11"/>
  <c r="AY85" i="11"/>
  <c r="AY84" i="11"/>
  <c r="AY82" i="11"/>
  <c r="AY78" i="11"/>
  <c r="AY77" i="11"/>
  <c r="AY70" i="11"/>
  <c r="AY67" i="11"/>
  <c r="AY45" i="11"/>
  <c r="AY39" i="11"/>
  <c r="AY356" i="11"/>
  <c r="AY317" i="11"/>
  <c r="AY300" i="11"/>
  <c r="AY272" i="11"/>
  <c r="AY266" i="11"/>
  <c r="AY264" i="11"/>
  <c r="AY245" i="11"/>
  <c r="AY244" i="11"/>
  <c r="AY215" i="11"/>
  <c r="AY212" i="11"/>
  <c r="AY210" i="11"/>
  <c r="AY207" i="11"/>
  <c r="AY206" i="11"/>
  <c r="AY194" i="11"/>
  <c r="AY193" i="11"/>
  <c r="AY166" i="11"/>
  <c r="AY165" i="11"/>
  <c r="AY164" i="11"/>
  <c r="AY163" i="11"/>
  <c r="AY162" i="11"/>
  <c r="AY137" i="11"/>
  <c r="AY136" i="11"/>
  <c r="AY131" i="11"/>
  <c r="AY130" i="11"/>
  <c r="AY129" i="11"/>
  <c r="AY83" i="11"/>
  <c r="AY80" i="11"/>
  <c r="AY79" i="11"/>
  <c r="AY36" i="11"/>
  <c r="AY35" i="11"/>
  <c r="AY18" i="11"/>
  <c r="AY17" i="11"/>
  <c r="AY16" i="11"/>
  <c r="AY14" i="11"/>
  <c r="AY13" i="11"/>
  <c r="AY12" i="11"/>
  <c r="AY500" i="11"/>
  <c r="AY263" i="11"/>
  <c r="AY262" i="11"/>
  <c r="AY208" i="11"/>
  <c r="AY192" i="11"/>
  <c r="AY191" i="11"/>
  <c r="AY168" i="11"/>
  <c r="AY132" i="11"/>
  <c r="AY98" i="11"/>
  <c r="AY81" i="11"/>
  <c r="AY38" i="11"/>
  <c r="AY37" i="11"/>
  <c r="AY34" i="11"/>
  <c r="AY33" i="11"/>
  <c r="AY32" i="11"/>
  <c r="AY15" i="11"/>
  <c r="AY342" i="11"/>
  <c r="AY243" i="11"/>
  <c r="AY242" i="11"/>
  <c r="AY241" i="11"/>
  <c r="AY240" i="11"/>
  <c r="AY209" i="11"/>
  <c r="AY205" i="11"/>
  <c r="AY190" i="11"/>
  <c r="AY189" i="11"/>
  <c r="AY161" i="11"/>
  <c r="AY160" i="11"/>
  <c r="AY135" i="11"/>
  <c r="AY134" i="11"/>
  <c r="AY133" i="11"/>
  <c r="AY127" i="11"/>
  <c r="AY126" i="11"/>
  <c r="AY125" i="11"/>
  <c r="AY124" i="11"/>
  <c r="AY123" i="11"/>
  <c r="AY97" i="11"/>
  <c r="AY66" i="11"/>
  <c r="AY65" i="11"/>
  <c r="AY62" i="11"/>
  <c r="AY61" i="11"/>
  <c r="AY31" i="11"/>
  <c r="AY30" i="11"/>
  <c r="AY29" i="11"/>
  <c r="AY28" i="11"/>
  <c r="AY11" i="11"/>
  <c r="AY10" i="11"/>
  <c r="AY6" i="11"/>
  <c r="AY5" i="11"/>
  <c r="AY425" i="11"/>
  <c r="AY258" i="11"/>
  <c r="AY237" i="11"/>
  <c r="AY159" i="11"/>
  <c r="AY158" i="11"/>
  <c r="AY128" i="11"/>
  <c r="AY122" i="11"/>
  <c r="AY96" i="11"/>
  <c r="AY95" i="11"/>
  <c r="AY93" i="11"/>
  <c r="AY9" i="11"/>
  <c r="AY7" i="11"/>
  <c r="AY442" i="11"/>
  <c r="AY257" i="11"/>
  <c r="AY256" i="11"/>
  <c r="AY255" i="11"/>
  <c r="AY254" i="11"/>
  <c r="AY239" i="11"/>
  <c r="AY238" i="11"/>
  <c r="AY236" i="11"/>
  <c r="AY235" i="11"/>
  <c r="AY204" i="11"/>
  <c r="AY188" i="11"/>
  <c r="AY94" i="11"/>
  <c r="AY27" i="11"/>
  <c r="AY8" i="11"/>
  <c r="AY4" i="11"/>
  <c r="AY282" i="11"/>
  <c r="AY230" i="11"/>
  <c r="AY187" i="11"/>
  <c r="AY157" i="11"/>
  <c r="AY156" i="11"/>
  <c r="AY155" i="11"/>
  <c r="AY121" i="11"/>
  <c r="AY120" i="11"/>
  <c r="AY119" i="11"/>
  <c r="AY118" i="11"/>
  <c r="AY477" i="11"/>
  <c r="AY453" i="11"/>
  <c r="AY283" i="11"/>
  <c r="AY279" i="11"/>
  <c r="AY253" i="11"/>
  <c r="AY233" i="11"/>
  <c r="AY232" i="11"/>
  <c r="AY229" i="11"/>
  <c r="AY228" i="11"/>
  <c r="AY224" i="11"/>
  <c r="AY223" i="11"/>
  <c r="AY203" i="11"/>
  <c r="AY202" i="11"/>
  <c r="AY181" i="11"/>
  <c r="AY154" i="11"/>
  <c r="AY113" i="11"/>
  <c r="AY112" i="11"/>
  <c r="AY111" i="11"/>
  <c r="AY91" i="11"/>
  <c r="AY57" i="11"/>
  <c r="AY55" i="11"/>
  <c r="AY54" i="11"/>
  <c r="AY53" i="11"/>
  <c r="AY50" i="11"/>
  <c r="AY281" i="11"/>
  <c r="AY280" i="11"/>
  <c r="AY278" i="11"/>
  <c r="AY277" i="11"/>
  <c r="AY252" i="11"/>
  <c r="AY227" i="11"/>
  <c r="AY225" i="11"/>
  <c r="AY222" i="11"/>
  <c r="AY184" i="11"/>
  <c r="AY183" i="11"/>
  <c r="AY179" i="11"/>
  <c r="AY178" i="11"/>
  <c r="AY153" i="11"/>
  <c r="AY142" i="11"/>
  <c r="AY109" i="11"/>
  <c r="AY108" i="11"/>
  <c r="AY25" i="11"/>
  <c r="AY44" i="11"/>
  <c r="AY40" i="11"/>
  <c r="AY19" i="11"/>
  <c r="AY59" i="11"/>
  <c r="AY370" i="11"/>
  <c r="AY287" i="11"/>
  <c r="AY284" i="11"/>
  <c r="AY276" i="11"/>
  <c r="AY226" i="11"/>
  <c r="AY221" i="11"/>
  <c r="AY200" i="11"/>
  <c r="AY198" i="11"/>
  <c r="AY182" i="11"/>
  <c r="AY180" i="11"/>
  <c r="AY177" i="11"/>
  <c r="AY176" i="11"/>
  <c r="AY152" i="11"/>
  <c r="AY143" i="11"/>
  <c r="AY110" i="11"/>
  <c r="AY107" i="11"/>
  <c r="AY106" i="11"/>
  <c r="AY103" i="11"/>
  <c r="AY90" i="11"/>
  <c r="AY75" i="11"/>
  <c r="AY52" i="11"/>
  <c r="AY24" i="11"/>
  <c r="AY23" i="11"/>
  <c r="AY21" i="11"/>
  <c r="AY3" i="11"/>
  <c r="AY69" i="11"/>
  <c r="AY43" i="11"/>
  <c r="AY114" i="11"/>
  <c r="AY92" i="11"/>
  <c r="AY58" i="11"/>
  <c r="BL3" i="10"/>
  <c r="BS6" i="10"/>
  <c r="BQ4" i="10"/>
  <c r="BJ4" i="10" s="1"/>
  <c r="C19" i="7"/>
  <c r="D19" i="7" s="1"/>
  <c r="C20" i="7"/>
  <c r="D20" i="7" s="1"/>
  <c r="C21" i="7"/>
  <c r="D21" i="7" s="1"/>
  <c r="C22" i="7"/>
  <c r="D22" i="7" s="1"/>
  <c r="C23" i="7"/>
  <c r="D23" i="7" s="1"/>
  <c r="C24" i="7"/>
  <c r="D24" i="7" s="1"/>
  <c r="C25" i="7"/>
  <c r="D25" i="7" s="1"/>
  <c r="C16" i="7"/>
  <c r="D16" i="7" s="1"/>
  <c r="C17" i="7"/>
  <c r="D17" i="7" s="1"/>
  <c r="C18" i="7"/>
  <c r="D18" i="7" s="1"/>
  <c r="AM47" i="10"/>
  <c r="AF47" i="10" s="1"/>
  <c r="AN6" i="10"/>
  <c r="AG6" i="10" s="1"/>
  <c r="AL6" i="10"/>
  <c r="AE4" i="10"/>
  <c r="AW280" i="11"/>
  <c r="AW265" i="11"/>
  <c r="AW47" i="11"/>
  <c r="AW83" i="11"/>
  <c r="AW133" i="11"/>
  <c r="AW139" i="11"/>
  <c r="AW145" i="11"/>
  <c r="AW220" i="11"/>
  <c r="AW228" i="11"/>
  <c r="AW12" i="11"/>
  <c r="AW55" i="11"/>
  <c r="AW61" i="11"/>
  <c r="AW84" i="11"/>
  <c r="AW90" i="11"/>
  <c r="AW99" i="11"/>
  <c r="AW103" i="11"/>
  <c r="AW104" i="11"/>
  <c r="AW118" i="11"/>
  <c r="AW126" i="11"/>
  <c r="AW147" i="11"/>
  <c r="AW154" i="11"/>
  <c r="AW160" i="11"/>
  <c r="AW176" i="11"/>
  <c r="AW183" i="11"/>
  <c r="AW189" i="11"/>
  <c r="AW202" i="11"/>
  <c r="AW207" i="11"/>
  <c r="AW213" i="11"/>
  <c r="AW237" i="11"/>
  <c r="AW238" i="11"/>
  <c r="AW245" i="11"/>
  <c r="AW261" i="11"/>
  <c r="AW26" i="11"/>
  <c r="AW182" i="11"/>
  <c r="AW4" i="11"/>
  <c r="AW13" i="11"/>
  <c r="AW21" i="11"/>
  <c r="AW35" i="11"/>
  <c r="AW68" i="11"/>
  <c r="AW75" i="11"/>
  <c r="AW85" i="11"/>
  <c r="AW111" i="11"/>
  <c r="AW119" i="11"/>
  <c r="AW127" i="11"/>
  <c r="AW128" i="11"/>
  <c r="AW135" i="11"/>
  <c r="AW161" i="11"/>
  <c r="AW169" i="11"/>
  <c r="AW184" i="11"/>
  <c r="AW196" i="11"/>
  <c r="AW214" i="11"/>
  <c r="AW230" i="11"/>
  <c r="AW250" i="11"/>
  <c r="AW256" i="11"/>
  <c r="AW279" i="11"/>
  <c r="AW206" i="11"/>
  <c r="AW212" i="11"/>
  <c r="AW249" i="11"/>
  <c r="AW260" i="11"/>
  <c r="AW266" i="11"/>
  <c r="AW497" i="11"/>
  <c r="AW458" i="11"/>
  <c r="AW452" i="11"/>
  <c r="AW447" i="11"/>
  <c r="AW429" i="11"/>
  <c r="AW424" i="11"/>
  <c r="AW419" i="11"/>
  <c r="AW407" i="11"/>
  <c r="AW396" i="11"/>
  <c r="AW391" i="11"/>
  <c r="AW359" i="11"/>
  <c r="AW354" i="11"/>
  <c r="AW349" i="11"/>
  <c r="AW344" i="11"/>
  <c r="AW328" i="11"/>
  <c r="AW324" i="11"/>
  <c r="AW294" i="11"/>
  <c r="AW289" i="11"/>
  <c r="AW492" i="11"/>
  <c r="AW487" i="11"/>
  <c r="AW482" i="11"/>
  <c r="AW475" i="11"/>
  <c r="AW468" i="11"/>
  <c r="AW463" i="11"/>
  <c r="AW435" i="11"/>
  <c r="AW413" i="11"/>
  <c r="AW375" i="11"/>
  <c r="AW364" i="11"/>
  <c r="AW353" i="11"/>
  <c r="AW338" i="11"/>
  <c r="AW332" i="11"/>
  <c r="AW323" i="11"/>
  <c r="AW501" i="11"/>
  <c r="AW481" i="11"/>
  <c r="AW457" i="11"/>
  <c r="AW451" i="11"/>
  <c r="AW446" i="11"/>
  <c r="AW418" i="11"/>
  <c r="AW406" i="11"/>
  <c r="AW401" i="11"/>
  <c r="AW390" i="11"/>
  <c r="AW384" i="11"/>
  <c r="AW379" i="11"/>
  <c r="AW374" i="11"/>
  <c r="AW369" i="11"/>
  <c r="AW363" i="11"/>
  <c r="AW348" i="11"/>
  <c r="AW317" i="11"/>
  <c r="AW311" i="11"/>
  <c r="AW305" i="11"/>
  <c r="AW299" i="11"/>
  <c r="AW293" i="11"/>
  <c r="AW496" i="11"/>
  <c r="AW491" i="11"/>
  <c r="AW480" i="11"/>
  <c r="AW462" i="11"/>
  <c r="AW456" i="11"/>
  <c r="AW441" i="11"/>
  <c r="AW434" i="11"/>
  <c r="AW423" i="11"/>
  <c r="AW412" i="11"/>
  <c r="AW405" i="11"/>
  <c r="AW400" i="11"/>
  <c r="AW395" i="11"/>
  <c r="AW358" i="11"/>
  <c r="AW352" i="11"/>
  <c r="AW486" i="11"/>
  <c r="AW479" i="11"/>
  <c r="AW474" i="11"/>
  <c r="AW467" i="11"/>
  <c r="AW461" i="11"/>
  <c r="AW455" i="11"/>
  <c r="AW450" i="11"/>
  <c r="AW440" i="11"/>
  <c r="AW433" i="11"/>
  <c r="AW428" i="11"/>
  <c r="AW417" i="11"/>
  <c r="AW411" i="11"/>
  <c r="AW389" i="11"/>
  <c r="AW368" i="11"/>
  <c r="AW362" i="11"/>
  <c r="AW343" i="11"/>
  <c r="AW337" i="11"/>
  <c r="AW331" i="11"/>
  <c r="AW316" i="11"/>
  <c r="AW304" i="11"/>
  <c r="AW287" i="11"/>
  <c r="AW276" i="11"/>
  <c r="AW272" i="11"/>
  <c r="AW253" i="11"/>
  <c r="AW244" i="11"/>
  <c r="AW234" i="11"/>
  <c r="AW222" i="11"/>
  <c r="AW216" i="11"/>
  <c r="AW210" i="11"/>
  <c r="AW201" i="11"/>
  <c r="AW185" i="11"/>
  <c r="AW162" i="11"/>
  <c r="AW141" i="11"/>
  <c r="AW122" i="11"/>
  <c r="AW116" i="11"/>
  <c r="AW105" i="11"/>
  <c r="AW87" i="11"/>
  <c r="AW81" i="11"/>
  <c r="AW62" i="11"/>
  <c r="AW57" i="11"/>
  <c r="AW33" i="11"/>
  <c r="AW16" i="11"/>
  <c r="AW233" i="11"/>
  <c r="AW179" i="11"/>
  <c r="AW500" i="11"/>
  <c r="AW495" i="11"/>
  <c r="AW473" i="11"/>
  <c r="AW439" i="11"/>
  <c r="AW432" i="11"/>
  <c r="AW427" i="11"/>
  <c r="AW422" i="11"/>
  <c r="AW394" i="11"/>
  <c r="AW383" i="11"/>
  <c r="AW378" i="11"/>
  <c r="AW373" i="11"/>
  <c r="AW367" i="11"/>
  <c r="AW357" i="11"/>
  <c r="AW347" i="11"/>
  <c r="AW322" i="11"/>
  <c r="AW309" i="11"/>
  <c r="AW298" i="11"/>
  <c r="AW292" i="11"/>
  <c r="AW271" i="11"/>
  <c r="AW248" i="11"/>
  <c r="AW239" i="11"/>
  <c r="AW227" i="11"/>
  <c r="AW205" i="11"/>
  <c r="AW190" i="11"/>
  <c r="AW180" i="11"/>
  <c r="AW174" i="11"/>
  <c r="AW157" i="11"/>
  <c r="AW152" i="11"/>
  <c r="AW146" i="11"/>
  <c r="AW115" i="11"/>
  <c r="AW110" i="11"/>
  <c r="AW91" i="11"/>
  <c r="AW80" i="11"/>
  <c r="AW73" i="11"/>
  <c r="AW67" i="11"/>
  <c r="AW56" i="11"/>
  <c r="AW51" i="11"/>
  <c r="AW39" i="11"/>
  <c r="AW27" i="11"/>
  <c r="AW22" i="11"/>
  <c r="AW9" i="11"/>
  <c r="AW275" i="11"/>
  <c r="AW257" i="11"/>
  <c r="AW252" i="11"/>
  <c r="AW221" i="11"/>
  <c r="AW215" i="11"/>
  <c r="AW195" i="11"/>
  <c r="AW168" i="11"/>
  <c r="AW490" i="11"/>
  <c r="AW485" i="11"/>
  <c r="AW472" i="11"/>
  <c r="AW466" i="11"/>
  <c r="AW460" i="11"/>
  <c r="AW454" i="11"/>
  <c r="AW445" i="11"/>
  <c r="AW438" i="11"/>
  <c r="AW410" i="11"/>
  <c r="AW388" i="11"/>
  <c r="AW377" i="11"/>
  <c r="AW372" i="11"/>
  <c r="AW361" i="11"/>
  <c r="AW351" i="11"/>
  <c r="AW342" i="11"/>
  <c r="AW336" i="11"/>
  <c r="AW326" i="11"/>
  <c r="AW321" i="11"/>
  <c r="AW315" i="11"/>
  <c r="AW308" i="11"/>
  <c r="AW303" i="11"/>
  <c r="AW499" i="11"/>
  <c r="AW494" i="11"/>
  <c r="AW478" i="11"/>
  <c r="AW449" i="11"/>
  <c r="AW421" i="11"/>
  <c r="AW416" i="11"/>
  <c r="AW409" i="11"/>
  <c r="AW404" i="11"/>
  <c r="AW399" i="11"/>
  <c r="AW382" i="11"/>
  <c r="AW366" i="11"/>
  <c r="AW330" i="11"/>
  <c r="AW320" i="11"/>
  <c r="AW314" i="11"/>
  <c r="AW297" i="11"/>
  <c r="AW291" i="11"/>
  <c r="AW286" i="11"/>
  <c r="AW281" i="11"/>
  <c r="AW484" i="11"/>
  <c r="AW459" i="11"/>
  <c r="AW453" i="11"/>
  <c r="AW444" i="11"/>
  <c r="AW437" i="11"/>
  <c r="AW431" i="11"/>
  <c r="AW426" i="11"/>
  <c r="AW398" i="11"/>
  <c r="AW393" i="11"/>
  <c r="AW387" i="11"/>
  <c r="AW381" i="11"/>
  <c r="AW371" i="11"/>
  <c r="AW356" i="11"/>
  <c r="AW346" i="11"/>
  <c r="AW341" i="11"/>
  <c r="AW335" i="11"/>
  <c r="AW329" i="11"/>
  <c r="AW302" i="11"/>
  <c r="AW489" i="11"/>
  <c r="AW471" i="11"/>
  <c r="AW465" i="11"/>
  <c r="AW448" i="11"/>
  <c r="AW443" i="11"/>
  <c r="AW430" i="11"/>
  <c r="AW415" i="11"/>
  <c r="AW386" i="11"/>
  <c r="AW376" i="11"/>
  <c r="AW350" i="11"/>
  <c r="AW340" i="11"/>
  <c r="AW319" i="11"/>
  <c r="AW296" i="11"/>
  <c r="AW290" i="11"/>
  <c r="AW285" i="11"/>
  <c r="AW498" i="11"/>
  <c r="AW493" i="11"/>
  <c r="AW488" i="11"/>
  <c r="AW483" i="11"/>
  <c r="AW477" i="11"/>
  <c r="AW470" i="11"/>
  <c r="AW436" i="11"/>
  <c r="AW425" i="11"/>
  <c r="AW420" i="11"/>
  <c r="AW403" i="11"/>
  <c r="AW392" i="11"/>
  <c r="AW370" i="11"/>
  <c r="AW365" i="11"/>
  <c r="AW360" i="11"/>
  <c r="AW355" i="11"/>
  <c r="AW334" i="11"/>
  <c r="AW325" i="11"/>
  <c r="AW318" i="11"/>
  <c r="AW313" i="11"/>
  <c r="AW307" i="11"/>
  <c r="AW301" i="11"/>
  <c r="AW295" i="11"/>
  <c r="AW476" i="11"/>
  <c r="AW469" i="11"/>
  <c r="AW464" i="11"/>
  <c r="AW442" i="11"/>
  <c r="AW414" i="11"/>
  <c r="AW408" i="11"/>
  <c r="AW402" i="11"/>
  <c r="AW397" i="11"/>
  <c r="AW385" i="11"/>
  <c r="AW380" i="11"/>
  <c r="AW345" i="11"/>
  <c r="AW339" i="11"/>
  <c r="AW333" i="11"/>
  <c r="AW312" i="11"/>
  <c r="AW306" i="11"/>
  <c r="AW14" i="11"/>
  <c r="AW15" i="11"/>
  <c r="AW28" i="11"/>
  <c r="AW42" i="11"/>
  <c r="AW49" i="11"/>
  <c r="AW50" i="11"/>
  <c r="AW63" i="11"/>
  <c r="AW76" i="11"/>
  <c r="AW95" i="11"/>
  <c r="AW100" i="11"/>
  <c r="AW148" i="11"/>
  <c r="AW155" i="11"/>
  <c r="AW177" i="11"/>
  <c r="AW197" i="11"/>
  <c r="AW203" i="11"/>
  <c r="AW208" i="11"/>
  <c r="AW223" i="11"/>
  <c r="AW251" i="11"/>
  <c r="AW267" i="11"/>
  <c r="AW273" i="11"/>
  <c r="AW37" i="11"/>
  <c r="AW6" i="11"/>
  <c r="AW7" i="11"/>
  <c r="AW8" i="11"/>
  <c r="AW17" i="11"/>
  <c r="AW24" i="11"/>
  <c r="AW38" i="11"/>
  <c r="AW45" i="11"/>
  <c r="AW58" i="11"/>
  <c r="AW78" i="11"/>
  <c r="AW79" i="11"/>
  <c r="AW92" i="11"/>
  <c r="AW96" i="11"/>
  <c r="AW107" i="11"/>
  <c r="AW113" i="11"/>
  <c r="AW129" i="11"/>
  <c r="AW137" i="11"/>
  <c r="AW150" i="11"/>
  <c r="AW171" i="11"/>
  <c r="AW186" i="11"/>
  <c r="AW192" i="11"/>
  <c r="AW198" i="11"/>
  <c r="AW204" i="11"/>
  <c r="AW224" i="11"/>
  <c r="AW247" i="11"/>
  <c r="AW258" i="11"/>
  <c r="AW263" i="11"/>
  <c r="AW282" i="11"/>
  <c r="AW36" i="11"/>
  <c r="AW43" i="11"/>
  <c r="AW120" i="11"/>
  <c r="AW209" i="11"/>
  <c r="AW231" i="11"/>
  <c r="AW64" i="11"/>
  <c r="AW70" i="11"/>
  <c r="AW86" i="11"/>
  <c r="AW170" i="11"/>
  <c r="AW246" i="11"/>
  <c r="AW262" i="11"/>
  <c r="AW268" i="11"/>
  <c r="AW274" i="11"/>
  <c r="AW18" i="11"/>
  <c r="AW30" i="11"/>
  <c r="AW52" i="11"/>
  <c r="AW88" i="11"/>
  <c r="AW101" i="11"/>
  <c r="AW130" i="11"/>
  <c r="AW151" i="11"/>
  <c r="AW164" i="11"/>
  <c r="AW199" i="11"/>
  <c r="AW225" i="11"/>
  <c r="AW241" i="11"/>
  <c r="AW283" i="11"/>
  <c r="AW284" i="11"/>
  <c r="AW310" i="11"/>
  <c r="AW23" i="11"/>
  <c r="AW69" i="11"/>
  <c r="AW77" i="11"/>
  <c r="AW106" i="11"/>
  <c r="AW112" i="11"/>
  <c r="AW156" i="11"/>
  <c r="AW191" i="11"/>
  <c r="AW232" i="11"/>
  <c r="AW5" i="11"/>
  <c r="AW29" i="11"/>
  <c r="AW44" i="11"/>
  <c r="AW121" i="11"/>
  <c r="AW136" i="11"/>
  <c r="AW149" i="11"/>
  <c r="AW163" i="11"/>
  <c r="AW178" i="11"/>
  <c r="AW217" i="11"/>
  <c r="AW240" i="11"/>
  <c r="AW25" i="11"/>
  <c r="AW31" i="11"/>
  <c r="AW59" i="11"/>
  <c r="AW65" i="11"/>
  <c r="AW71" i="11"/>
  <c r="AW97" i="11"/>
  <c r="AW108" i="11"/>
  <c r="AW114" i="11"/>
  <c r="AW142" i="11"/>
  <c r="AW172" i="11"/>
  <c r="AW173" i="11"/>
  <c r="AW187" i="11"/>
  <c r="AW218" i="11"/>
  <c r="AW226" i="11"/>
  <c r="AW269" i="11"/>
  <c r="AW327" i="11"/>
  <c r="AW3" i="11"/>
  <c r="AW10" i="11"/>
  <c r="AW46" i="11"/>
  <c r="AW60" i="11"/>
  <c r="AW66" i="11"/>
  <c r="AW72" i="11"/>
  <c r="AW89" i="11"/>
  <c r="AW102" i="11"/>
  <c r="AW123" i="11"/>
  <c r="AW131" i="11"/>
  <c r="AW143" i="11"/>
  <c r="AW144" i="11"/>
  <c r="AW158" i="11"/>
  <c r="AW165" i="11"/>
  <c r="AW193" i="11"/>
  <c r="AW200" i="11"/>
  <c r="AW219" i="11"/>
  <c r="AW235" i="11"/>
  <c r="AW242" i="11"/>
  <c r="AW259" i="11"/>
  <c r="AW264" i="11"/>
  <c r="AW270" i="11"/>
  <c r="AW11" i="11"/>
  <c r="AW19" i="11"/>
  <c r="AW32" i="11"/>
  <c r="AW40" i="11"/>
  <c r="AW53" i="11"/>
  <c r="AW82" i="11"/>
  <c r="AW93" i="11"/>
  <c r="AW98" i="11"/>
  <c r="AW109" i="11"/>
  <c r="AW117" i="11"/>
  <c r="AW124" i="11"/>
  <c r="AW132" i="11"/>
  <c r="AW138" i="11"/>
  <c r="AW153" i="11"/>
  <c r="AW166" i="11"/>
  <c r="AW167" i="11"/>
  <c r="AW181" i="11"/>
  <c r="AW188" i="11"/>
  <c r="AW194" i="11"/>
  <c r="AW211" i="11"/>
  <c r="AW243" i="11"/>
  <c r="AW254" i="11"/>
  <c r="AW277" i="11"/>
  <c r="AW300" i="11"/>
  <c r="AW159" i="11"/>
  <c r="AW175" i="11"/>
  <c r="AW236" i="11"/>
  <c r="AW20" i="11"/>
  <c r="AW34" i="11"/>
  <c r="AW41" i="11"/>
  <c r="AW48" i="11"/>
  <c r="AW54" i="11"/>
  <c r="AW74" i="11"/>
  <c r="AW94" i="11"/>
  <c r="AW125" i="11"/>
  <c r="AW134" i="11"/>
  <c r="AW140" i="11"/>
  <c r="AW229" i="11"/>
  <c r="AW255" i="11"/>
  <c r="AW278" i="11"/>
  <c r="AW288" i="11"/>
  <c r="BK11" i="8"/>
  <c r="BK10" i="8"/>
  <c r="F43" i="5"/>
  <c r="C47" i="5"/>
  <c r="C50" i="5"/>
  <c r="C56" i="5"/>
  <c r="BP4" i="10"/>
  <c r="BI3" i="10"/>
  <c r="AA14" i="10"/>
  <c r="AA33" i="10"/>
  <c r="AA25" i="10"/>
  <c r="AA39" i="10"/>
  <c r="AA43" i="10"/>
  <c r="AB501" i="10"/>
  <c r="AB497" i="10"/>
  <c r="AB493" i="10"/>
  <c r="AB489" i="10"/>
  <c r="AB485" i="10"/>
  <c r="AB481" i="10"/>
  <c r="AB477" i="10"/>
  <c r="AB473" i="10"/>
  <c r="AB469" i="10"/>
  <c r="AB465" i="10"/>
  <c r="AB461" i="10"/>
  <c r="AB500" i="10"/>
  <c r="AB496" i="10"/>
  <c r="AB492" i="10"/>
  <c r="AB488" i="10"/>
  <c r="AB484" i="10"/>
  <c r="AB480" i="10"/>
  <c r="AB476" i="10"/>
  <c r="AB472" i="10"/>
  <c r="AB468" i="10"/>
  <c r="AB464" i="10"/>
  <c r="AB460" i="10"/>
  <c r="AB456" i="10"/>
  <c r="AB452" i="10"/>
  <c r="AB448" i="10"/>
  <c r="AB499" i="10"/>
  <c r="AB495" i="10"/>
  <c r="AB491" i="10"/>
  <c r="AB487" i="10"/>
  <c r="AB483" i="10"/>
  <c r="AB479" i="10"/>
  <c r="AB475" i="10"/>
  <c r="AB471" i="10"/>
  <c r="AB467" i="10"/>
  <c r="AB498" i="10"/>
  <c r="AB494" i="10"/>
  <c r="AB490" i="10"/>
  <c r="AB486" i="10"/>
  <c r="AB482" i="10"/>
  <c r="AB478" i="10"/>
  <c r="AB474" i="10"/>
  <c r="AB470" i="10"/>
  <c r="AB466" i="10"/>
  <c r="AB462" i="10"/>
  <c r="AB458" i="10"/>
  <c r="AB454" i="10"/>
  <c r="AB450" i="10"/>
  <c r="AB446" i="10"/>
  <c r="AB442" i="10"/>
  <c r="AB455" i="10"/>
  <c r="AB459" i="10"/>
  <c r="AB453" i="10"/>
  <c r="AB449" i="10"/>
  <c r="AB457" i="10"/>
  <c r="AB447" i="10"/>
  <c r="AB440" i="10"/>
  <c r="AB436" i="10"/>
  <c r="AB432" i="10"/>
  <c r="AB428" i="10"/>
  <c r="AB424" i="10"/>
  <c r="AB420" i="10"/>
  <c r="AB445" i="10"/>
  <c r="AB463" i="10"/>
  <c r="AB444" i="10"/>
  <c r="AB439" i="10"/>
  <c r="AB438" i="10"/>
  <c r="AB434" i="10"/>
  <c r="AB430" i="10"/>
  <c r="AB426" i="10"/>
  <c r="AB422" i="10"/>
  <c r="AB418" i="10"/>
  <c r="AB414" i="10"/>
  <c r="AB410" i="10"/>
  <c r="AB406" i="10"/>
  <c r="AB402" i="10"/>
  <c r="AB398" i="10"/>
  <c r="AB394" i="10"/>
  <c r="AB390" i="10"/>
  <c r="AB386" i="10"/>
  <c r="AB382" i="10"/>
  <c r="AB451" i="10"/>
  <c r="AB441" i="10"/>
  <c r="AB431" i="10"/>
  <c r="AB395" i="10"/>
  <c r="AB392" i="10"/>
  <c r="AB377" i="10"/>
  <c r="AB373" i="10"/>
  <c r="AB369" i="10"/>
  <c r="AB365" i="10"/>
  <c r="AB361" i="10"/>
  <c r="AB357" i="10"/>
  <c r="AB353" i="10"/>
  <c r="AB349" i="10"/>
  <c r="AB413" i="10"/>
  <c r="AB423" i="10"/>
  <c r="AB416" i="10"/>
  <c r="AB415" i="10"/>
  <c r="AB412" i="10"/>
  <c r="AB391" i="10"/>
  <c r="AB409" i="10"/>
  <c r="AB429" i="10"/>
  <c r="AB417" i="10"/>
  <c r="AB411" i="10"/>
  <c r="AB408" i="10"/>
  <c r="AB443" i="10"/>
  <c r="AB437" i="10"/>
  <c r="AB407" i="10"/>
  <c r="AB404" i="10"/>
  <c r="AB425" i="10"/>
  <c r="AB433" i="10"/>
  <c r="AB419" i="10"/>
  <c r="AB393" i="10"/>
  <c r="AB383" i="10"/>
  <c r="AB397" i="10"/>
  <c r="AB400" i="10"/>
  <c r="AB389" i="10"/>
  <c r="AB360" i="10"/>
  <c r="AB350" i="10"/>
  <c r="AB427" i="10"/>
  <c r="AB403" i="10"/>
  <c r="AB363" i="10"/>
  <c r="AB356" i="10"/>
  <c r="AB348" i="10"/>
  <c r="AB343" i="10"/>
  <c r="AB339" i="10"/>
  <c r="AB335" i="10"/>
  <c r="AB331" i="10"/>
  <c r="AB327" i="10"/>
  <c r="AB323" i="10"/>
  <c r="AB401" i="10"/>
  <c r="AB368" i="10"/>
  <c r="AB435" i="10"/>
  <c r="AB385" i="10"/>
  <c r="AB384" i="10"/>
  <c r="AB396" i="10"/>
  <c r="AB375" i="10"/>
  <c r="AB405" i="10"/>
  <c r="AB399" i="10"/>
  <c r="AB387" i="10"/>
  <c r="AB380" i="10"/>
  <c r="AB374" i="10"/>
  <c r="AB388" i="10"/>
  <c r="AB379" i="10"/>
  <c r="AB421" i="10"/>
  <c r="AB371" i="10"/>
  <c r="AB344" i="10"/>
  <c r="AB332" i="10"/>
  <c r="AB378" i="10"/>
  <c r="AB341" i="10"/>
  <c r="AB376" i="10"/>
  <c r="AB355" i="10"/>
  <c r="AB354" i="10"/>
  <c r="AB340" i="10"/>
  <c r="AB338" i="10"/>
  <c r="AB330" i="10"/>
  <c r="AB322" i="10"/>
  <c r="AB352" i="10"/>
  <c r="AB351" i="10"/>
  <c r="AB317" i="10"/>
  <c r="AB313" i="10"/>
  <c r="AB309" i="10"/>
  <c r="AB305" i="10"/>
  <c r="AB372" i="10"/>
  <c r="AB366" i="10"/>
  <c r="AB362" i="10"/>
  <c r="AB337" i="10"/>
  <c r="AB329" i="10"/>
  <c r="AB321" i="10"/>
  <c r="AB367" i="10"/>
  <c r="AB336" i="10"/>
  <c r="AB328" i="10"/>
  <c r="AB320" i="10"/>
  <c r="AB316" i="10"/>
  <c r="AB312" i="10"/>
  <c r="AB308" i="10"/>
  <c r="AB304" i="10"/>
  <c r="AB300" i="10"/>
  <c r="AB296" i="10"/>
  <c r="AB292" i="10"/>
  <c r="AB364" i="10"/>
  <c r="AB359" i="10"/>
  <c r="AB358" i="10"/>
  <c r="AB381" i="10"/>
  <c r="AB334" i="10"/>
  <c r="AB326" i="10"/>
  <c r="AB370" i="10"/>
  <c r="AB347" i="10"/>
  <c r="AB346" i="10"/>
  <c r="AB333" i="10"/>
  <c r="AB325" i="10"/>
  <c r="AB342" i="10"/>
  <c r="AB314" i="10"/>
  <c r="AB294" i="10"/>
  <c r="AB291" i="10"/>
  <c r="AB290" i="10"/>
  <c r="AB318" i="10"/>
  <c r="AB319" i="10"/>
  <c r="AB303" i="10"/>
  <c r="AB345" i="10"/>
  <c r="AB324" i="10"/>
  <c r="AB302" i="10"/>
  <c r="AB299" i="10"/>
  <c r="AB310" i="10"/>
  <c r="AB301" i="10"/>
  <c r="AB307" i="10"/>
  <c r="AB306" i="10"/>
  <c r="AB298" i="10"/>
  <c r="AB295" i="10"/>
  <c r="AB287" i="10"/>
  <c r="AB283" i="10"/>
  <c r="AB279" i="10"/>
  <c r="AB275" i="10"/>
  <c r="AB271" i="10"/>
  <c r="AB267" i="10"/>
  <c r="AB263" i="10"/>
  <c r="AB259" i="10"/>
  <c r="AB255" i="10"/>
  <c r="AB240" i="10"/>
  <c r="AB239" i="10"/>
  <c r="AB238" i="10"/>
  <c r="AB281" i="10"/>
  <c r="AB276" i="10"/>
  <c r="AB262" i="10"/>
  <c r="AB230" i="10"/>
  <c r="AB226" i="10"/>
  <c r="AB222" i="10"/>
  <c r="AB218" i="10"/>
  <c r="AB214" i="10"/>
  <c r="AB210" i="10"/>
  <c r="AB206" i="10"/>
  <c r="AB202" i="10"/>
  <c r="AB198" i="10"/>
  <c r="AB194" i="10"/>
  <c r="AB190" i="10"/>
  <c r="AB186" i="10"/>
  <c r="AB182" i="10"/>
  <c r="AB178" i="10"/>
  <c r="AB286" i="10"/>
  <c r="AB237" i="10"/>
  <c r="AB297" i="10"/>
  <c r="AB282" i="10"/>
  <c r="AB277" i="10"/>
  <c r="AB272" i="10"/>
  <c r="AB311" i="10"/>
  <c r="AB257" i="10"/>
  <c r="AB256" i="10"/>
  <c r="AB278" i="10"/>
  <c r="AB273" i="10"/>
  <c r="AB268" i="10"/>
  <c r="AB258" i="10"/>
  <c r="AB315" i="10"/>
  <c r="AB293" i="10"/>
  <c r="AB274" i="10"/>
  <c r="AB269" i="10"/>
  <c r="AB264" i="10"/>
  <c r="AB233" i="10"/>
  <c r="AB228" i="10"/>
  <c r="AB224" i="10"/>
  <c r="AB250" i="10"/>
  <c r="AB249" i="10"/>
  <c r="AB246" i="10"/>
  <c r="AB245" i="10"/>
  <c r="AB288" i="10"/>
  <c r="AB284" i="10"/>
  <c r="AB270" i="10"/>
  <c r="AB265" i="10"/>
  <c r="AB251" i="10"/>
  <c r="AB248" i="10"/>
  <c r="AB247" i="10"/>
  <c r="AB244" i="10"/>
  <c r="AB243" i="10"/>
  <c r="AB232" i="10"/>
  <c r="AB260" i="10"/>
  <c r="AB253" i="10"/>
  <c r="AB252" i="10"/>
  <c r="AB241" i="10"/>
  <c r="AB231" i="10"/>
  <c r="AB227" i="10"/>
  <c r="AB223" i="10"/>
  <c r="AB219" i="10"/>
  <c r="AB215" i="10"/>
  <c r="AB211" i="10"/>
  <c r="AB207" i="10"/>
  <c r="AB285" i="10"/>
  <c r="AB236" i="10"/>
  <c r="AB201" i="10"/>
  <c r="AB176" i="10"/>
  <c r="AB172" i="10"/>
  <c r="AB168" i="10"/>
  <c r="AB164" i="10"/>
  <c r="AB160" i="10"/>
  <c r="AB156" i="10"/>
  <c r="AB152" i="10"/>
  <c r="AB148" i="10"/>
  <c r="AB144" i="10"/>
  <c r="AB140" i="10"/>
  <c r="AB136" i="10"/>
  <c r="AB132" i="10"/>
  <c r="AB128" i="10"/>
  <c r="AB124" i="10"/>
  <c r="AB120" i="10"/>
  <c r="AB116" i="10"/>
  <c r="AB112" i="10"/>
  <c r="AB108" i="10"/>
  <c r="AB104" i="10"/>
  <c r="AB100" i="10"/>
  <c r="AB280" i="10"/>
  <c r="AB235" i="10"/>
  <c r="AB261" i="10"/>
  <c r="AB225" i="10"/>
  <c r="AB175" i="10"/>
  <c r="AB167" i="10"/>
  <c r="AB159" i="10"/>
  <c r="AB151" i="10"/>
  <c r="AB143" i="10"/>
  <c r="AB135" i="10"/>
  <c r="AB127" i="10"/>
  <c r="AB119" i="10"/>
  <c r="AB111" i="10"/>
  <c r="AB103" i="10"/>
  <c r="AB97" i="10"/>
  <c r="AB93" i="10"/>
  <c r="AB89" i="10"/>
  <c r="AB85" i="10"/>
  <c r="AB81" i="10"/>
  <c r="AB77" i="10"/>
  <c r="AB73" i="10"/>
  <c r="AB69" i="10"/>
  <c r="AB65" i="10"/>
  <c r="AB208" i="10"/>
  <c r="AB197" i="10"/>
  <c r="AB184" i="10"/>
  <c r="AB183" i="10"/>
  <c r="AB180" i="10"/>
  <c r="AB170" i="10"/>
  <c r="AB162" i="10"/>
  <c r="AB154" i="10"/>
  <c r="AB146" i="10"/>
  <c r="AB138" i="10"/>
  <c r="AB234" i="10"/>
  <c r="AB229" i="10"/>
  <c r="AB254" i="10"/>
  <c r="AB242" i="10"/>
  <c r="AB266" i="10"/>
  <c r="AB193" i="10"/>
  <c r="AB177" i="10"/>
  <c r="AB153" i="10"/>
  <c r="AB174" i="10"/>
  <c r="AB173" i="10"/>
  <c r="AB213" i="10"/>
  <c r="AB199" i="10"/>
  <c r="AB289" i="10"/>
  <c r="AB212" i="10"/>
  <c r="AB188" i="10"/>
  <c r="AB125" i="10"/>
  <c r="AB220" i="10"/>
  <c r="AB179" i="10"/>
  <c r="AB161" i="10"/>
  <c r="AB134" i="10"/>
  <c r="AB133" i="10"/>
  <c r="AB131" i="10"/>
  <c r="AB200" i="10"/>
  <c r="AB185" i="10"/>
  <c r="AB169" i="10"/>
  <c r="AB163" i="10"/>
  <c r="AB149" i="10"/>
  <c r="AB123" i="10"/>
  <c r="AB114" i="10"/>
  <c r="AB113" i="10"/>
  <c r="AB86" i="10"/>
  <c r="AB68" i="10"/>
  <c r="AB53" i="10"/>
  <c r="AB41" i="10"/>
  <c r="AB216" i="10"/>
  <c r="AB150" i="10"/>
  <c r="AB117" i="10"/>
  <c r="AB115" i="10"/>
  <c r="AB196" i="10"/>
  <c r="AB189" i="10"/>
  <c r="AB129" i="10"/>
  <c r="AB118" i="10"/>
  <c r="AB84" i="10"/>
  <c r="AB66" i="10"/>
  <c r="AB58" i="10"/>
  <c r="AB46" i="10"/>
  <c r="AB34" i="10"/>
  <c r="AB22" i="10"/>
  <c r="AB155" i="10"/>
  <c r="AB141" i="10"/>
  <c r="AB107" i="10"/>
  <c r="AB83" i="10"/>
  <c r="AB39" i="10"/>
  <c r="AB15" i="10"/>
  <c r="AB191" i="10"/>
  <c r="AB137" i="10"/>
  <c r="AB80" i="10"/>
  <c r="AB63" i="10"/>
  <c r="AB51" i="10"/>
  <c r="AB27" i="10"/>
  <c r="AB9" i="10"/>
  <c r="AB205" i="10"/>
  <c r="AB203" i="10"/>
  <c r="AB221" i="10"/>
  <c r="AB187" i="10"/>
  <c r="AB165" i="10"/>
  <c r="AB171" i="10"/>
  <c r="AB166" i="10"/>
  <c r="AB145" i="10"/>
  <c r="AB121" i="10"/>
  <c r="AB92" i="10"/>
  <c r="AB74" i="10"/>
  <c r="AB71" i="10"/>
  <c r="AB60" i="10"/>
  <c r="AB48" i="10"/>
  <c r="AB36" i="10"/>
  <c r="AB157" i="10"/>
  <c r="AB122" i="10"/>
  <c r="AB91" i="10"/>
  <c r="AB88" i="10"/>
  <c r="AB70" i="10"/>
  <c r="AB54" i="10"/>
  <c r="AB42" i="10"/>
  <c r="AB30" i="10"/>
  <c r="AB18" i="10"/>
  <c r="AB204" i="10"/>
  <c r="AB195" i="10"/>
  <c r="AB147" i="10"/>
  <c r="AB99" i="10"/>
  <c r="AB96" i="10"/>
  <c r="AB72" i="10"/>
  <c r="AB62" i="10"/>
  <c r="AB45" i="10"/>
  <c r="AB21" i="10"/>
  <c r="AB209" i="10"/>
  <c r="AB181" i="10"/>
  <c r="AB76" i="10"/>
  <c r="AB49" i="10"/>
  <c r="AB31" i="10"/>
  <c r="AB26" i="10"/>
  <c r="AB3" i="10"/>
  <c r="AB192" i="10"/>
  <c r="AB59" i="10"/>
  <c r="AB32" i="10"/>
  <c r="AB11" i="10"/>
  <c r="AB10" i="10"/>
  <c r="AB25" i="10"/>
  <c r="AB87" i="10"/>
  <c r="AB50" i="10"/>
  <c r="AB23" i="10"/>
  <c r="AB13" i="10"/>
  <c r="AB12" i="10"/>
  <c r="AB142" i="10"/>
  <c r="AB55" i="10"/>
  <c r="AB37" i="10"/>
  <c r="AB47" i="10"/>
  <c r="AB52" i="10"/>
  <c r="AB109" i="10"/>
  <c r="AB101" i="10"/>
  <c r="AB94" i="10"/>
  <c r="AB105" i="10"/>
  <c r="AB90" i="10"/>
  <c r="AB78" i="10"/>
  <c r="AB43" i="10"/>
  <c r="AB16" i="10"/>
  <c r="AB102" i="10"/>
  <c r="AB158" i="10"/>
  <c r="AB106" i="10"/>
  <c r="AB98" i="10"/>
  <c r="AB95" i="10"/>
  <c r="AB82" i="10"/>
  <c r="AB57" i="10"/>
  <c r="AB44" i="10"/>
  <c r="AB28" i="10"/>
  <c r="AB19" i="10"/>
  <c r="AB17" i="10"/>
  <c r="AB8" i="10"/>
  <c r="AB7" i="10"/>
  <c r="AB6" i="10"/>
  <c r="AB4" i="10"/>
  <c r="AB14" i="10"/>
  <c r="AB33" i="10"/>
  <c r="AB67" i="10"/>
  <c r="AB56" i="10"/>
  <c r="AB38" i="10"/>
  <c r="AB139" i="10"/>
  <c r="AB130" i="10"/>
  <c r="AB126" i="10"/>
  <c r="AB110" i="10"/>
  <c r="AB79" i="10"/>
  <c r="AB75" i="10"/>
  <c r="AB61" i="10"/>
  <c r="AB35" i="10"/>
  <c r="AB20" i="10"/>
  <c r="AB5" i="10"/>
  <c r="AB40" i="10"/>
  <c r="AB29" i="10"/>
  <c r="AB64" i="10"/>
  <c r="AB24" i="10"/>
  <c r="AB217" i="10"/>
  <c r="AA498" i="10"/>
  <c r="AA494" i="10"/>
  <c r="AA490" i="10"/>
  <c r="AA486" i="10"/>
  <c r="AA482" i="10"/>
  <c r="AA478" i="10"/>
  <c r="AA501" i="10"/>
  <c r="AA497" i="10"/>
  <c r="AA493" i="10"/>
  <c r="AA489" i="10"/>
  <c r="AA485" i="10"/>
  <c r="AA481" i="10"/>
  <c r="AA477" i="10"/>
  <c r="AA500" i="10"/>
  <c r="AA496" i="10"/>
  <c r="AA492" i="10"/>
  <c r="AA488" i="10"/>
  <c r="AA484" i="10"/>
  <c r="AA480" i="10"/>
  <c r="AA476" i="10"/>
  <c r="AA499" i="10"/>
  <c r="AA495" i="10"/>
  <c r="AA491" i="10"/>
  <c r="AA487" i="10"/>
  <c r="AA483" i="10"/>
  <c r="AA479" i="10"/>
  <c r="AA475" i="10"/>
  <c r="AA466" i="10"/>
  <c r="AA451" i="10"/>
  <c r="AA441" i="10"/>
  <c r="AA437" i="10"/>
  <c r="AA433" i="10"/>
  <c r="AA429" i="10"/>
  <c r="AA467" i="10"/>
  <c r="AA455" i="10"/>
  <c r="AA454" i="10"/>
  <c r="AA452" i="10"/>
  <c r="AA450" i="10"/>
  <c r="AA459" i="10"/>
  <c r="AA458" i="10"/>
  <c r="AA456" i="10"/>
  <c r="AA453" i="10"/>
  <c r="AA449" i="10"/>
  <c r="AA448" i="10"/>
  <c r="AA472" i="10"/>
  <c r="AA460" i="10"/>
  <c r="AA457" i="10"/>
  <c r="AA447" i="10"/>
  <c r="AA440" i="10"/>
  <c r="AA436" i="10"/>
  <c r="AA432" i="10"/>
  <c r="AA428" i="10"/>
  <c r="AA424" i="10"/>
  <c r="AA420" i="10"/>
  <c r="AA416" i="10"/>
  <c r="AA461" i="10"/>
  <c r="AA446" i="10"/>
  <c r="AA468" i="10"/>
  <c r="AA462" i="10"/>
  <c r="AA445" i="10"/>
  <c r="AA463" i="10"/>
  <c r="AA444" i="10"/>
  <c r="AA439" i="10"/>
  <c r="AA435" i="10"/>
  <c r="AA431" i="10"/>
  <c r="AA427" i="10"/>
  <c r="AA423" i="10"/>
  <c r="AA419" i="10"/>
  <c r="AA473" i="10"/>
  <c r="AA469" i="10"/>
  <c r="AA464" i="10"/>
  <c r="AA443" i="10"/>
  <c r="AA470" i="10"/>
  <c r="AA442" i="10"/>
  <c r="AA438" i="10"/>
  <c r="AA434" i="10"/>
  <c r="AA430" i="10"/>
  <c r="AA426" i="10"/>
  <c r="AA422" i="10"/>
  <c r="AA418" i="10"/>
  <c r="AA474" i="10"/>
  <c r="AA471" i="10"/>
  <c r="AA465" i="10"/>
  <c r="AA393" i="10"/>
  <c r="AA383" i="10"/>
  <c r="AA413" i="10"/>
  <c r="AA389" i="10"/>
  <c r="AA381" i="10"/>
  <c r="AA415" i="10"/>
  <c r="AA414" i="10"/>
  <c r="AA412" i="10"/>
  <c r="AA409" i="10"/>
  <c r="AA421" i="10"/>
  <c r="AA405" i="10"/>
  <c r="AA387" i="10"/>
  <c r="AA403" i="10"/>
  <c r="AA402" i="10"/>
  <c r="AA400" i="10"/>
  <c r="AA425" i="10"/>
  <c r="AA399" i="10"/>
  <c r="AA398" i="10"/>
  <c r="AA396" i="10"/>
  <c r="AA408" i="10"/>
  <c r="AA397" i="10"/>
  <c r="AA378" i="10"/>
  <c r="AA344" i="10"/>
  <c r="AA340" i="10"/>
  <c r="AA406" i="10"/>
  <c r="AA382" i="10"/>
  <c r="AA364" i="10"/>
  <c r="AA361" i="10"/>
  <c r="AA359" i="10"/>
  <c r="AA349" i="10"/>
  <c r="AA411" i="10"/>
  <c r="AA401" i="10"/>
  <c r="AA394" i="10"/>
  <c r="AA404" i="10"/>
  <c r="AA395" i="10"/>
  <c r="AA391" i="10"/>
  <c r="AA386" i="10"/>
  <c r="AA376" i="10"/>
  <c r="AA373" i="10"/>
  <c r="AA392" i="10"/>
  <c r="AA375" i="10"/>
  <c r="AA410" i="10"/>
  <c r="AA380" i="10"/>
  <c r="AA377" i="10"/>
  <c r="AA374" i="10"/>
  <c r="AA365" i="10"/>
  <c r="AA348" i="10"/>
  <c r="AA345" i="10"/>
  <c r="AA343" i="10"/>
  <c r="AA342" i="10"/>
  <c r="AA371" i="10"/>
  <c r="AA332" i="10"/>
  <c r="AA341" i="10"/>
  <c r="AA339" i="10"/>
  <c r="AA331" i="10"/>
  <c r="AA323" i="10"/>
  <c r="AA388" i="10"/>
  <c r="AA355" i="10"/>
  <c r="AA354" i="10"/>
  <c r="AA350" i="10"/>
  <c r="AA338" i="10"/>
  <c r="AA330" i="10"/>
  <c r="AA322" i="10"/>
  <c r="AA384" i="10"/>
  <c r="AA356" i="10"/>
  <c r="AA353" i="10"/>
  <c r="AA352" i="10"/>
  <c r="AA351" i="10"/>
  <c r="AA317" i="10"/>
  <c r="AA313" i="10"/>
  <c r="AA407" i="10"/>
  <c r="AA379" i="10"/>
  <c r="AA372" i="10"/>
  <c r="AA369" i="10"/>
  <c r="AA366" i="10"/>
  <c r="AA363" i="10"/>
  <c r="AA362" i="10"/>
  <c r="AA337" i="10"/>
  <c r="AA329" i="10"/>
  <c r="AA321" i="10"/>
  <c r="AA390" i="10"/>
  <c r="AA367" i="10"/>
  <c r="AA357" i="10"/>
  <c r="AA336" i="10"/>
  <c r="AA417" i="10"/>
  <c r="AA358" i="10"/>
  <c r="AA335" i="10"/>
  <c r="AA327" i="10"/>
  <c r="AA334" i="10"/>
  <c r="AA326" i="10"/>
  <c r="AA385" i="10"/>
  <c r="AA370" i="10"/>
  <c r="AA368" i="10"/>
  <c r="AA360" i="10"/>
  <c r="AA319" i="10"/>
  <c r="AA315" i="10"/>
  <c r="AA311" i="10"/>
  <c r="AA325" i="10"/>
  <c r="AA297" i="10"/>
  <c r="AA346" i="10"/>
  <c r="AA308" i="10"/>
  <c r="AA293" i="10"/>
  <c r="AA286" i="10"/>
  <c r="AA312" i="10"/>
  <c r="AA290" i="10"/>
  <c r="AA318" i="10"/>
  <c r="AA289" i="10"/>
  <c r="AA285" i="10"/>
  <c r="AA281" i="10"/>
  <c r="AA277" i="10"/>
  <c r="AA273" i="10"/>
  <c r="AA269" i="10"/>
  <c r="AA265" i="10"/>
  <c r="AA261" i="10"/>
  <c r="AA328" i="10"/>
  <c r="AA316" i="10"/>
  <c r="AA309" i="10"/>
  <c r="AA304" i="10"/>
  <c r="AA303" i="10"/>
  <c r="AA288" i="10"/>
  <c r="AA284" i="10"/>
  <c r="AA280" i="10"/>
  <c r="AA276" i="10"/>
  <c r="AA272" i="10"/>
  <c r="AA268" i="10"/>
  <c r="AA264" i="10"/>
  <c r="AA260" i="10"/>
  <c r="AA256" i="10"/>
  <c r="AA252" i="10"/>
  <c r="AA248" i="10"/>
  <c r="AA244" i="10"/>
  <c r="AA240" i="10"/>
  <c r="AA236" i="10"/>
  <c r="AA232" i="10"/>
  <c r="AA347" i="10"/>
  <c r="AA324" i="10"/>
  <c r="AA302" i="10"/>
  <c r="AA300" i="10"/>
  <c r="AA299" i="10"/>
  <c r="AA333" i="10"/>
  <c r="AA310" i="10"/>
  <c r="AA305" i="10"/>
  <c r="AA301" i="10"/>
  <c r="AA294" i="10"/>
  <c r="AA266" i="10"/>
  <c r="AA254" i="10"/>
  <c r="AA314" i="10"/>
  <c r="AA307" i="10"/>
  <c r="AA271" i="10"/>
  <c r="AA239" i="10"/>
  <c r="AA238" i="10"/>
  <c r="AA292" i="10"/>
  <c r="AA262" i="10"/>
  <c r="AA230" i="10"/>
  <c r="AA226" i="10"/>
  <c r="AA222" i="10"/>
  <c r="AA218" i="10"/>
  <c r="AA214" i="10"/>
  <c r="AA210" i="10"/>
  <c r="AA267" i="10"/>
  <c r="AA255" i="10"/>
  <c r="AA282" i="10"/>
  <c r="AA320" i="10"/>
  <c r="AA295" i="10"/>
  <c r="AA263" i="10"/>
  <c r="AA257" i="10"/>
  <c r="AA306" i="10"/>
  <c r="AA278" i="10"/>
  <c r="AA258" i="10"/>
  <c r="AA287" i="10"/>
  <c r="AA283" i="10"/>
  <c r="AA298" i="10"/>
  <c r="AA291" i="10"/>
  <c r="AA274" i="10"/>
  <c r="AA279" i="10"/>
  <c r="AA259" i="10"/>
  <c r="AA250" i="10"/>
  <c r="AA249" i="10"/>
  <c r="AA246" i="10"/>
  <c r="AA245" i="10"/>
  <c r="AA242" i="10"/>
  <c r="AA296" i="10"/>
  <c r="AA270" i="10"/>
  <c r="AA251" i="10"/>
  <c r="AA247" i="10"/>
  <c r="AA243" i="10"/>
  <c r="AA253" i="10"/>
  <c r="AA241" i="10"/>
  <c r="AA223" i="10"/>
  <c r="AA213" i="10"/>
  <c r="AA206" i="10"/>
  <c r="AA205" i="10"/>
  <c r="AA204" i="10"/>
  <c r="AA203" i="10"/>
  <c r="AA202" i="10"/>
  <c r="AA192" i="10"/>
  <c r="AA184" i="10"/>
  <c r="AA275" i="10"/>
  <c r="AA233" i="10"/>
  <c r="AA219" i="10"/>
  <c r="AA227" i="10"/>
  <c r="AA176" i="10"/>
  <c r="AA168" i="10"/>
  <c r="AA160" i="10"/>
  <c r="AA152" i="10"/>
  <c r="AA144" i="10"/>
  <c r="AA136" i="10"/>
  <c r="AA128" i="10"/>
  <c r="AA120" i="10"/>
  <c r="AA112" i="10"/>
  <c r="AA104" i="10"/>
  <c r="AA225" i="10"/>
  <c r="AA215" i="10"/>
  <c r="AA175" i="10"/>
  <c r="AA167" i="10"/>
  <c r="AA159" i="10"/>
  <c r="AA151" i="10"/>
  <c r="AA143" i="10"/>
  <c r="AA135" i="10"/>
  <c r="AA231" i="10"/>
  <c r="AA187" i="10"/>
  <c r="AA186" i="10"/>
  <c r="AA185" i="10"/>
  <c r="AA182" i="10"/>
  <c r="AA181" i="10"/>
  <c r="AA183" i="10"/>
  <c r="AA180" i="10"/>
  <c r="AA170" i="10"/>
  <c r="AA162" i="10"/>
  <c r="AA154" i="10"/>
  <c r="AA146" i="10"/>
  <c r="AA234" i="10"/>
  <c r="AA229" i="10"/>
  <c r="AA228" i="10"/>
  <c r="AA208" i="10"/>
  <c r="AA198" i="10"/>
  <c r="AA172" i="10"/>
  <c r="AA148" i="10"/>
  <c r="AA121" i="10"/>
  <c r="AA117" i="10"/>
  <c r="AA98" i="10"/>
  <c r="AA90" i="10"/>
  <c r="AA82" i="10"/>
  <c r="AA74" i="10"/>
  <c r="AA66" i="10"/>
  <c r="AA177" i="10"/>
  <c r="AA193" i="10"/>
  <c r="AA237" i="10"/>
  <c r="AA207" i="10"/>
  <c r="AA201" i="10"/>
  <c r="AA127" i="10"/>
  <c r="AA126" i="10"/>
  <c r="AA224" i="10"/>
  <c r="AA212" i="10"/>
  <c r="AA197" i="10"/>
  <c r="AA188" i="10"/>
  <c r="AA156" i="10"/>
  <c r="AA125" i="10"/>
  <c r="AA220" i="10"/>
  <c r="AA195" i="10"/>
  <c r="AA158" i="10"/>
  <c r="AA140" i="10"/>
  <c r="AA87" i="10"/>
  <c r="AA69" i="10"/>
  <c r="AA59" i="10"/>
  <c r="AA47" i="10"/>
  <c r="AA35" i="10"/>
  <c r="AA200" i="10"/>
  <c r="AA169" i="10"/>
  <c r="AA163" i="10"/>
  <c r="AA149" i="10"/>
  <c r="AA123" i="10"/>
  <c r="AA116" i="10"/>
  <c r="AA114" i="10"/>
  <c r="AA216" i="10"/>
  <c r="AA150" i="10"/>
  <c r="AA133" i="10"/>
  <c r="AA124" i="10"/>
  <c r="AA115" i="10"/>
  <c r="AA85" i="10"/>
  <c r="AA67" i="10"/>
  <c r="AA65" i="10"/>
  <c r="AA64" i="10"/>
  <c r="AA52" i="10"/>
  <c r="AA40" i="10"/>
  <c r="AA28" i="10"/>
  <c r="AA16" i="10"/>
  <c r="AA10" i="10"/>
  <c r="AA129" i="10"/>
  <c r="AA118" i="10"/>
  <c r="AA46" i="10"/>
  <c r="AA155" i="10"/>
  <c r="AA141" i="10"/>
  <c r="AA137" i="10"/>
  <c r="AA196" i="10"/>
  <c r="AA189" i="10"/>
  <c r="AA164" i="10"/>
  <c r="AA161" i="10"/>
  <c r="AA84" i="10"/>
  <c r="AA58" i="10"/>
  <c r="AA34" i="10"/>
  <c r="AA22" i="10"/>
  <c r="AA191" i="10"/>
  <c r="AA217" i="10"/>
  <c r="AA211" i="10"/>
  <c r="AA209" i="10"/>
  <c r="AA199" i="10"/>
  <c r="AA178" i="10"/>
  <c r="AA221" i="10"/>
  <c r="AA194" i="10"/>
  <c r="AA174" i="10"/>
  <c r="AA235" i="10"/>
  <c r="AA190" i="10"/>
  <c r="AA139" i="10"/>
  <c r="AA93" i="10"/>
  <c r="AA75" i="10"/>
  <c r="AA73" i="10"/>
  <c r="AA72" i="10"/>
  <c r="AA61" i="10"/>
  <c r="AA49" i="10"/>
  <c r="AA37" i="10"/>
  <c r="AA179" i="10"/>
  <c r="AA171" i="10"/>
  <c r="AA166" i="10"/>
  <c r="AA145" i="10"/>
  <c r="AA132" i="10"/>
  <c r="AA92" i="10"/>
  <c r="AA71" i="10"/>
  <c r="AA60" i="10"/>
  <c r="AA48" i="10"/>
  <c r="AA36" i="10"/>
  <c r="AA24" i="10"/>
  <c r="AA12" i="10"/>
  <c r="AA5" i="10"/>
  <c r="AA79" i="10"/>
  <c r="AA86" i="10"/>
  <c r="AA110" i="10"/>
  <c r="AA122" i="10"/>
  <c r="AA130" i="10"/>
  <c r="AA134" i="10"/>
  <c r="AA70" i="10"/>
  <c r="AA81" i="10"/>
  <c r="AA111" i="10"/>
  <c r="AA13" i="10"/>
  <c r="C53" i="5"/>
  <c r="E53" i="5" s="1"/>
  <c r="C62" i="5"/>
  <c r="AA4" i="10"/>
  <c r="AA6" i="10"/>
  <c r="AA7" i="10"/>
  <c r="AA8" i="10"/>
  <c r="AA17" i="10"/>
  <c r="AA19" i="10"/>
  <c r="AA44" i="10"/>
  <c r="AA57" i="10"/>
  <c r="AA68" i="10"/>
  <c r="AA91" i="10"/>
  <c r="AA95" i="10"/>
  <c r="AA106" i="10"/>
  <c r="AA15" i="10"/>
  <c r="AA51" i="10"/>
  <c r="AA97" i="10"/>
  <c r="BJ3" i="10"/>
  <c r="AA29" i="10"/>
  <c r="AA18" i="10"/>
  <c r="AA20" i="10"/>
  <c r="AA3" i="10"/>
  <c r="AA88" i="10"/>
  <c r="AA102" i="10"/>
  <c r="AA165" i="10"/>
  <c r="AA78" i="10"/>
  <c r="AA105" i="10"/>
  <c r="AA26" i="10"/>
  <c r="AA27" i="10"/>
  <c r="AA38" i="10"/>
  <c r="AA42" i="10"/>
  <c r="AA56" i="10"/>
  <c r="AA94" i="10"/>
  <c r="AA101" i="10"/>
  <c r="AA109" i="10"/>
  <c r="AA119" i="10"/>
  <c r="AA173" i="10"/>
  <c r="AA131" i="10"/>
  <c r="AA138" i="10"/>
  <c r="AA153" i="10"/>
  <c r="AA157" i="10"/>
  <c r="AA55" i="10"/>
  <c r="AA77" i="10"/>
  <c r="AA142" i="10"/>
  <c r="AA23" i="10"/>
  <c r="AA50" i="10"/>
  <c r="AA54" i="10"/>
  <c r="AA100" i="10"/>
  <c r="AA113" i="10"/>
  <c r="C59" i="5"/>
  <c r="AK4" i="10"/>
  <c r="AA11" i="10"/>
  <c r="AA32" i="10"/>
  <c r="AA41" i="10"/>
  <c r="AA108" i="10"/>
  <c r="AA30" i="10"/>
  <c r="AA31" i="10"/>
  <c r="AA63" i="10"/>
  <c r="AA76" i="10"/>
  <c r="AA80" i="10"/>
  <c r="AA89" i="10"/>
  <c r="AA9" i="10"/>
  <c r="AA21" i="10"/>
  <c r="AA45" i="10"/>
  <c r="AA62" i="10"/>
  <c r="AA83" i="10"/>
  <c r="AA96" i="10"/>
  <c r="AA99" i="10"/>
  <c r="AA103" i="10"/>
  <c r="AA147" i="10"/>
  <c r="AA53" i="10"/>
  <c r="AA107" i="10"/>
  <c r="K3" i="8"/>
  <c r="K82" i="5"/>
  <c r="K83" i="5"/>
  <c r="K84" i="5"/>
  <c r="O19" i="8"/>
  <c r="N20" i="8"/>
  <c r="P19" i="8"/>
  <c r="P31" i="8"/>
  <c r="N19" i="8"/>
  <c r="N31" i="8"/>
  <c r="BH16" i="8"/>
  <c r="M31" i="8"/>
  <c r="C1" i="15"/>
  <c r="I2" i="15" s="1"/>
  <c r="AF4" i="11"/>
  <c r="U499" i="11"/>
  <c r="U495" i="11"/>
  <c r="U491" i="11"/>
  <c r="U487" i="11"/>
  <c r="U483" i="11"/>
  <c r="U479" i="11"/>
  <c r="U475" i="11"/>
  <c r="U471" i="11"/>
  <c r="U500" i="11"/>
  <c r="U496" i="11"/>
  <c r="U492" i="11"/>
  <c r="U488" i="11"/>
  <c r="U484" i="11"/>
  <c r="U480" i="11"/>
  <c r="U476" i="11"/>
  <c r="U472" i="11"/>
  <c r="U468" i="11"/>
  <c r="U464" i="11"/>
  <c r="U460" i="11"/>
  <c r="U456" i="11"/>
  <c r="U452" i="11"/>
  <c r="U448" i="11"/>
  <c r="U444" i="11"/>
  <c r="U440" i="11"/>
  <c r="U436" i="11"/>
  <c r="U501" i="11"/>
  <c r="U497" i="11"/>
  <c r="U493" i="11"/>
  <c r="U489" i="11"/>
  <c r="U485" i="11"/>
  <c r="U481" i="11"/>
  <c r="U477" i="11"/>
  <c r="U473" i="11"/>
  <c r="U469" i="11"/>
  <c r="U465" i="11"/>
  <c r="U461" i="11"/>
  <c r="U457" i="11"/>
  <c r="U453" i="11"/>
  <c r="U449" i="11"/>
  <c r="U445" i="11"/>
  <c r="U441" i="11"/>
  <c r="U437" i="11"/>
  <c r="U498" i="11"/>
  <c r="U459" i="11"/>
  <c r="U450" i="11"/>
  <c r="U443" i="11"/>
  <c r="U438" i="11"/>
  <c r="U458" i="11"/>
  <c r="U431" i="11"/>
  <c r="U427" i="11"/>
  <c r="U423" i="11"/>
  <c r="U419" i="11"/>
  <c r="U415" i="11"/>
  <c r="U411" i="11"/>
  <c r="U407" i="11"/>
  <c r="U455" i="11"/>
  <c r="U447" i="11"/>
  <c r="U442" i="11"/>
  <c r="U470" i="11"/>
  <c r="U454" i="11"/>
  <c r="U435" i="11"/>
  <c r="U432" i="11"/>
  <c r="U428" i="11"/>
  <c r="U424" i="11"/>
  <c r="U420" i="11"/>
  <c r="U416" i="11"/>
  <c r="U412" i="11"/>
  <c r="U408" i="11"/>
  <c r="U404" i="11"/>
  <c r="U400" i="11"/>
  <c r="U396" i="11"/>
  <c r="U474" i="11"/>
  <c r="U467" i="11"/>
  <c r="U482" i="11"/>
  <c r="U466" i="11"/>
  <c r="U451" i="11"/>
  <c r="U446" i="11"/>
  <c r="U439" i="11"/>
  <c r="U433" i="11"/>
  <c r="U429" i="11"/>
  <c r="U425" i="11"/>
  <c r="U421" i="11"/>
  <c r="U486" i="11"/>
  <c r="U463" i="11"/>
  <c r="U414" i="11"/>
  <c r="U494" i="11"/>
  <c r="U434" i="11"/>
  <c r="U403" i="11"/>
  <c r="U399" i="11"/>
  <c r="U430" i="11"/>
  <c r="U405" i="11"/>
  <c r="U401" i="11"/>
  <c r="U397" i="11"/>
  <c r="U417" i="11"/>
  <c r="U406" i="11"/>
  <c r="U395" i="11"/>
  <c r="U418" i="11"/>
  <c r="U393" i="11"/>
  <c r="U389" i="11"/>
  <c r="U385" i="11"/>
  <c r="U381" i="11"/>
  <c r="U377" i="11"/>
  <c r="U373" i="11"/>
  <c r="U369" i="11"/>
  <c r="U365" i="11"/>
  <c r="U361" i="11"/>
  <c r="U357" i="11"/>
  <c r="U353" i="11"/>
  <c r="U349" i="11"/>
  <c r="U345" i="11"/>
  <c r="U341" i="11"/>
  <c r="U337" i="11"/>
  <c r="U426" i="11"/>
  <c r="U409" i="11"/>
  <c r="U410" i="11"/>
  <c r="U394" i="11"/>
  <c r="U390" i="11"/>
  <c r="U386" i="11"/>
  <c r="U382" i="11"/>
  <c r="U378" i="11"/>
  <c r="U374" i="11"/>
  <c r="U370" i="11"/>
  <c r="U366" i="11"/>
  <c r="U362" i="11"/>
  <c r="U358" i="11"/>
  <c r="U354" i="11"/>
  <c r="U350" i="11"/>
  <c r="U346" i="11"/>
  <c r="U342" i="11"/>
  <c r="U338" i="11"/>
  <c r="U334" i="11"/>
  <c r="U490" i="11"/>
  <c r="U339" i="11"/>
  <c r="U368" i="11"/>
  <c r="U367" i="11"/>
  <c r="U356" i="11"/>
  <c r="U355" i="11"/>
  <c r="U348" i="11"/>
  <c r="U478" i="11"/>
  <c r="U413" i="11"/>
  <c r="U402" i="11"/>
  <c r="U391" i="11"/>
  <c r="U387" i="11"/>
  <c r="U383" i="11"/>
  <c r="U398" i="11"/>
  <c r="U392" i="11"/>
  <c r="U388" i="11"/>
  <c r="U380" i="11"/>
  <c r="U371" i="11"/>
  <c r="U359" i="11"/>
  <c r="U336" i="11"/>
  <c r="U319" i="11"/>
  <c r="U307" i="11"/>
  <c r="U305" i="11"/>
  <c r="U292" i="11"/>
  <c r="U376" i="11"/>
  <c r="U360" i="11"/>
  <c r="U326" i="11"/>
  <c r="U321" i="11"/>
  <c r="U294" i="11"/>
  <c r="U268" i="11"/>
  <c r="U379" i="11"/>
  <c r="U316" i="11"/>
  <c r="U312" i="11"/>
  <c r="U303" i="11"/>
  <c r="U301" i="11"/>
  <c r="U288" i="11"/>
  <c r="U279" i="11"/>
  <c r="U257" i="11"/>
  <c r="U254" i="11"/>
  <c r="U333" i="11"/>
  <c r="U323" i="11"/>
  <c r="U290" i="11"/>
  <c r="U335" i="11"/>
  <c r="U330" i="11"/>
  <c r="U325" i="11"/>
  <c r="U314" i="11"/>
  <c r="U308" i="11"/>
  <c r="U299" i="11"/>
  <c r="U297" i="11"/>
  <c r="U284" i="11"/>
  <c r="U347" i="11"/>
  <c r="U320" i="11"/>
  <c r="U310" i="11"/>
  <c r="U286" i="11"/>
  <c r="U269" i="11"/>
  <c r="U266" i="11"/>
  <c r="U263" i="11"/>
  <c r="U344" i="11"/>
  <c r="U343" i="11"/>
  <c r="U332" i="11"/>
  <c r="U327" i="11"/>
  <c r="U304" i="11"/>
  <c r="U295" i="11"/>
  <c r="U293" i="11"/>
  <c r="U280" i="11"/>
  <c r="U272" i="11"/>
  <c r="U252" i="11"/>
  <c r="U248" i="11"/>
  <c r="U244" i="11"/>
  <c r="U240" i="11"/>
  <c r="U236" i="11"/>
  <c r="U232" i="11"/>
  <c r="U340" i="11"/>
  <c r="U329" i="11"/>
  <c r="U318" i="11"/>
  <c r="U306" i="11"/>
  <c r="U282" i="11"/>
  <c r="U261" i="11"/>
  <c r="U258" i="11"/>
  <c r="U255" i="11"/>
  <c r="U364" i="11"/>
  <c r="U363" i="11"/>
  <c r="U331" i="11"/>
  <c r="U315" i="11"/>
  <c r="U302" i="11"/>
  <c r="U375" i="11"/>
  <c r="U372" i="11"/>
  <c r="U322" i="11"/>
  <c r="U317" i="11"/>
  <c r="U311" i="11"/>
  <c r="U309" i="11"/>
  <c r="U462" i="11"/>
  <c r="U422" i="11"/>
  <c r="U328" i="11"/>
  <c r="U276" i="11"/>
  <c r="U253" i="11"/>
  <c r="U250" i="11"/>
  <c r="U224" i="11"/>
  <c r="U205" i="11"/>
  <c r="U201" i="11"/>
  <c r="U197" i="11"/>
  <c r="U193" i="11"/>
  <c r="U189" i="11"/>
  <c r="U185" i="11"/>
  <c r="U181" i="11"/>
  <c r="U177" i="11"/>
  <c r="U173" i="11"/>
  <c r="U243" i="11"/>
  <c r="U352" i="11"/>
  <c r="U275" i="11"/>
  <c r="U239" i="11"/>
  <c r="U228" i="11"/>
  <c r="U260" i="11"/>
  <c r="U245" i="11"/>
  <c r="U242" i="11"/>
  <c r="U219" i="11"/>
  <c r="U278" i="11"/>
  <c r="U230" i="11"/>
  <c r="U209" i="11"/>
  <c r="U206" i="11"/>
  <c r="U313" i="11"/>
  <c r="U291" i="11"/>
  <c r="U289" i="11"/>
  <c r="U267" i="11"/>
  <c r="U384" i="11"/>
  <c r="U271" i="11"/>
  <c r="U259" i="11"/>
  <c r="U300" i="11"/>
  <c r="U287" i="11"/>
  <c r="U285" i="11"/>
  <c r="U274" i="11"/>
  <c r="U262" i="11"/>
  <c r="U235" i="11"/>
  <c r="U215" i="11"/>
  <c r="U298" i="11"/>
  <c r="U283" i="11"/>
  <c r="U202" i="11"/>
  <c r="U200" i="11"/>
  <c r="U169" i="11"/>
  <c r="U165" i="11"/>
  <c r="U281" i="11"/>
  <c r="U237" i="11"/>
  <c r="U265" i="11"/>
  <c r="U264" i="11"/>
  <c r="U241" i="11"/>
  <c r="U238" i="11"/>
  <c r="U226" i="11"/>
  <c r="U256" i="11"/>
  <c r="U251" i="11"/>
  <c r="U210" i="11"/>
  <c r="U351" i="11"/>
  <c r="U249" i="11"/>
  <c r="U246" i="11"/>
  <c r="U217" i="11"/>
  <c r="U203" i="11"/>
  <c r="U296" i="11"/>
  <c r="U270" i="11"/>
  <c r="U247" i="11"/>
  <c r="U234" i="11"/>
  <c r="U223" i="11"/>
  <c r="U199" i="11"/>
  <c r="U186" i="11"/>
  <c r="U183" i="11"/>
  <c r="U174" i="11"/>
  <c r="U171" i="11"/>
  <c r="U167" i="11"/>
  <c r="U163" i="11"/>
  <c r="U159" i="11"/>
  <c r="U155" i="11"/>
  <c r="U151" i="11"/>
  <c r="U147" i="11"/>
  <c r="U143" i="11"/>
  <c r="U207" i="11"/>
  <c r="U273" i="11"/>
  <c r="U160" i="11"/>
  <c r="U154" i="11"/>
  <c r="U277" i="11"/>
  <c r="U214" i="11"/>
  <c r="U164" i="11"/>
  <c r="U158" i="11"/>
  <c r="U196" i="11"/>
  <c r="U180" i="11"/>
  <c r="U153" i="11"/>
  <c r="U324" i="11"/>
  <c r="U195" i="11"/>
  <c r="U162" i="11"/>
  <c r="U144" i="11"/>
  <c r="U138" i="11"/>
  <c r="U222" i="11"/>
  <c r="U221" i="11"/>
  <c r="U220" i="11"/>
  <c r="U168" i="11"/>
  <c r="U227" i="11"/>
  <c r="U212" i="11"/>
  <c r="U136" i="11"/>
  <c r="U130" i="11"/>
  <c r="U121" i="11"/>
  <c r="U119" i="11"/>
  <c r="U231" i="11"/>
  <c r="U213" i="11"/>
  <c r="U191" i="11"/>
  <c r="U190" i="11"/>
  <c r="U179" i="11"/>
  <c r="U157" i="11"/>
  <c r="U150" i="11"/>
  <c r="U218" i="11"/>
  <c r="U216" i="11"/>
  <c r="U211" i="11"/>
  <c r="U184" i="11"/>
  <c r="U178" i="11"/>
  <c r="U149" i="11"/>
  <c r="U140" i="11"/>
  <c r="U172" i="11"/>
  <c r="U161" i="11"/>
  <c r="U148" i="11"/>
  <c r="U142" i="11"/>
  <c r="U128" i="11"/>
  <c r="U103" i="11"/>
  <c r="U99" i="11"/>
  <c r="U95" i="11"/>
  <c r="U91" i="11"/>
  <c r="U87" i="11"/>
  <c r="U83" i="11"/>
  <c r="U79" i="11"/>
  <c r="U152" i="11"/>
  <c r="U145" i="11"/>
  <c r="U135" i="11"/>
  <c r="U122" i="11"/>
  <c r="U113" i="11"/>
  <c r="U111" i="11"/>
  <c r="U208" i="11"/>
  <c r="U198" i="11"/>
  <c r="U194" i="11"/>
  <c r="U182" i="11"/>
  <c r="U124" i="11"/>
  <c r="U166" i="11"/>
  <c r="U156" i="11"/>
  <c r="U139" i="11"/>
  <c r="U133" i="11"/>
  <c r="U131" i="11"/>
  <c r="U118" i="11"/>
  <c r="U109" i="11"/>
  <c r="U107" i="11"/>
  <c r="U104" i="11"/>
  <c r="U100" i="11"/>
  <c r="U96" i="11"/>
  <c r="U92" i="11"/>
  <c r="U88" i="11"/>
  <c r="U84" i="11"/>
  <c r="U80" i="11"/>
  <c r="U76" i="11"/>
  <c r="U72" i="11"/>
  <c r="U68" i="11"/>
  <c r="U64" i="11"/>
  <c r="U60" i="11"/>
  <c r="U56" i="11"/>
  <c r="U52" i="11"/>
  <c r="U48" i="11"/>
  <c r="U44" i="11"/>
  <c r="U40" i="11"/>
  <c r="U204" i="11"/>
  <c r="U192" i="11"/>
  <c r="U170" i="11"/>
  <c r="U146" i="11"/>
  <c r="U125" i="11"/>
  <c r="U120" i="11"/>
  <c r="U110" i="11"/>
  <c r="U75" i="11"/>
  <c r="U114" i="11"/>
  <c r="U70" i="11"/>
  <c r="U61" i="11"/>
  <c r="U134" i="11"/>
  <c r="U115" i="11"/>
  <c r="U106" i="11"/>
  <c r="U98" i="11"/>
  <c r="U90" i="11"/>
  <c r="U82" i="11"/>
  <c r="U229" i="11"/>
  <c r="U187" i="11"/>
  <c r="U129" i="11"/>
  <c r="U74" i="11"/>
  <c r="U65" i="11"/>
  <c r="U123" i="11"/>
  <c r="U105" i="11"/>
  <c r="U97" i="11"/>
  <c r="U89" i="11"/>
  <c r="U81" i="11"/>
  <c r="U59" i="11"/>
  <c r="U175" i="11"/>
  <c r="U69" i="11"/>
  <c r="U54" i="11"/>
  <c r="U45" i="11"/>
  <c r="U3" i="11"/>
  <c r="U188" i="11"/>
  <c r="U127" i="11"/>
  <c r="U63" i="11"/>
  <c r="U39" i="11"/>
  <c r="U35" i="11"/>
  <c r="U31" i="11"/>
  <c r="U27" i="11"/>
  <c r="U23" i="11"/>
  <c r="U19" i="11"/>
  <c r="U15" i="11"/>
  <c r="U11" i="11"/>
  <c r="U7" i="11"/>
  <c r="U233" i="11"/>
  <c r="U141" i="11"/>
  <c r="U112" i="11"/>
  <c r="U102" i="11"/>
  <c r="U94" i="11"/>
  <c r="U86" i="11"/>
  <c r="U78" i="11"/>
  <c r="U67" i="11"/>
  <c r="U225" i="11"/>
  <c r="U132" i="11"/>
  <c r="U62" i="11"/>
  <c r="U53" i="11"/>
  <c r="U36" i="11"/>
  <c r="U32" i="11"/>
  <c r="U28" i="11"/>
  <c r="U24" i="11"/>
  <c r="U20" i="11"/>
  <c r="U16" i="11"/>
  <c r="U12" i="11"/>
  <c r="U8" i="11"/>
  <c r="U73" i="11"/>
  <c r="U49" i="11"/>
  <c r="U42" i="11"/>
  <c r="U34" i="11"/>
  <c r="U26" i="11"/>
  <c r="U18" i="11"/>
  <c r="U10" i="11"/>
  <c r="U116" i="11"/>
  <c r="U71" i="11"/>
  <c r="U55" i="11"/>
  <c r="U50" i="11"/>
  <c r="U4" i="11"/>
  <c r="U117" i="11"/>
  <c r="U66" i="11"/>
  <c r="U33" i="11"/>
  <c r="U25" i="11"/>
  <c r="U17" i="11"/>
  <c r="U9" i="11"/>
  <c r="U77" i="11"/>
  <c r="U41" i="11"/>
  <c r="U85" i="11"/>
  <c r="U47" i="11"/>
  <c r="U46" i="11"/>
  <c r="U93" i="11"/>
  <c r="U51" i="11"/>
  <c r="U176" i="11"/>
  <c r="U101" i="11"/>
  <c r="U58" i="11"/>
  <c r="U38" i="11"/>
  <c r="U30" i="11"/>
  <c r="U22" i="11"/>
  <c r="U14" i="11"/>
  <c r="U6" i="11"/>
  <c r="U108" i="11"/>
  <c r="U37" i="11"/>
  <c r="U29" i="11"/>
  <c r="U21" i="11"/>
  <c r="U13" i="11"/>
  <c r="U43" i="11"/>
  <c r="U137" i="11"/>
  <c r="U126" i="11"/>
  <c r="U57" i="11"/>
  <c r="U5" i="11"/>
  <c r="T46" i="11"/>
  <c r="V18" i="11"/>
  <c r="T165" i="11"/>
  <c r="V41" i="11"/>
  <c r="V4" i="11"/>
  <c r="V37" i="11"/>
  <c r="V21" i="11"/>
  <c r="V13" i="11"/>
  <c r="V99" i="11"/>
  <c r="V29" i="11"/>
  <c r="V42" i="11"/>
  <c r="T13" i="11"/>
  <c r="T21" i="11"/>
  <c r="T29" i="11"/>
  <c r="T37" i="11"/>
  <c r="V43" i="11"/>
  <c r="V46" i="11"/>
  <c r="V51" i="11"/>
  <c r="V59" i="11"/>
  <c r="T108" i="11"/>
  <c r="V112" i="11"/>
  <c r="T127" i="11"/>
  <c r="V5" i="11"/>
  <c r="V57" i="11"/>
  <c r="T155" i="11"/>
  <c r="Y3" i="11"/>
  <c r="T8" i="11"/>
  <c r="T11" i="11"/>
  <c r="T16" i="11"/>
  <c r="T19" i="11"/>
  <c r="T24" i="11"/>
  <c r="T27" i="11"/>
  <c r="T32" i="11"/>
  <c r="T35" i="11"/>
  <c r="T62" i="11"/>
  <c r="V91" i="11"/>
  <c r="T93" i="11"/>
  <c r="V102" i="11"/>
  <c r="V6" i="11"/>
  <c r="V8" i="11"/>
  <c r="V14" i="11"/>
  <c r="V16" i="11"/>
  <c r="V22" i="11"/>
  <c r="V24" i="11"/>
  <c r="V30" i="11"/>
  <c r="V32" i="11"/>
  <c r="V38" i="11"/>
  <c r="T40" i="11"/>
  <c r="T48" i="11"/>
  <c r="T60" i="11"/>
  <c r="V62" i="11"/>
  <c r="V83" i="11"/>
  <c r="T85" i="11"/>
  <c r="V94" i="11"/>
  <c r="T104" i="11"/>
  <c r="T121" i="11"/>
  <c r="T5" i="11"/>
  <c r="T58" i="11"/>
  <c r="T101" i="11"/>
  <c r="T107" i="11"/>
  <c r="V75" i="11"/>
  <c r="T77" i="11"/>
  <c r="V86" i="11"/>
  <c r="T96" i="11"/>
  <c r="T500" i="11"/>
  <c r="T496" i="11"/>
  <c r="T492" i="11"/>
  <c r="T488" i="11"/>
  <c r="T484" i="11"/>
  <c r="T480" i="11"/>
  <c r="T476" i="11"/>
  <c r="T472" i="11"/>
  <c r="T468" i="11"/>
  <c r="T464" i="11"/>
  <c r="T460" i="11"/>
  <c r="T456" i="11"/>
  <c r="T452" i="11"/>
  <c r="T448" i="11"/>
  <c r="T444" i="11"/>
  <c r="T440" i="11"/>
  <c r="T436" i="11"/>
  <c r="T494" i="11"/>
  <c r="T485" i="11"/>
  <c r="T462" i="11"/>
  <c r="T434" i="11"/>
  <c r="T430" i="11"/>
  <c r="T426" i="11"/>
  <c r="T422" i="11"/>
  <c r="T418" i="11"/>
  <c r="T414" i="11"/>
  <c r="T410" i="11"/>
  <c r="T406" i="11"/>
  <c r="T402" i="11"/>
  <c r="T398" i="11"/>
  <c r="T498" i="11"/>
  <c r="T489" i="11"/>
  <c r="T465" i="11"/>
  <c r="T459" i="11"/>
  <c r="T450" i="11"/>
  <c r="T443" i="11"/>
  <c r="T438" i="11"/>
  <c r="T493" i="11"/>
  <c r="T445" i="11"/>
  <c r="T497" i="11"/>
  <c r="T458" i="11"/>
  <c r="T431" i="11"/>
  <c r="T427" i="11"/>
  <c r="T423" i="11"/>
  <c r="T419" i="11"/>
  <c r="T415" i="11"/>
  <c r="T411" i="11"/>
  <c r="T407" i="11"/>
  <c r="T403" i="11"/>
  <c r="T399" i="11"/>
  <c r="T395" i="11"/>
  <c r="T501" i="11"/>
  <c r="T471" i="11"/>
  <c r="T461" i="11"/>
  <c r="T455" i="11"/>
  <c r="T475" i="11"/>
  <c r="T447" i="11"/>
  <c r="T442" i="11"/>
  <c r="T479" i="11"/>
  <c r="T470" i="11"/>
  <c r="T454" i="11"/>
  <c r="T449" i="11"/>
  <c r="T437" i="11"/>
  <c r="T435" i="11"/>
  <c r="T432" i="11"/>
  <c r="T428" i="11"/>
  <c r="T424" i="11"/>
  <c r="T420" i="11"/>
  <c r="T416" i="11"/>
  <c r="T412" i="11"/>
  <c r="T408" i="11"/>
  <c r="T404" i="11"/>
  <c r="T400" i="11"/>
  <c r="T396" i="11"/>
  <c r="T487" i="11"/>
  <c r="T478" i="11"/>
  <c r="T491" i="11"/>
  <c r="T482" i="11"/>
  <c r="T473" i="11"/>
  <c r="T466" i="11"/>
  <c r="T451" i="11"/>
  <c r="T446" i="11"/>
  <c r="T439" i="11"/>
  <c r="T433" i="11"/>
  <c r="T429" i="11"/>
  <c r="T425" i="11"/>
  <c r="T421" i="11"/>
  <c r="T495" i="11"/>
  <c r="T474" i="11"/>
  <c r="T413" i="11"/>
  <c r="T391" i="11"/>
  <c r="T387" i="11"/>
  <c r="T383" i="11"/>
  <c r="T379" i="11"/>
  <c r="T375" i="11"/>
  <c r="T371" i="11"/>
  <c r="T367" i="11"/>
  <c r="T363" i="11"/>
  <c r="T359" i="11"/>
  <c r="T355" i="11"/>
  <c r="T351" i="11"/>
  <c r="T347" i="11"/>
  <c r="T343" i="11"/>
  <c r="T499" i="11"/>
  <c r="T477" i="11"/>
  <c r="T392" i="11"/>
  <c r="T388" i="11"/>
  <c r="T384" i="11"/>
  <c r="T380" i="11"/>
  <c r="T376" i="11"/>
  <c r="T372" i="11"/>
  <c r="T405" i="11"/>
  <c r="T401" i="11"/>
  <c r="T397" i="11"/>
  <c r="T486" i="11"/>
  <c r="T483" i="11"/>
  <c r="T481" i="11"/>
  <c r="T453" i="11"/>
  <c r="T417" i="11"/>
  <c r="T393" i="11"/>
  <c r="T389" i="11"/>
  <c r="T385" i="11"/>
  <c r="T381" i="11"/>
  <c r="T377" i="11"/>
  <c r="T373" i="11"/>
  <c r="T369" i="11"/>
  <c r="T365" i="11"/>
  <c r="T361" i="11"/>
  <c r="T357" i="11"/>
  <c r="T353" i="11"/>
  <c r="T457" i="11"/>
  <c r="T409" i="11"/>
  <c r="T463" i="11"/>
  <c r="T394" i="11"/>
  <c r="T390" i="11"/>
  <c r="T386" i="11"/>
  <c r="T382" i="11"/>
  <c r="T378" i="11"/>
  <c r="T374" i="11"/>
  <c r="T335" i="11"/>
  <c r="T330" i="11"/>
  <c r="T326" i="11"/>
  <c r="T322" i="11"/>
  <c r="T318" i="11"/>
  <c r="T314" i="11"/>
  <c r="T310" i="11"/>
  <c r="T306" i="11"/>
  <c r="T302" i="11"/>
  <c r="T298" i="11"/>
  <c r="T294" i="11"/>
  <c r="T290" i="11"/>
  <c r="T286" i="11"/>
  <c r="T282" i="11"/>
  <c r="T278" i="11"/>
  <c r="T339" i="11"/>
  <c r="T368" i="11"/>
  <c r="T469" i="11"/>
  <c r="T366" i="11"/>
  <c r="T354" i="11"/>
  <c r="T467" i="11"/>
  <c r="T341" i="11"/>
  <c r="T333" i="11"/>
  <c r="T490" i="11"/>
  <c r="T328" i="11"/>
  <c r="T336" i="11"/>
  <c r="T319" i="11"/>
  <c r="T307" i="11"/>
  <c r="T305" i="11"/>
  <c r="T292" i="11"/>
  <c r="T283" i="11"/>
  <c r="T281" i="11"/>
  <c r="T265" i="11"/>
  <c r="T262" i="11"/>
  <c r="T259" i="11"/>
  <c r="T250" i="11"/>
  <c r="T246" i="11"/>
  <c r="T242" i="11"/>
  <c r="T238" i="11"/>
  <c r="T234" i="11"/>
  <c r="T230" i="11"/>
  <c r="T226" i="11"/>
  <c r="T222" i="11"/>
  <c r="T360" i="11"/>
  <c r="T358" i="11"/>
  <c r="T349" i="11"/>
  <c r="T321" i="11"/>
  <c r="T268" i="11"/>
  <c r="T345" i="11"/>
  <c r="T338" i="11"/>
  <c r="T316" i="11"/>
  <c r="T312" i="11"/>
  <c r="T303" i="11"/>
  <c r="T301" i="11"/>
  <c r="T288" i="11"/>
  <c r="T323" i="11"/>
  <c r="T348" i="11"/>
  <c r="T325" i="11"/>
  <c r="T308" i="11"/>
  <c r="T299" i="11"/>
  <c r="T297" i="11"/>
  <c r="T284" i="11"/>
  <c r="T356" i="11"/>
  <c r="T320" i="11"/>
  <c r="T269" i="11"/>
  <c r="T266" i="11"/>
  <c r="T263" i="11"/>
  <c r="T344" i="11"/>
  <c r="T334" i="11"/>
  <c r="T332" i="11"/>
  <c r="T327" i="11"/>
  <c r="T304" i="11"/>
  <c r="T295" i="11"/>
  <c r="T293" i="11"/>
  <c r="T280" i="11"/>
  <c r="T272" i="11"/>
  <c r="T252" i="11"/>
  <c r="T248" i="11"/>
  <c r="T244" i="11"/>
  <c r="T240" i="11"/>
  <c r="T236" i="11"/>
  <c r="T232" i="11"/>
  <c r="T228" i="11"/>
  <c r="T224" i="11"/>
  <c r="T220" i="11"/>
  <c r="T441" i="11"/>
  <c r="T352" i="11"/>
  <c r="T350" i="11"/>
  <c r="T324" i="11"/>
  <c r="T313" i="11"/>
  <c r="T300" i="11"/>
  <c r="T364" i="11"/>
  <c r="T331" i="11"/>
  <c r="T315" i="11"/>
  <c r="T362" i="11"/>
  <c r="T346" i="11"/>
  <c r="T342" i="11"/>
  <c r="T337" i="11"/>
  <c r="T317" i="11"/>
  <c r="T264" i="11"/>
  <c r="T257" i="11"/>
  <c r="T247" i="11"/>
  <c r="T216" i="11"/>
  <c r="T276" i="11"/>
  <c r="T253" i="11"/>
  <c r="T340" i="11"/>
  <c r="T329" i="11"/>
  <c r="T309" i="11"/>
  <c r="T279" i="11"/>
  <c r="T256" i="11"/>
  <c r="T249" i="11"/>
  <c r="T233" i="11"/>
  <c r="T275" i="11"/>
  <c r="T239" i="11"/>
  <c r="T221" i="11"/>
  <c r="T217" i="11"/>
  <c r="T214" i="11"/>
  <c r="T211" i="11"/>
  <c r="T311" i="11"/>
  <c r="T260" i="11"/>
  <c r="T245" i="11"/>
  <c r="T219" i="11"/>
  <c r="T291" i="11"/>
  <c r="T289" i="11"/>
  <c r="T267" i="11"/>
  <c r="T241" i="11"/>
  <c r="T225" i="11"/>
  <c r="T223" i="11"/>
  <c r="T212" i="11"/>
  <c r="T203" i="11"/>
  <c r="T199" i="11"/>
  <c r="T271" i="11"/>
  <c r="T258" i="11"/>
  <c r="T370" i="11"/>
  <c r="T296" i="11"/>
  <c r="T277" i="11"/>
  <c r="T231" i="11"/>
  <c r="T204" i="11"/>
  <c r="T184" i="11"/>
  <c r="T172" i="11"/>
  <c r="T255" i="11"/>
  <c r="T237" i="11"/>
  <c r="T285" i="11"/>
  <c r="T254" i="11"/>
  <c r="T235" i="11"/>
  <c r="T213" i="11"/>
  <c r="T194" i="11"/>
  <c r="T188" i="11"/>
  <c r="T176" i="11"/>
  <c r="T170" i="11"/>
  <c r="T166" i="11"/>
  <c r="T251" i="11"/>
  <c r="T210" i="11"/>
  <c r="T205" i="11"/>
  <c r="T287" i="11"/>
  <c r="T243" i="11"/>
  <c r="T201" i="11"/>
  <c r="T270" i="11"/>
  <c r="T209" i="11"/>
  <c r="T195" i="11"/>
  <c r="T192" i="11"/>
  <c r="T180" i="11"/>
  <c r="T273" i="11"/>
  <c r="T274" i="11"/>
  <c r="T261" i="11"/>
  <c r="T198" i="11"/>
  <c r="T193" i="11"/>
  <c r="T190" i="11"/>
  <c r="T171" i="11"/>
  <c r="T145" i="11"/>
  <c r="T143" i="11"/>
  <c r="T183" i="11"/>
  <c r="T177" i="11"/>
  <c r="T149" i="11"/>
  <c r="T186" i="11"/>
  <c r="T167" i="11"/>
  <c r="T164" i="11"/>
  <c r="T158" i="11"/>
  <c r="T206" i="11"/>
  <c r="T196" i="11"/>
  <c r="T189" i="11"/>
  <c r="T153" i="11"/>
  <c r="T151" i="11"/>
  <c r="T229" i="11"/>
  <c r="T174" i="11"/>
  <c r="T159" i="11"/>
  <c r="T147" i="11"/>
  <c r="T134" i="11"/>
  <c r="T202" i="11"/>
  <c r="T200" i="11"/>
  <c r="T168" i="11"/>
  <c r="T163" i="11"/>
  <c r="T138" i="11"/>
  <c r="T112" i="11"/>
  <c r="T227" i="11"/>
  <c r="T185" i="11"/>
  <c r="T191" i="11"/>
  <c r="T179" i="11"/>
  <c r="T173" i="11"/>
  <c r="T157" i="11"/>
  <c r="T150" i="11"/>
  <c r="T146" i="11"/>
  <c r="T218" i="11"/>
  <c r="T178" i="11"/>
  <c r="T162" i="11"/>
  <c r="T154" i="11"/>
  <c r="T140" i="11"/>
  <c r="T126" i="11"/>
  <c r="T117" i="11"/>
  <c r="T115" i="11"/>
  <c r="T215" i="11"/>
  <c r="T161" i="11"/>
  <c r="T148" i="11"/>
  <c r="T142" i="11"/>
  <c r="T128" i="11"/>
  <c r="T103" i="11"/>
  <c r="T99" i="11"/>
  <c r="T95" i="11"/>
  <c r="T91" i="11"/>
  <c r="T87" i="11"/>
  <c r="T83" i="11"/>
  <c r="T79" i="11"/>
  <c r="T75" i="11"/>
  <c r="T71" i="11"/>
  <c r="T67" i="11"/>
  <c r="T63" i="11"/>
  <c r="T59" i="11"/>
  <c r="T55" i="11"/>
  <c r="T51" i="11"/>
  <c r="T47" i="11"/>
  <c r="T43" i="11"/>
  <c r="T197" i="11"/>
  <c r="T152" i="11"/>
  <c r="T144" i="11"/>
  <c r="T135" i="11"/>
  <c r="T122" i="11"/>
  <c r="T113" i="11"/>
  <c r="T111" i="11"/>
  <c r="T208" i="11"/>
  <c r="T207" i="11"/>
  <c r="T182" i="11"/>
  <c r="T124" i="11"/>
  <c r="T187" i="11"/>
  <c r="T181" i="11"/>
  <c r="T175" i="11"/>
  <c r="T160" i="11"/>
  <c r="T169" i="11"/>
  <c r="T137" i="11"/>
  <c r="T116" i="11"/>
  <c r="T68" i="11"/>
  <c r="T66" i="11"/>
  <c r="T57" i="11"/>
  <c r="T130" i="11"/>
  <c r="T125" i="11"/>
  <c r="T120" i="11"/>
  <c r="T110" i="11"/>
  <c r="T136" i="11"/>
  <c r="T114" i="11"/>
  <c r="T72" i="11"/>
  <c r="T70" i="11"/>
  <c r="T61" i="11"/>
  <c r="T106" i="11"/>
  <c r="T98" i="11"/>
  <c r="T90" i="11"/>
  <c r="T82" i="11"/>
  <c r="T129" i="11"/>
  <c r="T119" i="11"/>
  <c r="T118" i="11"/>
  <c r="T100" i="11"/>
  <c r="T92" i="11"/>
  <c r="T84" i="11"/>
  <c r="T76" i="11"/>
  <c r="T74" i="11"/>
  <c r="T65" i="11"/>
  <c r="T52" i="11"/>
  <c r="T50" i="11"/>
  <c r="T41" i="11"/>
  <c r="T38" i="11"/>
  <c r="T34" i="11"/>
  <c r="T30" i="11"/>
  <c r="T26" i="11"/>
  <c r="T22" i="11"/>
  <c r="T18" i="11"/>
  <c r="T14" i="11"/>
  <c r="T10" i="11"/>
  <c r="T6" i="11"/>
  <c r="T133" i="11"/>
  <c r="T123" i="11"/>
  <c r="T109" i="11"/>
  <c r="T105" i="11"/>
  <c r="T97" i="11"/>
  <c r="T89" i="11"/>
  <c r="T81" i="11"/>
  <c r="T156" i="11"/>
  <c r="T139" i="11"/>
  <c r="T69" i="11"/>
  <c r="T56" i="11"/>
  <c r="T54" i="11"/>
  <c r="T45" i="11"/>
  <c r="T3" i="11"/>
  <c r="T73" i="11"/>
  <c r="T141" i="11"/>
  <c r="T131" i="11"/>
  <c r="T102" i="11"/>
  <c r="T94" i="11"/>
  <c r="T86" i="11"/>
  <c r="T78" i="11"/>
  <c r="T132" i="11"/>
  <c r="T9" i="11"/>
  <c r="T17" i="11"/>
  <c r="T25" i="11"/>
  <c r="T33" i="11"/>
  <c r="T44" i="11"/>
  <c r="T64" i="11"/>
  <c r="V78" i="11"/>
  <c r="T88" i="11"/>
  <c r="T4" i="11"/>
  <c r="T53" i="11"/>
  <c r="T80" i="11"/>
  <c r="V499" i="11"/>
  <c r="V495" i="11"/>
  <c r="V491" i="11"/>
  <c r="V487" i="11"/>
  <c r="V483" i="11"/>
  <c r="V479" i="11"/>
  <c r="V475" i="11"/>
  <c r="V471" i="11"/>
  <c r="V467" i="11"/>
  <c r="V463" i="11"/>
  <c r="V459" i="11"/>
  <c r="V455" i="11"/>
  <c r="V451" i="11"/>
  <c r="V447" i="11"/>
  <c r="V443" i="11"/>
  <c r="V439" i="11"/>
  <c r="V501" i="11"/>
  <c r="V497" i="11"/>
  <c r="V493" i="11"/>
  <c r="V489" i="11"/>
  <c r="V485" i="11"/>
  <c r="V481" i="11"/>
  <c r="V477" i="11"/>
  <c r="V473" i="11"/>
  <c r="V469" i="11"/>
  <c r="V465" i="11"/>
  <c r="V461" i="11"/>
  <c r="V457" i="11"/>
  <c r="V453" i="11"/>
  <c r="V448" i="11"/>
  <c r="V436" i="11"/>
  <c r="V458" i="11"/>
  <c r="V456" i="11"/>
  <c r="V445" i="11"/>
  <c r="V431" i="11"/>
  <c r="V427" i="11"/>
  <c r="V423" i="11"/>
  <c r="V419" i="11"/>
  <c r="V415" i="11"/>
  <c r="V411" i="11"/>
  <c r="V407" i="11"/>
  <c r="V403" i="11"/>
  <c r="V399" i="11"/>
  <c r="V472" i="11"/>
  <c r="V476" i="11"/>
  <c r="V442" i="11"/>
  <c r="V480" i="11"/>
  <c r="V470" i="11"/>
  <c r="V468" i="11"/>
  <c r="V454" i="11"/>
  <c r="V452" i="11"/>
  <c r="V440" i="11"/>
  <c r="V435" i="11"/>
  <c r="V432" i="11"/>
  <c r="V428" i="11"/>
  <c r="V424" i="11"/>
  <c r="V420" i="11"/>
  <c r="V416" i="11"/>
  <c r="V412" i="11"/>
  <c r="V408" i="11"/>
  <c r="V404" i="11"/>
  <c r="V400" i="11"/>
  <c r="V396" i="11"/>
  <c r="V484" i="11"/>
  <c r="V474" i="11"/>
  <c r="V449" i="11"/>
  <c r="V437" i="11"/>
  <c r="V488" i="11"/>
  <c r="V478" i="11"/>
  <c r="V496" i="11"/>
  <c r="V486" i="11"/>
  <c r="V444" i="11"/>
  <c r="V500" i="11"/>
  <c r="V490" i="11"/>
  <c r="V441" i="11"/>
  <c r="V494" i="11"/>
  <c r="V434" i="11"/>
  <c r="V429" i="11"/>
  <c r="V402" i="11"/>
  <c r="V398" i="11"/>
  <c r="V392" i="11"/>
  <c r="V388" i="11"/>
  <c r="V384" i="11"/>
  <c r="V380" i="11"/>
  <c r="V376" i="11"/>
  <c r="V372" i="11"/>
  <c r="V368" i="11"/>
  <c r="V364" i="11"/>
  <c r="V360" i="11"/>
  <c r="V356" i="11"/>
  <c r="V482" i="11"/>
  <c r="V438" i="11"/>
  <c r="V417" i="11"/>
  <c r="V406" i="11"/>
  <c r="V395" i="11"/>
  <c r="V418" i="11"/>
  <c r="V393" i="11"/>
  <c r="V389" i="11"/>
  <c r="V385" i="11"/>
  <c r="V381" i="11"/>
  <c r="V377" i="11"/>
  <c r="V373" i="11"/>
  <c r="V369" i="11"/>
  <c r="V365" i="11"/>
  <c r="V361" i="11"/>
  <c r="V357" i="11"/>
  <c r="V353" i="11"/>
  <c r="V425" i="11"/>
  <c r="V426" i="11"/>
  <c r="V409" i="11"/>
  <c r="V410" i="11"/>
  <c r="V394" i="11"/>
  <c r="V390" i="11"/>
  <c r="V386" i="11"/>
  <c r="V382" i="11"/>
  <c r="V378" i="11"/>
  <c r="V374" i="11"/>
  <c r="V370" i="11"/>
  <c r="V366" i="11"/>
  <c r="V362" i="11"/>
  <c r="V358" i="11"/>
  <c r="V354" i="11"/>
  <c r="V350" i="11"/>
  <c r="V346" i="11"/>
  <c r="V342" i="11"/>
  <c r="V338" i="11"/>
  <c r="V334" i="11"/>
  <c r="V466" i="11"/>
  <c r="V450" i="11"/>
  <c r="V464" i="11"/>
  <c r="V462" i="11"/>
  <c r="V421" i="11"/>
  <c r="V433" i="11"/>
  <c r="V430" i="11"/>
  <c r="V405" i="11"/>
  <c r="V367" i="11"/>
  <c r="V355" i="11"/>
  <c r="V348" i="11"/>
  <c r="V413" i="11"/>
  <c r="V401" i="11"/>
  <c r="V343" i="11"/>
  <c r="V331" i="11"/>
  <c r="V327" i="11"/>
  <c r="V323" i="11"/>
  <c r="V319" i="11"/>
  <c r="V315" i="11"/>
  <c r="V446" i="11"/>
  <c r="V391" i="11"/>
  <c r="V387" i="11"/>
  <c r="V383" i="11"/>
  <c r="V414" i="11"/>
  <c r="V397" i="11"/>
  <c r="V379" i="11"/>
  <c r="V375" i="11"/>
  <c r="V359" i="11"/>
  <c r="V347" i="11"/>
  <c r="V328" i="11"/>
  <c r="V324" i="11"/>
  <c r="V320" i="11"/>
  <c r="V316" i="11"/>
  <c r="V312" i="11"/>
  <c r="V308" i="11"/>
  <c r="V304" i="11"/>
  <c r="V300" i="11"/>
  <c r="V296" i="11"/>
  <c r="V292" i="11"/>
  <c r="V288" i="11"/>
  <c r="V284" i="11"/>
  <c r="V280" i="11"/>
  <c r="V276" i="11"/>
  <c r="V272" i="11"/>
  <c r="V268" i="11"/>
  <c r="V264" i="11"/>
  <c r="V260" i="11"/>
  <c r="V256" i="11"/>
  <c r="V498" i="11"/>
  <c r="V422" i="11"/>
  <c r="V326" i="11"/>
  <c r="V321" i="11"/>
  <c r="V294" i="11"/>
  <c r="V349" i="11"/>
  <c r="V303" i="11"/>
  <c r="V301" i="11"/>
  <c r="V279" i="11"/>
  <c r="V257" i="11"/>
  <c r="V254" i="11"/>
  <c r="V345" i="11"/>
  <c r="V333" i="11"/>
  <c r="V290" i="11"/>
  <c r="V277" i="11"/>
  <c r="V274" i="11"/>
  <c r="V271" i="11"/>
  <c r="V251" i="11"/>
  <c r="V247" i="11"/>
  <c r="V243" i="11"/>
  <c r="V239" i="11"/>
  <c r="V335" i="11"/>
  <c r="V330" i="11"/>
  <c r="V325" i="11"/>
  <c r="V314" i="11"/>
  <c r="V299" i="11"/>
  <c r="V297" i="11"/>
  <c r="V341" i="11"/>
  <c r="V310" i="11"/>
  <c r="V286" i="11"/>
  <c r="V344" i="11"/>
  <c r="V332" i="11"/>
  <c r="V295" i="11"/>
  <c r="V293" i="11"/>
  <c r="V252" i="11"/>
  <c r="V248" i="11"/>
  <c r="V244" i="11"/>
  <c r="V240" i="11"/>
  <c r="V236" i="11"/>
  <c r="V232" i="11"/>
  <c r="V228" i="11"/>
  <c r="V224" i="11"/>
  <c r="V220" i="11"/>
  <c r="V216" i="11"/>
  <c r="V212" i="11"/>
  <c r="V208" i="11"/>
  <c r="V340" i="11"/>
  <c r="V329" i="11"/>
  <c r="V318" i="11"/>
  <c r="V306" i="11"/>
  <c r="V282" i="11"/>
  <c r="V261" i="11"/>
  <c r="V258" i="11"/>
  <c r="V255" i="11"/>
  <c r="V492" i="11"/>
  <c r="V371" i="11"/>
  <c r="V352" i="11"/>
  <c r="V351" i="11"/>
  <c r="V313" i="11"/>
  <c r="V291" i="11"/>
  <c r="V289" i="11"/>
  <c r="V275" i="11"/>
  <c r="V322" i="11"/>
  <c r="V317" i="11"/>
  <c r="V311" i="11"/>
  <c r="V309" i="11"/>
  <c r="V339" i="11"/>
  <c r="V337" i="11"/>
  <c r="V460" i="11"/>
  <c r="V336" i="11"/>
  <c r="V305" i="11"/>
  <c r="V231" i="11"/>
  <c r="V249" i="11"/>
  <c r="V246" i="11"/>
  <c r="V363" i="11"/>
  <c r="V307" i="11"/>
  <c r="V245" i="11"/>
  <c r="V242" i="11"/>
  <c r="V278" i="11"/>
  <c r="V230" i="11"/>
  <c r="V209" i="11"/>
  <c r="V267" i="11"/>
  <c r="V263" i="11"/>
  <c r="V241" i="11"/>
  <c r="V238" i="11"/>
  <c r="V225" i="11"/>
  <c r="V223" i="11"/>
  <c r="V203" i="11"/>
  <c r="V199" i="11"/>
  <c r="V195" i="11"/>
  <c r="V287" i="11"/>
  <c r="V285" i="11"/>
  <c r="V262" i="11"/>
  <c r="V235" i="11"/>
  <c r="V215" i="11"/>
  <c r="V270" i="11"/>
  <c r="V266" i="11"/>
  <c r="V237" i="11"/>
  <c r="V229" i="11"/>
  <c r="V227" i="11"/>
  <c r="V218" i="11"/>
  <c r="V206" i="11"/>
  <c r="V198" i="11"/>
  <c r="V196" i="11"/>
  <c r="V265" i="11"/>
  <c r="V259" i="11"/>
  <c r="V283" i="11"/>
  <c r="V253" i="11"/>
  <c r="V217" i="11"/>
  <c r="V205" i="11"/>
  <c r="V234" i="11"/>
  <c r="V201" i="11"/>
  <c r="V186" i="11"/>
  <c r="V183" i="11"/>
  <c r="V174" i="11"/>
  <c r="V171" i="11"/>
  <c r="V167" i="11"/>
  <c r="V163" i="11"/>
  <c r="V159" i="11"/>
  <c r="V155" i="11"/>
  <c r="V151" i="11"/>
  <c r="V147" i="11"/>
  <c r="V143" i="11"/>
  <c r="V250" i="11"/>
  <c r="V233" i="11"/>
  <c r="V222" i="11"/>
  <c r="V197" i="11"/>
  <c r="V192" i="11"/>
  <c r="V189" i="11"/>
  <c r="V180" i="11"/>
  <c r="V177" i="11"/>
  <c r="V298" i="11"/>
  <c r="V269" i="11"/>
  <c r="V273" i="11"/>
  <c r="V221" i="11"/>
  <c r="V168" i="11"/>
  <c r="V164" i="11"/>
  <c r="V160" i="11"/>
  <c r="V156" i="11"/>
  <c r="V152" i="11"/>
  <c r="V148" i="11"/>
  <c r="V144" i="11"/>
  <c r="V214" i="11"/>
  <c r="V213" i="11"/>
  <c r="V207" i="11"/>
  <c r="V202" i="11"/>
  <c r="V149" i="11"/>
  <c r="V141" i="11"/>
  <c r="V137" i="11"/>
  <c r="V133" i="11"/>
  <c r="V129" i="11"/>
  <c r="V125" i="11"/>
  <c r="V121" i="11"/>
  <c r="V117" i="11"/>
  <c r="V113" i="11"/>
  <c r="V109" i="11"/>
  <c r="V153" i="11"/>
  <c r="V302" i="11"/>
  <c r="V162" i="11"/>
  <c r="V138" i="11"/>
  <c r="V134" i="11"/>
  <c r="V130" i="11"/>
  <c r="V126" i="11"/>
  <c r="V122" i="11"/>
  <c r="V118" i="11"/>
  <c r="V114" i="11"/>
  <c r="V110" i="11"/>
  <c r="V106" i="11"/>
  <c r="V157" i="11"/>
  <c r="V200" i="11"/>
  <c r="V136" i="11"/>
  <c r="V226" i="11"/>
  <c r="V191" i="11"/>
  <c r="V190" i="11"/>
  <c r="V185" i="11"/>
  <c r="V179" i="11"/>
  <c r="V150" i="11"/>
  <c r="V146" i="11"/>
  <c r="V132" i="11"/>
  <c r="V211" i="11"/>
  <c r="V210" i="11"/>
  <c r="V184" i="11"/>
  <c r="V178" i="11"/>
  <c r="V173" i="11"/>
  <c r="V219" i="11"/>
  <c r="V172" i="11"/>
  <c r="V161" i="11"/>
  <c r="V154" i="11"/>
  <c r="V142" i="11"/>
  <c r="V145" i="11"/>
  <c r="V135" i="11"/>
  <c r="V111" i="11"/>
  <c r="V281" i="11"/>
  <c r="V194" i="11"/>
  <c r="V182" i="11"/>
  <c r="V158" i="11"/>
  <c r="V124" i="11"/>
  <c r="V166" i="11"/>
  <c r="V139" i="11"/>
  <c r="V131" i="11"/>
  <c r="V107" i="11"/>
  <c r="V104" i="11"/>
  <c r="V100" i="11"/>
  <c r="V96" i="11"/>
  <c r="V92" i="11"/>
  <c r="V88" i="11"/>
  <c r="V84" i="11"/>
  <c r="V80" i="11"/>
  <c r="V76" i="11"/>
  <c r="V72" i="11"/>
  <c r="V68" i="11"/>
  <c r="V64" i="11"/>
  <c r="V60" i="11"/>
  <c r="V56" i="11"/>
  <c r="V52" i="11"/>
  <c r="V48" i="11"/>
  <c r="V44" i="11"/>
  <c r="V40" i="11"/>
  <c r="V193" i="11"/>
  <c r="V188" i="11"/>
  <c r="V187" i="11"/>
  <c r="V176" i="11"/>
  <c r="V175" i="11"/>
  <c r="V165" i="11"/>
  <c r="V120" i="11"/>
  <c r="V170" i="11"/>
  <c r="V169" i="11"/>
  <c r="V70" i="11"/>
  <c r="V61" i="11"/>
  <c r="V115" i="11"/>
  <c r="V98" i="11"/>
  <c r="V90" i="11"/>
  <c r="V82" i="11"/>
  <c r="V55" i="11"/>
  <c r="V74" i="11"/>
  <c r="V65" i="11"/>
  <c r="V123" i="11"/>
  <c r="V119" i="11"/>
  <c r="V105" i="11"/>
  <c r="V97" i="11"/>
  <c r="V89" i="11"/>
  <c r="V81" i="11"/>
  <c r="V69" i="11"/>
  <c r="V54" i="11"/>
  <c r="V45" i="11"/>
  <c r="V3" i="11"/>
  <c r="V127" i="11"/>
  <c r="V103" i="11"/>
  <c r="V95" i="11"/>
  <c r="V87" i="11"/>
  <c r="V79" i="11"/>
  <c r="V63" i="11"/>
  <c r="V39" i="11"/>
  <c r="V35" i="11"/>
  <c r="V31" i="11"/>
  <c r="V27" i="11"/>
  <c r="V23" i="11"/>
  <c r="V19" i="11"/>
  <c r="V15" i="11"/>
  <c r="V11" i="11"/>
  <c r="V7" i="11"/>
  <c r="V73" i="11"/>
  <c r="V58" i="11"/>
  <c r="V49" i="11"/>
  <c r="V128" i="11"/>
  <c r="V204" i="11"/>
  <c r="V140" i="11"/>
  <c r="V108" i="11"/>
  <c r="V101" i="11"/>
  <c r="V93" i="11"/>
  <c r="V85" i="11"/>
  <c r="V77" i="11"/>
  <c r="V71" i="11"/>
  <c r="V47" i="11"/>
  <c r="V181" i="11"/>
  <c r="V116" i="11"/>
  <c r="V9" i="11"/>
  <c r="V17" i="11"/>
  <c r="V25" i="11"/>
  <c r="V33" i="11"/>
  <c r="V53" i="11"/>
  <c r="V66" i="11"/>
  <c r="V67" i="11"/>
  <c r="T7" i="11"/>
  <c r="T12" i="11"/>
  <c r="T15" i="11"/>
  <c r="T20" i="11"/>
  <c r="T23" i="11"/>
  <c r="T28" i="11"/>
  <c r="T31" i="11"/>
  <c r="T36" i="11"/>
  <c r="T39" i="11"/>
  <c r="T42" i="11"/>
  <c r="T49" i="11"/>
  <c r="V50" i="11"/>
  <c r="V10" i="11"/>
  <c r="V12" i="11"/>
  <c r="V20" i="11"/>
  <c r="V26" i="11"/>
  <c r="V28" i="11"/>
  <c r="V34" i="11"/>
  <c r="V36" i="11"/>
  <c r="BH11" i="8"/>
  <c r="BH4" i="8"/>
  <c r="BH14" i="8"/>
  <c r="BH8" i="8"/>
  <c r="BH12" i="8"/>
  <c r="N48" i="3"/>
  <c r="BH13" i="8"/>
  <c r="BH15" i="8"/>
  <c r="BH9" i="8"/>
  <c r="N49" i="3"/>
  <c r="BH5" i="8"/>
  <c r="P12" i="3"/>
  <c r="BH10" i="8"/>
  <c r="K199" i="5"/>
  <c r="C1" i="16"/>
  <c r="H2" i="16" s="1"/>
  <c r="D1" i="17"/>
  <c r="I2" i="17" s="1"/>
  <c r="BO5" i="8" a="1"/>
  <c r="AM7" i="10" l="1"/>
  <c r="AE5" i="10"/>
  <c r="AE6" i="10" s="1"/>
  <c r="BT77" i="10"/>
  <c r="BM77" i="10" s="1"/>
  <c r="BU74" i="10"/>
  <c r="BT4" i="8"/>
  <c r="C12" i="12" s="1"/>
  <c r="BO5" i="8"/>
  <c r="AL7" i="10"/>
  <c r="AM9" i="10"/>
  <c r="AF6" i="10"/>
  <c r="BQ5" i="10"/>
  <c r="BJ5" i="10" s="1"/>
  <c r="BR6" i="10"/>
  <c r="BC4" i="11"/>
  <c r="BK5" i="11"/>
  <c r="AI11" i="11"/>
  <c r="AH7" i="11"/>
  <c r="X4" i="11"/>
  <c r="AA5" i="11"/>
  <c r="AA7" i="11"/>
  <c r="Z5" i="11"/>
  <c r="BD28" i="11"/>
  <c r="BL29" i="11"/>
  <c r="BE28" i="11"/>
  <c r="BM29" i="11"/>
  <c r="BN32" i="11"/>
  <c r="BF32" i="11" s="1"/>
  <c r="BM24" i="11"/>
  <c r="BE24" i="11" s="1"/>
  <c r="BM23" i="11"/>
  <c r="BE23" i="11" s="1"/>
  <c r="BL21" i="11"/>
  <c r="BD21" i="11" s="1"/>
  <c r="BN26" i="11"/>
  <c r="BF26" i="11" s="1"/>
  <c r="BL15" i="11"/>
  <c r="BL16" i="11" s="1"/>
  <c r="BD16" i="11" s="1"/>
  <c r="BM14" i="11"/>
  <c r="BE14" i="11" s="1"/>
  <c r="BF16" i="11"/>
  <c r="BN17" i="11"/>
  <c r="BF17" i="11" s="1"/>
  <c r="BM8" i="11"/>
  <c r="BE8" i="11" s="1"/>
  <c r="C14" i="12"/>
  <c r="AH9" i="11"/>
  <c r="AH11" i="11" s="1"/>
  <c r="Z11" i="11" s="1"/>
  <c r="BN7" i="11"/>
  <c r="BF7" i="11" s="1"/>
  <c r="K5" i="4"/>
  <c r="K7" i="4" s="1"/>
  <c r="F5" i="4"/>
  <c r="Q59" i="3"/>
  <c r="Q54" i="3"/>
  <c r="C3" i="12"/>
  <c r="BN8" i="11"/>
  <c r="BF8" i="11" s="1"/>
  <c r="I13" i="30"/>
  <c r="K13" i="30"/>
  <c r="J13" i="13"/>
  <c r="J13" i="30"/>
  <c r="G27" i="26"/>
  <c r="J27" i="26" s="1"/>
  <c r="K12" i="4"/>
  <c r="K13" i="4" s="1"/>
  <c r="BK34" i="8"/>
  <c r="F12" i="4"/>
  <c r="F14" i="4" s="1"/>
  <c r="G29" i="26"/>
  <c r="J29" i="26" s="1"/>
  <c r="BL5" i="10"/>
  <c r="BL6" i="10" s="1"/>
  <c r="C24" i="27"/>
  <c r="C35" i="27" s="1"/>
  <c r="C41" i="27" s="1"/>
  <c r="H16" i="26"/>
  <c r="H15" i="26"/>
  <c r="L125" i="25"/>
  <c r="M123" i="25"/>
  <c r="M125" i="25"/>
  <c r="L123" i="25"/>
  <c r="R13" i="26"/>
  <c r="S13" i="26" s="1"/>
  <c r="Y13" i="26" s="1"/>
  <c r="R10" i="26"/>
  <c r="S10" i="26" s="1"/>
  <c r="Y10" i="26" s="1"/>
  <c r="R9" i="26"/>
  <c r="S9" i="26" s="1"/>
  <c r="Y9" i="26" s="1"/>
  <c r="C16" i="26"/>
  <c r="G15" i="26"/>
  <c r="C17" i="26"/>
  <c r="R11" i="26"/>
  <c r="S11" i="26" s="1"/>
  <c r="U8" i="26"/>
  <c r="W8" i="26" s="1"/>
  <c r="T8" i="26"/>
  <c r="V8" i="26" s="1"/>
  <c r="O17" i="26"/>
  <c r="Q14" i="26"/>
  <c r="R14" i="26"/>
  <c r="S14" i="26" s="1"/>
  <c r="Y14" i="26" s="1"/>
  <c r="R15" i="26"/>
  <c r="S15" i="26" s="1"/>
  <c r="Y15" i="26" s="1"/>
  <c r="T15" i="26"/>
  <c r="V15" i="26" s="1"/>
  <c r="G28" i="26"/>
  <c r="AG9" i="11"/>
  <c r="BD4" i="11"/>
  <c r="BL5" i="11"/>
  <c r="BD5" i="11" s="1"/>
  <c r="K13" i="13"/>
  <c r="I13" i="13"/>
  <c r="M4" i="14"/>
  <c r="C55" i="5"/>
  <c r="E54" i="5" s="1"/>
  <c r="E56" i="5"/>
  <c r="BT5" i="8" s="1"/>
  <c r="M47" i="5"/>
  <c r="E47" i="5" s="1"/>
  <c r="B20" i="14"/>
  <c r="D24" i="14"/>
  <c r="G16" i="3"/>
  <c r="G19" i="3" s="1"/>
  <c r="I6" i="30" s="1"/>
  <c r="M6" i="30" s="1"/>
  <c r="D26" i="13"/>
  <c r="B22" i="13"/>
  <c r="AF5" i="11"/>
  <c r="C38" i="2"/>
  <c r="K4" i="8"/>
  <c r="BS7" i="10"/>
  <c r="BP5" i="10"/>
  <c r="BP6" i="10" s="1"/>
  <c r="E65" i="5"/>
  <c r="AN7" i="10"/>
  <c r="AM48" i="10"/>
  <c r="AF48" i="10" s="1"/>
  <c r="M50" i="5"/>
  <c r="E50" i="5" s="1"/>
  <c r="M56" i="5"/>
  <c r="C64" i="5"/>
  <c r="BI4" i="10"/>
  <c r="C58" i="5"/>
  <c r="E57" i="5" s="1"/>
  <c r="E59" i="5"/>
  <c r="M59" i="5"/>
  <c r="E62" i="5"/>
  <c r="M62" i="5"/>
  <c r="C61" i="5"/>
  <c r="E60" i="5" s="1"/>
  <c r="C52" i="5"/>
  <c r="M53" i="5"/>
  <c r="Q38" i="5"/>
  <c r="AD4" i="10"/>
  <c r="Q40" i="5"/>
  <c r="AK5" i="10"/>
  <c r="M19" i="8"/>
  <c r="P21" i="8"/>
  <c r="P30" i="8"/>
  <c r="P20" i="8"/>
  <c r="N30" i="8"/>
  <c r="N21" i="8"/>
  <c r="O31" i="8"/>
  <c r="H61" i="3"/>
  <c r="H59" i="3"/>
  <c r="H60" i="3"/>
  <c r="Y4" i="11"/>
  <c r="C15" i="12"/>
  <c r="B13" i="1"/>
  <c r="BP8" i="8" a="1"/>
  <c r="BQ11" i="8" a="1"/>
  <c r="BO10" i="8" a="1"/>
  <c r="BQ7" i="8" a="1"/>
  <c r="BP5" i="8" a="1"/>
  <c r="BO12" i="8" a="1"/>
  <c r="BO11" i="8" a="1"/>
  <c r="BO4" i="8" a="1"/>
  <c r="BQ13" i="8" a="1"/>
  <c r="BP11" i="8" a="1"/>
  <c r="BO14" i="8" a="1"/>
  <c r="BP13" i="8" a="1"/>
  <c r="BQ14" i="8" a="1"/>
  <c r="BP15" i="8" a="1"/>
  <c r="BQ9" i="8" a="1"/>
  <c r="BP4" i="8" a="1"/>
  <c r="BP14" i="8" a="1"/>
  <c r="BP6" i="8" a="1"/>
  <c r="BQ4" i="8" a="1"/>
  <c r="BO15" i="8" a="1"/>
  <c r="BO8" i="8" a="1"/>
  <c r="BQ5" i="8" a="1"/>
  <c r="BO7" i="8" a="1"/>
  <c r="BQ10" i="8" a="1"/>
  <c r="BO13" i="8" a="1"/>
  <c r="BQ15" i="8" a="1"/>
  <c r="BP10" i="8" a="1"/>
  <c r="BP12" i="8" a="1"/>
  <c r="BP9" i="8" a="1"/>
  <c r="BQ6" i="8" a="1"/>
  <c r="BO9" i="8" a="1"/>
  <c r="BO6" i="8" a="1"/>
  <c r="BQ8" i="8" a="1"/>
  <c r="BQ12" i="8" a="1"/>
  <c r="BP7" i="8" a="1"/>
  <c r="AL8" i="10" l="1"/>
  <c r="AE7" i="10"/>
  <c r="AF7" i="10"/>
  <c r="BT78" i="10"/>
  <c r="BN74" i="10"/>
  <c r="BU75" i="10"/>
  <c r="BM78" i="10"/>
  <c r="BT79" i="10"/>
  <c r="BT80" i="10" s="1"/>
  <c r="BM80" i="10" s="1"/>
  <c r="BP12" i="8"/>
  <c r="BP8" i="8"/>
  <c r="BQ13" i="8"/>
  <c r="BP11" i="8"/>
  <c r="BQ11" i="8"/>
  <c r="BQ9" i="8"/>
  <c r="BQ6" i="8"/>
  <c r="BO12" i="8"/>
  <c r="M17" i="2" s="1"/>
  <c r="BO8" i="8"/>
  <c r="BO15" i="8"/>
  <c r="BP15" i="8"/>
  <c r="I2" i="8" s="1"/>
  <c r="BQ10" i="8"/>
  <c r="BP13" i="8"/>
  <c r="BP4" i="8"/>
  <c r="C2" i="8" s="1"/>
  <c r="BQ5" i="8"/>
  <c r="E2" i="8" s="1"/>
  <c r="BO9" i="8"/>
  <c r="M14" i="2" s="1"/>
  <c r="BQ7" i="8"/>
  <c r="BQ12" i="8"/>
  <c r="BO6" i="8"/>
  <c r="BO11" i="8"/>
  <c r="M16" i="2" s="1"/>
  <c r="BO14" i="8"/>
  <c r="BO13" i="8"/>
  <c r="BQ8" i="8"/>
  <c r="BQ15" i="8"/>
  <c r="BO4" i="8"/>
  <c r="M9" i="2" s="1"/>
  <c r="BP10" i="8"/>
  <c r="BP14" i="8"/>
  <c r="BP5" i="8"/>
  <c r="R7" i="3" s="1"/>
  <c r="BP6" i="8"/>
  <c r="BO7" i="8"/>
  <c r="BQ14" i="8"/>
  <c r="BP9" i="8"/>
  <c r="BN9" i="8" s="1"/>
  <c r="B11" i="3" s="1"/>
  <c r="BP7" i="8"/>
  <c r="BO10" i="8"/>
  <c r="M15" i="2" s="1"/>
  <c r="BQ4" i="8"/>
  <c r="AF9" i="10"/>
  <c r="AM13" i="10"/>
  <c r="AL9" i="10"/>
  <c r="BQ6" i="10"/>
  <c r="BJ6" i="10" s="1"/>
  <c r="BK6" i="10"/>
  <c r="BR7" i="10"/>
  <c r="Z7" i="11"/>
  <c r="Z9" i="11" s="1"/>
  <c r="BC5" i="11"/>
  <c r="BK6" i="11"/>
  <c r="AI19" i="11"/>
  <c r="AI27" i="11"/>
  <c r="AH13" i="11"/>
  <c r="AG11" i="11"/>
  <c r="Y11" i="11" s="1"/>
  <c r="X5" i="11"/>
  <c r="AA9" i="11"/>
  <c r="BD29" i="11"/>
  <c r="BL30" i="11"/>
  <c r="BE29" i="11"/>
  <c r="BM30" i="11"/>
  <c r="BE30" i="11" s="1"/>
  <c r="BN33" i="11"/>
  <c r="BF33" i="11" s="1"/>
  <c r="BM25" i="11"/>
  <c r="BL22" i="11"/>
  <c r="BD22" i="11" s="1"/>
  <c r="BL23" i="11"/>
  <c r="BD23" i="11" s="1"/>
  <c r="BL24" i="11"/>
  <c r="BD24" i="11" s="1"/>
  <c r="BD15" i="11"/>
  <c r="BL17" i="11"/>
  <c r="BD17" i="11" s="1"/>
  <c r="BM15" i="11"/>
  <c r="BE15" i="11" s="1"/>
  <c r="BN18" i="11"/>
  <c r="BF18" i="11" s="1"/>
  <c r="BM9" i="11"/>
  <c r="BE9" i="11" s="1"/>
  <c r="BN9" i="11"/>
  <c r="BK33" i="8"/>
  <c r="C13" i="12"/>
  <c r="B4" i="1"/>
  <c r="T10" i="26"/>
  <c r="U13" i="26"/>
  <c r="K14" i="4"/>
  <c r="L15" i="4" s="1"/>
  <c r="L16" i="4" s="1"/>
  <c r="L20" i="4" s="1"/>
  <c r="G17" i="26"/>
  <c r="J17" i="26" s="1"/>
  <c r="J15" i="26"/>
  <c r="G16" i="26"/>
  <c r="J16" i="26" s="1"/>
  <c r="U10" i="26"/>
  <c r="W10" i="26" s="1"/>
  <c r="B3" i="1"/>
  <c r="J28" i="26"/>
  <c r="C24" i="26" s="1"/>
  <c r="J33" i="26" s="1"/>
  <c r="Y11" i="26"/>
  <c r="T11" i="26"/>
  <c r="U11" i="26"/>
  <c r="T9" i="26"/>
  <c r="V9" i="26" s="1"/>
  <c r="U14" i="26"/>
  <c r="T14" i="26"/>
  <c r="V14" i="26" s="1"/>
  <c r="Q16" i="26"/>
  <c r="R16" i="26"/>
  <c r="S16" i="26" s="1"/>
  <c r="Y16" i="26" s="1"/>
  <c r="O18" i="26"/>
  <c r="U15" i="26"/>
  <c r="BL6" i="11"/>
  <c r="Y5" i="11"/>
  <c r="C11" i="12"/>
  <c r="C10" i="12"/>
  <c r="D68" i="5"/>
  <c r="K170" i="5" s="1"/>
  <c r="K203" i="5" s="1"/>
  <c r="AQ2" i="8"/>
  <c r="AT5" i="8" s="1"/>
  <c r="M6" i="13"/>
  <c r="F7" i="4"/>
  <c r="D28" i="14"/>
  <c r="B24" i="14"/>
  <c r="C6" i="12"/>
  <c r="B26" i="13"/>
  <c r="D30" i="13"/>
  <c r="AF6" i="11"/>
  <c r="C54" i="2"/>
  <c r="K5" i="8"/>
  <c r="BI5" i="10"/>
  <c r="BI6" i="10" s="1"/>
  <c r="E51" i="5"/>
  <c r="BL7" i="10"/>
  <c r="BS8" i="10"/>
  <c r="BS9" i="10" s="1"/>
  <c r="D67" i="5"/>
  <c r="AG7" i="10"/>
  <c r="AN8" i="10"/>
  <c r="AM49" i="10"/>
  <c r="AF49" i="10" s="1"/>
  <c r="B2" i="1"/>
  <c r="B1" i="1"/>
  <c r="BP7" i="10"/>
  <c r="AD5" i="10"/>
  <c r="AK6" i="10"/>
  <c r="M20" i="8"/>
  <c r="O20" i="8"/>
  <c r="M10" i="2"/>
  <c r="O21" i="8"/>
  <c r="M21" i="8"/>
  <c r="M30" i="8"/>
  <c r="O30" i="8"/>
  <c r="AL12" i="10" l="1"/>
  <c r="AE8" i="10"/>
  <c r="AG8" i="10"/>
  <c r="AL11" i="10"/>
  <c r="AL10" i="10"/>
  <c r="BM79" i="10"/>
  <c r="BU79" i="10"/>
  <c r="BN75" i="10"/>
  <c r="BT81" i="10"/>
  <c r="F2" i="8"/>
  <c r="F15" i="8" s="1"/>
  <c r="S8" i="3"/>
  <c r="R8" i="3"/>
  <c r="BQ7" i="10"/>
  <c r="BJ7" i="10" s="1"/>
  <c r="H2" i="8"/>
  <c r="I14" i="8" s="1"/>
  <c r="G2" i="8"/>
  <c r="BQ8" i="10"/>
  <c r="BQ9" i="10" s="1"/>
  <c r="BN5" i="8"/>
  <c r="C10" i="2" s="1"/>
  <c r="BN7" i="8"/>
  <c r="C12" i="2" s="1"/>
  <c r="M11" i="2"/>
  <c r="M12" i="2"/>
  <c r="D2" i="8"/>
  <c r="D35" i="8" s="1"/>
  <c r="BN4" i="8"/>
  <c r="B6" i="3" s="1"/>
  <c r="BN8" i="8"/>
  <c r="B10" i="3" s="1"/>
  <c r="BN6" i="8"/>
  <c r="C11" i="2" s="1"/>
  <c r="M13" i="2"/>
  <c r="AF13" i="10"/>
  <c r="AM15" i="10"/>
  <c r="AE9" i="10"/>
  <c r="AE11" i="10" s="1"/>
  <c r="BK7" i="10"/>
  <c r="BR8" i="10"/>
  <c r="BK7" i="11"/>
  <c r="BK8" i="11" s="1"/>
  <c r="BC6" i="11"/>
  <c r="AA11" i="11"/>
  <c r="AH15" i="11"/>
  <c r="AH17" i="11" s="1"/>
  <c r="Z13" i="11"/>
  <c r="AG13" i="11"/>
  <c r="BD30" i="11"/>
  <c r="BL31" i="11"/>
  <c r="BD31" i="11" s="1"/>
  <c r="BM31" i="11"/>
  <c r="BE31" i="11" s="1"/>
  <c r="BE25" i="11"/>
  <c r="BM26" i="11"/>
  <c r="BE26" i="11" s="1"/>
  <c r="BL25" i="11"/>
  <c r="BD25" i="11" s="1"/>
  <c r="BL18" i="11"/>
  <c r="BD18" i="11" s="1"/>
  <c r="BM16" i="11"/>
  <c r="BM17" i="11"/>
  <c r="BE17" i="11" s="1"/>
  <c r="BN19" i="11"/>
  <c r="BF19" i="11" s="1"/>
  <c r="BM10" i="11"/>
  <c r="BE10" i="11" s="1"/>
  <c r="BF9" i="11"/>
  <c r="BN10" i="11"/>
  <c r="BF10" i="11" s="1"/>
  <c r="C12" i="26"/>
  <c r="V10" i="26"/>
  <c r="V11" i="26" s="1"/>
  <c r="W11" i="26"/>
  <c r="BS10" i="10"/>
  <c r="BS11" i="10" s="1"/>
  <c r="AT7" i="8"/>
  <c r="Q17" i="26"/>
  <c r="R17" i="26"/>
  <c r="S17" i="26" s="1"/>
  <c r="Y17" i="26" s="1"/>
  <c r="O19" i="26"/>
  <c r="U16" i="26"/>
  <c r="T16" i="26"/>
  <c r="V16" i="26" s="1"/>
  <c r="BD6" i="11"/>
  <c r="BL7" i="11"/>
  <c r="BD7" i="11" s="1"/>
  <c r="Y7" i="11"/>
  <c r="X6" i="11"/>
  <c r="AF7" i="11"/>
  <c r="X7" i="11" s="1"/>
  <c r="AT3" i="8"/>
  <c r="AT10" i="8"/>
  <c r="AT13" i="8"/>
  <c r="AT6" i="8"/>
  <c r="AT9" i="8"/>
  <c r="AT4" i="8"/>
  <c r="AT12" i="8"/>
  <c r="AT11" i="8"/>
  <c r="AT8" i="8"/>
  <c r="C16" i="12"/>
  <c r="B28" i="14"/>
  <c r="D32" i="14"/>
  <c r="B30" i="13"/>
  <c r="D34" i="13"/>
  <c r="C70" i="2"/>
  <c r="K6" i="8"/>
  <c r="AN47" i="10"/>
  <c r="AN48" i="10" s="1"/>
  <c r="BL8" i="10"/>
  <c r="BL9" i="10" s="1"/>
  <c r="BI7" i="10"/>
  <c r="AK7" i="10"/>
  <c r="BP8" i="10"/>
  <c r="AD6" i="10"/>
  <c r="BQ10" i="10"/>
  <c r="AE12" i="10" l="1"/>
  <c r="AL13" i="10"/>
  <c r="AE13" i="10" s="1"/>
  <c r="AE10" i="10"/>
  <c r="BT88" i="10"/>
  <c r="BM88" i="10" s="1"/>
  <c r="BM81" i="10"/>
  <c r="BN79" i="10"/>
  <c r="BU80" i="10"/>
  <c r="F17" i="8"/>
  <c r="F10" i="8"/>
  <c r="F32" i="8"/>
  <c r="F20" i="8"/>
  <c r="F5" i="8"/>
  <c r="F19" i="8"/>
  <c r="F38" i="8"/>
  <c r="G20" i="8"/>
  <c r="F21" i="8"/>
  <c r="F13" i="8"/>
  <c r="F3" i="8"/>
  <c r="F9" i="8"/>
  <c r="F40" i="8"/>
  <c r="F11" i="8"/>
  <c r="F34" i="8"/>
  <c r="F14" i="8"/>
  <c r="F36" i="8"/>
  <c r="F18" i="8"/>
  <c r="F12" i="8"/>
  <c r="F33" i="8"/>
  <c r="F6" i="8"/>
  <c r="F35" i="8"/>
  <c r="F30" i="8"/>
  <c r="F37" i="8"/>
  <c r="F7" i="8"/>
  <c r="F16" i="8"/>
  <c r="F8" i="8"/>
  <c r="F31" i="8"/>
  <c r="F4" i="8"/>
  <c r="F39" i="8"/>
  <c r="I13" i="8"/>
  <c r="I5" i="8"/>
  <c r="I12" i="8"/>
  <c r="H40" i="8"/>
  <c r="I7" i="8"/>
  <c r="I17" i="8"/>
  <c r="I11" i="8"/>
  <c r="I34" i="8"/>
  <c r="I40" i="8"/>
  <c r="I30" i="8"/>
  <c r="G31" i="8"/>
  <c r="H16" i="8"/>
  <c r="I18" i="8"/>
  <c r="I35" i="8"/>
  <c r="G11" i="8"/>
  <c r="H12" i="8"/>
  <c r="I31" i="8"/>
  <c r="I8" i="8"/>
  <c r="G19" i="8"/>
  <c r="H37" i="8"/>
  <c r="I20" i="8"/>
  <c r="I19" i="8"/>
  <c r="G7" i="8"/>
  <c r="H34" i="8"/>
  <c r="I3" i="8"/>
  <c r="I10" i="8"/>
  <c r="G30" i="8"/>
  <c r="H38" i="8"/>
  <c r="I39" i="8"/>
  <c r="I6" i="8"/>
  <c r="H17" i="8"/>
  <c r="I33" i="8"/>
  <c r="I38" i="8"/>
  <c r="H21" i="8"/>
  <c r="I15" i="8"/>
  <c r="G35" i="8"/>
  <c r="H32" i="8"/>
  <c r="G8" i="8"/>
  <c r="H20" i="8"/>
  <c r="G17" i="8"/>
  <c r="H33" i="8"/>
  <c r="G9" i="8"/>
  <c r="H3" i="8"/>
  <c r="H19" i="8"/>
  <c r="I36" i="8"/>
  <c r="I32" i="8"/>
  <c r="H10" i="8"/>
  <c r="G5" i="8"/>
  <c r="H13" i="8"/>
  <c r="G34" i="8"/>
  <c r="H8" i="8"/>
  <c r="H35" i="8"/>
  <c r="I16" i="8"/>
  <c r="I37" i="8"/>
  <c r="G37" i="8"/>
  <c r="H11" i="8"/>
  <c r="H36" i="8"/>
  <c r="I4" i="8"/>
  <c r="I21" i="8"/>
  <c r="G36" i="8"/>
  <c r="H39" i="8"/>
  <c r="H4" i="8"/>
  <c r="H14" i="8"/>
  <c r="G38" i="8"/>
  <c r="H18" i="8"/>
  <c r="H31" i="8"/>
  <c r="H5" i="8"/>
  <c r="I9" i="8"/>
  <c r="G16" i="8"/>
  <c r="G21" i="8"/>
  <c r="G3" i="8"/>
  <c r="G6" i="8"/>
  <c r="G40" i="8"/>
  <c r="G10" i="8"/>
  <c r="G12" i="8"/>
  <c r="G4" i="8"/>
  <c r="H15" i="8"/>
  <c r="H7" i="8"/>
  <c r="G39" i="8"/>
  <c r="G14" i="8"/>
  <c r="G13" i="8"/>
  <c r="G18" i="8"/>
  <c r="H30" i="8"/>
  <c r="H9" i="8"/>
  <c r="H6" i="8"/>
  <c r="G15" i="8"/>
  <c r="G32" i="8"/>
  <c r="G33" i="8"/>
  <c r="BJ8" i="10"/>
  <c r="BJ9" i="10" s="1"/>
  <c r="B7" i="3"/>
  <c r="E12" i="8"/>
  <c r="E3" i="8"/>
  <c r="E11" i="8"/>
  <c r="E32" i="8"/>
  <c r="E30" i="8"/>
  <c r="D18" i="8"/>
  <c r="E38" i="8"/>
  <c r="D10" i="8"/>
  <c r="E34" i="8"/>
  <c r="D38" i="8"/>
  <c r="D5" i="8"/>
  <c r="E19" i="8"/>
  <c r="D9" i="8"/>
  <c r="D36" i="8"/>
  <c r="E8" i="8"/>
  <c r="D13" i="8"/>
  <c r="D40" i="8"/>
  <c r="B9" i="3"/>
  <c r="E14" i="8"/>
  <c r="E18" i="8"/>
  <c r="E4" i="8"/>
  <c r="E6" i="8"/>
  <c r="E10" i="8"/>
  <c r="D21" i="8"/>
  <c r="E40" i="8"/>
  <c r="D8" i="8"/>
  <c r="D15" i="8"/>
  <c r="E37" i="8"/>
  <c r="D34" i="8"/>
  <c r="D33" i="8"/>
  <c r="E17" i="8"/>
  <c r="D14" i="8"/>
  <c r="D31" i="8"/>
  <c r="E36" i="8"/>
  <c r="D19" i="8"/>
  <c r="D11" i="8"/>
  <c r="E20" i="8"/>
  <c r="E35" i="8"/>
  <c r="E39" i="8"/>
  <c r="D16" i="8"/>
  <c r="B8" i="3"/>
  <c r="D37" i="8"/>
  <c r="E15" i="8"/>
  <c r="E16" i="8"/>
  <c r="C13" i="2"/>
  <c r="D4" i="8"/>
  <c r="D3" i="8"/>
  <c r="E33" i="8"/>
  <c r="E5" i="8"/>
  <c r="C9" i="2"/>
  <c r="D17" i="8"/>
  <c r="D39" i="8"/>
  <c r="E7" i="8"/>
  <c r="E9" i="8"/>
  <c r="D32" i="8"/>
  <c r="D20" i="8"/>
  <c r="D30" i="8"/>
  <c r="D7" i="8"/>
  <c r="E13" i="8"/>
  <c r="E21" i="8"/>
  <c r="E31" i="8"/>
  <c r="D12" i="8"/>
  <c r="D6" i="8"/>
  <c r="AV3" i="11"/>
  <c r="AF15" i="10"/>
  <c r="AM17" i="10"/>
  <c r="BR9" i="10"/>
  <c r="BK8" i="10"/>
  <c r="AH19" i="11"/>
  <c r="Z19" i="11" s="1"/>
  <c r="BK9" i="11"/>
  <c r="BK10" i="11" s="1"/>
  <c r="BC10" i="11" s="1"/>
  <c r="BC8" i="11"/>
  <c r="BC7" i="11"/>
  <c r="AA19" i="11"/>
  <c r="Z17" i="11"/>
  <c r="Z15" i="11"/>
  <c r="AH21" i="11"/>
  <c r="Y13" i="11"/>
  <c r="AG15" i="11"/>
  <c r="AG17" i="11" s="1"/>
  <c r="BL32" i="11"/>
  <c r="BD32" i="11" s="1"/>
  <c r="BM32" i="11"/>
  <c r="BE32" i="11" s="1"/>
  <c r="BL26" i="11"/>
  <c r="BD26" i="11" s="1"/>
  <c r="BE16" i="11"/>
  <c r="BM18" i="11"/>
  <c r="BE18" i="11" s="1"/>
  <c r="AV5" i="11"/>
  <c r="AV4" i="11"/>
  <c r="AV252" i="11"/>
  <c r="AV433" i="11"/>
  <c r="AV351" i="11"/>
  <c r="AV212" i="11"/>
  <c r="AV385" i="11"/>
  <c r="AV91" i="11"/>
  <c r="AV57" i="11"/>
  <c r="AV17" i="11"/>
  <c r="AV161" i="11"/>
  <c r="AV500" i="11"/>
  <c r="AV96" i="11"/>
  <c r="AV162" i="11"/>
  <c r="AV460" i="11"/>
  <c r="AV78" i="11"/>
  <c r="AV425" i="11"/>
  <c r="AV208" i="11"/>
  <c r="AV26" i="11"/>
  <c r="AV343" i="11"/>
  <c r="AV326" i="11"/>
  <c r="AV442" i="11"/>
  <c r="AV232" i="11"/>
  <c r="AV129" i="11"/>
  <c r="AV435" i="11"/>
  <c r="AV86" i="11"/>
  <c r="AV39" i="11"/>
  <c r="AV140" i="11"/>
  <c r="AV400" i="11"/>
  <c r="AV76" i="11"/>
  <c r="AV135" i="11"/>
  <c r="AV361" i="11"/>
  <c r="AV441" i="11"/>
  <c r="AV53" i="11"/>
  <c r="AV132" i="11"/>
  <c r="AV226" i="11"/>
  <c r="AV451" i="11"/>
  <c r="AV102" i="11"/>
  <c r="AV493" i="11"/>
  <c r="AV281" i="11"/>
  <c r="AV79" i="11"/>
  <c r="AV306" i="11"/>
  <c r="AV293" i="11"/>
  <c r="AV71" i="11"/>
  <c r="AV480" i="11"/>
  <c r="AV83" i="11"/>
  <c r="AV476" i="11"/>
  <c r="AV178" i="11"/>
  <c r="AV262" i="11"/>
  <c r="AV95" i="11"/>
  <c r="AV113" i="11"/>
  <c r="AV201" i="11"/>
  <c r="AV259" i="11"/>
  <c r="AV216" i="11"/>
  <c r="AV399" i="11"/>
  <c r="AV15" i="11"/>
  <c r="AV257" i="11"/>
  <c r="AV353" i="11"/>
  <c r="AV264" i="11"/>
  <c r="AV182" i="11"/>
  <c r="AV362" i="11"/>
  <c r="AV295" i="11"/>
  <c r="AV310" i="11"/>
  <c r="AV429" i="11"/>
  <c r="AV152" i="11"/>
  <c r="AV266" i="11"/>
  <c r="AV437" i="11"/>
  <c r="AV116" i="11"/>
  <c r="AV38" i="11"/>
  <c r="AV277" i="11"/>
  <c r="AV375" i="11"/>
  <c r="AV328" i="11"/>
  <c r="AV81" i="11"/>
  <c r="AV446" i="11"/>
  <c r="AV481" i="11"/>
  <c r="AV103" i="11"/>
  <c r="AV154" i="11"/>
  <c r="AV146" i="11"/>
  <c r="AV34" i="11"/>
  <c r="AV164" i="11"/>
  <c r="AV25" i="11"/>
  <c r="AV85" i="11"/>
  <c r="AV491" i="11"/>
  <c r="AV186" i="11"/>
  <c r="AV465" i="11"/>
  <c r="AV409" i="11"/>
  <c r="AV434" i="11"/>
  <c r="AV122" i="11"/>
  <c r="AV16" i="11"/>
  <c r="AV292" i="11"/>
  <c r="AV285" i="11"/>
  <c r="AV270" i="11"/>
  <c r="AV121" i="11"/>
  <c r="AV56" i="11"/>
  <c r="AV470" i="11"/>
  <c r="AV253" i="11"/>
  <c r="AV389" i="11"/>
  <c r="AV483" i="11"/>
  <c r="AV467" i="11"/>
  <c r="AV359" i="11"/>
  <c r="AV466" i="11"/>
  <c r="AV337" i="11"/>
  <c r="AV241" i="11"/>
  <c r="AV273" i="11"/>
  <c r="AV360" i="11"/>
  <c r="AV356" i="11"/>
  <c r="AV447" i="11"/>
  <c r="AV384" i="11"/>
  <c r="AV179" i="11"/>
  <c r="AV380" i="11"/>
  <c r="AV191" i="11"/>
  <c r="AV63" i="11"/>
  <c r="AV339" i="11"/>
  <c r="AV388" i="11"/>
  <c r="AV422" i="11"/>
  <c r="AV301" i="11"/>
  <c r="AV271" i="11"/>
  <c r="AV383" i="11"/>
  <c r="AV490" i="11"/>
  <c r="AV218" i="11"/>
  <c r="AV410" i="11"/>
  <c r="AV464" i="11"/>
  <c r="AV242" i="11"/>
  <c r="AV401" i="11"/>
  <c r="AV454" i="11"/>
  <c r="AV75" i="11"/>
  <c r="AV27" i="11"/>
  <c r="AV90" i="11"/>
  <c r="AV440" i="11"/>
  <c r="AV414" i="11"/>
  <c r="AV236" i="11"/>
  <c r="AV427" i="11"/>
  <c r="AV363" i="11"/>
  <c r="AV112" i="11"/>
  <c r="AV98" i="11"/>
  <c r="AV18" i="11"/>
  <c r="AV9" i="11"/>
  <c r="AV327" i="11"/>
  <c r="AV167" i="11"/>
  <c r="AV142" i="11"/>
  <c r="AV468" i="11"/>
  <c r="AV263" i="11"/>
  <c r="AV484" i="11"/>
  <c r="AV415" i="11"/>
  <c r="AV187" i="11"/>
  <c r="AV227" i="11"/>
  <c r="AV374" i="11"/>
  <c r="AV321" i="11"/>
  <c r="AV396" i="11"/>
  <c r="AV298" i="11"/>
  <c r="AV88" i="11"/>
  <c r="AV245" i="11"/>
  <c r="AV345" i="11"/>
  <c r="AV148" i="11"/>
  <c r="AV55" i="11"/>
  <c r="AV309" i="11"/>
  <c r="AV377" i="11"/>
  <c r="AV412" i="11"/>
  <c r="AV282" i="11"/>
  <c r="AV42" i="11"/>
  <c r="AV381" i="11"/>
  <c r="AV246" i="11"/>
  <c r="AV185" i="11"/>
  <c r="AV279" i="11"/>
  <c r="AV61" i="11"/>
  <c r="AV471" i="11"/>
  <c r="AV92" i="11"/>
  <c r="AV22" i="11"/>
  <c r="AV192" i="11"/>
  <c r="AV421" i="11"/>
  <c r="AV248" i="11"/>
  <c r="AV428" i="11"/>
  <c r="AV46" i="11"/>
  <c r="AV217" i="11"/>
  <c r="AV73" i="11"/>
  <c r="AV371" i="11"/>
  <c r="AV247" i="11"/>
  <c r="AV170" i="11"/>
  <c r="AV203" i="11"/>
  <c r="AV143" i="11"/>
  <c r="AV379" i="11"/>
  <c r="AV36" i="11"/>
  <c r="AV128" i="11"/>
  <c r="AV318" i="11"/>
  <c r="AV387" i="11"/>
  <c r="AV199" i="11"/>
  <c r="AV70" i="11"/>
  <c r="AV420" i="11"/>
  <c r="AV141" i="11"/>
  <c r="AV237" i="11"/>
  <c r="AV333" i="11"/>
  <c r="AV485" i="11"/>
  <c r="AV125" i="11"/>
  <c r="AV255" i="11"/>
  <c r="AV350" i="11"/>
  <c r="AV198" i="11"/>
  <c r="AV276" i="11"/>
  <c r="AV499" i="11"/>
  <c r="AV195" i="11"/>
  <c r="AV155" i="11"/>
  <c r="AV314" i="11"/>
  <c r="AV120" i="11"/>
  <c r="AV6" i="11"/>
  <c r="AV30" i="11"/>
  <c r="AV249" i="11"/>
  <c r="AV424" i="11"/>
  <c r="AV106" i="11"/>
  <c r="AV127" i="11"/>
  <c r="AV382" i="11"/>
  <c r="AV300" i="11"/>
  <c r="AV126" i="11"/>
  <c r="AV87" i="11"/>
  <c r="AV99" i="11"/>
  <c r="AV211" i="11"/>
  <c r="AV395" i="11"/>
  <c r="AV54" i="11"/>
  <c r="AV417" i="11"/>
  <c r="AV230" i="11"/>
  <c r="AV240" i="11"/>
  <c r="AV348" i="11"/>
  <c r="AV190" i="11"/>
  <c r="AV234" i="11"/>
  <c r="AV254" i="11"/>
  <c r="AV134" i="11"/>
  <c r="AV104" i="11"/>
  <c r="AV323" i="11"/>
  <c r="AV169" i="11"/>
  <c r="AV364" i="11"/>
  <c r="AV313" i="11"/>
  <c r="AV341" i="11"/>
  <c r="AV165" i="11"/>
  <c r="AV268" i="11"/>
  <c r="AV487" i="11"/>
  <c r="AV40" i="11"/>
  <c r="AV496" i="11"/>
  <c r="AV272" i="11"/>
  <c r="AV312" i="11"/>
  <c r="AV138" i="11"/>
  <c r="AV445" i="11"/>
  <c r="AV100" i="11"/>
  <c r="AV48" i="11"/>
  <c r="AV303" i="11"/>
  <c r="AV24" i="11"/>
  <c r="AV413" i="11"/>
  <c r="AV224" i="11"/>
  <c r="AV373" i="11"/>
  <c r="AV369" i="11"/>
  <c r="AV475" i="11"/>
  <c r="AV133" i="11"/>
  <c r="AV423" i="11"/>
  <c r="AV488" i="11"/>
  <c r="AV11" i="11"/>
  <c r="AV123" i="11"/>
  <c r="AV287" i="11"/>
  <c r="AV244" i="11"/>
  <c r="AV330" i="11"/>
  <c r="AV453" i="11"/>
  <c r="AV393" i="11"/>
  <c r="AV397" i="11"/>
  <c r="AV332" i="11"/>
  <c r="AV111" i="11"/>
  <c r="AV64" i="11"/>
  <c r="AV119" i="11"/>
  <c r="AV320" i="11"/>
  <c r="AV189" i="11"/>
  <c r="AV7" i="11"/>
  <c r="AV243" i="11"/>
  <c r="AV229" i="11"/>
  <c r="AV114" i="11"/>
  <c r="AV251" i="11"/>
  <c r="AV352" i="11"/>
  <c r="AV319" i="11"/>
  <c r="AV33" i="11"/>
  <c r="AV43" i="11"/>
  <c r="AV452" i="11"/>
  <c r="AV329" i="11"/>
  <c r="AV474" i="11"/>
  <c r="AV376" i="11"/>
  <c r="AV202" i="11"/>
  <c r="AV311" i="11"/>
  <c r="AV58" i="11"/>
  <c r="AV8" i="11"/>
  <c r="AV188" i="11"/>
  <c r="AV50" i="11"/>
  <c r="AV51" i="11"/>
  <c r="AV137" i="11"/>
  <c r="AV344" i="11"/>
  <c r="AV115" i="11"/>
  <c r="AV296" i="11"/>
  <c r="AV355" i="11"/>
  <c r="AV13" i="11"/>
  <c r="AV166" i="11"/>
  <c r="AV260" i="11"/>
  <c r="AV258" i="11"/>
  <c r="AV139" i="11"/>
  <c r="AV472" i="11"/>
  <c r="AV194" i="11"/>
  <c r="AV431" i="11"/>
  <c r="AV336" i="11"/>
  <c r="AV59" i="11"/>
  <c r="AV489" i="11"/>
  <c r="AV19" i="11"/>
  <c r="AV325" i="11"/>
  <c r="AV297" i="11"/>
  <c r="AV267" i="11"/>
  <c r="AV173" i="11"/>
  <c r="AV136" i="11"/>
  <c r="AV278" i="11"/>
  <c r="AV153" i="11"/>
  <c r="AV269" i="11"/>
  <c r="AV29" i="11"/>
  <c r="AV207" i="11"/>
  <c r="AV69" i="11"/>
  <c r="AV193" i="11"/>
  <c r="AV35" i="11"/>
  <c r="AV65" i="11"/>
  <c r="AV349" i="11"/>
  <c r="AV289" i="11"/>
  <c r="AV432" i="11"/>
  <c r="AV418" i="11"/>
  <c r="AV23" i="11"/>
  <c r="AV171" i="11"/>
  <c r="AV405" i="11"/>
  <c r="AV370" i="11"/>
  <c r="AV426" i="11"/>
  <c r="AV223" i="11"/>
  <c r="AV231" i="11"/>
  <c r="AV334" i="11"/>
  <c r="AV411" i="11"/>
  <c r="AV228" i="11"/>
  <c r="AV145" i="11"/>
  <c r="AV68" i="11"/>
  <c r="AV72" i="11"/>
  <c r="AV340" i="11"/>
  <c r="AV181" i="11"/>
  <c r="AV299" i="11"/>
  <c r="AV52" i="11"/>
  <c r="AV49" i="11"/>
  <c r="AV66" i="11"/>
  <c r="AV220" i="11"/>
  <c r="AV365" i="11"/>
  <c r="AV354" i="11"/>
  <c r="AV197" i="11"/>
  <c r="AV176" i="11"/>
  <c r="AV180" i="11"/>
  <c r="AV28" i="11"/>
  <c r="AV225" i="11"/>
  <c r="AV494" i="11"/>
  <c r="AV213" i="11"/>
  <c r="AV291" i="11"/>
  <c r="AV439" i="11"/>
  <c r="AV406" i="11"/>
  <c r="AV147" i="11"/>
  <c r="AV290" i="11"/>
  <c r="AV477" i="11"/>
  <c r="AV284" i="11"/>
  <c r="AV184" i="11"/>
  <c r="AV109" i="11"/>
  <c r="AV378" i="11"/>
  <c r="AV482" i="11"/>
  <c r="AV210" i="11"/>
  <c r="AV495" i="11"/>
  <c r="AV219" i="11"/>
  <c r="AV200" i="11"/>
  <c r="AV41" i="11"/>
  <c r="AV37" i="11"/>
  <c r="AV94" i="11"/>
  <c r="AV31" i="11"/>
  <c r="AV473" i="11"/>
  <c r="AV408" i="11"/>
  <c r="AV391" i="11"/>
  <c r="AV443" i="11"/>
  <c r="AV97" i="11"/>
  <c r="AV368" i="11"/>
  <c r="AV215" i="11"/>
  <c r="AV479" i="11"/>
  <c r="AV342" i="11"/>
  <c r="AV347" i="11"/>
  <c r="AV315" i="11"/>
  <c r="AV322" i="11"/>
  <c r="AV107" i="11"/>
  <c r="AV82" i="11"/>
  <c r="AV256" i="11"/>
  <c r="AV105" i="11"/>
  <c r="AV160" i="11"/>
  <c r="AV358" i="11"/>
  <c r="AV265" i="11"/>
  <c r="AV308" i="11"/>
  <c r="AV233" i="11"/>
  <c r="AV302" i="11"/>
  <c r="AV372" i="11"/>
  <c r="AV149" i="11"/>
  <c r="AV304" i="11"/>
  <c r="AV14" i="11"/>
  <c r="AV407" i="11"/>
  <c r="AV450" i="11"/>
  <c r="AV101" i="11"/>
  <c r="AV168" i="11"/>
  <c r="AV32" i="11"/>
  <c r="AV62" i="11"/>
  <c r="AV250" i="11"/>
  <c r="AV404" i="11"/>
  <c r="AV204" i="11"/>
  <c r="AV419" i="11"/>
  <c r="AV501" i="11"/>
  <c r="AV157" i="11"/>
  <c r="AV498" i="11"/>
  <c r="AV159" i="11"/>
  <c r="AV403" i="11"/>
  <c r="AV444" i="11"/>
  <c r="AV317" i="11"/>
  <c r="AV478" i="11"/>
  <c r="AV463" i="11"/>
  <c r="AV60" i="11"/>
  <c r="AV286" i="11"/>
  <c r="AV394" i="11"/>
  <c r="AV386" i="11"/>
  <c r="AV390" i="11"/>
  <c r="AV457" i="11"/>
  <c r="AV163" i="11"/>
  <c r="AV366" i="11"/>
  <c r="AV392" i="11"/>
  <c r="AV235" i="11"/>
  <c r="AV492" i="11"/>
  <c r="AV239" i="11"/>
  <c r="AV455" i="11"/>
  <c r="AV456" i="11"/>
  <c r="AV175" i="11"/>
  <c r="AV307" i="11"/>
  <c r="AV172" i="11"/>
  <c r="AV469" i="11"/>
  <c r="AV108" i="11"/>
  <c r="AV275" i="11"/>
  <c r="AV150" i="11"/>
  <c r="AV338" i="11"/>
  <c r="AV156" i="11"/>
  <c r="AV67" i="11"/>
  <c r="AV294" i="11"/>
  <c r="AV335" i="11"/>
  <c r="AV144" i="11"/>
  <c r="AV183" i="11"/>
  <c r="AV21" i="11"/>
  <c r="AV80" i="11"/>
  <c r="AV74" i="11"/>
  <c r="AV283" i="11"/>
  <c r="AV449" i="11"/>
  <c r="AV196" i="11"/>
  <c r="AV124" i="11"/>
  <c r="AV205" i="11"/>
  <c r="AV47" i="11"/>
  <c r="AV438" i="11"/>
  <c r="AV221" i="11"/>
  <c r="AV436" i="11"/>
  <c r="AV288" i="11"/>
  <c r="AV12" i="11"/>
  <c r="AV93" i="11"/>
  <c r="AV430" i="11"/>
  <c r="AV110" i="11"/>
  <c r="AV486" i="11"/>
  <c r="AV274" i="11"/>
  <c r="AV20" i="11"/>
  <c r="AV261" i="11"/>
  <c r="AV346" i="11"/>
  <c r="AV209" i="11"/>
  <c r="AV461" i="11"/>
  <c r="AV10" i="11"/>
  <c r="AV45" i="11"/>
  <c r="AV151" i="11"/>
  <c r="AV118" i="11"/>
  <c r="AV238" i="11"/>
  <c r="AV158" i="11"/>
  <c r="AV214" i="11"/>
  <c r="AV448" i="11"/>
  <c r="AV89" i="11"/>
  <c r="AV44" i="11"/>
  <c r="AV305" i="11"/>
  <c r="AV117" i="11"/>
  <c r="AV459" i="11"/>
  <c r="AV77" i="11"/>
  <c r="AV398" i="11"/>
  <c r="AV462" i="11"/>
  <c r="AV324" i="11"/>
  <c r="AV130" i="11"/>
  <c r="AV222" i="11"/>
  <c r="AV367" i="11"/>
  <c r="AV416" i="11"/>
  <c r="AV458" i="11"/>
  <c r="AV357" i="11"/>
  <c r="AV497" i="11"/>
  <c r="AV174" i="11"/>
  <c r="AV177" i="11"/>
  <c r="AV84" i="11"/>
  <c r="AV131" i="11"/>
  <c r="AV331" i="11"/>
  <c r="AV206" i="11"/>
  <c r="AV402" i="11"/>
  <c r="AV280" i="11"/>
  <c r="AV316" i="11"/>
  <c r="C23" i="22"/>
  <c r="W13" i="26"/>
  <c r="W14" i="26" s="1"/>
  <c r="Z8" i="26"/>
  <c r="BS12" i="10"/>
  <c r="BL10" i="10"/>
  <c r="BL11" i="10" s="1"/>
  <c r="Z9" i="26"/>
  <c r="O20" i="26"/>
  <c r="Q18" i="26"/>
  <c r="R18" i="26"/>
  <c r="S18" i="26" s="1"/>
  <c r="Y18" i="26" s="1"/>
  <c r="T17" i="26"/>
  <c r="V17" i="26" s="1"/>
  <c r="U17" i="26"/>
  <c r="Y9" i="11"/>
  <c r="BL8" i="11"/>
  <c r="BD8" i="11" s="1"/>
  <c r="AF8" i="11"/>
  <c r="B14" i="1"/>
  <c r="D36" i="14"/>
  <c r="B32" i="14"/>
  <c r="B34" i="13"/>
  <c r="D38" i="13"/>
  <c r="C86" i="2"/>
  <c r="K7" i="8"/>
  <c r="AG47" i="10"/>
  <c r="AG48" i="10"/>
  <c r="BQ11" i="10"/>
  <c r="BJ10" i="10"/>
  <c r="BI8" i="10"/>
  <c r="AN49" i="10"/>
  <c r="AG49" i="10" s="1"/>
  <c r="AD7" i="10"/>
  <c r="AK8" i="10"/>
  <c r="AK9" i="10" s="1"/>
  <c r="AL14" i="10"/>
  <c r="BP9" i="10"/>
  <c r="BT89" i="10" l="1"/>
  <c r="BN80" i="10"/>
  <c r="BU81" i="10"/>
  <c r="D8" i="3"/>
  <c r="K11" i="2"/>
  <c r="E8" i="3" s="1"/>
  <c r="AF17" i="10"/>
  <c r="AM19" i="10"/>
  <c r="AF19" i="10" s="1"/>
  <c r="D10" i="3"/>
  <c r="K12" i="2"/>
  <c r="E9" i="3" s="1"/>
  <c r="K9" i="3" s="1"/>
  <c r="N9" i="3" s="1"/>
  <c r="K14" i="2"/>
  <c r="E11" i="3" s="1"/>
  <c r="K13" i="2"/>
  <c r="E10" i="3" s="1"/>
  <c r="K10" i="3" s="1"/>
  <c r="N10" i="3" s="1"/>
  <c r="D11" i="3"/>
  <c r="D9" i="3"/>
  <c r="K10" i="2"/>
  <c r="E7" i="3" s="1"/>
  <c r="K9" i="2"/>
  <c r="E6" i="3" s="1"/>
  <c r="K6" i="3" s="1"/>
  <c r="N6" i="3" s="1"/>
  <c r="D6" i="3"/>
  <c r="D7" i="3"/>
  <c r="AM20" i="10"/>
  <c r="AL15" i="10"/>
  <c r="BK9" i="10"/>
  <c r="BR10" i="10"/>
  <c r="BL12" i="10"/>
  <c r="BK11" i="11"/>
  <c r="BC11" i="11" s="1"/>
  <c r="Y17" i="11"/>
  <c r="BC9" i="11"/>
  <c r="BK12" i="11"/>
  <c r="BK13" i="11" s="1"/>
  <c r="BC13" i="11" s="1"/>
  <c r="AA27" i="11"/>
  <c r="S132" i="11" s="1"/>
  <c r="Z21" i="11"/>
  <c r="AH23" i="11"/>
  <c r="AG19" i="11"/>
  <c r="Y15" i="11"/>
  <c r="X8" i="11"/>
  <c r="BL33" i="11"/>
  <c r="BD33" i="11" s="1"/>
  <c r="BM33" i="11"/>
  <c r="BE33" i="11" s="1"/>
  <c r="AU466" i="11" s="1"/>
  <c r="BM34" i="11"/>
  <c r="BE34" i="11" s="1"/>
  <c r="BL9" i="11"/>
  <c r="BD9" i="11" s="1"/>
  <c r="H13" i="13"/>
  <c r="H13" i="30"/>
  <c r="W15" i="26"/>
  <c r="W16" i="26" s="1"/>
  <c r="BS13" i="10"/>
  <c r="T18" i="26"/>
  <c r="V18" i="26" s="1"/>
  <c r="U18" i="26"/>
  <c r="O21" i="26"/>
  <c r="Q19" i="26"/>
  <c r="R19" i="26"/>
  <c r="S19" i="26" s="1"/>
  <c r="Y19" i="26" s="1"/>
  <c r="BL10" i="11"/>
  <c r="BD10" i="11" s="1"/>
  <c r="AF9" i="11"/>
  <c r="D40" i="14"/>
  <c r="B36" i="14"/>
  <c r="B38" i="13"/>
  <c r="D42" i="13"/>
  <c r="Z435" i="10"/>
  <c r="Z468" i="10"/>
  <c r="C102" i="2"/>
  <c r="K8" i="8"/>
  <c r="Z3" i="10"/>
  <c r="Z361" i="10"/>
  <c r="Z4" i="10"/>
  <c r="Z321" i="10"/>
  <c r="Z386" i="10"/>
  <c r="Z364" i="10"/>
  <c r="Z490" i="10"/>
  <c r="Z220" i="10"/>
  <c r="Z383" i="10"/>
  <c r="Z148" i="10"/>
  <c r="Z52" i="10"/>
  <c r="Z457" i="10"/>
  <c r="Z469" i="10"/>
  <c r="Z30" i="10"/>
  <c r="Z175" i="10"/>
  <c r="Z115" i="10"/>
  <c r="AD8" i="10"/>
  <c r="Z462" i="10"/>
  <c r="Z105" i="10"/>
  <c r="Z143" i="10"/>
  <c r="Z464" i="10"/>
  <c r="Z160" i="10"/>
  <c r="Z140" i="10"/>
  <c r="Z438" i="10"/>
  <c r="Z433" i="10"/>
  <c r="Z375" i="10"/>
  <c r="Z29" i="10"/>
  <c r="Z374" i="10"/>
  <c r="Z206" i="10"/>
  <c r="Z400" i="10"/>
  <c r="Z362" i="10"/>
  <c r="Z146" i="10"/>
  <c r="Z191" i="10"/>
  <c r="Z405" i="10"/>
  <c r="Z59" i="10"/>
  <c r="Z241" i="10"/>
  <c r="Z335" i="10"/>
  <c r="Z192" i="10"/>
  <c r="Z441" i="10"/>
  <c r="Z254" i="10"/>
  <c r="Z53" i="10"/>
  <c r="Z262" i="10"/>
  <c r="Z449" i="10"/>
  <c r="Z184" i="10"/>
  <c r="Z14" i="10"/>
  <c r="Z180" i="10"/>
  <c r="Z473" i="10"/>
  <c r="Z20" i="10"/>
  <c r="Z176" i="10"/>
  <c r="Z51" i="10"/>
  <c r="Z286" i="10"/>
  <c r="Z101" i="10"/>
  <c r="Z189" i="10"/>
  <c r="Z167" i="10"/>
  <c r="Z303" i="10"/>
  <c r="Z475" i="10"/>
  <c r="Z291" i="10"/>
  <c r="Z437" i="10"/>
  <c r="Z301" i="10"/>
  <c r="Z200" i="10"/>
  <c r="Z345" i="10"/>
  <c r="Z326" i="10"/>
  <c r="Z125" i="10"/>
  <c r="Z42" i="10"/>
  <c r="Z7" i="10"/>
  <c r="Z253" i="10"/>
  <c r="Z316" i="10"/>
  <c r="Z312" i="10"/>
  <c r="Z96" i="10"/>
  <c r="Z325" i="10"/>
  <c r="Z497" i="10"/>
  <c r="Z233" i="10"/>
  <c r="Z489" i="10"/>
  <c r="Z230" i="10"/>
  <c r="Z247" i="10"/>
  <c r="Z41" i="10"/>
  <c r="Z428" i="10"/>
  <c r="Z112" i="10"/>
  <c r="Z62" i="10"/>
  <c r="Z476" i="10"/>
  <c r="Z463" i="10"/>
  <c r="Z171" i="10"/>
  <c r="Z406" i="10"/>
  <c r="Z150" i="10"/>
  <c r="Z355" i="10"/>
  <c r="Z151" i="10"/>
  <c r="Z478" i="10"/>
  <c r="Z401" i="10"/>
  <c r="Z78" i="10"/>
  <c r="Z337" i="10"/>
  <c r="Z398" i="10"/>
  <c r="Z487" i="10"/>
  <c r="Z177" i="10"/>
  <c r="Z424" i="10"/>
  <c r="Z56" i="10"/>
  <c r="Z349" i="10"/>
  <c r="Z202" i="10"/>
  <c r="Z467" i="10"/>
  <c r="Z179" i="10"/>
  <c r="Z93" i="10"/>
  <c r="Z85" i="10"/>
  <c r="Z380" i="10"/>
  <c r="Z212" i="10"/>
  <c r="Z493" i="10"/>
  <c r="Z258" i="10"/>
  <c r="Z79" i="10"/>
  <c r="Z102" i="10"/>
  <c r="Z9" i="10"/>
  <c r="Z149" i="10"/>
  <c r="Z223" i="10"/>
  <c r="Z422" i="10"/>
  <c r="Z408" i="10"/>
  <c r="Z284" i="10"/>
  <c r="Z170" i="10"/>
  <c r="Z185" i="10"/>
  <c r="Z367" i="10"/>
  <c r="Z103" i="10"/>
  <c r="Z305" i="10"/>
  <c r="Z306" i="10"/>
  <c r="Z201" i="10"/>
  <c r="Z235" i="10"/>
  <c r="Z308" i="10"/>
  <c r="Z12" i="10"/>
  <c r="Z84" i="10"/>
  <c r="Z348" i="10"/>
  <c r="Z158" i="10"/>
  <c r="Z470" i="10"/>
  <c r="Z366" i="10"/>
  <c r="Z377" i="10"/>
  <c r="Z198" i="10"/>
  <c r="Z458" i="10"/>
  <c r="Z132" i="10"/>
  <c r="Z48" i="10"/>
  <c r="Z420" i="10"/>
  <c r="Z88" i="10"/>
  <c r="Z423" i="10"/>
  <c r="Z352" i="10"/>
  <c r="Z54" i="10"/>
  <c r="Z214" i="10"/>
  <c r="Z264" i="10"/>
  <c r="Z443" i="10"/>
  <c r="Z196" i="10"/>
  <c r="Z186" i="10"/>
  <c r="Z285" i="10"/>
  <c r="Z343" i="10"/>
  <c r="Z117" i="10"/>
  <c r="Z267" i="10"/>
  <c r="Z237" i="10"/>
  <c r="Z147" i="10"/>
  <c r="Z236" i="10"/>
  <c r="Z43" i="10"/>
  <c r="Z243" i="10"/>
  <c r="Z137" i="10"/>
  <c r="Z368" i="10"/>
  <c r="Z19" i="10"/>
  <c r="Z310" i="10"/>
  <c r="Z304" i="10"/>
  <c r="Z37" i="10"/>
  <c r="Z133" i="10"/>
  <c r="Z82" i="10"/>
  <c r="Z454" i="10"/>
  <c r="Z215" i="10"/>
  <c r="Z296" i="10"/>
  <c r="Z60" i="10"/>
  <c r="Z313" i="10"/>
  <c r="Z32" i="10"/>
  <c r="Z453" i="10"/>
  <c r="Z261" i="10"/>
  <c r="Z47" i="10"/>
  <c r="Z434" i="10"/>
  <c r="Z121" i="10"/>
  <c r="Z461" i="10"/>
  <c r="Z205" i="10"/>
  <c r="Z411" i="10"/>
  <c r="Z222" i="10"/>
  <c r="Z439" i="10"/>
  <c r="Z199" i="10"/>
  <c r="Z77" i="10"/>
  <c r="Z229" i="10"/>
  <c r="Z344" i="10"/>
  <c r="Z68" i="10"/>
  <c r="Z139" i="10"/>
  <c r="Z498" i="10"/>
  <c r="Z269" i="10"/>
  <c r="Z486" i="10"/>
  <c r="Z228" i="10"/>
  <c r="Z270" i="10"/>
  <c r="Z130" i="10"/>
  <c r="Z299" i="10"/>
  <c r="Z359" i="10"/>
  <c r="Z298" i="10"/>
  <c r="Z45" i="10"/>
  <c r="Z432" i="10"/>
  <c r="Z28" i="10"/>
  <c r="Z381" i="10"/>
  <c r="Z109" i="10"/>
  <c r="Z414" i="10"/>
  <c r="Z346" i="10"/>
  <c r="Z354" i="10"/>
  <c r="Z6" i="10"/>
  <c r="Z224" i="10"/>
  <c r="Z197" i="10"/>
  <c r="Z389" i="10"/>
  <c r="Z416" i="10"/>
  <c r="Z232" i="10"/>
  <c r="Z238" i="10"/>
  <c r="Z113" i="10"/>
  <c r="Z500" i="10"/>
  <c r="Z64" i="10"/>
  <c r="Z323" i="10"/>
  <c r="Z245" i="10"/>
  <c r="Z33" i="10"/>
  <c r="Z474" i="10"/>
  <c r="Z194" i="10"/>
  <c r="Z311" i="10"/>
  <c r="Z210" i="10"/>
  <c r="Z290" i="10"/>
  <c r="Z116" i="10"/>
  <c r="Z268" i="10"/>
  <c r="Z123" i="10"/>
  <c r="Z203" i="10"/>
  <c r="Z219" i="10"/>
  <c r="Z391" i="10"/>
  <c r="Z360" i="10"/>
  <c r="Z330" i="10"/>
  <c r="Z358" i="10"/>
  <c r="Z190" i="10"/>
  <c r="Z144" i="10"/>
  <c r="Z278" i="10"/>
  <c r="Z124" i="10"/>
  <c r="Z407" i="10"/>
  <c r="Z75" i="10"/>
  <c r="Z317" i="10"/>
  <c r="Z164" i="10"/>
  <c r="Z392" i="10"/>
  <c r="Z126" i="10"/>
  <c r="Z239" i="10"/>
  <c r="Z46" i="10"/>
  <c r="Z283" i="10"/>
  <c r="Z481" i="10"/>
  <c r="Z448" i="10"/>
  <c r="Z426" i="10"/>
  <c r="Z129" i="10"/>
  <c r="Z24" i="10"/>
  <c r="Z425" i="10"/>
  <c r="Z211" i="10"/>
  <c r="Z484" i="10"/>
  <c r="Z431" i="10"/>
  <c r="Z40" i="10"/>
  <c r="Z427" i="10"/>
  <c r="Z209" i="10"/>
  <c r="Z402" i="10"/>
  <c r="Z138" i="10"/>
  <c r="Z246" i="10"/>
  <c r="Z292" i="10"/>
  <c r="Z347" i="10"/>
  <c r="Z36" i="10"/>
  <c r="Z231" i="10"/>
  <c r="Z66" i="10"/>
  <c r="Z252" i="10"/>
  <c r="Z496" i="10"/>
  <c r="Z87" i="10"/>
  <c r="Z293" i="10"/>
  <c r="Z403" i="10"/>
  <c r="Z277" i="10"/>
  <c r="Z119" i="10"/>
  <c r="Z5" i="10"/>
  <c r="Z336" i="10"/>
  <c r="Z55" i="10"/>
  <c r="Z83" i="10"/>
  <c r="Z446" i="10"/>
  <c r="Z356" i="10"/>
  <c r="Z472" i="10"/>
  <c r="Z399" i="10"/>
  <c r="Z363" i="10"/>
  <c r="Z65" i="10"/>
  <c r="Z385" i="10"/>
  <c r="Z110" i="10"/>
  <c r="Z50" i="10"/>
  <c r="Z495" i="10"/>
  <c r="Z227" i="10"/>
  <c r="Z274" i="10"/>
  <c r="Z118" i="10"/>
  <c r="Z188" i="10"/>
  <c r="Z275" i="10"/>
  <c r="Z15" i="10"/>
  <c r="Z300" i="10"/>
  <c r="Z18" i="10"/>
  <c r="Z263" i="10"/>
  <c r="Z280" i="10"/>
  <c r="Z314" i="10"/>
  <c r="Z447" i="10"/>
  <c r="Z265" i="10"/>
  <c r="Z492" i="10"/>
  <c r="Z451" i="10"/>
  <c r="Z128" i="10"/>
  <c r="Z234" i="10"/>
  <c r="Z394" i="10"/>
  <c r="Z271" i="10"/>
  <c r="Z162" i="10"/>
  <c r="Z357" i="10"/>
  <c r="Z187" i="10"/>
  <c r="Z331" i="10"/>
  <c r="Z251" i="10"/>
  <c r="Z159" i="10"/>
  <c r="Z266" i="10"/>
  <c r="Z72" i="10"/>
  <c r="Z248" i="10"/>
  <c r="Z450" i="10"/>
  <c r="Z390" i="10"/>
  <c r="Z249" i="10"/>
  <c r="Z161" i="10"/>
  <c r="Z483" i="10"/>
  <c r="Z141" i="10"/>
  <c r="Z421" i="10"/>
  <c r="Z70" i="10"/>
  <c r="Z163" i="10"/>
  <c r="Z477" i="10"/>
  <c r="Z442" i="10"/>
  <c r="Z350" i="10"/>
  <c r="Z338" i="10"/>
  <c r="Z73" i="10"/>
  <c r="Z174" i="10"/>
  <c r="Z61" i="10"/>
  <c r="Z332" i="10"/>
  <c r="Z297" i="10"/>
  <c r="Z195" i="10"/>
  <c r="Z440" i="10"/>
  <c r="Z410" i="10"/>
  <c r="Z255" i="10"/>
  <c r="Z26" i="10"/>
  <c r="Z16" i="10"/>
  <c r="Z372" i="10"/>
  <c r="Z217" i="10"/>
  <c r="Z97" i="10"/>
  <c r="Z207" i="10"/>
  <c r="Z455" i="10"/>
  <c r="Z153" i="10"/>
  <c r="Z225" i="10"/>
  <c r="Z379" i="10"/>
  <c r="Z154" i="10"/>
  <c r="Z387" i="10"/>
  <c r="Z460" i="10"/>
  <c r="Z172" i="10"/>
  <c r="Z430" i="10"/>
  <c r="Z376" i="10"/>
  <c r="Z324" i="10"/>
  <c r="Z259" i="10"/>
  <c r="Z396" i="10"/>
  <c r="Z221" i="10"/>
  <c r="Z250" i="10"/>
  <c r="Z74" i="10"/>
  <c r="Z404" i="10"/>
  <c r="Z71" i="10"/>
  <c r="Z315" i="10"/>
  <c r="Z342" i="10"/>
  <c r="Z31" i="10"/>
  <c r="Z67" i="10"/>
  <c r="Z226" i="10"/>
  <c r="Z44" i="10"/>
  <c r="Z288" i="10"/>
  <c r="Z501" i="10"/>
  <c r="Z108" i="10"/>
  <c r="Z499" i="10"/>
  <c r="Z57" i="10"/>
  <c r="Z136" i="10"/>
  <c r="Z17" i="10"/>
  <c r="Z412" i="10"/>
  <c r="Z94" i="10"/>
  <c r="Z216" i="10"/>
  <c r="Z80" i="10"/>
  <c r="Z21" i="10"/>
  <c r="Z260" i="10"/>
  <c r="Z444" i="10"/>
  <c r="Z90" i="10"/>
  <c r="Z107" i="10"/>
  <c r="Z106" i="10"/>
  <c r="Z34" i="10"/>
  <c r="Z370" i="10"/>
  <c r="Z193" i="10"/>
  <c r="Z309" i="10"/>
  <c r="Z322" i="10"/>
  <c r="Z418" i="10"/>
  <c r="Z485" i="10"/>
  <c r="Z373" i="10"/>
  <c r="Z445" i="10"/>
  <c r="Z127" i="10"/>
  <c r="Z27" i="10"/>
  <c r="Z91" i="10"/>
  <c r="Z353" i="10"/>
  <c r="Z482" i="10"/>
  <c r="Z157" i="10"/>
  <c r="Z114" i="10"/>
  <c r="Z142" i="10"/>
  <c r="Z183" i="10"/>
  <c r="Z393" i="10"/>
  <c r="Z491" i="10"/>
  <c r="Z289" i="10"/>
  <c r="Z156" i="10"/>
  <c r="Z276" i="10"/>
  <c r="Z320" i="10"/>
  <c r="Z99" i="10"/>
  <c r="Z213" i="10"/>
  <c r="Z257" i="10"/>
  <c r="Z181" i="10"/>
  <c r="Z218" i="10"/>
  <c r="Z419" i="10"/>
  <c r="Z63" i="10"/>
  <c r="Z494" i="10"/>
  <c r="Z10" i="10"/>
  <c r="Z318" i="10"/>
  <c r="Z382" i="10"/>
  <c r="Z452" i="10"/>
  <c r="Z35" i="10"/>
  <c r="Z294" i="10"/>
  <c r="Z242" i="10"/>
  <c r="Z244" i="10"/>
  <c r="Z169" i="10"/>
  <c r="Z327" i="10"/>
  <c r="Z168" i="10"/>
  <c r="Z471" i="10"/>
  <c r="Z415" i="10"/>
  <c r="Z165" i="10"/>
  <c r="Z488" i="10"/>
  <c r="Z81" i="10"/>
  <c r="Z98" i="10"/>
  <c r="Z145" i="10"/>
  <c r="Z333" i="10"/>
  <c r="Z38" i="10"/>
  <c r="Z178" i="10"/>
  <c r="Z395" i="10"/>
  <c r="Z86" i="10"/>
  <c r="Z328" i="10"/>
  <c r="Z466" i="10"/>
  <c r="Z281" i="10"/>
  <c r="Z69" i="10"/>
  <c r="Z465" i="10"/>
  <c r="Z282" i="10"/>
  <c r="Z287" i="10"/>
  <c r="Z89" i="10"/>
  <c r="Z39" i="10"/>
  <c r="Z122" i="10"/>
  <c r="BJ11" i="10"/>
  <c r="BQ12" i="10"/>
  <c r="BQ13" i="10" s="1"/>
  <c r="Z351" i="10"/>
  <c r="Z334" i="10"/>
  <c r="Z295" i="10"/>
  <c r="Z135" i="10"/>
  <c r="Z397" i="10"/>
  <c r="Z166" i="10"/>
  <c r="Z273" i="10"/>
  <c r="Z111" i="10"/>
  <c r="Z256" i="10"/>
  <c r="Z131" i="10"/>
  <c r="Z272" i="10"/>
  <c r="Z92" i="10"/>
  <c r="Z365" i="10"/>
  <c r="Z11" i="10"/>
  <c r="Z369" i="10"/>
  <c r="Z378" i="10"/>
  <c r="Z302" i="10"/>
  <c r="Z307" i="10"/>
  <c r="Z49" i="10"/>
  <c r="Z22" i="10"/>
  <c r="Z371" i="10"/>
  <c r="Z76" i="10"/>
  <c r="Z341" i="10"/>
  <c r="Z417" i="10"/>
  <c r="Z155" i="10"/>
  <c r="Z23" i="10"/>
  <c r="Z388" i="10"/>
  <c r="Z429" i="10"/>
  <c r="Z409" i="10"/>
  <c r="Z182" i="10"/>
  <c r="Z319" i="10"/>
  <c r="Z95" i="10"/>
  <c r="Z152" i="10"/>
  <c r="Z339" i="10"/>
  <c r="Z204" i="10"/>
  <c r="Z58" i="10"/>
  <c r="Z173" i="10"/>
  <c r="Z480" i="10"/>
  <c r="Z329" i="10"/>
  <c r="Z459" i="10"/>
  <c r="Z13" i="10"/>
  <c r="Z25" i="10"/>
  <c r="Z134" i="10"/>
  <c r="Z384" i="10"/>
  <c r="Z120" i="10"/>
  <c r="Z240" i="10"/>
  <c r="Z479" i="10"/>
  <c r="Z8" i="10"/>
  <c r="Z100" i="10"/>
  <c r="Z279" i="10"/>
  <c r="Z436" i="10"/>
  <c r="Z456" i="10"/>
  <c r="Z340" i="10"/>
  <c r="Z208" i="10"/>
  <c r="Z413" i="10"/>
  <c r="Z104" i="10"/>
  <c r="AE14" i="10"/>
  <c r="BP10" i="10"/>
  <c r="AK10" i="10"/>
  <c r="BI9" i="10"/>
  <c r="AD9" i="10"/>
  <c r="AL16" i="10" l="1"/>
  <c r="AE16" i="10" s="1"/>
  <c r="BM89" i="10"/>
  <c r="BT90" i="10"/>
  <c r="BT91" i="10" s="1"/>
  <c r="BM91" i="10" s="1"/>
  <c r="BN81" i="10"/>
  <c r="BU85" i="10"/>
  <c r="AU62" i="11"/>
  <c r="AM21" i="10"/>
  <c r="AF21" i="10" s="1"/>
  <c r="AU258" i="11"/>
  <c r="AU424" i="11"/>
  <c r="AU134" i="11"/>
  <c r="AU472" i="11"/>
  <c r="AU273" i="11"/>
  <c r="AU199" i="11"/>
  <c r="AU251" i="11"/>
  <c r="AU26" i="11"/>
  <c r="AU131" i="11"/>
  <c r="AU229" i="11"/>
  <c r="AU116" i="11"/>
  <c r="AU30" i="11"/>
  <c r="AU221" i="11"/>
  <c r="AU38" i="11"/>
  <c r="AU387" i="11"/>
  <c r="AU170" i="11"/>
  <c r="AU468" i="11"/>
  <c r="AU269" i="11"/>
  <c r="AU352" i="11"/>
  <c r="AU386" i="11"/>
  <c r="AU336" i="11"/>
  <c r="AU437" i="11"/>
  <c r="AU371" i="11"/>
  <c r="AU153" i="11"/>
  <c r="AU382" i="11"/>
  <c r="AU330" i="11"/>
  <c r="AU477" i="11"/>
  <c r="AU188" i="11"/>
  <c r="AU43" i="11"/>
  <c r="AU9" i="11"/>
  <c r="AU404" i="11"/>
  <c r="AU99" i="11"/>
  <c r="AU102" i="11"/>
  <c r="AU203" i="11"/>
  <c r="AU204" i="11"/>
  <c r="AU445" i="11"/>
  <c r="AU355" i="11"/>
  <c r="AU290" i="11"/>
  <c r="AU338" i="11"/>
  <c r="AU89" i="11"/>
  <c r="AU81" i="11"/>
  <c r="AU497" i="11"/>
  <c r="AU161" i="11"/>
  <c r="AU335" i="11"/>
  <c r="AU414" i="11"/>
  <c r="AU65" i="11"/>
  <c r="AU142" i="11"/>
  <c r="AU151" i="11"/>
  <c r="AU213" i="11"/>
  <c r="AU451" i="11"/>
  <c r="AU394" i="11"/>
  <c r="AU487" i="11"/>
  <c r="AU262" i="11"/>
  <c r="AU110" i="11"/>
  <c r="AU407" i="11"/>
  <c r="AU392" i="11"/>
  <c r="AU299" i="11"/>
  <c r="AU501" i="11"/>
  <c r="AU125" i="11"/>
  <c r="AU34" i="11"/>
  <c r="AU473" i="11"/>
  <c r="AU329" i="11"/>
  <c r="AU452" i="11"/>
  <c r="AU369" i="11"/>
  <c r="AU71" i="11"/>
  <c r="AU334" i="11"/>
  <c r="AU348" i="11"/>
  <c r="AU260" i="11"/>
  <c r="AU406" i="11"/>
  <c r="AU29" i="11"/>
  <c r="AU333" i="11"/>
  <c r="AU321" i="11"/>
  <c r="AU315" i="11"/>
  <c r="AU98" i="11"/>
  <c r="AU63" i="11"/>
  <c r="AU296" i="11"/>
  <c r="AU259" i="11"/>
  <c r="AU93" i="11"/>
  <c r="AU217" i="11"/>
  <c r="AU123" i="11"/>
  <c r="AU364" i="11"/>
  <c r="AU385" i="11"/>
  <c r="AU143" i="11"/>
  <c r="AU485" i="11"/>
  <c r="AU124" i="11"/>
  <c r="AU293" i="11"/>
  <c r="AU42" i="11"/>
  <c r="AU233" i="11"/>
  <c r="AU264" i="11"/>
  <c r="AU297" i="11"/>
  <c r="AU207" i="11"/>
  <c r="AU402" i="11"/>
  <c r="AU66" i="11"/>
  <c r="AU358" i="11"/>
  <c r="AU486" i="11"/>
  <c r="AU88" i="11"/>
  <c r="AU241" i="11"/>
  <c r="AU291" i="11"/>
  <c r="AU111" i="11"/>
  <c r="AU432" i="11"/>
  <c r="AU365" i="11"/>
  <c r="AU285" i="11"/>
  <c r="AU72" i="11"/>
  <c r="AU456" i="11"/>
  <c r="AU388" i="11"/>
  <c r="AU454" i="11"/>
  <c r="AU106" i="11"/>
  <c r="AU3" i="11"/>
  <c r="AU395" i="11"/>
  <c r="AU56" i="11"/>
  <c r="AU208" i="11"/>
  <c r="AU216" i="11"/>
  <c r="AU397" i="11"/>
  <c r="AU6" i="11"/>
  <c r="AU375" i="11"/>
  <c r="AU300" i="11"/>
  <c r="AU423" i="11"/>
  <c r="AU230" i="11"/>
  <c r="AU48" i="11"/>
  <c r="AU21" i="11"/>
  <c r="AU440" i="11"/>
  <c r="AU471" i="11"/>
  <c r="AU91" i="11"/>
  <c r="AU246" i="11"/>
  <c r="AU202" i="11"/>
  <c r="AU146" i="11"/>
  <c r="AU344" i="11"/>
  <c r="AU14" i="11"/>
  <c r="AU5" i="11"/>
  <c r="AU311" i="11"/>
  <c r="AU465" i="11"/>
  <c r="AU274" i="11"/>
  <c r="AU240" i="11"/>
  <c r="AU41" i="11"/>
  <c r="AU27" i="11"/>
  <c r="AU381" i="11"/>
  <c r="AU419" i="11"/>
  <c r="AU138" i="11"/>
  <c r="AU149" i="11"/>
  <c r="AU261" i="11"/>
  <c r="AF20" i="10"/>
  <c r="AM27" i="10"/>
  <c r="AM24" i="10"/>
  <c r="AF24" i="10" s="1"/>
  <c r="BI10" i="10"/>
  <c r="AE15" i="10"/>
  <c r="AL17" i="10"/>
  <c r="AE17" i="10" s="1"/>
  <c r="BK10" i="10"/>
  <c r="BR11" i="10"/>
  <c r="S320" i="11"/>
  <c r="S324" i="11"/>
  <c r="S338" i="11"/>
  <c r="S230" i="11"/>
  <c r="S331" i="11"/>
  <c r="S371" i="11"/>
  <c r="S7" i="11"/>
  <c r="S101" i="11"/>
  <c r="S475" i="11"/>
  <c r="S102" i="11"/>
  <c r="S289" i="11"/>
  <c r="S60" i="11"/>
  <c r="S5" i="11"/>
  <c r="S280" i="11"/>
  <c r="S357" i="11"/>
  <c r="S36" i="11"/>
  <c r="S217" i="11"/>
  <c r="S266" i="11"/>
  <c r="S183" i="11"/>
  <c r="S154" i="11"/>
  <c r="S255" i="11"/>
  <c r="S407" i="11"/>
  <c r="S308" i="11"/>
  <c r="S142" i="11"/>
  <c r="S495" i="11"/>
  <c r="S352" i="11"/>
  <c r="S323" i="11"/>
  <c r="S137" i="11"/>
  <c r="S375" i="11"/>
  <c r="S81" i="11"/>
  <c r="S281" i="11"/>
  <c r="S45" i="11"/>
  <c r="S25" i="11"/>
  <c r="S445" i="11"/>
  <c r="S232" i="11"/>
  <c r="S480" i="11"/>
  <c r="S426" i="11"/>
  <c r="S359" i="11"/>
  <c r="S451" i="11"/>
  <c r="S178" i="11"/>
  <c r="S172" i="11"/>
  <c r="S136" i="11"/>
  <c r="S373" i="11"/>
  <c r="S295" i="11"/>
  <c r="S159" i="11"/>
  <c r="S46" i="11"/>
  <c r="S13" i="11"/>
  <c r="S155" i="11"/>
  <c r="S70" i="11"/>
  <c r="S479" i="11"/>
  <c r="S385" i="11"/>
  <c r="S140" i="11"/>
  <c r="S456" i="11"/>
  <c r="S306" i="11"/>
  <c r="S293" i="11"/>
  <c r="S103" i="11"/>
  <c r="S19" i="11"/>
  <c r="S396" i="11"/>
  <c r="S494" i="11"/>
  <c r="S278" i="11"/>
  <c r="S398" i="11"/>
  <c r="S229" i="11"/>
  <c r="S467" i="11"/>
  <c r="S71" i="11"/>
  <c r="S208" i="11"/>
  <c r="S267" i="11"/>
  <c r="S307" i="11"/>
  <c r="S34" i="11"/>
  <c r="S353" i="11"/>
  <c r="S491" i="11"/>
  <c r="S219" i="11"/>
  <c r="S157" i="11"/>
  <c r="S120" i="11"/>
  <c r="S290" i="11"/>
  <c r="S252" i="11"/>
  <c r="S483" i="11"/>
  <c r="S156" i="11"/>
  <c r="S286" i="11"/>
  <c r="S283" i="11"/>
  <c r="S250" i="11"/>
  <c r="S182" i="11"/>
  <c r="S462" i="11"/>
  <c r="S423" i="11"/>
  <c r="S294" i="11"/>
  <c r="S366" i="11"/>
  <c r="S490" i="11"/>
  <c r="S419" i="11"/>
  <c r="S380" i="11"/>
  <c r="S486" i="11"/>
  <c r="S313" i="11"/>
  <c r="S389" i="11"/>
  <c r="S144" i="11"/>
  <c r="S354" i="11"/>
  <c r="S469" i="11"/>
  <c r="S191" i="11"/>
  <c r="S49" i="11"/>
  <c r="S453" i="11"/>
  <c r="S296" i="11"/>
  <c r="S124" i="11"/>
  <c r="S79" i="11"/>
  <c r="S341" i="11"/>
  <c r="S362" i="11"/>
  <c r="S488" i="11"/>
  <c r="S88" i="11"/>
  <c r="S493" i="11"/>
  <c r="S53" i="11"/>
  <c r="S118" i="11"/>
  <c r="S406" i="11"/>
  <c r="S427" i="11"/>
  <c r="S344" i="11"/>
  <c r="S95" i="11"/>
  <c r="S412" i="11"/>
  <c r="S264" i="11"/>
  <c r="S466" i="11"/>
  <c r="S84" i="11"/>
  <c r="S328" i="11"/>
  <c r="S492" i="11"/>
  <c r="S30" i="11"/>
  <c r="S163" i="11"/>
  <c r="S403" i="11"/>
  <c r="S204" i="11"/>
  <c r="S350" i="11"/>
  <c r="S113" i="11"/>
  <c r="S459" i="11"/>
  <c r="S11" i="11"/>
  <c r="S218" i="11"/>
  <c r="S391" i="11"/>
  <c r="S55" i="11"/>
  <c r="S198" i="11"/>
  <c r="S346" i="11"/>
  <c r="S325" i="11"/>
  <c r="S114" i="11"/>
  <c r="S358" i="11"/>
  <c r="S98" i="11"/>
  <c r="S188" i="11"/>
  <c r="S236" i="11"/>
  <c r="S251" i="11"/>
  <c r="S203" i="11"/>
  <c r="S399" i="11"/>
  <c r="S170" i="11"/>
  <c r="S347" i="11"/>
  <c r="S100" i="11"/>
  <c r="S228" i="11"/>
  <c r="S372" i="11"/>
  <c r="S166" i="11"/>
  <c r="S342" i="11"/>
  <c r="S301" i="11"/>
  <c r="S247" i="11"/>
  <c r="S299" i="11"/>
  <c r="S149" i="11"/>
  <c r="S498" i="11"/>
  <c r="S287" i="11"/>
  <c r="S392" i="11"/>
  <c r="S435" i="11"/>
  <c r="S20" i="11"/>
  <c r="S276" i="11"/>
  <c r="S44" i="11"/>
  <c r="S239" i="11"/>
  <c r="S225" i="11"/>
  <c r="S394" i="11"/>
  <c r="S130" i="11"/>
  <c r="S133" i="11"/>
  <c r="S77" i="11"/>
  <c r="S82" i="11"/>
  <c r="S160" i="11"/>
  <c r="S269" i="11"/>
  <c r="S387" i="11"/>
  <c r="S29" i="11"/>
  <c r="S212" i="11"/>
  <c r="S284" i="11"/>
  <c r="S97" i="11"/>
  <c r="S224" i="11"/>
  <c r="S234" i="11"/>
  <c r="S28" i="11"/>
  <c r="S468" i="11"/>
  <c r="S436" i="11"/>
  <c r="S194" i="11"/>
  <c r="S47" i="11"/>
  <c r="S422" i="11"/>
  <c r="S129" i="11"/>
  <c r="S291" i="11"/>
  <c r="S231" i="11"/>
  <c r="S189" i="11"/>
  <c r="S282" i="11"/>
  <c r="S314" i="11"/>
  <c r="S348" i="11"/>
  <c r="S66" i="11"/>
  <c r="S135" i="11"/>
  <c r="S241" i="11"/>
  <c r="S94" i="11"/>
  <c r="S351" i="11"/>
  <c r="S496" i="11"/>
  <c r="S116" i="11"/>
  <c r="S277" i="11"/>
  <c r="S381" i="11"/>
  <c r="S39" i="11"/>
  <c r="S356" i="11"/>
  <c r="S355" i="11"/>
  <c r="S220" i="11"/>
  <c r="S369" i="11"/>
  <c r="S69" i="11"/>
  <c r="S478" i="11"/>
  <c r="S316" i="11"/>
  <c r="S167" i="11"/>
  <c r="S458" i="11"/>
  <c r="S9" i="11"/>
  <c r="S340" i="11"/>
  <c r="S185" i="11"/>
  <c r="S181" i="11"/>
  <c r="S246" i="11"/>
  <c r="S305" i="11"/>
  <c r="S233" i="11"/>
  <c r="S329" i="11"/>
  <c r="S335" i="11"/>
  <c r="S414" i="11"/>
  <c r="S428" i="11"/>
  <c r="S343" i="11"/>
  <c r="S65" i="11"/>
  <c r="S421" i="11"/>
  <c r="S464" i="11"/>
  <c r="S388" i="11"/>
  <c r="S152" i="11"/>
  <c r="S461" i="11"/>
  <c r="S430" i="11"/>
  <c r="S37" i="11"/>
  <c r="S501" i="11"/>
  <c r="S245" i="11"/>
  <c r="S253" i="11"/>
  <c r="S444" i="11"/>
  <c r="S337" i="11"/>
  <c r="S205" i="11"/>
  <c r="S418" i="11"/>
  <c r="S42" i="11"/>
  <c r="S226" i="11"/>
  <c r="S312" i="11"/>
  <c r="S179" i="11"/>
  <c r="S242" i="11"/>
  <c r="S425" i="11"/>
  <c r="S370" i="11"/>
  <c r="S404" i="11"/>
  <c r="S21" i="11"/>
  <c r="S158" i="11"/>
  <c r="S104" i="11"/>
  <c r="S115" i="11"/>
  <c r="S62" i="11"/>
  <c r="S237" i="11"/>
  <c r="S261" i="11"/>
  <c r="S452" i="11"/>
  <c r="S123" i="11"/>
  <c r="S195" i="11"/>
  <c r="S238" i="11"/>
  <c r="BC12" i="11"/>
  <c r="S207" i="11"/>
  <c r="S202" i="11"/>
  <c r="S292" i="11"/>
  <c r="S476" i="11"/>
  <c r="S171" i="11"/>
  <c r="S413" i="11"/>
  <c r="S72" i="11"/>
  <c r="S275" i="11"/>
  <c r="S332" i="11"/>
  <c r="S134" i="11"/>
  <c r="S54" i="11"/>
  <c r="S447" i="11"/>
  <c r="S298" i="11"/>
  <c r="S465" i="11"/>
  <c r="S180" i="11"/>
  <c r="S454" i="11"/>
  <c r="S15" i="11"/>
  <c r="S449" i="11"/>
  <c r="S377" i="11"/>
  <c r="S164" i="11"/>
  <c r="S196" i="11"/>
  <c r="S221" i="11"/>
  <c r="S141" i="11"/>
  <c r="S440" i="11"/>
  <c r="S383" i="11"/>
  <c r="S499" i="11"/>
  <c r="S450" i="11"/>
  <c r="S446" i="11"/>
  <c r="S455" i="11"/>
  <c r="S401" i="11"/>
  <c r="S300" i="11"/>
  <c r="S146" i="11"/>
  <c r="S457" i="11"/>
  <c r="S192" i="11"/>
  <c r="S63" i="11"/>
  <c r="S58" i="11"/>
  <c r="S367" i="11"/>
  <c r="S485" i="11"/>
  <c r="S273" i="11"/>
  <c r="S376" i="11"/>
  <c r="S279" i="11"/>
  <c r="S481" i="11"/>
  <c r="S431" i="11"/>
  <c r="S400" i="11"/>
  <c r="S86" i="11"/>
  <c r="S384" i="11"/>
  <c r="S26" i="11"/>
  <c r="S193" i="11"/>
  <c r="S131" i="11"/>
  <c r="S119" i="11"/>
  <c r="S17" i="11"/>
  <c r="S390" i="11"/>
  <c r="S303" i="11"/>
  <c r="S222" i="11"/>
  <c r="S78" i="11"/>
  <c r="S470" i="11"/>
  <c r="S482" i="11"/>
  <c r="S448" i="11"/>
  <c r="S379" i="11"/>
  <c r="S92" i="11"/>
  <c r="S382" i="11"/>
  <c r="S51" i="11"/>
  <c r="S187" i="11"/>
  <c r="S14" i="11"/>
  <c r="S31" i="11"/>
  <c r="S186" i="11"/>
  <c r="S80" i="11"/>
  <c r="S4" i="11"/>
  <c r="BK14" i="11"/>
  <c r="S83" i="11"/>
  <c r="S138" i="11"/>
  <c r="S76" i="11"/>
  <c r="S272" i="11"/>
  <c r="S368" i="11"/>
  <c r="S201" i="11"/>
  <c r="S22" i="11"/>
  <c r="S96" i="11"/>
  <c r="S24" i="11"/>
  <c r="S32" i="11"/>
  <c r="S6" i="11"/>
  <c r="S35" i="11"/>
  <c r="S417" i="11"/>
  <c r="S199" i="11"/>
  <c r="S18" i="11"/>
  <c r="S3" i="11"/>
  <c r="S349" i="11"/>
  <c r="S244" i="11"/>
  <c r="S416" i="11"/>
  <c r="S190" i="11"/>
  <c r="S151" i="11"/>
  <c r="S472" i="11"/>
  <c r="S374" i="11"/>
  <c r="S258" i="11"/>
  <c r="S471" i="11"/>
  <c r="S112" i="11"/>
  <c r="S274" i="11"/>
  <c r="S473" i="11"/>
  <c r="S48" i="11"/>
  <c r="S128" i="11"/>
  <c r="S477" i="11"/>
  <c r="S213" i="11"/>
  <c r="S262" i="11"/>
  <c r="S318" i="11"/>
  <c r="S108" i="11"/>
  <c r="S424" i="11"/>
  <c r="S126" i="11"/>
  <c r="S489" i="11"/>
  <c r="S310" i="11"/>
  <c r="S106" i="11"/>
  <c r="S410" i="11"/>
  <c r="S41" i="11"/>
  <c r="S311" i="11"/>
  <c r="S148" i="11"/>
  <c r="S87" i="11"/>
  <c r="S147" i="11"/>
  <c r="S405" i="11"/>
  <c r="S59" i="11"/>
  <c r="S90" i="11"/>
  <c r="S176" i="11"/>
  <c r="S378" i="11"/>
  <c r="S442" i="11"/>
  <c r="S365" i="11"/>
  <c r="S177" i="11"/>
  <c r="S243" i="11"/>
  <c r="S93" i="11"/>
  <c r="S397" i="11"/>
  <c r="S56" i="11"/>
  <c r="S265" i="11"/>
  <c r="S336" i="11"/>
  <c r="S434" i="11"/>
  <c r="S169" i="11"/>
  <c r="S248" i="11"/>
  <c r="S173" i="11"/>
  <c r="S439" i="11"/>
  <c r="S260" i="11"/>
  <c r="S122" i="11"/>
  <c r="S165" i="11"/>
  <c r="S10" i="11"/>
  <c r="S145" i="11"/>
  <c r="S175" i="11"/>
  <c r="S240" i="11"/>
  <c r="S61" i="11"/>
  <c r="S223" i="11"/>
  <c r="S121" i="11"/>
  <c r="S162" i="11"/>
  <c r="S254" i="11"/>
  <c r="S68" i="11"/>
  <c r="S271" i="11"/>
  <c r="S73" i="11"/>
  <c r="S443" i="11"/>
  <c r="S74" i="11"/>
  <c r="S200" i="11"/>
  <c r="S500" i="11"/>
  <c r="S330" i="11"/>
  <c r="S333" i="11"/>
  <c r="S497" i="11"/>
  <c r="S393" i="11"/>
  <c r="S184" i="11"/>
  <c r="S64" i="11"/>
  <c r="S249" i="11"/>
  <c r="S363" i="11"/>
  <c r="S143" i="11"/>
  <c r="S85" i="11"/>
  <c r="S441" i="11"/>
  <c r="S364" i="11"/>
  <c r="S211" i="11"/>
  <c r="S197" i="11"/>
  <c r="S153" i="11"/>
  <c r="S409" i="11"/>
  <c r="S16" i="11"/>
  <c r="S150" i="11"/>
  <c r="S395" i="11"/>
  <c r="S89" i="11"/>
  <c r="S168" i="11"/>
  <c r="S23" i="11"/>
  <c r="S327" i="11"/>
  <c r="S256" i="11"/>
  <c r="S322" i="11"/>
  <c r="S99" i="11"/>
  <c r="S107" i="11"/>
  <c r="S474" i="11"/>
  <c r="S161" i="11"/>
  <c r="S339" i="11"/>
  <c r="S257" i="11"/>
  <c r="S227" i="11"/>
  <c r="S27" i="11"/>
  <c r="S386" i="11"/>
  <c r="S215" i="11"/>
  <c r="S50" i="11"/>
  <c r="S235" i="11"/>
  <c r="S259" i="11"/>
  <c r="S302" i="11"/>
  <c r="S8" i="11"/>
  <c r="S317" i="11"/>
  <c r="S216" i="11"/>
  <c r="S110" i="11"/>
  <c r="S420" i="11"/>
  <c r="S268" i="11"/>
  <c r="S33" i="11"/>
  <c r="S309" i="11"/>
  <c r="S57" i="11"/>
  <c r="S408" i="11"/>
  <c r="S52" i="11"/>
  <c r="S334" i="11"/>
  <c r="S105" i="11"/>
  <c r="S209" i="11"/>
  <c r="S487" i="11"/>
  <c r="S319" i="11"/>
  <c r="S38" i="11"/>
  <c r="S263" i="11"/>
  <c r="S437" i="11"/>
  <c r="S411" i="11"/>
  <c r="S321" i="11"/>
  <c r="S484" i="11"/>
  <c r="S415" i="11"/>
  <c r="S139" i="11"/>
  <c r="S12" i="11"/>
  <c r="S210" i="11"/>
  <c r="S127" i="11"/>
  <c r="S40" i="11"/>
  <c r="S438" i="11"/>
  <c r="S174" i="11"/>
  <c r="S345" i="11"/>
  <c r="S125" i="11"/>
  <c r="S43" i="11"/>
  <c r="S288" i="11"/>
  <c r="S315" i="11"/>
  <c r="S91" i="11"/>
  <c r="S361" i="11"/>
  <c r="S214" i="11"/>
  <c r="S326" i="11"/>
  <c r="S270" i="11"/>
  <c r="S75" i="11"/>
  <c r="S429" i="11"/>
  <c r="S460" i="11"/>
  <c r="S285" i="11"/>
  <c r="S433" i="11"/>
  <c r="S111" i="11"/>
  <c r="S432" i="11"/>
  <c r="S206" i="11"/>
  <c r="S117" i="11"/>
  <c r="S304" i="11"/>
  <c r="S109" i="11"/>
  <c r="S463" i="11"/>
  <c r="S402" i="11"/>
  <c r="S297" i="11"/>
  <c r="S360" i="11"/>
  <c r="S67" i="11"/>
  <c r="Z23" i="11"/>
  <c r="AH25" i="11"/>
  <c r="Y19" i="11"/>
  <c r="AG21" i="11"/>
  <c r="BL34" i="11"/>
  <c r="BD34" i="11" s="1"/>
  <c r="AT441" i="11" s="1"/>
  <c r="AU90" i="11"/>
  <c r="AU171" i="11"/>
  <c r="AU79" i="11"/>
  <c r="AU324" i="11"/>
  <c r="AU347" i="11"/>
  <c r="AU97" i="11"/>
  <c r="AU114" i="11"/>
  <c r="AU410" i="11"/>
  <c r="AU18" i="11"/>
  <c r="AU189" i="11"/>
  <c r="AU463" i="11"/>
  <c r="AU214" i="11"/>
  <c r="AU223" i="11"/>
  <c r="AU412" i="11"/>
  <c r="AU8" i="11"/>
  <c r="AU28" i="11"/>
  <c r="AU147" i="11"/>
  <c r="AU172" i="11"/>
  <c r="AU283" i="11"/>
  <c r="AU108" i="11"/>
  <c r="AU474" i="11"/>
  <c r="AU265" i="11"/>
  <c r="AU448" i="11"/>
  <c r="AU422" i="11"/>
  <c r="AU157" i="11"/>
  <c r="AU245" i="11"/>
  <c r="AU307" i="11"/>
  <c r="AU399" i="11"/>
  <c r="AU85" i="11"/>
  <c r="AU227" i="11"/>
  <c r="AU212" i="11"/>
  <c r="AU363" i="11"/>
  <c r="AU323" i="11"/>
  <c r="AU482" i="11"/>
  <c r="AU46" i="11"/>
  <c r="AU376" i="11"/>
  <c r="AU242" i="11"/>
  <c r="AU231" i="11"/>
  <c r="AU345" i="11"/>
  <c r="AU354" i="11"/>
  <c r="AU39" i="11"/>
  <c r="AU254" i="11"/>
  <c r="AU361" i="11"/>
  <c r="AU70" i="11"/>
  <c r="AU120" i="11"/>
  <c r="AU181" i="11"/>
  <c r="AU317" i="11"/>
  <c r="AU420" i="11"/>
  <c r="AU405" i="11"/>
  <c r="AU228" i="11"/>
  <c r="AU438" i="11"/>
  <c r="AU411" i="11"/>
  <c r="AU322" i="11"/>
  <c r="AU427" i="11"/>
  <c r="AU377" i="11"/>
  <c r="AU194" i="11"/>
  <c r="AU295" i="11"/>
  <c r="AU10" i="11"/>
  <c r="AU430" i="11"/>
  <c r="AU421" i="11"/>
  <c r="AU447" i="11"/>
  <c r="AU408" i="11"/>
  <c r="AU278" i="11"/>
  <c r="AU53" i="11"/>
  <c r="AU313" i="11"/>
  <c r="AU180" i="11"/>
  <c r="AU47" i="11"/>
  <c r="AU190" i="11"/>
  <c r="AU249" i="11"/>
  <c r="AU350" i="11"/>
  <c r="AU215" i="11"/>
  <c r="AU368" i="11"/>
  <c r="AU179" i="11"/>
  <c r="AU366" i="11"/>
  <c r="AU211" i="11"/>
  <c r="AU164" i="11"/>
  <c r="AU101" i="11"/>
  <c r="AU292" i="11"/>
  <c r="AU235" i="11"/>
  <c r="AU7" i="11"/>
  <c r="AU263" i="11"/>
  <c r="AU491" i="11"/>
  <c r="AU351" i="11"/>
  <c r="AU282" i="11"/>
  <c r="AU308" i="11"/>
  <c r="AU226" i="11"/>
  <c r="AU60" i="11"/>
  <c r="AU434" i="11"/>
  <c r="AU45" i="11"/>
  <c r="AU310" i="11"/>
  <c r="AU372" i="11"/>
  <c r="AU433" i="11"/>
  <c r="AU195" i="11"/>
  <c r="AU428" i="11"/>
  <c r="AU459" i="11"/>
  <c r="AU37" i="11"/>
  <c r="AU169" i="11"/>
  <c r="AU118" i="11"/>
  <c r="AU209" i="11"/>
  <c r="AU384" i="11"/>
  <c r="AU139" i="11"/>
  <c r="AU435" i="11"/>
  <c r="AU87" i="11"/>
  <c r="AU470" i="11"/>
  <c r="AU457" i="11"/>
  <c r="AU462" i="11"/>
  <c r="AU104" i="11"/>
  <c r="AU442" i="11"/>
  <c r="AU159" i="11"/>
  <c r="AU218" i="11"/>
  <c r="AU165" i="11"/>
  <c r="AU150" i="11"/>
  <c r="AU11" i="11"/>
  <c r="AU55" i="11"/>
  <c r="AU316" i="11"/>
  <c r="AU390" i="11"/>
  <c r="AU206" i="11"/>
  <c r="AU320" i="11"/>
  <c r="AU444" i="11"/>
  <c r="AU186" i="11"/>
  <c r="AU441" i="11"/>
  <c r="AU286" i="11"/>
  <c r="AU175" i="11"/>
  <c r="AU192" i="11"/>
  <c r="AU403" i="11"/>
  <c r="AU398" i="11"/>
  <c r="AU57" i="11"/>
  <c r="AU220" i="11"/>
  <c r="AU196" i="11"/>
  <c r="AU144" i="11"/>
  <c r="AU328" i="11"/>
  <c r="AU95" i="11"/>
  <c r="AU117" i="11"/>
  <c r="AU359" i="11"/>
  <c r="AU40" i="11"/>
  <c r="AU356" i="11"/>
  <c r="AU222" i="11"/>
  <c r="AU488" i="11"/>
  <c r="AU32" i="11"/>
  <c r="AU247" i="11"/>
  <c r="AU287" i="11"/>
  <c r="AU115" i="11"/>
  <c r="AU272" i="11"/>
  <c r="AU173" i="11"/>
  <c r="AU148" i="11"/>
  <c r="AU83" i="11"/>
  <c r="AU374" i="11"/>
  <c r="AU492" i="11"/>
  <c r="AU288" i="11"/>
  <c r="AU281" i="11"/>
  <c r="AU163" i="11"/>
  <c r="AU141" i="11"/>
  <c r="AU480" i="11"/>
  <c r="AU234" i="11"/>
  <c r="AU73" i="11"/>
  <c r="AU481" i="11"/>
  <c r="AU25" i="11"/>
  <c r="AU349" i="11"/>
  <c r="AU185" i="11"/>
  <c r="AU152" i="11"/>
  <c r="AU360" i="11"/>
  <c r="AU346" i="11"/>
  <c r="AU135" i="11"/>
  <c r="AU436" i="11"/>
  <c r="AU13" i="11"/>
  <c r="AU331" i="11"/>
  <c r="AU305" i="11"/>
  <c r="AU61" i="11"/>
  <c r="AU105" i="11"/>
  <c r="AU239" i="11"/>
  <c r="AU469" i="11"/>
  <c r="AU252" i="11"/>
  <c r="AU31" i="11"/>
  <c r="AU136" i="11"/>
  <c r="AU256" i="11"/>
  <c r="AU15" i="11"/>
  <c r="AU476" i="11"/>
  <c r="AU155" i="11"/>
  <c r="AU383" i="11"/>
  <c r="AU78" i="11"/>
  <c r="AU314" i="11"/>
  <c r="AU446" i="11"/>
  <c r="AU417" i="11"/>
  <c r="AU67" i="11"/>
  <c r="AU94" i="11"/>
  <c r="AU325" i="11"/>
  <c r="AU160" i="11"/>
  <c r="AU177" i="11"/>
  <c r="AU198" i="11"/>
  <c r="AU494" i="11"/>
  <c r="AU458" i="11"/>
  <c r="AU332" i="11"/>
  <c r="AU306" i="11"/>
  <c r="AU478" i="11"/>
  <c r="AU268" i="11"/>
  <c r="AU107" i="11"/>
  <c r="AU52" i="11"/>
  <c r="AU396" i="11"/>
  <c r="AU197" i="11"/>
  <c r="AU453" i="11"/>
  <c r="AU461" i="11"/>
  <c r="AU370" i="11"/>
  <c r="AU238" i="11"/>
  <c r="AU49" i="11"/>
  <c r="AU210" i="11"/>
  <c r="AU276" i="11"/>
  <c r="AU484" i="11"/>
  <c r="AU327" i="11"/>
  <c r="AU378" i="11"/>
  <c r="AU380" i="11"/>
  <c r="AU489" i="11"/>
  <c r="AU495" i="11"/>
  <c r="AU341" i="11"/>
  <c r="AU400" i="11"/>
  <c r="AU367" i="11"/>
  <c r="AU119" i="11"/>
  <c r="AU357" i="11"/>
  <c r="AU50" i="11"/>
  <c r="AU35" i="11"/>
  <c r="AU339" i="11"/>
  <c r="AU243" i="11"/>
  <c r="AU167" i="11"/>
  <c r="AU426" i="11"/>
  <c r="AU33" i="11"/>
  <c r="AU17" i="11"/>
  <c r="AU109" i="11"/>
  <c r="AU96" i="11"/>
  <c r="AU76" i="11"/>
  <c r="AU126" i="11"/>
  <c r="AU145" i="11"/>
  <c r="AU409" i="11"/>
  <c r="AU137" i="11"/>
  <c r="AU176" i="11"/>
  <c r="AU415" i="11"/>
  <c r="AU248" i="11"/>
  <c r="AU490" i="11"/>
  <c r="AU483" i="11"/>
  <c r="AU58" i="11"/>
  <c r="AU24" i="11"/>
  <c r="AU158" i="11"/>
  <c r="AU127" i="11"/>
  <c r="AU250" i="11"/>
  <c r="AU391" i="11"/>
  <c r="AU44" i="11"/>
  <c r="AU425" i="11"/>
  <c r="AU500" i="11"/>
  <c r="AU201" i="11"/>
  <c r="AU418" i="11"/>
  <c r="AU449" i="11"/>
  <c r="AU68" i="11"/>
  <c r="AU16" i="11"/>
  <c r="AU326" i="11"/>
  <c r="AU362" i="11"/>
  <c r="AU255" i="11"/>
  <c r="AU379" i="11"/>
  <c r="AU129" i="11"/>
  <c r="AU343" i="11"/>
  <c r="AU174" i="11"/>
  <c r="AU130" i="11"/>
  <c r="AU302" i="11"/>
  <c r="AU36" i="11"/>
  <c r="AU289" i="11"/>
  <c r="AU75" i="11"/>
  <c r="AU77" i="11"/>
  <c r="AU401" i="11"/>
  <c r="AU156" i="11"/>
  <c r="AU219" i="11"/>
  <c r="AU100" i="11"/>
  <c r="AU113" i="11"/>
  <c r="AU270" i="11"/>
  <c r="AU389" i="11"/>
  <c r="AU443" i="11"/>
  <c r="AU373" i="11"/>
  <c r="AU232" i="11"/>
  <c r="AU267" i="11"/>
  <c r="AU54" i="11"/>
  <c r="AU80" i="11"/>
  <c r="AU257" i="11"/>
  <c r="AU178" i="11"/>
  <c r="AU200" i="11"/>
  <c r="AU271" i="11"/>
  <c r="AU224" i="11"/>
  <c r="AU74" i="11"/>
  <c r="AU193" i="11"/>
  <c r="AU225" i="11"/>
  <c r="AU166" i="11"/>
  <c r="AU122" i="11"/>
  <c r="AU277" i="11"/>
  <c r="AU304" i="11"/>
  <c r="AU253" i="11"/>
  <c r="AU244" i="11"/>
  <c r="AU439" i="11"/>
  <c r="AU479" i="11"/>
  <c r="AU298" i="11"/>
  <c r="AU112" i="11"/>
  <c r="AU132" i="11"/>
  <c r="AU393" i="11"/>
  <c r="AU64" i="11"/>
  <c r="AU301" i="11"/>
  <c r="AU294" i="11"/>
  <c r="AU280" i="11"/>
  <c r="AU499" i="11"/>
  <c r="AU133" i="11"/>
  <c r="AU340" i="11"/>
  <c r="AU455" i="11"/>
  <c r="AU187" i="11"/>
  <c r="AU429" i="11"/>
  <c r="AU128" i="11"/>
  <c r="AU353" i="11"/>
  <c r="AU22" i="11"/>
  <c r="AU140" i="11"/>
  <c r="AU12" i="11"/>
  <c r="AU413" i="11"/>
  <c r="AU237" i="11"/>
  <c r="AU23" i="11"/>
  <c r="AU103" i="11"/>
  <c r="AU92" i="11"/>
  <c r="AU162" i="11"/>
  <c r="AU84" i="11"/>
  <c r="AU342" i="11"/>
  <c r="AU184" i="11"/>
  <c r="AU475" i="11"/>
  <c r="AU205" i="11"/>
  <c r="AU337" i="11"/>
  <c r="AU182" i="11"/>
  <c r="AU266" i="11"/>
  <c r="AU191" i="11"/>
  <c r="AU303" i="11"/>
  <c r="AU450" i="11"/>
  <c r="AU467" i="11"/>
  <c r="AU236" i="11"/>
  <c r="AU416" i="11"/>
  <c r="AU279" i="11"/>
  <c r="AU460" i="11"/>
  <c r="AU312" i="11"/>
  <c r="AU69" i="11"/>
  <c r="AU19" i="11"/>
  <c r="AU183" i="11"/>
  <c r="AU464" i="11"/>
  <c r="AU154" i="11"/>
  <c r="AU20" i="11"/>
  <c r="AU284" i="11"/>
  <c r="AU493" i="11"/>
  <c r="AU496" i="11"/>
  <c r="AU86" i="11"/>
  <c r="AU318" i="11"/>
  <c r="AU168" i="11"/>
  <c r="AU51" i="11"/>
  <c r="AU309" i="11"/>
  <c r="AU498" i="11"/>
  <c r="AU121" i="11"/>
  <c r="AU319" i="11"/>
  <c r="AU59" i="11"/>
  <c r="AU431" i="11"/>
  <c r="AU275" i="11"/>
  <c r="AU82" i="11"/>
  <c r="AT188" i="11"/>
  <c r="AT36" i="11"/>
  <c r="AT351" i="11"/>
  <c r="AT3" i="11"/>
  <c r="W17" i="26"/>
  <c r="W18" i="26" s="1"/>
  <c r="BL13" i="10"/>
  <c r="BS14" i="10"/>
  <c r="AT259" i="11"/>
  <c r="AT357" i="11"/>
  <c r="AT5" i="11"/>
  <c r="AT454" i="11"/>
  <c r="AT73" i="11"/>
  <c r="AT6" i="11"/>
  <c r="AT471" i="11"/>
  <c r="AT134" i="11"/>
  <c r="AT4" i="11"/>
  <c r="AT247" i="11"/>
  <c r="AT311" i="11"/>
  <c r="AT333" i="11"/>
  <c r="AT374" i="11"/>
  <c r="AT469" i="11"/>
  <c r="AT149" i="11"/>
  <c r="AT328" i="11"/>
  <c r="AT416" i="11"/>
  <c r="AT297" i="11"/>
  <c r="AT354" i="11"/>
  <c r="AT495" i="11"/>
  <c r="AT484" i="11"/>
  <c r="AT324" i="11"/>
  <c r="AT440" i="11"/>
  <c r="AT191" i="11"/>
  <c r="AT184" i="11"/>
  <c r="AT181" i="11"/>
  <c r="AT310" i="11"/>
  <c r="AT442" i="11"/>
  <c r="AT133" i="11"/>
  <c r="AT157" i="11"/>
  <c r="AT7" i="11"/>
  <c r="AT411" i="11"/>
  <c r="AT121" i="11"/>
  <c r="AT414" i="11"/>
  <c r="AT487" i="11"/>
  <c r="AT124" i="11"/>
  <c r="AT418" i="11"/>
  <c r="AT35" i="11"/>
  <c r="T19" i="26"/>
  <c r="V19" i="26" s="1"/>
  <c r="U19" i="26"/>
  <c r="O22" i="26"/>
  <c r="Q20" i="26"/>
  <c r="R20" i="26"/>
  <c r="S20" i="26" s="1"/>
  <c r="Y20" i="26" s="1"/>
  <c r="AT131" i="11"/>
  <c r="AT260" i="11"/>
  <c r="AT344" i="11"/>
  <c r="AT103" i="11"/>
  <c r="AT216" i="11"/>
  <c r="AT306" i="11"/>
  <c r="AT368" i="11"/>
  <c r="AT18" i="11"/>
  <c r="AT56" i="11"/>
  <c r="AT132" i="11"/>
  <c r="AT106" i="11"/>
  <c r="AT332" i="11"/>
  <c r="AT305" i="11"/>
  <c r="AT390" i="11"/>
  <c r="AT435" i="11"/>
  <c r="AT419" i="11"/>
  <c r="AT94" i="11"/>
  <c r="AT26" i="11"/>
  <c r="AT200" i="11"/>
  <c r="AT10" i="11"/>
  <c r="AT92" i="11"/>
  <c r="AT426" i="11"/>
  <c r="AT161" i="11"/>
  <c r="AT248" i="11"/>
  <c r="AT446" i="11"/>
  <c r="AT494" i="11"/>
  <c r="AT105" i="11"/>
  <c r="AT15" i="11"/>
  <c r="AT483" i="11"/>
  <c r="AT462" i="11"/>
  <c r="AT169" i="11"/>
  <c r="AT329" i="11"/>
  <c r="AT420" i="11"/>
  <c r="AT244" i="11"/>
  <c r="AT373" i="11"/>
  <c r="AT20" i="11"/>
  <c r="AT125" i="11"/>
  <c r="AT425" i="11"/>
  <c r="AT277" i="11"/>
  <c r="AT111" i="11"/>
  <c r="AT339" i="11"/>
  <c r="AT369" i="11"/>
  <c r="AT147" i="11"/>
  <c r="AT45" i="11"/>
  <c r="AT349" i="11"/>
  <c r="AT81" i="11"/>
  <c r="AT116" i="11"/>
  <c r="AT189" i="11"/>
  <c r="AT8" i="11"/>
  <c r="AT40" i="11"/>
  <c r="AT193" i="11"/>
  <c r="AT280" i="11"/>
  <c r="AT104" i="11"/>
  <c r="AT229" i="11"/>
  <c r="AT88" i="11"/>
  <c r="AT135" i="11"/>
  <c r="AT319" i="11"/>
  <c r="AT114" i="11"/>
  <c r="AT352" i="11"/>
  <c r="AT271" i="11"/>
  <c r="AT126" i="11"/>
  <c r="AT176" i="11"/>
  <c r="AT51" i="11"/>
  <c r="AT236" i="11"/>
  <c r="AT335" i="11"/>
  <c r="AT464" i="11"/>
  <c r="AT401" i="11"/>
  <c r="AT90" i="11"/>
  <c r="AT466" i="11"/>
  <c r="AT334" i="11"/>
  <c r="AT394" i="11"/>
  <c r="AT296" i="11"/>
  <c r="AT253" i="11"/>
  <c r="AT74" i="11"/>
  <c r="AT301" i="11"/>
  <c r="AT128" i="11"/>
  <c r="AT370" i="11"/>
  <c r="AT86" i="11"/>
  <c r="AT448" i="11"/>
  <c r="AT340" i="11"/>
  <c r="AT218" i="11"/>
  <c r="AT31" i="11"/>
  <c r="AT376" i="11"/>
  <c r="AT350" i="11"/>
  <c r="AT486" i="11"/>
  <c r="AT145" i="11"/>
  <c r="AT400" i="11"/>
  <c r="AT198" i="11"/>
  <c r="AT320" i="11"/>
  <c r="AT209" i="11"/>
  <c r="AT171" i="11"/>
  <c r="AT150" i="11"/>
  <c r="AT179" i="11"/>
  <c r="AT439" i="11"/>
  <c r="AT27" i="11"/>
  <c r="AT258" i="11"/>
  <c r="AT98" i="11"/>
  <c r="AT293" i="11"/>
  <c r="AT223" i="11"/>
  <c r="AT202" i="11"/>
  <c r="AT491" i="11"/>
  <c r="AT75" i="11"/>
  <c r="AT437" i="11"/>
  <c r="AT453" i="11"/>
  <c r="AT403" i="11"/>
  <c r="AT282" i="11"/>
  <c r="AT97" i="11"/>
  <c r="AT321" i="11"/>
  <c r="AT136" i="11"/>
  <c r="AT417" i="11"/>
  <c r="AT112" i="11"/>
  <c r="AT381" i="11"/>
  <c r="AT34" i="11"/>
  <c r="AT239" i="11"/>
  <c r="AT143" i="11"/>
  <c r="AT168" i="11"/>
  <c r="AT22" i="11"/>
  <c r="AT228" i="11"/>
  <c r="AT273" i="11"/>
  <c r="AT407" i="11"/>
  <c r="AT41" i="11"/>
  <c r="AT185" i="11"/>
  <c r="AT207" i="11"/>
  <c r="AT9" i="11"/>
  <c r="AT142" i="11"/>
  <c r="AT76" i="11"/>
  <c r="AT274" i="11"/>
  <c r="AT197" i="11"/>
  <c r="AT23" i="11"/>
  <c r="AT275" i="11"/>
  <c r="AT430" i="11"/>
  <c r="AT43" i="11"/>
  <c r="AT61" i="11"/>
  <c r="AT330" i="11"/>
  <c r="AT39" i="11"/>
  <c r="AT294" i="11"/>
  <c r="AT363" i="11"/>
  <c r="AT315" i="11"/>
  <c r="AT217" i="11"/>
  <c r="AT66" i="11"/>
  <c r="AT165" i="11"/>
  <c r="AT210" i="11"/>
  <c r="AT252" i="11"/>
  <c r="AT276" i="11"/>
  <c r="AT33" i="11"/>
  <c r="AT187" i="11"/>
  <c r="AT243" i="11"/>
  <c r="AT220" i="11"/>
  <c r="AT226" i="11"/>
  <c r="AT499" i="11"/>
  <c r="AT194" i="11"/>
  <c r="AT237" i="11"/>
  <c r="AT379" i="11"/>
  <c r="AT461" i="11"/>
  <c r="AT482" i="11"/>
  <c r="AT249" i="11"/>
  <c r="AT138" i="11"/>
  <c r="AT80" i="11"/>
  <c r="AT201" i="11"/>
  <c r="AT46" i="11"/>
  <c r="AT432" i="11"/>
  <c r="AT69" i="11"/>
  <c r="AT465" i="11"/>
  <c r="AT451" i="11"/>
  <c r="AT341" i="11"/>
  <c r="AT353" i="11"/>
  <c r="AT119" i="11"/>
  <c r="AT95" i="11"/>
  <c r="AT399" i="11"/>
  <c r="AT358" i="11"/>
  <c r="AT146" i="11"/>
  <c r="AT72" i="11"/>
  <c r="AT445" i="11"/>
  <c r="AT127" i="11"/>
  <c r="AT312" i="11"/>
  <c r="AT457" i="11"/>
  <c r="AT67" i="11"/>
  <c r="AT348" i="11"/>
  <c r="AT44" i="11"/>
  <c r="AT388" i="11"/>
  <c r="AT413" i="11"/>
  <c r="AT151" i="11"/>
  <c r="AT272" i="11"/>
  <c r="AT323" i="11"/>
  <c r="AT279" i="11"/>
  <c r="AT100" i="11"/>
  <c r="AT410" i="11"/>
  <c r="AT396" i="11"/>
  <c r="AT287" i="11"/>
  <c r="AT130" i="11"/>
  <c r="AT82" i="11"/>
  <c r="AT19" i="11"/>
  <c r="AT57" i="11"/>
  <c r="AT137" i="11"/>
  <c r="AT485" i="11"/>
  <c r="AT268" i="11"/>
  <c r="AT443" i="11"/>
  <c r="AT470" i="11"/>
  <c r="AT497" i="11"/>
  <c r="AT25" i="11"/>
  <c r="AT175" i="11"/>
  <c r="AT30" i="11"/>
  <c r="AT227" i="11"/>
  <c r="AT406" i="11"/>
  <c r="AT300" i="11"/>
  <c r="AT140" i="11"/>
  <c r="AT195" i="11"/>
  <c r="AT327" i="11"/>
  <c r="AT107" i="11"/>
  <c r="AT391" i="11"/>
  <c r="AT360" i="11"/>
  <c r="AT383" i="11"/>
  <c r="AT50" i="11"/>
  <c r="AT355" i="11"/>
  <c r="AT309" i="11"/>
  <c r="AT234" i="11"/>
  <c r="AT93" i="11"/>
  <c r="AT498" i="11"/>
  <c r="AT167" i="11"/>
  <c r="AT490" i="11"/>
  <c r="AT212" i="11"/>
  <c r="AT186" i="11"/>
  <c r="AT180" i="11"/>
  <c r="AT32" i="11"/>
  <c r="AT190" i="11"/>
  <c r="AT477" i="11"/>
  <c r="AT463" i="11"/>
  <c r="AT458" i="11"/>
  <c r="AT222" i="11"/>
  <c r="AT139" i="11"/>
  <c r="AT11" i="11"/>
  <c r="AT241" i="11"/>
  <c r="AT215" i="11"/>
  <c r="AT192" i="11"/>
  <c r="AT52" i="11"/>
  <c r="AT290" i="11"/>
  <c r="AT342" i="11"/>
  <c r="AT264" i="11"/>
  <c r="AT436" i="11"/>
  <c r="AT405" i="11"/>
  <c r="AT71" i="11"/>
  <c r="AT291" i="11"/>
  <c r="AT54" i="11"/>
  <c r="AT317" i="11"/>
  <c r="AT154" i="11"/>
  <c r="AT308" i="11"/>
  <c r="AT144" i="11"/>
  <c r="AT481" i="11"/>
  <c r="AT429" i="11"/>
  <c r="AT13" i="11"/>
  <c r="AT314" i="11"/>
  <c r="AT460" i="11"/>
  <c r="AT115" i="11"/>
  <c r="AT496" i="11"/>
  <c r="AT372" i="11"/>
  <c r="AT254" i="11"/>
  <c r="AT261" i="11"/>
  <c r="AT362" i="11"/>
  <c r="AT96" i="11"/>
  <c r="AT205" i="11"/>
  <c r="AT60" i="11"/>
  <c r="AT322" i="11"/>
  <c r="AT159" i="11"/>
  <c r="AT318" i="11"/>
  <c r="AT428" i="11"/>
  <c r="AT233" i="11"/>
  <c r="AT49" i="11"/>
  <c r="AT120" i="11"/>
  <c r="AT262" i="11"/>
  <c r="AT83" i="11"/>
  <c r="AT285" i="11"/>
  <c r="AT232" i="11"/>
  <c r="AT343" i="11"/>
  <c r="AT172" i="11"/>
  <c r="AT375" i="11"/>
  <c r="AT101" i="11"/>
  <c r="AT166" i="11"/>
  <c r="AT59" i="11"/>
  <c r="AT338" i="11"/>
  <c r="AT155" i="11"/>
  <c r="AT408" i="11"/>
  <c r="AT386" i="11"/>
  <c r="AT118" i="11"/>
  <c r="AT251" i="11"/>
  <c r="AT164" i="11"/>
  <c r="AT17" i="11"/>
  <c r="AT501" i="11"/>
  <c r="AT423" i="11"/>
  <c r="AT281" i="11"/>
  <c r="AT24" i="11"/>
  <c r="AT173" i="11"/>
  <c r="AT12" i="11"/>
  <c r="AT148" i="11"/>
  <c r="AT64" i="11"/>
  <c r="AT160" i="11"/>
  <c r="AT109" i="11"/>
  <c r="AT380" i="11"/>
  <c r="AT345" i="11"/>
  <c r="AT433" i="11"/>
  <c r="AT456" i="11"/>
  <c r="AT55" i="11"/>
  <c r="AT447" i="11"/>
  <c r="AT316" i="11"/>
  <c r="AT298" i="11"/>
  <c r="AT452" i="11"/>
  <c r="AT91" i="11"/>
  <c r="AT42" i="11"/>
  <c r="AT225" i="11"/>
  <c r="AT302" i="11"/>
  <c r="AT245" i="11"/>
  <c r="AT170" i="11"/>
  <c r="AT313" i="11"/>
  <c r="AT224" i="11"/>
  <c r="AT47" i="11"/>
  <c r="AT299" i="11"/>
  <c r="AT267" i="11"/>
  <c r="AT255" i="11"/>
  <c r="AT263" i="11"/>
  <c r="AT422" i="11"/>
  <c r="AT304" i="11"/>
  <c r="AT208" i="11"/>
  <c r="AT473" i="11"/>
  <c r="AT359" i="11"/>
  <c r="AT238" i="11"/>
  <c r="AT409" i="11"/>
  <c r="AT99" i="11"/>
  <c r="AT398" i="11"/>
  <c r="AT474" i="11"/>
  <c r="AT361" i="11"/>
  <c r="AT77" i="11"/>
  <c r="AT231" i="11"/>
  <c r="AT14" i="11"/>
  <c r="AT283" i="11"/>
  <c r="AT156" i="11"/>
  <c r="AT325" i="11"/>
  <c r="AT240" i="11"/>
  <c r="AT129" i="11"/>
  <c r="AT270" i="11"/>
  <c r="AT183" i="11"/>
  <c r="AT378" i="11"/>
  <c r="AT269" i="11"/>
  <c r="AT206" i="11"/>
  <c r="AT250" i="11"/>
  <c r="AT476" i="11"/>
  <c r="AT203" i="11"/>
  <c r="AT412" i="11"/>
  <c r="AT102" i="11"/>
  <c r="AT427" i="11"/>
  <c r="AT307" i="11"/>
  <c r="AT467" i="11"/>
  <c r="AT455" i="11"/>
  <c r="AT257" i="11"/>
  <c r="AT278" i="11"/>
  <c r="AT199" i="11"/>
  <c r="AT377" i="11"/>
  <c r="AT346" i="11"/>
  <c r="AT449" i="11"/>
  <c r="AT431" i="11"/>
  <c r="AT444" i="11"/>
  <c r="AT28" i="11"/>
  <c r="AT500" i="11"/>
  <c r="AT326" i="11"/>
  <c r="AT366" i="11"/>
  <c r="AT219" i="11"/>
  <c r="AT68" i="11"/>
  <c r="AT393" i="11"/>
  <c r="AT141" i="11"/>
  <c r="AT492" i="11"/>
  <c r="AT16" i="11"/>
  <c r="AT78" i="11"/>
  <c r="AT85" i="11"/>
  <c r="AT295" i="11"/>
  <c r="AT108" i="11"/>
  <c r="AT450" i="11"/>
  <c r="AT478" i="11"/>
  <c r="AT303" i="11"/>
  <c r="AT479" i="11"/>
  <c r="AT389" i="11"/>
  <c r="AT62" i="11"/>
  <c r="AT221" i="11"/>
  <c r="AT204" i="11"/>
  <c r="AT364" i="11"/>
  <c r="AT382" i="11"/>
  <c r="AT152" i="11"/>
  <c r="AT337" i="11"/>
  <c r="AT37" i="11"/>
  <c r="AT488" i="11"/>
  <c r="AT79" i="11"/>
  <c r="AT196" i="11"/>
  <c r="AT365" i="11"/>
  <c r="AT246" i="11"/>
  <c r="AT178" i="11"/>
  <c r="AT213" i="11"/>
  <c r="AT153" i="11"/>
  <c r="AT387" i="11"/>
  <c r="AT70" i="11"/>
  <c r="AT286" i="11"/>
  <c r="AT493" i="11"/>
  <c r="AT347" i="11"/>
  <c r="AT63" i="11"/>
  <c r="AT392" i="11"/>
  <c r="AT371" i="11"/>
  <c r="AT468" i="11"/>
  <c r="AT438" i="11"/>
  <c r="AT256" i="11"/>
  <c r="X9" i="11"/>
  <c r="AF10" i="11"/>
  <c r="B40" i="14"/>
  <c r="D44" i="14"/>
  <c r="B44" i="14" s="1"/>
  <c r="B42" i="13"/>
  <c r="D46" i="13"/>
  <c r="C118" i="2"/>
  <c r="K9" i="8"/>
  <c r="BP11" i="10"/>
  <c r="BI11" i="10" s="1"/>
  <c r="BJ13" i="10"/>
  <c r="BQ14" i="10"/>
  <c r="BJ12" i="10"/>
  <c r="Q36" i="5"/>
  <c r="AD10" i="10"/>
  <c r="AK11" i="10"/>
  <c r="E12" i="3"/>
  <c r="AL18" i="10" l="1"/>
  <c r="AE18" i="10" s="1"/>
  <c r="AM53" i="10"/>
  <c r="AM35" i="10"/>
  <c r="AM52" i="10" s="1"/>
  <c r="AF52" i="10" s="1"/>
  <c r="AF27" i="10"/>
  <c r="AM59" i="10"/>
  <c r="BM90" i="10"/>
  <c r="BT92" i="10"/>
  <c r="BM92" i="10" s="1"/>
  <c r="BN85" i="10"/>
  <c r="BU86" i="10"/>
  <c r="I5" i="13"/>
  <c r="F6" i="4"/>
  <c r="G8" i="4" s="1"/>
  <c r="G9" i="4" s="1"/>
  <c r="G19" i="4" s="1"/>
  <c r="BR12" i="10"/>
  <c r="BR13" i="10" s="1"/>
  <c r="BK11" i="10"/>
  <c r="BC14" i="11"/>
  <c r="BK15" i="11"/>
  <c r="H58" i="3"/>
  <c r="Z25" i="11"/>
  <c r="AH27" i="11"/>
  <c r="Y21" i="11"/>
  <c r="AG23" i="11"/>
  <c r="AF11" i="11"/>
  <c r="AT113" i="11"/>
  <c r="AT475" i="11"/>
  <c r="AT211" i="11"/>
  <c r="AT402" i="11"/>
  <c r="AT266" i="11"/>
  <c r="AT415" i="11"/>
  <c r="AT385" i="11"/>
  <c r="AT174" i="11"/>
  <c r="AT110" i="11"/>
  <c r="AT404" i="11"/>
  <c r="AT472" i="11"/>
  <c r="AT122" i="11"/>
  <c r="AT162" i="11"/>
  <c r="AT331" i="11"/>
  <c r="AT242" i="11"/>
  <c r="AT38" i="11"/>
  <c r="AT53" i="11"/>
  <c r="AT182" i="11"/>
  <c r="AT58" i="11"/>
  <c r="AT288" i="11"/>
  <c r="AT65" i="11"/>
  <c r="AT117" i="11"/>
  <c r="AT397" i="11"/>
  <c r="AT489" i="11"/>
  <c r="AT214" i="11"/>
  <c r="AT421" i="11"/>
  <c r="AT230" i="11"/>
  <c r="AT395" i="11"/>
  <c r="AT89" i="11"/>
  <c r="AT177" i="11"/>
  <c r="AT367" i="11"/>
  <c r="AT87" i="11"/>
  <c r="AT158" i="11"/>
  <c r="AT384" i="11"/>
  <c r="AT480" i="11"/>
  <c r="AT292" i="11"/>
  <c r="AT459" i="11"/>
  <c r="AT235" i="11"/>
  <c r="AT424" i="11"/>
  <c r="AT163" i="11"/>
  <c r="AT284" i="11"/>
  <c r="AT434" i="11"/>
  <c r="AT289" i="11"/>
  <c r="AT48" i="11"/>
  <c r="AT29" i="11"/>
  <c r="AT265" i="11"/>
  <c r="AT123" i="11"/>
  <c r="AT84" i="11"/>
  <c r="AT336" i="11"/>
  <c r="AT356" i="11"/>
  <c r="AT21" i="11"/>
  <c r="K6" i="4"/>
  <c r="L8" i="4" s="1"/>
  <c r="L9" i="4" s="1"/>
  <c r="L19" i="4" s="1"/>
  <c r="I5" i="30"/>
  <c r="W19" i="26"/>
  <c r="BS15" i="10"/>
  <c r="BL14" i="10"/>
  <c r="X10" i="11"/>
  <c r="T20" i="26"/>
  <c r="V20" i="26" s="1"/>
  <c r="U20" i="26"/>
  <c r="O23" i="26"/>
  <c r="Q21" i="26"/>
  <c r="R21" i="26"/>
  <c r="S21" i="26" s="1"/>
  <c r="Y21" i="26" s="1"/>
  <c r="K11" i="3"/>
  <c r="N11" i="3" s="1"/>
  <c r="D50" i="13"/>
  <c r="B50" i="13" s="1"/>
  <c r="B46" i="13"/>
  <c r="K7" i="3"/>
  <c r="N7" i="3" s="1"/>
  <c r="F13" i="4"/>
  <c r="G15" i="4" s="1"/>
  <c r="G16" i="4" s="1"/>
  <c r="G20" i="4" s="1"/>
  <c r="K8" i="3"/>
  <c r="N8" i="3" s="1"/>
  <c r="C134" i="2"/>
  <c r="K10" i="8"/>
  <c r="BP12" i="10"/>
  <c r="BI12" i="10" s="1"/>
  <c r="BJ14" i="10"/>
  <c r="BQ15" i="10"/>
  <c r="AD11" i="10"/>
  <c r="AK12" i="10"/>
  <c r="B20" i="1"/>
  <c r="I21" i="3"/>
  <c r="AQ1" i="8"/>
  <c r="C5" i="12"/>
  <c r="AL19" i="10" l="1"/>
  <c r="AE19" i="10" s="1"/>
  <c r="AM54" i="10"/>
  <c r="AF53" i="10"/>
  <c r="AF59" i="10"/>
  <c r="AM65" i="10"/>
  <c r="AF65" i="10" s="1"/>
  <c r="AF35" i="10"/>
  <c r="BT93" i="10"/>
  <c r="BN86" i="10"/>
  <c r="BU87" i="10"/>
  <c r="AL21" i="10"/>
  <c r="AL22" i="10" s="1"/>
  <c r="BK12" i="10"/>
  <c r="BK13" i="10" s="1"/>
  <c r="BR14" i="10"/>
  <c r="BC15" i="11"/>
  <c r="BK16" i="11"/>
  <c r="Z27" i="11"/>
  <c r="AH29" i="11"/>
  <c r="Y23" i="11"/>
  <c r="AG25" i="11"/>
  <c r="X11" i="11"/>
  <c r="AF12" i="11"/>
  <c r="X12" i="11" s="1"/>
  <c r="F13" i="13"/>
  <c r="F13" i="30"/>
  <c r="J7" i="30"/>
  <c r="J8" i="30" s="1"/>
  <c r="M5" i="30"/>
  <c r="W20" i="26"/>
  <c r="BL15" i="10"/>
  <c r="BS16" i="10"/>
  <c r="T21" i="26"/>
  <c r="V21" i="26" s="1"/>
  <c r="Z10" i="26" s="1"/>
  <c r="U21" i="26"/>
  <c r="O24" i="26"/>
  <c r="Q22" i="26"/>
  <c r="R22" i="26"/>
  <c r="S22" i="26" s="1"/>
  <c r="Y22" i="26" s="1"/>
  <c r="BP13" i="10"/>
  <c r="BI13" i="10" s="1"/>
  <c r="M5" i="13"/>
  <c r="J7" i="13"/>
  <c r="J8" i="13" s="1"/>
  <c r="N12" i="3"/>
  <c r="C8" i="12"/>
  <c r="BK6" i="8"/>
  <c r="C7" i="12"/>
  <c r="C150" i="2"/>
  <c r="K11" i="8"/>
  <c r="BJ15" i="10"/>
  <c r="BQ16" i="10"/>
  <c r="AD12" i="10"/>
  <c r="AK13" i="10"/>
  <c r="AS11" i="8"/>
  <c r="AS13" i="8"/>
  <c r="AS12" i="8"/>
  <c r="AS7" i="8"/>
  <c r="AS10" i="8"/>
  <c r="AS5" i="8"/>
  <c r="AS9" i="8"/>
  <c r="AS3" i="8"/>
  <c r="AS4" i="8"/>
  <c r="AS8" i="8"/>
  <c r="AS6" i="8"/>
  <c r="M17" i="3"/>
  <c r="M18" i="3"/>
  <c r="M16" i="3"/>
  <c r="M19" i="3"/>
  <c r="AF54" i="10" l="1"/>
  <c r="AM55" i="10"/>
  <c r="AL20" i="10"/>
  <c r="AE21" i="10"/>
  <c r="AE22" i="10" s="1"/>
  <c r="AL23" i="10"/>
  <c r="AE23" i="10" s="1"/>
  <c r="BM93" i="10"/>
  <c r="BT94" i="10"/>
  <c r="BN87" i="10"/>
  <c r="BU91" i="10"/>
  <c r="BK14" i="10"/>
  <c r="BR15" i="10"/>
  <c r="BC16" i="11"/>
  <c r="BK17" i="11"/>
  <c r="Z29" i="11"/>
  <c r="AH31" i="11"/>
  <c r="Y25" i="11"/>
  <c r="AG27" i="11"/>
  <c r="AF13" i="11"/>
  <c r="W21" i="26"/>
  <c r="BL16" i="10"/>
  <c r="BS17" i="10"/>
  <c r="BS18" i="10" s="1"/>
  <c r="BP14" i="10"/>
  <c r="BP15" i="10" s="1"/>
  <c r="Z19" i="26"/>
  <c r="Z14" i="26"/>
  <c r="Z13" i="26"/>
  <c r="Z11" i="26"/>
  <c r="Z16" i="26"/>
  <c r="Z15" i="26"/>
  <c r="T22" i="26"/>
  <c r="V22" i="26" s="1"/>
  <c r="U22" i="26"/>
  <c r="W22" i="26" s="1"/>
  <c r="Z23" i="26"/>
  <c r="Z17" i="26"/>
  <c r="O25" i="26"/>
  <c r="Z24" i="26"/>
  <c r="Z20" i="26"/>
  <c r="Z22" i="26"/>
  <c r="Z21" i="26"/>
  <c r="Z18" i="26"/>
  <c r="C166" i="2"/>
  <c r="K12" i="8"/>
  <c r="BJ16" i="10"/>
  <c r="BQ17" i="10"/>
  <c r="AD13" i="10"/>
  <c r="AK14" i="10"/>
  <c r="AR6" i="8"/>
  <c r="AP6" i="8"/>
  <c r="M78" i="3" s="1"/>
  <c r="O20" i="3"/>
  <c r="L36" i="3" s="1"/>
  <c r="N36" i="3" s="1"/>
  <c r="M20" i="3"/>
  <c r="L34" i="3" s="1"/>
  <c r="T2" i="8" s="1"/>
  <c r="AP7" i="8"/>
  <c r="M79" i="3" s="1"/>
  <c r="AR3" i="8"/>
  <c r="AP3" i="8"/>
  <c r="AR8" i="8"/>
  <c r="AP8" i="8"/>
  <c r="M80" i="3" s="1"/>
  <c r="AR5" i="8"/>
  <c r="AP5" i="8"/>
  <c r="M77" i="3" s="1"/>
  <c r="AR4" i="8"/>
  <c r="AP4" i="8"/>
  <c r="M76" i="3" s="1"/>
  <c r="AR9" i="8"/>
  <c r="AP9" i="8"/>
  <c r="AP11" i="8"/>
  <c r="AR11" i="8"/>
  <c r="AR13" i="8"/>
  <c r="AP13" i="8"/>
  <c r="AR12" i="8"/>
  <c r="AP12" i="8"/>
  <c r="AR10" i="8"/>
  <c r="AP10" i="8"/>
  <c r="Y130" i="10" l="1"/>
  <c r="Y332" i="10"/>
  <c r="Y31" i="10"/>
  <c r="Y149" i="10"/>
  <c r="Y465" i="10"/>
  <c r="AF55" i="10"/>
  <c r="AM56" i="10"/>
  <c r="AF56" i="10" s="1"/>
  <c r="Y441" i="10" s="1"/>
  <c r="Y186" i="10"/>
  <c r="Y501" i="10"/>
  <c r="Y281" i="10"/>
  <c r="Y384" i="10"/>
  <c r="Y333" i="10"/>
  <c r="Y67" i="10"/>
  <c r="Y366" i="10"/>
  <c r="Y426" i="10"/>
  <c r="Y481" i="10"/>
  <c r="Y92" i="10"/>
  <c r="Y80" i="10"/>
  <c r="Y3" i="10"/>
  <c r="Y438" i="10"/>
  <c r="Y61" i="10"/>
  <c r="Y480" i="10"/>
  <c r="Y162" i="10"/>
  <c r="Y177" i="10"/>
  <c r="Y463" i="10"/>
  <c r="Y139" i="10"/>
  <c r="Y214" i="10"/>
  <c r="Y79" i="10"/>
  <c r="Y275" i="10"/>
  <c r="Y325" i="10"/>
  <c r="Y304" i="10"/>
  <c r="Y174" i="10"/>
  <c r="Y449" i="10"/>
  <c r="Y95" i="10"/>
  <c r="Y25" i="10"/>
  <c r="Y368" i="10"/>
  <c r="Y378" i="10"/>
  <c r="Y372" i="10"/>
  <c r="Y123" i="10"/>
  <c r="Y386" i="10"/>
  <c r="Y259" i="10"/>
  <c r="Y261" i="10"/>
  <c r="Y103" i="10"/>
  <c r="Y72" i="10"/>
  <c r="Y349" i="10"/>
  <c r="Y413" i="10"/>
  <c r="Y97" i="10"/>
  <c r="Y292" i="10"/>
  <c r="Y351" i="10"/>
  <c r="Y59" i="10"/>
  <c r="Y343" i="10"/>
  <c r="Y392" i="10"/>
  <c r="Y269" i="10"/>
  <c r="Y55" i="10"/>
  <c r="Y298" i="10"/>
  <c r="Y111" i="10"/>
  <c r="Y48" i="10"/>
  <c r="Y382" i="10"/>
  <c r="Y296" i="10"/>
  <c r="Y466" i="10"/>
  <c r="Y427" i="10"/>
  <c r="Y280" i="10"/>
  <c r="Y385" i="10"/>
  <c r="Y347" i="10"/>
  <c r="AE20" i="10"/>
  <c r="AL24" i="10"/>
  <c r="AE24" i="10" s="1"/>
  <c r="AL25" i="10"/>
  <c r="AE25" i="10" s="1"/>
  <c r="Y242" i="10"/>
  <c r="Y472" i="10"/>
  <c r="Y57" i="10"/>
  <c r="Y460" i="10"/>
  <c r="Y495" i="10"/>
  <c r="Y322" i="10"/>
  <c r="Y159" i="10"/>
  <c r="Y171" i="10"/>
  <c r="Y101" i="10"/>
  <c r="Y420" i="10"/>
  <c r="Y56" i="10"/>
  <c r="Y272" i="10"/>
  <c r="Y256" i="10"/>
  <c r="Y278" i="10"/>
  <c r="Y393" i="10"/>
  <c r="Y145" i="10"/>
  <c r="Y148" i="10"/>
  <c r="Y396" i="10"/>
  <c r="Y13" i="10"/>
  <c r="Y471" i="10"/>
  <c r="Y51" i="10"/>
  <c r="Y81" i="10"/>
  <c r="Y327" i="10"/>
  <c r="AL29" i="10"/>
  <c r="BM94" i="10"/>
  <c r="BT95" i="10"/>
  <c r="BT96" i="10" s="1"/>
  <c r="BM96" i="10" s="1"/>
  <c r="BN91" i="10"/>
  <c r="BU92" i="10"/>
  <c r="BK15" i="10"/>
  <c r="BR16" i="10"/>
  <c r="BC17" i="11"/>
  <c r="BK18" i="11"/>
  <c r="Z31" i="11"/>
  <c r="AH33" i="11"/>
  <c r="Z33" i="11" s="1"/>
  <c r="Y27" i="11"/>
  <c r="AG29" i="11"/>
  <c r="X13" i="11"/>
  <c r="AF14" i="11"/>
  <c r="BL18" i="10"/>
  <c r="BL17" i="10"/>
  <c r="BS19" i="10"/>
  <c r="BL19" i="10" s="1"/>
  <c r="BI14" i="10"/>
  <c r="BI15" i="10" s="1"/>
  <c r="Z25" i="26"/>
  <c r="O26" i="26"/>
  <c r="Q24" i="26"/>
  <c r="R24" i="26"/>
  <c r="S24" i="26" s="1"/>
  <c r="Y24" i="26" s="1"/>
  <c r="C182" i="2"/>
  <c r="K13" i="8"/>
  <c r="BJ17" i="10"/>
  <c r="BQ18" i="10"/>
  <c r="BJ18" i="10" s="1"/>
  <c r="BP16" i="10"/>
  <c r="AD14" i="10"/>
  <c r="AK15" i="10"/>
  <c r="BK15" i="8"/>
  <c r="BK14" i="8"/>
  <c r="BK13" i="8"/>
  <c r="BK12" i="8"/>
  <c r="M75" i="3"/>
  <c r="Y318" i="10" l="1"/>
  <c r="Y77" i="10"/>
  <c r="Y221" i="10"/>
  <c r="Y206" i="10"/>
  <c r="Y425" i="10"/>
  <c r="Y328" i="10"/>
  <c r="Y33" i="10"/>
  <c r="Y233" i="10"/>
  <c r="Y302" i="10"/>
  <c r="Y319" i="10"/>
  <c r="Y169" i="10"/>
  <c r="Y30" i="10"/>
  <c r="Y330" i="10"/>
  <c r="Y220" i="10"/>
  <c r="Y211" i="10"/>
  <c r="Y158" i="10"/>
  <c r="Y160" i="10"/>
  <c r="Y448" i="10"/>
  <c r="Y369" i="10"/>
  <c r="Y117" i="10"/>
  <c r="Y191" i="10"/>
  <c r="Y258" i="10"/>
  <c r="Y126" i="10"/>
  <c r="Y83" i="10"/>
  <c r="Y375" i="10"/>
  <c r="Y175" i="10"/>
  <c r="Y113" i="10"/>
  <c r="Y365" i="10"/>
  <c r="Y88" i="10"/>
  <c r="Y295" i="10"/>
  <c r="Y289" i="10"/>
  <c r="Y316" i="10"/>
  <c r="Y173" i="10"/>
  <c r="Y288" i="10"/>
  <c r="Y6" i="10"/>
  <c r="Y300" i="10"/>
  <c r="Y142" i="10"/>
  <c r="Y98" i="10"/>
  <c r="Y341" i="10"/>
  <c r="Y213" i="10"/>
  <c r="Y154" i="10"/>
  <c r="Y279" i="10"/>
  <c r="Y182" i="10"/>
  <c r="Y42" i="10"/>
  <c r="Y490" i="10"/>
  <c r="Y417" i="10"/>
  <c r="Y267" i="10"/>
  <c r="Y339" i="10"/>
  <c r="Y338" i="10"/>
  <c r="Y129" i="10"/>
  <c r="Y29" i="10"/>
  <c r="Y90" i="10"/>
  <c r="Y208" i="10"/>
  <c r="Y107" i="10"/>
  <c r="Y340" i="10"/>
  <c r="Y85" i="10"/>
  <c r="Y181" i="10"/>
  <c r="Y209" i="10"/>
  <c r="Y447" i="10"/>
  <c r="Y201" i="10"/>
  <c r="Y164" i="10"/>
  <c r="Y492" i="10"/>
  <c r="Y70" i="10"/>
  <c r="Y335" i="10"/>
  <c r="Y155" i="10"/>
  <c r="Y436" i="10"/>
  <c r="Y178" i="10"/>
  <c r="Y488" i="10"/>
  <c r="Y140" i="10"/>
  <c r="Y143" i="10"/>
  <c r="Y356" i="10"/>
  <c r="Y132" i="10"/>
  <c r="Y315" i="10"/>
  <c r="Y50" i="10"/>
  <c r="Y255" i="10"/>
  <c r="Y254" i="10"/>
  <c r="Y20" i="10"/>
  <c r="Y167" i="10"/>
  <c r="Y462" i="10"/>
  <c r="Y358" i="10"/>
  <c r="Y407" i="10"/>
  <c r="Y406" i="10"/>
  <c r="Y253" i="10"/>
  <c r="Y431" i="10"/>
  <c r="Y313" i="10"/>
  <c r="Y109" i="10"/>
  <c r="Y41" i="10"/>
  <c r="Y16" i="10"/>
  <c r="Y314" i="10"/>
  <c r="Y230" i="10"/>
  <c r="Y147" i="10"/>
  <c r="Y245" i="10"/>
  <c r="Y376" i="10"/>
  <c r="Y409" i="10"/>
  <c r="Y266" i="10"/>
  <c r="Y377" i="10"/>
  <c r="Y321" i="10"/>
  <c r="Y153" i="10"/>
  <c r="Y263" i="10"/>
  <c r="Y286" i="10"/>
  <c r="Y273" i="10"/>
  <c r="Y12" i="10"/>
  <c r="Y388" i="10"/>
  <c r="Y28" i="10"/>
  <c r="Y215" i="10"/>
  <c r="Y303" i="10"/>
  <c r="Y306" i="10"/>
  <c r="Y188" i="10"/>
  <c r="Y401" i="10"/>
  <c r="Y486" i="10"/>
  <c r="Y238" i="10"/>
  <c r="Y430" i="10"/>
  <c r="Y151" i="10"/>
  <c r="Y294" i="10"/>
  <c r="Y15" i="10"/>
  <c r="Y239" i="10"/>
  <c r="Y268" i="10"/>
  <c r="Y415" i="10"/>
  <c r="Y251" i="10"/>
  <c r="Y456" i="10"/>
  <c r="Y240" i="10"/>
  <c r="Y398" i="10"/>
  <c r="Y108" i="10"/>
  <c r="Y344" i="10"/>
  <c r="Y226" i="10"/>
  <c r="Y307" i="10"/>
  <c r="Y399" i="10"/>
  <c r="Y283" i="10"/>
  <c r="Y440" i="10"/>
  <c r="Y265" i="10"/>
  <c r="Y96" i="10"/>
  <c r="Y170" i="10"/>
  <c r="Y60" i="10"/>
  <c r="Y487" i="10"/>
  <c r="Y394" i="10"/>
  <c r="Y337" i="10"/>
  <c r="Y193" i="10"/>
  <c r="Y105" i="10"/>
  <c r="Y309" i="10"/>
  <c r="Y453" i="10"/>
  <c r="Y222" i="10"/>
  <c r="Y290" i="10"/>
  <c r="Y500" i="10"/>
  <c r="Y187" i="10"/>
  <c r="Y432" i="10"/>
  <c r="Y469" i="10"/>
  <c r="Y359" i="10"/>
  <c r="Y450" i="10"/>
  <c r="Y26" i="10"/>
  <c r="Y82" i="10"/>
  <c r="Y297" i="10"/>
  <c r="Y135" i="10"/>
  <c r="Y473" i="10"/>
  <c r="Y458" i="10"/>
  <c r="Y14" i="10"/>
  <c r="Y34" i="10"/>
  <c r="Y7" i="10"/>
  <c r="Y89" i="10"/>
  <c r="Y428" i="10"/>
  <c r="Y5" i="10"/>
  <c r="Y437" i="10"/>
  <c r="Y305" i="10"/>
  <c r="Y457" i="10"/>
  <c r="Y11" i="10"/>
  <c r="Y9" i="10"/>
  <c r="Y367" i="10"/>
  <c r="Y93" i="10"/>
  <c r="Y467" i="10"/>
  <c r="Y493" i="10"/>
  <c r="Y247" i="10"/>
  <c r="Y274" i="10"/>
  <c r="Y301" i="10"/>
  <c r="Y54" i="10"/>
  <c r="Y370" i="10"/>
  <c r="Y114" i="10"/>
  <c r="Y243" i="10"/>
  <c r="Y17" i="10"/>
  <c r="Y308" i="10"/>
  <c r="Y461" i="10"/>
  <c r="Y157" i="10"/>
  <c r="Y43" i="10"/>
  <c r="Y161" i="10"/>
  <c r="Y110" i="10"/>
  <c r="Y172" i="10"/>
  <c r="Y35" i="10"/>
  <c r="Y379" i="10"/>
  <c r="Y38" i="10"/>
  <c r="Y150" i="10"/>
  <c r="Y257" i="10"/>
  <c r="Y216" i="10"/>
  <c r="Y202" i="10"/>
  <c r="Y418" i="10"/>
  <c r="Y402" i="10"/>
  <c r="Y353" i="10"/>
  <c r="Y364" i="10"/>
  <c r="Y446" i="10"/>
  <c r="Y163" i="10"/>
  <c r="Y219" i="10"/>
  <c r="Y232" i="10"/>
  <c r="Y234" i="10"/>
  <c r="Y389" i="10"/>
  <c r="Y190" i="10"/>
  <c r="Y497" i="10"/>
  <c r="Y91" i="10"/>
  <c r="Y223" i="10"/>
  <c r="Y285" i="10"/>
  <c r="Y350" i="10"/>
  <c r="Y443" i="10"/>
  <c r="Y403" i="10"/>
  <c r="Y194" i="10"/>
  <c r="Y405" i="10"/>
  <c r="Y156" i="10"/>
  <c r="Y99" i="10"/>
  <c r="Y10" i="10"/>
  <c r="Y68" i="10"/>
  <c r="Y400" i="10"/>
  <c r="Y371" i="10"/>
  <c r="Y494" i="10"/>
  <c r="Y271" i="10"/>
  <c r="Y395" i="10"/>
  <c r="Y76" i="10"/>
  <c r="Y260" i="10"/>
  <c r="Y360" i="10"/>
  <c r="Y137" i="10"/>
  <c r="Y231" i="10"/>
  <c r="Y248" i="10"/>
  <c r="Y498" i="10"/>
  <c r="Y198" i="10"/>
  <c r="Y452" i="10"/>
  <c r="Y336" i="10"/>
  <c r="Y383" i="10"/>
  <c r="Y124" i="10"/>
  <c r="Y348" i="10"/>
  <c r="Y74" i="10"/>
  <c r="Y491" i="10"/>
  <c r="Y203" i="10"/>
  <c r="Y37" i="10"/>
  <c r="Y36" i="10"/>
  <c r="Y410" i="10"/>
  <c r="Y320" i="10"/>
  <c r="Y433" i="10"/>
  <c r="Y102" i="10"/>
  <c r="Y138" i="10"/>
  <c r="Y468" i="10"/>
  <c r="Y189" i="10"/>
  <c r="Y22" i="10"/>
  <c r="Y478" i="10"/>
  <c r="Y127" i="10"/>
  <c r="Y165" i="10"/>
  <c r="Y412" i="10"/>
  <c r="Y40" i="10"/>
  <c r="Y18" i="10"/>
  <c r="Y270" i="10"/>
  <c r="Y24" i="10"/>
  <c r="Y484" i="10"/>
  <c r="Y87" i="10"/>
  <c r="Y205" i="10"/>
  <c r="Y199" i="10"/>
  <c r="Y464" i="10"/>
  <c r="Y445" i="10"/>
  <c r="Y104" i="10"/>
  <c r="Y264" i="10"/>
  <c r="Y200" i="10"/>
  <c r="Y276" i="10"/>
  <c r="Y84" i="10"/>
  <c r="Y249" i="10"/>
  <c r="Y78" i="10"/>
  <c r="Y146" i="10"/>
  <c r="Y363" i="10"/>
  <c r="Y361" i="10"/>
  <c r="Y423" i="10"/>
  <c r="Y312" i="10"/>
  <c r="Y86" i="10"/>
  <c r="Y381" i="10"/>
  <c r="Y52" i="10"/>
  <c r="Y21" i="10"/>
  <c r="Y323" i="10"/>
  <c r="Y326" i="10"/>
  <c r="Y66" i="10"/>
  <c r="Y8" i="10"/>
  <c r="Y397" i="10"/>
  <c r="Y291" i="10"/>
  <c r="Y152" i="10"/>
  <c r="Y64" i="10"/>
  <c r="Y241" i="10"/>
  <c r="Y362" i="10"/>
  <c r="Y293" i="10"/>
  <c r="Y429" i="10"/>
  <c r="Y357" i="10"/>
  <c r="Y212" i="10"/>
  <c r="Y207" i="10"/>
  <c r="Y470" i="10"/>
  <c r="Y53" i="10"/>
  <c r="Y27" i="10"/>
  <c r="Y184" i="10"/>
  <c r="Y133" i="10"/>
  <c r="Y136" i="10"/>
  <c r="Y374" i="10"/>
  <c r="Y324" i="10"/>
  <c r="Y65" i="10"/>
  <c r="Y39" i="10"/>
  <c r="Y252" i="10"/>
  <c r="Y287" i="10"/>
  <c r="Y391" i="10"/>
  <c r="Y45" i="10"/>
  <c r="Y299" i="10"/>
  <c r="Y455" i="10"/>
  <c r="Y168" i="10"/>
  <c r="Y195" i="10"/>
  <c r="Y380" i="10"/>
  <c r="Y235" i="10"/>
  <c r="Y482" i="10"/>
  <c r="Y63" i="10"/>
  <c r="Y128" i="10"/>
  <c r="Y217" i="10"/>
  <c r="Y411" i="10"/>
  <c r="Y483" i="10"/>
  <c r="Y404" i="10"/>
  <c r="Y244" i="10"/>
  <c r="Y122" i="10"/>
  <c r="Y94" i="10"/>
  <c r="Y475" i="10"/>
  <c r="Y236" i="10"/>
  <c r="Y225" i="10"/>
  <c r="Y282" i="10"/>
  <c r="Y141" i="10"/>
  <c r="Y346" i="10"/>
  <c r="Y32" i="10"/>
  <c r="Y179" i="10"/>
  <c r="Y106" i="10"/>
  <c r="Y250" i="10"/>
  <c r="Y476" i="10"/>
  <c r="Y71" i="10"/>
  <c r="Y355" i="10"/>
  <c r="Y390" i="10"/>
  <c r="Y485" i="10"/>
  <c r="Y496" i="10"/>
  <c r="Y334" i="10"/>
  <c r="Y489" i="10"/>
  <c r="Y210" i="10"/>
  <c r="Y421" i="10"/>
  <c r="Y183" i="10"/>
  <c r="Y119" i="10"/>
  <c r="Y387" i="10"/>
  <c r="Y121" i="10"/>
  <c r="Y166" i="10"/>
  <c r="Y434" i="10"/>
  <c r="Y125" i="10"/>
  <c r="Y435" i="10"/>
  <c r="Y277" i="10"/>
  <c r="Y317" i="10"/>
  <c r="Y47" i="10"/>
  <c r="Y228" i="10"/>
  <c r="Y311" i="10"/>
  <c r="Y176" i="10"/>
  <c r="Y192" i="10"/>
  <c r="Y227" i="10"/>
  <c r="Y444" i="10"/>
  <c r="Y69" i="10"/>
  <c r="Y499" i="10"/>
  <c r="Y422" i="10"/>
  <c r="Y373" i="10"/>
  <c r="Y237" i="10"/>
  <c r="Y477" i="10"/>
  <c r="Y134" i="10"/>
  <c r="Y62" i="10"/>
  <c r="Y284" i="10"/>
  <c r="Y44" i="10"/>
  <c r="Y479" i="10"/>
  <c r="Y180" i="10"/>
  <c r="Y262" i="10"/>
  <c r="Y120" i="10"/>
  <c r="Y197" i="10"/>
  <c r="Y442" i="10"/>
  <c r="Y131" i="10"/>
  <c r="Y310" i="10"/>
  <c r="Y115" i="10"/>
  <c r="Y144" i="10"/>
  <c r="Y19" i="10"/>
  <c r="Y414" i="10"/>
  <c r="Y75" i="10"/>
  <c r="Y331" i="10"/>
  <c r="Y454" i="10"/>
  <c r="Y118" i="10"/>
  <c r="Y4" i="10"/>
  <c r="Y416" i="10"/>
  <c r="Y342" i="10"/>
  <c r="Y345" i="10"/>
  <c r="Y451" i="10"/>
  <c r="Y474" i="10"/>
  <c r="Y196" i="10"/>
  <c r="Y419" i="10"/>
  <c r="Y459" i="10"/>
  <c r="Y58" i="10"/>
  <c r="Y46" i="10"/>
  <c r="Y224" i="10"/>
  <c r="Y100" i="10"/>
  <c r="Y246" i="10"/>
  <c r="Y439" i="10"/>
  <c r="Y23" i="10"/>
  <c r="Y352" i="10"/>
  <c r="Y73" i="10"/>
  <c r="Y354" i="10"/>
  <c r="Y229" i="10"/>
  <c r="Y185" i="10"/>
  <c r="Y329" i="10"/>
  <c r="Y49" i="10"/>
  <c r="Y112" i="10"/>
  <c r="Y116" i="10"/>
  <c r="Y424" i="10"/>
  <c r="Y204" i="10"/>
  <c r="Y218" i="10"/>
  <c r="Y408" i="10"/>
  <c r="AL26" i="10"/>
  <c r="AE29" i="10"/>
  <c r="BM95" i="10"/>
  <c r="BT97" i="10"/>
  <c r="BM97" i="10" s="1"/>
  <c r="BN92" i="10"/>
  <c r="BU93" i="10"/>
  <c r="BK16" i="10"/>
  <c r="BR17" i="10"/>
  <c r="BC18" i="11"/>
  <c r="BK19" i="11"/>
  <c r="R94" i="11"/>
  <c r="R488" i="11"/>
  <c r="R89" i="11"/>
  <c r="R50" i="11"/>
  <c r="R285" i="11"/>
  <c r="R118" i="11"/>
  <c r="R161" i="11"/>
  <c r="R167" i="11"/>
  <c r="R231" i="11"/>
  <c r="R229" i="11"/>
  <c r="R51" i="11"/>
  <c r="R191" i="11"/>
  <c r="R177" i="11"/>
  <c r="R146" i="11"/>
  <c r="R63" i="11"/>
  <c r="R160" i="11"/>
  <c r="R58" i="11"/>
  <c r="R96" i="11"/>
  <c r="R282" i="11"/>
  <c r="R176" i="11"/>
  <c r="R221" i="11"/>
  <c r="R43" i="11"/>
  <c r="R447" i="11"/>
  <c r="R27" i="11"/>
  <c r="R144" i="11"/>
  <c r="R312" i="11"/>
  <c r="R379" i="11"/>
  <c r="R496" i="11"/>
  <c r="R464" i="11"/>
  <c r="R238" i="11"/>
  <c r="R95" i="11"/>
  <c r="R125" i="11"/>
  <c r="R298" i="11"/>
  <c r="R104" i="11"/>
  <c r="R250" i="11"/>
  <c r="R468" i="11"/>
  <c r="R55" i="11"/>
  <c r="R309" i="11"/>
  <c r="R301" i="11"/>
  <c r="R236" i="11"/>
  <c r="R123" i="11"/>
  <c r="R434" i="11"/>
  <c r="R145" i="11"/>
  <c r="R305" i="11"/>
  <c r="R65" i="11"/>
  <c r="R62" i="11"/>
  <c r="R180" i="11"/>
  <c r="R494" i="11"/>
  <c r="R473" i="11"/>
  <c r="R196" i="11"/>
  <c r="R476" i="11"/>
  <c r="R46" i="11"/>
  <c r="R313" i="11"/>
  <c r="R237" i="11"/>
  <c r="R490" i="11"/>
  <c r="R344" i="11"/>
  <c r="R387" i="11"/>
  <c r="R197" i="11"/>
  <c r="R417" i="11"/>
  <c r="R20" i="11"/>
  <c r="R407" i="11"/>
  <c r="R311" i="11"/>
  <c r="R239" i="11"/>
  <c r="R157" i="11"/>
  <c r="R366" i="11"/>
  <c r="R286" i="11"/>
  <c r="R332" i="11"/>
  <c r="R445" i="11"/>
  <c r="R273" i="11"/>
  <c r="R234" i="11"/>
  <c r="R246" i="11"/>
  <c r="R8" i="11"/>
  <c r="R377" i="11"/>
  <c r="R482" i="11"/>
  <c r="R436" i="11"/>
  <c r="R203" i="11"/>
  <c r="R385" i="11"/>
  <c r="R430" i="11"/>
  <c r="R271" i="11"/>
  <c r="R120" i="11"/>
  <c r="R346" i="11"/>
  <c r="R22" i="11"/>
  <c r="R431" i="11"/>
  <c r="R465" i="11"/>
  <c r="R463" i="11"/>
  <c r="R168" i="11"/>
  <c r="R325" i="11"/>
  <c r="R450" i="11"/>
  <c r="R134" i="11"/>
  <c r="R52" i="11"/>
  <c r="R18" i="11"/>
  <c r="R337" i="11"/>
  <c r="R297" i="11"/>
  <c r="R169" i="11"/>
  <c r="R103" i="11"/>
  <c r="R329" i="11"/>
  <c r="R151" i="11"/>
  <c r="R276" i="11"/>
  <c r="R155" i="11"/>
  <c r="R416" i="11"/>
  <c r="R78" i="11"/>
  <c r="R186" i="11"/>
  <c r="R296" i="11"/>
  <c r="R291" i="11"/>
  <c r="R137" i="11"/>
  <c r="R303" i="11"/>
  <c r="R227" i="11"/>
  <c r="R140" i="11"/>
  <c r="R198" i="11"/>
  <c r="R266" i="11"/>
  <c r="R111" i="11"/>
  <c r="R206" i="11"/>
  <c r="R281" i="11"/>
  <c r="R57" i="11"/>
  <c r="R187" i="11"/>
  <c r="R128" i="11"/>
  <c r="R150" i="11"/>
  <c r="R322" i="11"/>
  <c r="R449" i="11"/>
  <c r="R378" i="11"/>
  <c r="R174" i="11"/>
  <c r="R110" i="11"/>
  <c r="R47" i="11"/>
  <c r="R427" i="11"/>
  <c r="R421" i="11"/>
  <c r="R420" i="11"/>
  <c r="R42" i="11"/>
  <c r="R245" i="11"/>
  <c r="R472" i="11"/>
  <c r="R259" i="11"/>
  <c r="R339" i="11"/>
  <c r="R272" i="11"/>
  <c r="R458" i="11"/>
  <c r="R92" i="11"/>
  <c r="R487" i="11"/>
  <c r="R184" i="11"/>
  <c r="R338" i="11"/>
  <c r="R235" i="11"/>
  <c r="R54" i="11"/>
  <c r="R225" i="11"/>
  <c r="R212" i="11"/>
  <c r="R76" i="11"/>
  <c r="R202" i="11"/>
  <c r="R267" i="11"/>
  <c r="R11" i="11"/>
  <c r="R211" i="11"/>
  <c r="R142" i="11"/>
  <c r="R262" i="11"/>
  <c r="R210" i="11"/>
  <c r="R80" i="11"/>
  <c r="R183" i="11"/>
  <c r="R261" i="11"/>
  <c r="R25" i="11"/>
  <c r="R99" i="11"/>
  <c r="R357" i="11"/>
  <c r="R82" i="11"/>
  <c r="R491" i="11"/>
  <c r="R373" i="11"/>
  <c r="R121" i="11"/>
  <c r="R112" i="11"/>
  <c r="R77" i="11"/>
  <c r="R74" i="11"/>
  <c r="R370" i="11"/>
  <c r="R179" i="11"/>
  <c r="R132" i="11"/>
  <c r="R242" i="11"/>
  <c r="R456" i="11"/>
  <c r="R56" i="11"/>
  <c r="R331" i="11"/>
  <c r="R79" i="11"/>
  <c r="R327" i="11"/>
  <c r="R16" i="11"/>
  <c r="R428" i="11"/>
  <c r="R360" i="11"/>
  <c r="R248" i="11"/>
  <c r="R256" i="11"/>
  <c r="R122" i="11"/>
  <c r="R394" i="11"/>
  <c r="R49" i="11"/>
  <c r="R67" i="11"/>
  <c r="R448" i="11"/>
  <c r="R129" i="11"/>
  <c r="R158" i="11"/>
  <c r="R426" i="11"/>
  <c r="R306" i="11"/>
  <c r="R462" i="11"/>
  <c r="R474" i="11"/>
  <c r="R343" i="11"/>
  <c r="R412" i="11"/>
  <c r="R190" i="11"/>
  <c r="R130" i="11"/>
  <c r="R351" i="11"/>
  <c r="R413" i="11"/>
  <c r="R391" i="11"/>
  <c r="R408" i="11"/>
  <c r="R153" i="11"/>
  <c r="R12" i="11"/>
  <c r="R162" i="11"/>
  <c r="R98" i="11"/>
  <c r="R214" i="11"/>
  <c r="R223" i="11"/>
  <c r="R232" i="11"/>
  <c r="R143" i="11"/>
  <c r="R358" i="11"/>
  <c r="R383" i="11"/>
  <c r="R290" i="11"/>
  <c r="R85" i="11"/>
  <c r="R199" i="11"/>
  <c r="R44" i="11"/>
  <c r="R302" i="11"/>
  <c r="R135" i="11"/>
  <c r="R414" i="11"/>
  <c r="R287" i="11"/>
  <c r="R280" i="11"/>
  <c r="R14" i="11"/>
  <c r="R260" i="11"/>
  <c r="R149" i="11"/>
  <c r="R304" i="11"/>
  <c r="R263" i="11"/>
  <c r="R35" i="11"/>
  <c r="R34" i="11"/>
  <c r="R166" i="11"/>
  <c r="R492" i="11"/>
  <c r="R233" i="11"/>
  <c r="R70" i="11"/>
  <c r="R439" i="11"/>
  <c r="R326" i="11"/>
  <c r="R243" i="11"/>
  <c r="R19" i="11"/>
  <c r="R460" i="11"/>
  <c r="R215" i="11"/>
  <c r="R342" i="11"/>
  <c r="R87" i="11"/>
  <c r="R270" i="11"/>
  <c r="R400" i="11"/>
  <c r="R415" i="11"/>
  <c r="R489" i="11"/>
  <c r="R13" i="11"/>
  <c r="R37" i="11"/>
  <c r="R83" i="11"/>
  <c r="R97" i="11"/>
  <c r="R328" i="11"/>
  <c r="R461" i="11"/>
  <c r="R258" i="11"/>
  <c r="R68" i="11"/>
  <c r="R283" i="11"/>
  <c r="R485" i="11"/>
  <c r="R171" i="11"/>
  <c r="R36" i="11"/>
  <c r="R380" i="11"/>
  <c r="R172" i="11"/>
  <c r="R73" i="11"/>
  <c r="R308" i="11"/>
  <c r="R354" i="11"/>
  <c r="R307" i="11"/>
  <c r="R315" i="11"/>
  <c r="R84" i="11"/>
  <c r="R108" i="11"/>
  <c r="R422" i="11"/>
  <c r="R364" i="11"/>
  <c r="R7" i="11"/>
  <c r="R207" i="11"/>
  <c r="R353" i="11"/>
  <c r="R478" i="11"/>
  <c r="R185" i="11"/>
  <c r="R66" i="11"/>
  <c r="R319" i="11"/>
  <c r="R40" i="11"/>
  <c r="R274" i="11"/>
  <c r="R409" i="11"/>
  <c r="R251" i="11"/>
  <c r="R208" i="11"/>
  <c r="R189" i="11"/>
  <c r="R247" i="11"/>
  <c r="R93" i="11"/>
  <c r="R335" i="11"/>
  <c r="R244" i="11"/>
  <c r="R437" i="11"/>
  <c r="R293" i="11"/>
  <c r="R457" i="11"/>
  <c r="R396" i="11"/>
  <c r="R469" i="11"/>
  <c r="R404" i="11"/>
  <c r="R323" i="11"/>
  <c r="R403" i="11"/>
  <c r="R277" i="11"/>
  <c r="R241" i="11"/>
  <c r="R41" i="11"/>
  <c r="R362" i="11"/>
  <c r="R334" i="11"/>
  <c r="R217" i="11"/>
  <c r="R124" i="11"/>
  <c r="R45" i="11"/>
  <c r="R213" i="11"/>
  <c r="R219" i="11"/>
  <c r="R500" i="11"/>
  <c r="R399" i="11"/>
  <c r="R106" i="11"/>
  <c r="R113" i="11"/>
  <c r="R386" i="11"/>
  <c r="R442" i="11"/>
  <c r="R289" i="11"/>
  <c r="R438" i="11"/>
  <c r="R254" i="11"/>
  <c r="R444" i="11"/>
  <c r="R102" i="11"/>
  <c r="R175" i="11"/>
  <c r="R352" i="11"/>
  <c r="R300" i="11"/>
  <c r="R228" i="11"/>
  <c r="R100" i="11"/>
  <c r="R31" i="11"/>
  <c r="R15" i="11"/>
  <c r="R411" i="11"/>
  <c r="R392" i="11"/>
  <c r="R324" i="11"/>
  <c r="R356" i="11"/>
  <c r="R278" i="11"/>
  <c r="R181" i="11"/>
  <c r="R333" i="11"/>
  <c r="R425" i="11"/>
  <c r="R402" i="11"/>
  <c r="R147" i="11"/>
  <c r="R200" i="11"/>
  <c r="R253" i="11"/>
  <c r="R101" i="11"/>
  <c r="R393" i="11"/>
  <c r="R119" i="11"/>
  <c r="R48" i="11"/>
  <c r="R341" i="11"/>
  <c r="R318" i="11"/>
  <c r="R220" i="11"/>
  <c r="R350" i="11"/>
  <c r="R81" i="11"/>
  <c r="R72" i="11"/>
  <c r="R91" i="11"/>
  <c r="R38" i="11"/>
  <c r="R224" i="11"/>
  <c r="R163" i="11"/>
  <c r="R255" i="11"/>
  <c r="R127" i="11"/>
  <c r="R279" i="11"/>
  <c r="R156" i="11"/>
  <c r="R320" i="11"/>
  <c r="R109" i="11"/>
  <c r="R372" i="11"/>
  <c r="R483" i="11"/>
  <c r="R39" i="11"/>
  <c r="R501" i="11"/>
  <c r="R398" i="11"/>
  <c r="R60" i="11"/>
  <c r="R21" i="11"/>
  <c r="R138" i="11"/>
  <c r="R292" i="11"/>
  <c r="R209" i="11"/>
  <c r="R345" i="11"/>
  <c r="R139" i="11"/>
  <c r="R310" i="11"/>
  <c r="R240" i="11"/>
  <c r="R205" i="11"/>
  <c r="R349" i="11"/>
  <c r="R433" i="11"/>
  <c r="R75" i="11"/>
  <c r="R479" i="11"/>
  <c r="R136" i="11"/>
  <c r="R192" i="11"/>
  <c r="R355" i="11"/>
  <c r="R249" i="11"/>
  <c r="R361" i="11"/>
  <c r="R88" i="11"/>
  <c r="R90" i="11"/>
  <c r="R347" i="11"/>
  <c r="R368" i="11"/>
  <c r="R164" i="11"/>
  <c r="R441" i="11"/>
  <c r="R30" i="11"/>
  <c r="R275" i="11"/>
  <c r="R69" i="11"/>
  <c r="R165" i="11"/>
  <c r="R182" i="11"/>
  <c r="R321" i="11"/>
  <c r="R257" i="11"/>
  <c r="R429" i="11"/>
  <c r="R432" i="11"/>
  <c r="R486" i="11"/>
  <c r="R152" i="11"/>
  <c r="R86" i="11"/>
  <c r="R252" i="11"/>
  <c r="R141" i="11"/>
  <c r="R470" i="11"/>
  <c r="R230" i="11"/>
  <c r="R71" i="11"/>
  <c r="R288" i="11"/>
  <c r="R61" i="11"/>
  <c r="R498" i="11"/>
  <c r="R390" i="11"/>
  <c r="R53" i="11"/>
  <c r="R178" i="11"/>
  <c r="R222" i="11"/>
  <c r="R193" i="11"/>
  <c r="R359" i="11"/>
  <c r="R446" i="11"/>
  <c r="R295" i="11"/>
  <c r="R126" i="11"/>
  <c r="R204" i="11"/>
  <c r="R226" i="11"/>
  <c r="R363" i="11"/>
  <c r="R264" i="11"/>
  <c r="R188" i="11"/>
  <c r="R117" i="11"/>
  <c r="R395" i="11"/>
  <c r="R348" i="11"/>
  <c r="R28" i="11"/>
  <c r="R299" i="11"/>
  <c r="R317" i="11"/>
  <c r="R369" i="11"/>
  <c r="R330" i="11"/>
  <c r="R418" i="11"/>
  <c r="R452" i="11"/>
  <c r="R159" i="11"/>
  <c r="R17" i="11"/>
  <c r="R201" i="11"/>
  <c r="R218" i="11"/>
  <c r="R216" i="11"/>
  <c r="R424" i="11"/>
  <c r="R481" i="11"/>
  <c r="R406" i="11"/>
  <c r="R107" i="11"/>
  <c r="R497" i="11"/>
  <c r="R265" i="11"/>
  <c r="R384" i="11"/>
  <c r="R371" i="11"/>
  <c r="R435" i="11"/>
  <c r="R484" i="11"/>
  <c r="R375" i="11"/>
  <c r="R131" i="11"/>
  <c r="R423" i="11"/>
  <c r="R499" i="11"/>
  <c r="R195" i="11"/>
  <c r="R455" i="11"/>
  <c r="R32" i="11"/>
  <c r="R26" i="11"/>
  <c r="R495" i="11"/>
  <c r="R480" i="11"/>
  <c r="R10" i="11"/>
  <c r="R374" i="11"/>
  <c r="R114" i="11"/>
  <c r="R401" i="11"/>
  <c r="R397" i="11"/>
  <c r="R64" i="11"/>
  <c r="R59" i="11"/>
  <c r="R133" i="11"/>
  <c r="R410" i="11"/>
  <c r="R284" i="11"/>
  <c r="R451" i="11"/>
  <c r="R269" i="11"/>
  <c r="R376" i="11"/>
  <c r="R419" i="11"/>
  <c r="R475" i="11"/>
  <c r="R493" i="11"/>
  <c r="R443" i="11"/>
  <c r="R9" i="11"/>
  <c r="R268" i="11"/>
  <c r="R115" i="11"/>
  <c r="R336" i="11"/>
  <c r="R471" i="11"/>
  <c r="R381" i="11"/>
  <c r="R194" i="11"/>
  <c r="R389" i="11"/>
  <c r="R440" i="11"/>
  <c r="R294" i="11"/>
  <c r="R388" i="11"/>
  <c r="R382" i="11"/>
  <c r="R314" i="11"/>
  <c r="R459" i="11"/>
  <c r="R466" i="11"/>
  <c r="R116" i="11"/>
  <c r="R24" i="11"/>
  <c r="R316" i="11"/>
  <c r="R23" i="11"/>
  <c r="R148" i="11"/>
  <c r="R340" i="11"/>
  <c r="R105" i="11"/>
  <c r="R29" i="11"/>
  <c r="R33" i="11"/>
  <c r="R154" i="11"/>
  <c r="R467" i="11"/>
  <c r="R477" i="11"/>
  <c r="R365" i="11"/>
  <c r="R453" i="11"/>
  <c r="R454" i="11"/>
  <c r="R405" i="11"/>
  <c r="R173" i="11"/>
  <c r="R367" i="11"/>
  <c r="R170" i="11"/>
  <c r="Y29" i="11"/>
  <c r="AG31" i="11"/>
  <c r="X14" i="11"/>
  <c r="AF15" i="11"/>
  <c r="BS20" i="10"/>
  <c r="T24" i="26"/>
  <c r="V24" i="26" s="1"/>
  <c r="U24" i="26"/>
  <c r="W24" i="26" s="1"/>
  <c r="O27" i="26"/>
  <c r="Z26" i="26"/>
  <c r="Q25" i="26"/>
  <c r="R25" i="26"/>
  <c r="S25" i="26" s="1"/>
  <c r="Y25" i="26" s="1"/>
  <c r="BK47" i="8"/>
  <c r="BK48" i="8"/>
  <c r="BK45" i="8"/>
  <c r="BK46" i="8"/>
  <c r="BK43" i="8"/>
  <c r="BK44" i="8"/>
  <c r="BK41" i="8"/>
  <c r="BK42" i="8"/>
  <c r="BK39" i="8"/>
  <c r="K16" i="13" s="1"/>
  <c r="BK40" i="8"/>
  <c r="C198" i="2"/>
  <c r="K14" i="8"/>
  <c r="BI16" i="10"/>
  <c r="BP17" i="10"/>
  <c r="BQ19" i="10"/>
  <c r="AD15" i="10"/>
  <c r="AK16" i="10"/>
  <c r="D2" i="4"/>
  <c r="BB6" i="8" s="1"/>
  <c r="Q34" i="5" l="1"/>
  <c r="AL27" i="10"/>
  <c r="AE26" i="10"/>
  <c r="BT98" i="10"/>
  <c r="BN93" i="10"/>
  <c r="BU96" i="10"/>
  <c r="BK17" i="10"/>
  <c r="BR18" i="10"/>
  <c r="BC19" i="11"/>
  <c r="BK20" i="11"/>
  <c r="Y31" i="11"/>
  <c r="AG33" i="11"/>
  <c r="X15" i="11"/>
  <c r="AF16" i="11"/>
  <c r="K20" i="13"/>
  <c r="BS21" i="10"/>
  <c r="BL20" i="10"/>
  <c r="K48" i="13"/>
  <c r="K44" i="13"/>
  <c r="K40" i="13"/>
  <c r="K36" i="13"/>
  <c r="K32" i="13"/>
  <c r="K28" i="13"/>
  <c r="K24" i="13"/>
  <c r="K52" i="13"/>
  <c r="T25" i="26"/>
  <c r="V25" i="26" s="1"/>
  <c r="U25" i="26"/>
  <c r="W25" i="26" s="1"/>
  <c r="Q26" i="26"/>
  <c r="R26" i="26"/>
  <c r="S26" i="26" s="1"/>
  <c r="Y26" i="26" s="1"/>
  <c r="Z27" i="26"/>
  <c r="O28" i="26"/>
  <c r="C214" i="2"/>
  <c r="K15" i="8"/>
  <c r="BI17" i="10"/>
  <c r="BP18" i="10"/>
  <c r="BJ19" i="10"/>
  <c r="BQ20" i="10"/>
  <c r="AD16" i="10"/>
  <c r="AK17" i="10"/>
  <c r="BC10" i="8"/>
  <c r="AY13" i="8"/>
  <c r="AX14" i="8"/>
  <c r="BB3" i="8"/>
  <c r="BE6" i="8"/>
  <c r="AZ7" i="8"/>
  <c r="BE10" i="8"/>
  <c r="AX2" i="8"/>
  <c r="BE4" i="8"/>
  <c r="AZ11" i="8"/>
  <c r="BD3" i="8"/>
  <c r="AY14" i="8"/>
  <c r="BB8" i="8"/>
  <c r="BC14" i="8"/>
  <c r="BB11" i="8"/>
  <c r="AY11" i="8"/>
  <c r="BB14" i="8"/>
  <c r="BC13" i="8"/>
  <c r="AX7" i="8"/>
  <c r="BC8" i="8"/>
  <c r="AX8" i="8"/>
  <c r="AY3" i="8"/>
  <c r="BB13" i="8"/>
  <c r="BE11" i="8"/>
  <c r="BD6" i="8"/>
  <c r="BA7" i="8"/>
  <c r="BB9" i="8"/>
  <c r="AZ9" i="8"/>
  <c r="BC5" i="8"/>
  <c r="AX5" i="8"/>
  <c r="BB7" i="8"/>
  <c r="BD13" i="8"/>
  <c r="BA4" i="8"/>
  <c r="AY10" i="8"/>
  <c r="BD7" i="8"/>
  <c r="BA5" i="8"/>
  <c r="AX10" i="8"/>
  <c r="AZ6" i="8"/>
  <c r="BA10" i="8"/>
  <c r="BC4" i="8"/>
  <c r="BE13" i="8"/>
  <c r="BE9" i="8"/>
  <c r="BC6" i="8"/>
  <c r="BD8" i="8"/>
  <c r="BA12" i="8"/>
  <c r="T4" i="8"/>
  <c r="BD14" i="8"/>
  <c r="BB5" i="8"/>
  <c r="AY4" i="8"/>
  <c r="BD12" i="8"/>
  <c r="BA6" i="8"/>
  <c r="AX11" i="8"/>
  <c r="BB10" i="8"/>
  <c r="AY8" i="8"/>
  <c r="AY6" i="8"/>
  <c r="BD9" i="8"/>
  <c r="BE7" i="8"/>
  <c r="BA13" i="8"/>
  <c r="BE5" i="8"/>
  <c r="BC3" i="8"/>
  <c r="BB12" i="8"/>
  <c r="AX6" i="8"/>
  <c r="BC11" i="8"/>
  <c r="AZ12" i="8"/>
  <c r="AZ10" i="8"/>
  <c r="BA8" i="8"/>
  <c r="BD10" i="8"/>
  <c r="AZ3" i="8"/>
  <c r="BE14" i="8"/>
  <c r="AZ5" i="8"/>
  <c r="BA9" i="8"/>
  <c r="AX13" i="8"/>
  <c r="BD5" i="8"/>
  <c r="AX4" i="8"/>
  <c r="BE3" i="8"/>
  <c r="AZ4" i="8"/>
  <c r="BD4" i="8"/>
  <c r="BB4" i="8"/>
  <c r="BC12" i="8"/>
  <c r="BD11" i="8"/>
  <c r="BA3" i="8"/>
  <c r="AY12" i="8"/>
  <c r="AZ14" i="8"/>
  <c r="AX3" i="8"/>
  <c r="BE12" i="8"/>
  <c r="AZ13" i="8"/>
  <c r="AX12" i="8"/>
  <c r="AZ8" i="8"/>
  <c r="BC7" i="8"/>
  <c r="BC9" i="8"/>
  <c r="AY7" i="8"/>
  <c r="AX9" i="8"/>
  <c r="BE8" i="8"/>
  <c r="AY9" i="8"/>
  <c r="BA11" i="8"/>
  <c r="AY5" i="8"/>
  <c r="BA14" i="8"/>
  <c r="AL28" i="10" l="1"/>
  <c r="AE27" i="10"/>
  <c r="BT99" i="10"/>
  <c r="BM98" i="10"/>
  <c r="BN96" i="10"/>
  <c r="BU97" i="10"/>
  <c r="AL35" i="10"/>
  <c r="AE35" i="10" s="1"/>
  <c r="BR19" i="10"/>
  <c r="BR20" i="10" s="1"/>
  <c r="BK18" i="10"/>
  <c r="BC20" i="11"/>
  <c r="BK21" i="11"/>
  <c r="Y33" i="11"/>
  <c r="AG35" i="11"/>
  <c r="X16" i="11"/>
  <c r="AF17" i="11"/>
  <c r="BL21" i="10"/>
  <c r="BS22" i="10"/>
  <c r="Q27" i="26"/>
  <c r="R27" i="26"/>
  <c r="S27" i="26" s="1"/>
  <c r="Y27" i="26" s="1"/>
  <c r="O29" i="26"/>
  <c r="Z28" i="26"/>
  <c r="T26" i="26"/>
  <c r="V26" i="26" s="1"/>
  <c r="U26" i="26"/>
  <c r="W26" i="26" s="1"/>
  <c r="C230" i="2"/>
  <c r="K16" i="8"/>
  <c r="BJ20" i="10"/>
  <c r="BQ21" i="10"/>
  <c r="BI18" i="10"/>
  <c r="BP19" i="10"/>
  <c r="AD17" i="10"/>
  <c r="AK18" i="10"/>
  <c r="T21" i="8"/>
  <c r="X9" i="8"/>
  <c r="W9" i="8"/>
  <c r="T13" i="8"/>
  <c r="X20" i="8"/>
  <c r="W17" i="8"/>
  <c r="W6" i="8"/>
  <c r="W10" i="8"/>
  <c r="V20" i="8"/>
  <c r="V10" i="8"/>
  <c r="Y20" i="8"/>
  <c r="X10" i="8"/>
  <c r="W31" i="8"/>
  <c r="V15" i="8"/>
  <c r="Y32" i="8"/>
  <c r="X18" i="8"/>
  <c r="X12" i="8"/>
  <c r="V12" i="8"/>
  <c r="W12" i="8"/>
  <c r="Y19" i="8"/>
  <c r="Y10" i="8"/>
  <c r="X30" i="8"/>
  <c r="Y13" i="8"/>
  <c r="U30" i="8"/>
  <c r="W30" i="8"/>
  <c r="Y7" i="8"/>
  <c r="W20" i="8"/>
  <c r="X7" i="8"/>
  <c r="T10" i="8"/>
  <c r="Y21" i="8"/>
  <c r="T14" i="8"/>
  <c r="W11" i="8"/>
  <c r="V11" i="8"/>
  <c r="V32" i="8"/>
  <c r="V13" i="8"/>
  <c r="U31" i="8"/>
  <c r="U19" i="8"/>
  <c r="U17" i="8"/>
  <c r="U16" i="8"/>
  <c r="U13" i="8"/>
  <c r="U14" i="8"/>
  <c r="W32" i="8"/>
  <c r="Y12" i="8"/>
  <c r="X6" i="8"/>
  <c r="X14" i="8"/>
  <c r="W16" i="8"/>
  <c r="Y30" i="8"/>
  <c r="T7" i="8"/>
  <c r="T11" i="8"/>
  <c r="V21" i="8"/>
  <c r="V18" i="8"/>
  <c r="X15" i="8"/>
  <c r="T8" i="8"/>
  <c r="W8" i="8"/>
  <c r="T31" i="8"/>
  <c r="Y6" i="8"/>
  <c r="X11" i="8"/>
  <c r="Y17" i="8"/>
  <c r="V7" i="8"/>
  <c r="T16" i="8"/>
  <c r="Y18" i="8"/>
  <c r="V8" i="8"/>
  <c r="T6" i="8"/>
  <c r="W15" i="8"/>
  <c r="W19" i="8"/>
  <c r="Y14" i="8"/>
  <c r="T20" i="8"/>
  <c r="T17" i="8"/>
  <c r="V19" i="8"/>
  <c r="X16" i="8"/>
  <c r="V16" i="8"/>
  <c r="Y9" i="8"/>
  <c r="V17" i="8"/>
  <c r="X32" i="8"/>
  <c r="T32" i="8"/>
  <c r="W13" i="8"/>
  <c r="X17" i="8"/>
  <c r="V14" i="8"/>
  <c r="X13" i="8"/>
  <c r="V30" i="8"/>
  <c r="Y16" i="8"/>
  <c r="U6" i="8"/>
  <c r="T19" i="8"/>
  <c r="W21" i="8"/>
  <c r="W7" i="8"/>
  <c r="Y31" i="8"/>
  <c r="T9" i="8"/>
  <c r="Y15" i="8"/>
  <c r="X21" i="8"/>
  <c r="U12" i="8"/>
  <c r="U9" i="8"/>
  <c r="U11" i="8"/>
  <c r="U20" i="8"/>
  <c r="U32" i="8"/>
  <c r="U10" i="8"/>
  <c r="V31" i="8"/>
  <c r="T18" i="8"/>
  <c r="V9" i="8"/>
  <c r="X31" i="8"/>
  <c r="Y8" i="8"/>
  <c r="T12" i="8"/>
  <c r="V6" i="8"/>
  <c r="W14" i="8"/>
  <c r="Y11" i="8"/>
  <c r="U15" i="8"/>
  <c r="U18" i="8"/>
  <c r="U8" i="8"/>
  <c r="T30" i="8"/>
  <c r="W18" i="8"/>
  <c r="X8" i="8"/>
  <c r="X19" i="8"/>
  <c r="U21" i="8"/>
  <c r="U7" i="8"/>
  <c r="T15" i="8"/>
  <c r="AL30" i="10" l="1"/>
  <c r="AE28" i="10"/>
  <c r="BM99" i="10"/>
  <c r="BT100" i="10"/>
  <c r="BN97" i="10"/>
  <c r="BU98" i="10"/>
  <c r="BK20" i="10"/>
  <c r="BK19" i="10"/>
  <c r="BR21" i="10"/>
  <c r="BK21" i="10" s="1"/>
  <c r="Y35" i="11"/>
  <c r="AG36" i="11"/>
  <c r="BC21" i="11"/>
  <c r="BK22" i="11"/>
  <c r="X17" i="11"/>
  <c r="AF18" i="11"/>
  <c r="AA12" i="8"/>
  <c r="AE12" i="8" s="1"/>
  <c r="BL22" i="10"/>
  <c r="BS23" i="10"/>
  <c r="BS24" i="10" s="1"/>
  <c r="BL24" i="10" s="1"/>
  <c r="Z29" i="26"/>
  <c r="O30" i="26"/>
  <c r="Q28" i="26"/>
  <c r="R28" i="26"/>
  <c r="S28" i="26" s="1"/>
  <c r="Y28" i="26" s="1"/>
  <c r="T27" i="26"/>
  <c r="V27" i="26" s="1"/>
  <c r="U27" i="26"/>
  <c r="W27" i="26" s="1"/>
  <c r="C246" i="2"/>
  <c r="K17" i="8"/>
  <c r="BJ21" i="10"/>
  <c r="BQ22" i="10"/>
  <c r="BI19" i="10"/>
  <c r="BP20" i="10"/>
  <c r="AD18" i="10"/>
  <c r="AK19" i="10"/>
  <c r="AA20" i="8"/>
  <c r="AB20" i="8" s="1"/>
  <c r="AA8" i="8"/>
  <c r="AE8" i="8" s="1"/>
  <c r="AA15" i="8"/>
  <c r="AB15" i="8" s="1"/>
  <c r="AA18" i="8"/>
  <c r="AD18" i="8" s="1"/>
  <c r="AA21" i="8"/>
  <c r="AD21" i="8" s="1"/>
  <c r="AA30" i="8"/>
  <c r="AD30" i="8" s="1"/>
  <c r="AA32" i="8"/>
  <c r="AF32" i="8" s="1"/>
  <c r="AA19" i="8"/>
  <c r="AE19" i="8" s="1"/>
  <c r="AA10" i="8"/>
  <c r="AC10" i="8" s="1"/>
  <c r="AA9" i="8"/>
  <c r="AE9" i="8" s="1"/>
  <c r="AA11" i="8"/>
  <c r="AA31" i="8"/>
  <c r="AA7" i="8"/>
  <c r="AA14" i="8"/>
  <c r="AA17" i="8"/>
  <c r="AA13" i="8"/>
  <c r="AA16" i="8"/>
  <c r="AE30" i="10" l="1"/>
  <c r="AL31" i="10"/>
  <c r="AL32" i="10"/>
  <c r="BM100" i="10"/>
  <c r="BT101" i="10"/>
  <c r="BN98" i="10"/>
  <c r="BU102" i="10"/>
  <c r="BR22" i="10"/>
  <c r="BC22" i="11"/>
  <c r="BK23" i="11"/>
  <c r="Y36" i="11"/>
  <c r="AG37" i="11"/>
  <c r="X18" i="11"/>
  <c r="AF19" i="11"/>
  <c r="AG12" i="8"/>
  <c r="AB12" i="8"/>
  <c r="AD12" i="8"/>
  <c r="AC12" i="8"/>
  <c r="AF12" i="8"/>
  <c r="BS25" i="10"/>
  <c r="BS26" i="10" s="1"/>
  <c r="BL23" i="10"/>
  <c r="T28" i="26"/>
  <c r="V28" i="26" s="1"/>
  <c r="U28" i="26"/>
  <c r="W28" i="26" s="1"/>
  <c r="Q29" i="26"/>
  <c r="R29" i="26"/>
  <c r="S29" i="26" s="1"/>
  <c r="Y29" i="26" s="1"/>
  <c r="Z30" i="26"/>
  <c r="O31" i="26"/>
  <c r="C262" i="2"/>
  <c r="K18" i="8"/>
  <c r="BI20" i="10"/>
  <c r="BP21" i="10"/>
  <c r="BJ22" i="10"/>
  <c r="BQ23" i="10"/>
  <c r="AD19" i="10"/>
  <c r="AK20" i="10"/>
  <c r="AG8" i="8"/>
  <c r="AC8" i="8"/>
  <c r="AB8" i="8"/>
  <c r="AD15" i="8"/>
  <c r="AF8" i="8"/>
  <c r="AD8" i="8"/>
  <c r="AC20" i="8"/>
  <c r="AE20" i="8"/>
  <c r="AD20" i="8"/>
  <c r="AG20" i="8"/>
  <c r="AF20" i="8"/>
  <c r="AG21" i="8"/>
  <c r="AG15" i="8"/>
  <c r="AB21" i="8"/>
  <c r="AC21" i="8"/>
  <c r="AF15" i="8"/>
  <c r="AE21" i="8"/>
  <c r="AF21" i="8"/>
  <c r="AE15" i="8"/>
  <c r="AC15" i="8"/>
  <c r="AE18" i="8"/>
  <c r="AC18" i="8"/>
  <c r="AF18" i="8"/>
  <c r="AB18" i="8"/>
  <c r="AG18" i="8"/>
  <c r="AG19" i="8"/>
  <c r="AB19" i="8"/>
  <c r="AD19" i="8"/>
  <c r="AC19" i="8"/>
  <c r="AB30" i="8"/>
  <c r="AE30" i="8"/>
  <c r="AG30" i="8"/>
  <c r="AF30" i="8"/>
  <c r="AC30" i="8"/>
  <c r="AD32" i="8"/>
  <c r="AE32" i="8"/>
  <c r="AG32" i="8"/>
  <c r="AC32" i="8"/>
  <c r="AB32" i="8"/>
  <c r="AF19" i="8"/>
  <c r="AB10" i="8"/>
  <c r="AD10" i="8"/>
  <c r="AG10" i="8"/>
  <c r="AF10" i="8"/>
  <c r="AE10" i="8"/>
  <c r="AC9" i="8"/>
  <c r="AB9" i="8"/>
  <c r="AD9" i="8"/>
  <c r="AG9" i="8"/>
  <c r="AF9" i="8"/>
  <c r="AG14" i="8"/>
  <c r="AE14" i="8"/>
  <c r="AB14" i="8"/>
  <c r="AD14" i="8"/>
  <c r="AC14" i="8"/>
  <c r="AF14" i="8"/>
  <c r="AE11" i="8"/>
  <c r="AB11" i="8"/>
  <c r="AF11" i="8"/>
  <c r="AC11" i="8"/>
  <c r="AD11" i="8"/>
  <c r="AG11" i="8"/>
  <c r="AC16" i="8"/>
  <c r="AE16" i="8"/>
  <c r="AF16" i="8"/>
  <c r="AG16" i="8"/>
  <c r="AB16" i="8"/>
  <c r="AD16" i="8"/>
  <c r="AB17" i="8"/>
  <c r="AC17" i="8"/>
  <c r="AE17" i="8"/>
  <c r="AG17" i="8"/>
  <c r="AF17" i="8"/>
  <c r="AD17" i="8"/>
  <c r="AC7" i="8"/>
  <c r="AD7" i="8"/>
  <c r="AE7" i="8"/>
  <c r="AG7" i="8"/>
  <c r="AF7" i="8"/>
  <c r="AB7" i="8"/>
  <c r="AF31" i="8"/>
  <c r="AB31" i="8"/>
  <c r="AE31" i="8"/>
  <c r="AC31" i="8"/>
  <c r="AD31" i="8"/>
  <c r="AG31" i="8"/>
  <c r="AC13" i="8"/>
  <c r="AE13" i="8"/>
  <c r="AF13" i="8"/>
  <c r="AD13" i="8"/>
  <c r="AG13" i="8"/>
  <c r="AB13" i="8"/>
  <c r="AL33" i="10" l="1"/>
  <c r="AE32" i="10"/>
  <c r="AE31" i="10"/>
  <c r="BT102" i="10"/>
  <c r="BM101" i="10"/>
  <c r="BN102" i="10"/>
  <c r="BU103" i="10"/>
  <c r="AL41" i="10"/>
  <c r="AE41" i="10" s="1"/>
  <c r="BK22" i="10"/>
  <c r="BR23" i="10"/>
  <c r="Y37" i="11"/>
  <c r="Q245" i="11" s="1"/>
  <c r="Q444" i="11"/>
  <c r="Q468" i="11"/>
  <c r="Q52" i="11"/>
  <c r="Q173" i="11"/>
  <c r="Q465" i="11"/>
  <c r="Q39" i="11"/>
  <c r="Q102" i="11"/>
  <c r="Q296" i="11"/>
  <c r="BC23" i="11"/>
  <c r="BK24" i="11"/>
  <c r="X19" i="11"/>
  <c r="AF20" i="11"/>
  <c r="N34" i="3"/>
  <c r="BN27" i="8" s="1"/>
  <c r="BS27" i="10"/>
  <c r="BL26" i="10"/>
  <c r="BL25" i="10"/>
  <c r="Z31" i="26"/>
  <c r="O32" i="26"/>
  <c r="Q30" i="26"/>
  <c r="R30" i="26"/>
  <c r="S30" i="26" s="1"/>
  <c r="Y30" i="26" s="1"/>
  <c r="U29" i="26"/>
  <c r="W29" i="26" s="1"/>
  <c r="T29" i="26"/>
  <c r="V29" i="26" s="1"/>
  <c r="M34" i="3"/>
  <c r="N33" i="3" s="1"/>
  <c r="B17" i="1" s="1"/>
  <c r="C278" i="2"/>
  <c r="K19" i="8"/>
  <c r="BQ24" i="10"/>
  <c r="BJ23" i="10"/>
  <c r="BI21" i="10"/>
  <c r="BP22" i="10"/>
  <c r="AD20" i="10"/>
  <c r="AK21" i="10"/>
  <c r="AL34" i="10" l="1"/>
  <c r="AE33" i="10"/>
  <c r="BM102" i="10"/>
  <c r="BT103" i="10"/>
  <c r="BN103" i="10"/>
  <c r="BU104" i="10"/>
  <c r="Q70" i="11"/>
  <c r="Q12" i="11"/>
  <c r="Q16" i="11"/>
  <c r="Q249" i="11"/>
  <c r="Q17" i="11"/>
  <c r="Q48" i="11"/>
  <c r="Q480" i="11"/>
  <c r="Q295" i="11"/>
  <c r="Q36" i="11"/>
  <c r="Q177" i="11"/>
  <c r="Q398" i="11"/>
  <c r="Q251" i="11"/>
  <c r="Q320" i="11"/>
  <c r="Q306" i="11"/>
  <c r="Q212" i="11"/>
  <c r="Q159" i="11"/>
  <c r="Q419" i="11"/>
  <c r="Q111" i="11"/>
  <c r="Q120" i="11"/>
  <c r="Q114" i="11"/>
  <c r="Q123" i="11"/>
  <c r="Q256" i="11"/>
  <c r="Q82" i="11"/>
  <c r="Q227" i="11"/>
  <c r="Q169" i="11"/>
  <c r="Q365" i="11"/>
  <c r="Q22" i="11"/>
  <c r="Q163" i="11"/>
  <c r="Q316" i="11"/>
  <c r="Q344" i="11"/>
  <c r="Q402" i="11"/>
  <c r="Q218" i="11"/>
  <c r="Q266" i="11"/>
  <c r="Q250" i="11"/>
  <c r="Q222" i="11"/>
  <c r="Q203" i="11"/>
  <c r="Q23" i="11"/>
  <c r="Q27" i="11"/>
  <c r="Q311" i="11"/>
  <c r="Q489" i="11"/>
  <c r="Q40" i="11"/>
  <c r="Q207" i="11"/>
  <c r="Q454" i="11"/>
  <c r="Q143" i="11"/>
  <c r="Q179" i="11"/>
  <c r="Q55" i="11"/>
  <c r="Q135" i="11"/>
  <c r="Q427" i="11"/>
  <c r="Q377" i="11"/>
  <c r="Q471" i="11"/>
  <c r="Q425" i="11"/>
  <c r="Q104" i="11"/>
  <c r="Q291" i="11"/>
  <c r="Q366" i="11"/>
  <c r="Q154" i="11"/>
  <c r="Q206" i="11"/>
  <c r="Q464" i="11"/>
  <c r="Q248" i="11"/>
  <c r="Q63" i="11"/>
  <c r="Q216" i="11"/>
  <c r="Q323" i="11"/>
  <c r="Q30" i="11"/>
  <c r="Q49" i="11"/>
  <c r="Q439" i="11"/>
  <c r="Q35" i="11"/>
  <c r="Q260" i="11"/>
  <c r="Q410" i="11"/>
  <c r="Q329" i="11"/>
  <c r="Q171" i="11"/>
  <c r="Q205" i="11"/>
  <c r="Q117" i="11"/>
  <c r="Q347" i="11"/>
  <c r="Q85" i="11"/>
  <c r="Q31" i="11"/>
  <c r="Q236" i="11"/>
  <c r="Q300" i="11"/>
  <c r="Q327" i="11"/>
  <c r="Q310" i="11"/>
  <c r="Q394" i="11"/>
  <c r="Q261" i="11"/>
  <c r="Q262" i="11"/>
  <c r="Q200" i="11"/>
  <c r="Q72" i="11"/>
  <c r="Q58" i="11"/>
  <c r="Q433" i="11"/>
  <c r="Q357" i="11"/>
  <c r="Q10" i="11"/>
  <c r="Q369" i="11"/>
  <c r="Q332" i="11"/>
  <c r="Q186" i="11"/>
  <c r="Q432" i="11"/>
  <c r="Q164" i="11"/>
  <c r="Q81" i="11"/>
  <c r="Q443" i="11"/>
  <c r="Q405" i="11"/>
  <c r="Q385" i="11"/>
  <c r="Q415" i="11"/>
  <c r="Q165" i="11"/>
  <c r="Q241" i="11"/>
  <c r="Q414" i="11"/>
  <c r="Q45" i="11"/>
  <c r="Q301" i="11"/>
  <c r="Q252" i="11"/>
  <c r="Q284" i="11"/>
  <c r="Q271" i="11"/>
  <c r="Q363" i="11"/>
  <c r="Q417" i="11"/>
  <c r="Q463" i="11"/>
  <c r="Q322" i="11"/>
  <c r="Q51" i="11"/>
  <c r="Q67" i="11"/>
  <c r="Q406" i="11"/>
  <c r="Q462" i="11"/>
  <c r="Q339" i="11"/>
  <c r="Q257" i="11"/>
  <c r="Q368" i="11"/>
  <c r="Q307" i="11"/>
  <c r="Q115" i="11"/>
  <c r="Q475" i="11"/>
  <c r="Q113" i="11"/>
  <c r="Q396" i="11"/>
  <c r="Q325" i="11"/>
  <c r="Q309" i="11"/>
  <c r="Q461" i="11"/>
  <c r="Q429" i="11"/>
  <c r="Q297" i="11"/>
  <c r="Q80" i="11"/>
  <c r="Q361" i="11"/>
  <c r="Q478" i="11"/>
  <c r="Q338" i="11"/>
  <c r="Q501" i="11"/>
  <c r="Q333" i="11"/>
  <c r="Q66" i="11"/>
  <c r="Q378" i="11"/>
  <c r="Q445" i="11"/>
  <c r="Q11" i="11"/>
  <c r="Q194" i="11"/>
  <c r="Q86" i="11"/>
  <c r="Q61" i="11"/>
  <c r="Q232" i="11"/>
  <c r="Q469" i="11"/>
  <c r="Q116" i="11"/>
  <c r="Q237" i="11"/>
  <c r="Q166" i="11"/>
  <c r="Q426" i="11"/>
  <c r="Q18" i="11"/>
  <c r="Q330" i="11"/>
  <c r="Q129" i="11"/>
  <c r="Q119" i="11"/>
  <c r="Q364" i="11"/>
  <c r="Q458" i="11"/>
  <c r="Q400" i="11"/>
  <c r="Q183" i="11"/>
  <c r="Q350" i="11"/>
  <c r="Q317" i="11"/>
  <c r="Q438" i="11"/>
  <c r="Q288" i="11"/>
  <c r="Q153" i="11"/>
  <c r="Q112" i="11"/>
  <c r="Q244" i="11"/>
  <c r="Q145" i="11"/>
  <c r="Q287" i="11"/>
  <c r="Q149" i="11"/>
  <c r="Q181" i="11"/>
  <c r="Q97" i="11"/>
  <c r="Q460" i="11"/>
  <c r="Q192" i="11"/>
  <c r="Q326" i="11"/>
  <c r="Q146" i="11"/>
  <c r="Q401" i="11"/>
  <c r="Q472" i="11"/>
  <c r="Q283" i="11"/>
  <c r="Q343" i="11"/>
  <c r="Q303" i="11"/>
  <c r="Q170" i="11"/>
  <c r="Q83" i="11"/>
  <c r="Q486" i="11"/>
  <c r="Q358" i="11"/>
  <c r="Q259" i="11"/>
  <c r="Q334" i="11"/>
  <c r="Q20" i="11"/>
  <c r="Q132" i="11"/>
  <c r="Q122" i="11"/>
  <c r="Q263" i="11"/>
  <c r="Q389" i="11"/>
  <c r="Q403" i="11"/>
  <c r="Q281" i="11"/>
  <c r="Q240" i="11"/>
  <c r="Q348" i="11"/>
  <c r="Q75" i="11"/>
  <c r="Q409" i="11"/>
  <c r="Q337" i="11"/>
  <c r="Q5" i="11"/>
  <c r="Q367" i="11"/>
  <c r="Q360" i="11"/>
  <c r="Q234" i="11"/>
  <c r="Q424" i="11"/>
  <c r="Q15" i="11"/>
  <c r="Q53" i="11"/>
  <c r="Q440" i="11"/>
  <c r="Q231" i="11"/>
  <c r="Q176" i="11"/>
  <c r="Q139" i="11"/>
  <c r="Q220" i="11"/>
  <c r="Q349" i="11"/>
  <c r="Q151" i="11"/>
  <c r="Q487" i="11"/>
  <c r="Q448" i="11"/>
  <c r="Q224" i="11"/>
  <c r="Q336" i="11"/>
  <c r="Q156" i="11"/>
  <c r="Q195" i="11"/>
  <c r="Q436" i="11"/>
  <c r="Q162" i="11"/>
  <c r="Q34" i="11"/>
  <c r="Q92" i="11"/>
  <c r="Q488" i="11"/>
  <c r="Q33" i="11"/>
  <c r="Q470" i="11"/>
  <c r="Q491" i="11"/>
  <c r="Q6" i="11"/>
  <c r="Q485" i="11"/>
  <c r="Q437" i="11"/>
  <c r="Q37" i="11"/>
  <c r="Q121" i="11"/>
  <c r="Q142" i="11"/>
  <c r="Q38" i="11"/>
  <c r="Q209" i="11"/>
  <c r="Q292" i="11"/>
  <c r="Q492" i="11"/>
  <c r="Q313" i="11"/>
  <c r="Q346" i="11"/>
  <c r="Q150" i="11"/>
  <c r="Q411" i="11"/>
  <c r="Q314" i="11"/>
  <c r="Q286" i="11"/>
  <c r="Q28" i="11"/>
  <c r="Q180" i="11"/>
  <c r="Q431" i="11"/>
  <c r="Q204" i="11"/>
  <c r="Q420" i="11"/>
  <c r="Q380" i="11"/>
  <c r="Q238" i="11"/>
  <c r="Q235" i="11"/>
  <c r="Q496" i="11"/>
  <c r="Q434" i="11"/>
  <c r="Q477" i="11"/>
  <c r="Q490" i="11"/>
  <c r="Q254" i="11"/>
  <c r="Q382" i="11"/>
  <c r="Q275" i="11"/>
  <c r="Q312" i="11"/>
  <c r="Q466" i="11"/>
  <c r="Q95" i="11"/>
  <c r="Q242" i="11"/>
  <c r="Q354" i="11"/>
  <c r="Q226" i="11"/>
  <c r="Q157" i="11"/>
  <c r="Q498" i="11"/>
  <c r="Q152" i="11"/>
  <c r="Q352" i="11"/>
  <c r="Q494" i="11"/>
  <c r="Q474" i="11"/>
  <c r="Q243" i="11"/>
  <c r="Q495" i="11"/>
  <c r="Q435" i="11"/>
  <c r="Q14" i="11"/>
  <c r="Q215" i="11"/>
  <c r="Q408" i="11"/>
  <c r="Q373" i="11"/>
  <c r="Q418" i="11"/>
  <c r="Q319" i="11"/>
  <c r="Q155" i="11"/>
  <c r="Q272" i="11"/>
  <c r="Q233" i="11"/>
  <c r="Q59" i="11"/>
  <c r="Q202" i="11"/>
  <c r="Q308" i="11"/>
  <c r="Q356" i="11"/>
  <c r="Q290" i="11"/>
  <c r="Q131" i="11"/>
  <c r="Q62" i="11"/>
  <c r="Q479" i="11"/>
  <c r="Q167" i="11"/>
  <c r="Q253" i="11"/>
  <c r="Q69" i="11"/>
  <c r="Q372" i="11"/>
  <c r="Q456" i="11"/>
  <c r="Q9" i="11"/>
  <c r="Q446" i="11"/>
  <c r="Q148" i="11"/>
  <c r="Q299" i="11"/>
  <c r="Q43" i="11"/>
  <c r="Q449" i="11"/>
  <c r="Q130" i="11"/>
  <c r="Q421" i="11"/>
  <c r="Q201" i="11"/>
  <c r="Q161" i="11"/>
  <c r="Q44" i="11"/>
  <c r="Q172" i="11"/>
  <c r="Q188" i="11"/>
  <c r="Q88" i="11"/>
  <c r="Q482" i="11"/>
  <c r="Q25" i="11"/>
  <c r="Q91" i="11"/>
  <c r="Q387" i="11"/>
  <c r="Q277" i="11"/>
  <c r="Q54" i="11"/>
  <c r="Q174" i="11"/>
  <c r="Q134" i="11"/>
  <c r="Q375" i="11"/>
  <c r="Q430" i="11"/>
  <c r="Q128" i="11"/>
  <c r="Q340" i="11"/>
  <c r="Q397" i="11"/>
  <c r="Q416" i="11"/>
  <c r="Q302" i="11"/>
  <c r="Q341" i="11"/>
  <c r="Q46" i="11"/>
  <c r="Q342" i="11"/>
  <c r="Q185" i="11"/>
  <c r="Q255" i="11"/>
  <c r="Q268" i="11"/>
  <c r="Q219" i="11"/>
  <c r="Q19" i="11"/>
  <c r="Q60" i="11"/>
  <c r="Q158" i="11"/>
  <c r="Q198" i="11"/>
  <c r="Q65" i="11"/>
  <c r="Q457" i="11"/>
  <c r="Q184" i="11"/>
  <c r="Q278" i="11"/>
  <c r="Q7" i="11"/>
  <c r="Q499" i="11"/>
  <c r="Q190" i="11"/>
  <c r="Q71" i="11"/>
  <c r="Q108" i="11"/>
  <c r="Q93" i="11"/>
  <c r="Q285" i="11"/>
  <c r="Q395" i="11"/>
  <c r="Q500" i="11"/>
  <c r="Q208" i="11"/>
  <c r="Q481" i="11"/>
  <c r="Q404" i="11"/>
  <c r="Q24" i="11"/>
  <c r="Q423" i="11"/>
  <c r="Q136" i="11"/>
  <c r="Q124" i="11"/>
  <c r="Q96" i="11"/>
  <c r="Q274" i="11"/>
  <c r="Q8" i="11"/>
  <c r="Q168" i="11"/>
  <c r="Q211" i="11"/>
  <c r="Q100" i="11"/>
  <c r="Q187" i="11"/>
  <c r="Q282" i="11"/>
  <c r="Q370" i="11"/>
  <c r="Q138" i="11"/>
  <c r="Q41" i="11"/>
  <c r="Q57" i="11"/>
  <c r="Q351" i="11"/>
  <c r="Q225" i="11"/>
  <c r="Q388" i="11"/>
  <c r="Q459" i="11"/>
  <c r="Q493" i="11"/>
  <c r="Q74" i="11"/>
  <c r="Q89" i="11"/>
  <c r="Q64" i="11"/>
  <c r="Q127" i="11"/>
  <c r="Q246" i="11"/>
  <c r="Q98" i="11"/>
  <c r="Q137" i="11"/>
  <c r="Q305" i="11"/>
  <c r="Q450" i="11"/>
  <c r="Q105" i="11"/>
  <c r="Q298" i="11"/>
  <c r="Q390" i="11"/>
  <c r="Q413" i="11"/>
  <c r="Q294" i="11"/>
  <c r="Q229" i="11"/>
  <c r="Q264" i="11"/>
  <c r="Q331" i="11"/>
  <c r="Q141" i="11"/>
  <c r="Q178" i="11"/>
  <c r="Q497" i="11"/>
  <c r="Q140" i="11"/>
  <c r="Q441" i="11"/>
  <c r="Q94" i="11"/>
  <c r="Q321" i="11"/>
  <c r="Q118" i="11"/>
  <c r="Q428" i="11"/>
  <c r="Q391" i="11"/>
  <c r="Q42" i="11"/>
  <c r="Q189" i="11"/>
  <c r="Q228" i="11"/>
  <c r="Q293" i="11"/>
  <c r="Q125" i="11"/>
  <c r="Q386" i="11"/>
  <c r="Q21" i="11"/>
  <c r="Q280" i="11"/>
  <c r="Q393" i="11"/>
  <c r="Q144" i="11"/>
  <c r="Q210" i="11"/>
  <c r="Q451" i="11"/>
  <c r="Q267" i="11"/>
  <c r="Q247" i="11"/>
  <c r="Q217" i="11"/>
  <c r="Q273" i="11"/>
  <c r="Q324" i="11"/>
  <c r="Q362" i="11"/>
  <c r="Q90" i="11"/>
  <c r="Q73" i="11"/>
  <c r="Q265" i="11"/>
  <c r="Q483" i="11"/>
  <c r="Q447" i="11"/>
  <c r="Q87" i="11"/>
  <c r="Q442" i="11"/>
  <c r="Q276" i="11"/>
  <c r="Q473" i="11"/>
  <c r="Q376" i="11"/>
  <c r="Q182" i="11"/>
  <c r="Q318" i="11"/>
  <c r="Q77" i="11"/>
  <c r="Q315" i="11"/>
  <c r="Q191" i="11"/>
  <c r="Q371" i="11"/>
  <c r="Q193" i="11"/>
  <c r="Q109" i="11"/>
  <c r="Q160" i="11"/>
  <c r="Q258" i="11"/>
  <c r="Q269" i="11"/>
  <c r="Q239" i="11"/>
  <c r="Q289" i="11"/>
  <c r="Q213" i="11"/>
  <c r="Q476" i="11"/>
  <c r="Q412" i="11"/>
  <c r="Q384" i="11"/>
  <c r="Q353" i="11"/>
  <c r="Q455" i="11"/>
  <c r="Q32" i="11"/>
  <c r="Q107" i="11"/>
  <c r="Q467" i="11"/>
  <c r="Q175" i="11"/>
  <c r="Q79" i="11"/>
  <c r="Q383" i="11"/>
  <c r="Q214" i="11"/>
  <c r="Q230" i="11"/>
  <c r="Q133" i="11"/>
  <c r="Q399" i="11"/>
  <c r="Q345" i="11"/>
  <c r="Q199" i="11"/>
  <c r="Q196" i="11"/>
  <c r="Q126" i="11"/>
  <c r="Q379" i="11"/>
  <c r="Q13" i="11"/>
  <c r="Q355" i="11"/>
  <c r="Q279" i="11"/>
  <c r="Q484" i="11"/>
  <c r="Q26" i="11"/>
  <c r="Q29" i="11"/>
  <c r="Q76" i="11"/>
  <c r="Q452" i="11"/>
  <c r="Q407" i="11"/>
  <c r="Q223" i="11"/>
  <c r="Q422" i="11"/>
  <c r="Q359" i="11"/>
  <c r="Q56" i="11"/>
  <c r="Q381" i="11"/>
  <c r="Q47" i="11"/>
  <c r="Q4" i="11"/>
  <c r="BK23" i="10"/>
  <c r="BR24" i="10"/>
  <c r="Q101" i="11"/>
  <c r="Q374" i="11"/>
  <c r="Q99" i="11"/>
  <c r="Q147" i="11"/>
  <c r="Q270" i="11"/>
  <c r="Q68" i="11"/>
  <c r="Q453" i="11"/>
  <c r="Q328" i="11"/>
  <c r="Q103" i="11"/>
  <c r="Q50" i="11"/>
  <c r="Q335" i="11"/>
  <c r="Q197" i="11"/>
  <c r="Q106" i="11"/>
  <c r="Q84" i="11"/>
  <c r="Q304" i="11"/>
  <c r="Q221" i="11"/>
  <c r="Q78" i="11"/>
  <c r="Q110" i="11"/>
  <c r="BC24" i="11"/>
  <c r="BK25" i="11"/>
  <c r="X20" i="11"/>
  <c r="AF21" i="11"/>
  <c r="C36" i="26"/>
  <c r="J36" i="26" s="1"/>
  <c r="B42" i="26" s="1"/>
  <c r="Q60" i="3"/>
  <c r="B18" i="1"/>
  <c r="C23" i="12"/>
  <c r="C24" i="22"/>
  <c r="L73" i="26"/>
  <c r="L74" i="26" s="1"/>
  <c r="I20" i="30" s="1"/>
  <c r="L67" i="26"/>
  <c r="L68" i="26" s="1"/>
  <c r="I16" i="30" s="1"/>
  <c r="L85" i="26"/>
  <c r="L86" i="26" s="1"/>
  <c r="I28" i="30" s="1"/>
  <c r="L79" i="26"/>
  <c r="L80" i="26" s="1"/>
  <c r="I24" i="30" s="1"/>
  <c r="L97" i="26"/>
  <c r="L98" i="26" s="1"/>
  <c r="I36" i="30" s="1"/>
  <c r="L91" i="26"/>
  <c r="L92" i="26" s="1"/>
  <c r="I32" i="30" s="1"/>
  <c r="L109" i="26"/>
  <c r="L110" i="26" s="1"/>
  <c r="I44" i="30" s="1"/>
  <c r="L103" i="26"/>
  <c r="L104" i="26" s="1"/>
  <c r="I40" i="30" s="1"/>
  <c r="BN28" i="8"/>
  <c r="BO31" i="8" s="1"/>
  <c r="L121" i="26"/>
  <c r="L122" i="26" s="1"/>
  <c r="I52" i="30" s="1"/>
  <c r="L115" i="26"/>
  <c r="L116" i="26" s="1"/>
  <c r="I48" i="30" s="1"/>
  <c r="BL27" i="10"/>
  <c r="BS28" i="10"/>
  <c r="U30" i="26"/>
  <c r="W30" i="26" s="1"/>
  <c r="T30" i="26"/>
  <c r="V30" i="26" s="1"/>
  <c r="Q31" i="26"/>
  <c r="R31" i="26"/>
  <c r="S31" i="26" s="1"/>
  <c r="Y31" i="26" s="1"/>
  <c r="Z32" i="26"/>
  <c r="O33" i="26"/>
  <c r="C22" i="12"/>
  <c r="BK5" i="8"/>
  <c r="BK9" i="8" s="1"/>
  <c r="BK4" i="8"/>
  <c r="BK8" i="8" s="1"/>
  <c r="F50" i="3"/>
  <c r="N50" i="3" s="1"/>
  <c r="N51" i="3" s="1"/>
  <c r="C294" i="2"/>
  <c r="K20" i="8"/>
  <c r="BI22" i="10"/>
  <c r="BP23" i="10"/>
  <c r="BJ24" i="10"/>
  <c r="BQ25" i="10"/>
  <c r="AD21" i="10"/>
  <c r="AK22" i="10"/>
  <c r="AE34" i="10" l="1"/>
  <c r="AL36" i="10"/>
  <c r="BM103" i="10"/>
  <c r="BT104" i="10"/>
  <c r="BN104" i="10"/>
  <c r="BU108" i="10"/>
  <c r="BK24" i="10"/>
  <c r="BR25" i="10"/>
  <c r="BC25" i="11"/>
  <c r="BK26" i="11"/>
  <c r="C25" i="22"/>
  <c r="X21" i="11"/>
  <c r="AF22" i="11"/>
  <c r="BO34" i="8"/>
  <c r="BK21" i="8" s="1"/>
  <c r="B44" i="26"/>
  <c r="B48" i="26"/>
  <c r="B40" i="26"/>
  <c r="B49" i="26"/>
  <c r="B46" i="26"/>
  <c r="B41" i="26"/>
  <c r="B47" i="26"/>
  <c r="B45" i="26"/>
  <c r="B43" i="26"/>
  <c r="BL28" i="10"/>
  <c r="BS29" i="10"/>
  <c r="BK17" i="8"/>
  <c r="Q32" i="26"/>
  <c r="R32" i="26"/>
  <c r="S32" i="26" s="1"/>
  <c r="Y32" i="26" s="1"/>
  <c r="Z33" i="26"/>
  <c r="O34" i="26"/>
  <c r="T31" i="26"/>
  <c r="V31" i="26" s="1"/>
  <c r="U31" i="26"/>
  <c r="W31" i="26" s="1"/>
  <c r="BK16" i="8"/>
  <c r="C310" i="2"/>
  <c r="K21" i="8"/>
  <c r="BJ25" i="10"/>
  <c r="BQ26" i="10"/>
  <c r="BI23" i="10"/>
  <c r="BP24" i="10"/>
  <c r="AD22" i="10"/>
  <c r="AK23" i="10"/>
  <c r="AE36" i="10" l="1"/>
  <c r="AL37" i="10"/>
  <c r="AL38" i="10" s="1"/>
  <c r="BM104" i="10"/>
  <c r="BT105" i="10"/>
  <c r="BN108" i="10"/>
  <c r="BU109" i="10"/>
  <c r="BK25" i="10"/>
  <c r="BR26" i="10"/>
  <c r="BC26" i="11"/>
  <c r="BK27" i="11"/>
  <c r="L38" i="3"/>
  <c r="X22" i="11"/>
  <c r="AF23" i="11"/>
  <c r="J39" i="26"/>
  <c r="K44" i="30" s="1"/>
  <c r="M44" i="30" s="1"/>
  <c r="BK20" i="8"/>
  <c r="BK35" i="8" s="1"/>
  <c r="BL29" i="10"/>
  <c r="BS30" i="10"/>
  <c r="Q33" i="26"/>
  <c r="R33" i="26"/>
  <c r="S33" i="26" s="1"/>
  <c r="Y33" i="26" s="1"/>
  <c r="Z34" i="26"/>
  <c r="O35" i="26"/>
  <c r="T32" i="26"/>
  <c r="V32" i="26" s="1"/>
  <c r="U32" i="26"/>
  <c r="W32" i="26" s="1"/>
  <c r="C326" i="2"/>
  <c r="K30" i="8"/>
  <c r="BJ26" i="10"/>
  <c r="BQ27" i="10"/>
  <c r="BI24" i="10"/>
  <c r="BP25" i="10"/>
  <c r="AD23" i="10"/>
  <c r="AK24" i="10"/>
  <c r="AL47" i="10"/>
  <c r="AL39" i="10" l="1"/>
  <c r="AE38" i="10"/>
  <c r="AE37" i="10"/>
  <c r="BM105" i="10"/>
  <c r="BT106" i="10"/>
  <c r="BN109" i="10"/>
  <c r="BU110" i="10"/>
  <c r="BN110" i="10" s="1"/>
  <c r="BK26" i="10"/>
  <c r="BR27" i="10"/>
  <c r="BC27" i="11"/>
  <c r="BK28" i="11"/>
  <c r="X23" i="11"/>
  <c r="AF24" i="11"/>
  <c r="K20" i="30"/>
  <c r="M20" i="30" s="1"/>
  <c r="C26" i="22"/>
  <c r="K16" i="30"/>
  <c r="M16" i="30" s="1"/>
  <c r="K28" i="30"/>
  <c r="M28" i="30" s="1"/>
  <c r="K32" i="30"/>
  <c r="M32" i="30" s="1"/>
  <c r="K40" i="30"/>
  <c r="M40" i="30" s="1"/>
  <c r="K48" i="30"/>
  <c r="M48" i="30" s="1"/>
  <c r="K24" i="30"/>
  <c r="M24" i="30" s="1"/>
  <c r="K36" i="30"/>
  <c r="M36" i="30" s="1"/>
  <c r="K52" i="30"/>
  <c r="M52" i="30" s="1"/>
  <c r="BL30" i="10"/>
  <c r="BS31" i="10"/>
  <c r="Q34" i="26"/>
  <c r="R34" i="26"/>
  <c r="S34" i="26" s="1"/>
  <c r="Y34" i="26" s="1"/>
  <c r="O36" i="26"/>
  <c r="Z35" i="26"/>
  <c r="T33" i="26"/>
  <c r="V33" i="26" s="1"/>
  <c r="U33" i="26"/>
  <c r="W33" i="26" s="1"/>
  <c r="C342" i="2"/>
  <c r="K31" i="8"/>
  <c r="BI25" i="10"/>
  <c r="BP26" i="10"/>
  <c r="BJ27" i="10"/>
  <c r="BQ28" i="10"/>
  <c r="AD24" i="10"/>
  <c r="AK25" i="10"/>
  <c r="AE47" i="10"/>
  <c r="AL40" i="10" l="1"/>
  <c r="AE39" i="10"/>
  <c r="BM106" i="10"/>
  <c r="BT107" i="10"/>
  <c r="BK27" i="10"/>
  <c r="BR28" i="10"/>
  <c r="BC28" i="11"/>
  <c r="BK29" i="11"/>
  <c r="X24" i="11"/>
  <c r="AF25" i="11"/>
  <c r="M8" i="30"/>
  <c r="BL31" i="10"/>
  <c r="BS32" i="10"/>
  <c r="Q35" i="26"/>
  <c r="R35" i="26"/>
  <c r="S35" i="26" s="1"/>
  <c r="Y35" i="26" s="1"/>
  <c r="O37" i="26"/>
  <c r="Z36" i="26"/>
  <c r="T34" i="26"/>
  <c r="V34" i="26" s="1"/>
  <c r="U34" i="26"/>
  <c r="W34" i="26" s="1"/>
  <c r="C358" i="2"/>
  <c r="K32" i="8"/>
  <c r="BI26" i="10"/>
  <c r="BP27" i="10"/>
  <c r="BQ29" i="10"/>
  <c r="BJ28" i="10"/>
  <c r="AD25" i="10"/>
  <c r="AK26" i="10"/>
  <c r="AL42" i="10" l="1"/>
  <c r="AL43" i="10"/>
  <c r="AE43" i="10" s="1"/>
  <c r="AL44" i="10"/>
  <c r="AE40" i="10"/>
  <c r="BM107" i="10"/>
  <c r="BT108" i="10"/>
  <c r="BK28" i="10"/>
  <c r="BR29" i="10"/>
  <c r="BC29" i="11"/>
  <c r="BK30" i="11"/>
  <c r="X25" i="11"/>
  <c r="AF26" i="11"/>
  <c r="BS56" i="10"/>
  <c r="BL56" i="10" s="1"/>
  <c r="BS57" i="10"/>
  <c r="BL57" i="10" s="1"/>
  <c r="BL32" i="10"/>
  <c r="BS33" i="10"/>
  <c r="Q36" i="26"/>
  <c r="R36" i="26"/>
  <c r="S36" i="26" s="1"/>
  <c r="Y36" i="26" s="1"/>
  <c r="O38" i="26"/>
  <c r="Z37" i="26"/>
  <c r="T35" i="26"/>
  <c r="V35" i="26" s="1"/>
  <c r="U35" i="26"/>
  <c r="W35" i="26" s="1"/>
  <c r="C374" i="2"/>
  <c r="K33" i="8"/>
  <c r="BJ29" i="10"/>
  <c r="BQ30" i="10"/>
  <c r="BI27" i="10"/>
  <c r="BP28" i="10"/>
  <c r="AD26" i="10"/>
  <c r="AK27" i="10"/>
  <c r="AL53" i="10"/>
  <c r="AL46" i="10" l="1"/>
  <c r="AE46" i="10" s="1"/>
  <c r="AE44" i="10"/>
  <c r="AL48" i="10"/>
  <c r="AE48" i="10" s="1"/>
  <c r="AE42" i="10"/>
  <c r="AL49" i="10"/>
  <c r="BT109" i="10"/>
  <c r="BM108" i="10"/>
  <c r="BK29" i="10"/>
  <c r="BR30" i="10"/>
  <c r="BK30" i="10" s="1"/>
  <c r="BC30" i="11"/>
  <c r="BK31" i="11"/>
  <c r="X26" i="11"/>
  <c r="AF27" i="11"/>
  <c r="BS58" i="10"/>
  <c r="BL33" i="10"/>
  <c r="BS34" i="10"/>
  <c r="Z38" i="26"/>
  <c r="O39" i="26"/>
  <c r="Q37" i="26"/>
  <c r="R37" i="26"/>
  <c r="S37" i="26" s="1"/>
  <c r="Y37" i="26" s="1"/>
  <c r="T36" i="26"/>
  <c r="V36" i="26" s="1"/>
  <c r="U36" i="26"/>
  <c r="W36" i="26" s="1"/>
  <c r="C390" i="2"/>
  <c r="K34" i="8"/>
  <c r="BI28" i="10"/>
  <c r="BP29" i="10"/>
  <c r="BJ30" i="10"/>
  <c r="BQ31" i="10"/>
  <c r="AE53" i="10"/>
  <c r="AK28" i="10"/>
  <c r="AD27" i="10"/>
  <c r="AL52" i="10" l="1"/>
  <c r="AE52" i="10" s="1"/>
  <c r="AL50" i="10"/>
  <c r="AE49" i="10"/>
  <c r="BT110" i="10"/>
  <c r="BM109" i="10"/>
  <c r="BE461" i="10"/>
  <c r="BE466" i="10"/>
  <c r="BE467" i="10"/>
  <c r="BE212" i="10"/>
  <c r="BE143" i="10"/>
  <c r="BE180" i="10"/>
  <c r="BE244" i="10"/>
  <c r="BE375" i="10"/>
  <c r="BE427" i="10"/>
  <c r="BE61" i="10"/>
  <c r="BE396" i="10"/>
  <c r="BE17" i="10"/>
  <c r="BE192" i="10"/>
  <c r="BE348" i="10"/>
  <c r="BE21" i="10"/>
  <c r="BE291" i="10"/>
  <c r="BE117" i="10"/>
  <c r="BE307" i="10"/>
  <c r="BE155" i="10"/>
  <c r="BE264" i="10"/>
  <c r="BE68" i="10"/>
  <c r="BE407" i="10"/>
  <c r="BE215" i="10"/>
  <c r="BE40" i="10"/>
  <c r="BE346" i="10"/>
  <c r="BE167" i="10"/>
  <c r="BE73" i="10"/>
  <c r="BE360" i="10"/>
  <c r="BE440" i="10"/>
  <c r="BE145" i="10"/>
  <c r="BE124" i="10"/>
  <c r="BE416" i="10"/>
  <c r="BE37" i="10"/>
  <c r="BE384" i="10"/>
  <c r="BE380" i="10"/>
  <c r="BE113" i="10"/>
  <c r="BE468" i="10"/>
  <c r="BE445" i="10"/>
  <c r="BE214" i="10"/>
  <c r="BE203" i="10"/>
  <c r="BE330" i="10"/>
  <c r="BE453" i="10"/>
  <c r="BE473" i="10"/>
  <c r="BE160" i="10"/>
  <c r="BE457" i="10"/>
  <c r="BE496" i="10"/>
  <c r="BE315" i="10"/>
  <c r="BE481" i="10"/>
  <c r="BE114" i="10"/>
  <c r="BE422" i="10"/>
  <c r="BE298" i="10"/>
  <c r="BE400" i="10"/>
  <c r="BE82" i="10"/>
  <c r="BE318" i="10"/>
  <c r="BE76" i="10"/>
  <c r="BE345" i="10"/>
  <c r="BE501" i="10"/>
  <c r="BE98" i="10"/>
  <c r="BE24" i="10"/>
  <c r="BE294" i="10"/>
  <c r="BE487" i="10"/>
  <c r="BE149" i="10"/>
  <c r="BE97" i="10"/>
  <c r="BE221" i="10"/>
  <c r="BE351" i="10"/>
  <c r="BE14" i="10"/>
  <c r="BE276" i="10"/>
  <c r="BE272" i="10"/>
  <c r="BE86" i="10"/>
  <c r="BE472" i="10"/>
  <c r="BE230" i="10"/>
  <c r="BE222" i="10"/>
  <c r="BE174" i="10"/>
  <c r="BE196" i="10"/>
  <c r="BE125" i="10"/>
  <c r="BE325" i="10"/>
  <c r="BE393" i="10"/>
  <c r="BE123" i="10"/>
  <c r="BE451" i="10"/>
  <c r="BE83" i="10"/>
  <c r="BE338" i="10"/>
  <c r="BE115" i="10"/>
  <c r="BE69" i="10"/>
  <c r="BE363" i="10"/>
  <c r="BE275" i="10"/>
  <c r="BE153" i="10"/>
  <c r="BE437" i="10"/>
  <c r="BE35" i="10"/>
  <c r="BE168" i="10"/>
  <c r="BE112" i="10"/>
  <c r="BE29" i="10"/>
  <c r="BE269" i="10"/>
  <c r="BE310" i="10"/>
  <c r="BE386" i="10"/>
  <c r="BE243" i="10"/>
  <c r="BE204" i="10"/>
  <c r="BE245" i="10"/>
  <c r="BE484" i="10"/>
  <c r="BE161" i="10"/>
  <c r="BE53" i="10"/>
  <c r="BE182" i="10"/>
  <c r="BE225" i="10"/>
  <c r="BE15" i="10"/>
  <c r="BE415" i="10"/>
  <c r="BE164" i="10"/>
  <c r="BE6" i="10"/>
  <c r="BE355" i="10"/>
  <c r="BE438" i="10"/>
  <c r="BE195" i="10"/>
  <c r="BE235" i="10"/>
  <c r="BE421" i="10"/>
  <c r="BE158" i="10"/>
  <c r="BE63" i="10"/>
  <c r="BE72" i="10"/>
  <c r="BE102" i="10"/>
  <c r="BE60" i="10"/>
  <c r="BE176" i="10"/>
  <c r="BE287" i="10"/>
  <c r="BE418" i="10"/>
  <c r="BE454" i="10"/>
  <c r="BE371" i="10"/>
  <c r="BE365" i="10"/>
  <c r="BE137" i="10"/>
  <c r="BE429" i="10"/>
  <c r="BE152" i="10"/>
  <c r="BE381" i="10"/>
  <c r="BE367" i="10"/>
  <c r="BE39" i="10"/>
  <c r="BE85" i="10"/>
  <c r="BE359" i="10"/>
  <c r="BE99" i="10"/>
  <c r="BE279" i="10"/>
  <c r="BE162" i="10"/>
  <c r="BE27" i="10"/>
  <c r="BE286" i="10"/>
  <c r="BE308" i="10"/>
  <c r="BE441" i="10"/>
  <c r="BE389" i="10"/>
  <c r="BE84" i="10"/>
  <c r="BE302" i="10"/>
  <c r="BE236" i="10"/>
  <c r="BE447" i="10"/>
  <c r="BE354" i="10"/>
  <c r="BE370" i="10"/>
  <c r="BE327" i="10"/>
  <c r="BE25" i="10"/>
  <c r="BE107" i="10"/>
  <c r="BE240" i="10"/>
  <c r="BE406" i="10"/>
  <c r="BE483" i="10"/>
  <c r="BE463" i="10"/>
  <c r="BE100" i="10"/>
  <c r="BE452" i="10"/>
  <c r="BE42" i="10"/>
  <c r="BE157" i="10"/>
  <c r="BE428" i="10"/>
  <c r="BE116" i="10"/>
  <c r="BE303" i="10"/>
  <c r="BE47" i="10"/>
  <c r="BE336" i="10"/>
  <c r="BE96" i="10"/>
  <c r="BE159" i="10"/>
  <c r="BE344" i="10"/>
  <c r="BE201" i="10"/>
  <c r="BE450" i="10"/>
  <c r="BE121" i="10"/>
  <c r="BE106" i="10"/>
  <c r="BE206" i="10"/>
  <c r="BE436" i="10"/>
  <c r="BE34" i="10"/>
  <c r="BE108" i="10"/>
  <c r="BE183" i="10"/>
  <c r="BE136" i="10"/>
  <c r="BE130" i="10"/>
  <c r="BE194" i="10"/>
  <c r="BE16" i="10"/>
  <c r="BE290" i="10"/>
  <c r="BE110" i="10"/>
  <c r="BE188" i="10"/>
  <c r="BE211" i="10"/>
  <c r="BE277" i="10"/>
  <c r="BE210" i="10"/>
  <c r="BE398" i="10"/>
  <c r="BE184" i="10"/>
  <c r="BE448" i="10"/>
  <c r="BE22" i="10"/>
  <c r="BE141" i="10"/>
  <c r="BE200" i="10"/>
  <c r="BE229" i="10"/>
  <c r="BE23" i="10"/>
  <c r="BE119" i="10"/>
  <c r="BE476" i="10"/>
  <c r="BE347" i="10"/>
  <c r="BE132" i="10"/>
  <c r="BE186" i="10"/>
  <c r="BE46" i="10"/>
  <c r="BE224" i="10"/>
  <c r="BE104" i="10"/>
  <c r="BE90" i="10"/>
  <c r="BE364" i="10"/>
  <c r="BE349" i="10"/>
  <c r="BE126" i="10"/>
  <c r="BE227" i="10"/>
  <c r="BE320" i="10"/>
  <c r="BE263" i="10"/>
  <c r="BE41" i="10"/>
  <c r="BE411" i="10"/>
  <c r="BE390" i="10"/>
  <c r="BE283" i="10"/>
  <c r="BE64" i="10"/>
  <c r="BE462" i="10"/>
  <c r="BE58" i="10"/>
  <c r="BE493" i="10"/>
  <c r="BE329" i="10"/>
  <c r="BE281" i="10"/>
  <c r="BE394" i="10"/>
  <c r="BE135" i="10"/>
  <c r="BE489" i="10"/>
  <c r="BE218" i="10"/>
  <c r="BE7" i="10"/>
  <c r="BE471" i="10"/>
  <c r="BE444" i="10"/>
  <c r="BE326" i="10"/>
  <c r="BE170" i="10"/>
  <c r="BE304" i="10"/>
  <c r="BE28" i="10"/>
  <c r="BE316" i="10"/>
  <c r="BE67" i="10"/>
  <c r="BE50" i="10"/>
  <c r="BE249" i="10"/>
  <c r="BE181" i="10"/>
  <c r="BE340" i="10"/>
  <c r="BE266" i="10"/>
  <c r="BE10" i="10"/>
  <c r="BE258" i="10"/>
  <c r="BE128" i="10"/>
  <c r="BE118" i="10"/>
  <c r="BE498" i="10"/>
  <c r="BE18" i="10"/>
  <c r="BE66" i="10"/>
  <c r="BE238" i="10"/>
  <c r="BE92" i="10"/>
  <c r="BE163" i="10"/>
  <c r="BE366" i="10"/>
  <c r="BE13" i="10"/>
  <c r="BE372" i="10"/>
  <c r="BE169" i="10"/>
  <c r="BE220" i="10"/>
  <c r="BE219" i="10"/>
  <c r="BE297" i="10"/>
  <c r="BE379" i="10"/>
  <c r="BE292" i="10"/>
  <c r="BE56" i="10"/>
  <c r="BE44" i="10"/>
  <c r="BE172" i="10"/>
  <c r="BE485" i="10"/>
  <c r="BE399" i="10"/>
  <c r="BE202" i="10"/>
  <c r="BE341" i="10"/>
  <c r="BE369" i="10"/>
  <c r="BE377" i="10"/>
  <c r="BE300" i="10"/>
  <c r="BE442" i="10"/>
  <c r="BE255" i="10"/>
  <c r="BE383" i="10"/>
  <c r="BE234" i="10"/>
  <c r="BE146" i="10"/>
  <c r="BE19" i="10"/>
  <c r="BE127" i="10"/>
  <c r="BE432" i="10"/>
  <c r="BE278" i="10"/>
  <c r="BE334" i="10"/>
  <c r="BE419" i="10"/>
  <c r="BE268" i="10"/>
  <c r="BE410" i="10"/>
  <c r="BE207" i="10"/>
  <c r="BE358" i="10"/>
  <c r="BE267" i="10"/>
  <c r="BE148" i="10"/>
  <c r="BE228" i="10"/>
  <c r="BE246" i="10"/>
  <c r="BE492" i="10"/>
  <c r="BE458" i="10"/>
  <c r="BE412" i="10"/>
  <c r="BE75" i="10"/>
  <c r="BE257" i="10"/>
  <c r="BE382" i="10"/>
  <c r="BE193" i="10"/>
  <c r="BE52" i="10"/>
  <c r="BE465" i="10"/>
  <c r="BE270" i="10"/>
  <c r="BE242" i="10"/>
  <c r="BE433" i="10"/>
  <c r="BE305" i="10"/>
  <c r="BE142" i="10"/>
  <c r="BE280" i="10"/>
  <c r="BE26" i="10"/>
  <c r="BE105" i="10"/>
  <c r="BE417" i="10"/>
  <c r="BE312" i="10"/>
  <c r="BE480" i="10"/>
  <c r="BE232" i="10"/>
  <c r="BE500" i="10"/>
  <c r="BE397" i="10"/>
  <c r="BE401" i="10"/>
  <c r="BE495" i="10"/>
  <c r="BE51" i="10"/>
  <c r="BE91" i="10"/>
  <c r="BE378" i="10"/>
  <c r="BE38" i="10"/>
  <c r="BE256" i="10"/>
  <c r="BE361" i="10"/>
  <c r="BE293" i="10"/>
  <c r="BE138" i="10"/>
  <c r="BE488" i="10"/>
  <c r="BE479" i="10"/>
  <c r="BE499" i="10"/>
  <c r="BE9" i="10"/>
  <c r="BE178" i="10"/>
  <c r="BE198" i="10"/>
  <c r="BE139" i="10"/>
  <c r="BE420" i="10"/>
  <c r="BE43" i="10"/>
  <c r="BE299" i="10"/>
  <c r="BE317" i="10"/>
  <c r="BE490" i="10"/>
  <c r="BE36" i="10"/>
  <c r="BE497" i="10"/>
  <c r="BE129" i="10"/>
  <c r="BE93" i="10"/>
  <c r="BE387" i="10"/>
  <c r="BE191" i="10"/>
  <c r="BE237" i="10"/>
  <c r="BE403" i="10"/>
  <c r="BE474" i="10"/>
  <c r="BE259" i="10"/>
  <c r="BE350" i="10"/>
  <c r="BE103" i="10"/>
  <c r="BE120" i="10"/>
  <c r="BE274" i="10"/>
  <c r="BE456" i="10"/>
  <c r="BE402" i="10"/>
  <c r="BE434" i="10"/>
  <c r="BE88" i="10"/>
  <c r="BE337" i="10"/>
  <c r="BE368" i="10"/>
  <c r="BE31" i="10"/>
  <c r="BE271" i="10"/>
  <c r="BE45" i="10"/>
  <c r="BE494" i="10"/>
  <c r="BE455" i="10"/>
  <c r="BE374" i="10"/>
  <c r="BE288" i="10"/>
  <c r="BE470" i="10"/>
  <c r="BE391" i="10"/>
  <c r="BE449" i="10"/>
  <c r="BE150" i="10"/>
  <c r="BE133" i="10"/>
  <c r="BE217" i="10"/>
  <c r="BE301" i="10"/>
  <c r="BE62" i="10"/>
  <c r="BE323" i="10"/>
  <c r="BE491" i="10"/>
  <c r="BE8" i="10"/>
  <c r="BE392" i="10"/>
  <c r="BE321" i="10"/>
  <c r="BE469" i="10"/>
  <c r="BE199" i="10"/>
  <c r="BE273" i="10"/>
  <c r="BE144" i="10"/>
  <c r="BE475" i="10"/>
  <c r="BE413" i="10"/>
  <c r="BE464" i="10"/>
  <c r="BE385" i="10"/>
  <c r="BE109" i="10"/>
  <c r="BE435" i="10"/>
  <c r="BE231" i="10"/>
  <c r="BE74" i="10"/>
  <c r="BE79" i="10"/>
  <c r="BE353" i="10"/>
  <c r="BE177" i="10"/>
  <c r="BE424" i="10"/>
  <c r="BE332" i="10"/>
  <c r="BE250" i="10"/>
  <c r="BE122" i="10"/>
  <c r="BE324" i="10"/>
  <c r="BE285" i="10"/>
  <c r="BE166" i="10"/>
  <c r="BE282" i="10"/>
  <c r="BE261" i="10"/>
  <c r="BE356" i="10"/>
  <c r="BE101" i="10"/>
  <c r="BE65" i="10"/>
  <c r="BE140" i="10"/>
  <c r="BE55" i="10"/>
  <c r="BE131" i="10"/>
  <c r="BE254" i="10"/>
  <c r="BE296" i="10"/>
  <c r="BE295" i="10"/>
  <c r="BE314" i="10"/>
  <c r="BE357" i="10"/>
  <c r="BE81" i="10"/>
  <c r="BE154" i="10"/>
  <c r="BE226" i="10"/>
  <c r="BE70" i="10"/>
  <c r="BE333" i="10"/>
  <c r="BE156" i="10"/>
  <c r="BE331" i="10"/>
  <c r="BE430" i="10"/>
  <c r="BE189" i="10"/>
  <c r="BE373" i="10"/>
  <c r="BE313" i="10"/>
  <c r="BE197" i="10"/>
  <c r="BE233" i="10"/>
  <c r="BE482" i="10"/>
  <c r="BE213" i="10"/>
  <c r="BE71" i="10"/>
  <c r="BE147" i="10"/>
  <c r="BE87" i="10"/>
  <c r="BE319" i="10"/>
  <c r="BE459" i="10"/>
  <c r="BE431" i="10"/>
  <c r="BE165" i="10"/>
  <c r="BE80" i="10"/>
  <c r="BE376" i="10"/>
  <c r="BE404" i="10"/>
  <c r="BE78" i="10"/>
  <c r="BE339" i="10"/>
  <c r="BE216" i="10"/>
  <c r="BE311" i="10"/>
  <c r="BE414" i="10"/>
  <c r="BE408" i="10"/>
  <c r="BE134" i="10"/>
  <c r="BE59" i="10"/>
  <c r="BE343" i="10"/>
  <c r="BE11" i="10"/>
  <c r="BE328" i="10"/>
  <c r="BE187" i="10"/>
  <c r="BE171" i="10"/>
  <c r="BE342" i="10"/>
  <c r="BE185" i="10"/>
  <c r="BE477" i="10"/>
  <c r="BE460" i="10"/>
  <c r="BE439" i="10"/>
  <c r="BE405" i="10"/>
  <c r="BE241" i="10"/>
  <c r="BE362" i="10"/>
  <c r="BE251" i="10"/>
  <c r="BE352" i="10"/>
  <c r="BE33" i="10"/>
  <c r="BE77" i="10"/>
  <c r="BE151" i="10"/>
  <c r="BE260" i="10"/>
  <c r="BE265" i="10"/>
  <c r="BE48" i="10"/>
  <c r="BE423" i="10"/>
  <c r="BE478" i="10"/>
  <c r="BE248" i="10"/>
  <c r="BE426" i="10"/>
  <c r="BE111" i="10"/>
  <c r="BE446" i="10"/>
  <c r="BE409" i="10"/>
  <c r="BE322" i="10"/>
  <c r="BE208" i="10"/>
  <c r="BE175" i="10"/>
  <c r="BE30" i="10"/>
  <c r="BE54" i="10"/>
  <c r="BE190" i="10"/>
  <c r="BE253" i="10"/>
  <c r="BE247" i="10"/>
  <c r="BE32" i="10"/>
  <c r="BE309" i="10"/>
  <c r="BE306" i="10"/>
  <c r="BE486" i="10"/>
  <c r="BE20" i="10"/>
  <c r="BE57" i="10"/>
  <c r="BE95" i="10"/>
  <c r="BE89" i="10"/>
  <c r="BE179" i="10"/>
  <c r="BE388" i="10"/>
  <c r="BE209" i="10"/>
  <c r="BE223" i="10"/>
  <c r="BE395" i="10"/>
  <c r="BE262" i="10"/>
  <c r="BE443" i="10"/>
  <c r="BE49" i="10"/>
  <c r="BE252" i="10"/>
  <c r="BE205" i="10"/>
  <c r="BE12" i="10"/>
  <c r="BE173" i="10"/>
  <c r="BE284" i="10"/>
  <c r="BE289" i="10"/>
  <c r="BE335" i="10"/>
  <c r="BE239" i="10"/>
  <c r="BE425" i="10"/>
  <c r="BE94" i="10"/>
  <c r="BR31" i="10"/>
  <c r="BK31" i="10" s="1"/>
  <c r="BC31" i="11"/>
  <c r="BK32" i="11"/>
  <c r="X27" i="11"/>
  <c r="AF28" i="11"/>
  <c r="BL58" i="10"/>
  <c r="BL34" i="10"/>
  <c r="BS35" i="10"/>
  <c r="BR33" i="10"/>
  <c r="T37" i="26"/>
  <c r="V37" i="26" s="1"/>
  <c r="U37" i="26"/>
  <c r="W37" i="26" s="1"/>
  <c r="O40" i="26"/>
  <c r="Z39" i="26"/>
  <c r="Q38" i="26"/>
  <c r="R38" i="26"/>
  <c r="S38" i="26" s="1"/>
  <c r="Y38" i="26" s="1"/>
  <c r="C406" i="2"/>
  <c r="K35" i="8"/>
  <c r="BJ31" i="10"/>
  <c r="BQ32" i="10"/>
  <c r="BI29" i="10"/>
  <c r="BP30" i="10"/>
  <c r="AD28" i="10"/>
  <c r="AK29" i="10"/>
  <c r="AE50" i="10" l="1"/>
  <c r="AL54" i="10"/>
  <c r="BT111" i="10"/>
  <c r="BM110" i="10"/>
  <c r="BR32" i="10"/>
  <c r="BK32" i="10" s="1"/>
  <c r="BC32" i="11"/>
  <c r="BK33" i="11"/>
  <c r="X28" i="11"/>
  <c r="AF29" i="11"/>
  <c r="BL35" i="10"/>
  <c r="BS36" i="10"/>
  <c r="BK33" i="10"/>
  <c r="T38" i="26"/>
  <c r="V38" i="26" s="1"/>
  <c r="U38" i="26"/>
  <c r="W38" i="26" s="1"/>
  <c r="Z40" i="26"/>
  <c r="O41" i="26"/>
  <c r="Q39" i="26"/>
  <c r="R39" i="26"/>
  <c r="S39" i="26" s="1"/>
  <c r="Y39" i="26" s="1"/>
  <c r="C422" i="2"/>
  <c r="K36" i="8"/>
  <c r="BI30" i="10"/>
  <c r="BP31" i="10"/>
  <c r="BJ32" i="10"/>
  <c r="BQ33" i="10"/>
  <c r="AL59" i="10"/>
  <c r="AD29" i="10"/>
  <c r="AK30" i="10"/>
  <c r="AE54" i="10" l="1"/>
  <c r="AL55" i="10"/>
  <c r="BM111" i="10"/>
  <c r="BD3" i="10"/>
  <c r="BE3" i="10"/>
  <c r="J7" i="14" s="1"/>
  <c r="BE5" i="10"/>
  <c r="BE4" i="10"/>
  <c r="BD4" i="10"/>
  <c r="BR34" i="10"/>
  <c r="BD195" i="10"/>
  <c r="BD377" i="10"/>
  <c r="BD294" i="10"/>
  <c r="BD413" i="10"/>
  <c r="BD171" i="10"/>
  <c r="BD335" i="10"/>
  <c r="BD127" i="10"/>
  <c r="BD293" i="10"/>
  <c r="BD441" i="10"/>
  <c r="BD132" i="10"/>
  <c r="BD158" i="10"/>
  <c r="BD401" i="10"/>
  <c r="BD39" i="10"/>
  <c r="BD354" i="10"/>
  <c r="BD33" i="10"/>
  <c r="BD279" i="10"/>
  <c r="BD156" i="10"/>
  <c r="BD78" i="10"/>
  <c r="BD194" i="10"/>
  <c r="BD297" i="10"/>
  <c r="BD373" i="10"/>
  <c r="BD341" i="10"/>
  <c r="BD409" i="10"/>
  <c r="BD340" i="10"/>
  <c r="BD184" i="10"/>
  <c r="BD216" i="10"/>
  <c r="BD109" i="10"/>
  <c r="BD312" i="10"/>
  <c r="BD74" i="10"/>
  <c r="BD329" i="10"/>
  <c r="BD466" i="10"/>
  <c r="BD432" i="10"/>
  <c r="BD44" i="10"/>
  <c r="BD386" i="10"/>
  <c r="BD302" i="10"/>
  <c r="BD66" i="10"/>
  <c r="BD123" i="10"/>
  <c r="BD319" i="10"/>
  <c r="BD130" i="10"/>
  <c r="BD150" i="10"/>
  <c r="BD269" i="10"/>
  <c r="BD180" i="10"/>
  <c r="BD449" i="10"/>
  <c r="BD337" i="10"/>
  <c r="BD492" i="10"/>
  <c r="BD467" i="10"/>
  <c r="BD343" i="10"/>
  <c r="BD119" i="10"/>
  <c r="BD321" i="10"/>
  <c r="BD403" i="10"/>
  <c r="BD17" i="10"/>
  <c r="BD6" i="10"/>
  <c r="BD86" i="10"/>
  <c r="BD448" i="10"/>
  <c r="BD8" i="10"/>
  <c r="BD255" i="10"/>
  <c r="BD116" i="10"/>
  <c r="BD50" i="10"/>
  <c r="BD67" i="10"/>
  <c r="BD88" i="10"/>
  <c r="BD120" i="10"/>
  <c r="BD73" i="10"/>
  <c r="BD256" i="10"/>
  <c r="BD157" i="10"/>
  <c r="BD305" i="10"/>
  <c r="BD387" i="10"/>
  <c r="BD395" i="10"/>
  <c r="BD9" i="10"/>
  <c r="BD103" i="10"/>
  <c r="BD328" i="10"/>
  <c r="BD82" i="10"/>
  <c r="BD94" i="10"/>
  <c r="BD126" i="10"/>
  <c r="BD402" i="10"/>
  <c r="BD344" i="10"/>
  <c r="BD391" i="10"/>
  <c r="BD470" i="10"/>
  <c r="BD313" i="10"/>
  <c r="BD28" i="10"/>
  <c r="BD486" i="10"/>
  <c r="BD499" i="10"/>
  <c r="BD90" i="10"/>
  <c r="BD15" i="10"/>
  <c r="BD411" i="10"/>
  <c r="BD481" i="10"/>
  <c r="BD315" i="10"/>
  <c r="BD251" i="10"/>
  <c r="BD291" i="10"/>
  <c r="BD62" i="10"/>
  <c r="BD262" i="10"/>
  <c r="BD477" i="10"/>
  <c r="BD452" i="10"/>
  <c r="BD378" i="10"/>
  <c r="BD249" i="10"/>
  <c r="BD350" i="10"/>
  <c r="BD272" i="10"/>
  <c r="BD330" i="10"/>
  <c r="BD349" i="10"/>
  <c r="BD29" i="10"/>
  <c r="BD435" i="10"/>
  <c r="BD359" i="10"/>
  <c r="BD121" i="10"/>
  <c r="BD347" i="10"/>
  <c r="BD69" i="10"/>
  <c r="BD241" i="10"/>
  <c r="BD188" i="10"/>
  <c r="BD418" i="10"/>
  <c r="BD444" i="10"/>
  <c r="BD203" i="10"/>
  <c r="BD221" i="10"/>
  <c r="BD220" i="10"/>
  <c r="BD14" i="10"/>
  <c r="BD434" i="10"/>
  <c r="BD41" i="10"/>
  <c r="BD215" i="10"/>
  <c r="BD393" i="10"/>
  <c r="BD264" i="10"/>
  <c r="BD68" i="10"/>
  <c r="BD60" i="10"/>
  <c r="BD110" i="10"/>
  <c r="BD454" i="10"/>
  <c r="BD197" i="10"/>
  <c r="BD456" i="10"/>
  <c r="BD144" i="10"/>
  <c r="BD218" i="10"/>
  <c r="BD270" i="10"/>
  <c r="BD131" i="10"/>
  <c r="BD128" i="10"/>
  <c r="BD200" i="10"/>
  <c r="BD229" i="10"/>
  <c r="BD274" i="10"/>
  <c r="BD440" i="10"/>
  <c r="BD307" i="10"/>
  <c r="BD24" i="10"/>
  <c r="BD161" i="10"/>
  <c r="BD227" i="10"/>
  <c r="BD419" i="10"/>
  <c r="BD385" i="10"/>
  <c r="BD234" i="10"/>
  <c r="BD404" i="10"/>
  <c r="BD314" i="10"/>
  <c r="BD398" i="10"/>
  <c r="BD453" i="10"/>
  <c r="BD217" i="10"/>
  <c r="BD445" i="10"/>
  <c r="BD345" i="10"/>
  <c r="BD286" i="10"/>
  <c r="BD196" i="10"/>
  <c r="BD225" i="10"/>
  <c r="BD423" i="10"/>
  <c r="BD464" i="10"/>
  <c r="BD246" i="10"/>
  <c r="BD360" i="10"/>
  <c r="BD280" i="10"/>
  <c r="BD228" i="10"/>
  <c r="BD309" i="10"/>
  <c r="BD273" i="10"/>
  <c r="BD136" i="10"/>
  <c r="BD182" i="10"/>
  <c r="BD167" i="10"/>
  <c r="BD59" i="10"/>
  <c r="BD414" i="10"/>
  <c r="BD369" i="10"/>
  <c r="BD292" i="10"/>
  <c r="BD389" i="10"/>
  <c r="BD417" i="10"/>
  <c r="BD222" i="10"/>
  <c r="BD474" i="10"/>
  <c r="BD147" i="10"/>
  <c r="BD451" i="10"/>
  <c r="BD327" i="10"/>
  <c r="BD107" i="10"/>
  <c r="BD165" i="10"/>
  <c r="BD290" i="10"/>
  <c r="BD239" i="10"/>
  <c r="BD276" i="10"/>
  <c r="BD323" i="10"/>
  <c r="BD390" i="10"/>
  <c r="BD295" i="10"/>
  <c r="BD428" i="10"/>
  <c r="BD406" i="10"/>
  <c r="BD115" i="10"/>
  <c r="BD380" i="10"/>
  <c r="BD193" i="10"/>
  <c r="BD23" i="10"/>
  <c r="BD471" i="10"/>
  <c r="BD140" i="10"/>
  <c r="BD479" i="10"/>
  <c r="BD102" i="10"/>
  <c r="BD460" i="10"/>
  <c r="BD382" i="10"/>
  <c r="BD87" i="10"/>
  <c r="BD63" i="10"/>
  <c r="BD468" i="10"/>
  <c r="BD152" i="10"/>
  <c r="BD185" i="10"/>
  <c r="BD176" i="10"/>
  <c r="BD287" i="10"/>
  <c r="BD247" i="10"/>
  <c r="BD178" i="10"/>
  <c r="BD500" i="10"/>
  <c r="BD174" i="10"/>
  <c r="BD320" i="10"/>
  <c r="BD351" i="10"/>
  <c r="BD159" i="10"/>
  <c r="BD129" i="10"/>
  <c r="BD206" i="10"/>
  <c r="BD56" i="10"/>
  <c r="BD70" i="10"/>
  <c r="BD333" i="10"/>
  <c r="BD396" i="10"/>
  <c r="BD443" i="10"/>
  <c r="BD155" i="10"/>
  <c r="BD408" i="10"/>
  <c r="BD10" i="10"/>
  <c r="BD336" i="10"/>
  <c r="BD363" i="10"/>
  <c r="BD141" i="10"/>
  <c r="BD322" i="10"/>
  <c r="BD316" i="10"/>
  <c r="BD493" i="10"/>
  <c r="BD304" i="10"/>
  <c r="BD311" i="10"/>
  <c r="BD240" i="10"/>
  <c r="BD266" i="10"/>
  <c r="BD160" i="10"/>
  <c r="BD317" i="10"/>
  <c r="BD49" i="10"/>
  <c r="BD338" i="10"/>
  <c r="BD48" i="10"/>
  <c r="BD482" i="10"/>
  <c r="BD35" i="10"/>
  <c r="BD253" i="10"/>
  <c r="BD361" i="10"/>
  <c r="BD407" i="10"/>
  <c r="BD58" i="10"/>
  <c r="BD53" i="10"/>
  <c r="BD51" i="10"/>
  <c r="BD134" i="10"/>
  <c r="BD483" i="10"/>
  <c r="BD485" i="10"/>
  <c r="BD265" i="10"/>
  <c r="BD252" i="10"/>
  <c r="BD242" i="10"/>
  <c r="BD365" i="10"/>
  <c r="BD376" i="10"/>
  <c r="BD173" i="10"/>
  <c r="BD113" i="10"/>
  <c r="BD447" i="10"/>
  <c r="BD439" i="10"/>
  <c r="BD375" i="10"/>
  <c r="BD397" i="10"/>
  <c r="BD232" i="10"/>
  <c r="BD181" i="10"/>
  <c r="BD65" i="10"/>
  <c r="BD371" i="10"/>
  <c r="BD101" i="10"/>
  <c r="BD122" i="10"/>
  <c r="BD306" i="10"/>
  <c r="BD170" i="10"/>
  <c r="BD392" i="10"/>
  <c r="BD166" i="10"/>
  <c r="BD30" i="10"/>
  <c r="BD61" i="10"/>
  <c r="BD261" i="10"/>
  <c r="BD163" i="10"/>
  <c r="BD420" i="10"/>
  <c r="BD342" i="10"/>
  <c r="BD421" i="10"/>
  <c r="BD177" i="10"/>
  <c r="BD301" i="10"/>
  <c r="BD346" i="10"/>
  <c r="BD54" i="10"/>
  <c r="BD89" i="10"/>
  <c r="BD488" i="10"/>
  <c r="BD379" i="10"/>
  <c r="BD243" i="10"/>
  <c r="BD245" i="10"/>
  <c r="BD192" i="10"/>
  <c r="BD111" i="10"/>
  <c r="BD21" i="10"/>
  <c r="BD5" i="10"/>
  <c r="BD91" i="10"/>
  <c r="BD100" i="10"/>
  <c r="BD40" i="10"/>
  <c r="BD462" i="10"/>
  <c r="BD204" i="10"/>
  <c r="BD271" i="10"/>
  <c r="BD236" i="10"/>
  <c r="BD353" i="10"/>
  <c r="BD31" i="10"/>
  <c r="BD219" i="10"/>
  <c r="BD108" i="10"/>
  <c r="BD118" i="10"/>
  <c r="BD438" i="10"/>
  <c r="BD199" i="10"/>
  <c r="BD278" i="10"/>
  <c r="BD81" i="10"/>
  <c r="BD168" i="10"/>
  <c r="BD260" i="10"/>
  <c r="BD476" i="10"/>
  <c r="BD288" i="10"/>
  <c r="BD137" i="10"/>
  <c r="BD384" i="10"/>
  <c r="BD277" i="10"/>
  <c r="BD186" i="10"/>
  <c r="BD497" i="10"/>
  <c r="BD458" i="10"/>
  <c r="BD324" i="10"/>
  <c r="BD16" i="10"/>
  <c r="BD114" i="10"/>
  <c r="BD310" i="10"/>
  <c r="BD429" i="10"/>
  <c r="BD465" i="10"/>
  <c r="BD92" i="10"/>
  <c r="BD55" i="10"/>
  <c r="BD133" i="10"/>
  <c r="BD75" i="10"/>
  <c r="BD148" i="10"/>
  <c r="BD355" i="10"/>
  <c r="BD285" i="10"/>
  <c r="BD425" i="10"/>
  <c r="BD431" i="10"/>
  <c r="BD164" i="10"/>
  <c r="BD34" i="10"/>
  <c r="BD179" i="10"/>
  <c r="BD283" i="10"/>
  <c r="BD99" i="10"/>
  <c r="BD71" i="10"/>
  <c r="BD298" i="10"/>
  <c r="BD331" i="10"/>
  <c r="BD42" i="10"/>
  <c r="BD95" i="10"/>
  <c r="BD362" i="10"/>
  <c r="BD125" i="10"/>
  <c r="BD154" i="10"/>
  <c r="BD237" i="10"/>
  <c r="BD211" i="10"/>
  <c r="BD394" i="10"/>
  <c r="BD263" i="10"/>
  <c r="BD289" i="10"/>
  <c r="BD210" i="10"/>
  <c r="BD12" i="10"/>
  <c r="BD202" i="10"/>
  <c r="BD145" i="10"/>
  <c r="BD93" i="10"/>
  <c r="BD77" i="10"/>
  <c r="BD352" i="10"/>
  <c r="BD258" i="10"/>
  <c r="BD162" i="10"/>
  <c r="BD124" i="10"/>
  <c r="BD190" i="10"/>
  <c r="BD475" i="10"/>
  <c r="BD300" i="10"/>
  <c r="BD368" i="10"/>
  <c r="BD357" i="10"/>
  <c r="BD461" i="10"/>
  <c r="BD142" i="10"/>
  <c r="BD85" i="10"/>
  <c r="BD463" i="10"/>
  <c r="BD415" i="10"/>
  <c r="BD18" i="10"/>
  <c r="BD84" i="10"/>
  <c r="BD187" i="10"/>
  <c r="BD491" i="10"/>
  <c r="BD388" i="10"/>
  <c r="BD268" i="10"/>
  <c r="BD20" i="10"/>
  <c r="BD26" i="10"/>
  <c r="BD358" i="10"/>
  <c r="BD139" i="10"/>
  <c r="BD267" i="10"/>
  <c r="BD416" i="10"/>
  <c r="BD64" i="10"/>
  <c r="BD281" i="10"/>
  <c r="BD348" i="10"/>
  <c r="BD490" i="10"/>
  <c r="BD25" i="10"/>
  <c r="BD47" i="10"/>
  <c r="BD282" i="10"/>
  <c r="BD153" i="10"/>
  <c r="BD427" i="10"/>
  <c r="BD339" i="10"/>
  <c r="BD205" i="10"/>
  <c r="BD37" i="10"/>
  <c r="BD308" i="10"/>
  <c r="BD7" i="10"/>
  <c r="BD370" i="10"/>
  <c r="BD213" i="10"/>
  <c r="BD381" i="10"/>
  <c r="BD32" i="10"/>
  <c r="BD455" i="10"/>
  <c r="BD259" i="10"/>
  <c r="BD46" i="10"/>
  <c r="BD22" i="10"/>
  <c r="BD13" i="10"/>
  <c r="BD146" i="10"/>
  <c r="BD76" i="10"/>
  <c r="BD212" i="10"/>
  <c r="BD332" i="10"/>
  <c r="BD400" i="10"/>
  <c r="BD410" i="10"/>
  <c r="BD175" i="10"/>
  <c r="BD149" i="10"/>
  <c r="BD207" i="10"/>
  <c r="BD235" i="10"/>
  <c r="BD364" i="10"/>
  <c r="BD318" i="10"/>
  <c r="BD296" i="10"/>
  <c r="BD356" i="10"/>
  <c r="BD383" i="10"/>
  <c r="BD52" i="10"/>
  <c r="BD38" i="10"/>
  <c r="BD72" i="10"/>
  <c r="BD450" i="10"/>
  <c r="BD478" i="10"/>
  <c r="BD496" i="10"/>
  <c r="BD334" i="10"/>
  <c r="BD135" i="10"/>
  <c r="BD57" i="10"/>
  <c r="BD248" i="10"/>
  <c r="BD233" i="10"/>
  <c r="BD117" i="10"/>
  <c r="BD143" i="10"/>
  <c r="BD19" i="10"/>
  <c r="BD80" i="10"/>
  <c r="BD230" i="10"/>
  <c r="BD97" i="10"/>
  <c r="BD43" i="10"/>
  <c r="BD412" i="10"/>
  <c r="BD226" i="10"/>
  <c r="BD112" i="10"/>
  <c r="BD106" i="10"/>
  <c r="BD498" i="10"/>
  <c r="BD459" i="10"/>
  <c r="BD446" i="10"/>
  <c r="BD105" i="10"/>
  <c r="BD151" i="10"/>
  <c r="BD223" i="10"/>
  <c r="BD189" i="10"/>
  <c r="BD426" i="10"/>
  <c r="BD138" i="10"/>
  <c r="BD208" i="10"/>
  <c r="BD250" i="10"/>
  <c r="BD325" i="10"/>
  <c r="BD469" i="10"/>
  <c r="BD209" i="10"/>
  <c r="BD430" i="10"/>
  <c r="BD487" i="10"/>
  <c r="BD27" i="10"/>
  <c r="BD433" i="10"/>
  <c r="BD437" i="10"/>
  <c r="BD424" i="10"/>
  <c r="BD79" i="10"/>
  <c r="BD473" i="10"/>
  <c r="BD172" i="10"/>
  <c r="BD472" i="10"/>
  <c r="BD366" i="10"/>
  <c r="BD299" i="10"/>
  <c r="BD214" i="10"/>
  <c r="BD399" i="10"/>
  <c r="BD238" i="10"/>
  <c r="BD489" i="10"/>
  <c r="BD183" i="10"/>
  <c r="BD284" i="10"/>
  <c r="BD484" i="10"/>
  <c r="BD254" i="10"/>
  <c r="BD83" i="10"/>
  <c r="BD191" i="10"/>
  <c r="BD104" i="10"/>
  <c r="BD374" i="10"/>
  <c r="BD372" i="10"/>
  <c r="BD495" i="10"/>
  <c r="BD494" i="10"/>
  <c r="BD442" i="10"/>
  <c r="BD198" i="10"/>
  <c r="BD457" i="10"/>
  <c r="BD405" i="10"/>
  <c r="BD98" i="10"/>
  <c r="BD169" i="10"/>
  <c r="BD11" i="10"/>
  <c r="BD367" i="10"/>
  <c r="BD480" i="10"/>
  <c r="BD501" i="10"/>
  <c r="BD201" i="10"/>
  <c r="BD96" i="10"/>
  <c r="BD436" i="10"/>
  <c r="BD45" i="10"/>
  <c r="BD244" i="10"/>
  <c r="BD231" i="10"/>
  <c r="BD303" i="10"/>
  <c r="BD422" i="10"/>
  <c r="BD275" i="10"/>
  <c r="BD36" i="10"/>
  <c r="BD224" i="10"/>
  <c r="BD257" i="10"/>
  <c r="BD326" i="10"/>
  <c r="BC33" i="11"/>
  <c r="BK34" i="11"/>
  <c r="X29" i="11"/>
  <c r="AF30" i="11"/>
  <c r="BL36" i="10"/>
  <c r="BS37" i="10"/>
  <c r="BK34" i="10"/>
  <c r="BR35" i="10"/>
  <c r="T39" i="26"/>
  <c r="V39" i="26" s="1"/>
  <c r="U39" i="26"/>
  <c r="W39" i="26" s="1"/>
  <c r="Z41" i="26"/>
  <c r="O42" i="26"/>
  <c r="Q40" i="26"/>
  <c r="R40" i="26"/>
  <c r="S40" i="26" s="1"/>
  <c r="Y40" i="26" s="1"/>
  <c r="C438" i="2"/>
  <c r="K37" i="8"/>
  <c r="BJ33" i="10"/>
  <c r="BQ34" i="10"/>
  <c r="BI31" i="10"/>
  <c r="BP32" i="10"/>
  <c r="AD30" i="10"/>
  <c r="AK31" i="10"/>
  <c r="AE59" i="10"/>
  <c r="AL58" i="10" l="1"/>
  <c r="AE58" i="10" s="1"/>
  <c r="AL56" i="10"/>
  <c r="AE55" i="10"/>
  <c r="I7" i="14"/>
  <c r="BC34" i="11"/>
  <c r="BK35" i="11"/>
  <c r="X30" i="11"/>
  <c r="AF31" i="11"/>
  <c r="BS62" i="10"/>
  <c r="BL62" i="10" s="1"/>
  <c r="BS38" i="10"/>
  <c r="BL37" i="10"/>
  <c r="BK35" i="10"/>
  <c r="BR36" i="10"/>
  <c r="T40" i="26"/>
  <c r="V40" i="26" s="1"/>
  <c r="U40" i="26"/>
  <c r="W40" i="26" s="1"/>
  <c r="Q41" i="26"/>
  <c r="R41" i="26"/>
  <c r="S41" i="26" s="1"/>
  <c r="Y41" i="26" s="1"/>
  <c r="O43" i="26"/>
  <c r="Z42" i="26"/>
  <c r="C454" i="2"/>
  <c r="K38" i="8"/>
  <c r="BI32" i="10"/>
  <c r="BP33" i="10"/>
  <c r="BJ34" i="10"/>
  <c r="BQ35" i="10"/>
  <c r="AD31" i="10"/>
  <c r="AK32" i="10"/>
  <c r="AE56" i="10" l="1"/>
  <c r="AL60" i="10"/>
  <c r="AL65" i="10"/>
  <c r="AL64" i="10"/>
  <c r="AE64" i="10" s="1"/>
  <c r="BC35" i="11"/>
  <c r="BK36" i="11"/>
  <c r="X31" i="11"/>
  <c r="AF32" i="11"/>
  <c r="BS63" i="10"/>
  <c r="BL63" i="10" s="1"/>
  <c r="BS39" i="10"/>
  <c r="BL38" i="10"/>
  <c r="BK36" i="10"/>
  <c r="BR37" i="10"/>
  <c r="BK37" i="10" s="1"/>
  <c r="Z43" i="26"/>
  <c r="O44" i="26"/>
  <c r="T41" i="26"/>
  <c r="V41" i="26" s="1"/>
  <c r="U41" i="26"/>
  <c r="W41" i="26" s="1"/>
  <c r="Q42" i="26"/>
  <c r="R42" i="26"/>
  <c r="S42" i="26" s="1"/>
  <c r="Y42" i="26" s="1"/>
  <c r="C470" i="2"/>
  <c r="K39" i="8"/>
  <c r="BQ36" i="10"/>
  <c r="BJ35" i="10"/>
  <c r="BI33" i="10"/>
  <c r="BP34" i="10"/>
  <c r="AD32" i="10"/>
  <c r="AK33" i="10"/>
  <c r="AE65" i="10" l="1"/>
  <c r="AE60" i="10"/>
  <c r="AL61" i="10"/>
  <c r="BC36" i="11"/>
  <c r="BK37" i="11"/>
  <c r="X32" i="11"/>
  <c r="AF33" i="11"/>
  <c r="BS64" i="10"/>
  <c r="BL39" i="10"/>
  <c r="BS40" i="10"/>
  <c r="BR38" i="10"/>
  <c r="BK38" i="10" s="1"/>
  <c r="T42" i="26"/>
  <c r="V42" i="26" s="1"/>
  <c r="U42" i="26"/>
  <c r="W42" i="26" s="1"/>
  <c r="Z44" i="26"/>
  <c r="O45" i="26"/>
  <c r="Q43" i="26"/>
  <c r="R43" i="26"/>
  <c r="S43" i="26" s="1"/>
  <c r="Y43" i="26" s="1"/>
  <c r="C486" i="2"/>
  <c r="K40" i="8"/>
  <c r="C502" i="2" s="1"/>
  <c r="BI34" i="10"/>
  <c r="BP35" i="10"/>
  <c r="BJ36" i="10"/>
  <c r="BQ37" i="10"/>
  <c r="AD33" i="10"/>
  <c r="AK34" i="10"/>
  <c r="AL62" i="10" l="1"/>
  <c r="AE62" i="10" s="1"/>
  <c r="AE61" i="10"/>
  <c r="AL66" i="10"/>
  <c r="AU4" i="11"/>
  <c r="AS4" i="11"/>
  <c r="AS3" i="11"/>
  <c r="BC37" i="11"/>
  <c r="AS283" i="11" s="1"/>
  <c r="AS456" i="11"/>
  <c r="AS301" i="11"/>
  <c r="AS302" i="11"/>
  <c r="AS45" i="11"/>
  <c r="AS20" i="11"/>
  <c r="AS304" i="11"/>
  <c r="AS140" i="11"/>
  <c r="AS234" i="11"/>
  <c r="AS350" i="11"/>
  <c r="AS192" i="11"/>
  <c r="AS158" i="11"/>
  <c r="AS282" i="11"/>
  <c r="AS104" i="11"/>
  <c r="AS95" i="11"/>
  <c r="AS368" i="11"/>
  <c r="AS469" i="11"/>
  <c r="AS241" i="11"/>
  <c r="AS377" i="11"/>
  <c r="AS375" i="11"/>
  <c r="AS146" i="11"/>
  <c r="AS102" i="11"/>
  <c r="AS209" i="11"/>
  <c r="AS39" i="11"/>
  <c r="AS27" i="11"/>
  <c r="AS204" i="11"/>
  <c r="AS400" i="11"/>
  <c r="AS409" i="11"/>
  <c r="AS393" i="11"/>
  <c r="AS34" i="11"/>
  <c r="AS470" i="11"/>
  <c r="AS98" i="11"/>
  <c r="AS28" i="11"/>
  <c r="AS55" i="11"/>
  <c r="AS16" i="11"/>
  <c r="AS60" i="11"/>
  <c r="AS116" i="11"/>
  <c r="AS334" i="11"/>
  <c r="AS77" i="11"/>
  <c r="AS408" i="11"/>
  <c r="AS248" i="11"/>
  <c r="AS494" i="11"/>
  <c r="AS358" i="11"/>
  <c r="AS138" i="11"/>
  <c r="AS233" i="11"/>
  <c r="AS374" i="11"/>
  <c r="AS480" i="11"/>
  <c r="AS237" i="11"/>
  <c r="AS379" i="11"/>
  <c r="AS250" i="11"/>
  <c r="AS458" i="11"/>
  <c r="AS466" i="11"/>
  <c r="AS266" i="11"/>
  <c r="AS324" i="11"/>
  <c r="AS35" i="11"/>
  <c r="AS308" i="11"/>
  <c r="AS262" i="11"/>
  <c r="AS407" i="11"/>
  <c r="AS279" i="11"/>
  <c r="AS18" i="11"/>
  <c r="AS177" i="11"/>
  <c r="AS101" i="11"/>
  <c r="AS464" i="11"/>
  <c r="AS197" i="11"/>
  <c r="AS232" i="11"/>
  <c r="AS412" i="11"/>
  <c r="AS231" i="11"/>
  <c r="AS208" i="11"/>
  <c r="AS21" i="11"/>
  <c r="AS56" i="11"/>
  <c r="AS15" i="11"/>
  <c r="AS174" i="11"/>
  <c r="AS292" i="11"/>
  <c r="AS331" i="11"/>
  <c r="AS462" i="11"/>
  <c r="AS57" i="11"/>
  <c r="AS133" i="11"/>
  <c r="AS12" i="11"/>
  <c r="AS72" i="11"/>
  <c r="AS9" i="11"/>
  <c r="AS153" i="11"/>
  <c r="AS481" i="11"/>
  <c r="AS441" i="11"/>
  <c r="AS330" i="11"/>
  <c r="AS265" i="11"/>
  <c r="AS357" i="11"/>
  <c r="AS307" i="11"/>
  <c r="AS482" i="11"/>
  <c r="AS272" i="11"/>
  <c r="AS251" i="11"/>
  <c r="AS257" i="11"/>
  <c r="AS370" i="11"/>
  <c r="AS47" i="11"/>
  <c r="AS314" i="11"/>
  <c r="AS64" i="11"/>
  <c r="AS176" i="11"/>
  <c r="AS318" i="11"/>
  <c r="AS275" i="11"/>
  <c r="AS297" i="11"/>
  <c r="AS429" i="11"/>
  <c r="AS439" i="11"/>
  <c r="AS166" i="11"/>
  <c r="AS394" i="11"/>
  <c r="AS11" i="11"/>
  <c r="AS93" i="11"/>
  <c r="AS361" i="11"/>
  <c r="AS96" i="11"/>
  <c r="AS113" i="11"/>
  <c r="AS112" i="11"/>
  <c r="AS41" i="11"/>
  <c r="AS221" i="11"/>
  <c r="AS136" i="11"/>
  <c r="AS322" i="11"/>
  <c r="AS117" i="11"/>
  <c r="AS303" i="11"/>
  <c r="AS362" i="11"/>
  <c r="AS118" i="11"/>
  <c r="AS191" i="11"/>
  <c r="AS181" i="11"/>
  <c r="AS162" i="11"/>
  <c r="AS249" i="11"/>
  <c r="AS236" i="11"/>
  <c r="AS369" i="11"/>
  <c r="AS349" i="11"/>
  <c r="AS14" i="11"/>
  <c r="AS255" i="11"/>
  <c r="AS273" i="11"/>
  <c r="AS70" i="11"/>
  <c r="AS80" i="11"/>
  <c r="AS483" i="11"/>
  <c r="AS36" i="11"/>
  <c r="AS463" i="11"/>
  <c r="AS184" i="11"/>
  <c r="AS193" i="11"/>
  <c r="AS19" i="11"/>
  <c r="AS484" i="11"/>
  <c r="AS316" i="11"/>
  <c r="AS488" i="11"/>
  <c r="AS25" i="11"/>
  <c r="AS256" i="11"/>
  <c r="AS258" i="11"/>
  <c r="AS338" i="11"/>
  <c r="AS229" i="11"/>
  <c r="AS294" i="11"/>
  <c r="AS110" i="11"/>
  <c r="AS320" i="11"/>
  <c r="AS497" i="11"/>
  <c r="AS89" i="11"/>
  <c r="AS446" i="11"/>
  <c r="AS438" i="11"/>
  <c r="AS495" i="11"/>
  <c r="AS386" i="11"/>
  <c r="AS215" i="11"/>
  <c r="AS276" i="11"/>
  <c r="AS323" i="11"/>
  <c r="AS371" i="11"/>
  <c r="AS426" i="11"/>
  <c r="AS171" i="11"/>
  <c r="AS242" i="11"/>
  <c r="AS498" i="11"/>
  <c r="AS238" i="11"/>
  <c r="AS450" i="11"/>
  <c r="AS474" i="11"/>
  <c r="AS149" i="11"/>
  <c r="AS360" i="11"/>
  <c r="AS420" i="11"/>
  <c r="AS33" i="11"/>
  <c r="AS274" i="11"/>
  <c r="AS106" i="11"/>
  <c r="AS367" i="11"/>
  <c r="AS293" i="11"/>
  <c r="AS259" i="11"/>
  <c r="AS17" i="11"/>
  <c r="AS356" i="11"/>
  <c r="AS398" i="11"/>
  <c r="AS339" i="11"/>
  <c r="AS24" i="11"/>
  <c r="AS157" i="11"/>
  <c r="AS190" i="11"/>
  <c r="AS473" i="11"/>
  <c r="AS454" i="11"/>
  <c r="AS423" i="11"/>
  <c r="AS406" i="11"/>
  <c r="AS376" i="11"/>
  <c r="AS467" i="11"/>
  <c r="AS203" i="11"/>
  <c r="AS403" i="11"/>
  <c r="AS478" i="11"/>
  <c r="AS202" i="11"/>
  <c r="AS477" i="11"/>
  <c r="AS26" i="11"/>
  <c r="AS416" i="11"/>
  <c r="AS247" i="11"/>
  <c r="AS78" i="11"/>
  <c r="AS487" i="11"/>
  <c r="AS351" i="11"/>
  <c r="AS129" i="11"/>
  <c r="AS341" i="11"/>
  <c r="AS85" i="11"/>
  <c r="AS230" i="11"/>
  <c r="AS385" i="11"/>
  <c r="AS134" i="11"/>
  <c r="AS380" i="11"/>
  <c r="AS123" i="11"/>
  <c r="AS126" i="11"/>
  <c r="AS343" i="11"/>
  <c r="AS79" i="11"/>
  <c r="AS309" i="11"/>
  <c r="AS31" i="11"/>
  <c r="AS288" i="11"/>
  <c r="AS332" i="11"/>
  <c r="AS305" i="11"/>
  <c r="AS168" i="11"/>
  <c r="AS461" i="11"/>
  <c r="AS329" i="11"/>
  <c r="AS390" i="11"/>
  <c r="AS313" i="11"/>
  <c r="AS278" i="11"/>
  <c r="AS186" i="11"/>
  <c r="AS269" i="11"/>
  <c r="AS243" i="11"/>
  <c r="AS51" i="11"/>
  <c r="AS296" i="11"/>
  <c r="AS346" i="11"/>
  <c r="AS87" i="11"/>
  <c r="AS381" i="11"/>
  <c r="AS300" i="11"/>
  <c r="AS493" i="11"/>
  <c r="AS425" i="11"/>
  <c r="AS443" i="11"/>
  <c r="AS213" i="11"/>
  <c r="AS147" i="11"/>
  <c r="AS378" i="11"/>
  <c r="AS239" i="11"/>
  <c r="AS59" i="11"/>
  <c r="AS311" i="11"/>
  <c r="AS299" i="11"/>
  <c r="AS6" i="11"/>
  <c r="AS453" i="11"/>
  <c r="AS210" i="11"/>
  <c r="AS397" i="11"/>
  <c r="AS496" i="11"/>
  <c r="AS271" i="11"/>
  <c r="AS326" i="11"/>
  <c r="AS61" i="11"/>
  <c r="AS342" i="11"/>
  <c r="AS445" i="11"/>
  <c r="AS201" i="11"/>
  <c r="AS402" i="11"/>
  <c r="AS152" i="11"/>
  <c r="AS170" i="11"/>
  <c r="AS139" i="11"/>
  <c r="AS5" i="11"/>
  <c r="AS460" i="11"/>
  <c r="AS69" i="11"/>
  <c r="AS449" i="11"/>
  <c r="AS348" i="11"/>
  <c r="AS298" i="11"/>
  <c r="AS91" i="11"/>
  <c r="AS173" i="11"/>
  <c r="AS8" i="11"/>
  <c r="AS226" i="11"/>
  <c r="AS476" i="11"/>
  <c r="AS286" i="11"/>
  <c r="AS365" i="11"/>
  <c r="AS424" i="11"/>
  <c r="AS427" i="11"/>
  <c r="AS353" i="11"/>
  <c r="AS315" i="11"/>
  <c r="AS405" i="11"/>
  <c r="AS228" i="11"/>
  <c r="AS391" i="11"/>
  <c r="AS107" i="11"/>
  <c r="AS333" i="11"/>
  <c r="AS277" i="11"/>
  <c r="AS100" i="11"/>
  <c r="AS53" i="11"/>
  <c r="AS490" i="11"/>
  <c r="AS42" i="11"/>
  <c r="AS254" i="11"/>
  <c r="AS178" i="11"/>
  <c r="AS109" i="11"/>
  <c r="AS417" i="11"/>
  <c r="AS111" i="11"/>
  <c r="AS415" i="11"/>
  <c r="AS169" i="11"/>
  <c r="AS223" i="11"/>
  <c r="AS352" i="11"/>
  <c r="AS451" i="11"/>
  <c r="AS219" i="11"/>
  <c r="AS395" i="11"/>
  <c r="AS486" i="11"/>
  <c r="AS108" i="11"/>
  <c r="AS317" i="11"/>
  <c r="AS94" i="11"/>
  <c r="AS62" i="11"/>
  <c r="AS261" i="11"/>
  <c r="AS336" i="11"/>
  <c r="AS125" i="11"/>
  <c r="AS354" i="11"/>
  <c r="AS155" i="11"/>
  <c r="AS63" i="11"/>
  <c r="AS165" i="11"/>
  <c r="AS43" i="11"/>
  <c r="AS200" i="11"/>
  <c r="AS196" i="11"/>
  <c r="AS205" i="11"/>
  <c r="AS419" i="11"/>
  <c r="AS50" i="11"/>
  <c r="AS421" i="11"/>
  <c r="AS187" i="11"/>
  <c r="AS124" i="11"/>
  <c r="AS185" i="11"/>
  <c r="AS382" i="11"/>
  <c r="AS128" i="11"/>
  <c r="AS83" i="11"/>
  <c r="AS194" i="11"/>
  <c r="AS135" i="11"/>
  <c r="AS364" i="11"/>
  <c r="AS189" i="11"/>
  <c r="AS345" i="11"/>
  <c r="AS491" i="11"/>
  <c r="AS310" i="11"/>
  <c r="AS252" i="11"/>
  <c r="AS267" i="11"/>
  <c r="AS373" i="11"/>
  <c r="AS295" i="11"/>
  <c r="AS132" i="11"/>
  <c r="AS414" i="11"/>
  <c r="AS433" i="11"/>
  <c r="AS29" i="11"/>
  <c r="AS182" i="11"/>
  <c r="AS291" i="11"/>
  <c r="AS471" i="11"/>
  <c r="AS442" i="11"/>
  <c r="AS82" i="11"/>
  <c r="AS479" i="11"/>
  <c r="AS154" i="11"/>
  <c r="AS244" i="11"/>
  <c r="AS263" i="11"/>
  <c r="AS281" i="11"/>
  <c r="AS206" i="11"/>
  <c r="AS306" i="11"/>
  <c r="AS285" i="11"/>
  <c r="AS207" i="11"/>
  <c r="AS217" i="11"/>
  <c r="AS344" i="11"/>
  <c r="AS90" i="11"/>
  <c r="AS501" i="11"/>
  <c r="AS363" i="11"/>
  <c r="AS399" i="11"/>
  <c r="AS103" i="11"/>
  <c r="AS413" i="11"/>
  <c r="AS220" i="11"/>
  <c r="AS253" i="11"/>
  <c r="AS195" i="11"/>
  <c r="AS172" i="11"/>
  <c r="AS327" i="11"/>
  <c r="AS235" i="11"/>
  <c r="AS115" i="11"/>
  <c r="AS54" i="11"/>
  <c r="AS270" i="11"/>
  <c r="AS430" i="11"/>
  <c r="AS328" i="11"/>
  <c r="AS151" i="11"/>
  <c r="AS99" i="11"/>
  <c r="AS58" i="11"/>
  <c r="AS224" i="11"/>
  <c r="AS74" i="11"/>
  <c r="AS472" i="11"/>
  <c r="AS179" i="11"/>
  <c r="AS401" i="11"/>
  <c r="AS211" i="11"/>
  <c r="AS119" i="11"/>
  <c r="AS387" i="11"/>
  <c r="AS73" i="11"/>
  <c r="AS76" i="11"/>
  <c r="AS319" i="11"/>
  <c r="AS325" i="11"/>
  <c r="AS392" i="11"/>
  <c r="AS418" i="11"/>
  <c r="AS52" i="11"/>
  <c r="AS183" i="11"/>
  <c r="AS264" i="11"/>
  <c r="AS199" i="11"/>
  <c r="AS150" i="11"/>
  <c r="AS410" i="11"/>
  <c r="AS359" i="11"/>
  <c r="AS65" i="11"/>
  <c r="AS452" i="11"/>
  <c r="AS145" i="11"/>
  <c r="AS284" i="11"/>
  <c r="AS161" i="11"/>
  <c r="AS492" i="11"/>
  <c r="AS163" i="11"/>
  <c r="AS428" i="11"/>
  <c r="AS337" i="11"/>
  <c r="AS44" i="11"/>
  <c r="AS475" i="11"/>
  <c r="AS455" i="11"/>
  <c r="AS459" i="11"/>
  <c r="AS422" i="11"/>
  <c r="AS46" i="11"/>
  <c r="AS388" i="11"/>
  <c r="AS485" i="11"/>
  <c r="AS32" i="11"/>
  <c r="AS160" i="11"/>
  <c r="AS321" i="11"/>
  <c r="AS92" i="11"/>
  <c r="AS366" i="11"/>
  <c r="AS222" i="11"/>
  <c r="AS68" i="11"/>
  <c r="AS81" i="11"/>
  <c r="AS131" i="11"/>
  <c r="AS411" i="11"/>
  <c r="AS435" i="11"/>
  <c r="AS114" i="11"/>
  <c r="AS444" i="11"/>
  <c r="AS121" i="11"/>
  <c r="AS10" i="11"/>
  <c r="AS436" i="11"/>
  <c r="AS97" i="11"/>
  <c r="AS500" i="11"/>
  <c r="AS120" i="11"/>
  <c r="AS240" i="11"/>
  <c r="AS347" i="11"/>
  <c r="AS23" i="11"/>
  <c r="AS105" i="11"/>
  <c r="AS84" i="11"/>
  <c r="AS225" i="11"/>
  <c r="AS143" i="11"/>
  <c r="AS75" i="11"/>
  <c r="AS218" i="11"/>
  <c r="AS440" i="11"/>
  <c r="AS437" i="11"/>
  <c r="AS7" i="11"/>
  <c r="AS141" i="11"/>
  <c r="AS88" i="11"/>
  <c r="AS280" i="11"/>
  <c r="AS86" i="11"/>
  <c r="AS499" i="11"/>
  <c r="AS137" i="11"/>
  <c r="AS312" i="11"/>
  <c r="AS245" i="11"/>
  <c r="AS159" i="11"/>
  <c r="AS214" i="11"/>
  <c r="AS188" i="11"/>
  <c r="AS468" i="11"/>
  <c r="AS246" i="11"/>
  <c r="AS148" i="11"/>
  <c r="AS372" i="11"/>
  <c r="AS49" i="11"/>
  <c r="AS404" i="11"/>
  <c r="AS389" i="11"/>
  <c r="AS198" i="11"/>
  <c r="AS66" i="11"/>
  <c r="AS142" i="11"/>
  <c r="AS216" i="11"/>
  <c r="AS227" i="11"/>
  <c r="AS260" i="11"/>
  <c r="AS71" i="11"/>
  <c r="AS156" i="11"/>
  <c r="AS432" i="11"/>
  <c r="AS431" i="11"/>
  <c r="AS448" i="11"/>
  <c r="AS22" i="11"/>
  <c r="AS212" i="11"/>
  <c r="AS40" i="11"/>
  <c r="AS38" i="11"/>
  <c r="AS383" i="11"/>
  <c r="AS13" i="11"/>
  <c r="AS447" i="11"/>
  <c r="AS340" i="11"/>
  <c r="AS175" i="11"/>
  <c r="AS167" i="11"/>
  <c r="AS67" i="11"/>
  <c r="AS355" i="11"/>
  <c r="AS268" i="11"/>
  <c r="AS37" i="11"/>
  <c r="AS290" i="11"/>
  <c r="AS384" i="11"/>
  <c r="AS180" i="11"/>
  <c r="AS127" i="11"/>
  <c r="AS144" i="11"/>
  <c r="AS48" i="11"/>
  <c r="X33" i="11"/>
  <c r="AF34" i="11"/>
  <c r="BL64" i="10"/>
  <c r="BL40" i="10"/>
  <c r="BS41" i="10"/>
  <c r="BR39" i="10"/>
  <c r="BK39" i="10" s="1"/>
  <c r="T43" i="26"/>
  <c r="V43" i="26" s="1"/>
  <c r="U43" i="26"/>
  <c r="W43" i="26" s="1"/>
  <c r="Q44" i="26"/>
  <c r="R44" i="26"/>
  <c r="S44" i="26" s="1"/>
  <c r="Y44" i="26" s="1"/>
  <c r="O46" i="26"/>
  <c r="Z45" i="26"/>
  <c r="BQ38" i="10"/>
  <c r="BJ37" i="10"/>
  <c r="BI35" i="10"/>
  <c r="BP36" i="10"/>
  <c r="AK35" i="10"/>
  <c r="AD34" i="10"/>
  <c r="AE66" i="10" l="1"/>
  <c r="AL67" i="10"/>
  <c r="AS130" i="11"/>
  <c r="AS465" i="11"/>
  <c r="AS30" i="11"/>
  <c r="AS489" i="11"/>
  <c r="AS434" i="11"/>
  <c r="AS457" i="11"/>
  <c r="AS396" i="11"/>
  <c r="AS164" i="11"/>
  <c r="AS335" i="11"/>
  <c r="AS287" i="11"/>
  <c r="AS122" i="11"/>
  <c r="AS289" i="11"/>
  <c r="G13" i="13"/>
  <c r="G13" i="30"/>
  <c r="Q392" i="11"/>
  <c r="AF35" i="11"/>
  <c r="X34" i="11"/>
  <c r="BL41" i="10"/>
  <c r="BS42" i="10"/>
  <c r="BR40" i="10"/>
  <c r="Z46" i="26"/>
  <c r="O47" i="26"/>
  <c r="Q45" i="26"/>
  <c r="R45" i="26"/>
  <c r="S45" i="26" s="1"/>
  <c r="Y45" i="26" s="1"/>
  <c r="T44" i="26"/>
  <c r="V44" i="26" s="1"/>
  <c r="U44" i="26"/>
  <c r="W44" i="26" s="1"/>
  <c r="BI36" i="10"/>
  <c r="BP37" i="10"/>
  <c r="BJ38" i="10"/>
  <c r="BQ39" i="10"/>
  <c r="AD35" i="10"/>
  <c r="AK36" i="10"/>
  <c r="AE67" i="10" l="1"/>
  <c r="X5" i="10" s="1"/>
  <c r="AL68" i="10"/>
  <c r="AE68" i="10" s="1"/>
  <c r="E13" i="30"/>
  <c r="E13" i="13"/>
  <c r="X35" i="11"/>
  <c r="AF36" i="11"/>
  <c r="BL42" i="10"/>
  <c r="BS43" i="10"/>
  <c r="BK40" i="10"/>
  <c r="BR41" i="10"/>
  <c r="T45" i="26"/>
  <c r="V45" i="26" s="1"/>
  <c r="U45" i="26"/>
  <c r="W45" i="26" s="1"/>
  <c r="Z47" i="26"/>
  <c r="O48" i="26"/>
  <c r="Q46" i="26"/>
  <c r="R46" i="26"/>
  <c r="S46" i="26" s="1"/>
  <c r="Y46" i="26" s="1"/>
  <c r="BJ39" i="10"/>
  <c r="BQ40" i="10"/>
  <c r="BI37" i="10"/>
  <c r="BP38" i="10"/>
  <c r="AD36" i="10"/>
  <c r="AK37" i="10"/>
  <c r="X8" i="10" l="1"/>
  <c r="X7" i="10"/>
  <c r="X9" i="10"/>
  <c r="X6" i="10"/>
  <c r="X4" i="10"/>
  <c r="X3" i="10"/>
  <c r="X253" i="10"/>
  <c r="X72" i="10"/>
  <c r="X417" i="10"/>
  <c r="X490" i="10"/>
  <c r="X264" i="10"/>
  <c r="X233" i="10"/>
  <c r="X279" i="10"/>
  <c r="X13" i="10"/>
  <c r="X200" i="10"/>
  <c r="X465" i="10"/>
  <c r="X205" i="10"/>
  <c r="X386" i="10"/>
  <c r="X48" i="10"/>
  <c r="X388" i="10"/>
  <c r="X292" i="10"/>
  <c r="X70" i="10"/>
  <c r="X372" i="10"/>
  <c r="X350" i="10"/>
  <c r="X461" i="10"/>
  <c r="X418" i="10"/>
  <c r="X146" i="10"/>
  <c r="X147" i="10"/>
  <c r="X356" i="10"/>
  <c r="X314" i="10"/>
  <c r="X333" i="10"/>
  <c r="X83" i="10"/>
  <c r="X243" i="10"/>
  <c r="X184" i="10"/>
  <c r="X501" i="10"/>
  <c r="X399" i="10"/>
  <c r="X44" i="10"/>
  <c r="X258" i="10"/>
  <c r="X127" i="10"/>
  <c r="X55" i="10"/>
  <c r="X101" i="10"/>
  <c r="X160" i="10"/>
  <c r="X132" i="10"/>
  <c r="X263" i="10"/>
  <c r="X265" i="10"/>
  <c r="X103" i="10"/>
  <c r="X82" i="10"/>
  <c r="X374" i="10"/>
  <c r="X457" i="10"/>
  <c r="X389" i="10"/>
  <c r="X93" i="10"/>
  <c r="X468" i="10"/>
  <c r="X65" i="10"/>
  <c r="X207" i="10"/>
  <c r="X18" i="10"/>
  <c r="X173" i="10"/>
  <c r="X148" i="10"/>
  <c r="X341" i="10"/>
  <c r="X222" i="10"/>
  <c r="X289" i="10"/>
  <c r="X42" i="10"/>
  <c r="X305" i="10"/>
  <c r="X115" i="10"/>
  <c r="X475" i="10"/>
  <c r="X125" i="10"/>
  <c r="X398" i="10"/>
  <c r="X177" i="10"/>
  <c r="X271" i="10"/>
  <c r="X436" i="10"/>
  <c r="X302" i="10"/>
  <c r="X133" i="10"/>
  <c r="X250" i="10"/>
  <c r="X245" i="10"/>
  <c r="X286" i="10"/>
  <c r="X137" i="10"/>
  <c r="X244" i="10"/>
  <c r="X326" i="10"/>
  <c r="X266" i="10"/>
  <c r="X170" i="10"/>
  <c r="X121" i="10"/>
  <c r="X413" i="10"/>
  <c r="X268" i="10"/>
  <c r="X68" i="10"/>
  <c r="X182" i="10"/>
  <c r="X403" i="10"/>
  <c r="X454" i="10"/>
  <c r="X497" i="10"/>
  <c r="X96" i="10"/>
  <c r="X347" i="10"/>
  <c r="X486" i="10"/>
  <c r="X30" i="10"/>
  <c r="X166" i="10"/>
  <c r="X157" i="10"/>
  <c r="X88" i="10"/>
  <c r="X401" i="10"/>
  <c r="X480" i="10"/>
  <c r="X283" i="10"/>
  <c r="X134" i="10"/>
  <c r="X105" i="10"/>
  <c r="X58" i="10"/>
  <c r="X437" i="10"/>
  <c r="X117" i="10"/>
  <c r="X346" i="10"/>
  <c r="X183" i="10"/>
  <c r="X303" i="10"/>
  <c r="X323" i="10"/>
  <c r="X393" i="10"/>
  <c r="X456" i="10"/>
  <c r="X221" i="10"/>
  <c r="X64" i="10"/>
  <c r="X237" i="10"/>
  <c r="X249" i="10"/>
  <c r="X473" i="10"/>
  <c r="X378" i="10"/>
  <c r="X471" i="10"/>
  <c r="X262" i="10"/>
  <c r="X149" i="10"/>
  <c r="X404" i="10"/>
  <c r="X208" i="10"/>
  <c r="X23" i="10"/>
  <c r="X225" i="10"/>
  <c r="X434" i="10"/>
  <c r="X108" i="10"/>
  <c r="X338" i="10"/>
  <c r="X447" i="10"/>
  <c r="X26" i="10"/>
  <c r="X75" i="10"/>
  <c r="X414" i="10"/>
  <c r="X391" i="10"/>
  <c r="X179" i="10"/>
  <c r="X35" i="10"/>
  <c r="X368" i="10"/>
  <c r="X27" i="10"/>
  <c r="X10" i="10"/>
  <c r="X143" i="10"/>
  <c r="X46" i="10"/>
  <c r="X248" i="10"/>
  <c r="X219" i="10"/>
  <c r="X21" i="10"/>
  <c r="X142" i="10"/>
  <c r="X74" i="10"/>
  <c r="X176" i="10"/>
  <c r="X420" i="10"/>
  <c r="X230" i="10"/>
  <c r="X432" i="10"/>
  <c r="X438" i="10"/>
  <c r="X242" i="10"/>
  <c r="X324" i="10"/>
  <c r="X281" i="10"/>
  <c r="X459" i="10"/>
  <c r="X66" i="10"/>
  <c r="X329" i="10"/>
  <c r="X191" i="10"/>
  <c r="X492" i="10"/>
  <c r="X100" i="10"/>
  <c r="X32" i="10"/>
  <c r="X421" i="10"/>
  <c r="X154" i="10"/>
  <c r="X334" i="10"/>
  <c r="X439" i="10"/>
  <c r="X155" i="10"/>
  <c r="X325" i="10"/>
  <c r="X483" i="10"/>
  <c r="X257" i="10"/>
  <c r="X144" i="10"/>
  <c r="X16" i="10"/>
  <c r="X223" i="10"/>
  <c r="X470" i="10"/>
  <c r="X49" i="10"/>
  <c r="X145" i="10"/>
  <c r="X204" i="10"/>
  <c r="X299" i="10"/>
  <c r="X360" i="10"/>
  <c r="X50" i="10"/>
  <c r="X136" i="10"/>
  <c r="X445" i="10"/>
  <c r="X256" i="10"/>
  <c r="X331" i="10"/>
  <c r="X215" i="10"/>
  <c r="X297" i="10"/>
  <c r="X298" i="10"/>
  <c r="X379" i="10"/>
  <c r="X380" i="10"/>
  <c r="X361" i="10"/>
  <c r="X477" i="10"/>
  <c r="X181" i="10"/>
  <c r="X214" i="10"/>
  <c r="X227" i="10"/>
  <c r="X169" i="10"/>
  <c r="X339" i="10"/>
  <c r="X190" i="10"/>
  <c r="X11" i="10"/>
  <c r="X47" i="10"/>
  <c r="X272" i="10"/>
  <c r="X429" i="10"/>
  <c r="X28" i="10"/>
  <c r="X261" i="10"/>
  <c r="X52" i="10"/>
  <c r="X231" i="10"/>
  <c r="X165" i="10"/>
  <c r="X359" i="10"/>
  <c r="X91" i="10"/>
  <c r="X97" i="10"/>
  <c r="X392" i="10"/>
  <c r="X67" i="10"/>
  <c r="X428" i="10"/>
  <c r="X112" i="10"/>
  <c r="X76" i="10"/>
  <c r="X330" i="10"/>
  <c r="X394" i="10"/>
  <c r="X202" i="10"/>
  <c r="X366" i="10"/>
  <c r="X185" i="10"/>
  <c r="X57" i="10"/>
  <c r="X295" i="10"/>
  <c r="X81" i="10"/>
  <c r="X337" i="10"/>
  <c r="X304" i="10"/>
  <c r="X229" i="10"/>
  <c r="X114" i="10"/>
  <c r="X116" i="10"/>
  <c r="X198" i="10"/>
  <c r="X306" i="10"/>
  <c r="X467" i="10"/>
  <c r="X86" i="10"/>
  <c r="X464" i="10"/>
  <c r="X476" i="10"/>
  <c r="X301" i="10"/>
  <c r="X162" i="10"/>
  <c r="X495" i="10"/>
  <c r="X370" i="10"/>
  <c r="X408" i="10"/>
  <c r="X59" i="10"/>
  <c r="X167" i="10"/>
  <c r="X284" i="10"/>
  <c r="X36" i="10"/>
  <c r="X107" i="10"/>
  <c r="X390" i="10"/>
  <c r="X355" i="10"/>
  <c r="X409" i="10"/>
  <c r="X275" i="10"/>
  <c r="X151" i="10"/>
  <c r="X322" i="10"/>
  <c r="X79" i="10"/>
  <c r="X218" i="10"/>
  <c r="X62" i="10"/>
  <c r="X487" i="10"/>
  <c r="X128" i="10"/>
  <c r="X410" i="10"/>
  <c r="X217" i="10"/>
  <c r="X123" i="10"/>
  <c r="X311" i="10"/>
  <c r="X232" i="10"/>
  <c r="X426" i="10"/>
  <c r="X276" i="10"/>
  <c r="X345" i="10"/>
  <c r="X397" i="10"/>
  <c r="X153" i="10"/>
  <c r="X335" i="10"/>
  <c r="X496" i="10"/>
  <c r="X104" i="10"/>
  <c r="X38" i="10"/>
  <c r="X193" i="10"/>
  <c r="X384" i="10"/>
  <c r="X209" i="10"/>
  <c r="X340" i="10"/>
  <c r="X321" i="10"/>
  <c r="X51" i="10"/>
  <c r="X402" i="10"/>
  <c r="X443" i="10"/>
  <c r="X39" i="10"/>
  <c r="X201" i="10"/>
  <c r="X419" i="10"/>
  <c r="X315" i="10"/>
  <c r="X210" i="10"/>
  <c r="X14" i="10"/>
  <c r="X194" i="10"/>
  <c r="X406" i="10"/>
  <c r="X241" i="10"/>
  <c r="X446" i="10"/>
  <c r="X17" i="10"/>
  <c r="X376" i="10"/>
  <c r="X451" i="10"/>
  <c r="X351" i="10"/>
  <c r="X33" i="10"/>
  <c r="X60" i="10"/>
  <c r="X328" i="10"/>
  <c r="X192" i="10"/>
  <c r="X363" i="10"/>
  <c r="X22" i="10"/>
  <c r="X400" i="10"/>
  <c r="X220" i="10"/>
  <c r="X349" i="10"/>
  <c r="X260" i="10"/>
  <c r="X111" i="10"/>
  <c r="X238" i="10"/>
  <c r="X187" i="10"/>
  <c r="X206" i="10"/>
  <c r="X290" i="10"/>
  <c r="X494" i="10"/>
  <c r="X294" i="10"/>
  <c r="X332" i="10"/>
  <c r="X216" i="10"/>
  <c r="X411" i="10"/>
  <c r="X140" i="10"/>
  <c r="X234" i="10"/>
  <c r="X318" i="10"/>
  <c r="X25" i="10"/>
  <c r="X336" i="10"/>
  <c r="X449" i="10"/>
  <c r="X45" i="10"/>
  <c r="X188" i="10"/>
  <c r="X130" i="10"/>
  <c r="X453" i="10"/>
  <c r="X98" i="10"/>
  <c r="X180" i="10"/>
  <c r="X485" i="10"/>
  <c r="X186" i="10"/>
  <c r="X310" i="10"/>
  <c r="X481" i="10"/>
  <c r="X199" i="10"/>
  <c r="X252" i="10"/>
  <c r="X255" i="10"/>
  <c r="X174" i="10"/>
  <c r="X175" i="10"/>
  <c r="X24" i="10"/>
  <c r="X358" i="10"/>
  <c r="X161" i="10"/>
  <c r="X171" i="10"/>
  <c r="X69" i="10"/>
  <c r="X71" i="10"/>
  <c r="X273" i="10"/>
  <c r="X431" i="10"/>
  <c r="X129" i="10"/>
  <c r="X124" i="10"/>
  <c r="X455" i="10"/>
  <c r="X213" i="10"/>
  <c r="X365" i="10"/>
  <c r="X395" i="10"/>
  <c r="X12" i="10"/>
  <c r="X407" i="10"/>
  <c r="X287" i="10"/>
  <c r="X259" i="10"/>
  <c r="X158" i="10"/>
  <c r="X458" i="10"/>
  <c r="X482" i="10"/>
  <c r="X367" i="10"/>
  <c r="X377" i="10"/>
  <c r="X381" i="10"/>
  <c r="X285" i="10"/>
  <c r="X342" i="10"/>
  <c r="X139" i="10"/>
  <c r="X362" i="10"/>
  <c r="X474" i="10"/>
  <c r="X277" i="10"/>
  <c r="X430" i="10"/>
  <c r="X280" i="10"/>
  <c r="X300" i="10"/>
  <c r="X163" i="10"/>
  <c r="X239" i="10"/>
  <c r="X344" i="10"/>
  <c r="X296" i="10"/>
  <c r="X282" i="10"/>
  <c r="X293" i="10"/>
  <c r="X85" i="10"/>
  <c r="X484" i="10"/>
  <c r="X31" i="10"/>
  <c r="X90" i="10"/>
  <c r="X423" i="10"/>
  <c r="X99" i="10"/>
  <c r="X236" i="10"/>
  <c r="X78" i="10"/>
  <c r="X469" i="10"/>
  <c r="X319" i="10"/>
  <c r="X172" i="10"/>
  <c r="X357" i="10"/>
  <c r="X34" i="10"/>
  <c r="X87" i="10"/>
  <c r="X94" i="10"/>
  <c r="X228" i="10"/>
  <c r="X211" i="10"/>
  <c r="X138" i="10"/>
  <c r="X80" i="10"/>
  <c r="X141" i="10"/>
  <c r="X288" i="10"/>
  <c r="X113" i="10"/>
  <c r="X307" i="10"/>
  <c r="X450" i="10"/>
  <c r="X150" i="10"/>
  <c r="X500" i="10"/>
  <c r="X387" i="10"/>
  <c r="X126" i="10"/>
  <c r="X73" i="10"/>
  <c r="X425" i="10"/>
  <c r="X254" i="10"/>
  <c r="X63" i="10"/>
  <c r="X452" i="10"/>
  <c r="X20" i="10"/>
  <c r="X291" i="10"/>
  <c r="X412" i="10"/>
  <c r="X313" i="10"/>
  <c r="X29" i="10"/>
  <c r="X106" i="10"/>
  <c r="X84" i="10"/>
  <c r="X197" i="10"/>
  <c r="X56" i="10"/>
  <c r="X92" i="10"/>
  <c r="X226" i="10"/>
  <c r="X119" i="10"/>
  <c r="X382" i="10"/>
  <c r="X353" i="10"/>
  <c r="X203" i="10"/>
  <c r="X122" i="10"/>
  <c r="X352" i="10"/>
  <c r="X489" i="10"/>
  <c r="X462" i="10"/>
  <c r="X120" i="10"/>
  <c r="X270" i="10"/>
  <c r="X54" i="10"/>
  <c r="X19" i="10"/>
  <c r="X499" i="10"/>
  <c r="X371" i="10"/>
  <c r="X448" i="10"/>
  <c r="X164" i="10"/>
  <c r="X240" i="10"/>
  <c r="X135" i="10"/>
  <c r="X43" i="10"/>
  <c r="X247" i="10"/>
  <c r="X364" i="10"/>
  <c r="X269" i="10"/>
  <c r="X40" i="10"/>
  <c r="X385" i="10"/>
  <c r="X479" i="10"/>
  <c r="X433" i="10"/>
  <c r="X488" i="10"/>
  <c r="X53" i="10"/>
  <c r="X109" i="10"/>
  <c r="X354" i="10"/>
  <c r="X441" i="10"/>
  <c r="X498" i="10"/>
  <c r="X278" i="10"/>
  <c r="X424" i="10"/>
  <c r="X317" i="10"/>
  <c r="X251" i="10"/>
  <c r="X422" i="10"/>
  <c r="X15" i="10"/>
  <c r="X196" i="10"/>
  <c r="X383" i="10"/>
  <c r="X396" i="10"/>
  <c r="X405" i="10"/>
  <c r="X375" i="10"/>
  <c r="X460" i="10"/>
  <c r="X427" i="10"/>
  <c r="X61" i="10"/>
  <c r="X435" i="10"/>
  <c r="X440" i="10"/>
  <c r="X463" i="10"/>
  <c r="X246" i="10"/>
  <c r="X472" i="10"/>
  <c r="X77" i="10"/>
  <c r="X189" i="10"/>
  <c r="X152" i="10"/>
  <c r="X493" i="10"/>
  <c r="X478" i="10"/>
  <c r="X274" i="10"/>
  <c r="X343" i="10"/>
  <c r="X348" i="10"/>
  <c r="X159" i="10"/>
  <c r="X320" i="10"/>
  <c r="X416" i="10"/>
  <c r="X316" i="10"/>
  <c r="X442" i="10"/>
  <c r="X168" i="10"/>
  <c r="X312" i="10"/>
  <c r="X444" i="10"/>
  <c r="X156" i="10"/>
  <c r="X235" i="10"/>
  <c r="X178" i="10"/>
  <c r="X89" i="10"/>
  <c r="X491" i="10"/>
  <c r="X309" i="10"/>
  <c r="X466" i="10"/>
  <c r="X212" i="10"/>
  <c r="X369" i="10"/>
  <c r="X118" i="10"/>
  <c r="X102" i="10"/>
  <c r="X308" i="10"/>
  <c r="X373" i="10"/>
  <c r="X224" i="10"/>
  <c r="X195" i="10"/>
  <c r="X41" i="10"/>
  <c r="X131" i="10"/>
  <c r="X327" i="10"/>
  <c r="X110" i="10"/>
  <c r="X95" i="10"/>
  <c r="X267" i="10"/>
  <c r="X415" i="10"/>
  <c r="X37" i="10"/>
  <c r="X36" i="11"/>
  <c r="AF37" i="11"/>
  <c r="X37" i="11" s="1"/>
  <c r="BS68" i="10"/>
  <c r="BL43" i="10"/>
  <c r="BS44" i="10"/>
  <c r="BK41" i="10"/>
  <c r="BR42" i="10"/>
  <c r="T46" i="26"/>
  <c r="V46" i="26" s="1"/>
  <c r="U46" i="26"/>
  <c r="W46" i="26" s="1"/>
  <c r="Q47" i="26"/>
  <c r="R47" i="26"/>
  <c r="S47" i="26" s="1"/>
  <c r="Y47" i="26" s="1"/>
  <c r="O49" i="26"/>
  <c r="Z48" i="26"/>
  <c r="BI38" i="10"/>
  <c r="BP39" i="10"/>
  <c r="BJ40" i="10"/>
  <c r="BQ41" i="10"/>
  <c r="AD37" i="10"/>
  <c r="AK38" i="10"/>
  <c r="Q31" i="5" l="1"/>
  <c r="AF38" i="11"/>
  <c r="X38" i="11" s="1"/>
  <c r="BL68" i="10"/>
  <c r="BS69" i="10"/>
  <c r="BS45" i="10"/>
  <c r="BL44" i="10"/>
  <c r="BR43" i="10"/>
  <c r="BK43" i="10" s="1"/>
  <c r="BK42" i="10"/>
  <c r="Q48" i="26"/>
  <c r="R48" i="26"/>
  <c r="S48" i="26" s="1"/>
  <c r="Y48" i="26" s="1"/>
  <c r="Z49" i="26"/>
  <c r="O50" i="26"/>
  <c r="T47" i="26"/>
  <c r="V47" i="26" s="1"/>
  <c r="U47" i="26"/>
  <c r="W47" i="26" s="1"/>
  <c r="BJ41" i="10"/>
  <c r="BQ42" i="10"/>
  <c r="BI39" i="10"/>
  <c r="BP40" i="10"/>
  <c r="AD38" i="10"/>
  <c r="AK39" i="10"/>
  <c r="AF39" i="11" l="1"/>
  <c r="X39" i="11" s="1"/>
  <c r="AF40" i="11"/>
  <c r="BL69" i="10"/>
  <c r="BL45" i="10"/>
  <c r="BS46" i="10"/>
  <c r="BR44" i="10"/>
  <c r="BR45" i="10" s="1"/>
  <c r="BK45" i="10" s="1"/>
  <c r="Z50" i="26"/>
  <c r="O51" i="26"/>
  <c r="Q49" i="26"/>
  <c r="R49" i="26"/>
  <c r="S49" i="26" s="1"/>
  <c r="Y49" i="26" s="1"/>
  <c r="T48" i="26"/>
  <c r="V48" i="26" s="1"/>
  <c r="U48" i="26"/>
  <c r="W48" i="26" s="1"/>
  <c r="BI40" i="10"/>
  <c r="BP41" i="10"/>
  <c r="BJ42" i="10"/>
  <c r="BQ43" i="10"/>
  <c r="AD39" i="10"/>
  <c r="AK40" i="10"/>
  <c r="X40" i="11" l="1"/>
  <c r="P188" i="11" s="1"/>
  <c r="R3" i="11"/>
  <c r="R5" i="11"/>
  <c r="Q3" i="11"/>
  <c r="H56" i="3" s="1"/>
  <c r="R4" i="11"/>
  <c r="R6" i="11"/>
  <c r="P5" i="11"/>
  <c r="P128" i="11"/>
  <c r="P423" i="11"/>
  <c r="P403" i="11"/>
  <c r="P89" i="11"/>
  <c r="P218" i="11"/>
  <c r="P204" i="11"/>
  <c r="P384" i="11"/>
  <c r="P410" i="11"/>
  <c r="P404" i="11"/>
  <c r="P105" i="11"/>
  <c r="P174" i="11"/>
  <c r="P464" i="11"/>
  <c r="P115" i="11"/>
  <c r="P119" i="11"/>
  <c r="P227" i="11"/>
  <c r="P326" i="11"/>
  <c r="P335" i="11"/>
  <c r="P109" i="11"/>
  <c r="P39" i="11"/>
  <c r="P16" i="11"/>
  <c r="P118" i="11"/>
  <c r="P395" i="11"/>
  <c r="P440" i="11"/>
  <c r="P67" i="11"/>
  <c r="P69" i="11"/>
  <c r="P349" i="11"/>
  <c r="P305" i="11"/>
  <c r="P334" i="11"/>
  <c r="P315" i="11"/>
  <c r="P331" i="11"/>
  <c r="P84" i="11"/>
  <c r="P30" i="11"/>
  <c r="P472" i="11"/>
  <c r="P205" i="11"/>
  <c r="P246" i="11"/>
  <c r="P52" i="11"/>
  <c r="P54" i="11"/>
  <c r="P43" i="11"/>
  <c r="P244" i="11"/>
  <c r="P323" i="11"/>
  <c r="P332" i="11"/>
  <c r="P94" i="11"/>
  <c r="P124" i="11"/>
  <c r="P156" i="11"/>
  <c r="P162" i="11"/>
  <c r="P311" i="11"/>
  <c r="P362" i="11"/>
  <c r="P390" i="11"/>
  <c r="P437" i="11"/>
  <c r="P46" i="11"/>
  <c r="P214" i="11"/>
  <c r="P465" i="11"/>
  <c r="P237" i="11"/>
  <c r="P154" i="11"/>
  <c r="P426" i="11"/>
  <c r="P307" i="11"/>
  <c r="P135" i="11"/>
  <c r="P324" i="11"/>
  <c r="P436" i="11"/>
  <c r="P171" i="11"/>
  <c r="P19" i="11"/>
  <c r="P123" i="11"/>
  <c r="P392" i="11"/>
  <c r="P76" i="11"/>
  <c r="P252" i="11"/>
  <c r="P217" i="11"/>
  <c r="P197" i="11"/>
  <c r="P328" i="11"/>
  <c r="P60" i="11"/>
  <c r="P15" i="11"/>
  <c r="P143" i="11"/>
  <c r="P81" i="11"/>
  <c r="P433" i="11"/>
  <c r="P366" i="11"/>
  <c r="P430" i="11"/>
  <c r="P451" i="11"/>
  <c r="P386" i="11"/>
  <c r="P179" i="11"/>
  <c r="P31" i="11"/>
  <c r="P138" i="11"/>
  <c r="P354" i="11"/>
  <c r="P497" i="11"/>
  <c r="P210" i="11"/>
  <c r="P380" i="11"/>
  <c r="P296" i="11"/>
  <c r="P136" i="11"/>
  <c r="P432" i="11"/>
  <c r="P226" i="11"/>
  <c r="P381" i="11"/>
  <c r="P200" i="11"/>
  <c r="P348" i="11"/>
  <c r="P483" i="11"/>
  <c r="P248" i="11"/>
  <c r="P192" i="11"/>
  <c r="P295" i="11"/>
  <c r="P371" i="11"/>
  <c r="P148" i="11"/>
  <c r="P7" i="11"/>
  <c r="P194" i="11"/>
  <c r="P355" i="11"/>
  <c r="P358" i="11"/>
  <c r="P66" i="11"/>
  <c r="P175" i="11"/>
  <c r="P478" i="11"/>
  <c r="P292" i="11"/>
  <c r="P222" i="11"/>
  <c r="P413" i="11"/>
  <c r="P221" i="11"/>
  <c r="P40" i="11"/>
  <c r="P120" i="11"/>
  <c r="P275" i="11"/>
  <c r="P493" i="11"/>
  <c r="P71" i="11"/>
  <c r="P435" i="11"/>
  <c r="P397" i="11"/>
  <c r="P61" i="11"/>
  <c r="P431" i="11"/>
  <c r="P91" i="11"/>
  <c r="P45" i="11"/>
  <c r="P159" i="11"/>
  <c r="P23" i="11"/>
  <c r="P172" i="11"/>
  <c r="P21" i="11"/>
  <c r="P149" i="11"/>
  <c r="P401" i="11"/>
  <c r="P125" i="11"/>
  <c r="P240" i="11"/>
  <c r="P364" i="11"/>
  <c r="P121" i="11"/>
  <c r="P236" i="11"/>
  <c r="P107" i="11"/>
  <c r="P263" i="11"/>
  <c r="P9" i="11"/>
  <c r="P68" i="11"/>
  <c r="P242" i="11"/>
  <c r="P184" i="11"/>
  <c r="P132" i="11"/>
  <c r="P25" i="11"/>
  <c r="P243" i="11"/>
  <c r="P116" i="11"/>
  <c r="P420" i="11"/>
  <c r="P469" i="11"/>
  <c r="P261" i="11"/>
  <c r="P83" i="11"/>
  <c r="P182" i="11"/>
  <c r="P35" i="11"/>
  <c r="P471" i="11"/>
  <c r="P427" i="11"/>
  <c r="P229" i="11"/>
  <c r="P391" i="11"/>
  <c r="P379" i="11"/>
  <c r="P97" i="11"/>
  <c r="P387" i="11"/>
  <c r="P330" i="11"/>
  <c r="P37" i="11"/>
  <c r="P247" i="11"/>
  <c r="P283" i="11"/>
  <c r="P428" i="11"/>
  <c r="P99" i="11"/>
  <c r="P153" i="11"/>
  <c r="P340" i="11"/>
  <c r="P463" i="11"/>
  <c r="P388" i="11"/>
  <c r="P27" i="11"/>
  <c r="P96" i="11"/>
  <c r="P178" i="11"/>
  <c r="P250" i="11"/>
  <c r="P409" i="11"/>
  <c r="P262" i="11"/>
  <c r="P26" i="11"/>
  <c r="P220" i="11"/>
  <c r="P458" i="11"/>
  <c r="P412" i="11"/>
  <c r="P57" i="11"/>
  <c r="P474" i="11"/>
  <c r="P223" i="11"/>
  <c r="P351" i="11"/>
  <c r="P270" i="11"/>
  <c r="P297" i="11"/>
  <c r="P233" i="11"/>
  <c r="P232" i="11"/>
  <c r="P206" i="11"/>
  <c r="P173" i="11"/>
  <c r="P199" i="11"/>
  <c r="P316" i="11"/>
  <c r="P488" i="11"/>
  <c r="P360" i="11"/>
  <c r="P277" i="11"/>
  <c r="P53" i="11"/>
  <c r="P280" i="11"/>
  <c r="P308" i="11"/>
  <c r="P291" i="11"/>
  <c r="P339" i="11"/>
  <c r="P193" i="11"/>
  <c r="P382" i="11"/>
  <c r="P415" i="11"/>
  <c r="P312" i="11"/>
  <c r="P429" i="11"/>
  <c r="P356" i="11"/>
  <c r="P284" i="11"/>
  <c r="P442" i="11"/>
  <c r="P269" i="11"/>
  <c r="P72" i="11"/>
  <c r="P170" i="11"/>
  <c r="P421" i="11"/>
  <c r="P278" i="11"/>
  <c r="P86" i="11"/>
  <c r="P282" i="11"/>
  <c r="P448" i="11"/>
  <c r="P28" i="11"/>
  <c r="P63" i="11"/>
  <c r="P363" i="11"/>
  <c r="P361" i="11"/>
  <c r="P287" i="11"/>
  <c r="P98" i="11"/>
  <c r="P456" i="11"/>
  <c r="P42" i="11"/>
  <c r="P370" i="11"/>
  <c r="P6" i="11"/>
  <c r="P255" i="11"/>
  <c r="P90" i="11"/>
  <c r="P142" i="11"/>
  <c r="P496" i="11"/>
  <c r="P281" i="11"/>
  <c r="P146" i="11"/>
  <c r="P209" i="11"/>
  <c r="P286" i="11"/>
  <c r="P87" i="11"/>
  <c r="P320" i="11"/>
  <c r="P102" i="11"/>
  <c r="P180" i="11"/>
  <c r="P396" i="11"/>
  <c r="P191" i="11"/>
  <c r="P479" i="11"/>
  <c r="P346" i="11"/>
  <c r="P288" i="11"/>
  <c r="P187" i="11"/>
  <c r="P352" i="11"/>
  <c r="P341" i="11"/>
  <c r="P399" i="11"/>
  <c r="P368" i="11"/>
  <c r="P481" i="11"/>
  <c r="P103" i="11"/>
  <c r="P62" i="11"/>
  <c r="P353" i="11"/>
  <c r="P59" i="11"/>
  <c r="P65" i="11"/>
  <c r="P264" i="11"/>
  <c r="P256" i="11"/>
  <c r="P374" i="11"/>
  <c r="P208" i="11"/>
  <c r="P317" i="11"/>
  <c r="P22" i="11"/>
  <c r="P424" i="11"/>
  <c r="P195" i="11"/>
  <c r="P169" i="11"/>
  <c r="P70" i="11"/>
  <c r="P38" i="11"/>
  <c r="P411" i="11"/>
  <c r="P470" i="11"/>
  <c r="P329" i="11"/>
  <c r="P176" i="11"/>
  <c r="P344" i="11"/>
  <c r="P108" i="11"/>
  <c r="P489" i="11"/>
  <c r="P434" i="11"/>
  <c r="P447" i="11"/>
  <c r="P150" i="11"/>
  <c r="P377" i="11"/>
  <c r="P467" i="11"/>
  <c r="P251" i="11"/>
  <c r="P131" i="11"/>
  <c r="P257" i="11"/>
  <c r="P134" i="11"/>
  <c r="P166" i="11"/>
  <c r="P258" i="11"/>
  <c r="P321" i="11"/>
  <c r="P201" i="11"/>
  <c r="P476" i="11"/>
  <c r="P313" i="11"/>
  <c r="P235" i="11"/>
  <c r="P462" i="11"/>
  <c r="P212" i="11"/>
  <c r="P238" i="11"/>
  <c r="P163" i="11"/>
  <c r="P319" i="11"/>
  <c r="P216" i="11"/>
  <c r="P406" i="11"/>
  <c r="P273" i="11"/>
  <c r="P405" i="11"/>
  <c r="P44" i="11"/>
  <c r="P147" i="11"/>
  <c r="P155" i="11"/>
  <c r="P141" i="11"/>
  <c r="P112" i="11"/>
  <c r="P378" i="11"/>
  <c r="P325" i="11"/>
  <c r="P211" i="11"/>
  <c r="P357" i="11"/>
  <c r="P165" i="11"/>
  <c r="P137" i="11"/>
  <c r="P203" i="11"/>
  <c r="P449" i="11"/>
  <c r="P389" i="11"/>
  <c r="P158" i="11"/>
  <c r="P267" i="11"/>
  <c r="P17" i="11"/>
  <c r="P486" i="11"/>
  <c r="P139" i="11"/>
  <c r="P183" i="11"/>
  <c r="P265" i="11"/>
  <c r="P101" i="11"/>
  <c r="P254" i="11"/>
  <c r="P271" i="11"/>
  <c r="P12" i="11"/>
  <c r="P460" i="11"/>
  <c r="P181" i="11"/>
  <c r="P492" i="11"/>
  <c r="P418" i="11"/>
  <c r="P365" i="11"/>
  <c r="P443" i="11"/>
  <c r="P126" i="11"/>
  <c r="P338" i="11"/>
  <c r="P198" i="11"/>
  <c r="P461" i="11"/>
  <c r="P343" i="11"/>
  <c r="P318" i="11"/>
  <c r="P253" i="11"/>
  <c r="P239" i="11"/>
  <c r="P64" i="11"/>
  <c r="P58" i="11"/>
  <c r="P350" i="11"/>
  <c r="P498" i="11"/>
  <c r="P466" i="11"/>
  <c r="P499" i="11"/>
  <c r="P85" i="11"/>
  <c r="P48" i="11"/>
  <c r="P241" i="11"/>
  <c r="P314" i="11"/>
  <c r="P259" i="11"/>
  <c r="P457" i="11"/>
  <c r="P383" i="11"/>
  <c r="P416" i="11"/>
  <c r="P345" i="11"/>
  <c r="P327" i="11"/>
  <c r="P49" i="11"/>
  <c r="P450" i="11"/>
  <c r="P289" i="11"/>
  <c r="P501" i="11"/>
  <c r="P231" i="11"/>
  <c r="P234" i="11"/>
  <c r="P452" i="11"/>
  <c r="P385" i="11"/>
  <c r="P185" i="11"/>
  <c r="P152" i="11"/>
  <c r="P333" i="11"/>
  <c r="P446" i="11"/>
  <c r="P322" i="11"/>
  <c r="P36" i="11"/>
  <c r="P24" i="11"/>
  <c r="P475" i="11"/>
  <c r="P122" i="11"/>
  <c r="P359" i="11"/>
  <c r="P438" i="11"/>
  <c r="P266" i="11"/>
  <c r="P249" i="11"/>
  <c r="P157" i="11"/>
  <c r="P306" i="11"/>
  <c r="P419" i="11"/>
  <c r="P425" i="11"/>
  <c r="P441" i="11"/>
  <c r="P106" i="11"/>
  <c r="P439" i="11"/>
  <c r="P272" i="11"/>
  <c r="P290" i="11"/>
  <c r="P490" i="11"/>
  <c r="P47" i="11"/>
  <c r="P41" i="11"/>
  <c r="P145" i="11"/>
  <c r="P303" i="11"/>
  <c r="P110" i="11"/>
  <c r="P491" i="11"/>
  <c r="P127" i="11"/>
  <c r="P480" i="11"/>
  <c r="P367" i="11"/>
  <c r="P309" i="11"/>
  <c r="P74" i="11"/>
  <c r="P301" i="11"/>
  <c r="P202" i="11"/>
  <c r="P189" i="11"/>
  <c r="P402" i="11"/>
  <c r="P133" i="11"/>
  <c r="P298" i="11"/>
  <c r="P274" i="11"/>
  <c r="P494" i="11"/>
  <c r="P20" i="11"/>
  <c r="P111" i="11"/>
  <c r="P268" i="11"/>
  <c r="P373" i="11"/>
  <c r="P500" i="11"/>
  <c r="P80" i="11"/>
  <c r="P161" i="11"/>
  <c r="P8" i="11"/>
  <c r="P455" i="11"/>
  <c r="P75" i="11"/>
  <c r="P100" i="11"/>
  <c r="P372" i="11"/>
  <c r="P225" i="11"/>
  <c r="P376" i="11"/>
  <c r="P230" i="11"/>
  <c r="P487" i="11"/>
  <c r="P167" i="11"/>
  <c r="P56" i="11"/>
  <c r="P79" i="11"/>
  <c r="P445" i="11"/>
  <c r="P285" i="11"/>
  <c r="P375" i="11"/>
  <c r="P417" i="11"/>
  <c r="P453" i="11"/>
  <c r="P164" i="11"/>
  <c r="P77" i="11"/>
  <c r="P495" i="11"/>
  <c r="P11" i="11"/>
  <c r="P394" i="11"/>
  <c r="P140" i="11"/>
  <c r="P168" i="11"/>
  <c r="P78" i="11"/>
  <c r="P186" i="11"/>
  <c r="P276" i="11"/>
  <c r="P304" i="11"/>
  <c r="P207" i="11"/>
  <c r="P299" i="11"/>
  <c r="P414" i="11"/>
  <c r="P407" i="11"/>
  <c r="P196" i="11"/>
  <c r="P50" i="11"/>
  <c r="P468" i="11"/>
  <c r="P18" i="11"/>
  <c r="P93" i="11"/>
  <c r="P485" i="11"/>
  <c r="P55" i="11"/>
  <c r="P29" i="11"/>
  <c r="P337" i="11"/>
  <c r="P422" i="11"/>
  <c r="P454" i="11"/>
  <c r="P393" i="11"/>
  <c r="P369" i="11"/>
  <c r="P477" i="11"/>
  <c r="P14" i="11"/>
  <c r="P398" i="11"/>
  <c r="P51" i="11"/>
  <c r="P151" i="11"/>
  <c r="P293" i="11"/>
  <c r="P215" i="11"/>
  <c r="P310" i="11"/>
  <c r="P32" i="11"/>
  <c r="P245" i="11"/>
  <c r="P219" i="11"/>
  <c r="P33" i="11"/>
  <c r="P408" i="11"/>
  <c r="P34" i="11"/>
  <c r="P190" i="11"/>
  <c r="P144" i="11"/>
  <c r="P294" i="11"/>
  <c r="P88" i="11"/>
  <c r="P224" i="11"/>
  <c r="P342" i="11"/>
  <c r="P117" i="11"/>
  <c r="P95" i="11"/>
  <c r="P130" i="11"/>
  <c r="P484" i="11"/>
  <c r="P73" i="11"/>
  <c r="P400" i="11"/>
  <c r="P300" i="11"/>
  <c r="P92" i="11"/>
  <c r="P473" i="11"/>
  <c r="P114" i="11"/>
  <c r="P482" i="11"/>
  <c r="P104" i="11"/>
  <c r="P279" i="11"/>
  <c r="P82" i="11"/>
  <c r="P113" i="11"/>
  <c r="P177" i="11"/>
  <c r="P10" i="11"/>
  <c r="P336" i="11"/>
  <c r="P213" i="11"/>
  <c r="P444" i="11"/>
  <c r="P160" i="11"/>
  <c r="P228" i="11"/>
  <c r="P302" i="11"/>
  <c r="P13" i="11"/>
  <c r="P459" i="11"/>
  <c r="BL46" i="10"/>
  <c r="BS47" i="10"/>
  <c r="BR46" i="10"/>
  <c r="BK46" i="10" s="1"/>
  <c r="BK44" i="10"/>
  <c r="T49" i="26"/>
  <c r="V49" i="26" s="1"/>
  <c r="U49" i="26"/>
  <c r="W49" i="26" s="1"/>
  <c r="Z51" i="26"/>
  <c r="O52" i="26"/>
  <c r="Q50" i="26"/>
  <c r="R50" i="26"/>
  <c r="S50" i="26" s="1"/>
  <c r="Y50" i="26" s="1"/>
  <c r="BJ43" i="10"/>
  <c r="BQ44" i="10"/>
  <c r="BI41" i="10"/>
  <c r="BP42" i="10"/>
  <c r="AD40" i="10"/>
  <c r="AK41" i="10"/>
  <c r="BR47" i="10" l="1"/>
  <c r="BK47" i="10" s="1"/>
  <c r="H57" i="3"/>
  <c r="P260" i="11"/>
  <c r="P129" i="11"/>
  <c r="P347" i="11"/>
  <c r="BL47" i="10"/>
  <c r="BS48" i="10"/>
  <c r="T50" i="26"/>
  <c r="V50" i="26" s="1"/>
  <c r="U50" i="26"/>
  <c r="W50" i="26" s="1"/>
  <c r="Q51" i="26"/>
  <c r="R51" i="26"/>
  <c r="S51" i="26" s="1"/>
  <c r="Y51" i="26" s="1"/>
  <c r="Z52" i="26"/>
  <c r="O53" i="26"/>
  <c r="BI42" i="10"/>
  <c r="BP43" i="10"/>
  <c r="BJ44" i="10"/>
  <c r="BQ45" i="10"/>
  <c r="AD41" i="10"/>
  <c r="AK42" i="10"/>
  <c r="BR48" i="10" l="1"/>
  <c r="BK48" i="10" s="1"/>
  <c r="BL48" i="10"/>
  <c r="BS49" i="10"/>
  <c r="BR49" i="10"/>
  <c r="Z53" i="26"/>
  <c r="O54" i="26"/>
  <c r="U51" i="26"/>
  <c r="W51" i="26" s="1"/>
  <c r="T51" i="26"/>
  <c r="V51" i="26" s="1"/>
  <c r="Q52" i="26"/>
  <c r="R52" i="26"/>
  <c r="S52" i="26" s="1"/>
  <c r="Y52" i="26" s="1"/>
  <c r="BJ45" i="10"/>
  <c r="BQ46" i="10"/>
  <c r="BI43" i="10"/>
  <c r="BP44" i="10"/>
  <c r="AD42" i="10"/>
  <c r="AK43" i="10"/>
  <c r="BS50" i="10" l="1"/>
  <c r="BL49" i="10"/>
  <c r="BK49" i="10"/>
  <c r="BR50" i="10"/>
  <c r="T52" i="26"/>
  <c r="V52" i="26" s="1"/>
  <c r="U52" i="26"/>
  <c r="W52" i="26" s="1"/>
  <c r="Q53" i="26"/>
  <c r="R53" i="26"/>
  <c r="S53" i="26" s="1"/>
  <c r="Y53" i="26" s="1"/>
  <c r="Z54" i="26"/>
  <c r="O55" i="26"/>
  <c r="BI44" i="10"/>
  <c r="BP45" i="10"/>
  <c r="BJ46" i="10"/>
  <c r="BQ47" i="10"/>
  <c r="AD43" i="10"/>
  <c r="AK44" i="10"/>
  <c r="BL50" i="10" l="1"/>
  <c r="BS51" i="10"/>
  <c r="BK50" i="10"/>
  <c r="BR51" i="10"/>
  <c r="Q54" i="26"/>
  <c r="R54" i="26"/>
  <c r="S54" i="26" s="1"/>
  <c r="Y54" i="26" s="1"/>
  <c r="Z55" i="26"/>
  <c r="O56" i="26"/>
  <c r="T53" i="26"/>
  <c r="V53" i="26" s="1"/>
  <c r="U53" i="26"/>
  <c r="W53" i="26" s="1"/>
  <c r="BJ47" i="10"/>
  <c r="BQ48" i="10"/>
  <c r="BI45" i="10"/>
  <c r="BP46" i="10"/>
  <c r="AD44" i="10"/>
  <c r="AK45" i="10"/>
  <c r="BL51" i="10" l="1"/>
  <c r="BS52" i="10"/>
  <c r="BK51" i="10"/>
  <c r="BR52" i="10"/>
  <c r="Q55" i="26"/>
  <c r="R55" i="26"/>
  <c r="S55" i="26" s="1"/>
  <c r="Y55" i="26" s="1"/>
  <c r="O57" i="26"/>
  <c r="Z56" i="26"/>
  <c r="T54" i="26"/>
  <c r="V54" i="26" s="1"/>
  <c r="U54" i="26"/>
  <c r="W54" i="26" s="1"/>
  <c r="BI46" i="10"/>
  <c r="BP47" i="10"/>
  <c r="BJ48" i="10"/>
  <c r="BQ49" i="10"/>
  <c r="AD45" i="10"/>
  <c r="AK46" i="10"/>
  <c r="BL52" i="10" l="1"/>
  <c r="BS53" i="10"/>
  <c r="BS54" i="10" s="1"/>
  <c r="BK52" i="10"/>
  <c r="BR53" i="10"/>
  <c r="Q56" i="26"/>
  <c r="R56" i="26"/>
  <c r="S56" i="26" s="1"/>
  <c r="Y56" i="26" s="1"/>
  <c r="O58" i="26"/>
  <c r="Z57" i="26"/>
  <c r="T55" i="26"/>
  <c r="V55" i="26" s="1"/>
  <c r="U55" i="26"/>
  <c r="W55" i="26" s="1"/>
  <c r="BJ49" i="10"/>
  <c r="BQ50" i="10"/>
  <c r="BI47" i="10"/>
  <c r="BP48" i="10"/>
  <c r="AD46" i="10"/>
  <c r="AK47" i="10"/>
  <c r="BL54" i="10" l="1"/>
  <c r="BS55" i="10"/>
  <c r="BL53" i="10"/>
  <c r="BK53" i="10"/>
  <c r="BR54" i="10"/>
  <c r="Z58" i="26"/>
  <c r="Q57" i="26"/>
  <c r="R57" i="26"/>
  <c r="S57" i="26" s="1"/>
  <c r="Y57" i="26" s="1"/>
  <c r="T56" i="26"/>
  <c r="V56" i="26" s="1"/>
  <c r="U56" i="26"/>
  <c r="W56" i="26" s="1"/>
  <c r="BI48" i="10"/>
  <c r="BP49" i="10"/>
  <c r="BJ50" i="10"/>
  <c r="BQ51" i="10"/>
  <c r="AD47" i="10"/>
  <c r="AK48" i="10"/>
  <c r="BL55" i="10" l="1"/>
  <c r="BS59" i="10"/>
  <c r="BK54" i="10"/>
  <c r="BR55" i="10"/>
  <c r="T57" i="26"/>
  <c r="V57" i="26" s="1"/>
  <c r="U57" i="26"/>
  <c r="W57" i="26" s="1"/>
  <c r="Q58" i="26"/>
  <c r="R58" i="26"/>
  <c r="S58" i="26" s="1"/>
  <c r="Y58" i="26" s="1"/>
  <c r="BI49" i="10"/>
  <c r="BP50" i="10"/>
  <c r="BJ51" i="10"/>
  <c r="BQ52" i="10"/>
  <c r="AD48" i="10"/>
  <c r="AK49" i="10"/>
  <c r="BL59" i="10" l="1"/>
  <c r="BS60" i="10"/>
  <c r="BK55" i="10"/>
  <c r="BR56" i="10"/>
  <c r="T58" i="26"/>
  <c r="V58" i="26" s="1"/>
  <c r="U58" i="26"/>
  <c r="W58" i="26" s="1"/>
  <c r="BJ52" i="10"/>
  <c r="BQ53" i="10"/>
  <c r="BI50" i="10"/>
  <c r="BP51" i="10"/>
  <c r="AD49" i="10"/>
  <c r="AK50" i="10"/>
  <c r="BL60" i="10" l="1"/>
  <c r="BC5" i="10" s="1"/>
  <c r="BS61" i="10"/>
  <c r="BS65" i="10" s="1"/>
  <c r="BK56" i="10"/>
  <c r="BR57" i="10"/>
  <c r="BJ53" i="10"/>
  <c r="BQ54" i="10"/>
  <c r="BI51" i="10"/>
  <c r="BP52" i="10"/>
  <c r="AD50" i="10"/>
  <c r="AK51" i="10"/>
  <c r="BL65" i="10" l="1"/>
  <c r="BS66" i="10"/>
  <c r="BL61" i="10"/>
  <c r="BC4" i="10"/>
  <c r="BC3" i="10"/>
  <c r="BK57" i="10"/>
  <c r="BR58" i="10"/>
  <c r="BJ54" i="10"/>
  <c r="BQ55" i="10"/>
  <c r="BI52" i="10"/>
  <c r="BP53" i="10"/>
  <c r="AD51" i="10"/>
  <c r="AK52" i="10"/>
  <c r="BL66" i="10" l="1"/>
  <c r="BS67" i="10"/>
  <c r="BK58" i="10"/>
  <c r="BR59" i="10"/>
  <c r="BJ55" i="10"/>
  <c r="BQ56" i="10"/>
  <c r="BI53" i="10"/>
  <c r="BP54" i="10"/>
  <c r="AD52" i="10"/>
  <c r="AK53" i="10"/>
  <c r="BL67" i="10" l="1"/>
  <c r="BS70" i="10"/>
  <c r="BK59" i="10"/>
  <c r="BR60" i="10"/>
  <c r="BJ56" i="10"/>
  <c r="BQ57" i="10"/>
  <c r="BI54" i="10"/>
  <c r="BP55" i="10"/>
  <c r="AD53" i="10"/>
  <c r="AK54" i="10"/>
  <c r="BL70" i="10" l="1"/>
  <c r="BS71" i="10"/>
  <c r="BL71" i="10" s="1"/>
  <c r="BS72" i="10"/>
  <c r="BL72" i="10" s="1"/>
  <c r="BS73" i="10"/>
  <c r="BK60" i="10"/>
  <c r="BR61" i="10"/>
  <c r="BI55" i="10"/>
  <c r="BP56" i="10"/>
  <c r="BJ57" i="10"/>
  <c r="BQ58" i="10"/>
  <c r="AD54" i="10"/>
  <c r="AK55" i="10"/>
  <c r="BL73" i="10" l="1"/>
  <c r="BS74" i="10"/>
  <c r="BK61" i="10"/>
  <c r="BR62" i="10"/>
  <c r="BI56" i="10"/>
  <c r="BP57" i="10"/>
  <c r="BQ59" i="10"/>
  <c r="BJ58" i="10"/>
  <c r="AD55" i="10"/>
  <c r="AK56" i="10"/>
  <c r="BL74" i="10" l="1"/>
  <c r="BS75" i="10"/>
  <c r="BK62" i="10"/>
  <c r="BR63" i="10"/>
  <c r="BJ59" i="10"/>
  <c r="BQ60" i="10"/>
  <c r="BI57" i="10"/>
  <c r="BP58" i="10"/>
  <c r="AD56" i="10"/>
  <c r="AK57" i="10"/>
  <c r="BL75" i="10" l="1"/>
  <c r="BS76" i="10"/>
  <c r="BK63" i="10"/>
  <c r="BR64" i="10"/>
  <c r="BJ60" i="10"/>
  <c r="BQ61" i="10"/>
  <c r="BQ62" i="10" s="1"/>
  <c r="BJ62" i="10" s="1"/>
  <c r="BI58" i="10"/>
  <c r="BP59" i="10"/>
  <c r="AD57" i="10"/>
  <c r="AK58" i="10"/>
  <c r="BL76" i="10" l="1"/>
  <c r="BS77" i="10"/>
  <c r="BK64" i="10"/>
  <c r="BR65" i="10"/>
  <c r="BQ63" i="10"/>
  <c r="BJ63" i="10" s="1"/>
  <c r="BJ61" i="10"/>
  <c r="BI59" i="10"/>
  <c r="BP60" i="10"/>
  <c r="AD58" i="10"/>
  <c r="AK59" i="10"/>
  <c r="BL77" i="10" l="1"/>
  <c r="BS78" i="10"/>
  <c r="BK65" i="10"/>
  <c r="BR66" i="10"/>
  <c r="BQ64" i="10"/>
  <c r="BI60" i="10"/>
  <c r="BP61" i="10"/>
  <c r="AD59" i="10"/>
  <c r="AK60" i="10"/>
  <c r="BL78" i="10" l="1"/>
  <c r="BS79" i="10"/>
  <c r="BK66" i="10"/>
  <c r="BR67" i="10"/>
  <c r="BP62" i="10"/>
  <c r="BJ64" i="10"/>
  <c r="BQ65" i="10"/>
  <c r="BQ66" i="10" s="1"/>
  <c r="BI61" i="10"/>
  <c r="AD60" i="10"/>
  <c r="AK61" i="10"/>
  <c r="AK62" i="10" s="1"/>
  <c r="BL79" i="10" l="1"/>
  <c r="BS80" i="10"/>
  <c r="BR68" i="10"/>
  <c r="BK68" i="10" s="1"/>
  <c r="BK67" i="10"/>
  <c r="AD62" i="10"/>
  <c r="AK63" i="10"/>
  <c r="AD63" i="10" s="1"/>
  <c r="BP63" i="10"/>
  <c r="BP64" i="10" s="1"/>
  <c r="BI64" i="10" s="1"/>
  <c r="BI62" i="10"/>
  <c r="BJ65" i="10"/>
  <c r="BJ66" i="10" s="1"/>
  <c r="BQ67" i="10"/>
  <c r="AD61" i="10"/>
  <c r="BL80" i="10" l="1"/>
  <c r="BS81" i="10"/>
  <c r="BR69" i="10"/>
  <c r="BJ67" i="10"/>
  <c r="BQ68" i="10"/>
  <c r="BJ68" i="10" s="1"/>
  <c r="BQ69" i="10"/>
  <c r="BI63" i="10"/>
  <c r="BP65" i="10"/>
  <c r="BI65" i="10" s="1"/>
  <c r="AK64" i="10"/>
  <c r="AD64" i="10" s="1"/>
  <c r="L8" i="22"/>
  <c r="BL81" i="10" l="1"/>
  <c r="BS82" i="10"/>
  <c r="BJ69" i="10"/>
  <c r="BQ70" i="10"/>
  <c r="BJ70" i="10" s="1"/>
  <c r="BQ71" i="10"/>
  <c r="BJ71" i="10" s="1"/>
  <c r="BA4" i="10"/>
  <c r="BA3" i="10"/>
  <c r="BK69" i="10"/>
  <c r="BR70" i="10"/>
  <c r="AK65" i="10"/>
  <c r="AD65" i="10" s="1"/>
  <c r="BP66" i="10"/>
  <c r="L10" i="22"/>
  <c r="L9" i="22"/>
  <c r="BL82" i="10" l="1"/>
  <c r="BS83" i="10"/>
  <c r="BK70" i="10"/>
  <c r="BQ72" i="10"/>
  <c r="BJ72" i="10" s="1"/>
  <c r="BQ73" i="10"/>
  <c r="BJ73" i="10" s="1"/>
  <c r="BQ74" i="10"/>
  <c r="BJ74" i="10" s="1"/>
  <c r="BR71" i="10"/>
  <c r="BR72" i="10" s="1"/>
  <c r="BI66" i="10"/>
  <c r="BP67" i="10"/>
  <c r="AK66" i="10"/>
  <c r="L17" i="22"/>
  <c r="L16" i="22"/>
  <c r="G8" i="22"/>
  <c r="J10" i="22"/>
  <c r="J8" i="22"/>
  <c r="I9" i="22"/>
  <c r="J9" i="22"/>
  <c r="I8" i="22"/>
  <c r="I10" i="22"/>
  <c r="G10" i="22"/>
  <c r="G9" i="22"/>
  <c r="I15" i="22"/>
  <c r="G15" i="22"/>
  <c r="G16" i="22"/>
  <c r="G17" i="22"/>
  <c r="J16" i="22"/>
  <c r="J17" i="22"/>
  <c r="J15" i="22"/>
  <c r="I16" i="22"/>
  <c r="I17" i="22"/>
  <c r="M17" i="22"/>
  <c r="M10" i="22"/>
  <c r="M16" i="22"/>
  <c r="M9" i="22"/>
  <c r="F17" i="22"/>
  <c r="F16" i="22"/>
  <c r="F15" i="22"/>
  <c r="F10" i="22"/>
  <c r="F9" i="22"/>
  <c r="F8" i="22"/>
  <c r="BL83" i="10" l="1"/>
  <c r="BS84" i="10"/>
  <c r="BK72" i="10"/>
  <c r="BQ75" i="10"/>
  <c r="BJ75" i="10" s="1"/>
  <c r="BK71" i="10"/>
  <c r="BR73" i="10"/>
  <c r="BK73" i="10" s="1"/>
  <c r="BI67" i="10"/>
  <c r="BP68" i="10"/>
  <c r="BI68" i="10" s="1"/>
  <c r="AD66" i="10"/>
  <c r="AK67" i="10"/>
  <c r="K16" i="22"/>
  <c r="BL84" i="10" l="1"/>
  <c r="BS85" i="10"/>
  <c r="BR74" i="10"/>
  <c r="BQ76" i="10"/>
  <c r="AD67" i="10"/>
  <c r="AK68" i="10"/>
  <c r="AD68" i="10" s="1"/>
  <c r="AK69" i="10"/>
  <c r="BP69" i="10"/>
  <c r="K15" i="22"/>
  <c r="K9" i="22"/>
  <c r="K10" i="22"/>
  <c r="K17" i="22"/>
  <c r="BL85" i="10" l="1"/>
  <c r="BS86" i="10"/>
  <c r="BK74" i="10"/>
  <c r="BR75" i="10"/>
  <c r="BR76" i="10" s="1"/>
  <c r="BK76" i="10" s="1"/>
  <c r="BI69" i="10"/>
  <c r="BP70" i="10"/>
  <c r="BI70" i="10" s="1"/>
  <c r="AD69" i="10"/>
  <c r="AK70" i="10"/>
  <c r="AD70" i="10" s="1"/>
  <c r="BJ76" i="10"/>
  <c r="BQ77" i="10"/>
  <c r="BJ77" i="10" s="1"/>
  <c r="BQ78" i="10"/>
  <c r="BJ78" i="10" s="1"/>
  <c r="W7" i="10"/>
  <c r="AZ4" i="10"/>
  <c r="AZ6" i="10"/>
  <c r="W6" i="10"/>
  <c r="W5" i="10"/>
  <c r="AZ3" i="10"/>
  <c r="N8" i="22"/>
  <c r="K8" i="22"/>
  <c r="N16" i="22"/>
  <c r="N17" i="22"/>
  <c r="N15" i="22"/>
  <c r="N10" i="22"/>
  <c r="N9" i="22"/>
  <c r="BR77" i="10" l="1"/>
  <c r="BR78" i="10" s="1"/>
  <c r="BL86" i="10"/>
  <c r="BS87" i="10"/>
  <c r="BK75" i="10"/>
  <c r="BQ79" i="10"/>
  <c r="BJ79" i="10" s="1"/>
  <c r="BK77" i="10"/>
  <c r="AK71" i="10"/>
  <c r="BP71" i="10"/>
  <c r="BB3" i="10"/>
  <c r="AZ5" i="10"/>
  <c r="BK78" i="10" l="1"/>
  <c r="BR79" i="10"/>
  <c r="BK79" i="10" s="1"/>
  <c r="BL87" i="10"/>
  <c r="BS88" i="10"/>
  <c r="BI71" i="10"/>
  <c r="BP72" i="10"/>
  <c r="BI72" i="10" s="1"/>
  <c r="BR80" i="10"/>
  <c r="AD71" i="10"/>
  <c r="BQ80" i="10"/>
  <c r="AK72" i="10"/>
  <c r="AD72" i="10" s="1"/>
  <c r="H16" i="13"/>
  <c r="L28" i="4"/>
  <c r="G28" i="4"/>
  <c r="L23" i="4"/>
  <c r="G23" i="4"/>
  <c r="Q55" i="3"/>
  <c r="BK28" i="8" s="1"/>
  <c r="H52" i="13"/>
  <c r="H48" i="13"/>
  <c r="H44" i="13"/>
  <c r="H40" i="13"/>
  <c r="H36" i="13"/>
  <c r="H32" i="13"/>
  <c r="H28" i="13"/>
  <c r="H24" i="13"/>
  <c r="H20" i="13"/>
  <c r="Q61" i="3"/>
  <c r="BL88" i="10" l="1"/>
  <c r="BS89" i="10"/>
  <c r="AK73" i="10"/>
  <c r="AD73" i="10" s="1"/>
  <c r="BP73" i="10"/>
  <c r="BJ80" i="10"/>
  <c r="BQ81" i="10"/>
  <c r="BK80" i="10"/>
  <c r="BR81" i="10"/>
  <c r="BK81" i="10" s="1"/>
  <c r="J24" i="13"/>
  <c r="I24" i="13"/>
  <c r="J32" i="13"/>
  <c r="I32" i="13"/>
  <c r="J40" i="13"/>
  <c r="I40" i="13"/>
  <c r="J44" i="13"/>
  <c r="I44" i="13"/>
  <c r="J52" i="13"/>
  <c r="I52" i="13"/>
  <c r="J20" i="13"/>
  <c r="I20" i="13"/>
  <c r="L29" i="4"/>
  <c r="G24" i="4"/>
  <c r="G29" i="4"/>
  <c r="L24" i="4"/>
  <c r="J48" i="13"/>
  <c r="I48" i="13"/>
  <c r="Q56" i="3"/>
  <c r="J28" i="13"/>
  <c r="I28" i="13"/>
  <c r="J36" i="13"/>
  <c r="I36" i="13"/>
  <c r="J16" i="13"/>
  <c r="M16" i="13" s="1"/>
  <c r="M8" i="13" s="1"/>
  <c r="I16" i="13"/>
  <c r="BK19" i="8"/>
  <c r="F34" i="4"/>
  <c r="BK18" i="8"/>
  <c r="Q57" i="3" s="1"/>
  <c r="BL89" i="10" l="1"/>
  <c r="BS90" i="10"/>
  <c r="AK74" i="10"/>
  <c r="AK75" i="10"/>
  <c r="AD75" i="10" s="1"/>
  <c r="BR82" i="10"/>
  <c r="BJ81" i="10"/>
  <c r="BQ82" i="10"/>
  <c r="BI73" i="10"/>
  <c r="BP74" i="10"/>
  <c r="G30" i="4"/>
  <c r="G31" i="4" s="1"/>
  <c r="L30" i="4"/>
  <c r="L31" i="4" s="1"/>
  <c r="L25" i="4"/>
  <c r="L26" i="4" s="1"/>
  <c r="G25" i="4"/>
  <c r="G26" i="4" s="1"/>
  <c r="G34" i="4" s="1"/>
  <c r="K34" i="4"/>
  <c r="Q34" i="4"/>
  <c r="R34" i="4" s="1"/>
  <c r="R36" i="4" s="1"/>
  <c r="Q57" i="4" s="1"/>
  <c r="F35" i="4"/>
  <c r="K35" i="4"/>
  <c r="BL90" i="10" l="1"/>
  <c r="BS91" i="10"/>
  <c r="AD74" i="10"/>
  <c r="AK76" i="10"/>
  <c r="BI74" i="10"/>
  <c r="BP75" i="10"/>
  <c r="BP76" i="10" s="1"/>
  <c r="BI76" i="10" s="1"/>
  <c r="BJ82" i="10"/>
  <c r="BQ83" i="10"/>
  <c r="BK82" i="10"/>
  <c r="BR83" i="10"/>
  <c r="L35" i="4"/>
  <c r="L34" i="4"/>
  <c r="G35" i="4"/>
  <c r="G36" i="4" s="1"/>
  <c r="F57" i="4" s="1"/>
  <c r="C21" i="12"/>
  <c r="BL91" i="10" l="1"/>
  <c r="BS92" i="10"/>
  <c r="AD76" i="10"/>
  <c r="AK77" i="10"/>
  <c r="AK78" i="10"/>
  <c r="AD78" i="10" s="1"/>
  <c r="BJ83" i="10"/>
  <c r="BQ84" i="10"/>
  <c r="BI75" i="10"/>
  <c r="BP77" i="10"/>
  <c r="BI77" i="10" s="1"/>
  <c r="BK83" i="10"/>
  <c r="BR84" i="10"/>
  <c r="L36" i="4"/>
  <c r="K57" i="4" s="1"/>
  <c r="G59" i="4" s="1"/>
  <c r="B15" i="1" s="1"/>
  <c r="BL92" i="10" l="1"/>
  <c r="BS93" i="10"/>
  <c r="BP78" i="10"/>
  <c r="BI78" i="10" s="1"/>
  <c r="AK79" i="10"/>
  <c r="AD77" i="10"/>
  <c r="AK80" i="10"/>
  <c r="AD80" i="10" s="1"/>
  <c r="BP79" i="10"/>
  <c r="BK84" i="10"/>
  <c r="BR85" i="10"/>
  <c r="BR86" i="10" s="1"/>
  <c r="BJ84" i="10"/>
  <c r="BQ85" i="10"/>
  <c r="C17" i="12"/>
  <c r="C19" i="12" s="1"/>
  <c r="BL93" i="10" l="1"/>
  <c r="BS94" i="10"/>
  <c r="BK86" i="10"/>
  <c r="BR87" i="10"/>
  <c r="AD79" i="10"/>
  <c r="AK81" i="10"/>
  <c r="BI79" i="10"/>
  <c r="BP80" i="10"/>
  <c r="BJ85" i="10"/>
  <c r="BA125" i="10" s="1"/>
  <c r="BA215" i="10"/>
  <c r="BA328" i="10"/>
  <c r="BA304" i="10"/>
  <c r="BA456" i="10"/>
  <c r="BA321" i="10"/>
  <c r="BA196" i="10"/>
  <c r="BA8" i="10"/>
  <c r="BA383" i="10"/>
  <c r="BA494" i="10"/>
  <c r="BA44" i="10"/>
  <c r="BA299" i="10"/>
  <c r="BA244" i="10"/>
  <c r="BK85" i="10"/>
  <c r="BA101" i="10" l="1"/>
  <c r="BA74" i="10"/>
  <c r="BA373" i="10"/>
  <c r="BA239" i="10"/>
  <c r="BA369" i="10"/>
  <c r="BA76" i="10"/>
  <c r="BA281" i="10"/>
  <c r="BA306" i="10"/>
  <c r="BA205" i="10"/>
  <c r="BA222" i="10"/>
  <c r="BA191" i="10"/>
  <c r="BA143" i="10"/>
  <c r="BA237" i="10"/>
  <c r="BA350" i="10"/>
  <c r="BA48" i="10"/>
  <c r="BA61" i="10"/>
  <c r="BA113" i="10"/>
  <c r="BA404" i="10"/>
  <c r="BA140" i="10"/>
  <c r="BA344" i="10"/>
  <c r="BA437" i="10"/>
  <c r="BA393" i="10"/>
  <c r="BA468" i="10"/>
  <c r="BA282" i="10"/>
  <c r="BA443" i="10"/>
  <c r="BA338" i="10"/>
  <c r="BA472" i="10"/>
  <c r="BA323" i="10"/>
  <c r="BA40" i="10"/>
  <c r="BA127" i="10"/>
  <c r="BA229" i="10"/>
  <c r="BA226" i="10"/>
  <c r="BA64" i="10"/>
  <c r="BA309" i="10"/>
  <c r="BA327" i="10"/>
  <c r="BA206" i="10"/>
  <c r="BA72" i="10"/>
  <c r="BA83" i="10"/>
  <c r="BA307" i="10"/>
  <c r="BA330" i="10"/>
  <c r="BA272" i="10"/>
  <c r="BA412" i="10"/>
  <c r="BA35" i="10"/>
  <c r="BA77" i="10"/>
  <c r="BA352" i="10"/>
  <c r="BA41" i="10"/>
  <c r="BA168" i="10"/>
  <c r="BA224" i="10"/>
  <c r="BA402" i="10"/>
  <c r="BA465" i="10"/>
  <c r="BA66" i="10"/>
  <c r="BA386" i="10"/>
  <c r="BA270" i="10"/>
  <c r="BA427" i="10"/>
  <c r="BA493" i="10"/>
  <c r="BA65" i="10"/>
  <c r="BA200" i="10"/>
  <c r="BA228" i="10"/>
  <c r="BA423" i="10"/>
  <c r="BA258" i="10"/>
  <c r="BA78" i="10"/>
  <c r="BA394" i="10"/>
  <c r="BA313" i="10"/>
  <c r="BA487" i="10"/>
  <c r="BA100" i="10"/>
  <c r="BA429" i="10"/>
  <c r="BA286" i="10"/>
  <c r="BA496" i="10"/>
  <c r="BA388" i="10"/>
  <c r="BA379" i="10"/>
  <c r="BA208" i="10"/>
  <c r="BA184" i="10"/>
  <c r="BA399" i="10"/>
  <c r="BA68" i="10"/>
  <c r="BA266" i="10"/>
  <c r="BA118" i="10"/>
  <c r="BA47" i="10"/>
  <c r="BA131" i="10"/>
  <c r="BA33" i="10"/>
  <c r="BA312" i="10"/>
  <c r="BA234" i="10"/>
  <c r="BA446" i="10"/>
  <c r="BA152" i="10"/>
  <c r="BA482" i="10"/>
  <c r="BA81" i="10"/>
  <c r="BA202" i="10"/>
  <c r="BA331" i="10"/>
  <c r="BA243" i="10"/>
  <c r="BA260" i="10"/>
  <c r="BA186" i="10"/>
  <c r="BA409" i="10"/>
  <c r="BA454" i="10"/>
  <c r="BA477" i="10"/>
  <c r="BA279" i="10"/>
  <c r="BA220" i="10"/>
  <c r="BA290" i="10"/>
  <c r="BA55" i="10"/>
  <c r="BA481" i="10"/>
  <c r="BA257" i="10"/>
  <c r="BA56" i="10"/>
  <c r="BA414" i="10"/>
  <c r="BA117" i="10"/>
  <c r="BA395" i="10"/>
  <c r="BA120" i="10"/>
  <c r="BA174" i="10"/>
  <c r="BA341" i="10"/>
  <c r="BA432" i="10"/>
  <c r="BA112" i="10"/>
  <c r="BA167" i="10"/>
  <c r="BA181" i="10"/>
  <c r="BA370" i="10"/>
  <c r="BA368" i="10"/>
  <c r="BA150" i="10"/>
  <c r="BA357" i="10"/>
  <c r="BA197" i="10"/>
  <c r="BA255" i="10"/>
  <c r="BA403" i="10"/>
  <c r="BA421" i="10"/>
  <c r="BA314" i="10"/>
  <c r="BA292" i="10"/>
  <c r="BA248" i="10"/>
  <c r="BA45" i="10"/>
  <c r="BA241" i="10"/>
  <c r="BA138" i="10"/>
  <c r="BA11" i="10"/>
  <c r="BA490" i="10"/>
  <c r="BA449" i="10"/>
  <c r="BA22" i="10"/>
  <c r="BA49" i="10"/>
  <c r="BA89" i="10"/>
  <c r="BA348" i="10"/>
  <c r="BA377" i="10"/>
  <c r="BA355" i="10"/>
  <c r="BA389" i="10"/>
  <c r="BA316" i="10"/>
  <c r="BA99" i="10"/>
  <c r="BA445" i="10"/>
  <c r="BA479" i="10"/>
  <c r="BA285" i="10"/>
  <c r="BA242" i="10"/>
  <c r="BA135" i="10"/>
  <c r="BA372" i="10"/>
  <c r="BA411" i="10"/>
  <c r="BA398" i="10"/>
  <c r="BA162" i="10"/>
  <c r="BA80" i="10"/>
  <c r="BA223" i="10"/>
  <c r="BA158" i="10"/>
  <c r="BA253" i="10"/>
  <c r="BA466" i="10"/>
  <c r="BA14" i="10"/>
  <c r="BA93" i="10"/>
  <c r="BA317" i="10"/>
  <c r="BA69" i="10"/>
  <c r="BA457" i="10"/>
  <c r="BA161" i="10"/>
  <c r="BA342" i="10"/>
  <c r="BA15" i="10"/>
  <c r="BA333" i="10"/>
  <c r="BA231" i="10"/>
  <c r="BA291" i="10"/>
  <c r="BA247" i="10"/>
  <c r="BA193" i="10"/>
  <c r="BA463" i="10"/>
  <c r="BA351" i="10"/>
  <c r="BA461" i="10"/>
  <c r="BA124" i="10"/>
  <c r="BA42" i="10"/>
  <c r="BL94" i="10"/>
  <c r="BS95" i="10"/>
  <c r="BA322" i="10"/>
  <c r="BA194" i="10"/>
  <c r="BA324" i="10"/>
  <c r="BA302" i="10"/>
  <c r="BA31" i="10"/>
  <c r="BA434" i="10"/>
  <c r="BA145" i="10"/>
  <c r="BA236" i="10"/>
  <c r="BA441" i="10"/>
  <c r="BA213" i="10"/>
  <c r="BA180" i="10"/>
  <c r="BA469" i="10"/>
  <c r="BA354" i="10"/>
  <c r="BA453" i="10"/>
  <c r="BA475" i="10"/>
  <c r="BA103" i="10"/>
  <c r="BA30" i="10"/>
  <c r="BA232" i="10"/>
  <c r="BA17" i="10"/>
  <c r="BA165" i="10"/>
  <c r="BA32" i="10"/>
  <c r="BA416" i="10"/>
  <c r="BA132" i="10"/>
  <c r="BA12" i="10"/>
  <c r="BA37" i="10"/>
  <c r="BA378" i="10"/>
  <c r="BA278" i="10"/>
  <c r="BA426" i="10"/>
  <c r="BA451" i="10"/>
  <c r="BA218" i="10"/>
  <c r="BA263" i="10"/>
  <c r="BA300" i="10"/>
  <c r="BA97" i="10"/>
  <c r="BA217" i="10"/>
  <c r="BA492" i="10"/>
  <c r="BA13" i="10"/>
  <c r="BA46" i="10"/>
  <c r="BA467" i="10"/>
  <c r="BA259" i="10"/>
  <c r="BA114" i="10"/>
  <c r="BA284" i="10"/>
  <c r="BA473" i="10"/>
  <c r="BA151" i="10"/>
  <c r="BA85" i="10"/>
  <c r="BA87" i="10"/>
  <c r="BA452" i="10"/>
  <c r="BA288" i="10"/>
  <c r="BA225" i="10"/>
  <c r="BA157" i="10"/>
  <c r="BA489" i="10"/>
  <c r="BA164" i="10"/>
  <c r="BA70" i="10"/>
  <c r="BA297" i="10"/>
  <c r="BA116" i="10"/>
  <c r="BA277" i="10"/>
  <c r="BA459" i="10"/>
  <c r="BK87" i="10"/>
  <c r="BR88" i="10"/>
  <c r="BA343" i="10"/>
  <c r="BA500" i="10"/>
  <c r="BA204" i="10"/>
  <c r="BA105" i="10"/>
  <c r="BA268" i="10"/>
  <c r="BA495" i="10"/>
  <c r="BA363" i="10"/>
  <c r="BA289" i="10"/>
  <c r="BA96" i="10"/>
  <c r="BA94" i="10"/>
  <c r="BA148" i="10"/>
  <c r="BA169" i="10"/>
  <c r="BA25" i="10"/>
  <c r="BA142" i="10"/>
  <c r="BA501" i="10"/>
  <c r="BA122" i="10"/>
  <c r="BA133" i="10"/>
  <c r="BA424" i="10"/>
  <c r="BA203" i="10"/>
  <c r="BA287" i="10"/>
  <c r="BA23" i="10"/>
  <c r="BA293" i="10"/>
  <c r="BA336" i="10"/>
  <c r="BA212" i="10"/>
  <c r="BA318" i="10"/>
  <c r="BA382" i="10"/>
  <c r="BA442" i="10"/>
  <c r="BA406" i="10"/>
  <c r="BA385" i="10"/>
  <c r="BA166" i="10"/>
  <c r="BA183" i="10"/>
  <c r="BA230" i="10"/>
  <c r="BA67" i="10"/>
  <c r="BA209" i="10"/>
  <c r="BA428" i="10"/>
  <c r="BA111" i="10"/>
  <c r="BA419" i="10"/>
  <c r="BA491" i="10"/>
  <c r="BA28" i="10"/>
  <c r="BA123" i="10"/>
  <c r="BA256" i="10"/>
  <c r="BA470" i="10"/>
  <c r="BA171" i="10"/>
  <c r="BA301" i="10"/>
  <c r="BA484" i="10"/>
  <c r="BA488" i="10"/>
  <c r="BA79" i="10"/>
  <c r="BA21" i="10"/>
  <c r="BA250" i="10"/>
  <c r="BA273" i="10"/>
  <c r="BA365" i="10"/>
  <c r="BA154" i="10"/>
  <c r="BA460" i="10"/>
  <c r="BA214" i="10"/>
  <c r="BA95" i="10"/>
  <c r="BA246" i="10"/>
  <c r="BA147" i="10"/>
  <c r="BA153" i="10"/>
  <c r="BA425" i="10"/>
  <c r="BA269" i="10"/>
  <c r="BA371" i="10"/>
  <c r="BA422" i="10"/>
  <c r="BA137" i="10"/>
  <c r="BA27" i="10"/>
  <c r="BA238" i="10"/>
  <c r="BA26" i="10"/>
  <c r="BA219" i="10"/>
  <c r="BA52" i="10"/>
  <c r="BA283" i="10"/>
  <c r="BA353" i="10"/>
  <c r="BA43" i="10"/>
  <c r="BA340" i="10"/>
  <c r="BA374" i="10"/>
  <c r="BA199" i="10"/>
  <c r="BA29" i="10"/>
  <c r="BA329" i="10"/>
  <c r="BA130" i="10"/>
  <c r="BA366" i="10"/>
  <c r="BA172" i="10"/>
  <c r="BA295" i="10"/>
  <c r="BA141" i="10"/>
  <c r="BA249" i="10"/>
  <c r="BA106" i="10"/>
  <c r="BA235" i="10"/>
  <c r="BA109" i="10"/>
  <c r="BA296" i="10"/>
  <c r="BA73" i="10"/>
  <c r="BA319" i="10"/>
  <c r="BA407" i="10"/>
  <c r="BA400" i="10"/>
  <c r="BA159" i="10"/>
  <c r="BA346" i="10"/>
  <c r="BA139" i="10"/>
  <c r="BA430" i="10"/>
  <c r="BA264" i="10"/>
  <c r="BA195" i="10"/>
  <c r="BA326" i="10"/>
  <c r="BA435" i="10"/>
  <c r="BA275" i="10"/>
  <c r="BA54" i="10"/>
  <c r="BA39" i="10"/>
  <c r="BA274" i="10"/>
  <c r="BA82" i="10"/>
  <c r="BA420" i="10"/>
  <c r="BA315" i="10"/>
  <c r="BA362" i="10"/>
  <c r="BA265" i="10"/>
  <c r="BA156" i="10"/>
  <c r="BA345" i="10"/>
  <c r="BA233" i="10"/>
  <c r="BA408" i="10"/>
  <c r="BA381" i="10"/>
  <c r="BA405" i="10"/>
  <c r="BA462" i="10"/>
  <c r="BA391" i="10"/>
  <c r="BA384" i="10"/>
  <c r="BA358" i="10"/>
  <c r="BA476" i="10"/>
  <c r="BA190" i="10"/>
  <c r="BA298" i="10"/>
  <c r="BA136" i="10"/>
  <c r="BA471" i="10"/>
  <c r="BA401" i="10"/>
  <c r="BA305" i="10"/>
  <c r="BA474" i="10"/>
  <c r="BA337" i="10"/>
  <c r="BA160" i="10"/>
  <c r="BA347" i="10"/>
  <c r="BA390" i="10"/>
  <c r="BA415" i="10"/>
  <c r="BA438" i="10"/>
  <c r="BA178" i="10"/>
  <c r="BA483" i="10"/>
  <c r="BA189" i="10"/>
  <c r="BA310" i="10"/>
  <c r="BA20" i="10"/>
  <c r="BA53" i="10"/>
  <c r="BA207" i="10"/>
  <c r="BA497" i="10"/>
  <c r="BA62" i="10"/>
  <c r="BA262" i="10"/>
  <c r="BA115" i="10"/>
  <c r="BA360" i="10"/>
  <c r="BA19" i="10"/>
  <c r="BA339" i="10"/>
  <c r="BA335" i="10"/>
  <c r="BA104" i="10"/>
  <c r="BA448" i="10"/>
  <c r="BA60" i="10"/>
  <c r="BA173" i="10"/>
  <c r="BA376" i="10"/>
  <c r="BA110" i="10"/>
  <c r="BA227" i="10"/>
  <c r="BA51" i="10"/>
  <c r="BA7" i="10"/>
  <c r="BA170" i="10"/>
  <c r="BA86" i="10"/>
  <c r="BA417" i="10"/>
  <c r="BA98" i="10"/>
  <c r="BA92" i="10"/>
  <c r="BA63" i="10"/>
  <c r="BA375" i="10"/>
  <c r="BA431" i="10"/>
  <c r="BA413" i="10"/>
  <c r="BA38" i="10"/>
  <c r="BA149" i="10"/>
  <c r="BA261" i="10"/>
  <c r="BA121" i="10"/>
  <c r="BA221" i="10"/>
  <c r="BA75" i="10"/>
  <c r="BA176" i="10"/>
  <c r="BA252" i="10"/>
  <c r="BA163" i="10"/>
  <c r="BA34" i="10"/>
  <c r="BA185" i="10"/>
  <c r="BA108" i="10"/>
  <c r="BA102" i="10"/>
  <c r="BA91" i="10"/>
  <c r="BA10" i="10"/>
  <c r="BA177" i="10"/>
  <c r="BA57" i="10"/>
  <c r="BA364" i="10"/>
  <c r="BA129" i="10"/>
  <c r="BA439" i="10"/>
  <c r="BA119" i="10"/>
  <c r="BA144" i="10"/>
  <c r="BA192" i="10"/>
  <c r="BA201" i="10"/>
  <c r="BA134" i="10"/>
  <c r="BA418" i="10"/>
  <c r="BA280" i="10"/>
  <c r="BA146" i="10"/>
  <c r="BA251" i="10"/>
  <c r="BA175" i="10"/>
  <c r="BA356" i="10"/>
  <c r="BA485" i="10"/>
  <c r="BA444" i="10"/>
  <c r="BA84" i="10"/>
  <c r="BA240" i="10"/>
  <c r="BA433" i="10"/>
  <c r="BA179" i="10"/>
  <c r="BA447" i="10"/>
  <c r="BA334" i="10"/>
  <c r="BA332" i="10"/>
  <c r="BA320" i="10"/>
  <c r="BA182" i="10"/>
  <c r="BA155" i="10"/>
  <c r="BA349" i="10"/>
  <c r="BA198" i="10"/>
  <c r="BA308" i="10"/>
  <c r="BA59" i="10"/>
  <c r="BA458" i="10"/>
  <c r="BA128" i="10"/>
  <c r="BA480" i="10"/>
  <c r="BA267" i="10"/>
  <c r="BA311" i="10"/>
  <c r="BA24" i="10"/>
  <c r="BA107" i="10"/>
  <c r="BA410" i="10"/>
  <c r="BA486" i="10"/>
  <c r="BA387" i="10"/>
  <c r="BA254" i="10"/>
  <c r="BA36" i="10"/>
  <c r="BA325" i="10"/>
  <c r="BA88" i="10"/>
  <c r="BA499" i="10"/>
  <c r="BA464" i="10"/>
  <c r="BA271" i="10"/>
  <c r="BA478" i="10"/>
  <c r="BA455" i="10"/>
  <c r="BA440" i="10"/>
  <c r="BA71" i="10"/>
  <c r="BA188" i="10"/>
  <c r="BA397" i="10"/>
  <c r="BA380" i="10"/>
  <c r="BA359" i="10"/>
  <c r="BA436" i="10"/>
  <c r="BA498" i="10"/>
  <c r="BA392" i="10"/>
  <c r="BA16" i="10"/>
  <c r="BA396" i="10"/>
  <c r="BA58" i="10"/>
  <c r="BA50" i="10"/>
  <c r="BA276" i="10"/>
  <c r="BA210" i="10"/>
  <c r="BA450" i="10"/>
  <c r="BA211" i="10"/>
  <c r="BA90" i="10"/>
  <c r="BA294" i="10"/>
  <c r="BA367" i="10"/>
  <c r="BA18" i="10"/>
  <c r="BA216" i="10"/>
  <c r="BA187" i="10"/>
  <c r="BA361" i="10"/>
  <c r="BA245" i="10"/>
  <c r="BA303" i="10"/>
  <c r="BA9" i="10"/>
  <c r="BA126" i="10"/>
  <c r="AK82" i="10"/>
  <c r="AD81" i="10"/>
  <c r="BI80" i="10"/>
  <c r="BP81" i="10"/>
  <c r="BL95" i="10" l="1"/>
  <c r="BS96" i="10"/>
  <c r="BK88" i="10"/>
  <c r="BR89" i="10"/>
  <c r="AD82" i="10"/>
  <c r="AK83" i="10"/>
  <c r="BI81" i="10"/>
  <c r="BP82" i="10"/>
  <c r="BL96" i="10" l="1"/>
  <c r="BS97" i="10"/>
  <c r="BK89" i="10"/>
  <c r="BR90" i="10"/>
  <c r="AD83" i="10"/>
  <c r="AK84" i="10"/>
  <c r="BI82" i="10"/>
  <c r="BP83" i="10"/>
  <c r="BL97" i="10" l="1"/>
  <c r="BS98" i="10"/>
  <c r="BK90" i="10"/>
  <c r="BR91" i="10"/>
  <c r="AD84" i="10"/>
  <c r="AK85" i="10"/>
  <c r="AD85" i="10" s="1"/>
  <c r="W233" i="10" s="1"/>
  <c r="BI83" i="10"/>
  <c r="BP84" i="10"/>
  <c r="W272" i="10"/>
  <c r="W298" i="10"/>
  <c r="W9" i="10"/>
  <c r="W470" i="10" l="1"/>
  <c r="W190" i="10"/>
  <c r="W53" i="10"/>
  <c r="W346" i="10"/>
  <c r="W138" i="10"/>
  <c r="BL98" i="10"/>
  <c r="BS99" i="10"/>
  <c r="W26" i="10"/>
  <c r="W219" i="10"/>
  <c r="W28" i="10"/>
  <c r="W41" i="10"/>
  <c r="BK91" i="10"/>
  <c r="BR92" i="10"/>
  <c r="W475" i="10"/>
  <c r="W108" i="10"/>
  <c r="W320" i="10"/>
  <c r="W378" i="10"/>
  <c r="W314" i="10"/>
  <c r="W309" i="10"/>
  <c r="W471" i="10"/>
  <c r="W273" i="10"/>
  <c r="W237" i="10"/>
  <c r="W184" i="10"/>
  <c r="W284" i="10"/>
  <c r="W122" i="10"/>
  <c r="W67" i="10"/>
  <c r="W196" i="10"/>
  <c r="W327" i="10"/>
  <c r="W153" i="10"/>
  <c r="W245" i="10"/>
  <c r="W262" i="10"/>
  <c r="W242" i="10"/>
  <c r="W445" i="10"/>
  <c r="W466" i="10"/>
  <c r="W232" i="10"/>
  <c r="W159" i="10"/>
  <c r="W17" i="10"/>
  <c r="W130" i="10"/>
  <c r="W361" i="10"/>
  <c r="W366" i="10"/>
  <c r="W244" i="10"/>
  <c r="W179" i="10"/>
  <c r="W31" i="10"/>
  <c r="W195" i="10"/>
  <c r="W251" i="10"/>
  <c r="W146" i="10"/>
  <c r="W185" i="10"/>
  <c r="W55" i="10"/>
  <c r="W264" i="10"/>
  <c r="W407" i="10"/>
  <c r="W271" i="10"/>
  <c r="W338" i="10"/>
  <c r="W49" i="10"/>
  <c r="W288" i="10"/>
  <c r="W222" i="10"/>
  <c r="W359" i="10"/>
  <c r="W50" i="10"/>
  <c r="W215" i="10"/>
  <c r="W113" i="10"/>
  <c r="W439" i="10"/>
  <c r="W176" i="10"/>
  <c r="W88" i="10"/>
  <c r="W268" i="10"/>
  <c r="W125" i="10"/>
  <c r="W207" i="10"/>
  <c r="W325" i="10"/>
  <c r="W450" i="10"/>
  <c r="W360" i="10"/>
  <c r="W492" i="10"/>
  <c r="W365" i="10"/>
  <c r="W77" i="10"/>
  <c r="W418" i="10"/>
  <c r="W277" i="10"/>
  <c r="W57" i="10"/>
  <c r="W117" i="10"/>
  <c r="W98" i="10"/>
  <c r="W375" i="10"/>
  <c r="W403" i="10"/>
  <c r="W324" i="10"/>
  <c r="W78" i="10"/>
  <c r="W101" i="10"/>
  <c r="W345" i="10"/>
  <c r="W353" i="10"/>
  <c r="W121" i="10"/>
  <c r="W396" i="10"/>
  <c r="W341" i="10"/>
  <c r="W300" i="10"/>
  <c r="W394" i="10"/>
  <c r="W91" i="10"/>
  <c r="W454" i="10"/>
  <c r="W147" i="10"/>
  <c r="W89" i="10"/>
  <c r="W340" i="10"/>
  <c r="W258" i="10"/>
  <c r="W442" i="10"/>
  <c r="W104" i="10"/>
  <c r="W225" i="10"/>
  <c r="W136" i="10"/>
  <c r="W143" i="10"/>
  <c r="W140" i="10"/>
  <c r="W411" i="10"/>
  <c r="W339" i="10"/>
  <c r="W229" i="10"/>
  <c r="W126" i="10"/>
  <c r="W11" i="10"/>
  <c r="W462" i="10"/>
  <c r="W96" i="10"/>
  <c r="W227" i="10"/>
  <c r="W260" i="10"/>
  <c r="W415" i="10"/>
  <c r="W139" i="10"/>
  <c r="W180" i="10"/>
  <c r="W127" i="10"/>
  <c r="W85" i="10"/>
  <c r="W148" i="10"/>
  <c r="W301" i="10"/>
  <c r="W73" i="10"/>
  <c r="W409" i="10"/>
  <c r="W464" i="10"/>
  <c r="W446" i="10"/>
  <c r="W149" i="10"/>
  <c r="W430" i="10"/>
  <c r="W68" i="10"/>
  <c r="W347" i="10"/>
  <c r="W421" i="10"/>
  <c r="W34" i="10"/>
  <c r="W114" i="10"/>
  <c r="W95" i="10"/>
  <c r="W248" i="10"/>
  <c r="W141" i="10"/>
  <c r="W410" i="10"/>
  <c r="W58" i="10"/>
  <c r="W496" i="10"/>
  <c r="W501" i="10"/>
  <c r="W397" i="10"/>
  <c r="W329" i="10"/>
  <c r="W239" i="10"/>
  <c r="W443" i="10"/>
  <c r="W279" i="10"/>
  <c r="W165" i="10"/>
  <c r="W456" i="10"/>
  <c r="W434" i="10"/>
  <c r="W274" i="10"/>
  <c r="W495" i="10"/>
  <c r="W10" i="10"/>
  <c r="W60" i="10"/>
  <c r="W500" i="10"/>
  <c r="W489" i="10"/>
  <c r="W234" i="10"/>
  <c r="W197" i="10"/>
  <c r="W395" i="10"/>
  <c r="W45" i="10"/>
  <c r="W8" i="10"/>
  <c r="W402" i="10"/>
  <c r="W416" i="10"/>
  <c r="W27" i="10"/>
  <c r="W66" i="10"/>
  <c r="W422" i="10"/>
  <c r="W373" i="10"/>
  <c r="W428" i="10"/>
  <c r="W97" i="10"/>
  <c r="W334" i="10"/>
  <c r="W70" i="10"/>
  <c r="W444" i="10"/>
  <c r="W426" i="10"/>
  <c r="W99" i="10"/>
  <c r="W131" i="10"/>
  <c r="W441" i="10"/>
  <c r="W47" i="10"/>
  <c r="W112" i="10"/>
  <c r="W198" i="10"/>
  <c r="W266" i="10"/>
  <c r="W435" i="10"/>
  <c r="W13" i="10"/>
  <c r="W467" i="10"/>
  <c r="W332" i="10"/>
  <c r="W358" i="10"/>
  <c r="W168" i="10"/>
  <c r="W192" i="10"/>
  <c r="W178" i="10"/>
  <c r="W166" i="10"/>
  <c r="W440" i="10"/>
  <c r="W425" i="10"/>
  <c r="W87" i="10"/>
  <c r="W224" i="10"/>
  <c r="W173" i="10"/>
  <c r="W490" i="10"/>
  <c r="W83" i="10"/>
  <c r="W364" i="10"/>
  <c r="W488" i="10"/>
  <c r="W310" i="10"/>
  <c r="W337" i="10"/>
  <c r="W261" i="10"/>
  <c r="W459" i="10"/>
  <c r="W302" i="10"/>
  <c r="W236" i="10"/>
  <c r="W19" i="10"/>
  <c r="W419" i="10"/>
  <c r="W164" i="10"/>
  <c r="W221" i="10"/>
  <c r="W344" i="10"/>
  <c r="W155" i="10"/>
  <c r="W494" i="10"/>
  <c r="W252" i="10"/>
  <c r="W156" i="10"/>
  <c r="W59" i="10"/>
  <c r="W162" i="10"/>
  <c r="W350" i="10"/>
  <c r="W21" i="10"/>
  <c r="W363" i="10"/>
  <c r="W210" i="10"/>
  <c r="W292" i="10"/>
  <c r="W228" i="10"/>
  <c r="W170" i="10"/>
  <c r="W362" i="10"/>
  <c r="W297" i="10"/>
  <c r="W307" i="10"/>
  <c r="W16" i="10"/>
  <c r="W479" i="10"/>
  <c r="W283" i="10"/>
  <c r="W393" i="10"/>
  <c r="W379" i="10"/>
  <c r="W52" i="10"/>
  <c r="W157" i="10"/>
  <c r="W335" i="10"/>
  <c r="W342" i="10"/>
  <c r="W137" i="10"/>
  <c r="W323" i="10"/>
  <c r="W123" i="10"/>
  <c r="W32" i="10"/>
  <c r="W249" i="10"/>
  <c r="W107" i="10"/>
  <c r="W296" i="10"/>
  <c r="W84" i="10"/>
  <c r="W499" i="10"/>
  <c r="W199" i="10"/>
  <c r="W208" i="10"/>
  <c r="W151" i="10"/>
  <c r="W158" i="10"/>
  <c r="W315" i="10"/>
  <c r="W135" i="10"/>
  <c r="W497" i="10"/>
  <c r="W399" i="10"/>
  <c r="W438" i="10"/>
  <c r="W48" i="10"/>
  <c r="W194" i="10"/>
  <c r="W22" i="10"/>
  <c r="W483" i="10"/>
  <c r="W281" i="10"/>
  <c r="W213" i="10"/>
  <c r="W257" i="10"/>
  <c r="W436" i="10"/>
  <c r="W389" i="10"/>
  <c r="W431" i="10"/>
  <c r="W477" i="10"/>
  <c r="W404" i="10"/>
  <c r="W319" i="10"/>
  <c r="W62" i="10"/>
  <c r="W76" i="10"/>
  <c r="W370" i="10"/>
  <c r="W390" i="10"/>
  <c r="W406" i="10"/>
  <c r="W290" i="10"/>
  <c r="W92" i="10"/>
  <c r="W414" i="10"/>
  <c r="W401" i="10"/>
  <c r="W259" i="10"/>
  <c r="W291" i="10"/>
  <c r="W86" i="10"/>
  <c r="W205" i="10"/>
  <c r="W90" i="10"/>
  <c r="W485" i="10"/>
  <c r="W24" i="10"/>
  <c r="W102" i="10"/>
  <c r="W250" i="10"/>
  <c r="W313" i="10"/>
  <c r="W172" i="10"/>
  <c r="W326" i="10"/>
  <c r="W473" i="10"/>
  <c r="W432" i="10"/>
  <c r="W417" i="10"/>
  <c r="W203" i="10"/>
  <c r="W33" i="10"/>
  <c r="W82" i="10"/>
  <c r="W93" i="10"/>
  <c r="W120" i="10"/>
  <c r="W269" i="10"/>
  <c r="W71" i="10"/>
  <c r="W116" i="10"/>
  <c r="W255" i="10"/>
  <c r="W289" i="10"/>
  <c r="W132" i="10"/>
  <c r="W160" i="10"/>
  <c r="W286" i="10"/>
  <c r="W206" i="10"/>
  <c r="W354" i="10"/>
  <c r="W15" i="10"/>
  <c r="W285" i="10"/>
  <c r="W111" i="10"/>
  <c r="W193" i="10"/>
  <c r="W437" i="10"/>
  <c r="W474" i="10"/>
  <c r="W433" i="10"/>
  <c r="W312" i="10"/>
  <c r="W23" i="10"/>
  <c r="W174" i="10"/>
  <c r="W491" i="10"/>
  <c r="W463" i="10"/>
  <c r="W308" i="10"/>
  <c r="W328" i="10"/>
  <c r="W94" i="10"/>
  <c r="W81" i="10"/>
  <c r="W167" i="10"/>
  <c r="W447" i="10"/>
  <c r="W400" i="10"/>
  <c r="W129" i="10"/>
  <c r="W458" i="10"/>
  <c r="W226" i="10"/>
  <c r="W182" i="10"/>
  <c r="W216" i="10"/>
  <c r="W35" i="10"/>
  <c r="W423" i="10"/>
  <c r="W214" i="10"/>
  <c r="W386" i="10"/>
  <c r="W405" i="10"/>
  <c r="W381" i="10"/>
  <c r="W217" i="10"/>
  <c r="W189" i="10"/>
  <c r="W480" i="10"/>
  <c r="W321" i="10"/>
  <c r="W299" i="10"/>
  <c r="W181" i="10"/>
  <c r="W171" i="10"/>
  <c r="W427" i="10"/>
  <c r="W392" i="10"/>
  <c r="W408" i="10"/>
  <c r="W374" i="10"/>
  <c r="W218" i="10"/>
  <c r="W368" i="10"/>
  <c r="W391" i="10"/>
  <c r="W36" i="10"/>
  <c r="W371" i="10"/>
  <c r="W254" i="10"/>
  <c r="W376" i="10"/>
  <c r="W355" i="10"/>
  <c r="W56" i="10"/>
  <c r="W282" i="10"/>
  <c r="W293" i="10"/>
  <c r="W103" i="10"/>
  <c r="W134" i="10"/>
  <c r="W275" i="10"/>
  <c r="W356" i="10"/>
  <c r="W61" i="10"/>
  <c r="W223" i="10"/>
  <c r="W51" i="10"/>
  <c r="W304" i="10"/>
  <c r="W230" i="10"/>
  <c r="W150" i="10"/>
  <c r="W169" i="10"/>
  <c r="W64" i="10"/>
  <c r="W487" i="10"/>
  <c r="W385" i="10"/>
  <c r="W276" i="10"/>
  <c r="W201" i="10"/>
  <c r="W348" i="10"/>
  <c r="W186" i="10"/>
  <c r="W343" i="10"/>
  <c r="W476" i="10"/>
  <c r="W187" i="10"/>
  <c r="W175" i="10"/>
  <c r="W74" i="10"/>
  <c r="W43" i="10"/>
  <c r="W14" i="10"/>
  <c r="W39" i="10"/>
  <c r="W212" i="10"/>
  <c r="W448" i="10"/>
  <c r="W161" i="10"/>
  <c r="W333" i="10"/>
  <c r="W46" i="10"/>
  <c r="W472" i="10"/>
  <c r="W295" i="10"/>
  <c r="W351" i="10"/>
  <c r="W357" i="10"/>
  <c r="W317" i="10"/>
  <c r="W384" i="10"/>
  <c r="W25" i="10"/>
  <c r="W200" i="10"/>
  <c r="W387" i="10"/>
  <c r="W75" i="10"/>
  <c r="W119" i="10"/>
  <c r="W105" i="10"/>
  <c r="W118" i="10"/>
  <c r="W493" i="10"/>
  <c r="W412" i="10"/>
  <c r="W209" i="10"/>
  <c r="W72" i="10"/>
  <c r="W20" i="10"/>
  <c r="W188" i="10"/>
  <c r="W331" i="10"/>
  <c r="W461" i="10"/>
  <c r="W235" i="10"/>
  <c r="W256" i="10"/>
  <c r="W79" i="10"/>
  <c r="W349" i="10"/>
  <c r="W377" i="10"/>
  <c r="W265" i="10"/>
  <c r="W306" i="10"/>
  <c r="W241" i="10"/>
  <c r="W211" i="10"/>
  <c r="W204" i="10"/>
  <c r="W177" i="10"/>
  <c r="W12" i="10"/>
  <c r="W372" i="10"/>
  <c r="W382" i="10"/>
  <c r="W30" i="10"/>
  <c r="W69" i="10"/>
  <c r="W40" i="10"/>
  <c r="W42" i="10"/>
  <c r="W457" i="10"/>
  <c r="W80" i="10"/>
  <c r="W280" i="10"/>
  <c r="W316" i="10"/>
  <c r="W267" i="10"/>
  <c r="W278" i="10"/>
  <c r="W367" i="10"/>
  <c r="W429" i="10"/>
  <c r="W305" i="10"/>
  <c r="W142" i="10"/>
  <c r="W133" i="10"/>
  <c r="W124" i="10"/>
  <c r="W115" i="10"/>
  <c r="W202" i="10"/>
  <c r="W303" i="10"/>
  <c r="W413" i="10"/>
  <c r="W128" i="10"/>
  <c r="W452" i="10"/>
  <c r="W191" i="10"/>
  <c r="W18" i="10"/>
  <c r="W231" i="10"/>
  <c r="W145" i="10"/>
  <c r="W460" i="10"/>
  <c r="W330" i="10"/>
  <c r="W486" i="10"/>
  <c r="W238" i="10"/>
  <c r="W240" i="10"/>
  <c r="W369" i="10"/>
  <c r="W152" i="10"/>
  <c r="W318" i="10"/>
  <c r="W65" i="10"/>
  <c r="W465" i="10"/>
  <c r="W37" i="10"/>
  <c r="W455" i="10"/>
  <c r="W183" i="10"/>
  <c r="W263" i="10"/>
  <c r="W311" i="10"/>
  <c r="W383" i="10"/>
  <c r="W247" i="10"/>
  <c r="W352" i="10"/>
  <c r="W424" i="10"/>
  <c r="W449" i="10"/>
  <c r="W388" i="10"/>
  <c r="W29" i="10"/>
  <c r="W154" i="10"/>
  <c r="W484" i="10"/>
  <c r="W44" i="10"/>
  <c r="W270" i="10"/>
  <c r="W336" i="10"/>
  <c r="W294" i="10"/>
  <c r="W144" i="10"/>
  <c r="W453" i="10"/>
  <c r="W380" i="10"/>
  <c r="W243" i="10"/>
  <c r="W246" i="10"/>
  <c r="W54" i="10"/>
  <c r="W478" i="10"/>
  <c r="W451" i="10"/>
  <c r="W220" i="10"/>
  <c r="W482" i="10"/>
  <c r="W110" i="10"/>
  <c r="W481" i="10"/>
  <c r="W420" i="10"/>
  <c r="W398" i="10"/>
  <c r="W163" i="10"/>
  <c r="W287" i="10"/>
  <c r="W63" i="10"/>
  <c r="W38" i="10"/>
  <c r="W469" i="10"/>
  <c r="W498" i="10"/>
  <c r="W253" i="10"/>
  <c r="W109" i="10"/>
  <c r="W100" i="10"/>
  <c r="W106" i="10"/>
  <c r="W322" i="10"/>
  <c r="W468" i="10"/>
  <c r="BI84" i="10"/>
  <c r="BP85" i="10"/>
  <c r="BL99" i="10" l="1"/>
  <c r="BS100" i="10"/>
  <c r="BK92" i="10"/>
  <c r="BR93" i="10"/>
  <c r="BI85" i="10"/>
  <c r="AZ391" i="10" s="1"/>
  <c r="AZ428" i="10"/>
  <c r="AZ145" i="10"/>
  <c r="AZ454" i="10"/>
  <c r="AZ16" i="10"/>
  <c r="AZ390" i="10"/>
  <c r="AZ345" i="10"/>
  <c r="AZ270" i="10"/>
  <c r="AZ178" i="10"/>
  <c r="AZ459" i="10"/>
  <c r="AZ293" i="10"/>
  <c r="AZ56" i="10"/>
  <c r="AZ327" i="10"/>
  <c r="AZ88" i="10"/>
  <c r="AZ464" i="10"/>
  <c r="AZ468" i="10"/>
  <c r="AZ425" i="10"/>
  <c r="AZ215" i="10"/>
  <c r="AZ308" i="10"/>
  <c r="AZ375" i="10"/>
  <c r="AZ75" i="10"/>
  <c r="AZ496" i="10"/>
  <c r="AZ111" i="10"/>
  <c r="AZ304" i="10"/>
  <c r="AZ239" i="10"/>
  <c r="AZ12" i="10"/>
  <c r="AZ493" i="10"/>
  <c r="AZ377" i="10"/>
  <c r="AZ32" i="10"/>
  <c r="AZ45" i="10"/>
  <c r="AZ230" i="10" l="1"/>
  <c r="AZ483" i="10"/>
  <c r="AZ387" i="10"/>
  <c r="AZ211" i="10"/>
  <c r="AZ491" i="10"/>
  <c r="AZ229" i="10"/>
  <c r="AZ205" i="10"/>
  <c r="AZ333" i="10"/>
  <c r="AZ266" i="10"/>
  <c r="AZ405" i="10"/>
  <c r="AZ424" i="10"/>
  <c r="AZ96" i="10"/>
  <c r="AZ447" i="10"/>
  <c r="AZ8" i="10"/>
  <c r="AZ62" i="10"/>
  <c r="AZ137" i="10"/>
  <c r="AZ186" i="10"/>
  <c r="AZ386" i="10"/>
  <c r="AZ172" i="10"/>
  <c r="AZ406" i="10"/>
  <c r="AZ462" i="10"/>
  <c r="AZ188" i="10"/>
  <c r="AZ384" i="10"/>
  <c r="AZ36" i="10"/>
  <c r="AZ407" i="10"/>
  <c r="AZ324" i="10"/>
  <c r="AZ82" i="10"/>
  <c r="AZ395" i="10"/>
  <c r="AZ221" i="10"/>
  <c r="AZ426" i="10"/>
  <c r="AZ257" i="10"/>
  <c r="AZ244" i="10"/>
  <c r="AZ109" i="10"/>
  <c r="AZ472" i="10"/>
  <c r="AZ317" i="10"/>
  <c r="AZ319" i="10"/>
  <c r="AZ43" i="10"/>
  <c r="AZ240" i="10"/>
  <c r="AZ430" i="10"/>
  <c r="AZ171" i="10"/>
  <c r="AZ364" i="10"/>
  <c r="AZ63" i="10"/>
  <c r="AZ236" i="10"/>
  <c r="AZ163" i="10"/>
  <c r="AZ58" i="10"/>
  <c r="AZ225" i="10"/>
  <c r="AZ421" i="10"/>
  <c r="AZ154" i="10"/>
  <c r="AZ289" i="10"/>
  <c r="AZ187" i="10"/>
  <c r="AZ223" i="10"/>
  <c r="AZ254" i="10"/>
  <c r="AZ167" i="10"/>
  <c r="AZ30" i="10"/>
  <c r="AZ23" i="10"/>
  <c r="AZ39" i="10"/>
  <c r="AZ411" i="10"/>
  <c r="AZ224" i="10"/>
  <c r="AZ461" i="10"/>
  <c r="AZ368" i="10"/>
  <c r="AZ316" i="10"/>
  <c r="AZ193" i="10"/>
  <c r="AZ174" i="10"/>
  <c r="AZ372" i="10"/>
  <c r="AZ106" i="10"/>
  <c r="AZ427" i="10"/>
  <c r="AZ136" i="10"/>
  <c r="AZ213" i="10"/>
  <c r="AZ143" i="10"/>
  <c r="AZ95" i="10"/>
  <c r="AZ72" i="10"/>
  <c r="AZ423" i="10"/>
  <c r="AZ453" i="10"/>
  <c r="AZ381" i="10"/>
  <c r="AZ399" i="10"/>
  <c r="AZ208" i="10"/>
  <c r="AZ363" i="10"/>
  <c r="AZ151" i="10"/>
  <c r="AZ73" i="10"/>
  <c r="AZ355" i="10"/>
  <c r="AZ437" i="10"/>
  <c r="AZ267" i="10"/>
  <c r="AZ446" i="10"/>
  <c r="AZ479" i="10"/>
  <c r="AZ313" i="10"/>
  <c r="AZ337" i="10"/>
  <c r="AZ28" i="10"/>
  <c r="AZ55" i="10"/>
  <c r="AZ192" i="10"/>
  <c r="AZ138" i="10"/>
  <c r="AZ463" i="10"/>
  <c r="AZ124" i="10"/>
  <c r="AZ501" i="10"/>
  <c r="AZ340" i="10"/>
  <c r="AZ119" i="10"/>
  <c r="AZ97" i="10"/>
  <c r="AZ361" i="10"/>
  <c r="AZ445" i="10"/>
  <c r="AZ383" i="10"/>
  <c r="AZ500" i="10"/>
  <c r="AZ184" i="10"/>
  <c r="AZ278" i="10"/>
  <c r="AZ356" i="10"/>
  <c r="AZ465" i="10"/>
  <c r="AZ118" i="10"/>
  <c r="AZ457" i="10"/>
  <c r="AZ362" i="10"/>
  <c r="AZ83" i="10"/>
  <c r="AZ302" i="10"/>
  <c r="AZ486" i="10"/>
  <c r="AZ443" i="10"/>
  <c r="AZ214" i="10"/>
  <c r="AZ98" i="10"/>
  <c r="AZ262" i="10"/>
  <c r="AZ398" i="10"/>
  <c r="AZ135" i="10"/>
  <c r="AZ290" i="10"/>
  <c r="AZ54" i="10"/>
  <c r="AZ33" i="10"/>
  <c r="AZ458" i="10"/>
  <c r="AZ49" i="10"/>
  <c r="AZ440" i="10"/>
  <c r="AZ149" i="10"/>
  <c r="AZ66" i="10"/>
  <c r="AZ268" i="10"/>
  <c r="AZ376" i="10"/>
  <c r="AZ120" i="10"/>
  <c r="AZ103" i="10"/>
  <c r="AZ133" i="10"/>
  <c r="AZ343" i="10"/>
  <c r="AZ394" i="10"/>
  <c r="AZ220" i="10"/>
  <c r="AZ46" i="10"/>
  <c r="AZ435" i="10"/>
  <c r="AZ409" i="10"/>
  <c r="AZ233" i="10"/>
  <c r="AZ448" i="10"/>
  <c r="AZ162" i="10"/>
  <c r="AZ329" i="10"/>
  <c r="AZ416" i="10"/>
  <c r="AZ250" i="10"/>
  <c r="AZ246" i="10"/>
  <c r="AZ51" i="10"/>
  <c r="AZ190" i="10"/>
  <c r="AZ44" i="10"/>
  <c r="AZ69" i="10"/>
  <c r="AZ29" i="10"/>
  <c r="AZ497" i="10"/>
  <c r="AZ470" i="10"/>
  <c r="AZ41" i="10"/>
  <c r="AZ331" i="10"/>
  <c r="AZ153" i="10"/>
  <c r="AZ7" i="10"/>
  <c r="AZ490" i="10"/>
  <c r="AZ197" i="10"/>
  <c r="AZ219" i="10"/>
  <c r="AZ275" i="10"/>
  <c r="AZ306" i="10"/>
  <c r="AZ265" i="10"/>
  <c r="AZ107" i="10"/>
  <c r="AZ86" i="10"/>
  <c r="AZ320" i="10"/>
  <c r="AZ342" i="10"/>
  <c r="BL100" i="10"/>
  <c r="BS101" i="10"/>
  <c r="AZ242" i="10"/>
  <c r="AZ47" i="10"/>
  <c r="AZ318" i="10"/>
  <c r="AZ401" i="10"/>
  <c r="BK93" i="10"/>
  <c r="BR94" i="10"/>
  <c r="AZ64" i="10"/>
  <c r="AZ74" i="10"/>
  <c r="AZ52" i="10"/>
  <c r="AZ480" i="10"/>
  <c r="AZ142" i="10"/>
  <c r="AZ89" i="10"/>
  <c r="AZ216" i="10"/>
  <c r="AZ116" i="10"/>
  <c r="AZ146" i="10"/>
  <c r="AZ439" i="10"/>
  <c r="AZ27" i="10"/>
  <c r="AZ272" i="10"/>
  <c r="AZ456" i="10"/>
  <c r="AZ473" i="10"/>
  <c r="AZ305" i="10"/>
  <c r="AZ34" i="10"/>
  <c r="AZ499" i="10"/>
  <c r="AZ292" i="10"/>
  <c r="AZ303" i="10"/>
  <c r="AZ353" i="10"/>
  <c r="AZ335" i="10"/>
  <c r="AZ13" i="10"/>
  <c r="AZ433" i="10"/>
  <c r="AZ210" i="10"/>
  <c r="AZ475" i="10"/>
  <c r="AZ256" i="10"/>
  <c r="AZ477" i="10"/>
  <c r="AZ200" i="10"/>
  <c r="AZ248" i="10"/>
  <c r="AZ147" i="10"/>
  <c r="AZ227" i="10"/>
  <c r="AZ357" i="10"/>
  <c r="AZ31" i="10"/>
  <c r="AZ99" i="10"/>
  <c r="AZ460" i="10"/>
  <c r="AZ271" i="10"/>
  <c r="AZ235" i="10"/>
  <c r="AZ164" i="10"/>
  <c r="AZ38" i="10"/>
  <c r="AZ59" i="10"/>
  <c r="AZ281" i="10"/>
  <c r="AZ182" i="10"/>
  <c r="AZ150" i="10"/>
  <c r="AZ330" i="10"/>
  <c r="AZ101" i="10"/>
  <c r="AZ489" i="10"/>
  <c r="AZ50" i="10"/>
  <c r="AZ402" i="10"/>
  <c r="AZ196" i="10"/>
  <c r="AZ199" i="10"/>
  <c r="AZ350" i="10"/>
  <c r="AZ189" i="10"/>
  <c r="AZ157" i="10"/>
  <c r="AZ10" i="10"/>
  <c r="AZ284" i="10"/>
  <c r="AZ194" i="10"/>
  <c r="AZ247" i="10"/>
  <c r="AZ373" i="10"/>
  <c r="AZ217" i="10"/>
  <c r="AZ494" i="10"/>
  <c r="AZ261" i="10"/>
  <c r="AZ60" i="10"/>
  <c r="AZ450" i="10"/>
  <c r="AZ260" i="10"/>
  <c r="AZ61" i="10"/>
  <c r="AZ481" i="10"/>
  <c r="AZ287" i="10"/>
  <c r="AZ274" i="10"/>
  <c r="AZ24" i="10"/>
  <c r="AZ286" i="10"/>
  <c r="AZ349" i="10"/>
  <c r="AZ310" i="10"/>
  <c r="AZ228" i="10"/>
  <c r="AZ195" i="10"/>
  <c r="AZ359" i="10"/>
  <c r="AZ442" i="10"/>
  <c r="AZ438" i="10"/>
  <c r="AZ25" i="10"/>
  <c r="AZ161" i="10"/>
  <c r="AZ20" i="10"/>
  <c r="AZ476" i="10"/>
  <c r="AZ348" i="10"/>
  <c r="AZ282" i="10"/>
  <c r="AZ19" i="10"/>
  <c r="AZ94" i="10"/>
  <c r="AZ80" i="10"/>
  <c r="AZ285" i="10"/>
  <c r="AZ412" i="10"/>
  <c r="AZ26" i="10"/>
  <c r="AZ78" i="10"/>
  <c r="AZ389" i="10"/>
  <c r="AZ18" i="10"/>
  <c r="AZ444" i="10"/>
  <c r="AZ169" i="10"/>
  <c r="AZ482" i="10"/>
  <c r="AZ212" i="10"/>
  <c r="AZ11" i="10"/>
  <c r="AZ134" i="10"/>
  <c r="AZ57" i="10"/>
  <c r="AZ365" i="10"/>
  <c r="AZ93" i="10"/>
  <c r="AZ279" i="10"/>
  <c r="AZ177" i="10"/>
  <c r="AZ419" i="10"/>
  <c r="AZ295" i="10"/>
  <c r="AZ369" i="10"/>
  <c r="AZ413" i="10"/>
  <c r="AZ322" i="10"/>
  <c r="AZ206" i="10"/>
  <c r="AZ201" i="10"/>
  <c r="AZ488" i="10"/>
  <c r="AZ108" i="10"/>
  <c r="AZ495" i="10"/>
  <c r="AZ259" i="10"/>
  <c r="AZ112" i="10"/>
  <c r="AZ346" i="10"/>
  <c r="AZ238" i="10"/>
  <c r="AZ273" i="10"/>
  <c r="AZ132" i="10"/>
  <c r="AZ158" i="10"/>
  <c r="AZ451" i="10"/>
  <c r="AZ264" i="10"/>
  <c r="AZ385" i="10"/>
  <c r="AZ21" i="10"/>
  <c r="AZ283" i="10"/>
  <c r="AZ263" i="10"/>
  <c r="AZ114" i="10"/>
  <c r="AZ298" i="10"/>
  <c r="AZ204" i="10"/>
  <c r="AZ84" i="10"/>
  <c r="AZ388" i="10"/>
  <c r="AZ380" i="10"/>
  <c r="AZ294" i="10"/>
  <c r="AZ175" i="10"/>
  <c r="AZ341" i="10"/>
  <c r="AZ296" i="10"/>
  <c r="AZ123" i="10"/>
  <c r="AZ127" i="10"/>
  <c r="AZ87" i="10"/>
  <c r="AZ321" i="10"/>
  <c r="AZ269" i="10"/>
  <c r="AZ467" i="10"/>
  <c r="AZ487" i="10"/>
  <c r="AZ311" i="10"/>
  <c r="AZ404" i="10"/>
  <c r="AZ9" i="10"/>
  <c r="AZ141" i="10"/>
  <c r="AZ156" i="10"/>
  <c r="AZ165" i="10"/>
  <c r="AZ498" i="10"/>
  <c r="AZ128" i="10"/>
  <c r="AZ469" i="10"/>
  <c r="AZ360" i="10"/>
  <c r="AZ15" i="10"/>
  <c r="AZ255" i="10"/>
  <c r="AZ121" i="10"/>
  <c r="AZ168" i="10"/>
  <c r="AZ415" i="10"/>
  <c r="AZ17" i="10"/>
  <c r="AZ129" i="10"/>
  <c r="AZ431" i="10"/>
  <c r="AZ218" i="10"/>
  <c r="AZ245" i="10"/>
  <c r="AZ466" i="10"/>
  <c r="AZ70" i="10"/>
  <c r="AZ209" i="10"/>
  <c r="AZ155" i="10"/>
  <c r="AZ378" i="10"/>
  <c r="AZ181" i="10"/>
  <c r="AZ392" i="10"/>
  <c r="AZ484" i="10"/>
  <c r="AZ367" i="10"/>
  <c r="AZ176" i="10"/>
  <c r="AZ417" i="10"/>
  <c r="AZ410" i="10"/>
  <c r="AZ396" i="10"/>
  <c r="AZ374" i="10"/>
  <c r="AZ326" i="10"/>
  <c r="AZ354" i="10"/>
  <c r="AZ126" i="10"/>
  <c r="AZ323" i="10"/>
  <c r="AZ351" i="10"/>
  <c r="AZ179" i="10"/>
  <c r="AZ253" i="10"/>
  <c r="AZ366" i="10"/>
  <c r="AZ67" i="10"/>
  <c r="AZ436" i="10"/>
  <c r="AZ185" i="10"/>
  <c r="AZ71" i="10"/>
  <c r="AZ90" i="10"/>
  <c r="AZ144" i="10"/>
  <c r="AZ339" i="10"/>
  <c r="AZ393" i="10"/>
  <c r="AZ307" i="10"/>
  <c r="AZ301" i="10"/>
  <c r="AZ334" i="10"/>
  <c r="AZ277" i="10"/>
  <c r="AZ207" i="10"/>
  <c r="AZ276" i="10"/>
  <c r="AZ400" i="10"/>
  <c r="AZ249" i="10"/>
  <c r="AZ288" i="10"/>
  <c r="AZ338" i="10"/>
  <c r="AZ104" i="10"/>
  <c r="AZ234" i="10"/>
  <c r="AZ159" i="10"/>
  <c r="AZ418" i="10"/>
  <c r="AZ148" i="10"/>
  <c r="AZ309" i="10"/>
  <c r="AZ291" i="10"/>
  <c r="AZ203" i="10"/>
  <c r="AZ92" i="10"/>
  <c r="AZ422" i="10"/>
  <c r="AZ77" i="10"/>
  <c r="AZ315" i="10"/>
  <c r="AZ429" i="10"/>
  <c r="AZ432" i="10"/>
  <c r="AZ370" i="10"/>
  <c r="AZ434" i="10"/>
  <c r="AZ251" i="10"/>
  <c r="AZ243" i="10"/>
  <c r="AZ152" i="10"/>
  <c r="AZ478" i="10"/>
  <c r="AZ191" i="10"/>
  <c r="AZ241" i="10"/>
  <c r="AZ379" i="10"/>
  <c r="AZ79" i="10"/>
  <c r="AZ42" i="10"/>
  <c r="AZ139" i="10"/>
  <c r="AZ166" i="10"/>
  <c r="AZ252" i="10"/>
  <c r="AZ131" i="10"/>
  <c r="AZ314" i="10"/>
  <c r="AZ105" i="10"/>
  <c r="AZ358" i="10"/>
  <c r="AZ471" i="10"/>
  <c r="AZ125" i="10"/>
  <c r="AZ414" i="10"/>
  <c r="AZ53" i="10"/>
  <c r="AZ452" i="10"/>
  <c r="AZ22" i="10"/>
  <c r="AZ198" i="10"/>
  <c r="AZ312" i="10"/>
  <c r="AZ328" i="10"/>
  <c r="AZ455" i="10"/>
  <c r="AZ397" i="10"/>
  <c r="AZ232" i="10"/>
  <c r="AZ382" i="10"/>
  <c r="AZ325" i="10"/>
  <c r="AZ170" i="10"/>
  <c r="AZ180" i="10"/>
  <c r="AZ113" i="10"/>
  <c r="AZ102" i="10"/>
  <c r="AZ371" i="10"/>
  <c r="AZ35" i="10"/>
  <c r="AZ76" i="10"/>
  <c r="AZ140" i="10"/>
  <c r="AZ100" i="10"/>
  <c r="AZ336" i="10"/>
  <c r="AZ173" i="10"/>
  <c r="AZ344" i="10"/>
  <c r="AZ299" i="10"/>
  <c r="AZ110" i="10"/>
  <c r="AZ183" i="10"/>
  <c r="AZ231" i="10"/>
  <c r="AZ485" i="10"/>
  <c r="AZ48" i="10"/>
  <c r="AZ420" i="10"/>
  <c r="AZ226" i="10"/>
  <c r="AZ115" i="10"/>
  <c r="AZ258" i="10"/>
  <c r="AZ81" i="10"/>
  <c r="AZ332" i="10"/>
  <c r="AZ280" i="10"/>
  <c r="AZ130" i="10"/>
  <c r="AZ408" i="10"/>
  <c r="AZ222" i="10"/>
  <c r="AZ122" i="10"/>
  <c r="AZ68" i="10"/>
  <c r="AZ403" i="10"/>
  <c r="AZ37" i="10"/>
  <c r="AZ237" i="10"/>
  <c r="AZ492" i="10"/>
  <c r="AZ14" i="10"/>
  <c r="AZ160" i="10"/>
  <c r="AZ441" i="10"/>
  <c r="AZ449" i="10"/>
  <c r="AZ347" i="10"/>
  <c r="AZ300" i="10"/>
  <c r="AZ202" i="10"/>
  <c r="AZ40" i="10"/>
  <c r="AZ65" i="10"/>
  <c r="AZ474" i="10"/>
  <c r="AZ91" i="10"/>
  <c r="AZ85" i="10"/>
  <c r="AZ297" i="10"/>
  <c r="AZ352" i="10"/>
  <c r="AZ117" i="10"/>
  <c r="BL101" i="10" l="1"/>
  <c r="BS102" i="10"/>
  <c r="BK94" i="10"/>
  <c r="BR95" i="10"/>
  <c r="E7" i="14"/>
  <c r="BL102" i="10" l="1"/>
  <c r="BS103" i="10"/>
  <c r="BK95" i="10"/>
  <c r="BR96" i="10"/>
  <c r="BL103" i="10" l="1"/>
  <c r="BS104" i="10"/>
  <c r="BK96" i="10"/>
  <c r="BR97" i="10"/>
  <c r="BL104" i="10" l="1"/>
  <c r="BS105" i="10"/>
  <c r="BK97" i="10"/>
  <c r="BR98" i="10"/>
  <c r="BL105" i="10" l="1"/>
  <c r="BS106" i="10"/>
  <c r="BK98" i="10"/>
  <c r="BR99" i="10"/>
  <c r="BL106" i="10" l="1"/>
  <c r="BS107" i="10"/>
  <c r="BK99" i="10"/>
  <c r="BR100" i="10"/>
  <c r="BL107" i="10" l="1"/>
  <c r="BS108" i="10"/>
  <c r="BK100" i="10"/>
  <c r="BR101" i="10"/>
  <c r="BL108" i="10" l="1"/>
  <c r="BS109" i="10"/>
  <c r="BK101" i="10"/>
  <c r="BR102" i="10"/>
  <c r="BL109" i="10" l="1"/>
  <c r="BS110" i="10"/>
  <c r="BK102" i="10"/>
  <c r="BR103" i="10"/>
  <c r="BL110" i="10" l="1"/>
  <c r="BS111" i="10"/>
  <c r="BK103" i="10"/>
  <c r="BR104" i="10"/>
  <c r="BL111" i="10" l="1"/>
  <c r="BC6" i="10" s="1"/>
  <c r="BC239" i="10"/>
  <c r="BC228" i="10"/>
  <c r="BC245" i="10"/>
  <c r="BC334" i="10"/>
  <c r="BC301" i="10"/>
  <c r="BC195" i="10"/>
  <c r="BC468" i="10"/>
  <c r="BC391" i="10"/>
  <c r="BC303" i="10"/>
  <c r="BC18" i="10"/>
  <c r="BC229" i="10"/>
  <c r="BC250" i="10"/>
  <c r="BC115" i="10"/>
  <c r="BC221" i="10"/>
  <c r="BC454" i="10"/>
  <c r="BC431" i="10"/>
  <c r="BC276" i="10"/>
  <c r="BC191" i="10"/>
  <c r="BC69" i="10"/>
  <c r="BC128" i="10"/>
  <c r="BC402" i="10"/>
  <c r="BC353" i="10"/>
  <c r="BC244" i="10"/>
  <c r="BC176" i="10"/>
  <c r="BC338" i="10"/>
  <c r="BC49" i="10"/>
  <c r="BC385" i="10"/>
  <c r="BC294" i="10"/>
  <c r="BC94" i="10"/>
  <c r="BC293" i="10"/>
  <c r="BC252" i="10"/>
  <c r="BC179" i="10"/>
  <c r="BC213" i="10"/>
  <c r="BC93" i="10"/>
  <c r="BC376" i="10"/>
  <c r="BC481" i="10"/>
  <c r="BC31" i="10"/>
  <c r="BC352" i="10"/>
  <c r="BC449" i="10"/>
  <c r="BC204" i="10"/>
  <c r="BC485" i="10"/>
  <c r="BC310" i="10"/>
  <c r="BC160" i="10"/>
  <c r="BC76" i="10"/>
  <c r="BC498" i="10"/>
  <c r="BC316" i="10"/>
  <c r="BC309" i="10"/>
  <c r="BC483" i="10"/>
  <c r="BC134" i="10"/>
  <c r="BC189" i="10"/>
  <c r="BC251" i="10"/>
  <c r="BC24" i="10"/>
  <c r="BC370" i="10"/>
  <c r="BC199" i="10"/>
  <c r="BC488" i="10"/>
  <c r="BC490" i="10"/>
  <c r="BC249" i="10"/>
  <c r="BC13" i="10"/>
  <c r="BC302" i="10"/>
  <c r="BC102" i="10"/>
  <c r="BC264" i="10"/>
  <c r="BC478" i="10"/>
  <c r="BC162" i="10"/>
  <c r="BC153" i="10"/>
  <c r="BC432" i="10"/>
  <c r="BC22" i="10"/>
  <c r="BC394" i="10"/>
  <c r="BC100" i="10"/>
  <c r="BC290" i="10"/>
  <c r="BC344" i="10"/>
  <c r="BC266" i="10"/>
  <c r="BC154" i="10"/>
  <c r="BC427" i="10"/>
  <c r="BC365" i="10"/>
  <c r="BC190" i="10"/>
  <c r="BC390" i="10"/>
  <c r="BC361" i="10"/>
  <c r="BC209" i="10"/>
  <c r="BC367" i="10"/>
  <c r="BC319" i="10"/>
  <c r="BC117" i="10"/>
  <c r="BC197" i="10"/>
  <c r="BC29" i="10"/>
  <c r="BC247" i="10"/>
  <c r="BC38" i="10"/>
  <c r="BC326" i="10"/>
  <c r="BC91" i="10"/>
  <c r="BC328" i="10"/>
  <c r="BC64" i="10"/>
  <c r="BC409" i="10"/>
  <c r="BC155" i="10"/>
  <c r="BC342" i="10"/>
  <c r="BC216" i="10"/>
  <c r="BC380" i="10"/>
  <c r="BC346" i="10"/>
  <c r="BC440" i="10"/>
  <c r="BC354" i="10"/>
  <c r="BC484" i="10"/>
  <c r="BC259" i="10"/>
  <c r="BC450" i="10"/>
  <c r="BC211" i="10"/>
  <c r="BC225" i="10"/>
  <c r="BC381" i="10"/>
  <c r="BC348" i="10"/>
  <c r="BC208" i="10"/>
  <c r="BC138" i="10"/>
  <c r="BC200" i="10"/>
  <c r="BC314" i="10"/>
  <c r="BC253" i="10"/>
  <c r="BC143" i="10"/>
  <c r="BC202" i="10"/>
  <c r="BC404" i="10"/>
  <c r="BC355" i="10"/>
  <c r="BC312" i="10"/>
  <c r="BC183" i="10"/>
  <c r="BC159" i="10"/>
  <c r="BC82" i="10"/>
  <c r="BC142" i="10"/>
  <c r="BC469" i="10"/>
  <c r="BC106" i="10"/>
  <c r="BC288" i="10"/>
  <c r="BC271" i="10"/>
  <c r="BC33" i="10"/>
  <c r="BC187" i="10"/>
  <c r="BC136" i="10"/>
  <c r="BC335" i="10"/>
  <c r="BC118" i="10"/>
  <c r="BC23" i="10"/>
  <c r="BC161" i="10"/>
  <c r="BC233" i="10"/>
  <c r="BC304" i="10"/>
  <c r="BC397" i="10"/>
  <c r="BC156" i="10"/>
  <c r="BC90" i="10"/>
  <c r="BC237" i="10"/>
  <c r="BC219" i="10"/>
  <c r="BC11" i="10"/>
  <c r="BC362" i="10"/>
  <c r="BC451" i="10"/>
  <c r="BC392" i="10"/>
  <c r="BC198" i="10"/>
  <c r="BC20" i="10"/>
  <c r="BC123" i="10"/>
  <c r="BC132" i="10"/>
  <c r="BC226" i="10"/>
  <c r="BC430" i="10"/>
  <c r="BC45" i="10"/>
  <c r="BC236" i="10"/>
  <c r="BC257" i="10"/>
  <c r="BC387" i="10"/>
  <c r="BC74" i="10"/>
  <c r="BC492" i="10"/>
  <c r="BC262" i="10"/>
  <c r="BC315" i="10"/>
  <c r="BC366" i="10"/>
  <c r="BC166" i="10"/>
  <c r="BC188" i="10"/>
  <c r="BC374" i="10"/>
  <c r="BC242" i="10"/>
  <c r="BC320" i="10"/>
  <c r="BC388" i="10"/>
  <c r="BC442" i="10"/>
  <c r="BC186" i="10"/>
  <c r="BC113" i="10"/>
  <c r="BC218" i="10"/>
  <c r="BC158" i="10"/>
  <c r="BC26" i="10"/>
  <c r="BC273" i="10"/>
  <c r="BC172" i="10"/>
  <c r="BC457" i="10"/>
  <c r="BC170" i="10"/>
  <c r="BC343" i="10"/>
  <c r="BC165" i="10"/>
  <c r="BC44" i="10"/>
  <c r="BC84" i="10"/>
  <c r="BC425" i="10"/>
  <c r="BC125" i="10"/>
  <c r="BC114" i="10"/>
  <c r="BC395" i="10"/>
  <c r="BC306" i="10"/>
  <c r="BC124" i="10"/>
  <c r="BC174" i="10"/>
  <c r="BC491" i="10"/>
  <c r="BC98" i="10"/>
  <c r="BC81" i="10"/>
  <c r="BC258" i="10"/>
  <c r="BC107" i="10"/>
  <c r="BC17" i="10"/>
  <c r="BC205" i="10"/>
  <c r="BC369" i="10"/>
  <c r="BC175" i="10"/>
  <c r="BC133" i="10"/>
  <c r="BC272" i="10"/>
  <c r="BC411" i="10"/>
  <c r="BC341" i="10"/>
  <c r="BC308" i="10"/>
  <c r="BC284" i="10"/>
  <c r="BC71" i="10"/>
  <c r="BC413" i="10"/>
  <c r="BC379" i="10"/>
  <c r="BC28" i="10"/>
  <c r="BC424" i="10"/>
  <c r="BC423" i="10"/>
  <c r="BC417" i="10"/>
  <c r="BC340" i="10"/>
  <c r="BC433" i="10"/>
  <c r="BC359" i="10"/>
  <c r="BC238" i="10"/>
  <c r="BC414" i="10"/>
  <c r="BC465" i="10"/>
  <c r="BC298" i="10"/>
  <c r="BC129" i="10"/>
  <c r="BC371" i="10"/>
  <c r="BC260" i="10"/>
  <c r="BC464" i="10"/>
  <c r="BC148" i="10"/>
  <c r="BC350" i="10"/>
  <c r="BC256" i="10"/>
  <c r="BC357" i="10"/>
  <c r="BC10" i="10"/>
  <c r="BC235" i="10"/>
  <c r="BC15" i="10"/>
  <c r="BC42" i="10"/>
  <c r="BC36" i="10"/>
  <c r="BC231" i="10"/>
  <c r="BC286" i="10"/>
  <c r="BC280" i="10"/>
  <c r="BC105" i="10"/>
  <c r="BC30" i="10"/>
  <c r="BC420" i="10"/>
  <c r="BC383" i="10"/>
  <c r="BC110" i="10"/>
  <c r="BC12" i="10"/>
  <c r="BC185" i="10"/>
  <c r="BC278" i="10"/>
  <c r="BC151" i="10"/>
  <c r="BC52" i="10"/>
  <c r="BC407" i="10"/>
  <c r="BC283" i="10"/>
  <c r="BC63" i="10"/>
  <c r="BC54" i="10"/>
  <c r="BC223" i="10"/>
  <c r="BC268" i="10"/>
  <c r="BC265" i="10"/>
  <c r="BC496" i="10"/>
  <c r="BC331" i="10"/>
  <c r="BC58" i="10"/>
  <c r="BC65" i="10"/>
  <c r="BC109" i="10"/>
  <c r="BC243" i="10"/>
  <c r="BC163" i="10"/>
  <c r="BC421" i="10"/>
  <c r="BC497" i="10"/>
  <c r="BC477" i="10"/>
  <c r="BC480" i="10"/>
  <c r="BC439" i="10"/>
  <c r="BC463" i="10"/>
  <c r="BC291" i="10"/>
  <c r="BC337" i="10"/>
  <c r="BC322" i="10"/>
  <c r="BC418" i="10"/>
  <c r="BC438" i="10"/>
  <c r="BC384" i="10"/>
  <c r="BC169" i="10"/>
  <c r="BC254" i="10"/>
  <c r="BC227" i="10"/>
  <c r="BC157" i="10"/>
  <c r="BC274" i="10"/>
  <c r="BC360" i="10"/>
  <c r="BC224" i="10"/>
  <c r="BC232" i="10"/>
  <c r="BC305" i="10"/>
  <c r="BC140" i="10"/>
  <c r="BC241" i="10"/>
  <c r="BC16" i="10"/>
  <c r="BC182" i="10"/>
  <c r="BC487" i="10"/>
  <c r="BC307" i="10"/>
  <c r="BC119" i="10"/>
  <c r="BC479" i="10"/>
  <c r="BC207" i="10"/>
  <c r="BC375" i="10"/>
  <c r="BC416" i="10"/>
  <c r="BC121" i="10"/>
  <c r="BC295" i="10"/>
  <c r="BC296" i="10"/>
  <c r="BC422" i="10"/>
  <c r="BC282" i="10"/>
  <c r="BC53" i="10"/>
  <c r="BC443" i="10"/>
  <c r="BC62" i="10"/>
  <c r="BC270" i="10"/>
  <c r="BC145" i="10"/>
  <c r="BC289" i="10"/>
  <c r="BC146" i="10"/>
  <c r="BC405" i="10"/>
  <c r="BC85" i="10"/>
  <c r="BC419" i="10"/>
  <c r="BC299" i="10"/>
  <c r="BC406" i="10"/>
  <c r="BC489" i="10"/>
  <c r="BC130" i="10"/>
  <c r="BC168" i="10"/>
  <c r="BC336" i="10"/>
  <c r="BC67" i="10"/>
  <c r="BC396" i="10"/>
  <c r="BC180" i="10"/>
  <c r="BC103" i="10"/>
  <c r="BC400" i="10"/>
  <c r="BC127" i="10"/>
  <c r="BC279" i="10"/>
  <c r="BC415" i="10"/>
  <c r="BC46" i="10"/>
  <c r="BC447" i="10"/>
  <c r="BC137" i="10"/>
  <c r="BC486" i="10"/>
  <c r="BC150" i="10"/>
  <c r="BC462" i="10"/>
  <c r="BC472" i="10"/>
  <c r="BC87" i="10"/>
  <c r="BC112" i="10"/>
  <c r="BC77" i="10"/>
  <c r="BC393" i="10"/>
  <c r="BC41" i="10"/>
  <c r="BC456" i="10"/>
  <c r="BC275" i="10"/>
  <c r="BC437" i="10"/>
  <c r="BC300" i="10"/>
  <c r="BC203" i="10"/>
  <c r="BC327" i="10"/>
  <c r="BC448" i="10"/>
  <c r="BC135" i="10"/>
  <c r="BC317" i="10"/>
  <c r="BC240" i="10"/>
  <c r="BC277" i="10"/>
  <c r="BC261" i="10"/>
  <c r="BC455" i="10"/>
  <c r="BC482" i="10"/>
  <c r="BC470" i="10"/>
  <c r="BC412" i="10"/>
  <c r="BC292" i="10"/>
  <c r="BC43" i="10"/>
  <c r="BC104" i="10"/>
  <c r="BC297" i="10"/>
  <c r="BC21" i="10"/>
  <c r="BC269" i="10"/>
  <c r="BC27" i="10"/>
  <c r="BC80" i="10"/>
  <c r="BC19" i="10"/>
  <c r="BC32" i="10"/>
  <c r="BC363" i="10"/>
  <c r="BC372" i="10"/>
  <c r="BC214" i="10"/>
  <c r="BC377" i="10"/>
  <c r="BC14" i="10"/>
  <c r="BC83" i="10"/>
  <c r="BC60" i="10"/>
  <c r="BC92" i="10"/>
  <c r="BC501" i="10"/>
  <c r="BC73" i="10"/>
  <c r="BC141" i="10"/>
  <c r="BC35" i="10"/>
  <c r="BC50" i="10"/>
  <c r="BC152" i="10"/>
  <c r="BC66" i="10"/>
  <c r="BC364" i="10"/>
  <c r="BC453" i="10"/>
  <c r="BC212" i="10"/>
  <c r="BC329" i="10"/>
  <c r="BC120" i="10"/>
  <c r="BC399" i="10"/>
  <c r="BC445" i="10"/>
  <c r="BC446" i="10"/>
  <c r="BC382" i="10"/>
  <c r="BC333" i="10"/>
  <c r="BC68" i="10"/>
  <c r="BC220" i="10"/>
  <c r="BC111" i="10"/>
  <c r="BC435" i="10"/>
  <c r="BC171" i="10"/>
  <c r="BC39" i="10"/>
  <c r="BC116" i="10"/>
  <c r="BC193" i="10"/>
  <c r="BC263" i="10"/>
  <c r="BC458" i="10"/>
  <c r="BC373" i="10"/>
  <c r="BC495" i="10"/>
  <c r="BC57" i="10"/>
  <c r="BC40" i="10"/>
  <c r="BC347" i="10"/>
  <c r="BC217" i="10"/>
  <c r="BC434" i="10"/>
  <c r="BC88" i="10"/>
  <c r="BC95" i="10"/>
  <c r="BC59" i="10"/>
  <c r="BC99" i="10"/>
  <c r="BC164" i="10"/>
  <c r="BC108" i="10"/>
  <c r="BC471" i="10"/>
  <c r="BC494" i="10"/>
  <c r="BC194" i="10"/>
  <c r="BC473" i="10"/>
  <c r="BC356" i="10"/>
  <c r="BC339" i="10"/>
  <c r="BC460" i="10"/>
  <c r="BC248" i="10"/>
  <c r="BC97" i="10"/>
  <c r="BC79" i="10"/>
  <c r="BC196" i="10"/>
  <c r="BC184" i="10"/>
  <c r="BC281" i="10"/>
  <c r="BC318" i="10"/>
  <c r="BC311" i="10"/>
  <c r="BC321" i="10"/>
  <c r="BC267" i="10"/>
  <c r="BC34" i="10"/>
  <c r="BC467" i="10"/>
  <c r="BC401" i="10"/>
  <c r="BC56" i="10"/>
  <c r="BC25" i="10"/>
  <c r="BC452" i="10"/>
  <c r="BC37" i="10"/>
  <c r="BC429" i="10"/>
  <c r="BC147" i="10"/>
  <c r="BC345" i="10"/>
  <c r="BC206" i="10"/>
  <c r="BC325" i="10"/>
  <c r="BC475" i="10"/>
  <c r="BC461" i="10"/>
  <c r="BC324" i="10"/>
  <c r="BC466" i="10"/>
  <c r="BC285" i="10"/>
  <c r="BC386" i="10"/>
  <c r="BC96" i="10"/>
  <c r="BC72" i="10"/>
  <c r="BC139" i="10"/>
  <c r="BC210" i="10"/>
  <c r="BC426" i="10"/>
  <c r="BC181" i="10"/>
  <c r="BC403" i="10"/>
  <c r="BC149" i="10"/>
  <c r="BC101" i="10"/>
  <c r="BC215" i="10"/>
  <c r="BC246" i="10"/>
  <c r="BC410" i="10"/>
  <c r="BC499" i="10"/>
  <c r="BC131" i="10"/>
  <c r="BC144" i="10"/>
  <c r="BC201" i="10"/>
  <c r="BC444" i="10"/>
  <c r="BC86" i="10"/>
  <c r="BC222" i="10"/>
  <c r="BC398" i="10"/>
  <c r="BC234" i="10"/>
  <c r="BC476" i="10"/>
  <c r="BC408" i="10"/>
  <c r="BC255" i="10"/>
  <c r="BC330" i="10"/>
  <c r="BC351" i="10"/>
  <c r="BC55" i="10"/>
  <c r="BC75" i="10"/>
  <c r="BC192" i="10"/>
  <c r="BC51" i="10"/>
  <c r="BC173" i="10"/>
  <c r="BC61" i="10"/>
  <c r="BC78" i="10"/>
  <c r="BC441" i="10"/>
  <c r="BC178" i="10"/>
  <c r="BC323" i="10"/>
  <c r="BC89" i="10"/>
  <c r="BC47" i="10"/>
  <c r="BC358" i="10"/>
  <c r="BC349" i="10"/>
  <c r="BC332" i="10"/>
  <c r="BC70" i="10"/>
  <c r="BC313" i="10"/>
  <c r="BC378" i="10"/>
  <c r="BC126" i="10"/>
  <c r="BC428" i="10"/>
  <c r="BC389" i="10"/>
  <c r="BC122" i="10"/>
  <c r="BC167" i="10"/>
  <c r="BC48" i="10"/>
  <c r="BC500" i="10"/>
  <c r="BC368" i="10"/>
  <c r="BC474" i="10"/>
  <c r="BC287" i="10"/>
  <c r="BC230" i="10"/>
  <c r="BK104" i="10"/>
  <c r="BR105" i="10"/>
  <c r="BC7" i="10" l="1"/>
  <c r="BC177" i="10"/>
  <c r="BC9" i="10"/>
  <c r="BC436" i="10"/>
  <c r="BC8" i="10"/>
  <c r="BC459" i="10"/>
  <c r="BC493" i="10"/>
  <c r="BA6" i="10"/>
  <c r="BA5" i="10"/>
  <c r="H7" i="14"/>
  <c r="BK105" i="10"/>
  <c r="BR106" i="10"/>
  <c r="F7" i="14" l="1"/>
  <c r="BK106" i="10"/>
  <c r="BR107" i="10"/>
  <c r="BK107" i="10" l="1"/>
  <c r="BR108" i="10"/>
  <c r="BK108" i="10" l="1"/>
  <c r="BR109" i="10"/>
  <c r="BK109" i="10" l="1"/>
  <c r="BR110" i="10"/>
  <c r="BK110" i="10" l="1"/>
  <c r="BR111" i="10"/>
  <c r="BK111" i="10" l="1"/>
  <c r="BB55" i="10"/>
  <c r="BB171" i="10"/>
  <c r="BB309" i="10"/>
  <c r="BB459" i="10"/>
  <c r="BB191" i="10"/>
  <c r="BB282" i="10"/>
  <c r="BB32" i="10"/>
  <c r="BB419" i="10"/>
  <c r="BB7" i="10"/>
  <c r="BB238" i="10"/>
  <c r="BB39" i="10"/>
  <c r="BB464" i="10"/>
  <c r="BB295" i="10"/>
  <c r="BB467" i="10"/>
  <c r="BB380" i="10"/>
  <c r="BB338" i="10"/>
  <c r="BB259" i="10"/>
  <c r="BB339" i="10"/>
  <c r="BB434" i="10"/>
  <c r="BB501" i="10"/>
  <c r="BB41" i="10"/>
  <c r="BB395" i="10"/>
  <c r="BB241" i="10"/>
  <c r="BB495" i="10"/>
  <c r="BB473" i="10"/>
  <c r="BB270" i="10"/>
  <c r="BB322" i="10"/>
  <c r="BB153" i="10"/>
  <c r="BB108" i="10"/>
  <c r="BB376" i="10"/>
  <c r="BB283" i="10"/>
  <c r="BB405" i="10"/>
  <c r="BB499" i="10"/>
  <c r="BB150" i="10"/>
  <c r="BB116" i="10"/>
  <c r="BB122" i="10"/>
  <c r="BB15" i="10"/>
  <c r="BB334" i="10"/>
  <c r="BB393" i="10"/>
  <c r="BB86" i="10"/>
  <c r="BB28" i="10"/>
  <c r="BB82" i="10"/>
  <c r="BB27" i="10"/>
  <c r="BB315" i="10"/>
  <c r="BB107" i="10"/>
  <c r="BB391" i="10"/>
  <c r="BB94" i="10"/>
  <c r="BB80" i="10"/>
  <c r="BB491" i="10"/>
  <c r="BB93" i="10"/>
  <c r="BB38" i="10"/>
  <c r="BB253" i="10"/>
  <c r="BB262" i="10"/>
  <c r="BB445" i="10"/>
  <c r="BB132" i="10"/>
  <c r="BB354" i="10"/>
  <c r="BB133" i="10"/>
  <c r="BB167" i="10"/>
  <c r="BB428" i="10"/>
  <c r="BB426" i="10"/>
  <c r="BB237" i="10"/>
  <c r="BB90" i="10"/>
  <c r="BB98" i="10"/>
  <c r="BB181" i="10"/>
  <c r="BB30" i="10"/>
  <c r="BB476" i="10"/>
  <c r="BB250" i="10"/>
  <c r="BB494" i="10"/>
  <c r="BB441" i="10"/>
  <c r="BB244" i="10"/>
  <c r="BB290" i="10"/>
  <c r="BB87" i="10"/>
  <c r="BB215" i="10"/>
  <c r="BB496" i="10"/>
  <c r="BB68" i="10"/>
  <c r="BB54" i="10"/>
  <c r="BB358" i="10"/>
  <c r="BB208" i="10"/>
  <c r="BB416" i="10"/>
  <c r="BB182" i="10"/>
  <c r="BB222" i="10"/>
  <c r="BB85" i="10"/>
  <c r="BB272" i="10"/>
  <c r="BB454" i="10"/>
  <c r="BB392" i="10"/>
  <c r="BB327" i="10"/>
  <c r="BB450" i="10"/>
  <c r="BB347" i="10"/>
  <c r="BB307" i="10"/>
  <c r="BB483" i="10"/>
  <c r="BB369" i="10"/>
  <c r="BB397" i="10"/>
  <c r="BB257" i="10"/>
  <c r="BB442" i="10"/>
  <c r="BB381" i="10"/>
  <c r="BB493" i="10"/>
  <c r="BB74" i="10"/>
  <c r="BB113" i="10"/>
  <c r="BB388" i="10"/>
  <c r="BB424" i="10"/>
  <c r="BB60" i="10"/>
  <c r="BB37" i="10"/>
  <c r="BB173" i="10"/>
  <c r="BB284" i="10"/>
  <c r="BB163" i="10"/>
  <c r="BB12" i="10"/>
  <c r="BB455" i="10"/>
  <c r="BB178" i="10"/>
  <c r="BB453" i="10"/>
  <c r="BB407" i="10"/>
  <c r="BB148" i="10"/>
  <c r="BB444" i="10"/>
  <c r="BB471" i="10"/>
  <c r="BB411" i="10"/>
  <c r="BB279" i="10"/>
  <c r="BB61" i="10"/>
  <c r="BB240" i="10"/>
  <c r="BB263" i="10"/>
  <c r="BB436" i="10"/>
  <c r="BB401" i="10"/>
  <c r="BB137" i="10"/>
  <c r="BB95" i="10"/>
  <c r="BB487" i="10"/>
  <c r="BB110" i="10"/>
  <c r="BB488" i="10"/>
  <c r="BB49" i="10"/>
  <c r="BB423" i="10"/>
  <c r="BB239" i="10"/>
  <c r="BB67" i="10"/>
  <c r="BB497" i="10"/>
  <c r="BB179" i="10"/>
  <c r="BB373" i="10"/>
  <c r="BB89" i="10"/>
  <c r="BB223" i="10"/>
  <c r="BB463" i="10"/>
  <c r="BB16" i="10"/>
  <c r="BB75" i="10"/>
  <c r="BB101" i="10"/>
  <c r="BB396" i="10"/>
  <c r="BB447" i="10"/>
  <c r="BB353" i="10"/>
  <c r="BB301" i="10"/>
  <c r="BB500" i="10"/>
  <c r="BB180" i="10"/>
  <c r="BB403" i="10"/>
  <c r="BB214" i="10"/>
  <c r="BB365" i="10"/>
  <c r="BB193" i="10"/>
  <c r="BB155" i="10"/>
  <c r="BB149" i="10"/>
  <c r="BB224" i="10"/>
  <c r="BB449" i="10"/>
  <c r="BB323" i="10"/>
  <c r="BB452" i="10"/>
  <c r="BB254" i="10"/>
  <c r="BB406" i="10"/>
  <c r="BB43" i="10"/>
  <c r="BB66" i="10"/>
  <c r="BB190" i="10"/>
  <c r="BB389" i="10"/>
  <c r="BB346" i="10"/>
  <c r="BB161" i="10"/>
  <c r="BB231" i="10"/>
  <c r="BB342" i="10"/>
  <c r="BB40" i="10"/>
  <c r="BB168" i="10"/>
  <c r="BB118" i="10"/>
  <c r="BB418" i="10"/>
  <c r="BB304" i="10"/>
  <c r="BB126" i="10"/>
  <c r="BB217" i="10"/>
  <c r="BB210" i="10"/>
  <c r="BB319" i="10"/>
  <c r="BB216" i="10"/>
  <c r="BB42" i="10"/>
  <c r="BB59" i="10"/>
  <c r="BB169" i="10"/>
  <c r="BB477" i="10"/>
  <c r="BB438" i="10"/>
  <c r="BB44" i="10"/>
  <c r="BB421" i="10"/>
  <c r="BB96" i="10"/>
  <c r="BB22" i="10"/>
  <c r="BB329" i="10"/>
  <c r="BB281" i="10"/>
  <c r="BB363" i="10"/>
  <c r="BB247" i="10"/>
  <c r="BB129" i="10"/>
  <c r="BB112" i="10"/>
  <c r="BB19" i="10"/>
  <c r="BB273" i="10"/>
  <c r="BB345" i="10"/>
  <c r="BB13" i="10"/>
  <c r="BB189" i="10"/>
  <c r="BB14" i="10"/>
  <c r="BB185" i="10"/>
  <c r="BB479" i="10"/>
  <c r="BB410" i="10"/>
  <c r="BB318" i="10"/>
  <c r="BB314" i="10"/>
  <c r="BB297" i="10"/>
  <c r="BB420" i="10"/>
  <c r="BB164" i="10"/>
  <c r="BB457" i="10"/>
  <c r="BB84" i="10"/>
  <c r="BB131" i="10"/>
  <c r="BB248" i="10"/>
  <c r="BB267" i="10"/>
  <c r="BB209" i="10"/>
  <c r="BB310" i="10"/>
  <c r="BB227" i="10"/>
  <c r="BB25" i="10"/>
  <c r="BB36" i="10"/>
  <c r="BB245" i="10"/>
  <c r="BB69" i="10"/>
  <c r="BB123" i="10"/>
  <c r="BB119" i="10"/>
  <c r="BB79" i="10"/>
  <c r="BB344" i="10"/>
  <c r="BB324" i="10"/>
  <c r="BB448" i="10"/>
  <c r="BB183" i="10"/>
  <c r="BB46" i="10"/>
  <c r="BB298" i="10"/>
  <c r="BB446" i="10"/>
  <c r="BB186" i="10"/>
  <c r="BB57" i="10"/>
  <c r="BB413" i="10"/>
  <c r="BB10" i="10"/>
  <c r="BB367" i="10"/>
  <c r="BB159" i="10"/>
  <c r="BB286" i="10"/>
  <c r="BB361" i="10"/>
  <c r="BB128" i="10"/>
  <c r="BB143" i="10"/>
  <c r="BB255" i="10"/>
  <c r="BB176" i="10"/>
  <c r="BB412" i="10"/>
  <c r="BB474" i="10"/>
  <c r="BB443" i="10"/>
  <c r="BB142" i="10"/>
  <c r="BB377" i="10"/>
  <c r="BB53" i="10"/>
  <c r="BB156" i="10"/>
  <c r="BB340" i="10"/>
  <c r="BB343" i="10"/>
  <c r="BB6" i="10"/>
  <c r="BB83" i="10"/>
  <c r="BB422" i="10"/>
  <c r="BB152" i="10"/>
  <c r="BB256" i="10"/>
  <c r="BB236" i="10"/>
  <c r="BB485" i="10"/>
  <c r="BB386" i="10"/>
  <c r="BB349" i="10"/>
  <c r="BB165" i="10"/>
  <c r="BB187" i="10"/>
  <c r="BB47" i="10"/>
  <c r="BB394" i="10"/>
  <c r="BB330" i="10"/>
  <c r="BB77" i="10"/>
  <c r="BB99" i="10"/>
  <c r="BB461" i="10"/>
  <c r="BB117" i="10"/>
  <c r="BB311" i="10"/>
  <c r="BB370" i="10"/>
  <c r="BB385" i="10"/>
  <c r="BB188" i="10"/>
  <c r="BB400" i="10"/>
  <c r="BB390" i="10"/>
  <c r="BB197" i="10"/>
  <c r="BB154" i="10"/>
  <c r="BB398" i="10"/>
  <c r="BB475" i="10"/>
  <c r="BB489" i="10"/>
  <c r="BB100" i="10"/>
  <c r="BB456" i="10"/>
  <c r="BB296" i="10"/>
  <c r="BB65" i="10"/>
  <c r="BB48" i="10"/>
  <c r="BB158" i="10"/>
  <c r="BB320" i="10"/>
  <c r="BB316" i="10"/>
  <c r="BB498" i="10"/>
  <c r="BB317" i="10"/>
  <c r="BB276" i="10"/>
  <c r="BB146" i="10"/>
  <c r="BB472" i="10"/>
  <c r="BB233" i="10"/>
  <c r="BB206" i="10"/>
  <c r="BB366" i="10"/>
  <c r="BB11" i="10"/>
  <c r="BB147" i="10"/>
  <c r="BB184" i="10"/>
  <c r="BB271" i="10"/>
  <c r="BB18" i="10"/>
  <c r="BB335" i="10"/>
  <c r="BB332" i="10"/>
  <c r="BB384" i="10"/>
  <c r="BB177" i="10"/>
  <c r="BB103" i="10"/>
  <c r="BB313" i="10"/>
  <c r="BB258" i="10"/>
  <c r="BB23" i="10"/>
  <c r="BB252" i="10"/>
  <c r="BB305" i="10"/>
  <c r="BB264" i="10"/>
  <c r="BB8" i="10"/>
  <c r="BB333" i="10"/>
  <c r="BB331" i="10"/>
  <c r="BB56" i="10"/>
  <c r="BB300" i="10"/>
  <c r="BB35" i="10"/>
  <c r="BB469" i="10"/>
  <c r="BB106" i="10"/>
  <c r="BB484" i="10"/>
  <c r="BB194" i="10"/>
  <c r="BB299" i="10"/>
  <c r="BB243" i="10"/>
  <c r="BB92" i="10"/>
  <c r="BB414" i="10"/>
  <c r="BB371" i="10"/>
  <c r="BB460" i="10"/>
  <c r="BB251" i="10"/>
  <c r="BB58" i="10"/>
  <c r="BB174" i="10"/>
  <c r="BB198" i="10"/>
  <c r="BB303" i="10"/>
  <c r="BB121" i="10"/>
  <c r="BB415" i="10"/>
  <c r="BB242" i="10"/>
  <c r="BB76" i="10"/>
  <c r="BB230" i="10"/>
  <c r="BB336" i="10"/>
  <c r="BB221" i="10"/>
  <c r="BB200" i="10"/>
  <c r="BB451" i="10"/>
  <c r="BB274" i="10"/>
  <c r="BB88" i="10"/>
  <c r="BB207" i="10"/>
  <c r="BB478" i="10"/>
  <c r="BB213" i="10"/>
  <c r="BB151" i="10"/>
  <c r="BB220" i="10"/>
  <c r="BB378" i="10"/>
  <c r="BB219" i="10"/>
  <c r="BB9" i="10"/>
  <c r="BB427" i="10"/>
  <c r="BB356" i="10"/>
  <c r="BB29" i="10"/>
  <c r="BB199" i="10"/>
  <c r="BB140" i="10"/>
  <c r="BB430" i="10"/>
  <c r="BB351" i="10"/>
  <c r="BB433" i="10"/>
  <c r="BB294" i="10"/>
  <c r="BB292" i="10"/>
  <c r="BB73" i="10"/>
  <c r="BB234" i="10"/>
  <c r="BB62" i="10"/>
  <c r="BB348" i="10"/>
  <c r="BB268" i="10"/>
  <c r="BB81" i="10"/>
  <c r="BB431" i="10"/>
  <c r="BB124" i="10"/>
  <c r="BB439" i="10"/>
  <c r="BB325" i="10"/>
  <c r="BB196" i="10"/>
  <c r="BB481" i="10"/>
  <c r="BB486" i="10"/>
  <c r="BB352" i="10"/>
  <c r="BB5" i="10"/>
  <c r="BB127" i="10"/>
  <c r="BB265" i="10"/>
  <c r="BB375" i="10"/>
  <c r="BB115" i="10"/>
  <c r="BB308" i="10"/>
  <c r="BB490" i="10"/>
  <c r="BB45" i="10"/>
  <c r="BB359" i="10"/>
  <c r="BB465" i="10"/>
  <c r="BB97" i="10"/>
  <c r="BB492" i="10"/>
  <c r="BB21" i="10"/>
  <c r="BB204" i="10"/>
  <c r="BB379" i="10"/>
  <c r="BB374" i="10"/>
  <c r="BB480" i="10"/>
  <c r="BB266" i="10"/>
  <c r="BB26" i="10"/>
  <c r="BB382" i="10"/>
  <c r="BB482" i="10"/>
  <c r="BB135" i="10"/>
  <c r="BB24" i="10"/>
  <c r="BB120" i="10"/>
  <c r="BB50" i="10"/>
  <c r="BB52" i="10"/>
  <c r="BB341" i="10"/>
  <c r="BB166" i="10"/>
  <c r="BB306" i="10"/>
  <c r="BB218" i="10"/>
  <c r="BB229" i="10"/>
  <c r="BB136" i="10"/>
  <c r="BB429" i="10"/>
  <c r="BB145" i="10"/>
  <c r="BB130" i="10"/>
  <c r="BB125" i="10"/>
  <c r="BB261" i="10"/>
  <c r="BB402" i="10"/>
  <c r="BB212" i="10"/>
  <c r="BB102" i="10"/>
  <c r="BB33" i="10"/>
  <c r="BB387" i="10"/>
  <c r="BB278" i="10"/>
  <c r="BB321" i="10"/>
  <c r="BB360" i="10"/>
  <c r="BB372" i="10"/>
  <c r="BB432" i="10"/>
  <c r="BB105" i="10"/>
  <c r="BB260" i="10"/>
  <c r="BB235" i="10"/>
  <c r="BB437" i="10"/>
  <c r="BB70" i="10"/>
  <c r="BB425" i="10"/>
  <c r="BB291" i="10"/>
  <c r="BB470" i="10"/>
  <c r="BB288" i="10"/>
  <c r="BB139" i="10"/>
  <c r="BB302" i="10"/>
  <c r="BB440" i="10"/>
  <c r="BB34" i="10"/>
  <c r="BB326" i="10"/>
  <c r="BB417" i="10"/>
  <c r="BB293" i="10"/>
  <c r="BB362" i="10"/>
  <c r="BB203" i="10"/>
  <c r="BB277" i="10"/>
  <c r="BB202" i="10"/>
  <c r="BB466" i="10"/>
  <c r="BB364" i="10"/>
  <c r="BB205" i="10"/>
  <c r="BB232" i="10"/>
  <c r="BB289" i="10"/>
  <c r="BB357" i="10"/>
  <c r="BB4" i="10"/>
  <c r="BB172" i="10"/>
  <c r="BB328" i="10"/>
  <c r="BB226" i="10"/>
  <c r="BB114" i="10"/>
  <c r="BB109" i="10"/>
  <c r="BB63" i="10"/>
  <c r="BB111" i="10"/>
  <c r="BB201" i="10"/>
  <c r="BB285" i="10"/>
  <c r="BB280" i="10"/>
  <c r="BB31" i="10"/>
  <c r="BB249" i="10"/>
  <c r="BB138" i="10"/>
  <c r="BB134" i="10"/>
  <c r="BB160" i="10"/>
  <c r="BB17" i="10"/>
  <c r="BB409" i="10"/>
  <c r="BB175" i="10"/>
  <c r="BB462" i="10"/>
  <c r="BB64" i="10"/>
  <c r="BB20" i="10"/>
  <c r="BB399" i="10"/>
  <c r="BB72" i="10"/>
  <c r="BB170" i="10"/>
  <c r="BB337" i="10"/>
  <c r="BB141" i="10"/>
  <c r="BB269" i="10"/>
  <c r="BB104" i="10"/>
  <c r="BB275" i="10"/>
  <c r="BB78" i="10"/>
  <c r="BB91" i="10"/>
  <c r="BB408" i="10"/>
  <c r="BB350" i="10"/>
  <c r="BB287" i="10"/>
  <c r="BB468" i="10"/>
  <c r="BB225" i="10"/>
  <c r="BB404" i="10"/>
  <c r="BB312" i="10"/>
  <c r="BB157" i="10"/>
  <c r="BB144" i="10"/>
  <c r="BB192" i="10"/>
  <c r="BB228" i="10"/>
  <c r="BB368" i="10"/>
  <c r="BB435" i="10"/>
  <c r="BB246" i="10"/>
  <c r="BB211" i="10"/>
  <c r="BB162" i="10"/>
  <c r="BB195" i="10"/>
  <c r="BB383" i="10"/>
  <c r="BB51" i="10"/>
  <c r="BB458" i="10"/>
  <c r="BB71" i="10"/>
  <c r="BB355" i="10"/>
  <c r="G7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3" authorId="0" shapeId="0" xr:uid="{00000000-0006-0000-0300-000001000000}">
      <text>
        <r>
          <rPr>
            <sz val="10"/>
            <color rgb="FF000000"/>
            <rFont val="Arial"/>
            <family val="2"/>
            <scheme val="minor"/>
          </rPr>
          <t>Viene considerato il valore residenziale nuova costruzione</t>
        </r>
      </text>
    </comment>
    <comment ref="R24" authorId="0" shapeId="0" xr:uid="{00000000-0006-0000-0300-000002000000}">
      <text>
        <r>
          <rPr>
            <sz val="10"/>
            <color rgb="FF000000"/>
            <rFont val="Arial"/>
            <family val="2"/>
            <scheme val="minor"/>
          </rPr>
          <t>Prende il valore maggiorazione residenziale ristrutturazione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<sst xmlns="http://schemas.openxmlformats.org/spreadsheetml/2006/main" count="36264" uniqueCount="16803">
  <si>
    <t>IOUR1</t>
  </si>
  <si>
    <t>Totale oneri di urbanizzazione OU1</t>
  </si>
  <si>
    <t>IOUR2</t>
  </si>
  <si>
    <t>Totale oneri di urbanizzazione OU2</t>
  </si>
  <si>
    <t>IOUR3</t>
  </si>
  <si>
    <t>Totale oneri di urbanizzazione OU3</t>
  </si>
  <si>
    <t>IOUR4</t>
  </si>
  <si>
    <t>Totale oneri di urbanizzazione OU4</t>
  </si>
  <si>
    <t>IOUR5</t>
  </si>
  <si>
    <t>Totale oneri di urbanizzazione OU5</t>
  </si>
  <si>
    <t>IOUR6</t>
  </si>
  <si>
    <t>Totale oneri di urbanizzazione OU6</t>
  </si>
  <si>
    <t>IOUR7</t>
  </si>
  <si>
    <t>Totale oneri di urbanizzazione OU7</t>
  </si>
  <si>
    <t>IOUR8</t>
  </si>
  <si>
    <t>Totale oneri di urbanizzazione OU8</t>
  </si>
  <si>
    <t>IOUR9</t>
  </si>
  <si>
    <t>Totale oneri di urbanizzazione OU9</t>
  </si>
  <si>
    <t>IOUR10</t>
  </si>
  <si>
    <t>Totale oneri di urbanizzazione OU10</t>
  </si>
  <si>
    <t>IOUR11</t>
  </si>
  <si>
    <t>Totale oneri di urbanizzazione OU11</t>
  </si>
  <si>
    <t>IOUR12</t>
  </si>
  <si>
    <t>Totale oneri di urbanizzazione OU12</t>
  </si>
  <si>
    <t>IOUMON</t>
  </si>
  <si>
    <t>Totale oneri di urbanizzazione per monetizzazione</t>
  </si>
  <si>
    <t>IOUTOT</t>
  </si>
  <si>
    <t>Totale oneri di urbanizzazione</t>
  </si>
  <si>
    <t>IOCOST</t>
  </si>
  <si>
    <t>Importo totale costo di costruzione</t>
  </si>
  <si>
    <t>CLASSE</t>
  </si>
  <si>
    <t>Classe dell'edificio (Costo di costruzione)</t>
  </si>
  <si>
    <t>CLASSEN</t>
  </si>
  <si>
    <t>Classe dell'edificio (Classe)</t>
  </si>
  <si>
    <t>IN5M</t>
  </si>
  <si>
    <t>Maggiorazione (Classe)</t>
  </si>
  <si>
    <t>NOTE</t>
  </si>
  <si>
    <t>Note stralcio</t>
  </si>
  <si>
    <t>SUPABR</t>
  </si>
  <si>
    <t>Superficie utile abitabile dell'intero edificio</t>
  </si>
  <si>
    <t>IN1ABR</t>
  </si>
  <si>
    <t>Incremento relativo alla superficie</t>
  </si>
  <si>
    <t>IN2ACC</t>
  </si>
  <si>
    <t>Incremento relativo alla Superficie accessori del residen.</t>
  </si>
  <si>
    <t>COSTOA</t>
  </si>
  <si>
    <t>A - Costo di costruzione convenzionale unitario</t>
  </si>
  <si>
    <t>COSTOB</t>
  </si>
  <si>
    <t>B - Costo di costruzione convenzionale unitario maggiorato</t>
  </si>
  <si>
    <t>IN3CAR</t>
  </si>
  <si>
    <t>Incremento relativo a particolari caratteristiche (Art.7)</t>
  </si>
  <si>
    <t>SUPSC</t>
  </si>
  <si>
    <t>Superficie Complessiva Residenziale [ Sc (art. 2) ]</t>
  </si>
  <si>
    <t>SUPCON</t>
  </si>
  <si>
    <t>Superficie totale utile per attivita' non residenziali</t>
  </si>
  <si>
    <t>CR_TABA_A1</t>
  </si>
  <si>
    <t>Aliquota 1 Marche</t>
  </si>
  <si>
    <t>CR_TABB_A2</t>
  </si>
  <si>
    <t>Aliquota 2 Marche</t>
  </si>
  <si>
    <t>CR_TABC_A3</t>
  </si>
  <si>
    <t>Aliquota 3 Marche</t>
  </si>
  <si>
    <t>CR_ALI_RID_A</t>
  </si>
  <si>
    <t>Aliquota Riduzione A     Marche</t>
  </si>
  <si>
    <t>CR_ALI_MAG</t>
  </si>
  <si>
    <t>Aliquota Maggiorazione   Marche</t>
  </si>
  <si>
    <t>CR_ABLUSSO</t>
  </si>
  <si>
    <t>abitazione di lusso o edificio provvisto di eliporto ?( si = 1, NO= 2)</t>
  </si>
  <si>
    <t>Calcolo della superficie complessiva per la determinazione del costo di costruzione dell'edifiico</t>
  </si>
  <si>
    <t>All'interno delle tabelle "Parti comuni" e "Unità immobiliari" è possibile inserire ulteriori righe rispetto alle attuali</t>
  </si>
  <si>
    <t>Dati generali e di riepilogo</t>
  </si>
  <si>
    <t xml:space="preserve">Editabile </t>
  </si>
  <si>
    <t>Numero complessivo di unità immobiliari</t>
  </si>
  <si>
    <t>Da selezionare</t>
  </si>
  <si>
    <t>m²</t>
  </si>
  <si>
    <t>S.u.a. &gt;160</t>
  </si>
  <si>
    <t>S.n.r. (I): cantine, soffitte, lavatoi, locali termici e simili</t>
  </si>
  <si>
    <t>S.n.r. (II): androni e porticati liberi</t>
  </si>
  <si>
    <t>S.n.r. (III): logge e balconi</t>
  </si>
  <si>
    <t>Parti comuni</t>
  </si>
  <si>
    <t>Descrizione</t>
  </si>
  <si>
    <t>S.n.r. (I)</t>
  </si>
  <si>
    <t>S.n.r. (II)</t>
  </si>
  <si>
    <t>S.n.r. (III)</t>
  </si>
  <si>
    <t>Destinazione singoli vani</t>
  </si>
  <si>
    <t>Piano:</t>
  </si>
  <si>
    <t>S.u.a.</t>
  </si>
  <si>
    <t>Recupero dati da Calcolo Superfici</t>
  </si>
  <si>
    <t>Sì</t>
  </si>
  <si>
    <t>Tabella 1</t>
  </si>
  <si>
    <t>Classi sup.</t>
  </si>
  <si>
    <t>Alloggi n.</t>
  </si>
  <si>
    <t>Sua / Su</t>
  </si>
  <si>
    <t>i</t>
  </si>
  <si>
    <t>Increm.</t>
  </si>
  <si>
    <t>S.u. =</t>
  </si>
  <si>
    <t>i1=</t>
  </si>
  <si>
    <t>Tabella 2-3</t>
  </si>
  <si>
    <t>Accessori</t>
  </si>
  <si>
    <t>S.n.r.</t>
  </si>
  <si>
    <t>Snr / Su</t>
  </si>
  <si>
    <t>X</t>
  </si>
  <si>
    <t>cantine, soffitte, lavatoi, locali termici e simili</t>
  </si>
  <si>
    <t>&lt;= 50</t>
  </si>
  <si>
    <t>androni e porticati liberi</t>
  </si>
  <si>
    <t>&gt;50&lt;= 75</t>
  </si>
  <si>
    <t>logge e balconi</t>
  </si>
  <si>
    <t>&gt;75&lt;=100</t>
  </si>
  <si>
    <t>S.n.r. =</t>
  </si>
  <si>
    <t>&gt;100</t>
  </si>
  <si>
    <t>Snr/Su x 100</t>
  </si>
  <si>
    <t>i2=</t>
  </si>
  <si>
    <t>Tabella 4 e relative caratteristiche</t>
  </si>
  <si>
    <t>n. caratt.</t>
  </si>
  <si>
    <t>o</t>
  </si>
  <si>
    <t>nessuna caratteristica</t>
  </si>
  <si>
    <t>più di un ascensore per scala</t>
  </si>
  <si>
    <t>scala di servizio non prescritta</t>
  </si>
  <si>
    <t>maggiore dell'altezza minima regolamentare</t>
  </si>
  <si>
    <t>piscina</t>
  </si>
  <si>
    <t>alloggio custode per meno di 15 unità</t>
  </si>
  <si>
    <t>i3=</t>
  </si>
  <si>
    <t>Impostare  direttamente Classe Massima (XI)</t>
  </si>
  <si>
    <t>No</t>
  </si>
  <si>
    <t>=</t>
  </si>
  <si>
    <t>Classe</t>
  </si>
  <si>
    <t>NOTE:</t>
  </si>
  <si>
    <t>i1+i2+i3=</t>
  </si>
  <si>
    <t>i=</t>
  </si>
  <si>
    <t>Tipologia:</t>
  </si>
  <si>
    <t>Comune con meno di 50.000 abitanti</t>
  </si>
  <si>
    <t>Nuova costruzione/Ampliamento</t>
  </si>
  <si>
    <t>Ristrutturazione</t>
  </si>
  <si>
    <t>Sottotetti</t>
  </si>
  <si>
    <t>parte RESIDENZIALE</t>
  </si>
  <si>
    <t>S.u. = Sup. utile abitabile</t>
  </si>
  <si>
    <t>Superficie lorda di pavimento</t>
  </si>
  <si>
    <t>S.n.r. = Sup. non residenziale</t>
  </si>
  <si>
    <t>60 % di S.n.r. = Sup. ragg.</t>
  </si>
  <si>
    <t>S.c. = Sup. complessiva</t>
  </si>
  <si>
    <t>parte COMMERCIO/TERZIARIO</t>
  </si>
  <si>
    <t>S.n. = Sup. netta</t>
  </si>
  <si>
    <t>S.a. = Sup. accessoria</t>
  </si>
  <si>
    <t>60 % di S.a. = Sup. ragg.</t>
  </si>
  <si>
    <t>S.t.= Sup. totale</t>
  </si>
  <si>
    <t>RESIDENZIALE</t>
  </si>
  <si>
    <t>S.c. (Superficie complessiva)</t>
  </si>
  <si>
    <t>COMMERCIO/TERZIARIO</t>
  </si>
  <si>
    <t>S.t. (Superficie totale)</t>
  </si>
  <si>
    <t>S.t.(Superficie totale)</t>
  </si>
  <si>
    <t>RESIDENZIALE BASE (al mq)</t>
  </si>
  <si>
    <t>RESIDENZIALE MAGGIORATO (al mq)</t>
  </si>
  <si>
    <t>EDIFICIO parte RESIDENZIALE</t>
  </si>
  <si>
    <t>COMMERCIO/TERZIARIO BASE (al mq)</t>
  </si>
  <si>
    <t>COMMERCIO/TERZIARIO MAGGIORATO (al mq)</t>
  </si>
  <si>
    <t>EDIFICIO parte COMMERCIO/TERZIARIO</t>
  </si>
  <si>
    <t>CONTRIBUTO:</t>
  </si>
  <si>
    <t>Aliquota</t>
  </si>
  <si>
    <t>RESIDENZIALE su base tabella ministero</t>
  </si>
  <si>
    <t>TERZIARIO su base tabella ministero</t>
  </si>
  <si>
    <t>SUL COSTO DI COSTRUZIONE TOTALE</t>
  </si>
  <si>
    <t>Computo Metrico Estimativo</t>
  </si>
  <si>
    <t>RESIDENZIALE da computo estimativo</t>
  </si>
  <si>
    <t>% singola destinazione</t>
  </si>
  <si>
    <t>Coefficiente moltiplicatore destinazione</t>
  </si>
  <si>
    <t>Costo di Costruzione</t>
  </si>
  <si>
    <t>COMMERCIO/TERZIARIO da computo estimativo</t>
  </si>
  <si>
    <t>CONTRIBUTO GIA' CORRISPOSTO:</t>
  </si>
  <si>
    <t>per rinnovi di Concessione o conguagli</t>
  </si>
  <si>
    <t>per varianti od ampliamenti comparativi</t>
  </si>
  <si>
    <t>CONTRIBUTO SUL COSTO DI COSTRUZIONE DOVUTO:</t>
  </si>
  <si>
    <t>Totale</t>
  </si>
  <si>
    <t>Descrizione dell'intervento</t>
  </si>
  <si>
    <t>L'intervento è in sanatoria</t>
  </si>
  <si>
    <t>L'intervento implica il pagamento di una sanzione pecuniaria per un importo pari a</t>
  </si>
  <si>
    <t>L'intervento rientra nell'ambito dell'edilizia convenzionata</t>
  </si>
  <si>
    <t>L'intervento fruisce della riduzione prevista dal "piano casa"</t>
  </si>
  <si>
    <t>L'intervento fruisce della riduzione per densificazione (recupero e riuso di immobili dismessi o in via di dismissione)</t>
  </si>
  <si>
    <t>L'intervento rientra nelle disposizioni per la riduzione del consumo del suolo e la riqualificazione del suolo degradato</t>
  </si>
  <si>
    <t>L'intervento fruisce della riduzione tariffaria per risparmio energetico</t>
  </si>
  <si>
    <t>L'intervento fruisce della riduzione per risparmio energetico per una percentuale pari al</t>
  </si>
  <si>
    <t>Oneri di urbanizzazione</t>
  </si>
  <si>
    <t>L'intervento implica oneri di urbanizzazione primaria</t>
  </si>
  <si>
    <t>L'intervento implica oneri di urbanizzazione secondaria</t>
  </si>
  <si>
    <t>Sono già stati corrisposti oneri di urbanizzazione primaria per un importo pari a</t>
  </si>
  <si>
    <t>Sono già stati corrisposti oneri di urbanizzazione secondaria per un importo pari a</t>
  </si>
  <si>
    <t>Saranno realizzate opere di urbanizzazione primaria per un importo pari a</t>
  </si>
  <si>
    <t>Saranno realizzate opere di urbanizzazione secondaria per un importo pari a</t>
  </si>
  <si>
    <t>Parametri per il calcolo Oneri di Urbanizzazione 1° e 2°</t>
  </si>
  <si>
    <t>Destinazione d'uso</t>
  </si>
  <si>
    <t>Consistenza</t>
  </si>
  <si>
    <t>Tariffa Onere Urbanizzazione Primaria</t>
  </si>
  <si>
    <t>Tariffa Onere Urbanizzazione Secondaria</t>
  </si>
  <si>
    <t>Parametri per il calcolo nel caso di intervento di recupero dei sottotetti ai fini abitativi</t>
  </si>
  <si>
    <t>Residenziale</t>
  </si>
  <si>
    <t>m³</t>
  </si>
  <si>
    <t>Parametri per il calcolo della maggiorazione prevista nel caso in cui l'intervento sottragga superficie agricola nello stato di fatto</t>
  </si>
  <si>
    <t>Superficie lotto</t>
  </si>
  <si>
    <t>Superficie agricola sottratta</t>
  </si>
  <si>
    <t>Sup. agricola/Sup. lotto</t>
  </si>
  <si>
    <t>L'intervento implica una maggiorazione pari a 5%</t>
  </si>
  <si>
    <t>Superficie oggetto di calcolo Onere</t>
  </si>
  <si>
    <t>Importo al m²</t>
  </si>
  <si>
    <t>€</t>
  </si>
  <si>
    <t>Tot dotazioni territoriali</t>
  </si>
  <si>
    <t>Tot Oneri di Urbanizzazione</t>
  </si>
  <si>
    <t>Parametri per il calcolo della monetizzazione delle aree a standards</t>
  </si>
  <si>
    <t>L'intervento ricade nella zona</t>
  </si>
  <si>
    <t>Superficie da monetizzare</t>
  </si>
  <si>
    <t>Tot Monteizzazione aree standard</t>
  </si>
  <si>
    <t>Parametri per il calcolo della monetizzazione  per dotazioni territoriali servizi e parcheggi</t>
  </si>
  <si>
    <t>Parametri per il calcolo della monetizzazione  per aree Verdi</t>
  </si>
  <si>
    <t>Tot Monetizzazione</t>
  </si>
  <si>
    <t>Tot oneri Urbanizzazione &amp; Monetizzazione</t>
  </si>
  <si>
    <t>U.I.</t>
  </si>
  <si>
    <t>Volume singola unità immobiliare</t>
  </si>
  <si>
    <t>Superfici parcheggi</t>
  </si>
  <si>
    <t>Opzioni</t>
  </si>
  <si>
    <t>Zone di riferimento per il calcolo della monetizzazione delle aree standard</t>
  </si>
  <si>
    <t>Intervento in sanatoria</t>
  </si>
  <si>
    <t>Contributo sul costo di costruzione - classi di edifici e relative maggiorazioni per comuni con meno di 50.000 abitanti</t>
  </si>
  <si>
    <t>Zona</t>
  </si>
  <si>
    <t>Denominazione</t>
  </si>
  <si>
    <t>Importo (€/mq)</t>
  </si>
  <si>
    <t>Nuova edificazione</t>
  </si>
  <si>
    <t>?</t>
  </si>
  <si>
    <t>x</t>
  </si>
  <si>
    <t>Selezionare la zona urbanistica</t>
  </si>
  <si>
    <t>Sì (gratuita)</t>
  </si>
  <si>
    <t>Minimo</t>
  </si>
  <si>
    <t>Massimo (compreso)</t>
  </si>
  <si>
    <t>Maggiorazione</t>
  </si>
  <si>
    <t>Zona unica</t>
  </si>
  <si>
    <t>Sì (nuova edificazione)</t>
  </si>
  <si>
    <t>I</t>
  </si>
  <si>
    <t>Sì (ristrutturazione</t>
  </si>
  <si>
    <t>II</t>
  </si>
  <si>
    <t>Parametri generici</t>
  </si>
  <si>
    <t>Sì (recupero sottotetto)</t>
  </si>
  <si>
    <t>III</t>
  </si>
  <si>
    <t>Sì (tutti gli interventi)</t>
  </si>
  <si>
    <t>IV</t>
  </si>
  <si>
    <t>V</t>
  </si>
  <si>
    <t>VI</t>
  </si>
  <si>
    <t>REGIONE</t>
  </si>
  <si>
    <t>VII</t>
  </si>
  <si>
    <t>VIII</t>
  </si>
  <si>
    <t>IX</t>
  </si>
  <si>
    <t>Maggiorazione per Fondo Aree verdi</t>
  </si>
  <si>
    <t>Zone di riferimento per il calcolo della monetizzazione parcheggi</t>
  </si>
  <si>
    <t>XI</t>
  </si>
  <si>
    <t>Oneri urbanizz.</t>
  </si>
  <si>
    <t>Costo costruz.</t>
  </si>
  <si>
    <t>Selezionare la zona</t>
  </si>
  <si>
    <t>Contributo sul costo di costruzione - classi di edifici e relative maggiorazioni per comuni con più di 50.000 abitanti</t>
  </si>
  <si>
    <t>Maggiorazione per consumo suolo e riqualificazione suolo degradato</t>
  </si>
  <si>
    <t>OU</t>
  </si>
  <si>
    <t>Tariffa</t>
  </si>
  <si>
    <t>MOLISE</t>
  </si>
  <si>
    <t>Urbanizzazione 6°</t>
  </si>
  <si>
    <t>Tipologia</t>
  </si>
  <si>
    <t>Urbanizzazione 7°</t>
  </si>
  <si>
    <t>Urbanizzazione 8°</t>
  </si>
  <si>
    <t>Comune con più di 50.000 abitanti</t>
  </si>
  <si>
    <t>Urbanizzazione 9°</t>
  </si>
  <si>
    <t>Urbanizzazione 10°</t>
  </si>
  <si>
    <t>Urbanizzazione 11°</t>
  </si>
  <si>
    <t>Urbanizzazione 12°</t>
  </si>
  <si>
    <t>Aliquota per computo estimativo del terziario</t>
  </si>
  <si>
    <t>Anni dall'ultima lavorazione</t>
  </si>
  <si>
    <t>Nuova costruz.</t>
  </si>
  <si>
    <t>Ristrutt. e ampliam.</t>
  </si>
  <si>
    <t>meno di dieci</t>
  </si>
  <si>
    <t>più di dieci</t>
  </si>
  <si>
    <t>Riduzione per "Piano casa"</t>
  </si>
  <si>
    <t>parametro CC stato di fatto</t>
  </si>
  <si>
    <t>Riduzione per interventi di densificazione</t>
  </si>
  <si>
    <t>Calcolo costro di costruzione</t>
  </si>
  <si>
    <t>Calcolo classe</t>
  </si>
  <si>
    <t>CALCOLO SUPERIFICI EDIFICIO</t>
  </si>
  <si>
    <t>DETERMINAZIONE CLASSE</t>
  </si>
  <si>
    <t>Ecologia</t>
  </si>
  <si>
    <t>OU 1°</t>
  </si>
  <si>
    <t>OU 2°</t>
  </si>
  <si>
    <t>-</t>
  </si>
  <si>
    <t>Lista delle attività inserite con filtro per convalida</t>
  </si>
  <si>
    <t>Concatenazione per cerca.vert</t>
  </si>
  <si>
    <t>Fasce oneri di urbanizzazione (da delibera oneri)</t>
  </si>
  <si>
    <t>N/D</t>
  </si>
  <si>
    <t>COLONNA DA NON MOFICARE</t>
  </si>
  <si>
    <t>Per convalida dati</t>
  </si>
  <si>
    <t>Conteggio per filtro sulla convalida dei dati</t>
  </si>
  <si>
    <t>Tipo di Intervento</t>
  </si>
  <si>
    <t>mq &gt; 450</t>
  </si>
  <si>
    <t>Tipologia di Intervento per CC</t>
  </si>
  <si>
    <t>Superficie S.u.a</t>
  </si>
  <si>
    <t>Superificie S.n.r</t>
  </si>
  <si>
    <t>Superficie Complessiva</t>
  </si>
  <si>
    <t>Classe Edificio</t>
  </si>
  <si>
    <t>Maggiorazione % sul CC</t>
  </si>
  <si>
    <t>Totale Oneri Urbanizzazione</t>
  </si>
  <si>
    <t>Aliquota applicata sul CC</t>
  </si>
  <si>
    <t>DIVERSO PER CLASSE</t>
  </si>
  <si>
    <t>Indicare i mq per i quali considerare la %</t>
  </si>
  <si>
    <t>L'intervento usufrisce di una eventuale riduzione per una percentuale del (indicare la %)</t>
  </si>
  <si>
    <t>Riduzioni applicate</t>
  </si>
  <si>
    <t>Coefficiente</t>
  </si>
  <si>
    <t>Concatena per cerca.vert</t>
  </si>
  <si>
    <t>Nuova Costruzione</t>
  </si>
  <si>
    <t>Coefficiente OU3</t>
  </si>
  <si>
    <t>Coefficiente OU4</t>
  </si>
  <si>
    <t>Ristrutturazione Edilizia</t>
  </si>
  <si>
    <t>Tipologie di attività</t>
  </si>
  <si>
    <t>Commercio/Terziario</t>
  </si>
  <si>
    <t>Destinazione D'uso</t>
  </si>
  <si>
    <t>ND</t>
  </si>
  <si>
    <t>Tipologia destinazione d'uso</t>
  </si>
  <si>
    <t>Tipologia intervento</t>
  </si>
  <si>
    <t>Raddoppia per Sanatoria?</t>
  </si>
  <si>
    <t>Totale (Importo da Pagare)</t>
  </si>
  <si>
    <t>Monetizzazioni</t>
  </si>
  <si>
    <t>cc al mq/mc in €</t>
  </si>
  <si>
    <t>Categoria destinazione</t>
  </si>
  <si>
    <t>Abitazioni aventi caratteristiche di lusso (D.M. 02/08/1969)</t>
  </si>
  <si>
    <t>Calcolo contributo del costo di costruzione per superficie</t>
  </si>
  <si>
    <t>Superficie Utile &gt;</t>
  </si>
  <si>
    <t>Superficie Utile &lt;</t>
  </si>
  <si>
    <t>Accessorie &gt;</t>
  </si>
  <si>
    <t>Accessorie &lt;</t>
  </si>
  <si>
    <t>% di contributo di CC</t>
  </si>
  <si>
    <t>a</t>
  </si>
  <si>
    <t>b</t>
  </si>
  <si>
    <t>c</t>
  </si>
  <si>
    <t>d</t>
  </si>
  <si>
    <t>e</t>
  </si>
  <si>
    <t>f</t>
  </si>
  <si>
    <t>Superficie Utile</t>
  </si>
  <si>
    <t>Superficie accessoria</t>
  </si>
  <si>
    <t>x su riga</t>
  </si>
  <si>
    <t>x su riga e z se maggiore</t>
  </si>
  <si>
    <t>Abitazione di Lusso?</t>
  </si>
  <si>
    <t>lusso?</t>
  </si>
  <si>
    <t>Lusso?</t>
  </si>
  <si>
    <t>Si</t>
  </si>
  <si>
    <t>Tabella per la determinazione della % del CC per insediamenti Residenziali</t>
  </si>
  <si>
    <t>"X"</t>
  </si>
  <si>
    <t>% sul CC</t>
  </si>
  <si>
    <t>Calcolo del contributo sul cc per classe</t>
  </si>
  <si>
    <t>Contributo del cc per classe NUOVO</t>
  </si>
  <si>
    <t>Tipologia di calcolo del Contributo sul CC</t>
  </si>
  <si>
    <t>SU e SNR</t>
  </si>
  <si>
    <t>Metratura</t>
  </si>
  <si>
    <t>Tipo di calcolo del CC</t>
  </si>
  <si>
    <t>Contributo del cc per classe RISTRUTTURATO</t>
  </si>
  <si>
    <t>Superficie utile (SU)</t>
  </si>
  <si>
    <t xml:space="preserve">Parametro per SU &gt; di </t>
  </si>
  <si>
    <t>Contributo del cc per METRATURA TOTALE NUOVO</t>
  </si>
  <si>
    <t>Contributo del cc per METRATURA TOTALE RISTRUTTURATO</t>
  </si>
  <si>
    <t>Contributo del cc per coefficiente diretto</t>
  </si>
  <si>
    <t>valore</t>
  </si>
  <si>
    <t>Tipologia descrizione</t>
  </si>
  <si>
    <t>% di Contributo sul CC da applicare</t>
  </si>
  <si>
    <t>Contributo del cc per incrocio tra SU e SNR</t>
  </si>
  <si>
    <t>Tipo di calcolo selezionato</t>
  </si>
  <si>
    <t>Tipo di intervento selezionato</t>
  </si>
  <si>
    <t>Riporto di tutte le tipologie di calcolo previste e selezione della percentuale che verrà utilizzata</t>
  </si>
  <si>
    <t>Successivamente compilare manualmente i dati di superficie con la sola quota di ampliamento nella scheda "Costo di costruzione"</t>
  </si>
  <si>
    <t>Ampliamenti</t>
  </si>
  <si>
    <r>
      <t xml:space="preserve">Nel caso si voglia calcolare il contributo sul costo di costruzione </t>
    </r>
    <r>
      <rPr>
        <b/>
        <sz val="10"/>
        <color theme="1"/>
        <rFont val="Inconsolata"/>
      </rPr>
      <t>per la sola parte di Ampliamento</t>
    </r>
    <r>
      <rPr>
        <sz val="10"/>
        <color theme="1"/>
        <rFont val="Inconsolata"/>
      </rPr>
      <t xml:space="preserve"> selezionare "SI"</t>
    </r>
  </si>
  <si>
    <t>Superficie di Ampliamento</t>
  </si>
  <si>
    <t>Tipo di metratura</t>
  </si>
  <si>
    <t>Riduzione di un Punto percentuale?</t>
  </si>
  <si>
    <t>Per il tipo di intervento è prevista una riduzione? Indicare "Sì/No" e i punti percentuali</t>
  </si>
  <si>
    <t>&lt;</t>
  </si>
  <si>
    <t>&lt;=</t>
  </si>
  <si>
    <t>&gt;</t>
  </si>
  <si>
    <t>MAX</t>
  </si>
  <si>
    <t>Classi di superficie</t>
  </si>
  <si>
    <t>"X" se classe presente</t>
  </si>
  <si>
    <t xml:space="preserve">Zona </t>
  </si>
  <si>
    <t>Zona A</t>
  </si>
  <si>
    <t>Zona B</t>
  </si>
  <si>
    <t>Zona C</t>
  </si>
  <si>
    <t>Zona E</t>
  </si>
  <si>
    <t>Zone Omogenee (Regione Marche)</t>
  </si>
  <si>
    <t>Aliquote per superfici Accessorie (Regione Marche)</t>
  </si>
  <si>
    <t>Aliquote per Particolari Caratteristiche</t>
  </si>
  <si>
    <t>N. di caratteristiche</t>
  </si>
  <si>
    <t>n. di riga</t>
  </si>
  <si>
    <t>A=</t>
  </si>
  <si>
    <t>(A1+A2+A3)/3=</t>
  </si>
  <si>
    <t>Contributo del CC per Zona</t>
  </si>
  <si>
    <t>A2
↓</t>
  </si>
  <si>
    <t>A1→</t>
  </si>
  <si>
    <t>\</t>
  </si>
  <si>
    <t>A3
↓</t>
  </si>
  <si>
    <t>CC BASE per interventi di NUOVA EDIFICAZIONE</t>
  </si>
  <si>
    <t>CC MAGGIORATO per interventi di NUOVA EDIFICAZIONE</t>
  </si>
  <si>
    <t>% relative al COSTO DI COSTRUZIONE di NUOVA EDIFICAZIONE</t>
  </si>
  <si>
    <t>CC BASE per interventi di RISTRUTTURAZIONE</t>
  </si>
  <si>
    <t>CC MAGGIORATO per interventi di RISTRUTTURAZIONE</t>
  </si>
  <si>
    <t>% relative al COSTO DI COSTRUZIONE di RISTRUTTURAZIONE</t>
  </si>
  <si>
    <t>Riduzioni in % da applicare sul CC</t>
  </si>
  <si>
    <t>Riduzioni da applicare</t>
  </si>
  <si>
    <t>Questo foglio verrà utilizzato solo nel momento in cui si vorranno inserire più tipologie di attività per suddividere il calcolo del cc</t>
  </si>
  <si>
    <t>Dati di superficie</t>
  </si>
  <si>
    <t>Superficie</t>
  </si>
  <si>
    <t>Costo mq</t>
  </si>
  <si>
    <t>Costo</t>
  </si>
  <si>
    <t>Coeff. %</t>
  </si>
  <si>
    <t>Perc. %</t>
  </si>
  <si>
    <t>Onere</t>
  </si>
  <si>
    <t>Selezionare il numero di interventi</t>
  </si>
  <si>
    <t>Costo mq magg.</t>
  </si>
  <si>
    <t>Tipo di %</t>
  </si>
  <si>
    <t>Tipo intervento</t>
  </si>
  <si>
    <t>Calcolo</t>
  </si>
  <si>
    <t>Intervento</t>
  </si>
  <si>
    <t>%</t>
  </si>
  <si>
    <t>Incrocio di calcolo 1</t>
  </si>
  <si>
    <t>Incrocio di calcolo 2</t>
  </si>
  <si>
    <t>Incrocio di calcolo 3</t>
  </si>
  <si>
    <t>Incrocio di calcolo 4</t>
  </si>
  <si>
    <t>Incrocio di calcolo 5</t>
  </si>
  <si>
    <t>Incrocio di calcolo 6</t>
  </si>
  <si>
    <t>Incrocio di calcolo 7</t>
  </si>
  <si>
    <t>Incrocio di calcolo 8</t>
  </si>
  <si>
    <t>Incrocio di calcolo 9</t>
  </si>
  <si>
    <t>Incrocio di calcolo 10</t>
  </si>
  <si>
    <t>Totale CC</t>
  </si>
  <si>
    <t>Una</t>
  </si>
  <si>
    <t>OU1</t>
  </si>
  <si>
    <t>OU2</t>
  </si>
  <si>
    <t>Oneri totali</t>
  </si>
  <si>
    <t>Coeff. % 1</t>
  </si>
  <si>
    <t>Coeff. % 2</t>
  </si>
  <si>
    <t>Totale Oneri</t>
  </si>
  <si>
    <t>Totale OU</t>
  </si>
  <si>
    <t>Questo foglio verrà utilizzato solo nel momento in cui si vorranno inserire più tipologie di attività per suddividere il calcolo degli OU</t>
  </si>
  <si>
    <t>Indicare se si vogliono utilizzare più righe di calcolo per calcolare per il CC</t>
  </si>
  <si>
    <t>Indicare se si vogliono utilizzare più righe di calcolo per calcolare gli Oneri di urbanizzazione</t>
  </si>
  <si>
    <t>Calcolo della superficie complessiva per la determinazione del costo di costruzione dell'edificio</t>
  </si>
  <si>
    <t>Calcolo oneri urbanizzazione zona D REGIONE LAZIO</t>
  </si>
  <si>
    <t>Insediamenti industriali regione Lazio</t>
  </si>
  <si>
    <t>Tipo Opera</t>
  </si>
  <si>
    <t>K1</t>
  </si>
  <si>
    <t>K2</t>
  </si>
  <si>
    <t>KS</t>
  </si>
  <si>
    <t>KC</t>
  </si>
  <si>
    <t>Per addetti da 0 a 15</t>
  </si>
  <si>
    <t>Per addetti da 16 a 50</t>
  </si>
  <si>
    <t>Per addetti da 51 a 200</t>
  </si>
  <si>
    <t>Ristrutturazioni, demolizioni e ricostruzioni</t>
  </si>
  <si>
    <t>concatena x cerca.vert</t>
  </si>
  <si>
    <t>Calcolo oneri urbanizzazione zona D</t>
  </si>
  <si>
    <t>Superficie dell'insediamento (S2)</t>
  </si>
  <si>
    <t>Volume di costruzione (V)</t>
  </si>
  <si>
    <t>Tipo Opera Calcolo oneri urbanizzazione zona D REGIONE LAZIO</t>
  </si>
  <si>
    <t>Superficie coperta utile in (S1)</t>
  </si>
  <si>
    <t>Ks (Up)</t>
  </si>
  <si>
    <t>Kc (Us)</t>
  </si>
  <si>
    <t>K=(K1xS1) + (K2xS2) + (KsxS2) + (KcxV)</t>
  </si>
  <si>
    <t>Oneri di urbanizzazione Totali (K)</t>
  </si>
  <si>
    <t>Selezionare Numero di addetti</t>
  </si>
  <si>
    <t>Selezionare Tipo di intervento</t>
  </si>
  <si>
    <t>Classi R1 REGIONE LAZIO</t>
  </si>
  <si>
    <t>A</t>
  </si>
  <si>
    <t>B - C2</t>
  </si>
  <si>
    <t>C1</t>
  </si>
  <si>
    <t>Classi R2 REGIONE LAZIO</t>
  </si>
  <si>
    <t>Unifamiliari Singole</t>
  </si>
  <si>
    <t>Unifamiliari aggregate fino a 2 piani abitabili - fino a 4 alloggi</t>
  </si>
  <si>
    <t>Unifamiliari aggregate fino a 2 piani abitabili - a schiera</t>
  </si>
  <si>
    <t>Plurifamiliari - fino a 3 piani abitabili</t>
  </si>
  <si>
    <t>Plurifamiliari - oltre 3 piani abitabili</t>
  </si>
  <si>
    <t>fino a 2000</t>
  </si>
  <si>
    <t>2001 5000</t>
  </si>
  <si>
    <t>5001 10000</t>
  </si>
  <si>
    <t>10001 20000</t>
  </si>
  <si>
    <t>20001 50000</t>
  </si>
  <si>
    <t>50001 100000</t>
  </si>
  <si>
    <t>Classi R3 REGIONE LAZIO</t>
  </si>
  <si>
    <t>Tabella calcolo Coefficiente R1+R2+R3</t>
  </si>
  <si>
    <t>R1</t>
  </si>
  <si>
    <t>R2</t>
  </si>
  <si>
    <t>R3</t>
  </si>
  <si>
    <t>Classe di Incremento</t>
  </si>
  <si>
    <t>Ubicazione</t>
  </si>
  <si>
    <t>Zona di P.R.G.</t>
  </si>
  <si>
    <t>R</t>
  </si>
  <si>
    <t>Totale (R1+R2+R3)</t>
  </si>
  <si>
    <t>Contributo del CC per classe e P.R.G.</t>
  </si>
  <si>
    <t>P.R.G.</t>
  </si>
  <si>
    <t>Tabella per la classificazione del tipo di immobile e la determinazione della % del CC</t>
  </si>
  <si>
    <t>Toscana</t>
  </si>
  <si>
    <t>Lazio</t>
  </si>
  <si>
    <t>Marche</t>
  </si>
  <si>
    <t>Parametri Master Italia</t>
  </si>
  <si>
    <t>Italia</t>
  </si>
  <si>
    <t>Lista delle regioni italiane</t>
  </si>
  <si>
    <t>Calcolo personalizzato?</t>
  </si>
  <si>
    <t>Classi di superfici personalizzato</t>
  </si>
  <si>
    <t xml:space="preserve">Parametri Regione </t>
  </si>
  <si>
    <t>Parametri Regione</t>
  </si>
  <si>
    <t>Regione selezionata</t>
  </si>
  <si>
    <t>Abruzzo</t>
  </si>
  <si>
    <t>Basilicata</t>
  </si>
  <si>
    <t>Calabria</t>
  </si>
  <si>
    <t>Campania</t>
  </si>
  <si>
    <t>Liguria</t>
  </si>
  <si>
    <t>Lombardia</t>
  </si>
  <si>
    <t>Molise</t>
  </si>
  <si>
    <t>Piemonte</t>
  </si>
  <si>
    <t>Puglia</t>
  </si>
  <si>
    <t>Sardegna</t>
  </si>
  <si>
    <t>Sicilia</t>
  </si>
  <si>
    <t>Umbria</t>
  </si>
  <si>
    <t>Veneto</t>
  </si>
  <si>
    <t>Valle d'Aosta</t>
  </si>
  <si>
    <t>COMUNE SELEZIONATO</t>
  </si>
  <si>
    <t>NR.</t>
  </si>
  <si>
    <t>DESCRIZIONE COMUNE</t>
  </si>
  <si>
    <t>SIGLA</t>
  </si>
  <si>
    <t>ABANO TERME</t>
  </si>
  <si>
    <t>PD</t>
  </si>
  <si>
    <t>ABBADIA CERRETO</t>
  </si>
  <si>
    <t>LO</t>
  </si>
  <si>
    <t>ABBADIA LARIANA</t>
  </si>
  <si>
    <t>LC</t>
  </si>
  <si>
    <t>ABBADIA SAN SALVATORE</t>
  </si>
  <si>
    <t>SI</t>
  </si>
  <si>
    <t>ABBASANTA</t>
  </si>
  <si>
    <t>OR</t>
  </si>
  <si>
    <t>ABBATEGGIO</t>
  </si>
  <si>
    <t>PE</t>
  </si>
  <si>
    <t>ABBIATEGRASSO</t>
  </si>
  <si>
    <t>MI</t>
  </si>
  <si>
    <t>ABETONE CUTIGLIANO</t>
  </si>
  <si>
    <t>PT</t>
  </si>
  <si>
    <t>ABRIOLA</t>
  </si>
  <si>
    <t>PZ</t>
  </si>
  <si>
    <t>ACATE</t>
  </si>
  <si>
    <t>RG</t>
  </si>
  <si>
    <t>ACCADIA</t>
  </si>
  <si>
    <t>FG</t>
  </si>
  <si>
    <t>ACCEGLIO</t>
  </si>
  <si>
    <t>CN</t>
  </si>
  <si>
    <t>ACCETTURA</t>
  </si>
  <si>
    <t>MT</t>
  </si>
  <si>
    <t>ACCIANO</t>
  </si>
  <si>
    <t>AQ</t>
  </si>
  <si>
    <t>ACCUMOLI</t>
  </si>
  <si>
    <t>RI</t>
  </si>
  <si>
    <t>ACERENZA</t>
  </si>
  <si>
    <t>ACERNO</t>
  </si>
  <si>
    <t>SA</t>
  </si>
  <si>
    <t>ACERRA</t>
  </si>
  <si>
    <t>NA</t>
  </si>
  <si>
    <t>ACI BONACCORSI</t>
  </si>
  <si>
    <t>CT</t>
  </si>
  <si>
    <t>ACI CASTELLO</t>
  </si>
  <si>
    <t>ACI CATENA</t>
  </si>
  <si>
    <t>ACI SANT'ANTONIO</t>
  </si>
  <si>
    <t>ACIREALE</t>
  </si>
  <si>
    <t>ACQUAFONDATA</t>
  </si>
  <si>
    <t>FR</t>
  </si>
  <si>
    <t>ACQUAFORMOSA</t>
  </si>
  <si>
    <t>CS</t>
  </si>
  <si>
    <t>ACQUAFREDDA</t>
  </si>
  <si>
    <t>BS</t>
  </si>
  <si>
    <t>ACQUALAGNA</t>
  </si>
  <si>
    <t>PU</t>
  </si>
  <si>
    <t>ACQUANEGRA CREMONESE</t>
  </si>
  <si>
    <t>CR</t>
  </si>
  <si>
    <t>ACQUANEGRA SUL CHIESE</t>
  </si>
  <si>
    <t>MN</t>
  </si>
  <si>
    <t>ACQUAPENDENTE</t>
  </si>
  <si>
    <t>VT</t>
  </si>
  <si>
    <t>ACQUAPPESA</t>
  </si>
  <si>
    <t>ACQUARO</t>
  </si>
  <si>
    <t>VV</t>
  </si>
  <si>
    <t>ACQUASANTA TERME</t>
  </si>
  <si>
    <t>AP</t>
  </si>
  <si>
    <t>ACQUASPARTA</t>
  </si>
  <si>
    <t>TR</t>
  </si>
  <si>
    <t>ACQUAVIVA COLLECROCE</t>
  </si>
  <si>
    <t>CB</t>
  </si>
  <si>
    <t>ACQUAVIVA D'ISERNIA</t>
  </si>
  <si>
    <t>IS</t>
  </si>
  <si>
    <t>ACQUAVIVA DELLE FONTI</t>
  </si>
  <si>
    <t>BA</t>
  </si>
  <si>
    <t>ACQUAVIVA PICENA</t>
  </si>
  <si>
    <t>ACQUAVIVA PLATANI</t>
  </si>
  <si>
    <t>CL</t>
  </si>
  <si>
    <t>ACQUEDOLCI</t>
  </si>
  <si>
    <t>ME</t>
  </si>
  <si>
    <t>ACQUI TERME</t>
  </si>
  <si>
    <t>AL</t>
  </si>
  <si>
    <t>ACRI</t>
  </si>
  <si>
    <t>ACUTO</t>
  </si>
  <si>
    <t>ADELFIA</t>
  </si>
  <si>
    <t>ADRANO</t>
  </si>
  <si>
    <t>ADRARA SAN MARTINO</t>
  </si>
  <si>
    <t>BG</t>
  </si>
  <si>
    <t>ADRARA SAN ROCCO</t>
  </si>
  <si>
    <t>ADRIA</t>
  </si>
  <si>
    <t>RO</t>
  </si>
  <si>
    <t>ADRO</t>
  </si>
  <si>
    <t>AFFI</t>
  </si>
  <si>
    <t>VR</t>
  </si>
  <si>
    <t>AFFILE</t>
  </si>
  <si>
    <t>RM</t>
  </si>
  <si>
    <t>AFRAGOLA</t>
  </si>
  <si>
    <t>AFRICO</t>
  </si>
  <si>
    <t>RC</t>
  </si>
  <si>
    <t>AGAZZANO</t>
  </si>
  <si>
    <t>PC</t>
  </si>
  <si>
    <t>AGEROLA</t>
  </si>
  <si>
    <t>AGGIUS</t>
  </si>
  <si>
    <t>SS</t>
  </si>
  <si>
    <t>AGIRA</t>
  </si>
  <si>
    <t>EN</t>
  </si>
  <si>
    <t>AGLIANA</t>
  </si>
  <si>
    <t>AGLIANO TERME</t>
  </si>
  <si>
    <t>AT</t>
  </si>
  <si>
    <t>AGLIE'</t>
  </si>
  <si>
    <t>TO</t>
  </si>
  <si>
    <t>AGLIENTU</t>
  </si>
  <si>
    <t>AGNA</t>
  </si>
  <si>
    <t>AGNADELLO</t>
  </si>
  <si>
    <t>AGNANA CALABRA</t>
  </si>
  <si>
    <t>AGNONE</t>
  </si>
  <si>
    <t>AGNOSINE</t>
  </si>
  <si>
    <t>AGORDO</t>
  </si>
  <si>
    <t>BL</t>
  </si>
  <si>
    <t>AGOSTA</t>
  </si>
  <si>
    <t>AGRA</t>
  </si>
  <si>
    <t>VA</t>
  </si>
  <si>
    <t>AGRATE BRIANZA</t>
  </si>
  <si>
    <t>MB</t>
  </si>
  <si>
    <t>AGRATE CONTURBIA</t>
  </si>
  <si>
    <t>NO</t>
  </si>
  <si>
    <t>AGRIGENTO</t>
  </si>
  <si>
    <t>AG</t>
  </si>
  <si>
    <t>AGROPOLI</t>
  </si>
  <si>
    <t>AGUGLIANO</t>
  </si>
  <si>
    <t>AN</t>
  </si>
  <si>
    <t>AGUGLIARO</t>
  </si>
  <si>
    <t>AICURZIO</t>
  </si>
  <si>
    <t>AIDOMAGGIORE</t>
  </si>
  <si>
    <t>AIDONE</t>
  </si>
  <si>
    <t>AIELLI</t>
  </si>
  <si>
    <t>AIELLO CALABRO</t>
  </si>
  <si>
    <t>AIELLO DEL FRIULI</t>
  </si>
  <si>
    <t>UD</t>
  </si>
  <si>
    <t>AIELLO DEL SABATO</t>
  </si>
  <si>
    <t>AV</t>
  </si>
  <si>
    <t>AIETA</t>
  </si>
  <si>
    <t>AILANO</t>
  </si>
  <si>
    <t>CE</t>
  </si>
  <si>
    <t>AILOCHE</t>
  </si>
  <si>
    <t>BI</t>
  </si>
  <si>
    <t>AIRASCA</t>
  </si>
  <si>
    <t>AIROLA</t>
  </si>
  <si>
    <t>BN</t>
  </si>
  <si>
    <t>AIROLE</t>
  </si>
  <si>
    <t>IM</t>
  </si>
  <si>
    <t>AIRUNO</t>
  </si>
  <si>
    <t>AISONE</t>
  </si>
  <si>
    <t>ALA</t>
  </si>
  <si>
    <t>TN</t>
  </si>
  <si>
    <t>ALA DI STURA</t>
  </si>
  <si>
    <t>ALA' DEI SARDI</t>
  </si>
  <si>
    <t>ALAGNA</t>
  </si>
  <si>
    <t>PV</t>
  </si>
  <si>
    <t>ALAGNA VALSESIA</t>
  </si>
  <si>
    <t>VC</t>
  </si>
  <si>
    <t>ALANNO</t>
  </si>
  <si>
    <t>ALASSIO</t>
  </si>
  <si>
    <t>SV</t>
  </si>
  <si>
    <t>ALATRI</t>
  </si>
  <si>
    <t>ALBA</t>
  </si>
  <si>
    <t>ALBA ADRIATICA</t>
  </si>
  <si>
    <t>TE</t>
  </si>
  <si>
    <t>ALBAGIARA</t>
  </si>
  <si>
    <t>ALBAIRATE</t>
  </si>
  <si>
    <t>ALBANELLA</t>
  </si>
  <si>
    <t>ALBANO DI LUCANIA</t>
  </si>
  <si>
    <t>ALBANO LAZIALE</t>
  </si>
  <si>
    <t>ALBANO SANT'ALESSANDRO</t>
  </si>
  <si>
    <t>ALBANO VERCELLESE</t>
  </si>
  <si>
    <t>ALBAREDO D'ADIGE</t>
  </si>
  <si>
    <t>ALBAREDO PER SAN MARCO</t>
  </si>
  <si>
    <t>SO</t>
  </si>
  <si>
    <t>ALBARETO</t>
  </si>
  <si>
    <t>PR</t>
  </si>
  <si>
    <t>ALBARETTO DELLA TORRE</t>
  </si>
  <si>
    <t>ALBAVILLA</t>
  </si>
  <si>
    <t>CO</t>
  </si>
  <si>
    <t>ALBENGA</t>
  </si>
  <si>
    <t>ALBERA LIGURE</t>
  </si>
  <si>
    <t>ALBEROBELLO</t>
  </si>
  <si>
    <t>ALBERONA</t>
  </si>
  <si>
    <t>ALBESE CON CASSANO</t>
  </si>
  <si>
    <t>ALBETTONE</t>
  </si>
  <si>
    <t>ALBI</t>
  </si>
  <si>
    <t>CZ</t>
  </si>
  <si>
    <t>ALBIANO</t>
  </si>
  <si>
    <t>ALBIANO D'IVREA</t>
  </si>
  <si>
    <t>ALBIATE</t>
  </si>
  <si>
    <t>ALBIDONA</t>
  </si>
  <si>
    <t>ALBIGNASEGO</t>
  </si>
  <si>
    <t>ALBINEA</t>
  </si>
  <si>
    <t>RE</t>
  </si>
  <si>
    <t>ALBINO</t>
  </si>
  <si>
    <t>ALBIOLO</t>
  </si>
  <si>
    <t>ALBISOLA SUPERIORE</t>
  </si>
  <si>
    <t>ALBISSOLA MARINA</t>
  </si>
  <si>
    <t>ALBIZZATE</t>
  </si>
  <si>
    <t>ALBONESE</t>
  </si>
  <si>
    <t>ALBOSAGGIA</t>
  </si>
  <si>
    <t>ALBUGNANO</t>
  </si>
  <si>
    <t>ALBUZZANO</t>
  </si>
  <si>
    <t>ALCAMO</t>
  </si>
  <si>
    <t>TP</t>
  </si>
  <si>
    <t>ALCARA LI FUSI</t>
  </si>
  <si>
    <t>ALDENO</t>
  </si>
  <si>
    <t>ALDINO/ALDEIN</t>
  </si>
  <si>
    <t>BZ</t>
  </si>
  <si>
    <t>ALES</t>
  </si>
  <si>
    <t>ALESSANDRIA</t>
  </si>
  <si>
    <t>ALESSANDRIA DEL CARRETTO</t>
  </si>
  <si>
    <t>ALESSANDRIA DELLA ROCCA</t>
  </si>
  <si>
    <t>ALESSANO</t>
  </si>
  <si>
    <t>LE</t>
  </si>
  <si>
    <t>ALEZIO</t>
  </si>
  <si>
    <t>ALFANO</t>
  </si>
  <si>
    <t>ALFEDENA</t>
  </si>
  <si>
    <t>ALFIANELLO</t>
  </si>
  <si>
    <t>ALFIANO NATTA</t>
  </si>
  <si>
    <t>ALFONSINE</t>
  </si>
  <si>
    <t>RA</t>
  </si>
  <si>
    <t>ALGHERO</t>
  </si>
  <si>
    <t>ALGUA</t>
  </si>
  <si>
    <t>ALI'</t>
  </si>
  <si>
    <t>ALI' TERME</t>
  </si>
  <si>
    <t>ALIA</t>
  </si>
  <si>
    <t>PA</t>
  </si>
  <si>
    <t>ALIANO</t>
  </si>
  <si>
    <t>ALICE BEL COLLE</t>
  </si>
  <si>
    <t>ALICE CASTELLO</t>
  </si>
  <si>
    <t>ALIFE</t>
  </si>
  <si>
    <t>ALIMENA</t>
  </si>
  <si>
    <t>ALIMINUSA</t>
  </si>
  <si>
    <t>ALLAI</t>
  </si>
  <si>
    <t>ALLEGHE</t>
  </si>
  <si>
    <t>ALLEIN</t>
  </si>
  <si>
    <t>AO</t>
  </si>
  <si>
    <t>ALLERONA</t>
  </si>
  <si>
    <t>ALLISTE</t>
  </si>
  <si>
    <t>ALLUMIERE</t>
  </si>
  <si>
    <t>ALLUVIONI PIOVERA</t>
  </si>
  <si>
    <t>ALME'</t>
  </si>
  <si>
    <t>ALMENNO SAN BARTOLOMEO</t>
  </si>
  <si>
    <t>ALMENNO SAN SALVATORE</t>
  </si>
  <si>
    <t>ALMESE</t>
  </si>
  <si>
    <t>ALONTE</t>
  </si>
  <si>
    <t>ALPAGO</t>
  </si>
  <si>
    <t>ALPETTE</t>
  </si>
  <si>
    <t>ALPIGNANO</t>
  </si>
  <si>
    <t>ALSENO</t>
  </si>
  <si>
    <t>ALSERIO</t>
  </si>
  <si>
    <t>ALTA VAL TIDONE</t>
  </si>
  <si>
    <t>ALTA VALLE INTELVI</t>
  </si>
  <si>
    <t>ALTAMURA</t>
  </si>
  <si>
    <t>ALTARE</t>
  </si>
  <si>
    <t>ALTAVALLE</t>
  </si>
  <si>
    <t>ALTAVILLA IRPINA</t>
  </si>
  <si>
    <t>ALTAVILLA MILICIA</t>
  </si>
  <si>
    <t>ALTAVILLA MONFERRATO</t>
  </si>
  <si>
    <t>ALTAVILLA SILENTINA</t>
  </si>
  <si>
    <t>ALTAVILLA VICENTINA</t>
  </si>
  <si>
    <t>ALTIDONA</t>
  </si>
  <si>
    <t>FM</t>
  </si>
  <si>
    <t>ALTILIA</t>
  </si>
  <si>
    <t>ALTINO</t>
  </si>
  <si>
    <t>CH</t>
  </si>
  <si>
    <t>ALTISSIMO</t>
  </si>
  <si>
    <t>ALTIVOLE</t>
  </si>
  <si>
    <t>TV</t>
  </si>
  <si>
    <t>ALTO</t>
  </si>
  <si>
    <t>ALTO RENO TERME</t>
  </si>
  <si>
    <t>BO</t>
  </si>
  <si>
    <t>ALTO SERMENZA</t>
  </si>
  <si>
    <t>ALTOFONTE</t>
  </si>
  <si>
    <t>ALTOMONTE</t>
  </si>
  <si>
    <t>ALTOPASCIO</t>
  </si>
  <si>
    <t>LU</t>
  </si>
  <si>
    <t>ALTOPIANO DELLA VIGOLANA</t>
  </si>
  <si>
    <t>ALVIANO</t>
  </si>
  <si>
    <t>ALVIGNANO</t>
  </si>
  <si>
    <t>ALVITO</t>
  </si>
  <si>
    <t>ALZANO LOMBARDO</t>
  </si>
  <si>
    <t>ALZANO SCRIVIA</t>
  </si>
  <si>
    <t>ALZATE BRIANZA</t>
  </si>
  <si>
    <t>AMALFI</t>
  </si>
  <si>
    <t>AMANDOLA</t>
  </si>
  <si>
    <t>AMANTEA</t>
  </si>
  <si>
    <t>AMARO</t>
  </si>
  <si>
    <t>AMARONI</t>
  </si>
  <si>
    <t>AMASENO</t>
  </si>
  <si>
    <t>AMATO</t>
  </si>
  <si>
    <t>AMATRICE</t>
  </si>
  <si>
    <t>AMBIVERE</t>
  </si>
  <si>
    <t>AMBLAR-DON</t>
  </si>
  <si>
    <t>AMEGLIA</t>
  </si>
  <si>
    <t>SP</t>
  </si>
  <si>
    <t>AMELIA</t>
  </si>
  <si>
    <t>AMENDOLARA</t>
  </si>
  <si>
    <t>AMENO</t>
  </si>
  <si>
    <t>AMOROSI</t>
  </si>
  <si>
    <t>AMPEZZO</t>
  </si>
  <si>
    <t>ANACAPRI</t>
  </si>
  <si>
    <t>ANAGNI</t>
  </si>
  <si>
    <t>ANCARANO</t>
  </si>
  <si>
    <t>ANCONA</t>
  </si>
  <si>
    <t>ANDALI</t>
  </si>
  <si>
    <t>ANDALO</t>
  </si>
  <si>
    <t>ANDALO VALTELLINO</t>
  </si>
  <si>
    <t>ANDEZENO</t>
  </si>
  <si>
    <t>ANDORA</t>
  </si>
  <si>
    <t>ANDORNO MICCA</t>
  </si>
  <si>
    <t>ANDRANO</t>
  </si>
  <si>
    <t>ANDRATE</t>
  </si>
  <si>
    <t>ANDREIS</t>
  </si>
  <si>
    <t>PN</t>
  </si>
  <si>
    <t>ANDRETTA</t>
  </si>
  <si>
    <t>ANDRIA</t>
  </si>
  <si>
    <t>BT</t>
  </si>
  <si>
    <t>ANDRIANO/ANDRIAN</t>
  </si>
  <si>
    <t>ANELA</t>
  </si>
  <si>
    <t>ANFO</t>
  </si>
  <si>
    <t>ANGERA</t>
  </si>
  <si>
    <t>ANGHIARI</t>
  </si>
  <si>
    <t>AR</t>
  </si>
  <si>
    <t>ANGIARI</t>
  </si>
  <si>
    <t>ANGOLO TERME</t>
  </si>
  <si>
    <t>ANGRI</t>
  </si>
  <si>
    <t>ANGROGNA</t>
  </si>
  <si>
    <t>ANGUILLARA SABAZIA</t>
  </si>
  <si>
    <t>ANGUILLARA VENETA</t>
  </si>
  <si>
    <t>ANNICCO</t>
  </si>
  <si>
    <t>ANNONE DI BRIANZA</t>
  </si>
  <si>
    <t>ANNONE VENETO</t>
  </si>
  <si>
    <t>VE</t>
  </si>
  <si>
    <t>ANOIA</t>
  </si>
  <si>
    <t>ANTEGNATE</t>
  </si>
  <si>
    <t>ANTERIVO/ALTREI</t>
  </si>
  <si>
    <t>ANTEY-SAINT-ANDRE'</t>
  </si>
  <si>
    <t>ANTICOLI CORRADO</t>
  </si>
  <si>
    <t>ANTIGNANO</t>
  </si>
  <si>
    <t>ANTILLO</t>
  </si>
  <si>
    <t>ANTONIMINA</t>
  </si>
  <si>
    <t>ANTRODOCO</t>
  </si>
  <si>
    <t>ANTRONA SCHIERANCO</t>
  </si>
  <si>
    <t>VB</t>
  </si>
  <si>
    <t>ANVERSA DEGLI ABRUZZI</t>
  </si>
  <si>
    <t>ANZANO DEL PARCO</t>
  </si>
  <si>
    <t>ANZANO DI PUGLIA</t>
  </si>
  <si>
    <t>ANZI</t>
  </si>
  <si>
    <t>ANZIO</t>
  </si>
  <si>
    <t>ANZOLA D'OSSOLA</t>
  </si>
  <si>
    <t>ANZOLA DELL'EMILIA</t>
  </si>
  <si>
    <t>AOSTA</t>
  </si>
  <si>
    <t>APECCHIO</t>
  </si>
  <si>
    <t>APICE</t>
  </si>
  <si>
    <t>APIRO</t>
  </si>
  <si>
    <t>MC</t>
  </si>
  <si>
    <t>APOLLOSA</t>
  </si>
  <si>
    <t>APPIANO GENTILE</t>
  </si>
  <si>
    <t>APPIANO SULLA STRADA DEL VINO/EPPAN AN DER WEINSTRASSE</t>
  </si>
  <si>
    <t>APPIGNANO</t>
  </si>
  <si>
    <t>APPIGNANO DEL TRONTO</t>
  </si>
  <si>
    <t>APRICA</t>
  </si>
  <si>
    <t>APRICALE</t>
  </si>
  <si>
    <t>APRICENA</t>
  </si>
  <si>
    <t>APRIGLIANO</t>
  </si>
  <si>
    <t>APRILIA</t>
  </si>
  <si>
    <t>LT</t>
  </si>
  <si>
    <t>AQUARA</t>
  </si>
  <si>
    <t>AQUILA D'ARROSCIA</t>
  </si>
  <si>
    <t>AQUILEIA</t>
  </si>
  <si>
    <t>AQUILONIA</t>
  </si>
  <si>
    <t>AQUINO</t>
  </si>
  <si>
    <t>ARADEO</t>
  </si>
  <si>
    <t>ARAGONA</t>
  </si>
  <si>
    <t>ARAMENGO</t>
  </si>
  <si>
    <t>ARBA</t>
  </si>
  <si>
    <t>ARBOREA</t>
  </si>
  <si>
    <t>ARBORIO</t>
  </si>
  <si>
    <t>ARBUS</t>
  </si>
  <si>
    <t>SU</t>
  </si>
  <si>
    <t>ARCADE</t>
  </si>
  <si>
    <t>ARCE</t>
  </si>
  <si>
    <t>ARCENE</t>
  </si>
  <si>
    <t>ARCEVIA</t>
  </si>
  <si>
    <t>ARCHI</t>
  </si>
  <si>
    <t>ARCIDOSSO</t>
  </si>
  <si>
    <t>GR</t>
  </si>
  <si>
    <t>ARCINAZZO ROMANO</t>
  </si>
  <si>
    <t>ARCISATE</t>
  </si>
  <si>
    <t>ARCO</t>
  </si>
  <si>
    <t>ARCOLA</t>
  </si>
  <si>
    <t>ARCOLE</t>
  </si>
  <si>
    <t>ARCONATE</t>
  </si>
  <si>
    <t>ARCORE</t>
  </si>
  <si>
    <t>ARCUGNANO</t>
  </si>
  <si>
    <t>ARDARA</t>
  </si>
  <si>
    <t>ARDAULI</t>
  </si>
  <si>
    <t>ARDEA</t>
  </si>
  <si>
    <t>ARDENNO</t>
  </si>
  <si>
    <t>ARDESIO</t>
  </si>
  <si>
    <t>ARDORE</t>
  </si>
  <si>
    <t>ARENA</t>
  </si>
  <si>
    <t>ARENA PO</t>
  </si>
  <si>
    <t>ARENZANO</t>
  </si>
  <si>
    <t>GE</t>
  </si>
  <si>
    <t>ARESE</t>
  </si>
  <si>
    <t>AREZZO</t>
  </si>
  <si>
    <t>ARGEGNO</t>
  </si>
  <si>
    <t>ARGELATO</t>
  </si>
  <si>
    <t>ARGENTA</t>
  </si>
  <si>
    <t>FE</t>
  </si>
  <si>
    <t>ARGENTERA</t>
  </si>
  <si>
    <t>ARGUELLO</t>
  </si>
  <si>
    <t>ARGUSTO</t>
  </si>
  <si>
    <t>ARI</t>
  </si>
  <si>
    <t>ARIANO IRPINO</t>
  </si>
  <si>
    <t>ARIANO NEL POLESINE</t>
  </si>
  <si>
    <t>ARICCIA</t>
  </si>
  <si>
    <t>ARIELLI</t>
  </si>
  <si>
    <t>ARIENZO</t>
  </si>
  <si>
    <t>ARIGNANO</t>
  </si>
  <si>
    <t>ARITZO</t>
  </si>
  <si>
    <t>NU</t>
  </si>
  <si>
    <t>ARIZZANO</t>
  </si>
  <si>
    <t>ARLENA DI CASTRO</t>
  </si>
  <si>
    <t>ARLUNO</t>
  </si>
  <si>
    <t>ARMENO</t>
  </si>
  <si>
    <t>ARMENTO</t>
  </si>
  <si>
    <t>ARMO</t>
  </si>
  <si>
    <t>ARMUNGIA</t>
  </si>
  <si>
    <t>ARNAD</t>
  </si>
  <si>
    <t>ARNARA</t>
  </si>
  <si>
    <t>ARNASCO</t>
  </si>
  <si>
    <t>ARNESANO</t>
  </si>
  <si>
    <t>AROLA</t>
  </si>
  <si>
    <t>ARONA</t>
  </si>
  <si>
    <t>AROSIO</t>
  </si>
  <si>
    <t>ARPAIA</t>
  </si>
  <si>
    <t>ARPAISE</t>
  </si>
  <si>
    <t>ARPINO</t>
  </si>
  <si>
    <t>ARQUA' PETRARCA</t>
  </si>
  <si>
    <t>ARQUA' POLESINE</t>
  </si>
  <si>
    <t>ARQUATA DEL TRONTO</t>
  </si>
  <si>
    <t>ARQUATA SCRIVIA</t>
  </si>
  <si>
    <t>ARRE</t>
  </si>
  <si>
    <t>ARRONE</t>
  </si>
  <si>
    <t>ARSAGO SEPRIO</t>
  </si>
  <si>
    <t>ARSIE'</t>
  </si>
  <si>
    <t>ARSIERO</t>
  </si>
  <si>
    <t>ARSITA</t>
  </si>
  <si>
    <t>ARSOLI</t>
  </si>
  <si>
    <t>ARTA TERME</t>
  </si>
  <si>
    <t>ARTEGNA</t>
  </si>
  <si>
    <t>ARTENA</t>
  </si>
  <si>
    <t>ARTOGNE</t>
  </si>
  <si>
    <t>ARVIER</t>
  </si>
  <si>
    <t>ARZACHENA</t>
  </si>
  <si>
    <t>ARZAGO D'ADDA</t>
  </si>
  <si>
    <t>ARZANA</t>
  </si>
  <si>
    <t>ARZANO</t>
  </si>
  <si>
    <t>ARZERGRANDE</t>
  </si>
  <si>
    <t>ARZIGNANO</t>
  </si>
  <si>
    <t>ASCEA</t>
  </si>
  <si>
    <t>ASCIANO</t>
  </si>
  <si>
    <t>ASCOLI PICENO</t>
  </si>
  <si>
    <t>ASCOLI SATRIANO</t>
  </si>
  <si>
    <t>ASCREA</t>
  </si>
  <si>
    <t>ASIAGO</t>
  </si>
  <si>
    <t>ASIGLIANO VENETO</t>
  </si>
  <si>
    <t>ASIGLIANO VERCELLESE</t>
  </si>
  <si>
    <t>ASOLA</t>
  </si>
  <si>
    <t>ASOLO</t>
  </si>
  <si>
    <t>ASSAGO</t>
  </si>
  <si>
    <t>ASSEMINI</t>
  </si>
  <si>
    <t>CA</t>
  </si>
  <si>
    <t>ASSISI</t>
  </si>
  <si>
    <t>PG</t>
  </si>
  <si>
    <t>ASSO</t>
  </si>
  <si>
    <t>ASSOLO</t>
  </si>
  <si>
    <t>ASSORO</t>
  </si>
  <si>
    <t>ASTI</t>
  </si>
  <si>
    <t>ASUNI</t>
  </si>
  <si>
    <t>ATELETA</t>
  </si>
  <si>
    <t>ATELLA</t>
  </si>
  <si>
    <t>ATENA LUCANA</t>
  </si>
  <si>
    <t>ATESSA</t>
  </si>
  <si>
    <t>ATINA</t>
  </si>
  <si>
    <t>ATRANI</t>
  </si>
  <si>
    <t>ATRI</t>
  </si>
  <si>
    <t>ATRIPALDA</t>
  </si>
  <si>
    <t>ATTIGLIANO</t>
  </si>
  <si>
    <t>ATTIMIS</t>
  </si>
  <si>
    <t>ATZARA</t>
  </si>
  <si>
    <t>AUGUSTA</t>
  </si>
  <si>
    <t>SR</t>
  </si>
  <si>
    <t>AULETTA</t>
  </si>
  <si>
    <t>AULLA</t>
  </si>
  <si>
    <t>MS</t>
  </si>
  <si>
    <t>AURANO</t>
  </si>
  <si>
    <t>AURIGO</t>
  </si>
  <si>
    <t>AURONZO DI CADORE</t>
  </si>
  <si>
    <t>AUSONIA</t>
  </si>
  <si>
    <t>AUSTIS</t>
  </si>
  <si>
    <t>AVEGNO</t>
  </si>
  <si>
    <t>AVELENGO/HAFLING</t>
  </si>
  <si>
    <t>AVELLA</t>
  </si>
  <si>
    <t>AVELLINO</t>
  </si>
  <si>
    <t>AVERARA</t>
  </si>
  <si>
    <t>AVERSA</t>
  </si>
  <si>
    <t>AVETRANA</t>
  </si>
  <si>
    <t>TA</t>
  </si>
  <si>
    <t>AVEZZANO</t>
  </si>
  <si>
    <t>AVIANO</t>
  </si>
  <si>
    <t>AVIATICO</t>
  </si>
  <si>
    <t>AVIGLIANA</t>
  </si>
  <si>
    <t>AVIGLIANO</t>
  </si>
  <si>
    <t>AVIGLIANO UMBRO</t>
  </si>
  <si>
    <t>AVIO</t>
  </si>
  <si>
    <t>AVISE</t>
  </si>
  <si>
    <t>AVOLA</t>
  </si>
  <si>
    <t>AVOLASCA</t>
  </si>
  <si>
    <t>AYAS</t>
  </si>
  <si>
    <t>AYMAVILLES</t>
  </si>
  <si>
    <t>AZEGLIO</t>
  </si>
  <si>
    <t>AZZANELLO</t>
  </si>
  <si>
    <t>AZZANO D'ASTI</t>
  </si>
  <si>
    <t>AZZANO DECIMO</t>
  </si>
  <si>
    <t>AZZANO MELLA</t>
  </si>
  <si>
    <t>AZZANO SAN PAOLO</t>
  </si>
  <si>
    <t>AZZATE</t>
  </si>
  <si>
    <t>AZZIO</t>
  </si>
  <si>
    <t>AZZONE</t>
  </si>
  <si>
    <t>BACENO</t>
  </si>
  <si>
    <t>BACOLI</t>
  </si>
  <si>
    <t>BADALUCCO</t>
  </si>
  <si>
    <t>BADESI</t>
  </si>
  <si>
    <t>BADIA CALAVENA</t>
  </si>
  <si>
    <t>BADIA PAVESE</t>
  </si>
  <si>
    <t>BADIA POLESINE</t>
  </si>
  <si>
    <t>BADIA TEDALDA</t>
  </si>
  <si>
    <t>BADIA/ABTEI</t>
  </si>
  <si>
    <t>BADOLATO</t>
  </si>
  <si>
    <t>BAGALADI</t>
  </si>
  <si>
    <t>BAGHERIA</t>
  </si>
  <si>
    <t>BAGNACAVALLO</t>
  </si>
  <si>
    <t>BAGNARA CALABRA</t>
  </si>
  <si>
    <t>BAGNARA DI ROMAGNA</t>
  </si>
  <si>
    <t>BAGNARIA</t>
  </si>
  <si>
    <t>BAGNARIA ARSA</t>
  </si>
  <si>
    <t>BAGNASCO</t>
  </si>
  <si>
    <t>BAGNATICA</t>
  </si>
  <si>
    <t>BAGNI DI LUCCA</t>
  </si>
  <si>
    <t>BAGNO A RIPOLI</t>
  </si>
  <si>
    <t>FI</t>
  </si>
  <si>
    <t>BAGNO DI ROMAGNA</t>
  </si>
  <si>
    <t>FC</t>
  </si>
  <si>
    <t>BAGNOLI DEL TRIGNO</t>
  </si>
  <si>
    <t>BAGNOLI DI SOPRA</t>
  </si>
  <si>
    <t>BAGNOLI IRPINO</t>
  </si>
  <si>
    <t>BAGNOLO CREMASCO</t>
  </si>
  <si>
    <t>BAGNOLO DEL SALENTO</t>
  </si>
  <si>
    <t>BAGNOLO DI PO</t>
  </si>
  <si>
    <t>BAGNOLO IN PIANO</t>
  </si>
  <si>
    <t>BAGNOLO MELLA</t>
  </si>
  <si>
    <t>BAGNOLO PIEMONTE</t>
  </si>
  <si>
    <t>BAGNOLO SAN VITO</t>
  </si>
  <si>
    <t>BAGNONE</t>
  </si>
  <si>
    <t>BAGNOREGIO</t>
  </si>
  <si>
    <t>BAGOLINO</t>
  </si>
  <si>
    <t>BAIA E LATINA</t>
  </si>
  <si>
    <t>BAIANO</t>
  </si>
  <si>
    <t>BAIRO</t>
  </si>
  <si>
    <t>BAISO</t>
  </si>
  <si>
    <t>BAJARDO</t>
  </si>
  <si>
    <t>BALANGERO</t>
  </si>
  <si>
    <t>BALDICHIERI D'ASTI</t>
  </si>
  <si>
    <t>BALDISSERO CANAVESE</t>
  </si>
  <si>
    <t>BALDISSERO D'ALBA</t>
  </si>
  <si>
    <t>BALDISSERO TORINESE</t>
  </si>
  <si>
    <t>BALESTRATE</t>
  </si>
  <si>
    <t>BALESTRINO</t>
  </si>
  <si>
    <t>BALLABIO</t>
  </si>
  <si>
    <t>BALLAO</t>
  </si>
  <si>
    <t>BALME</t>
  </si>
  <si>
    <t>BALMUCCIA</t>
  </si>
  <si>
    <t>BALOCCO</t>
  </si>
  <si>
    <t>BALSORANO</t>
  </si>
  <si>
    <t>BALVANO</t>
  </si>
  <si>
    <t>BALZOLA</t>
  </si>
  <si>
    <t>BANARI</t>
  </si>
  <si>
    <t>BANCHETTE</t>
  </si>
  <si>
    <t>BANNIO ANZINO</t>
  </si>
  <si>
    <t>BANZI</t>
  </si>
  <si>
    <t>BAONE</t>
  </si>
  <si>
    <t>BARADILI</t>
  </si>
  <si>
    <t>BARAGIANO</t>
  </si>
  <si>
    <t>BARANELLO</t>
  </si>
  <si>
    <t>BARANO D'ISCHIA</t>
  </si>
  <si>
    <t>BARANZATE</t>
  </si>
  <si>
    <t>BARASSO</t>
  </si>
  <si>
    <t>BARATILI SAN PIETRO</t>
  </si>
  <si>
    <t>BARBANIA</t>
  </si>
  <si>
    <t>BARBARA</t>
  </si>
  <si>
    <t>BARBARANO MOSSANO</t>
  </si>
  <si>
    <t>BARBARANO ROMANO</t>
  </si>
  <si>
    <t>BARBARESCO</t>
  </si>
  <si>
    <t>BARBARIGA</t>
  </si>
  <si>
    <t>BARBATA</t>
  </si>
  <si>
    <t>BARBERINO DI MUGELLO</t>
  </si>
  <si>
    <t>BARBERINO TAVARNELLE</t>
  </si>
  <si>
    <t>BARBIANELLO</t>
  </si>
  <si>
    <t>BARBIANO/BARBIAN</t>
  </si>
  <si>
    <t>BARBONA</t>
  </si>
  <si>
    <t>BARCELLONA POZZO DI GOTTO</t>
  </si>
  <si>
    <t>BARCIS</t>
  </si>
  <si>
    <t>BARD</t>
  </si>
  <si>
    <t>BARDELLO CON MALGESSO E BREGANO</t>
  </si>
  <si>
    <t>BARDI</t>
  </si>
  <si>
    <t>BARDINETO</t>
  </si>
  <si>
    <t>BARDOLINO</t>
  </si>
  <si>
    <t>BARDONECCHIA</t>
  </si>
  <si>
    <t>BAREGGIO</t>
  </si>
  <si>
    <t>BARENGO</t>
  </si>
  <si>
    <t>BARESSA</t>
  </si>
  <si>
    <t>BARETE</t>
  </si>
  <si>
    <t>BARGA</t>
  </si>
  <si>
    <t>BARGAGLI</t>
  </si>
  <si>
    <t>BARGE</t>
  </si>
  <si>
    <t>BARGHE</t>
  </si>
  <si>
    <t>BARI</t>
  </si>
  <si>
    <t>BARI SARDO</t>
  </si>
  <si>
    <t>BARIANO</t>
  </si>
  <si>
    <t>BARICELLA</t>
  </si>
  <si>
    <t>BARILE</t>
  </si>
  <si>
    <t>BARISCIANO</t>
  </si>
  <si>
    <t>BARLASSINA</t>
  </si>
  <si>
    <t>BARLETTA</t>
  </si>
  <si>
    <t>BARNI</t>
  </si>
  <si>
    <t>BAROLO</t>
  </si>
  <si>
    <t>BARONE CANAVESE</t>
  </si>
  <si>
    <t>BARONISSI</t>
  </si>
  <si>
    <t>BARRAFRANCA</t>
  </si>
  <si>
    <t>BARRALI</t>
  </si>
  <si>
    <t>BARREA</t>
  </si>
  <si>
    <t>BARUMINI</t>
  </si>
  <si>
    <t>BARZAGO</t>
  </si>
  <si>
    <t>BARZANA</t>
  </si>
  <si>
    <t>BARZANO'</t>
  </si>
  <si>
    <t>BARZIO</t>
  </si>
  <si>
    <t>BASALUZZO</t>
  </si>
  <si>
    <t>BASCAPE'</t>
  </si>
  <si>
    <t>BASCHI</t>
  </si>
  <si>
    <t>BASCIANO</t>
  </si>
  <si>
    <t>BASELGA DI PINE'</t>
  </si>
  <si>
    <t>BASELICE</t>
  </si>
  <si>
    <t>BASIANO</t>
  </si>
  <si>
    <t>BASICO'</t>
  </si>
  <si>
    <t>BASIGLIO</t>
  </si>
  <si>
    <t>BASILIANO</t>
  </si>
  <si>
    <t>BASSANO BRESCIANO</t>
  </si>
  <si>
    <t>BASSANO DEL GRAPPA</t>
  </si>
  <si>
    <t>BASSANO IN TEVERINA</t>
  </si>
  <si>
    <t>BASSANO ROMANO</t>
  </si>
  <si>
    <t>BASSIANO</t>
  </si>
  <si>
    <t>BASSIGNANA</t>
  </si>
  <si>
    <t>BASTIA MONDOVI'</t>
  </si>
  <si>
    <t>BASTIA UMBRA</t>
  </si>
  <si>
    <t>BASTIDA PANCARANA</t>
  </si>
  <si>
    <t>BASTIGLIA</t>
  </si>
  <si>
    <t>MO</t>
  </si>
  <si>
    <t>BATTAGLIA TERME</t>
  </si>
  <si>
    <t>BATTIFOLLO</t>
  </si>
  <si>
    <t>BATTIPAGLIA</t>
  </si>
  <si>
    <t>BATTUDA</t>
  </si>
  <si>
    <t>BAUCINA</t>
  </si>
  <si>
    <t>BAULADU</t>
  </si>
  <si>
    <t>BAUNEI</t>
  </si>
  <si>
    <t>BAVENO</t>
  </si>
  <si>
    <t>BEDERO VALCUVIA</t>
  </si>
  <si>
    <t>BEDIZZOLE</t>
  </si>
  <si>
    <t>BEDOLLO</t>
  </si>
  <si>
    <t>BEDONIA</t>
  </si>
  <si>
    <t>BEDULITA</t>
  </si>
  <si>
    <t>BEE</t>
  </si>
  <si>
    <t>BEINASCO</t>
  </si>
  <si>
    <t>BEINETTE</t>
  </si>
  <si>
    <t>BELCASTRO</t>
  </si>
  <si>
    <t>BELFIORE</t>
  </si>
  <si>
    <t>BELFORTE ALL'ISAURO</t>
  </si>
  <si>
    <t>BELFORTE DEL CHIENTI</t>
  </si>
  <si>
    <t>BELFORTE MONFERRATO</t>
  </si>
  <si>
    <t>BELGIOIOSO</t>
  </si>
  <si>
    <t>BELGIRATE</t>
  </si>
  <si>
    <t>BELLA</t>
  </si>
  <si>
    <t>BELLAGIO</t>
  </si>
  <si>
    <t>BELLANO</t>
  </si>
  <si>
    <t>BELLANTE</t>
  </si>
  <si>
    <t>BELLARIA-IGEA MARINA</t>
  </si>
  <si>
    <t>RN</t>
  </si>
  <si>
    <t>BELLEGRA</t>
  </si>
  <si>
    <t>BELLINO</t>
  </si>
  <si>
    <t>BELLINZAGO LOMBARDO</t>
  </si>
  <si>
    <t>BELLINZAGO NOVARESE</t>
  </si>
  <si>
    <t>BELLIZZI</t>
  </si>
  <si>
    <t>BELLONA</t>
  </si>
  <si>
    <t>BELLOSGUARDO</t>
  </si>
  <si>
    <t>BELLUNO</t>
  </si>
  <si>
    <t>BELLUSCO</t>
  </si>
  <si>
    <t>BELMONTE CALABRO</t>
  </si>
  <si>
    <t>BELMONTE CASTELLO</t>
  </si>
  <si>
    <t>BELMONTE DEL SANNIO</t>
  </si>
  <si>
    <t>BELMONTE IN SABINA</t>
  </si>
  <si>
    <t>BELMONTE MEZZAGNO</t>
  </si>
  <si>
    <t>BELMONTE PICENO</t>
  </si>
  <si>
    <t>BELPASSO</t>
  </si>
  <si>
    <t>BELSITO</t>
  </si>
  <si>
    <t>BELVEDERE DI SPINELLO</t>
  </si>
  <si>
    <t>KR</t>
  </si>
  <si>
    <t>BELVEDERE LANGHE</t>
  </si>
  <si>
    <t>BELVEDERE MARITTIMO</t>
  </si>
  <si>
    <t>BELVEDERE OSTRENSE</t>
  </si>
  <si>
    <t>BELVEGLIO</t>
  </si>
  <si>
    <t>BELVI'</t>
  </si>
  <si>
    <t>BEMA</t>
  </si>
  <si>
    <t>BENE LARIO</t>
  </si>
  <si>
    <t>BENE VAGIENNA</t>
  </si>
  <si>
    <t>BENESTARE</t>
  </si>
  <si>
    <t>BENETUTTI</t>
  </si>
  <si>
    <t>BENEVELLO</t>
  </si>
  <si>
    <t>BENEVENTO</t>
  </si>
  <si>
    <t>BENNA</t>
  </si>
  <si>
    <t>BENTIVOGLIO</t>
  </si>
  <si>
    <t>BERBENNO</t>
  </si>
  <si>
    <t>BERBENNO DI VALTELLINA</t>
  </si>
  <si>
    <t>BERCETO</t>
  </si>
  <si>
    <t>BERCHIDDA</t>
  </si>
  <si>
    <t>BEREGAZZO CON FIGLIARO</t>
  </si>
  <si>
    <t>BEREGUARDO</t>
  </si>
  <si>
    <t>BERGAMASCO</t>
  </si>
  <si>
    <t>BERGAMO</t>
  </si>
  <si>
    <t>BERGANTINO</t>
  </si>
  <si>
    <t>BERGEGGI</t>
  </si>
  <si>
    <t>BERGOLO</t>
  </si>
  <si>
    <t>BERLINGO</t>
  </si>
  <si>
    <t>BERNALDA</t>
  </si>
  <si>
    <t>BERNAREGGIO</t>
  </si>
  <si>
    <t>BERNATE TICINO</t>
  </si>
  <si>
    <t>BERNEZZO</t>
  </si>
  <si>
    <t>BERTINORO</t>
  </si>
  <si>
    <t>BERTIOLO</t>
  </si>
  <si>
    <t>BERTONICO</t>
  </si>
  <si>
    <t>BERZANO DI SAN PIETRO</t>
  </si>
  <si>
    <t>BERZANO DI TORTONA</t>
  </si>
  <si>
    <t>BERZO DEMO</t>
  </si>
  <si>
    <t>BERZO INFERIORE</t>
  </si>
  <si>
    <t>BERZO SAN FERMO</t>
  </si>
  <si>
    <t>BESANA IN BRIANZA</t>
  </si>
  <si>
    <t>BESANO</t>
  </si>
  <si>
    <t>BESATE</t>
  </si>
  <si>
    <t>BESENELLO</t>
  </si>
  <si>
    <t>BESENZONE</t>
  </si>
  <si>
    <t>BESNATE</t>
  </si>
  <si>
    <t>BESOZZO</t>
  </si>
  <si>
    <t>BESSUDE</t>
  </si>
  <si>
    <t>BETTOLA</t>
  </si>
  <si>
    <t>BETTONA</t>
  </si>
  <si>
    <t>BEURA-CARDEZZA</t>
  </si>
  <si>
    <t>BEVAGNA</t>
  </si>
  <si>
    <t>BEVERINO</t>
  </si>
  <si>
    <t>BEVILACQUA</t>
  </si>
  <si>
    <t>BIANCAVILLA</t>
  </si>
  <si>
    <t>BIANCHI</t>
  </si>
  <si>
    <t>BIANCO</t>
  </si>
  <si>
    <t>BIANDRATE</t>
  </si>
  <si>
    <t>BIANDRONNO</t>
  </si>
  <si>
    <t>BIANZANO</t>
  </si>
  <si>
    <t>BIANZE'</t>
  </si>
  <si>
    <t>BIANZONE</t>
  </si>
  <si>
    <t>BIASSONO</t>
  </si>
  <si>
    <t>BIBBIANO</t>
  </si>
  <si>
    <t>BIBBIENA</t>
  </si>
  <si>
    <t>BIBBONA</t>
  </si>
  <si>
    <t>LI</t>
  </si>
  <si>
    <t>BIBIANA</t>
  </si>
  <si>
    <t>BICCARI</t>
  </si>
  <si>
    <t>BICINICCO</t>
  </si>
  <si>
    <t>BIDONI'</t>
  </si>
  <si>
    <t>BIELLA</t>
  </si>
  <si>
    <t>BIENNO</t>
  </si>
  <si>
    <t>BIENO</t>
  </si>
  <si>
    <t>BIENTINA</t>
  </si>
  <si>
    <t>PI</t>
  </si>
  <si>
    <t>BINAGO</t>
  </si>
  <si>
    <t>BINASCO</t>
  </si>
  <si>
    <t>BINETTO</t>
  </si>
  <si>
    <t>BIOGLIO</t>
  </si>
  <si>
    <t>BIONAZ</t>
  </si>
  <si>
    <t>BIONE</t>
  </si>
  <si>
    <t>BIRORI</t>
  </si>
  <si>
    <t>BISACCIA</t>
  </si>
  <si>
    <t>BISACQUINO</t>
  </si>
  <si>
    <t>BISCEGLIE</t>
  </si>
  <si>
    <t>BISEGNA</t>
  </si>
  <si>
    <t>BISENTI</t>
  </si>
  <si>
    <t>BISIGNANO</t>
  </si>
  <si>
    <t>BISTAGNO</t>
  </si>
  <si>
    <t>BISUSCHIO</t>
  </si>
  <si>
    <t>BITETTO</t>
  </si>
  <si>
    <t>BITONTO</t>
  </si>
  <si>
    <t>BITRITTO</t>
  </si>
  <si>
    <t>BITTI</t>
  </si>
  <si>
    <t>BIVONA</t>
  </si>
  <si>
    <t>BIVONGI</t>
  </si>
  <si>
    <t>BIZZARONE</t>
  </si>
  <si>
    <t>BLEGGIO SUPERIORE</t>
  </si>
  <si>
    <t>BLELLO</t>
  </si>
  <si>
    <t>BLERA</t>
  </si>
  <si>
    <t>BLESSAGNO</t>
  </si>
  <si>
    <t>BLEVIO</t>
  </si>
  <si>
    <t>BLUFI</t>
  </si>
  <si>
    <t>BOARA PISANI</t>
  </si>
  <si>
    <t>BOBBIO</t>
  </si>
  <si>
    <t>BOBBIO PELLICE</t>
  </si>
  <si>
    <t>BOCA</t>
  </si>
  <si>
    <t>BOCCHIGLIERO</t>
  </si>
  <si>
    <t>BOCCIOLETO</t>
  </si>
  <si>
    <t>BOCENAGO</t>
  </si>
  <si>
    <t>BODIO LOMNAGO</t>
  </si>
  <si>
    <t>BOFFALORA D'ADDA</t>
  </si>
  <si>
    <t>BOFFALORA SOPRA TICINO</t>
  </si>
  <si>
    <t>BOGLIASCO</t>
  </si>
  <si>
    <t>BOGNANCO</t>
  </si>
  <si>
    <t>BOGOGNO</t>
  </si>
  <si>
    <t>BOISSANO</t>
  </si>
  <si>
    <t>BOJANO</t>
  </si>
  <si>
    <t>BOLANO</t>
  </si>
  <si>
    <t>BOLGARE</t>
  </si>
  <si>
    <t>BOLLATE</t>
  </si>
  <si>
    <t>BOLLENGO</t>
  </si>
  <si>
    <t>BOLOGNA</t>
  </si>
  <si>
    <t>BOLOGNANO</t>
  </si>
  <si>
    <t>BOLOGNETTA</t>
  </si>
  <si>
    <t>BOLOGNOLA</t>
  </si>
  <si>
    <t>BOLOTANA</t>
  </si>
  <si>
    <t>BOLSENA</t>
  </si>
  <si>
    <t>BOLTIERE</t>
  </si>
  <si>
    <t>BOLZANO NOVARESE</t>
  </si>
  <si>
    <t>BOLZANO VICENTINO</t>
  </si>
  <si>
    <t>BOLZANO/BOZEN</t>
  </si>
  <si>
    <t>BOMARZO</t>
  </si>
  <si>
    <t>BOMBA</t>
  </si>
  <si>
    <t>BOMPENSIERE</t>
  </si>
  <si>
    <t>BOMPIETRO</t>
  </si>
  <si>
    <t>BOMPORTO</t>
  </si>
  <si>
    <t>BONARCADO</t>
  </si>
  <si>
    <t>BONASSOLA</t>
  </si>
  <si>
    <t>BONATE SOPRA</t>
  </si>
  <si>
    <t>BONATE SOTTO</t>
  </si>
  <si>
    <t>BONAVIGO</t>
  </si>
  <si>
    <t>BONDENO</t>
  </si>
  <si>
    <t>BONDONE</t>
  </si>
  <si>
    <t>BONEA</t>
  </si>
  <si>
    <t>BONEFRO</t>
  </si>
  <si>
    <t>BONEMERSE</t>
  </si>
  <si>
    <t>BONIFATI</t>
  </si>
  <si>
    <t>BONITO</t>
  </si>
  <si>
    <t>BONNANARO</t>
  </si>
  <si>
    <t>BONO</t>
  </si>
  <si>
    <t>BONORVA</t>
  </si>
  <si>
    <t>BONVICINO</t>
  </si>
  <si>
    <t>BORBONA</t>
  </si>
  <si>
    <t>BORCA DI CADORE</t>
  </si>
  <si>
    <t>BORDANO</t>
  </si>
  <si>
    <t>BORDIGHERA</t>
  </si>
  <si>
    <t>BORDOLANO</t>
  </si>
  <si>
    <t>BORE</t>
  </si>
  <si>
    <t>BORETTO</t>
  </si>
  <si>
    <t>BORGARELLO</t>
  </si>
  <si>
    <t>BORGARO TORINESE</t>
  </si>
  <si>
    <t>BORGETTO</t>
  </si>
  <si>
    <t>BORGHETTO D'ARROSCIA</t>
  </si>
  <si>
    <t>BORGHETTO DI BORBERA</t>
  </si>
  <si>
    <t>BORGHETTO DI VARA</t>
  </si>
  <si>
    <t>BORGHETTO LODIGIANO</t>
  </si>
  <si>
    <t>BORGHETTO SANTO SPIRITO</t>
  </si>
  <si>
    <t>BORGHI</t>
  </si>
  <si>
    <t>BORGIA</t>
  </si>
  <si>
    <t>BORGIALLO</t>
  </si>
  <si>
    <t>BORGIO VEREZZI</t>
  </si>
  <si>
    <t>BORGO A MOZZANO</t>
  </si>
  <si>
    <t>BORGO CHIESE</t>
  </si>
  <si>
    <t>BORGO D'ALE</t>
  </si>
  <si>
    <t>BORGO D'ANAUNIA</t>
  </si>
  <si>
    <t>BORGO DI TERZO</t>
  </si>
  <si>
    <t>BORGO LARES</t>
  </si>
  <si>
    <t>BORGO MANTOVANO</t>
  </si>
  <si>
    <t>BORGO PACE</t>
  </si>
  <si>
    <t>BORGO PRIOLO</t>
  </si>
  <si>
    <t>BORGO SAN DALMAZZO</t>
  </si>
  <si>
    <t>BORGO SAN GIACOMO</t>
  </si>
  <si>
    <t>BORGO SAN GIOVANNI</t>
  </si>
  <si>
    <t>BORGO SAN LORENZO</t>
  </si>
  <si>
    <t>BORGO SAN MARTINO</t>
  </si>
  <si>
    <t>BORGO SAN SIRO</t>
  </si>
  <si>
    <t>BORGO TICINO</t>
  </si>
  <si>
    <t>BORGO TOSSIGNANO</t>
  </si>
  <si>
    <t>BORGO VAL DI TARO</t>
  </si>
  <si>
    <t>BORGO VALBELLUNA</t>
  </si>
  <si>
    <t>BORGO VALSUGANA</t>
  </si>
  <si>
    <t>BORGO VELINO</t>
  </si>
  <si>
    <t>BORGO VENETO</t>
  </si>
  <si>
    <t>BORGO VERCELLI</t>
  </si>
  <si>
    <t>BORGO VIRGILIO</t>
  </si>
  <si>
    <t>BORGOCARBONARA</t>
  </si>
  <si>
    <t>BORGOFRANCO D'IVREA</t>
  </si>
  <si>
    <t>BORGOLAVEZZARO</t>
  </si>
  <si>
    <t>BORGOMALE</t>
  </si>
  <si>
    <t>BORGOMANERO</t>
  </si>
  <si>
    <t>BORGOMARO</t>
  </si>
  <si>
    <t>BORGOMASINO</t>
  </si>
  <si>
    <t>BORGOMEZZAVALLE</t>
  </si>
  <si>
    <t>BORGONE SUSA</t>
  </si>
  <si>
    <t>BORGONOVO VAL TIDONE</t>
  </si>
  <si>
    <t>BORGORATTO ALESSANDRINO</t>
  </si>
  <si>
    <t>BORGORATTO MORMOROLO</t>
  </si>
  <si>
    <t>BORGORICCO</t>
  </si>
  <si>
    <t>BORGOROSE</t>
  </si>
  <si>
    <t>BORGOSATOLLO</t>
  </si>
  <si>
    <t>BORGOSESIA</t>
  </si>
  <si>
    <t>BORMIDA</t>
  </si>
  <si>
    <t>BORMIO</t>
  </si>
  <si>
    <t>BORNASCO</t>
  </si>
  <si>
    <t>BORNO</t>
  </si>
  <si>
    <t>BORONEDDU</t>
  </si>
  <si>
    <t>BORORE</t>
  </si>
  <si>
    <t>BORRELLO</t>
  </si>
  <si>
    <t>BORRIANA</t>
  </si>
  <si>
    <t>BORSO DEL GRAPPA</t>
  </si>
  <si>
    <t>BORTIGALI</t>
  </si>
  <si>
    <t>BORTIGIADAS</t>
  </si>
  <si>
    <t>BORUTTA</t>
  </si>
  <si>
    <t>BORZONASCA</t>
  </si>
  <si>
    <t>BOSA</t>
  </si>
  <si>
    <t>BOSARO</t>
  </si>
  <si>
    <t>BOSCHI SANT'ANNA</t>
  </si>
  <si>
    <t>BOSCO CHIESANUOVA</t>
  </si>
  <si>
    <t>BOSCO MARENGO</t>
  </si>
  <si>
    <t>BOSCONERO</t>
  </si>
  <si>
    <t>BOSCOREALE</t>
  </si>
  <si>
    <t>BOSCOTRECASE</t>
  </si>
  <si>
    <t>BOSIA</t>
  </si>
  <si>
    <t>BOSIO</t>
  </si>
  <si>
    <t>BOSISIO PARINI</t>
  </si>
  <si>
    <t>BOSNASCO</t>
  </si>
  <si>
    <t>BOSSICO</t>
  </si>
  <si>
    <t>BOSSOLASCO</t>
  </si>
  <si>
    <t>BOTRICELLO</t>
  </si>
  <si>
    <t>BOTRUGNO</t>
  </si>
  <si>
    <t>BOTTANUCO</t>
  </si>
  <si>
    <t>BOTTICINO</t>
  </si>
  <si>
    <t>BOTTIDDA</t>
  </si>
  <si>
    <t>BOVA</t>
  </si>
  <si>
    <t>BOVA MARINA</t>
  </si>
  <si>
    <t>BOVALINO</t>
  </si>
  <si>
    <t>BOVEGNO</t>
  </si>
  <si>
    <t>BOVES</t>
  </si>
  <si>
    <t>BOVEZZO</t>
  </si>
  <si>
    <t>BOVILLE ERNICA</t>
  </si>
  <si>
    <t>BOVINO</t>
  </si>
  <si>
    <t>BOVISIO-MASCIAGO</t>
  </si>
  <si>
    <t>BOVOLENTA</t>
  </si>
  <si>
    <t>BOVOLONE</t>
  </si>
  <si>
    <t>BOZZOLE</t>
  </si>
  <si>
    <t>BOZZOLO</t>
  </si>
  <si>
    <t>BRA</t>
  </si>
  <si>
    <t>BRACCA</t>
  </si>
  <si>
    <t>BRACCIANO</t>
  </si>
  <si>
    <t>BRACIGLIANO</t>
  </si>
  <si>
    <t>BRAIES/PRAGS</t>
  </si>
  <si>
    <t>BRALLO DI PREGOLA</t>
  </si>
  <si>
    <t>BRANCALEONE</t>
  </si>
  <si>
    <t>BRANDICO</t>
  </si>
  <si>
    <t>BRANDIZZO</t>
  </si>
  <si>
    <t>BRANZI</t>
  </si>
  <si>
    <t>BRAONE</t>
  </si>
  <si>
    <t>BREBBIA</t>
  </si>
  <si>
    <t>BREDA DI PIAVE</t>
  </si>
  <si>
    <t>BREGANZE</t>
  </si>
  <si>
    <t>BREGNANO</t>
  </si>
  <si>
    <t>BREMBATE</t>
  </si>
  <si>
    <t>BREMBATE DI SOPRA</t>
  </si>
  <si>
    <t>BREMBIO</t>
  </si>
  <si>
    <t>BREME</t>
  </si>
  <si>
    <t>BRENDOLA</t>
  </si>
  <si>
    <t>BRENNA</t>
  </si>
  <si>
    <t>BRENNERO/BRENNER</t>
  </si>
  <si>
    <t>BRENO</t>
  </si>
  <si>
    <t>BRENTA</t>
  </si>
  <si>
    <t>BRENTINO BELLUNO</t>
  </si>
  <si>
    <t>BRENTONICO</t>
  </si>
  <si>
    <t>BRENZONE SUL GARDA</t>
  </si>
  <si>
    <t>BRESCELLO</t>
  </si>
  <si>
    <t>BRESCIA</t>
  </si>
  <si>
    <t>BRESIMO</t>
  </si>
  <si>
    <t>BRESSANA BOTTARONE</t>
  </si>
  <si>
    <t>BRESSANONE/BRIXEN</t>
  </si>
  <si>
    <t>BRESSANVIDO</t>
  </si>
  <si>
    <t>BRESSO</t>
  </si>
  <si>
    <t>BREZZO DI BEDERO</t>
  </si>
  <si>
    <t>BRIAGLIA</t>
  </si>
  <si>
    <t>BRIATICO</t>
  </si>
  <si>
    <t>BRICHERASIO</t>
  </si>
  <si>
    <t>BRIENNO</t>
  </si>
  <si>
    <t>BRIENZA</t>
  </si>
  <si>
    <t>BRIGA ALTA</t>
  </si>
  <si>
    <t>BRIGA NOVARESE</t>
  </si>
  <si>
    <t>BRIGNANO FRASCATA</t>
  </si>
  <si>
    <t>BRIGNANO GERA D'ADDA</t>
  </si>
  <si>
    <t>BRINDISI</t>
  </si>
  <si>
    <t>BR</t>
  </si>
  <si>
    <t>BRINDISI MONTAGNA</t>
  </si>
  <si>
    <t>BRINZIO</t>
  </si>
  <si>
    <t>BRIONA</t>
  </si>
  <si>
    <t>BRIONE</t>
  </si>
  <si>
    <t>BRIOSCO</t>
  </si>
  <si>
    <t>BRISIGHELLA</t>
  </si>
  <si>
    <t>BRISSAGO-VALTRAVAGLIA</t>
  </si>
  <si>
    <t>BRISSOGNE</t>
  </si>
  <si>
    <t>BRITTOLI</t>
  </si>
  <si>
    <t>BRIVIO</t>
  </si>
  <si>
    <t>BROCCOSTELLA</t>
  </si>
  <si>
    <t>BROGLIANO</t>
  </si>
  <si>
    <t>BROGNATURO</t>
  </si>
  <si>
    <t>BROLO</t>
  </si>
  <si>
    <t>BRONDELLO</t>
  </si>
  <si>
    <t>BRONI</t>
  </si>
  <si>
    <t>BRONTE</t>
  </si>
  <si>
    <t>BRONZOLO/BRANZOLL</t>
  </si>
  <si>
    <t>BROSSASCO</t>
  </si>
  <si>
    <t>BROSSO</t>
  </si>
  <si>
    <t>BROVELLO-CARPUGNINO</t>
  </si>
  <si>
    <t>BROZOLO</t>
  </si>
  <si>
    <t>BRUGHERIO</t>
  </si>
  <si>
    <t>BRUGINE</t>
  </si>
  <si>
    <t>BRUGNATO</t>
  </si>
  <si>
    <t>BRUGNERA</t>
  </si>
  <si>
    <t>BRUINO</t>
  </si>
  <si>
    <t>BRUMANO</t>
  </si>
  <si>
    <t>BRUNATE</t>
  </si>
  <si>
    <t>BRUNELLO</t>
  </si>
  <si>
    <t>BRUNICO/BRUNECK</t>
  </si>
  <si>
    <t>BRUNO</t>
  </si>
  <si>
    <t>BRUSAPORTO</t>
  </si>
  <si>
    <t>BRUSASCO</t>
  </si>
  <si>
    <t>BRUSCIANO</t>
  </si>
  <si>
    <t>BRUSIMPIANO</t>
  </si>
  <si>
    <t>BRUSNENGO</t>
  </si>
  <si>
    <t>BRUSSON</t>
  </si>
  <si>
    <t>BRUZOLO</t>
  </si>
  <si>
    <t>BRUZZANO ZEFFIRIO</t>
  </si>
  <si>
    <t>BUBBIANO</t>
  </si>
  <si>
    <t>BUBBIO</t>
  </si>
  <si>
    <t>BUCCHERI</t>
  </si>
  <si>
    <t>BUCCHIANICO</t>
  </si>
  <si>
    <t>BUCCIANO</t>
  </si>
  <si>
    <t>BUCCINASCO</t>
  </si>
  <si>
    <t>BUCCINO</t>
  </si>
  <si>
    <t>BUCINE</t>
  </si>
  <si>
    <t>BUDDUSO'</t>
  </si>
  <si>
    <t>BUDOIA</t>
  </si>
  <si>
    <t>BUDONI</t>
  </si>
  <si>
    <t>BUDRIO</t>
  </si>
  <si>
    <t>BUGGERRU</t>
  </si>
  <si>
    <t>BUGGIANO</t>
  </si>
  <si>
    <t>BUGLIO IN MONTE</t>
  </si>
  <si>
    <t>BUGNARA</t>
  </si>
  <si>
    <t>BUGUGGIATE</t>
  </si>
  <si>
    <t>BUJA</t>
  </si>
  <si>
    <t>BULCIAGO</t>
  </si>
  <si>
    <t>BULGAROGRASSO</t>
  </si>
  <si>
    <t>BULTEI</t>
  </si>
  <si>
    <t>BULZI</t>
  </si>
  <si>
    <t>BUONABITACOLO</t>
  </si>
  <si>
    <t>BUONALBERGO</t>
  </si>
  <si>
    <t>BUONCONVENTO</t>
  </si>
  <si>
    <t>BUONVICINO</t>
  </si>
  <si>
    <t>BURAGO DI MOLGORA</t>
  </si>
  <si>
    <t>BURCEI</t>
  </si>
  <si>
    <t>BURGIO</t>
  </si>
  <si>
    <t>BURGOS</t>
  </si>
  <si>
    <t>BURIASCO</t>
  </si>
  <si>
    <t>BUROLO</t>
  </si>
  <si>
    <t>BURONZO</t>
  </si>
  <si>
    <t>BUSACHI</t>
  </si>
  <si>
    <t>BUSALLA</t>
  </si>
  <si>
    <t>BUSANO</t>
  </si>
  <si>
    <t>BUSCA</t>
  </si>
  <si>
    <t>BUSCATE</t>
  </si>
  <si>
    <t>BUSCEMI</t>
  </si>
  <si>
    <t>BUSETO PALIZZOLO</t>
  </si>
  <si>
    <t>BUSNAGO</t>
  </si>
  <si>
    <t>BUSSERO</t>
  </si>
  <si>
    <t>BUSSETO</t>
  </si>
  <si>
    <t>BUSSI SUL TIRINO</t>
  </si>
  <si>
    <t>BUSSO</t>
  </si>
  <si>
    <t>BUSSOLENGO</t>
  </si>
  <si>
    <t>BUSSOLENO</t>
  </si>
  <si>
    <t>BUSTO ARSIZIO</t>
  </si>
  <si>
    <t>BUSTO GAROLFO</t>
  </si>
  <si>
    <t>BUTERA</t>
  </si>
  <si>
    <t>BUTI</t>
  </si>
  <si>
    <t>BUTTAPIETRA</t>
  </si>
  <si>
    <t>BUTTIGLIERA ALTA</t>
  </si>
  <si>
    <t>BUTTIGLIERA D'ASTI</t>
  </si>
  <si>
    <t>BUTTRIO</t>
  </si>
  <si>
    <t>CABELLA LIGURE</t>
  </si>
  <si>
    <t>CABIATE</t>
  </si>
  <si>
    <t>CABRAS</t>
  </si>
  <si>
    <t>CACCAMO</t>
  </si>
  <si>
    <t>CACCURI</t>
  </si>
  <si>
    <t>CADEGLIANO-VICONAGO</t>
  </si>
  <si>
    <t>CADELBOSCO DI SOPRA</t>
  </si>
  <si>
    <t>CADEO</t>
  </si>
  <si>
    <t>CADERZONE TERME</t>
  </si>
  <si>
    <t>CADONEGHE</t>
  </si>
  <si>
    <t>CADORAGO</t>
  </si>
  <si>
    <t>CADREZZATE CON OSMATE</t>
  </si>
  <si>
    <t>CAERANO DI SAN MARCO</t>
  </si>
  <si>
    <t>CAFASSE</t>
  </si>
  <si>
    <t>CAGGIANO</t>
  </si>
  <si>
    <t>CAGLI</t>
  </si>
  <si>
    <t>CAGLIARI</t>
  </si>
  <si>
    <t>CAGLIO</t>
  </si>
  <si>
    <t>CAGNANO AMITERNO</t>
  </si>
  <si>
    <t>CAGNANO VARANO</t>
  </si>
  <si>
    <t>CAIANELLO</t>
  </si>
  <si>
    <t>CAIAZZO</t>
  </si>
  <si>
    <t>CAINES/KUENS</t>
  </si>
  <si>
    <t>CAINO</t>
  </si>
  <si>
    <t>CAIOLO</t>
  </si>
  <si>
    <t>CAIRANO</t>
  </si>
  <si>
    <t>CAIRATE</t>
  </si>
  <si>
    <t>CAIRO MONTENOTTE</t>
  </si>
  <si>
    <t>CAIVANO</t>
  </si>
  <si>
    <t>CALABRITTO</t>
  </si>
  <si>
    <t>CALALZO DI CADORE</t>
  </si>
  <si>
    <t>CALAMANDRANA</t>
  </si>
  <si>
    <t>CALAMONACI</t>
  </si>
  <si>
    <t>CALANGIANUS</t>
  </si>
  <si>
    <t>CALANNA</t>
  </si>
  <si>
    <t>CALASCA-CASTIGLIONE</t>
  </si>
  <si>
    <t>CALASCIBETTA</t>
  </si>
  <si>
    <t>CALASCIO</t>
  </si>
  <si>
    <t>CALASETTA</t>
  </si>
  <si>
    <t>CALATABIANO</t>
  </si>
  <si>
    <t>CALATAFIMI SEGESTA</t>
  </si>
  <si>
    <t>CALCATA</t>
  </si>
  <si>
    <t>CALCERANICA AL LAGO</t>
  </si>
  <si>
    <t>CALCI</t>
  </si>
  <si>
    <t>CALCIANO</t>
  </si>
  <si>
    <t>CALCINAIA</t>
  </si>
  <si>
    <t>CALCINATE</t>
  </si>
  <si>
    <t>CALCINATO</t>
  </si>
  <si>
    <t>CALCIO</t>
  </si>
  <si>
    <t>CALCO</t>
  </si>
  <si>
    <t>CALDARO SULLA STRADA DEL VINO/KALTERN AN DER WEINSTRASSE</t>
  </si>
  <si>
    <t>CALDAROLA</t>
  </si>
  <si>
    <t>CALDERARA DI RENO</t>
  </si>
  <si>
    <t>CALDES</t>
  </si>
  <si>
    <t>CALDIERO</t>
  </si>
  <si>
    <t>CALDOGNO</t>
  </si>
  <si>
    <t>CALDONAZZO</t>
  </si>
  <si>
    <t>CALENDASCO</t>
  </si>
  <si>
    <t>CALENZANO</t>
  </si>
  <si>
    <t>CALESTANO</t>
  </si>
  <si>
    <t>CALICE AL CORNOVIGLIO</t>
  </si>
  <si>
    <t>CALICE LIGURE</t>
  </si>
  <si>
    <t>CALIMERA</t>
  </si>
  <si>
    <t>CALITRI</t>
  </si>
  <si>
    <t>CALIZZANO</t>
  </si>
  <si>
    <t>CALLABIANA</t>
  </si>
  <si>
    <t>CALLIANO</t>
  </si>
  <si>
    <t>CALLIANO MONFERRATO</t>
  </si>
  <si>
    <t>CALOLZIOCORTE</t>
  </si>
  <si>
    <t>CALOPEZZATI</t>
  </si>
  <si>
    <t>CALOSSO</t>
  </si>
  <si>
    <t>CALOVETO</t>
  </si>
  <si>
    <t>CALTABELLOTTA</t>
  </si>
  <si>
    <t>CALTAGIRONE</t>
  </si>
  <si>
    <t>CALTANISSETTA</t>
  </si>
  <si>
    <t>CALTAVUTURO</t>
  </si>
  <si>
    <t>CALTIGNAGA</t>
  </si>
  <si>
    <t>CALTO</t>
  </si>
  <si>
    <t>CALTRANO</t>
  </si>
  <si>
    <t>CALUSCO D'ADDA</t>
  </si>
  <si>
    <t>CALUSO</t>
  </si>
  <si>
    <t>CALVAGESE DELLA RIVIERA</t>
  </si>
  <si>
    <t>CALVANICO</t>
  </si>
  <si>
    <t>CALVATONE</t>
  </si>
  <si>
    <t>CALVELLO</t>
  </si>
  <si>
    <t>CALVENE</t>
  </si>
  <si>
    <t>CALVENZANO</t>
  </si>
  <si>
    <t>CALVERA</t>
  </si>
  <si>
    <t>CALVI</t>
  </si>
  <si>
    <t>CALVI DELL'UMBRIA</t>
  </si>
  <si>
    <t>CALVI RISORTA</t>
  </si>
  <si>
    <t>CALVIGNANO</t>
  </si>
  <si>
    <t>CALVIGNASCO</t>
  </si>
  <si>
    <t>CALVISANO</t>
  </si>
  <si>
    <t>CALVIZZANO</t>
  </si>
  <si>
    <t>CAMAGNA MONFERRATO</t>
  </si>
  <si>
    <t>CAMAIORE</t>
  </si>
  <si>
    <t>CAMANDONA</t>
  </si>
  <si>
    <t>CAMASTRA</t>
  </si>
  <si>
    <t>CAMBIAGO</t>
  </si>
  <si>
    <t>CAMBIANO</t>
  </si>
  <si>
    <t>CAMBIASCA</t>
  </si>
  <si>
    <t>CAMBURZANO</t>
  </si>
  <si>
    <t>CAMERANA</t>
  </si>
  <si>
    <t>CAMERANO</t>
  </si>
  <si>
    <t>CAMERANO CASASCO</t>
  </si>
  <si>
    <t>CAMERATA CORNELLO</t>
  </si>
  <si>
    <t>CAMERATA NUOVA</t>
  </si>
  <si>
    <t>CAMERATA PICENA</t>
  </si>
  <si>
    <t>CAMERI</t>
  </si>
  <si>
    <t>CAMERINO</t>
  </si>
  <si>
    <t>CAMEROTA</t>
  </si>
  <si>
    <t>CAMIGLIANO</t>
  </si>
  <si>
    <t>CAMINI</t>
  </si>
  <si>
    <t>CAMINO</t>
  </si>
  <si>
    <t>CAMINO AL TAGLIAMENTO</t>
  </si>
  <si>
    <t>CAMISANO</t>
  </si>
  <si>
    <t>CAMISANO VICENTINO</t>
  </si>
  <si>
    <t>CAMMARATA</t>
  </si>
  <si>
    <t>CAMOGLI</t>
  </si>
  <si>
    <t>CAMPAGNA</t>
  </si>
  <si>
    <t>CAMPAGNA LUPIA</t>
  </si>
  <si>
    <t>CAMPAGNANO DI ROMA</t>
  </si>
  <si>
    <t>CAMPAGNATICO</t>
  </si>
  <si>
    <t>CAMPAGNOLA CREMASCA</t>
  </si>
  <si>
    <t>CAMPAGNOLA EMILIA</t>
  </si>
  <si>
    <t>CAMPANA</t>
  </si>
  <si>
    <t>CAMPARADA</t>
  </si>
  <si>
    <t>CAMPEGINE</t>
  </si>
  <si>
    <t>CAMPELLO SUL CLITUNNO</t>
  </si>
  <si>
    <t>CAMPERTOGNO</t>
  </si>
  <si>
    <t>CAMPI BISENZIO</t>
  </si>
  <si>
    <t>CAMPI SALENTINA</t>
  </si>
  <si>
    <t>CAMPIGLIA CERVO</t>
  </si>
  <si>
    <t>CAMPIGLIA DEI BERICI</t>
  </si>
  <si>
    <t>CAMPIGLIA MARITTIMA</t>
  </si>
  <si>
    <t>CAMPIGLIONE FENILE</t>
  </si>
  <si>
    <t>CAMPIONE D'ITALIA</t>
  </si>
  <si>
    <t>CAMPITELLO DI FASSA</t>
  </si>
  <si>
    <t>CAMPLI</t>
  </si>
  <si>
    <t>CAMPO CALABRO</t>
  </si>
  <si>
    <t>CAMPO DI GIOVE</t>
  </si>
  <si>
    <t>CAMPO DI TRENS/FREIENFELD</t>
  </si>
  <si>
    <t>CAMPO LIGURE</t>
  </si>
  <si>
    <t>CAMPO NELL'ELBA</t>
  </si>
  <si>
    <t>CAMPO SAN MARTINO</t>
  </si>
  <si>
    <t>CAMPO TURES/SAND IN TAUFERS</t>
  </si>
  <si>
    <t>CAMPOBASSO</t>
  </si>
  <si>
    <t>CAMPOBELLO DI LICATA</t>
  </si>
  <si>
    <t>CAMPOBELLO DI MAZARA</t>
  </si>
  <si>
    <t>CAMPOCHIARO</t>
  </si>
  <si>
    <t>CAMPODARSEGO</t>
  </si>
  <si>
    <t>CAMPODENNO</t>
  </si>
  <si>
    <t>CAMPODIMELE</t>
  </si>
  <si>
    <t>CAMPODIPIETRA</t>
  </si>
  <si>
    <t>CAMPODOLCINO</t>
  </si>
  <si>
    <t>CAMPODORO</t>
  </si>
  <si>
    <t>CAMPOFELICE DI FITALIA</t>
  </si>
  <si>
    <t>CAMPOFELICE DI ROCCELLA</t>
  </si>
  <si>
    <t>CAMPOFILONE</t>
  </si>
  <si>
    <t>CAMPOFIORITO</t>
  </si>
  <si>
    <t>CAMPOFORMIDO</t>
  </si>
  <si>
    <t>CAMPOFRANCO</t>
  </si>
  <si>
    <t>CAMPOGALLIANO</t>
  </si>
  <si>
    <t>CAMPOLATTARO</t>
  </si>
  <si>
    <t>CAMPOLI APPENNINO</t>
  </si>
  <si>
    <t>CAMPOLI DEL MONTE TABURNO</t>
  </si>
  <si>
    <t>CAMPOLIETO</t>
  </si>
  <si>
    <t>CAMPOLONGO MAGGIORE</t>
  </si>
  <si>
    <t>CAMPOLONGO TAPOGLIANO</t>
  </si>
  <si>
    <t>CAMPOMAGGIORE</t>
  </si>
  <si>
    <t>CAMPOMARINO</t>
  </si>
  <si>
    <t>CAMPOMORONE</t>
  </si>
  <si>
    <t>CAMPONOGARA</t>
  </si>
  <si>
    <t>CAMPORA</t>
  </si>
  <si>
    <t>CAMPOREALE</t>
  </si>
  <si>
    <t>CAMPORGIANO</t>
  </si>
  <si>
    <t>CAMPOROSSO</t>
  </si>
  <si>
    <t>CAMPOROTONDO DI FIASTRONE</t>
  </si>
  <si>
    <t>CAMPOROTONDO ETNEO</t>
  </si>
  <si>
    <t>CAMPOSAMPIERO</t>
  </si>
  <si>
    <t>CAMPOSANO</t>
  </si>
  <si>
    <t>CAMPOSANTO</t>
  </si>
  <si>
    <t>CAMPOSPINOSO ALBAREDO</t>
  </si>
  <si>
    <t>CAMPOTOSTO</t>
  </si>
  <si>
    <t>CAMUGNANO</t>
  </si>
  <si>
    <t>CANAL SAN BOVO</t>
  </si>
  <si>
    <t>CANALE</t>
  </si>
  <si>
    <t>CANALE D'AGORDO</t>
  </si>
  <si>
    <t>CANALE MONTERANO</t>
  </si>
  <si>
    <t>CANARO</t>
  </si>
  <si>
    <t>CANAZEI</t>
  </si>
  <si>
    <t>CANCELLARA</t>
  </si>
  <si>
    <t>CANCELLO ED ARNONE</t>
  </si>
  <si>
    <t>CANDA</t>
  </si>
  <si>
    <t>CANDELA</t>
  </si>
  <si>
    <t>CANDELO</t>
  </si>
  <si>
    <t>CANDIA CANAVESE</t>
  </si>
  <si>
    <t>CANDIA LOMELLINA</t>
  </si>
  <si>
    <t>CANDIANA</t>
  </si>
  <si>
    <t>CANDIDA</t>
  </si>
  <si>
    <t>CANDIDONI</t>
  </si>
  <si>
    <t>CANDIOLO</t>
  </si>
  <si>
    <t>CANEGRATE</t>
  </si>
  <si>
    <t>CANELLI</t>
  </si>
  <si>
    <t>CANEPINA</t>
  </si>
  <si>
    <t>CANEVA</t>
  </si>
  <si>
    <t>CANICATTI'</t>
  </si>
  <si>
    <t>CANICATTINI BAGNI</t>
  </si>
  <si>
    <t>CANINO</t>
  </si>
  <si>
    <t>CANISCHIO</t>
  </si>
  <si>
    <t>CANISTRO</t>
  </si>
  <si>
    <t>CANNA</t>
  </si>
  <si>
    <t>CANNALONGA</t>
  </si>
  <si>
    <t>CANNARA</t>
  </si>
  <si>
    <t>CANNERO RIVIERA</t>
  </si>
  <si>
    <t>CANNETO PAVESE</t>
  </si>
  <si>
    <t>CANNETO SULL'OGLIO</t>
  </si>
  <si>
    <t>CANNOBIO</t>
  </si>
  <si>
    <t>CANNOLE</t>
  </si>
  <si>
    <t>CANOLO</t>
  </si>
  <si>
    <t>CANONICA D'ADDA</t>
  </si>
  <si>
    <t>CANOSA DI PUGLIA</t>
  </si>
  <si>
    <t>CANOSA SANNITA</t>
  </si>
  <si>
    <t>CANOSIO</t>
  </si>
  <si>
    <t>CANOSSA</t>
  </si>
  <si>
    <t>CANSANO</t>
  </si>
  <si>
    <t>CANTAGALLO</t>
  </si>
  <si>
    <t>PO</t>
  </si>
  <si>
    <t>CANTALICE</t>
  </si>
  <si>
    <t>CANTALUPA</t>
  </si>
  <si>
    <t>CANTALUPO IN SABINA</t>
  </si>
  <si>
    <t>CANTALUPO LIGURE</t>
  </si>
  <si>
    <t>CANTALUPO NEL SANNIO</t>
  </si>
  <si>
    <t>CANTARANA</t>
  </si>
  <si>
    <t>CANTELLO</t>
  </si>
  <si>
    <t>CANTERANO</t>
  </si>
  <si>
    <t>CANTIANO</t>
  </si>
  <si>
    <t>CANTOIRA</t>
  </si>
  <si>
    <t>CANTU'</t>
  </si>
  <si>
    <t>CANZANO</t>
  </si>
  <si>
    <t>CANZO</t>
  </si>
  <si>
    <t>CAORLE</t>
  </si>
  <si>
    <t>CAORSO</t>
  </si>
  <si>
    <t>CAPACCIO PAESTUM</t>
  </si>
  <si>
    <t>CAPACI</t>
  </si>
  <si>
    <t>CAPALBIO</t>
  </si>
  <si>
    <t>CAPANNOLI</t>
  </si>
  <si>
    <t>CAPANNORI</t>
  </si>
  <si>
    <t>CAPENA</t>
  </si>
  <si>
    <t>CAPERGNANICA</t>
  </si>
  <si>
    <t>CAPESTRANO</t>
  </si>
  <si>
    <t>CAPIAGO INTIMIANO</t>
  </si>
  <si>
    <t>CAPISTRANO</t>
  </si>
  <si>
    <t>CAPISTRELLO</t>
  </si>
  <si>
    <t>CAPITIGNANO</t>
  </si>
  <si>
    <t>CAPIZZI</t>
  </si>
  <si>
    <t>CAPIZZONE</t>
  </si>
  <si>
    <t>CAPO D'ORLANDO</t>
  </si>
  <si>
    <t>CAPO DI PONTE</t>
  </si>
  <si>
    <t>CAPODIMONTE</t>
  </si>
  <si>
    <t>CAPODRISE</t>
  </si>
  <si>
    <t>CAPOLIVERI</t>
  </si>
  <si>
    <t>CAPOLONA</t>
  </si>
  <si>
    <t>CAPONAGO</t>
  </si>
  <si>
    <t>CAPORCIANO</t>
  </si>
  <si>
    <t>CAPOSELE</t>
  </si>
  <si>
    <t>CAPOTERRA</t>
  </si>
  <si>
    <t>CAPOVALLE</t>
  </si>
  <si>
    <t>CAPPADOCIA</t>
  </si>
  <si>
    <t>CAPPELLA CANTONE</t>
  </si>
  <si>
    <t>CAPPELLA DE' PICENARDI</t>
  </si>
  <si>
    <t>CAPPELLA MAGGIORE</t>
  </si>
  <si>
    <t>CAPPELLE SUL TAVO</t>
  </si>
  <si>
    <t>CAPRACOTTA</t>
  </si>
  <si>
    <t>CAPRAIA E LIMITE</t>
  </si>
  <si>
    <t>CAPRAIA ISOLA</t>
  </si>
  <si>
    <t>CAPRALBA</t>
  </si>
  <si>
    <t>CAPRANICA</t>
  </si>
  <si>
    <t>CAPRANICA PRENESTINA</t>
  </si>
  <si>
    <t>CAPRARICA DI LECCE</t>
  </si>
  <si>
    <t>CAPRAROLA</t>
  </si>
  <si>
    <t>CAPRAUNA</t>
  </si>
  <si>
    <t>CAPRESE MICHELANGELO</t>
  </si>
  <si>
    <t>CAPREZZO</t>
  </si>
  <si>
    <t>CAPRI</t>
  </si>
  <si>
    <t>CAPRI LEONE</t>
  </si>
  <si>
    <t>CAPRIANA</t>
  </si>
  <si>
    <t>CAPRIANO DEL COLLE</t>
  </si>
  <si>
    <t>CAPRIATA D'ORBA</t>
  </si>
  <si>
    <t>CAPRIATE SAN GERVASIO</t>
  </si>
  <si>
    <t>CAPRIATI A VOLTURNO</t>
  </si>
  <si>
    <t>CAPRIE</t>
  </si>
  <si>
    <t>CAPRIGLIA IRPINA</t>
  </si>
  <si>
    <t>CAPRIGLIO</t>
  </si>
  <si>
    <t>CAPRILE</t>
  </si>
  <si>
    <t>CAPRINO BERGAMASCO</t>
  </si>
  <si>
    <t>CAPRINO VERONESE</t>
  </si>
  <si>
    <t>CAPRIOLO</t>
  </si>
  <si>
    <t>CAPRIVA DEL FRIULI</t>
  </si>
  <si>
    <t>GO</t>
  </si>
  <si>
    <t>CAPUA</t>
  </si>
  <si>
    <t>CAPURSO</t>
  </si>
  <si>
    <t>CARAFFA DEL BIANCO</t>
  </si>
  <si>
    <t>CARAFFA DI CATANZARO</t>
  </si>
  <si>
    <t>CARAGLIO</t>
  </si>
  <si>
    <t>CARAMAGNA PIEMONTE</t>
  </si>
  <si>
    <t>CARAMANICO TERME</t>
  </si>
  <si>
    <t>CARAPELLE</t>
  </si>
  <si>
    <t>CARAPELLE CALVISIO</t>
  </si>
  <si>
    <t>CARASCO</t>
  </si>
  <si>
    <t>CARASSAI</t>
  </si>
  <si>
    <t>CARATE BRIANZA</t>
  </si>
  <si>
    <t>CARATE URIO</t>
  </si>
  <si>
    <t>CARAVAGGIO</t>
  </si>
  <si>
    <t>CARAVATE</t>
  </si>
  <si>
    <t>CARAVINO</t>
  </si>
  <si>
    <t>CARAVONICA</t>
  </si>
  <si>
    <t>CARBOGNANO</t>
  </si>
  <si>
    <t>CARBONARA AL TICINO</t>
  </si>
  <si>
    <t>CARBONARA DI NOLA</t>
  </si>
  <si>
    <t>CARBONARA SCRIVIA</t>
  </si>
  <si>
    <t>CARBONATE</t>
  </si>
  <si>
    <t>CARBONE</t>
  </si>
  <si>
    <t>CARBONERA</t>
  </si>
  <si>
    <t>CARBONIA</t>
  </si>
  <si>
    <t>CARCARE</t>
  </si>
  <si>
    <t>CARCOFORO</t>
  </si>
  <si>
    <t>CARDANO AL CAMPO</t>
  </si>
  <si>
    <t>CARDE'</t>
  </si>
  <si>
    <t>CARDEDU</t>
  </si>
  <si>
    <t>CARDETO</t>
  </si>
  <si>
    <t>CARDINALE</t>
  </si>
  <si>
    <t>CARDITO</t>
  </si>
  <si>
    <t>CAREGGINE</t>
  </si>
  <si>
    <t>CAREMA</t>
  </si>
  <si>
    <t>CARENNO</t>
  </si>
  <si>
    <t>CARENTINO</t>
  </si>
  <si>
    <t>CARERI</t>
  </si>
  <si>
    <t>CARESANA</t>
  </si>
  <si>
    <t>CARESANABLOT</t>
  </si>
  <si>
    <t>CAREZZANO</t>
  </si>
  <si>
    <t>CARFIZZI</t>
  </si>
  <si>
    <t>CARGEGHE</t>
  </si>
  <si>
    <t>CARIATI</t>
  </si>
  <si>
    <t>CARIFE</t>
  </si>
  <si>
    <t>CARIGNANO</t>
  </si>
  <si>
    <t>CARIMATE</t>
  </si>
  <si>
    <t>CARINARO</t>
  </si>
  <si>
    <t>CARINI</t>
  </si>
  <si>
    <t>CARINOLA</t>
  </si>
  <si>
    <t>CARISIO</t>
  </si>
  <si>
    <t>CARISOLO</t>
  </si>
  <si>
    <t>CARLANTINO</t>
  </si>
  <si>
    <t>CARLAZZO</t>
  </si>
  <si>
    <t>CARLENTINI</t>
  </si>
  <si>
    <t>CARLINO</t>
  </si>
  <si>
    <t>CARLOFORTE</t>
  </si>
  <si>
    <t>CARLOPOLI</t>
  </si>
  <si>
    <t>CARMAGNOLA</t>
  </si>
  <si>
    <t>CARMIANO</t>
  </si>
  <si>
    <t>CARMIGNANO</t>
  </si>
  <si>
    <t>CARMIGNANO DI BRENTA</t>
  </si>
  <si>
    <t>CARNAGO</t>
  </si>
  <si>
    <t>CARNATE</t>
  </si>
  <si>
    <t>CAROBBIO DEGLI ANGELI</t>
  </si>
  <si>
    <t>CAROLEI</t>
  </si>
  <si>
    <t>CARONA</t>
  </si>
  <si>
    <t>CARONIA</t>
  </si>
  <si>
    <t>CARONNO PERTUSELLA</t>
  </si>
  <si>
    <t>CARONNO VARESINO</t>
  </si>
  <si>
    <t>CAROSINO</t>
  </si>
  <si>
    <t>CAROVIGNO</t>
  </si>
  <si>
    <t>CAROVILLI</t>
  </si>
  <si>
    <t>CARPANETO PIACENTINO</t>
  </si>
  <si>
    <t>CARPANZANO</t>
  </si>
  <si>
    <t>CARPEGNA</t>
  </si>
  <si>
    <t>CARPENEDOLO</t>
  </si>
  <si>
    <t>CARPENETO</t>
  </si>
  <si>
    <t>CARPI</t>
  </si>
  <si>
    <t>CARPIANO</t>
  </si>
  <si>
    <t>CARPIGNANO SALENTINO</t>
  </si>
  <si>
    <t>CARPIGNANO SESIA</t>
  </si>
  <si>
    <t>CARPINETI</t>
  </si>
  <si>
    <t>CARPINETO DELLA NORA</t>
  </si>
  <si>
    <t>CARPINETO ROMANO</t>
  </si>
  <si>
    <t>CARPINETO SINELLO</t>
  </si>
  <si>
    <t>CARPINO</t>
  </si>
  <si>
    <t>CARPINONE</t>
  </si>
  <si>
    <t>CARRARA</t>
  </si>
  <si>
    <t>CARRE'</t>
  </si>
  <si>
    <t>CARREGA LIGURE</t>
  </si>
  <si>
    <t>CARRO</t>
  </si>
  <si>
    <t>CARRODANO</t>
  </si>
  <si>
    <t>CARROSIO</t>
  </si>
  <si>
    <t>CARRU'</t>
  </si>
  <si>
    <t>CARSOLI</t>
  </si>
  <si>
    <t>CARTIGLIANO</t>
  </si>
  <si>
    <t>CARTIGNANO</t>
  </si>
  <si>
    <t>CARTOCETO</t>
  </si>
  <si>
    <t>CARTOSIO</t>
  </si>
  <si>
    <t>CARTURA</t>
  </si>
  <si>
    <t>CARUGATE</t>
  </si>
  <si>
    <t>CARUGO</t>
  </si>
  <si>
    <t>CARUNCHIO</t>
  </si>
  <si>
    <t>CARVICO</t>
  </si>
  <si>
    <t>CARZANO</t>
  </si>
  <si>
    <t>CASABONA</t>
  </si>
  <si>
    <t>CASACALENDA</t>
  </si>
  <si>
    <t>CASACANDITELLA</t>
  </si>
  <si>
    <t>CASAGIOVE</t>
  </si>
  <si>
    <t>CASAL CERMELLI</t>
  </si>
  <si>
    <t>CASAL DI PRINCIPE</t>
  </si>
  <si>
    <t>CASAL VELINO</t>
  </si>
  <si>
    <t>CASALANGUIDA</t>
  </si>
  <si>
    <t>CASALATTICO</t>
  </si>
  <si>
    <t>CASALBELTRAME</t>
  </si>
  <si>
    <t>CASALBORDINO</t>
  </si>
  <si>
    <t>CASALBORE</t>
  </si>
  <si>
    <t>CASALBORGONE</t>
  </si>
  <si>
    <t>CASALBUONO</t>
  </si>
  <si>
    <t>CASALBUTTANO ED UNITI</t>
  </si>
  <si>
    <t>CASALCIPRANO</t>
  </si>
  <si>
    <t>CASALDUNI</t>
  </si>
  <si>
    <t>CASALE CORTE CERRO</t>
  </si>
  <si>
    <t>CASALE CREMASCO-VIDOLASCO</t>
  </si>
  <si>
    <t>CASALE DI SCODOSIA</t>
  </si>
  <si>
    <t>CASALE LITTA</t>
  </si>
  <si>
    <t>CASALE MARITTIMO</t>
  </si>
  <si>
    <t>CASALE MONFERRATO</t>
  </si>
  <si>
    <t>CASALE SUL SILE</t>
  </si>
  <si>
    <t>CASALECCHIO DI RENO</t>
  </si>
  <si>
    <t>CASALEGGIO BOIRO</t>
  </si>
  <si>
    <t>CASALEGGIO NOVARA</t>
  </si>
  <si>
    <t>CASALEONE</t>
  </si>
  <si>
    <t>CASALETTO CEREDANO</t>
  </si>
  <si>
    <t>CASALETTO DI SOPRA</t>
  </si>
  <si>
    <t>CASALETTO LODIGIANO</t>
  </si>
  <si>
    <t>CASALETTO SPARTANO</t>
  </si>
  <si>
    <t>CASALETTO VAPRIO</t>
  </si>
  <si>
    <t>CASALFIUMANESE</t>
  </si>
  <si>
    <t>CASALGRANDE</t>
  </si>
  <si>
    <t>CASALGRASSO</t>
  </si>
  <si>
    <t>CASALI DEL MANCO</t>
  </si>
  <si>
    <t>CASALINCONTRADA</t>
  </si>
  <si>
    <t>CASALINO</t>
  </si>
  <si>
    <t>CASALMAGGIORE</t>
  </si>
  <si>
    <t>CASALMAIOCCO</t>
  </si>
  <si>
    <t>CASALMORANO</t>
  </si>
  <si>
    <t>CASALMORO</t>
  </si>
  <si>
    <t>CASALNOCETO</t>
  </si>
  <si>
    <t>CASALNUOVO DI NAPOLI</t>
  </si>
  <si>
    <t>CASALNUOVO MONTEROTARO</t>
  </si>
  <si>
    <t>CASALOLDO</t>
  </si>
  <si>
    <t>CASALPUSTERLENGO</t>
  </si>
  <si>
    <t>CASALROMANO</t>
  </si>
  <si>
    <t>CASALSERUGO</t>
  </si>
  <si>
    <t>CASALUCE</t>
  </si>
  <si>
    <t>CASALVECCHIO DI PUGLIA</t>
  </si>
  <si>
    <t>CASALVECCHIO SICULO</t>
  </si>
  <si>
    <t>CASALVIERI</t>
  </si>
  <si>
    <t>CASALVOLONE</t>
  </si>
  <si>
    <t>CASALZUIGNO</t>
  </si>
  <si>
    <t>CASAMARCIANO</t>
  </si>
  <si>
    <t>CASAMASSIMA</t>
  </si>
  <si>
    <t>CASAMICCIOLA TERME</t>
  </si>
  <si>
    <t>CASANDRINO</t>
  </si>
  <si>
    <t>CASANOVA ELVO</t>
  </si>
  <si>
    <t>CASANOVA LERRONE</t>
  </si>
  <si>
    <t>CASANOVA LONATI</t>
  </si>
  <si>
    <t>CASAPE</t>
  </si>
  <si>
    <t>CASAPESENNA</t>
  </si>
  <si>
    <t>CASAPINTA</t>
  </si>
  <si>
    <t>CASAPROTA</t>
  </si>
  <si>
    <t>CASAPULLA</t>
  </si>
  <si>
    <t>CASARANO</t>
  </si>
  <si>
    <t>CASARGO</t>
  </si>
  <si>
    <t>CASARILE</t>
  </si>
  <si>
    <t>CASARSA DELLA DELIZIA</t>
  </si>
  <si>
    <t>CASARZA LIGURE</t>
  </si>
  <si>
    <t>CASASCO</t>
  </si>
  <si>
    <t>CASATENOVO</t>
  </si>
  <si>
    <t>CASATISMA</t>
  </si>
  <si>
    <t>CASAVATORE</t>
  </si>
  <si>
    <t>CASAZZA</t>
  </si>
  <si>
    <t>CASCIA</t>
  </si>
  <si>
    <t>CASCIAGO</t>
  </si>
  <si>
    <t>CASCIANA TERME LARI</t>
  </si>
  <si>
    <t>CASCINA</t>
  </si>
  <si>
    <t>CASCINETTE D'IVREA</t>
  </si>
  <si>
    <t>CASEI GEROLA</t>
  </si>
  <si>
    <t>CASELETTE</t>
  </si>
  <si>
    <t>CASELLA</t>
  </si>
  <si>
    <t>CASELLE IN PITTARI</t>
  </si>
  <si>
    <t>CASELLE LANDI</t>
  </si>
  <si>
    <t>CASELLE LURANI</t>
  </si>
  <si>
    <t>CASELLE TORINESE</t>
  </si>
  <si>
    <t>CASERTA</t>
  </si>
  <si>
    <t>CASIER</t>
  </si>
  <si>
    <t>CASIGNANA</t>
  </si>
  <si>
    <t>CASINA</t>
  </si>
  <si>
    <t>CASIRATE D'ADDA</t>
  </si>
  <si>
    <t>CASLINO D'ERBA</t>
  </si>
  <si>
    <t>CASNATE CON BERNATE</t>
  </si>
  <si>
    <t>CASNIGO</t>
  </si>
  <si>
    <t>CASOLA DI NAPOLI</t>
  </si>
  <si>
    <t>CASOLA IN LUNIGIANA</t>
  </si>
  <si>
    <t>CASOLA VALSENIO</t>
  </si>
  <si>
    <t>CASOLE D'ELSA</t>
  </si>
  <si>
    <t>CASOLI</t>
  </si>
  <si>
    <t>CASORATE PRIMO</t>
  </si>
  <si>
    <t>CASORATE SEMPIONE</t>
  </si>
  <si>
    <t>CASOREZZO</t>
  </si>
  <si>
    <t>CASORIA</t>
  </si>
  <si>
    <t>CASORZO MONFERRATO</t>
  </si>
  <si>
    <t>CASPERIA</t>
  </si>
  <si>
    <t>CASPOGGIO</t>
  </si>
  <si>
    <t>CASSACCO</t>
  </si>
  <si>
    <t>CASSAGO BRIANZA</t>
  </si>
  <si>
    <t>CASSANO ALL'IONIO</t>
  </si>
  <si>
    <t>CASSANO D'ADDA</t>
  </si>
  <si>
    <t>CASSANO DELLE MURGE</t>
  </si>
  <si>
    <t>CASSANO IRPINO</t>
  </si>
  <si>
    <t>CASSANO MAGNAGO</t>
  </si>
  <si>
    <t>CASSANO SPINOLA</t>
  </si>
  <si>
    <t>CASSANO VALCUVIA</t>
  </si>
  <si>
    <t>CASSARO</t>
  </si>
  <si>
    <t>CASSIGLIO</t>
  </si>
  <si>
    <t>CASSINA DE' PECCHI</t>
  </si>
  <si>
    <t>CASSINA RIZZARDI</t>
  </si>
  <si>
    <t>CASSINA VALSASSINA</t>
  </si>
  <si>
    <t>CASSINASCO</t>
  </si>
  <si>
    <t>CASSINE</t>
  </si>
  <si>
    <t>CASSINELLE</t>
  </si>
  <si>
    <t>CASSINETTA DI LUGAGNANO</t>
  </si>
  <si>
    <t>CASSINO</t>
  </si>
  <si>
    <t>CASSOLA</t>
  </si>
  <si>
    <t>CASSOLNOVO</t>
  </si>
  <si>
    <t>CASTAGNARO</t>
  </si>
  <si>
    <t>CASTAGNETO CARDUCCI</t>
  </si>
  <si>
    <t>CASTAGNETO PO</t>
  </si>
  <si>
    <t>CASTAGNITO</t>
  </si>
  <si>
    <t>CASTAGNOLE DELLE LANZE</t>
  </si>
  <si>
    <t>CASTAGNOLE MONFERRATO</t>
  </si>
  <si>
    <t>CASTAGNOLE PIEMONTE</t>
  </si>
  <si>
    <t>CASTANA</t>
  </si>
  <si>
    <t>CASTANO PRIMO</t>
  </si>
  <si>
    <t>CASTEGGIO</t>
  </si>
  <si>
    <t>CASTEGNATO</t>
  </si>
  <si>
    <t>CASTEGNERO</t>
  </si>
  <si>
    <t>CASTEL BARONIA</t>
  </si>
  <si>
    <t>CASTEL BOGLIONE</t>
  </si>
  <si>
    <t>CASTEL BOLOGNESE</t>
  </si>
  <si>
    <t>CASTEL CAMPAGNANO</t>
  </si>
  <si>
    <t>CASTEL CASTAGNA</t>
  </si>
  <si>
    <t>CASTEL CONDINO</t>
  </si>
  <si>
    <t>CASTEL D'AIANO</t>
  </si>
  <si>
    <t>CASTEL D'ARIO</t>
  </si>
  <si>
    <t>CASTEL D'AZZANO</t>
  </si>
  <si>
    <t>CASTEL DEL GIUDICE</t>
  </si>
  <si>
    <t>CASTEL DEL MONTE</t>
  </si>
  <si>
    <t>CASTEL DEL PIANO</t>
  </si>
  <si>
    <t>CASTEL DEL RIO</t>
  </si>
  <si>
    <t>CASTEL DI CASIO</t>
  </si>
  <si>
    <t>CASTEL DI IERI</t>
  </si>
  <si>
    <t>CASTEL DI IUDICA</t>
  </si>
  <si>
    <t>CASTEL DI LAMA</t>
  </si>
  <si>
    <t>CASTEL DI LUCIO</t>
  </si>
  <si>
    <t>CASTEL DI SANGRO</t>
  </si>
  <si>
    <t>CASTEL DI SASSO</t>
  </si>
  <si>
    <t>CASTEL DI TORA</t>
  </si>
  <si>
    <t>CASTEL FOCOGNANO</t>
  </si>
  <si>
    <t>CASTEL FRENTANO</t>
  </si>
  <si>
    <t>CASTEL GABBIANO</t>
  </si>
  <si>
    <t>CASTEL GANDOLFO</t>
  </si>
  <si>
    <t>CASTEL GIORGIO</t>
  </si>
  <si>
    <t>CASTEL GOFFREDO</t>
  </si>
  <si>
    <t>CASTEL GUELFO DI BOLOGNA</t>
  </si>
  <si>
    <t>CASTEL IVANO</t>
  </si>
  <si>
    <t>CASTEL MADAMA</t>
  </si>
  <si>
    <t>CASTEL MAGGIORE</t>
  </si>
  <si>
    <t>CASTEL MELLA</t>
  </si>
  <si>
    <t>CASTEL MORRONE</t>
  </si>
  <si>
    <t>CASTEL RITALDI</t>
  </si>
  <si>
    <t>CASTEL ROCCHERO</t>
  </si>
  <si>
    <t>CASTEL ROZZONE</t>
  </si>
  <si>
    <t>CASTEL SAN GIORGIO</t>
  </si>
  <si>
    <t>CASTEL SAN GIOVANNI</t>
  </si>
  <si>
    <t>CASTEL SAN LORENZO</t>
  </si>
  <si>
    <t>CASTEL SAN NICCOLO'</t>
  </si>
  <si>
    <t>CASTEL SAN PIETRO ROMANO</t>
  </si>
  <si>
    <t>CASTEL SAN PIETRO TERME</t>
  </si>
  <si>
    <t>CASTEL SAN VINCENZO</t>
  </si>
  <si>
    <t>CASTEL SANT'ANGELO</t>
  </si>
  <si>
    <t>CASTEL SANT'ELIA</t>
  </si>
  <si>
    <t>CASTEL VISCARDO</t>
  </si>
  <si>
    <t>CASTEL VITTORIO</t>
  </si>
  <si>
    <t>CASTEL VOLTURNO</t>
  </si>
  <si>
    <t>CASTELBALDO</t>
  </si>
  <si>
    <t>CASTELBELFORTE</t>
  </si>
  <si>
    <t>CASTELBELLINO</t>
  </si>
  <si>
    <t>CASTELBELLO-CIARDES/KASTELBELL-TSCHARS</t>
  </si>
  <si>
    <t>CASTELBIANCO</t>
  </si>
  <si>
    <t>CASTELBOTTACCIO</t>
  </si>
  <si>
    <t>CASTELBUONO</t>
  </si>
  <si>
    <t>CASTELCIVITA</t>
  </si>
  <si>
    <t>CASTELCOVATI</t>
  </si>
  <si>
    <t>CASTELCUCCO</t>
  </si>
  <si>
    <t>CASTELDACCIA</t>
  </si>
  <si>
    <t>CASTELDELCI</t>
  </si>
  <si>
    <t>CASTELDELFINO</t>
  </si>
  <si>
    <t>CASTELDIDONE</t>
  </si>
  <si>
    <t>CASTELFIDARDO</t>
  </si>
  <si>
    <t>CASTELFIORENTINO</t>
  </si>
  <si>
    <t>CASTELFORTE</t>
  </si>
  <si>
    <t>CASTELFRANCI</t>
  </si>
  <si>
    <t>CASTELFRANCO DI SOTTO</t>
  </si>
  <si>
    <t>CASTELFRANCO EMILIA</t>
  </si>
  <si>
    <t>CASTELFRANCO IN MISCANO</t>
  </si>
  <si>
    <t>CASTELFRANCO PIANDISCO'</t>
  </si>
  <si>
    <t>CASTELFRANCO VENETO</t>
  </si>
  <si>
    <t>CASTELGERUNDO</t>
  </si>
  <si>
    <t>CASTELGOMBERTO</t>
  </si>
  <si>
    <t>CASTELGRANDE</t>
  </si>
  <si>
    <t>CASTELGUGLIELMO</t>
  </si>
  <si>
    <t>CASTELGUIDONE</t>
  </si>
  <si>
    <t>CASTELL'ALFERO</t>
  </si>
  <si>
    <t>CASTELL'ARQUATO</t>
  </si>
  <si>
    <t>CASTELL'AZZARA</t>
  </si>
  <si>
    <t>CASTELL'UMBERTO</t>
  </si>
  <si>
    <t>CASTELLABATE</t>
  </si>
  <si>
    <t>CASTELLAFIUME</t>
  </si>
  <si>
    <t>CASTELLALTO</t>
  </si>
  <si>
    <t>CASTELLAMMARE DEL GOLFO</t>
  </si>
  <si>
    <t>CASTELLAMMARE DI STABIA</t>
  </si>
  <si>
    <t>CASTELLAMONTE</t>
  </si>
  <si>
    <t>CASTELLANA GROTTE</t>
  </si>
  <si>
    <t>CASTELLANA SICULA</t>
  </si>
  <si>
    <t>CASTELLANETA</t>
  </si>
  <si>
    <t>CASTELLANIA COPPI</t>
  </si>
  <si>
    <t>CASTELLANZA</t>
  </si>
  <si>
    <t>CASTELLAR GUIDOBONO</t>
  </si>
  <si>
    <t>CASTELLARANO</t>
  </si>
  <si>
    <t>CASTELLARO</t>
  </si>
  <si>
    <t>CASTELLAZZO BORMIDA</t>
  </si>
  <si>
    <t>CASTELLAZZO NOVARESE</t>
  </si>
  <si>
    <t>CASTELLEONE</t>
  </si>
  <si>
    <t>CASTELLEONE DI SUASA</t>
  </si>
  <si>
    <t>CASTELLERO</t>
  </si>
  <si>
    <t>CASTELLETTO CERVO</t>
  </si>
  <si>
    <t>CASTELLETTO D'ERRO</t>
  </si>
  <si>
    <t>CASTELLETTO D'ORBA</t>
  </si>
  <si>
    <t>CASTELLETTO DI BRANDUZZO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</si>
  <si>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</si>
  <si>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</si>
  <si>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</si>
  <si>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</si>
  <si>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</si>
  <si>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</si>
  <si>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</t>
  </si>
  <si>
    <t>CASTELLI CALEPIO</t>
  </si>
  <si>
    <t>CASTELLINA IN CHIANTI</t>
  </si>
  <si>
    <t>CASTELLINA MARITTIMA</t>
  </si>
  <si>
    <t>CASTELLINALDO D'ALBA</t>
  </si>
  <si>
    <t>CASTELLINO DEL BIFERNO</t>
  </si>
  <si>
    <t>CASTELLINO TANARO</t>
  </si>
  <si>
    <t>CASTELLIRI</t>
  </si>
  <si>
    <t>CASTELLO CABIAGLIO</t>
  </si>
  <si>
    <t>CASTELLO D'AGOGNA</t>
  </si>
  <si>
    <t>CASTELLO D'ARGILE</t>
  </si>
  <si>
    <t>CASTELLO DEL MATESE</t>
  </si>
  <si>
    <t>CASTELLO DELL'ACQUA</t>
  </si>
  <si>
    <t>CASTELLO DI ANNONE</t>
  </si>
  <si>
    <t>CASTELLO DI BRIANZA</t>
  </si>
  <si>
    <t>CASTELLO DI CISTERNA</t>
  </si>
  <si>
    <t>CASTELLO DI GODEGO</t>
  </si>
  <si>
    <t>CASTELLO TESINO</t>
  </si>
  <si>
    <t>CASTELLO-MOLINA DI FIEMME</t>
  </si>
  <si>
    <t>CASTELLUCCHIO</t>
  </si>
  <si>
    <t>CASTELLUCCIO DEI SAURI</t>
  </si>
  <si>
    <t>CASTELLUCCIO INFERIORE</t>
  </si>
  <si>
    <t>CASTELLUCCIO SUPERIORE</t>
  </si>
  <si>
    <t>CASTELLUCCIO VALMAGGIORE</t>
  </si>
  <si>
    <t>CASTELMAGNO</t>
  </si>
  <si>
    <t>CASTELMARTE</t>
  </si>
  <si>
    <t>CASTELMASSA</t>
  </si>
  <si>
    <t>CASTELMAURO</t>
  </si>
  <si>
    <t>CASTELMEZZANO</t>
  </si>
  <si>
    <t>CASTELMOLA</t>
  </si>
  <si>
    <t>CASTELNOVETTO</t>
  </si>
  <si>
    <t>CASTELNOVO BARIANO</t>
  </si>
  <si>
    <t>CASTELNOVO DEL FRIULI</t>
  </si>
  <si>
    <t>CASTELNOVO DI SOTTO</t>
  </si>
  <si>
    <t>CASTELNOVO NE' MONTI</t>
  </si>
  <si>
    <t>CASTELNUOVO</t>
  </si>
  <si>
    <t>CASTELNUOVO BELBO</t>
  </si>
  <si>
    <t>CASTELNUOVO BERARDENGA</t>
  </si>
  <si>
    <t>CASTELNUOVO BOCCA D'ADDA</t>
  </si>
  <si>
    <t>CASTELNUOVO BORMIDA</t>
  </si>
  <si>
    <t>CASTELNUOVO BOZZENTE</t>
  </si>
  <si>
    <t>CASTELNUOVO CALCEA</t>
  </si>
  <si>
    <t>CASTELNUOVO CILENTO</t>
  </si>
  <si>
    <t>CASTELNUOVO DEL GARDA</t>
  </si>
  <si>
    <t>CASTELNUOVO DELLA DAUNIA</t>
  </si>
  <si>
    <t>CASTELNUOVO DI CEVA</t>
  </si>
  <si>
    <t>CASTELNUOVO DI CONZA</t>
  </si>
  <si>
    <t>CASTELNUOVO DI FARFA</t>
  </si>
  <si>
    <t>CASTELNUOVO DI GARFAGNANA</t>
  </si>
  <si>
    <t>CASTELNUOVO DI PORTO</t>
  </si>
  <si>
    <t>CASTELNUOVO DI VAL DI CECINA</t>
  </si>
  <si>
    <t>CASTELNUOVO DON BOSCO</t>
  </si>
  <si>
    <t>CASTELNUOVO MAGRA</t>
  </si>
  <si>
    <t>CASTELNUOVO NIGRA</t>
  </si>
  <si>
    <t>CASTELNUOVO PARANO</t>
  </si>
  <si>
    <t>CASTELNUOVO RANGONE</t>
  </si>
  <si>
    <t>CASTELNUOVO SCRIVIA</t>
  </si>
  <si>
    <t>CASTELPAGANO</t>
  </si>
  <si>
    <t>CASTELPETROSO</t>
  </si>
  <si>
    <t>CASTELPIZZUTO</t>
  </si>
  <si>
    <t>CASTELPLANIO</t>
  </si>
  <si>
    <t>CASTELPOTO</t>
  </si>
  <si>
    <t>CASTELRAIMONDO</t>
  </si>
  <si>
    <t>CASTELROTTO/KASTELRUTH</t>
  </si>
  <si>
    <t>CASTELSANTANGELO SUL NERA</t>
  </si>
  <si>
    <t>CASTELSARACENO</t>
  </si>
  <si>
    <t>CASTELSARDO</t>
  </si>
  <si>
    <t>CASTELSEPRIO</t>
  </si>
  <si>
    <t>CASTELSILANO</t>
  </si>
  <si>
    <t>CASTELSPINA</t>
  </si>
  <si>
    <t>CASTELTERMINI</t>
  </si>
  <si>
    <t>CASTELVECCANA</t>
  </si>
  <si>
    <t>CASTELVECCHIO CALVISIO</t>
  </si>
  <si>
    <t>CASTELVECCHIO DI ROCCA BARBENA</t>
  </si>
  <si>
    <t>CASTELVECCHIO SUBEQUO</t>
  </si>
  <si>
    <t>CASTELVENERE</t>
  </si>
  <si>
    <t>CASTELVERDE</t>
  </si>
  <si>
    <t>CASTELVERRINO</t>
  </si>
  <si>
    <t>CASTELVETERE IN VAL FORTORE</t>
  </si>
  <si>
    <t>CASTELVETERE SUL CALORE</t>
  </si>
  <si>
    <t>CASTELVETRANO</t>
  </si>
  <si>
    <t>CASTELVETRO DI MODENA</t>
  </si>
  <si>
    <t>CASTELVETRO PIACENTINO</t>
  </si>
  <si>
    <t>CASTELVISCONTI</t>
  </si>
  <si>
    <t>CASTENASO</t>
  </si>
  <si>
    <t>CASTENEDOLO</t>
  </si>
  <si>
    <t>CASTIADAS</t>
  </si>
  <si>
    <t>CASTIGLION FIBOCCHI</t>
  </si>
  <si>
    <t>CASTIGLION FIORENTINO</t>
  </si>
  <si>
    <t>CASTIGLIONE A CASAURIA</t>
  </si>
  <si>
    <t>CASTIGLIONE CHIAVARESE</t>
  </si>
  <si>
    <t>CASTIGLIONE COSENTINO</t>
  </si>
  <si>
    <t>CASTIGLIONE D'ADDA</t>
  </si>
  <si>
    <t>CASTIGLIONE D'ORCIA</t>
  </si>
  <si>
    <t>CASTIGLIONE DEI PEPOLI</t>
  </si>
  <si>
    <t>CASTIGLIONE DEL GENOVESI</t>
  </si>
  <si>
    <t>CASTIGLIONE DEL LAGO</t>
  </si>
  <si>
    <t>CASTIGLIONE DELLA PESCAIA</t>
  </si>
  <si>
    <t>CASTIGLIONE DELLE STIVIERE</t>
  </si>
  <si>
    <t>CASTIGLIONE DI GARFAGNANA</t>
  </si>
  <si>
    <t>CASTIGLIONE DI SICILIA</t>
  </si>
  <si>
    <t>CASTIGLIONE FALLETTO</t>
  </si>
  <si>
    <t>CASTIGLIONE IN TEVERINA</t>
  </si>
  <si>
    <t>CASTIGLIONE MESSER MARINO</t>
  </si>
  <si>
    <t>CASTIGLIONE MESSER RAIMONDO</t>
  </si>
  <si>
    <t>CASTIGLIONE OLONA</t>
  </si>
  <si>
    <t>CASTIGLIONE TINELLA</t>
  </si>
  <si>
    <t>CASTIGLIONE TORINESE</t>
  </si>
  <si>
    <t>CASTIGNANO</t>
  </si>
  <si>
    <t>CASTILENTI</t>
  </si>
  <si>
    <t>CASTINO</t>
  </si>
  <si>
    <t>CASTIONE ANDEVENNO</t>
  </si>
  <si>
    <t>CASTIONE DELLA PRESOLANA</t>
  </si>
  <si>
    <t>CASTIONS DI STRADA</t>
  </si>
  <si>
    <t>CASTIRAGA VIDARDO</t>
  </si>
  <si>
    <t>CASTO</t>
  </si>
  <si>
    <t>CASTORANO</t>
  </si>
  <si>
    <t>CASTREZZATO</t>
  </si>
  <si>
    <t>CASTRI DI LECCE</t>
  </si>
  <si>
    <t>CASTRIGNANO DE' GRECI</t>
  </si>
  <si>
    <t>CASTRIGNANO DEL CAPO</t>
  </si>
  <si>
    <t>CASTRO</t>
  </si>
  <si>
    <t>CASTRO DEI VOLSCI</t>
  </si>
  <si>
    <t>CASTROCARO TERME E TERRA DEL SOLE</t>
  </si>
  <si>
    <t>CASTROCIELO</t>
  </si>
  <si>
    <t>CASTROFILIPPO</t>
  </si>
  <si>
    <t>CASTROLIBERO</t>
  </si>
  <si>
    <t>CASTRONNO</t>
  </si>
  <si>
    <t>CASTRONOVO DI SICILIA</t>
  </si>
  <si>
    <t>CASTRONUOVO DI SANT'ANDREA</t>
  </si>
  <si>
    <t>CASTROPIGNANO</t>
  </si>
  <si>
    <t>CASTROREALE</t>
  </si>
  <si>
    <t>CASTROREGIO</t>
  </si>
  <si>
    <t>CASTROVILLARI</t>
  </si>
  <si>
    <t>CATANIA</t>
  </si>
  <si>
    <t>CATANZARO</t>
  </si>
  <si>
    <t>CATENANUOVA</t>
  </si>
  <si>
    <t>CATIGNANO</t>
  </si>
  <si>
    <t>CATTOLICA</t>
  </si>
  <si>
    <t>CATTOLICA ERACLEA</t>
  </si>
  <si>
    <t>CAULONIA</t>
  </si>
  <si>
    <t>CAUTANO</t>
  </si>
  <si>
    <t>CAVA DE' TIRRENI</t>
  </si>
  <si>
    <t>CAVA MANARA</t>
  </si>
  <si>
    <t>CAVAGLIA'</t>
  </si>
  <si>
    <t>CAVAGLIETTO</t>
  </si>
  <si>
    <t>CAVAGLIO D'AGOGNA</t>
  </si>
  <si>
    <t>CAVAGNOLO</t>
  </si>
  <si>
    <t>CAVAION VERONESE</t>
  </si>
  <si>
    <t>CAVALESE</t>
  </si>
  <si>
    <t>CAVALLERLEONE</t>
  </si>
  <si>
    <t>CAVALLERMAGGIORE</t>
  </si>
  <si>
    <t>CAVALLINO</t>
  </si>
  <si>
    <t>CAVALLINO-TREPORTI</t>
  </si>
  <si>
    <t>CAVALLIRIO</t>
  </si>
  <si>
    <t>CAVARENO</t>
  </si>
  <si>
    <t>CAVARGNA</t>
  </si>
  <si>
    <t>CAVARIA CON PREMEZZO</t>
  </si>
  <si>
    <t>CAVARZERE</t>
  </si>
  <si>
    <t>CAVASO DEL TOMBA</t>
  </si>
  <si>
    <t>CAVASSO NUOVO</t>
  </si>
  <si>
    <t>CAVATORE</t>
  </si>
  <si>
    <t>CAVAZZO CARNICO</t>
  </si>
  <si>
    <t>CAVE</t>
  </si>
  <si>
    <t>CAVEDAGO</t>
  </si>
  <si>
    <t>CAVEDINE</t>
  </si>
  <si>
    <t>CAVENAGO D'ADDA</t>
  </si>
  <si>
    <t>CAVENAGO DI BRIANZA</t>
  </si>
  <si>
    <t>CAVERNAGO</t>
  </si>
  <si>
    <t>CAVEZZO</t>
  </si>
  <si>
    <t>CAVIZZANA</t>
  </si>
  <si>
    <t>CAVOUR</t>
  </si>
  <si>
    <t>CAVRIAGO</t>
  </si>
  <si>
    <t>CAVRIANA</t>
  </si>
  <si>
    <t>CAVRIGLIA</t>
  </si>
  <si>
    <t>CAZZAGO BRABBIA</t>
  </si>
  <si>
    <t>CAZZAGO SAN MARTINO</t>
  </si>
  <si>
    <t>CAZZANO DI TRAMIGNA</t>
  </si>
  <si>
    <t>CAZZANO SANT'ANDREA</t>
  </si>
  <si>
    <t>CECCANO</t>
  </si>
  <si>
    <t>CECIMA</t>
  </si>
  <si>
    <t>CECINA</t>
  </si>
  <si>
    <t>CEDEGOLO</t>
  </si>
  <si>
    <t>CEDRASCO</t>
  </si>
  <si>
    <t>CEFALA' DIANA</t>
  </si>
  <si>
    <t>CEFALU'</t>
  </si>
  <si>
    <t>CEGGIA</t>
  </si>
  <si>
    <t>CEGLIE MESSAPICA</t>
  </si>
  <si>
    <t>CELANO</t>
  </si>
  <si>
    <t>CELENZA SUL TRIGNO</t>
  </si>
  <si>
    <t>CELENZA VALFORTORE</t>
  </si>
  <si>
    <t>CELICO</t>
  </si>
  <si>
    <t>CELLA DATI</t>
  </si>
  <si>
    <t>CELLA MONTE</t>
  </si>
  <si>
    <t>CELLAMARE</t>
  </si>
  <si>
    <t>CELLARA</t>
  </si>
  <si>
    <t>CELLARENGO</t>
  </si>
  <si>
    <t>CELLATICA</t>
  </si>
  <si>
    <t>CELLE DI BULGHERIA</t>
  </si>
  <si>
    <t>CELLE DI MACRA</t>
  </si>
  <si>
    <t>CELLE DI SAN VITO</t>
  </si>
  <si>
    <t>CELLE ENOMONDO</t>
  </si>
  <si>
    <t>CELLE LIGURE</t>
  </si>
  <si>
    <t>CELLENO</t>
  </si>
  <si>
    <t>CELLERE</t>
  </si>
  <si>
    <t>CELLINO ATTANASIO</t>
  </si>
  <si>
    <t>CELLINO SAN MARCO</t>
  </si>
  <si>
    <t>CELLIO CON BREIA</t>
  </si>
  <si>
    <t>CELLOLE</t>
  </si>
  <si>
    <t>CEMBRA LISIGNAGO</t>
  </si>
  <si>
    <t>CENADI</t>
  </si>
  <si>
    <t>CENATE SOPRA</t>
  </si>
  <si>
    <t>CENATE SOTTO</t>
  </si>
  <si>
    <t>CENCENIGHE AGORDINO</t>
  </si>
  <si>
    <t>CENE</t>
  </si>
  <si>
    <t>CENESELLI</t>
  </si>
  <si>
    <t>CENGIO</t>
  </si>
  <si>
    <t>CENTALLO</t>
  </si>
  <si>
    <t>CENTO</t>
  </si>
  <si>
    <t>CENTOLA</t>
  </si>
  <si>
    <t>CENTRACHE</t>
  </si>
  <si>
    <t>CENTRO VALLE INTELVI</t>
  </si>
  <si>
    <t>CENTURIPE</t>
  </si>
  <si>
    <t>CEPAGATTI</t>
  </si>
  <si>
    <t>CEPPALONI</t>
  </si>
  <si>
    <t>CEPPO MORELLI</t>
  </si>
  <si>
    <t>CEPRANO</t>
  </si>
  <si>
    <t>CERAMI</t>
  </si>
  <si>
    <t>CERANESI</t>
  </si>
  <si>
    <t>CERANO</t>
  </si>
  <si>
    <t>CERANO D'INTELVI</t>
  </si>
  <si>
    <t>CERANOVA</t>
  </si>
  <si>
    <t>CERASO</t>
  </si>
  <si>
    <t>CERCEMAGGIORE</t>
  </si>
  <si>
    <t>CERCENASCO</t>
  </si>
  <si>
    <t>CERCEPICCOLA</t>
  </si>
  <si>
    <t>CERCHIARA DI CALABRIA</t>
  </si>
  <si>
    <t>CERCHIO</t>
  </si>
  <si>
    <t>CERCINO</t>
  </si>
  <si>
    <t>CERCIVENTO</t>
  </si>
  <si>
    <t>CERCOLA</t>
  </si>
  <si>
    <t>CERDA</t>
  </si>
  <si>
    <t>CEREA</t>
  </si>
  <si>
    <t>CEREGNANO</t>
  </si>
  <si>
    <t>CERENZIA</t>
  </si>
  <si>
    <t>CERES</t>
  </si>
  <si>
    <t>CERESARA</t>
  </si>
  <si>
    <t>CERESETO</t>
  </si>
  <si>
    <t>CERESOLE ALBA</t>
  </si>
  <si>
    <t>CERESOLE REALE</t>
  </si>
  <si>
    <t>CERETE</t>
  </si>
  <si>
    <t>CERETTO LOMELLINA</t>
  </si>
  <si>
    <t>CERGNAGO</t>
  </si>
  <si>
    <t>CERIALE</t>
  </si>
  <si>
    <t>CERIANA</t>
  </si>
  <si>
    <t>CERIANO LAGHETTO</t>
  </si>
  <si>
    <t>CERIGNALE</t>
  </si>
  <si>
    <t>CERIGNOLA</t>
  </si>
  <si>
    <t>CERISANO</t>
  </si>
  <si>
    <t>CERMENATE</t>
  </si>
  <si>
    <t>CERMES/TSCHERMS</t>
  </si>
  <si>
    <t>CERMIGNANO</t>
  </si>
  <si>
    <t>CERNOBBIO</t>
  </si>
  <si>
    <t>CERNUSCO LOMBARDONE</t>
  </si>
  <si>
    <t>CERNUSCO SUL NAVIGLIO</t>
  </si>
  <si>
    <t>CERRETO D'ASTI</t>
  </si>
  <si>
    <t>CERRETO D'ESI</t>
  </si>
  <si>
    <t>CERRETO DI SPOLETO</t>
  </si>
  <si>
    <t>CERRETO GRUE</t>
  </si>
  <si>
    <t>CERRETO GUIDI</t>
  </si>
  <si>
    <t>CERRETO LAZIALE</t>
  </si>
  <si>
    <t>CERRETO SANNITA</t>
  </si>
  <si>
    <t>CERRETTO LANGHE</t>
  </si>
  <si>
    <t>CERRINA MONFERRATO</t>
  </si>
  <si>
    <t>CERRIONE</t>
  </si>
  <si>
    <t>CERRO AL LAMBRO</t>
  </si>
  <si>
    <t>CERRO AL VOLTURNO</t>
  </si>
  <si>
    <t>CERRO MAGGIORE</t>
  </si>
  <si>
    <t>CERRO TANARO</t>
  </si>
  <si>
    <t>CERRO VERONESE</t>
  </si>
  <si>
    <t>CERSOSIMO</t>
  </si>
  <si>
    <t>CERTALDO</t>
  </si>
  <si>
    <t>CERTOSA DI PAVIA</t>
  </si>
  <si>
    <t>CERVA</t>
  </si>
  <si>
    <t>CERVARA DI ROMA</t>
  </si>
  <si>
    <t>CERVARESE SANTA CROCE</t>
  </si>
  <si>
    <t>CERVARO</t>
  </si>
  <si>
    <t>CERVASCA</t>
  </si>
  <si>
    <t>CERVATTO</t>
  </si>
  <si>
    <t>CERVENO</t>
  </si>
  <si>
    <t>CERVERE</t>
  </si>
  <si>
    <t>CERVESINA</t>
  </si>
  <si>
    <t>CERVETERI</t>
  </si>
  <si>
    <t>CERVIA</t>
  </si>
  <si>
    <t>CERVICATI</t>
  </si>
  <si>
    <t>CERVIGNANO D'ADDA</t>
  </si>
  <si>
    <t>CERVIGNANO DEL FRIULI</t>
  </si>
  <si>
    <t>CERVINARA</t>
  </si>
  <si>
    <t>CERVINO</t>
  </si>
  <si>
    <t>CERVO</t>
  </si>
  <si>
    <t>CERZETO</t>
  </si>
  <si>
    <t>CESA</t>
  </si>
  <si>
    <t>CESANA BRIANZA</t>
  </si>
  <si>
    <t>CESANA TORINESE</t>
  </si>
  <si>
    <t>CESANO BOSCONE</t>
  </si>
  <si>
    <t>CESANO MADERNO</t>
  </si>
  <si>
    <t>CESARA</t>
  </si>
  <si>
    <t>CESARO'</t>
  </si>
  <si>
    <t>CESATE</t>
  </si>
  <si>
    <t>CESENA</t>
  </si>
  <si>
    <t>CESENATICO</t>
  </si>
  <si>
    <t>CESINALI</t>
  </si>
  <si>
    <t>CESIO</t>
  </si>
  <si>
    <t>CESIOMAGGIORE</t>
  </si>
  <si>
    <t>CESSALTO</t>
  </si>
  <si>
    <t>CESSANITI</t>
  </si>
  <si>
    <t>CESSAPALOMBO</t>
  </si>
  <si>
    <t>CESSOLE</t>
  </si>
  <si>
    <t>CETARA</t>
  </si>
  <si>
    <t>CETO</t>
  </si>
  <si>
    <t>CETONA</t>
  </si>
  <si>
    <t>CETRARO</t>
  </si>
  <si>
    <t>CEVA</t>
  </si>
  <si>
    <t>CEVO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</si>
  <si>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</si>
  <si>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</si>
  <si>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</si>
  <si>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</si>
  <si>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</si>
  <si>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</si>
  <si>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</si>
  <si>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</si>
  <si>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CHERASCO</t>
  </si>
  <si>
    <t>CHEREMULE</t>
  </si>
  <si>
    <t>CHIALAMBERTO</t>
  </si>
  <si>
    <t>CHIAMPO</t>
  </si>
  <si>
    <t>CHIANCHE</t>
  </si>
  <si>
    <t>CHIANCIANO TERME</t>
  </si>
  <si>
    <t>CHIANNI</t>
  </si>
  <si>
    <t>CHIANOCCO</t>
  </si>
  <si>
    <t>CHIARAMONTE GULFI</t>
  </si>
  <si>
    <t>CHIARAMONTI</t>
  </si>
  <si>
    <t>CHIARANO</t>
  </si>
  <si>
    <t>CHIARAVALLE</t>
  </si>
  <si>
    <t>CHIARAVALLE CENTRALE</t>
  </si>
  <si>
    <t>CHIARI</t>
  </si>
  <si>
    <t>CHIAROMONTE</t>
  </si>
  <si>
    <t>CHIAUCI</t>
  </si>
  <si>
    <t>CHIAVARI</t>
  </si>
  <si>
    <t>CHIAVENNA</t>
  </si>
  <si>
    <t>CHIAVERANO</t>
  </si>
  <si>
    <t>CHIENES/KIENS</t>
  </si>
  <si>
    <t>CHIERI</t>
  </si>
  <si>
    <t>CHIES D'ALPAGO</t>
  </si>
  <si>
    <t>CHIESA IN VALMALENCO</t>
  </si>
  <si>
    <t>CHIESANUOVA</t>
  </si>
  <si>
    <t>CHIESINA UZZANESE</t>
  </si>
  <si>
    <t>CHIETI</t>
  </si>
  <si>
    <t>CHIEUTI</t>
  </si>
  <si>
    <t>CHIEVE</t>
  </si>
  <si>
    <t>CHIGNOLO D'ISOLA</t>
  </si>
  <si>
    <t>CHIGNOLO PO</t>
  </si>
  <si>
    <t>CHIOGGIA</t>
  </si>
  <si>
    <t>CHIOMONTE</t>
  </si>
  <si>
    <t>CHIONS</t>
  </si>
  <si>
    <t>CHIOPRIS-VISCONE</t>
  </si>
  <si>
    <t>CHITIGNANO</t>
  </si>
  <si>
    <t>CHIUDUNO</t>
  </si>
  <si>
    <t>CHIUPPANO</t>
  </si>
  <si>
    <t>CHIURO</t>
  </si>
  <si>
    <t>CHIUSA DI PESIO</t>
  </si>
  <si>
    <t>CHIUSA DI SAN MICHELE</t>
  </si>
  <si>
    <t>CHIUSA SCLAFANI</t>
  </si>
  <si>
    <t>CHIUSA/KLAUSEN</t>
  </si>
  <si>
    <t>CHIUSAFORTE</t>
  </si>
  <si>
    <t>CHIUSANICO</t>
  </si>
  <si>
    <t>CHIUSANO D'ASTI</t>
  </si>
  <si>
    <t>CHIUSANO DI SAN DOMENICO</t>
  </si>
  <si>
    <t>CHIUSAVECCHIA</t>
  </si>
  <si>
    <t>CHIUSDINO</t>
  </si>
  <si>
    <t>CHIUSI</t>
  </si>
  <si>
    <t>CHIUSI DELLA VERNA</t>
  </si>
  <si>
    <t>CHIVASSO</t>
  </si>
  <si>
    <t>CIAMPINO</t>
  </si>
  <si>
    <t>CIANCIANA</t>
  </si>
  <si>
    <t>CIBIANA DI CADORE</t>
  </si>
  <si>
    <t>CICAGNA</t>
  </si>
  <si>
    <t>CICALA</t>
  </si>
  <si>
    <t>CICCIANO</t>
  </si>
  <si>
    <t>CICERALE</t>
  </si>
  <si>
    <t>CICILIANO</t>
  </si>
  <si>
    <t>CICOGNOLO</t>
  </si>
  <si>
    <t>CICONIO</t>
  </si>
  <si>
    <t>CIGLIANO</t>
  </si>
  <si>
    <t>CIGLIE'</t>
  </si>
  <si>
    <t>CIGOGNOLA</t>
  </si>
  <si>
    <t>CIGOLE</t>
  </si>
  <si>
    <t>CILAVEGNA</t>
  </si>
  <si>
    <t>CIMADOLMO</t>
  </si>
  <si>
    <t>CIMBERGO</t>
  </si>
  <si>
    <t>CIMINA'</t>
  </si>
  <si>
    <t>CIMINNA</t>
  </si>
  <si>
    <t>CIMITILE</t>
  </si>
  <si>
    <t>CIMOLAIS</t>
  </si>
  <si>
    <t>CIMONE</t>
  </si>
  <si>
    <t>CINAGLIO</t>
  </si>
  <si>
    <t>CINETO ROMANO</t>
  </si>
  <si>
    <t>CINGIA DE' BOTTI</t>
  </si>
  <si>
    <t>CINGOLI</t>
  </si>
  <si>
    <t>CINIGIANO</t>
  </si>
  <si>
    <t>CINISELLO BALSAMO</t>
  </si>
  <si>
    <t>CINISI</t>
  </si>
  <si>
    <t>CINO</t>
  </si>
  <si>
    <t>CINQUEFRONDI</t>
  </si>
  <si>
    <t>CINTANO</t>
  </si>
  <si>
    <t>CINTE TESINO</t>
  </si>
  <si>
    <t>CINTO CAOMAGGIORE</t>
  </si>
  <si>
    <t>CINTO EUGANEO</t>
  </si>
  <si>
    <t>CINZANO</t>
  </si>
  <si>
    <t>CIORLANO</t>
  </si>
  <si>
    <t>CIPRESSA</t>
  </si>
  <si>
    <t>CIRCELLO</t>
  </si>
  <si>
    <t>CIRIE'</t>
  </si>
  <si>
    <t>CIRIGLIANO</t>
  </si>
  <si>
    <t>CIRIMIDO</t>
  </si>
  <si>
    <t>CIRO'</t>
  </si>
  <si>
    <t>CIRO' MARINA</t>
  </si>
  <si>
    <t>CIS</t>
  </si>
  <si>
    <t>CISANO BERGAMASCO</t>
  </si>
  <si>
    <t>CISANO SUL NEVA</t>
  </si>
  <si>
    <t>CISERANO</t>
  </si>
  <si>
    <t>CISLAGO</t>
  </si>
  <si>
    <t>CISLIANO</t>
  </si>
  <si>
    <t>CISON DI VALMARINO</t>
  </si>
  <si>
    <t>CISSONE</t>
  </si>
  <si>
    <t>CISTERNA D'ASTI</t>
  </si>
  <si>
    <t>CISTERNA DI LATINA</t>
  </si>
  <si>
    <t>CISTERNINO</t>
  </si>
  <si>
    <t>CITERNA</t>
  </si>
  <si>
    <t>CITTA' DELLA PIEVE</t>
  </si>
  <si>
    <t>CITTA' DI CASTELLO</t>
  </si>
  <si>
    <t>CITTA' SANT'ANGELO</t>
  </si>
  <si>
    <t>CITTADELLA</t>
  </si>
  <si>
    <t>CITTADUCALE</t>
  </si>
  <si>
    <t>CITTANOVA</t>
  </si>
  <si>
    <t>CITTAREALE</t>
  </si>
  <si>
    <t>CITTIGLIO</t>
  </si>
  <si>
    <t>CIVATE</t>
  </si>
  <si>
    <t>CIVEZZA</t>
  </si>
  <si>
    <t>CIVEZZANO</t>
  </si>
  <si>
    <t>CIVIASCO</t>
  </si>
  <si>
    <t>CIVIDALE DEL FRIULI</t>
  </si>
  <si>
    <t>CIVIDATE AL PIANO</t>
  </si>
  <si>
    <t>CIVIDATE CAMUNO</t>
  </si>
  <si>
    <t>CIVITA</t>
  </si>
  <si>
    <t>CIVITA CASTELLANA</t>
  </si>
  <si>
    <t>CIVITA D'ANTINO</t>
  </si>
  <si>
    <t>CIVITACAMPOMARANO</t>
  </si>
  <si>
    <t>CIVITALUPARELLA</t>
  </si>
  <si>
    <t>CIVITANOVA DEL SANNIO</t>
  </si>
  <si>
    <t>CIVITANOVA MARCHE</t>
  </si>
  <si>
    <t>CIVITAQUANA</t>
  </si>
  <si>
    <t>CIVITAVECCHIA</t>
  </si>
  <si>
    <t>CIVITELLA ALFEDENA</t>
  </si>
  <si>
    <t>CIVITELLA CASANOVA</t>
  </si>
  <si>
    <t>CIVITELLA D'AGLIANO</t>
  </si>
  <si>
    <t>CIVITELLA DEL TRONTO</t>
  </si>
  <si>
    <t>CIVITELLA DI ROMAGNA</t>
  </si>
  <si>
    <t>CIVITELLA IN VAL DI CHIANA</t>
  </si>
  <si>
    <t>CIVITELLA MESSER RAIMONDO</t>
  </si>
  <si>
    <t>CIVITELLA PAGANICO</t>
  </si>
  <si>
    <t>CIVITELLA ROVETO</t>
  </si>
  <si>
    <t>CIVITELLA SAN PAOLO</t>
  </si>
  <si>
    <t>CIVO</t>
  </si>
  <si>
    <t>CLAINO CON OSTENO</t>
  </si>
  <si>
    <t>CLAUT</t>
  </si>
  <si>
    <t>CLAUZETTO</t>
  </si>
  <si>
    <t>CLAVESANA</t>
  </si>
  <si>
    <t>CLAVIERE</t>
  </si>
  <si>
    <t>CLES</t>
  </si>
  <si>
    <t>CLETO</t>
  </si>
  <si>
    <t>CLIVIO</t>
  </si>
  <si>
    <t>CLUSONE</t>
  </si>
  <si>
    <t>COASSOLO TORINESE</t>
  </si>
  <si>
    <t>COAZZE</t>
  </si>
  <si>
    <t>COAZZOLO</t>
  </si>
  <si>
    <t>COCCAGLIO</t>
  </si>
  <si>
    <t>COCCONATO</t>
  </si>
  <si>
    <t>COCQUIO-TREVISAGO</t>
  </si>
  <si>
    <t>COCULLO</t>
  </si>
  <si>
    <t>CODEVIGO</t>
  </si>
  <si>
    <t>CODEVILLA</t>
  </si>
  <si>
    <t>CODIGORO</t>
  </si>
  <si>
    <t>CODOGNE'</t>
  </si>
  <si>
    <t>CODOGNO</t>
  </si>
  <si>
    <t>CODROIPO</t>
  </si>
  <si>
    <t>CODRONGIANOS</t>
  </si>
  <si>
    <t>COGGIOLA</t>
  </si>
  <si>
    <t>COGLIATE</t>
  </si>
  <si>
    <t>COGNE</t>
  </si>
  <si>
    <t>COGOLETO</t>
  </si>
  <si>
    <t>COGOLLO DEL CENGIO</t>
  </si>
  <si>
    <t>COGORNO</t>
  </si>
  <si>
    <t>COLAZZA</t>
  </si>
  <si>
    <t>COLCERESA</t>
  </si>
  <si>
    <t>COLERE</t>
  </si>
  <si>
    <t>COLFELICE</t>
  </si>
  <si>
    <t>COLI</t>
  </si>
  <si>
    <t>COLICO</t>
  </si>
  <si>
    <t>COLLALTO SABINO</t>
  </si>
  <si>
    <t>COLLARMELE</t>
  </si>
  <si>
    <t>COLLAZZONE</t>
  </si>
  <si>
    <t>COLLE BRIANZA</t>
  </si>
  <si>
    <t>COLLE D'ANCHISE</t>
  </si>
  <si>
    <t>COLLE DI TORA</t>
  </si>
  <si>
    <t>COLLE DI VAL D'ELSA</t>
  </si>
  <si>
    <t>COLLE SAN MAGNO</t>
  </si>
  <si>
    <t>COLLE SANNITA</t>
  </si>
  <si>
    <t>COLLE SANTA LUCIA</t>
  </si>
  <si>
    <t>COLLE UMBERTO</t>
  </si>
  <si>
    <t>COLLEBEATO</t>
  </si>
  <si>
    <t>COLLECCHIO</t>
  </si>
  <si>
    <t>COLLECORVINO</t>
  </si>
  <si>
    <t>COLLEDARA</t>
  </si>
  <si>
    <t>COLLEDIMACINE</t>
  </si>
  <si>
    <t>COLLEDIMEZZO</t>
  </si>
  <si>
    <t>COLLEFERRO</t>
  </si>
  <si>
    <t>COLLEGIOVE</t>
  </si>
  <si>
    <t>COLLEGNO</t>
  </si>
  <si>
    <t>COLLELONGO</t>
  </si>
  <si>
    <t>COLLEPARDO</t>
  </si>
  <si>
    <t>COLLEPASSO</t>
  </si>
  <si>
    <t>COLLEPIETRO</t>
  </si>
  <si>
    <t>COLLERETTO CASTELNUOVO</t>
  </si>
  <si>
    <t>COLLERETTO GIACOSA</t>
  </si>
  <si>
    <t>COLLESALVETTI</t>
  </si>
  <si>
    <t>COLLESANO</t>
  </si>
  <si>
    <t>COLLETORTO</t>
  </si>
  <si>
    <t>COLLEVECCHIO</t>
  </si>
  <si>
    <t>COLLI A VOLTURNO</t>
  </si>
  <si>
    <t>COLLI AL METAURO</t>
  </si>
  <si>
    <t>COLLI DEL TRONTO</t>
  </si>
  <si>
    <t>COLLI SUL VELINO</t>
  </si>
  <si>
    <t>COLLI VERDI</t>
  </si>
  <si>
    <t>COLLIANO</t>
  </si>
  <si>
    <t>COLLINAS</t>
  </si>
  <si>
    <t>COLLIO</t>
  </si>
  <si>
    <t>COLLOBIANO</t>
  </si>
  <si>
    <t>COLLOREDO DI MONTE ALBANO</t>
  </si>
  <si>
    <t>COLMURANO</t>
  </si>
  <si>
    <t>COLOBRARO</t>
  </si>
  <si>
    <t>COLOGNA VENETA</t>
  </si>
  <si>
    <t>COLOGNE</t>
  </si>
  <si>
    <t>COLOGNO AL SERIO</t>
  </si>
  <si>
    <t>COLOGNO MONZESE</t>
  </si>
  <si>
    <t>COLOGNOLA AI COLLI</t>
  </si>
  <si>
    <t>COLONNA</t>
  </si>
  <si>
    <t>COLONNELLA</t>
  </si>
  <si>
    <t>COLONNO</t>
  </si>
  <si>
    <t>COLORINA</t>
  </si>
  <si>
    <t>COLORNO</t>
  </si>
  <si>
    <t>COLOSIMI</t>
  </si>
  <si>
    <t>COLTURANO</t>
  </si>
  <si>
    <t>COLVERDE</t>
  </si>
  <si>
    <t>COLZATE</t>
  </si>
  <si>
    <t>COMABBIO</t>
  </si>
  <si>
    <t>COMACCHIO</t>
  </si>
  <si>
    <t>COMANO</t>
  </si>
  <si>
    <t>COMANO TERME</t>
  </si>
  <si>
    <t>COMAZZO</t>
  </si>
  <si>
    <t>COMEGLIANS</t>
  </si>
  <si>
    <t>COMELICO SUPERIORE</t>
  </si>
  <si>
    <t>COMERIO</t>
  </si>
  <si>
    <t>COMEZZANO-CIZZAGO</t>
  </si>
  <si>
    <t>COMIGNAGO</t>
  </si>
  <si>
    <t>COMISO</t>
  </si>
  <si>
    <t>COMITINI</t>
  </si>
  <si>
    <t>COMIZIANO</t>
  </si>
  <si>
    <t>COMMESSAGGIO</t>
  </si>
  <si>
    <t>COMMEZZADURA</t>
  </si>
  <si>
    <t>COMO</t>
  </si>
  <si>
    <t>COMPIANO</t>
  </si>
  <si>
    <t>COMUN NUOVO</t>
  </si>
  <si>
    <t>COMUNANZA</t>
  </si>
  <si>
    <t>CONA</t>
  </si>
  <si>
    <t>CONCA CASALE</t>
  </si>
  <si>
    <t>CONCA DEI MARINI</t>
  </si>
  <si>
    <t>CONCA DELLA CAMPANIA</t>
  </si>
  <si>
    <t>CONCAMARISE</t>
  </si>
  <si>
    <t>CONCERVIANO</t>
  </si>
  <si>
    <t>CONCESIO</t>
  </si>
  <si>
    <t>CONCORDIA SAGITTARIA</t>
  </si>
  <si>
    <t>CONCORDIA SULLA SECCHIA</t>
  </si>
  <si>
    <t>CONCOREZZO</t>
  </si>
  <si>
    <t>CONDOFURI</t>
  </si>
  <si>
    <t>CONDOVE</t>
  </si>
  <si>
    <t>CONDRO'</t>
  </si>
  <si>
    <t>CONEGLIANO</t>
  </si>
  <si>
    <t>CONFIENZA</t>
  </si>
  <si>
    <t>CONFIGNI</t>
  </si>
  <si>
    <t>CONFLENTI</t>
  </si>
  <si>
    <t>CONIOLO</t>
  </si>
  <si>
    <t>CONSELICE</t>
  </si>
  <si>
    <t>CONSELVE</t>
  </si>
  <si>
    <t>CONTA'</t>
  </si>
  <si>
    <t>CONTESSA ENTELLINA</t>
  </si>
  <si>
    <t>CONTIGLIANO</t>
  </si>
  <si>
    <t>CONTRADA</t>
  </si>
  <si>
    <t>CONTROGUERRA</t>
  </si>
  <si>
    <t>CONTRONE</t>
  </si>
  <si>
    <t>CONTURSI TERME</t>
  </si>
  <si>
    <t>CONVERSANO</t>
  </si>
  <si>
    <t>CONZA DELLA CAMPANIA</t>
  </si>
  <si>
    <t>CONZANO</t>
  </si>
  <si>
    <t>COPERTINO</t>
  </si>
  <si>
    <t>COPIANO</t>
  </si>
  <si>
    <t>COPPARO</t>
  </si>
  <si>
    <t>CORANA</t>
  </si>
  <si>
    <t>CORATO</t>
  </si>
  <si>
    <t>CORBARA</t>
  </si>
  <si>
    <t>CORBETTA</t>
  </si>
  <si>
    <t>CORBOLA</t>
  </si>
  <si>
    <t>CORCHIANO</t>
  </si>
  <si>
    <t>CORCIANO</t>
  </si>
  <si>
    <t>CORDENONS</t>
  </si>
  <si>
    <t>CORDIGNANO</t>
  </si>
  <si>
    <t>CORDOVADO</t>
  </si>
  <si>
    <t>COREGLIA ANTELMINELLI</t>
  </si>
  <si>
    <t>COREGLIA LIGURE</t>
  </si>
  <si>
    <t>CORENO AUSONIO</t>
  </si>
  <si>
    <t>CORFINIO</t>
  </si>
  <si>
    <t>CORI</t>
  </si>
  <si>
    <t>CORIANO</t>
  </si>
  <si>
    <t>CORIGLIANO D'OTRANTO</t>
  </si>
  <si>
    <t>CORIGLIANO-ROSSANO</t>
  </si>
  <si>
    <t>CORINALDO</t>
  </si>
  <si>
    <t>CORIO</t>
  </si>
  <si>
    <t>CORLEONE</t>
  </si>
  <si>
    <t>CORLETO MONFORTE</t>
  </si>
  <si>
    <t>CORLETO PERTICARA</t>
  </si>
  <si>
    <t>CORMANO</t>
  </si>
  <si>
    <t>CORMONS</t>
  </si>
  <si>
    <t>CORNA IMAGNA</t>
  </si>
  <si>
    <t>CORNALBA</t>
  </si>
  <si>
    <t>CORNALE E BASTIDA</t>
  </si>
  <si>
    <t>CORNAREDO</t>
  </si>
  <si>
    <t>CORNATE D'ADDA</t>
  </si>
  <si>
    <t>CORNEDO ALL'ISARCO/KARNEID</t>
  </si>
  <si>
    <t>CORNEDO VICENTINO</t>
  </si>
  <si>
    <t>CORNEGLIANO LAUDENSE</t>
  </si>
  <si>
    <t>CORNELIANO D'ALBA</t>
  </si>
  <si>
    <t>CORNIGLIO</t>
  </si>
  <si>
    <t>CORNO DI ROSAZZO</t>
  </si>
  <si>
    <t>CORNO GIOVINE</t>
  </si>
  <si>
    <t>CORNOVECCHIO</t>
  </si>
  <si>
    <t>CORNUDA</t>
  </si>
  <si>
    <t>CORREGGIO</t>
  </si>
  <si>
    <t>CORREZZANA</t>
  </si>
  <si>
    <t>CORREZZOLA</t>
  </si>
  <si>
    <t>CORRIDO</t>
  </si>
  <si>
    <t>CORRIDONIA</t>
  </si>
  <si>
    <t>CORROPOLI</t>
  </si>
  <si>
    <t>CORSANO</t>
  </si>
  <si>
    <t>CORSICO</t>
  </si>
  <si>
    <t>CORSIONE</t>
  </si>
  <si>
    <t>CORTACCIA SULLA STRADA DEL VINO/KURTATSCH AN DER WEINSTRASSE</t>
  </si>
  <si>
    <t>CORTALE</t>
  </si>
  <si>
    <t>CORTANDONE</t>
  </si>
  <si>
    <t>CORTANZE</t>
  </si>
  <si>
    <t>CORTAZZONE</t>
  </si>
  <si>
    <t>CORTE BRUGNATELLA</t>
  </si>
  <si>
    <t>CORTE DE' CORTESI CON CIGNONE</t>
  </si>
  <si>
    <t>CORTE DE' FRATI</t>
  </si>
  <si>
    <t>CORTE FRANCA</t>
  </si>
  <si>
    <t>CORTE PALASIO</t>
  </si>
  <si>
    <t>CORTEMAGGIORE</t>
  </si>
  <si>
    <t>CORTEMILIA</t>
  </si>
  <si>
    <t>CORTENO GOLGI</t>
  </si>
  <si>
    <t>CORTENOVA</t>
  </si>
  <si>
    <t>CORTENUOVA</t>
  </si>
  <si>
    <t>CORTEOLONA E GENZONE</t>
  </si>
  <si>
    <t>CORTIGLIONE</t>
  </si>
  <si>
    <t>CORTINA D'AMPEZZO</t>
  </si>
  <si>
    <t>CORTINA SULLA STRADA DEL VINO/KURTINIG AN DER WEINSTRASSE</t>
  </si>
  <si>
    <t>CORTINO</t>
  </si>
  <si>
    <t>CORTONA</t>
  </si>
  <si>
    <t>CORVARA</t>
  </si>
  <si>
    <t>CORVARA IN BADIA/CORVARA</t>
  </si>
  <si>
    <t>CORVINO SAN QUIRICO</t>
  </si>
  <si>
    <t>CORZANO</t>
  </si>
  <si>
    <t>COSEANO</t>
  </si>
  <si>
    <t>COSENZA</t>
  </si>
  <si>
    <t>COSIO D'ARROSCIA</t>
  </si>
  <si>
    <t>COSIO VALTELLINO</t>
  </si>
  <si>
    <t>COSOLETO</t>
  </si>
  <si>
    <t>COSSANO BELBO</t>
  </si>
  <si>
    <t>COSSANO CANAVESE</t>
  </si>
  <si>
    <t>COSSATO</t>
  </si>
  <si>
    <t>COSSERIA</t>
  </si>
  <si>
    <t>COSSIGNANO</t>
  </si>
  <si>
    <t>COSSOGNO</t>
  </si>
  <si>
    <t>COSSOINE</t>
  </si>
  <si>
    <t>COSSOMBRATO</t>
  </si>
  <si>
    <t>COSTA DE' NOBILI</t>
  </si>
  <si>
    <t>COSTA DI MEZZATE</t>
  </si>
  <si>
    <t>COSTA DI ROVIGO</t>
  </si>
  <si>
    <t>COSTA MASNAGA</t>
  </si>
  <si>
    <t>COSTA SERINA</t>
  </si>
  <si>
    <t>COSTA VALLE IMAGNA</t>
  </si>
  <si>
    <t>COSTA VESCOVATO</t>
  </si>
  <si>
    <t>COSTA VOLPINO</t>
  </si>
  <si>
    <t>COSTABISSARA</t>
  </si>
  <si>
    <t>COSTACCIARO</t>
  </si>
  <si>
    <t>COSTANZANA</t>
  </si>
  <si>
    <t>COSTARAINERA</t>
  </si>
  <si>
    <t>COSTERMANO SUL GARDA</t>
  </si>
  <si>
    <t>COSTIGLIOLE D'ASTI</t>
  </si>
  <si>
    <t>COSTIGLIOLE SALUZZO</t>
  </si>
  <si>
    <t>COTIGNOLA</t>
  </si>
  <si>
    <t>COTRONEI</t>
  </si>
  <si>
    <t>COTTANELLO</t>
  </si>
  <si>
    <t>COURMAYEUR</t>
  </si>
  <si>
    <t>COVO</t>
  </si>
  <si>
    <t>COZZO</t>
  </si>
  <si>
    <t>CRACO</t>
  </si>
  <si>
    <t>CRANDOLA VALSASSINA</t>
  </si>
  <si>
    <t>CRAVAGLIANA</t>
  </si>
  <si>
    <t>CRAVANZANA</t>
  </si>
  <si>
    <t>CRAVEGGIA</t>
  </si>
  <si>
    <t>CREAZZO</t>
  </si>
  <si>
    <t>CRECCHIO</t>
  </si>
  <si>
    <t>CREDARO</t>
  </si>
  <si>
    <t>CREDERA RUBBIANO</t>
  </si>
  <si>
    <t>CREMA</t>
  </si>
  <si>
    <t>CREMELLA</t>
  </si>
  <si>
    <t>CREMENAGA</t>
  </si>
  <si>
    <t>CREMENO</t>
  </si>
  <si>
    <t>CREMIA</t>
  </si>
  <si>
    <t>CREMOLINO</t>
  </si>
  <si>
    <t>CREMONA</t>
  </si>
  <si>
    <t>CREMOSANO</t>
  </si>
  <si>
    <t>CRESCENTINO</t>
  </si>
  <si>
    <t>CRESPADORO</t>
  </si>
  <si>
    <t>CRESPIATICA</t>
  </si>
  <si>
    <t>CRESPINA LORENZANA</t>
  </si>
  <si>
    <t>CRESPINO</t>
  </si>
  <si>
    <t>CRESSA</t>
  </si>
  <si>
    <t>CREVACUORE</t>
  </si>
  <si>
    <t>CREVALCORE</t>
  </si>
  <si>
    <t>CREVOLADOSSOLA</t>
  </si>
  <si>
    <t>CRISPANO</t>
  </si>
  <si>
    <t>CRISPIANO</t>
  </si>
  <si>
    <t>CRISSOLO</t>
  </si>
  <si>
    <t>CROCEFIESCHI</t>
  </si>
  <si>
    <t>CROCETTA DEL MONTELLO</t>
  </si>
  <si>
    <t>CRODO</t>
  </si>
  <si>
    <t>CROGNALETO</t>
  </si>
  <si>
    <t>CROPALATI</t>
  </si>
  <si>
    <t>CROPANI</t>
  </si>
  <si>
    <t>CROSIA</t>
  </si>
  <si>
    <t>CROSIO DELLA VALLE</t>
  </si>
  <si>
    <t>CROTONE</t>
  </si>
  <si>
    <t>CROTTA D'ADDA</t>
  </si>
  <si>
    <t>CROVA</t>
  </si>
  <si>
    <t>CROVIANA</t>
  </si>
  <si>
    <t>CRUCOLI</t>
  </si>
  <si>
    <t>CUASSO AL MONTE</t>
  </si>
  <si>
    <t>CUCCARO VETERE</t>
  </si>
  <si>
    <t>CUCCIAGO</t>
  </si>
  <si>
    <t>CUCEGLIO</t>
  </si>
  <si>
    <t>CUGGIONO</t>
  </si>
  <si>
    <t>CUGLIATE-FABIASCO</t>
  </si>
  <si>
    <t>CUGLIERI</t>
  </si>
  <si>
    <t>CUGNOLI</t>
  </si>
  <si>
    <t>CUMIANA</t>
  </si>
  <si>
    <t>CUMIGNANO SUL NAVIGLIO</t>
  </si>
  <si>
    <t>CUNARDO</t>
  </si>
  <si>
    <t>CUNEO</t>
  </si>
  <si>
    <t>CUNICO</t>
  </si>
  <si>
    <t>CUORGNE'</t>
  </si>
  <si>
    <t>CUPELLO</t>
  </si>
  <si>
    <t>CUPRA MARITTIMA</t>
  </si>
  <si>
    <t>CUPRAMONTANA</t>
  </si>
  <si>
    <t>CURA CARPIGNANO</t>
  </si>
  <si>
    <t>CURCURIS</t>
  </si>
  <si>
    <t>CUREGGIO</t>
  </si>
  <si>
    <t>CURIGLIA CON MONTEVIASCO</t>
  </si>
  <si>
    <t>CURINGA</t>
  </si>
  <si>
    <t>CURINO</t>
  </si>
  <si>
    <t>CURNO</t>
  </si>
  <si>
    <t>CURON VENOSTA/GRAUN IM VINSCHGAU</t>
  </si>
  <si>
    <t>CURSI</t>
  </si>
  <si>
    <t>CURTAROLO</t>
  </si>
  <si>
    <t>CURTATONE</t>
  </si>
  <si>
    <t>CURTI</t>
  </si>
  <si>
    <t>CUSAGO</t>
  </si>
  <si>
    <t>CUSANO MILANINO</t>
  </si>
  <si>
    <t>CUSANO MUTRI</t>
  </si>
  <si>
    <t>CUSINO</t>
  </si>
  <si>
    <t>CUSIO</t>
  </si>
  <si>
    <t>CUSTONACI</t>
  </si>
  <si>
    <t>CUTRO</t>
  </si>
  <si>
    <t>CUTROFIANO</t>
  </si>
  <si>
    <t>CUVEGLIO</t>
  </si>
  <si>
    <t>CUVIO</t>
  </si>
  <si>
    <t>DAIRAGO</t>
  </si>
  <si>
    <t>DALMINE</t>
  </si>
  <si>
    <t>DAMBEL</t>
  </si>
  <si>
    <t>DANTA DI CADORE</t>
  </si>
  <si>
    <t>DARFO BOARIO TERME</t>
  </si>
  <si>
    <t>DASA'</t>
  </si>
  <si>
    <t>DAVAGNA</t>
  </si>
  <si>
    <t>DAVERIO</t>
  </si>
  <si>
    <t>DAVOLI</t>
  </si>
  <si>
    <t>DAZIO</t>
  </si>
  <si>
    <t>DECIMOMANNU</t>
  </si>
  <si>
    <t>DECIMOPUTZU</t>
  </si>
  <si>
    <t>DECOLLATURA</t>
  </si>
  <si>
    <t>DEGO</t>
  </si>
  <si>
    <t>DEIVA MARINA</t>
  </si>
  <si>
    <t>DELEBIO</t>
  </si>
  <si>
    <t>DELIA</t>
  </si>
  <si>
    <t>DELIANUOVA</t>
  </si>
  <si>
    <t>DELICETO</t>
  </si>
  <si>
    <t>DELLO</t>
  </si>
  <si>
    <t>DEMONTE</t>
  </si>
  <si>
    <t>DENICE</t>
  </si>
  <si>
    <t>DENNO</t>
  </si>
  <si>
    <t>DERNICE</t>
  </si>
  <si>
    <t>DEROVERE</t>
  </si>
  <si>
    <t>DERUTA</t>
  </si>
  <si>
    <t>DERVIO</t>
  </si>
  <si>
    <t>DESANA</t>
  </si>
  <si>
    <t>DESENZANO DEL GARDA</t>
  </si>
  <si>
    <t>DESIO</t>
  </si>
  <si>
    <t>DESULO</t>
  </si>
  <si>
    <t>DIAMANTE</t>
  </si>
  <si>
    <t>DIANO ARENTINO</t>
  </si>
  <si>
    <t>DIANO CASTELLO</t>
  </si>
  <si>
    <t>DIANO D'ALBA</t>
  </si>
  <si>
    <t>DIANO MARINA</t>
  </si>
  <si>
    <t>DIANO SAN PIETRO</t>
  </si>
  <si>
    <t>DICOMANO</t>
  </si>
  <si>
    <t>DIGNANO</t>
  </si>
  <si>
    <t>DIMARO FOLGARIDA</t>
  </si>
  <si>
    <t>DINAMI</t>
  </si>
  <si>
    <t>DIPIGNANO</t>
  </si>
  <si>
    <t>DISO</t>
  </si>
  <si>
    <t>DIVIGNANO</t>
  </si>
  <si>
    <t>DIZZASCO</t>
  </si>
  <si>
    <t>DOBBIACO/TOBLACH</t>
  </si>
  <si>
    <t>DOBERDO' DEL LAGO</t>
  </si>
  <si>
    <t>DOGLIANI</t>
  </si>
  <si>
    <t>DOGLIOLA</t>
  </si>
  <si>
    <t>DOGNA</t>
  </si>
  <si>
    <t>DOLCE'</t>
  </si>
  <si>
    <t>DOLCEACQUA</t>
  </si>
  <si>
    <t>DOLCEDO</t>
  </si>
  <si>
    <t>DOLEGNA DEL COLLIO</t>
  </si>
  <si>
    <t>DOLIANOVA</t>
  </si>
  <si>
    <t>DOLO</t>
  </si>
  <si>
    <t>DOLZAGO</t>
  </si>
  <si>
    <t>DOMANICO</t>
  </si>
  <si>
    <t>DOMASO</t>
  </si>
  <si>
    <t>DOMEGGE DI CADORE</t>
  </si>
  <si>
    <t>DOMICELLA</t>
  </si>
  <si>
    <t>DOMODOSSOLA</t>
  </si>
  <si>
    <t>DOMUS DE MARIA</t>
  </si>
  <si>
    <t>DOMUSNOVAS</t>
  </si>
  <si>
    <t>DONATO</t>
  </si>
  <si>
    <t>DONGO</t>
  </si>
  <si>
    <t>DONNAS</t>
  </si>
  <si>
    <t>DONORI</t>
  </si>
  <si>
    <t>DORGALI</t>
  </si>
  <si>
    <t>DORIO</t>
  </si>
  <si>
    <t>DORMELLETTO</t>
  </si>
  <si>
    <t>DORNO</t>
  </si>
  <si>
    <t>DORZANO</t>
  </si>
  <si>
    <t>DOSOLO</t>
  </si>
  <si>
    <t>DOSSENA</t>
  </si>
  <si>
    <t>DOSSO DEL LIRO</t>
  </si>
  <si>
    <t>DOUES</t>
  </si>
  <si>
    <t>DOVADOLA</t>
  </si>
  <si>
    <t>DOVERA</t>
  </si>
  <si>
    <t>DOZZA</t>
  </si>
  <si>
    <t>DRAGONI</t>
  </si>
  <si>
    <t>DRAPIA</t>
  </si>
  <si>
    <t>DRENA</t>
  </si>
  <si>
    <t>DRENCHIA</t>
  </si>
  <si>
    <t>DRESANO</t>
  </si>
  <si>
    <t>DRO</t>
  </si>
  <si>
    <t>DRONERO</t>
  </si>
  <si>
    <t>DRUENTO</t>
  </si>
  <si>
    <t>DRUOGNO</t>
  </si>
  <si>
    <t>DUALCHI</t>
  </si>
  <si>
    <t>DUBINO</t>
  </si>
  <si>
    <t>DUE CARRARE</t>
  </si>
  <si>
    <t>DUEVILLE</t>
  </si>
  <si>
    <t>DUGENTA</t>
  </si>
  <si>
    <t>DUINO AURISINA</t>
  </si>
  <si>
    <t>TS</t>
  </si>
  <si>
    <t>DUMENZA</t>
  </si>
  <si>
    <t>DUNO</t>
  </si>
  <si>
    <t>DURAZZANO</t>
  </si>
  <si>
    <t>DURONIA</t>
  </si>
  <si>
    <t>DUSINO SAN MICHELE</t>
  </si>
  <si>
    <t>EBOLI</t>
  </si>
  <si>
    <t>EDOLO</t>
  </si>
  <si>
    <t>EGNA/NEUMARKT</t>
  </si>
  <si>
    <t>ELICE</t>
  </si>
  <si>
    <t>ELINI</t>
  </si>
  <si>
    <t>ELLO</t>
  </si>
  <si>
    <t>ELMAS</t>
  </si>
  <si>
    <t>ELVA</t>
  </si>
  <si>
    <t>EMARÈSE</t>
  </si>
  <si>
    <t>EMPOLI</t>
  </si>
  <si>
    <t>ENDINE GAIANO</t>
  </si>
  <si>
    <t>ENEGO</t>
  </si>
  <si>
    <t>ENEMONZO</t>
  </si>
  <si>
    <t>ENNA</t>
  </si>
  <si>
    <t>ENTRACQUE</t>
  </si>
  <si>
    <t>ENTRATICO</t>
  </si>
  <si>
    <t>ENVIE</t>
  </si>
  <si>
    <t>EPISCOPIA</t>
  </si>
  <si>
    <t>ERACLEA</t>
  </si>
  <si>
    <t>ERBA</t>
  </si>
  <si>
    <t>ERBE'</t>
  </si>
  <si>
    <t>ERBEZZO</t>
  </si>
  <si>
    <t>ERBUSCO</t>
  </si>
  <si>
    <t>ERCHIE</t>
  </si>
  <si>
    <t>ERCOLANO</t>
  </si>
  <si>
    <t>ERICE</t>
  </si>
  <si>
    <t>ERLI</t>
  </si>
  <si>
    <t>ERTO E CASSO</t>
  </si>
  <si>
    <t>ERULA</t>
  </si>
  <si>
    <t>ERVE</t>
  </si>
  <si>
    <t>ESANATOGLIA</t>
  </si>
  <si>
    <t>ESCALAPLANO</t>
  </si>
  <si>
    <t>ESCOLCA</t>
  </si>
  <si>
    <t>ESINE</t>
  </si>
  <si>
    <t>ESINO LARIO</t>
  </si>
  <si>
    <t>ESPERIA</t>
  </si>
  <si>
    <t>ESPORLATU</t>
  </si>
  <si>
    <t>ESTE</t>
  </si>
  <si>
    <t>ESTERZILI</t>
  </si>
  <si>
    <t>ETROUBLES</t>
  </si>
  <si>
    <t>EUPILIO</t>
  </si>
  <si>
    <t>EXILLES</t>
  </si>
  <si>
    <t>FABBRICA CURONE</t>
  </si>
  <si>
    <t>FABBRICHE DI VERGEMOLI</t>
  </si>
  <si>
    <t>FABBRICO</t>
  </si>
  <si>
    <t>FABRIANO</t>
  </si>
  <si>
    <t>FABRICA DI ROMA</t>
  </si>
  <si>
    <t>FABRIZIA</t>
  </si>
  <si>
    <t>FABRO</t>
  </si>
  <si>
    <t>FAEDIS</t>
  </si>
  <si>
    <t>FAEDO VALTELLINO</t>
  </si>
  <si>
    <t>FAENZA</t>
  </si>
  <si>
    <t>FAETO</t>
  </si>
  <si>
    <t>FAGAGNA</t>
  </si>
  <si>
    <t>FAGGETO LARIO</t>
  </si>
  <si>
    <t>FAGGIANO</t>
  </si>
  <si>
    <t>FAGNANO ALTO</t>
  </si>
  <si>
    <t>FAGNANO CASTELLO</t>
  </si>
  <si>
    <t>FAGNANO OLONA</t>
  </si>
  <si>
    <t>FAI DELLA PAGANELLA</t>
  </si>
  <si>
    <t>FAICCHIO</t>
  </si>
  <si>
    <t>FALCADE</t>
  </si>
  <si>
    <t>FALCIANO DEL MASSICO</t>
  </si>
  <si>
    <t>FALCONARA ALBANESE</t>
  </si>
  <si>
    <t>FALCONARA MARITTIMA</t>
  </si>
  <si>
    <t>FALCONE</t>
  </si>
  <si>
    <t>FALERIA</t>
  </si>
  <si>
    <t>FALERNA</t>
  </si>
  <si>
    <t>FALERONE</t>
  </si>
  <si>
    <t>FALLO</t>
  </si>
  <si>
    <t>FALOPPIO</t>
  </si>
  <si>
    <t>FALVATERRA</t>
  </si>
  <si>
    <t>FALZES/PFALZEN</t>
  </si>
  <si>
    <t>FANANO</t>
  </si>
  <si>
    <t>FANNA</t>
  </si>
  <si>
    <t>FANO</t>
  </si>
  <si>
    <t>FANO ADRIANO</t>
  </si>
  <si>
    <t>FARA FILIORUM PETRI</t>
  </si>
  <si>
    <t>FARA GERA D'ADDA</t>
  </si>
  <si>
    <t>FARA IN SABINA</t>
  </si>
  <si>
    <t>FARA NOVARESE</t>
  </si>
  <si>
    <t>FARA OLIVANA CON SOLA</t>
  </si>
  <si>
    <t>FARA SAN MARTINO</t>
  </si>
  <si>
    <t>FARA VICENTINO</t>
  </si>
  <si>
    <t>FARDELLA</t>
  </si>
  <si>
    <t>FARIGLIANO</t>
  </si>
  <si>
    <t>FARINDOLA</t>
  </si>
  <si>
    <t>FARINI</t>
  </si>
  <si>
    <t>FARNESE</t>
  </si>
  <si>
    <t>FARRA D'ISONZO</t>
  </si>
  <si>
    <t>FARRA DI SOLIGO</t>
  </si>
  <si>
    <t>FASANO</t>
  </si>
  <si>
    <t>FASCIA</t>
  </si>
  <si>
    <t>FAUGLIA</t>
  </si>
  <si>
    <t>FAULE</t>
  </si>
  <si>
    <t>FAVALE DI MALVARO</t>
  </si>
  <si>
    <t>FAVARA</t>
  </si>
  <si>
    <t>FAVIGNANA</t>
  </si>
  <si>
    <t>FAVRIA</t>
  </si>
  <si>
    <t>FEISOGLIO</t>
  </si>
  <si>
    <t>FELETTO</t>
  </si>
  <si>
    <t>FELINO</t>
  </si>
  <si>
    <t>FELITTO</t>
  </si>
  <si>
    <t>FELIZZANO</t>
  </si>
  <si>
    <t>FELTRE</t>
  </si>
  <si>
    <t>FENEGRO'</t>
  </si>
  <si>
    <t>FENESTRELLE</t>
  </si>
  <si>
    <t>FERENTILLO</t>
  </si>
  <si>
    <t>FERENTINO</t>
  </si>
  <si>
    <t>FERLA</t>
  </si>
  <si>
    <t>FERMIGNANO</t>
  </si>
  <si>
    <t>FERMO</t>
  </si>
  <si>
    <t>FERNO</t>
  </si>
  <si>
    <t>FEROLETO ANTICO</t>
  </si>
  <si>
    <t>FEROLETO DELLA CHIESA</t>
  </si>
  <si>
    <t>FERRANDINA</t>
  </si>
  <si>
    <t>FERRARA</t>
  </si>
  <si>
    <t>FERRARA DI MONTE BALDO</t>
  </si>
  <si>
    <t>FERRAZZANO</t>
  </si>
  <si>
    <t>FERRERA DI VARESE</t>
  </si>
  <si>
    <t>FERRERA ERBOGNONE</t>
  </si>
  <si>
    <t>FERRERE</t>
  </si>
  <si>
    <t>FERRIERE</t>
  </si>
  <si>
    <t>FERRUZZANO</t>
  </si>
  <si>
    <t>FIAMIGNANO</t>
  </si>
  <si>
    <t>FIANO</t>
  </si>
  <si>
    <t>FIANO ROMANO</t>
  </si>
  <si>
    <t>FIASTRA</t>
  </si>
  <si>
    <t>FIAVE'</t>
  </si>
  <si>
    <t>FICARAZZI</t>
  </si>
  <si>
    <t>FICAROLO</t>
  </si>
  <si>
    <t>FICARRA</t>
  </si>
  <si>
    <t>FICULLE</t>
  </si>
  <si>
    <t>FIDENZA</t>
  </si>
  <si>
    <t>FIE' ALLO SCILIAR/VÖLS AM SCHLERN</t>
  </si>
  <si>
    <t>FIEROZZO</t>
  </si>
  <si>
    <t>FIESCO</t>
  </si>
  <si>
    <t>FIESOLE</t>
  </si>
  <si>
    <t>FIESSE</t>
  </si>
  <si>
    <t>FIESSO D'ARTICO</t>
  </si>
  <si>
    <t>FIESSO UMBERTIANO</t>
  </si>
  <si>
    <t>FIGINO SERENZA</t>
  </si>
  <si>
    <t>FIGLINE E INCISA VALDARNO</t>
  </si>
  <si>
    <t>FIGLINE VEGLIATURO</t>
  </si>
  <si>
    <t>FILACCIANO</t>
  </si>
  <si>
    <t>FILADELFIA</t>
  </si>
  <si>
    <t>FILAGO</t>
  </si>
  <si>
    <t>FILANDARI</t>
  </si>
  <si>
    <t>FILATTIERA</t>
  </si>
  <si>
    <t>FILETTINO</t>
  </si>
  <si>
    <t>FILETTO</t>
  </si>
  <si>
    <t>FILIANO</t>
  </si>
  <si>
    <t>FILIGHERA</t>
  </si>
  <si>
    <t>FILIGNANO</t>
  </si>
  <si>
    <t>FILOGASO</t>
  </si>
  <si>
    <t>FILOTTRANO</t>
  </si>
  <si>
    <t>FINALE EMILIA</t>
  </si>
  <si>
    <t>FINALE LIGURE</t>
  </si>
  <si>
    <t>FINO DEL MONTE</t>
  </si>
  <si>
    <t>FINO MORNASCO</t>
  </si>
  <si>
    <t>FIORANO AL SERIO</t>
  </si>
  <si>
    <t>FIORANO CANAVESE</t>
  </si>
  <si>
    <t>FIORANO MODENESE</t>
  </si>
  <si>
    <t>FIORENZUOLA D'ARDA</t>
  </si>
  <si>
    <t>FIRENZE</t>
  </si>
  <si>
    <t>FIRENZUOLA</t>
  </si>
  <si>
    <t>FIRMO</t>
  </si>
  <si>
    <t>FISCAGLIA</t>
  </si>
  <si>
    <t>FISCIANO</t>
  </si>
  <si>
    <t>FIUGGI</t>
  </si>
  <si>
    <t>FIUMALBO</t>
  </si>
  <si>
    <t>FIUMARA</t>
  </si>
  <si>
    <t>FIUME VENETO</t>
  </si>
  <si>
    <t>FIUMEDINISI</t>
  </si>
  <si>
    <t>FIUMEFREDDO BRUZIO</t>
  </si>
  <si>
    <t>FIUMEFREDDO DI SICILIA</t>
  </si>
  <si>
    <t>FIUMICELLO VILLA VICENTINA</t>
  </si>
  <si>
    <t>FIUMICINO</t>
  </si>
  <si>
    <t>FIUMINATA</t>
  </si>
  <si>
    <t>FIVIZZANO</t>
  </si>
  <si>
    <t>FLAIBANO</t>
  </si>
  <si>
    <t>FLERO</t>
  </si>
  <si>
    <t>FLORESTA</t>
  </si>
  <si>
    <t>FLORIDIA</t>
  </si>
  <si>
    <t>FLORINAS</t>
  </si>
  <si>
    <t>FLUMERI</t>
  </si>
  <si>
    <t>FLUMINIMAGGIORE</t>
  </si>
  <si>
    <t>FLUSSIO</t>
  </si>
  <si>
    <t>FOBELLO</t>
  </si>
  <si>
    <t>FOGGIA</t>
  </si>
  <si>
    <t>FOGLIANISE</t>
  </si>
  <si>
    <t>FOGLIANO REDIPUGLIA</t>
  </si>
  <si>
    <t>FOGLIZZO</t>
  </si>
  <si>
    <t>FOIANO DELLA CHIANA</t>
  </si>
  <si>
    <t>FOIANO DI VAL FORTORE</t>
  </si>
  <si>
    <t>FOLGARIA</t>
  </si>
  <si>
    <t>FOLIGNANO</t>
  </si>
  <si>
    <t>FOLIGNO</t>
  </si>
  <si>
    <t>FOLLINA</t>
  </si>
  <si>
    <t>FOLLO</t>
  </si>
  <si>
    <t>FOLLONICA</t>
  </si>
  <si>
    <t>FOMBIO</t>
  </si>
  <si>
    <t>FONDACHELLI-FANTINA</t>
  </si>
  <si>
    <t>FONDI</t>
  </si>
  <si>
    <t>FONNI</t>
  </si>
  <si>
    <t>FONTAINEMORE</t>
  </si>
  <si>
    <t>FONTANA LIRI</t>
  </si>
  <si>
    <t>FONTANAFREDDA</t>
  </si>
  <si>
    <t>FONTANAROSA</t>
  </si>
  <si>
    <t>FONTANELICE</t>
  </si>
  <si>
    <t>FONTANELLA</t>
  </si>
  <si>
    <t>FONTANELLATO</t>
  </si>
  <si>
    <t>FONTANELLE</t>
  </si>
  <si>
    <t>FONTANETO D'AGOGNA</t>
  </si>
  <si>
    <t>FONTANETTO PO</t>
  </si>
  <si>
    <t>FONTANIGORDA</t>
  </si>
  <si>
    <t>FONTANILE</t>
  </si>
  <si>
    <t>FONTANIVA</t>
  </si>
  <si>
    <t>FONTE</t>
  </si>
  <si>
    <t>FONTE NUOVA</t>
  </si>
  <si>
    <t>FONTECCHIO</t>
  </si>
  <si>
    <t>FONTECHIARI</t>
  </si>
  <si>
    <t>FONTEGRECA</t>
  </si>
  <si>
    <t>FONTENO</t>
  </si>
  <si>
    <t>FONTEVIVO</t>
  </si>
  <si>
    <t>FONZASO</t>
  </si>
  <si>
    <t>FOPPOLO</t>
  </si>
  <si>
    <t>FORANO</t>
  </si>
  <si>
    <t>FORCE</t>
  </si>
  <si>
    <t>FORCHIA</t>
  </si>
  <si>
    <t>FORCOLA</t>
  </si>
  <si>
    <t>FORDONGIANUS</t>
  </si>
  <si>
    <t>FORENZA</t>
  </si>
  <si>
    <t>FORESTO SPARSO</t>
  </si>
  <si>
    <t>FORGARIA NEL FRIULI</t>
  </si>
  <si>
    <t>FORINO</t>
  </si>
  <si>
    <t>FORIO</t>
  </si>
  <si>
    <t>FORLI'</t>
  </si>
  <si>
    <t>FORLI' DEL SANNIO</t>
  </si>
  <si>
    <t>FORLIMPOPOLI</t>
  </si>
  <si>
    <t>FORMAZZA</t>
  </si>
  <si>
    <t>FORMELLO</t>
  </si>
  <si>
    <t>FORMIA</t>
  </si>
  <si>
    <t>FORMICOLA</t>
  </si>
  <si>
    <t>FORMIGARA</t>
  </si>
  <si>
    <t>FORMIGINE</t>
  </si>
  <si>
    <t>FORMIGLIANA</t>
  </si>
  <si>
    <t>FORNACE</t>
  </si>
  <si>
    <t>FORNELLI</t>
  </si>
  <si>
    <t>FORNI AVOLTRI</t>
  </si>
  <si>
    <t>FORNI DI SOPRA</t>
  </si>
  <si>
    <t>FORNI DI SOTTO</t>
  </si>
  <si>
    <t>FORNO CANAVESE</t>
  </si>
  <si>
    <t>FORNOVO DI TARO</t>
  </si>
  <si>
    <t>FORNOVO SAN GIOVANNI</t>
  </si>
  <si>
    <t>FORTE DEI MARMI</t>
  </si>
  <si>
    <t>FORTEZZA/FRANZENSFESTE</t>
  </si>
  <si>
    <t>FORTUNAGO</t>
  </si>
  <si>
    <t>FORZA D'AGRO'</t>
  </si>
  <si>
    <t>FOSCIANDORA</t>
  </si>
  <si>
    <t>FOSDINOVO</t>
  </si>
  <si>
    <t>FOSSA</t>
  </si>
  <si>
    <t>FOSSACESIA</t>
  </si>
  <si>
    <t>FOSSALTA DI PIAVE</t>
  </si>
  <si>
    <t>FOSSALTA DI PORTOGRUARO</t>
  </si>
  <si>
    <t>FOSSALTO</t>
  </si>
  <si>
    <t>FOSSANO</t>
  </si>
  <si>
    <t>FOSSATO DI VICO</t>
  </si>
  <si>
    <t>FOSSATO SERRALTA</t>
  </si>
  <si>
    <t>FOSSO'</t>
  </si>
  <si>
    <t>FOSSOMBRONE</t>
  </si>
  <si>
    <t>FOZA</t>
  </si>
  <si>
    <t>FRABOSA SOPRANA</t>
  </si>
  <si>
    <t>FRABOSA SOTTANA</t>
  </si>
  <si>
    <t>FRACONALTO</t>
  </si>
  <si>
    <t>FRAGAGNANO</t>
  </si>
  <si>
    <t>FRAGNETO L'ABATE</t>
  </si>
  <si>
    <t>FRAGNETO MONFORTE</t>
  </si>
  <si>
    <t>FRAINE</t>
  </si>
  <si>
    <t>FRAMURA</t>
  </si>
  <si>
    <t>FRANCAVILLA AL MARE</t>
  </si>
  <si>
    <t>FRANCAVILLA ANGITOLA</t>
  </si>
  <si>
    <t>FRANCAVILLA BISIO</t>
  </si>
  <si>
    <t>FRANCAVILLA D'ETE</t>
  </si>
  <si>
    <t>FRANCAVILLA DI SICILIA</t>
  </si>
  <si>
    <t>FRANCAVILLA FONTANA</t>
  </si>
  <si>
    <t>FRANCAVILLA IN SINNI</t>
  </si>
  <si>
    <t>FRANCAVILLA MARITTIMA</t>
  </si>
  <si>
    <t>FRANCICA</t>
  </si>
  <si>
    <t>FRANCOFONTE</t>
  </si>
  <si>
    <t>FRANCOLISE</t>
  </si>
  <si>
    <t>FRASCARO</t>
  </si>
  <si>
    <t>FRASCAROLO</t>
  </si>
  <si>
    <t>FRASCATI</t>
  </si>
  <si>
    <t>FRASCINETO</t>
  </si>
  <si>
    <t>FRASSILONGO</t>
  </si>
  <si>
    <t>FRASSINELLE POLESINE</t>
  </si>
  <si>
    <t>FRASSINELLO MONFERRATO</t>
  </si>
  <si>
    <t>FRASSINETO PO</t>
  </si>
  <si>
    <t>FRASSINETTO</t>
  </si>
  <si>
    <t>FRASSINO</t>
  </si>
  <si>
    <t>FRASSINORO</t>
  </si>
  <si>
    <t>FRASSO SABINO</t>
  </si>
  <si>
    <t>FRASSO TELESINO</t>
  </si>
  <si>
    <t>FRATTA POLESINE</t>
  </si>
  <si>
    <t>FRATTA TODINA</t>
  </si>
  <si>
    <t>FRATTAMAGGIORE</t>
  </si>
  <si>
    <t>FRATTAMINORE</t>
  </si>
  <si>
    <t>FRATTE ROSA</t>
  </si>
  <si>
    <t>FRAZZANO'</t>
  </si>
  <si>
    <t>FREGONA</t>
  </si>
  <si>
    <t>FRESAGRANDINARIA</t>
  </si>
  <si>
    <t>FRESONARA</t>
  </si>
  <si>
    <t>FRIGENTO</t>
  </si>
  <si>
    <t>FRIGNANO</t>
  </si>
  <si>
    <t>FRINCO</t>
  </si>
  <si>
    <t>FRISA</t>
  </si>
  <si>
    <t>FRISANCO</t>
  </si>
  <si>
    <t>FRONT</t>
  </si>
  <si>
    <t>FRONTINO</t>
  </si>
  <si>
    <t>FRONTONE</t>
  </si>
  <si>
    <t>FROSINONE</t>
  </si>
  <si>
    <t>FROSOLONE</t>
  </si>
  <si>
    <t>FROSSASCO</t>
  </si>
  <si>
    <t>FRUGAROLO</t>
  </si>
  <si>
    <t>FUBINE MONFERRATO</t>
  </si>
  <si>
    <t>FUCECCHIO</t>
  </si>
  <si>
    <t>FUIPIANO VALLE IMAGNA</t>
  </si>
  <si>
    <t>FUMANE</t>
  </si>
  <si>
    <t>FUMONE</t>
  </si>
  <si>
    <t>FUNES/VILLNÖSS</t>
  </si>
  <si>
    <t>FURCI</t>
  </si>
  <si>
    <t>FURCI SICULO</t>
  </si>
  <si>
    <t>FURNARI</t>
  </si>
  <si>
    <t>FURORE</t>
  </si>
  <si>
    <t>FURTEI</t>
  </si>
  <si>
    <t>FUSCALDO</t>
  </si>
  <si>
    <t>FUSIGNANO</t>
  </si>
  <si>
    <t>FUSINE</t>
  </si>
  <si>
    <t>FUTANI</t>
  </si>
  <si>
    <t>FÉNIS</t>
  </si>
  <si>
    <t>GABBIONETA BINANUOVA</t>
  </si>
  <si>
    <t>GABIANO</t>
  </si>
  <si>
    <t>GABICCE MARE</t>
  </si>
  <si>
    <t>GABY</t>
  </si>
  <si>
    <t>GADESCO PIEVE DELMONA</t>
  </si>
  <si>
    <t>GADONI</t>
  </si>
  <si>
    <t>GAETA</t>
  </si>
  <si>
    <t>GAGGI</t>
  </si>
  <si>
    <t>GAGGIANO</t>
  </si>
  <si>
    <t>GAGGIO MONTANO</t>
  </si>
  <si>
    <t>GAGLIANICO</t>
  </si>
  <si>
    <t>GAGLIANO ATERNO</t>
  </si>
  <si>
    <t>GAGLIANO CASTELFERRATO</t>
  </si>
  <si>
    <t>GAGLIANO DEL CAPO</t>
  </si>
  <si>
    <t>GAGLIATO</t>
  </si>
  <si>
    <t>GAGLIOLE</t>
  </si>
  <si>
    <t>GAIARINE</t>
  </si>
  <si>
    <t>GAIBA</t>
  </si>
  <si>
    <t>GAIOLA</t>
  </si>
  <si>
    <t>GAIOLE IN CHIANTI</t>
  </si>
  <si>
    <t>GAIRO</t>
  </si>
  <si>
    <t>GAIS/GAIS</t>
  </si>
  <si>
    <t>GALATI MAMERTINO</t>
  </si>
  <si>
    <t>GALATINA</t>
  </si>
  <si>
    <t>GALATONE</t>
  </si>
  <si>
    <t>GALATRO</t>
  </si>
  <si>
    <t>GALBIATE</t>
  </si>
  <si>
    <t>GALEATA</t>
  </si>
  <si>
    <t>GALGAGNANO</t>
  </si>
  <si>
    <t>GALLARATE</t>
  </si>
  <si>
    <t>GALLESE</t>
  </si>
  <si>
    <t>GALLIATE</t>
  </si>
  <si>
    <t>GALLIATE LOMBARDO</t>
  </si>
  <si>
    <t>GALLIAVOLA</t>
  </si>
  <si>
    <t>GALLICANO</t>
  </si>
  <si>
    <t>GALLICANO NEL LAZIO</t>
  </si>
  <si>
    <t>GALLICCHIO</t>
  </si>
  <si>
    <t>GALLIERA</t>
  </si>
  <si>
    <t>GALLIERA VENETA</t>
  </si>
  <si>
    <t>GALLINARO</t>
  </si>
  <si>
    <t>GALLIO</t>
  </si>
  <si>
    <t>GALLIPOLI</t>
  </si>
  <si>
    <t>GALLO MATESE</t>
  </si>
  <si>
    <t>GALLODORO</t>
  </si>
  <si>
    <t>GALLUCCIO</t>
  </si>
  <si>
    <t>GALTELLI'</t>
  </si>
  <si>
    <t>GALZIGNANO TERME</t>
  </si>
  <si>
    <t>GAMALERO</t>
  </si>
  <si>
    <t>GAMBARA</t>
  </si>
  <si>
    <t>GAMBARANA</t>
  </si>
  <si>
    <t>GAMBASCA</t>
  </si>
  <si>
    <t>GAMBASSI TERME</t>
  </si>
  <si>
    <t>GAMBATESA</t>
  </si>
  <si>
    <t>GAMBELLARA</t>
  </si>
  <si>
    <t>GAMBERALE</t>
  </si>
  <si>
    <t>GAMBETTOLA</t>
  </si>
  <si>
    <t>GAMBOLO'</t>
  </si>
  <si>
    <t>GANDELLINO</t>
  </si>
  <si>
    <t>GANDINO</t>
  </si>
  <si>
    <t>GANDOSSO</t>
  </si>
  <si>
    <t>GANGI</t>
  </si>
  <si>
    <t>GARAGUSO</t>
  </si>
  <si>
    <t>GARBAGNA</t>
  </si>
  <si>
    <t>GARBAGNA NOVARESE</t>
  </si>
  <si>
    <t>GARBAGNATE MILANESE</t>
  </si>
  <si>
    <t>GARBAGNATE MONASTERO</t>
  </si>
  <si>
    <t>GARDA</t>
  </si>
  <si>
    <t>GARDONE RIVIERA</t>
  </si>
  <si>
    <t>GARDONE VAL TROMPIA</t>
  </si>
  <si>
    <t>GARESSIO</t>
  </si>
  <si>
    <t>GARGALLO</t>
  </si>
  <si>
    <t>GARGAZZONE/GARGAZON</t>
  </si>
  <si>
    <t>GARGNANO</t>
  </si>
  <si>
    <t>GARLASCO</t>
  </si>
  <si>
    <t>GARLATE</t>
  </si>
  <si>
    <t>GARLENDA</t>
  </si>
  <si>
    <t>GARNIGA TERME</t>
  </si>
  <si>
    <t>GARZENO</t>
  </si>
  <si>
    <t>GARZIGLIANA</t>
  </si>
  <si>
    <t>GASPERINA</t>
  </si>
  <si>
    <t>GASSINO TORINESE</t>
  </si>
  <si>
    <t>GATTATICO</t>
  </si>
  <si>
    <t>GATTEO</t>
  </si>
  <si>
    <t>GATTICO-VERUNO</t>
  </si>
  <si>
    <t>GATTINARA</t>
  </si>
  <si>
    <t>GAVARDO</t>
  </si>
  <si>
    <t>GAVELLO</t>
  </si>
  <si>
    <t>GAVERINA TERME</t>
  </si>
  <si>
    <t>GAVI</t>
  </si>
  <si>
    <t>GAVIGNANO</t>
  </si>
  <si>
    <t>GAVIRATE</t>
  </si>
  <si>
    <t>GAVOI</t>
  </si>
  <si>
    <t>GAVORRANO</t>
  </si>
  <si>
    <t>GAZOLDO DEGLI IPPOLITI</t>
  </si>
  <si>
    <t>GAZZADA SCHIANNO</t>
  </si>
  <si>
    <t>GAZZANIGA</t>
  </si>
  <si>
    <t>GAZZO</t>
  </si>
  <si>
    <t>GAZZO VERONESE</t>
  </si>
  <si>
    <t>GAZZOLA</t>
  </si>
  <si>
    <t>GAZZUOLO</t>
  </si>
  <si>
    <t>GELA</t>
  </si>
  <si>
    <t>GEMMANO</t>
  </si>
  <si>
    <t>GEMONA DEL FRIULI</t>
  </si>
  <si>
    <t>GEMONIO</t>
  </si>
  <si>
    <t>GENAZZANO</t>
  </si>
  <si>
    <t>GENGA</t>
  </si>
  <si>
    <t>GENIVOLTA</t>
  </si>
  <si>
    <t>GENOLA</t>
  </si>
  <si>
    <t>GENONI</t>
  </si>
  <si>
    <t>GENOVA</t>
  </si>
  <si>
    <t>GENURI</t>
  </si>
  <si>
    <t>GENZANO DI LUCANIA</t>
  </si>
  <si>
    <t>GENZANO DI ROMA</t>
  </si>
  <si>
    <t>GERA LARIO</t>
  </si>
  <si>
    <t>GERACE</t>
  </si>
  <si>
    <t>GERACI SICULO</t>
  </si>
  <si>
    <t>GERANO</t>
  </si>
  <si>
    <t>GERENZAGO</t>
  </si>
  <si>
    <t>GERENZANO</t>
  </si>
  <si>
    <t>GERGEI</t>
  </si>
  <si>
    <t>GERMAGNANO</t>
  </si>
  <si>
    <t>GERMAGNO</t>
  </si>
  <si>
    <t>GERMIGNAGA</t>
  </si>
  <si>
    <t>GEROCARNE</t>
  </si>
  <si>
    <t>GEROLA ALTA</t>
  </si>
  <si>
    <t>GERRE DE' CAPRIOLI</t>
  </si>
  <si>
    <t>GESICO</t>
  </si>
  <si>
    <t>GESSATE</t>
  </si>
  <si>
    <t>GESSOPALENA</t>
  </si>
  <si>
    <t>GESTURI</t>
  </si>
  <si>
    <t>GESUALDO</t>
  </si>
  <si>
    <t>GHEDI</t>
  </si>
  <si>
    <t>GHEMME</t>
  </si>
  <si>
    <t>GHIFFA</t>
  </si>
  <si>
    <t>GHILARZA</t>
  </si>
  <si>
    <t>GHISALBA</t>
  </si>
  <si>
    <t>GHISLARENGO</t>
  </si>
  <si>
    <t>GIACCIANO CON BARUCHELLA</t>
  </si>
  <si>
    <t>GIAGLIONE</t>
  </si>
  <si>
    <t>GIANICO</t>
  </si>
  <si>
    <t>GIANO DELL'UMBRIA</t>
  </si>
  <si>
    <t>GIANO VETUSTO</t>
  </si>
  <si>
    <t>GIARDINELLO</t>
  </si>
  <si>
    <t>GIARDINI NAXOS</t>
  </si>
  <si>
    <t>GIAROLE</t>
  </si>
  <si>
    <t>GIARRATANA</t>
  </si>
  <si>
    <t>GIARRE</t>
  </si>
  <si>
    <t>GIAVE</t>
  </si>
  <si>
    <t>GIAVENO</t>
  </si>
  <si>
    <t>GIAVERA DEL MONTELLO</t>
  </si>
  <si>
    <t>GIBA</t>
  </si>
  <si>
    <t>GIBELLINA</t>
  </si>
  <si>
    <t>GIFFLENGA</t>
  </si>
  <si>
    <t>GIFFONE</t>
  </si>
  <si>
    <t>GIFFONI SEI CASALI</t>
  </si>
  <si>
    <t>GIFFONI VALLE PIANA</t>
  </si>
  <si>
    <t>GIGNESE</t>
  </si>
  <si>
    <t>GIGNOD</t>
  </si>
  <si>
    <t>GILDONE</t>
  </si>
  <si>
    <t>GIMIGLIANO</t>
  </si>
  <si>
    <t>GINESTRA</t>
  </si>
  <si>
    <t>GINESTRA DEGLI SCHIAVONI</t>
  </si>
  <si>
    <t>GINOSA</t>
  </si>
  <si>
    <t>GIOI</t>
  </si>
  <si>
    <t>GIOIA DEI MARSI</t>
  </si>
  <si>
    <t>GIOIA DEL COLLE</t>
  </si>
  <si>
    <t>GIOIA SANNITICA</t>
  </si>
  <si>
    <t>GIOIA TAURO</t>
  </si>
  <si>
    <t>GIOIOSA IONICA</t>
  </si>
  <si>
    <t>GIOIOSA MAREA</t>
  </si>
  <si>
    <t>GIOVE</t>
  </si>
  <si>
    <t>GIOVINAZZO</t>
  </si>
  <si>
    <t>GIOVO</t>
  </si>
  <si>
    <t>GIRASOLE</t>
  </si>
  <si>
    <t>GIRIFALCO</t>
  </si>
  <si>
    <t>GISSI</t>
  </si>
  <si>
    <t>GIUGGIANELLO</t>
  </si>
  <si>
    <t>GIUGLIANO IN CAMPANIA</t>
  </si>
  <si>
    <t>GIULIANA</t>
  </si>
  <si>
    <t>GIULIANO DI ROMA</t>
  </si>
  <si>
    <t>GIULIANO TEATINO</t>
  </si>
  <si>
    <t>GIULIANOVA</t>
  </si>
  <si>
    <t>GIUNGANO</t>
  </si>
  <si>
    <t>GIURDIGNANO</t>
  </si>
  <si>
    <t>GIUSSAGO</t>
  </si>
  <si>
    <t>GIUSSANO</t>
  </si>
  <si>
    <t>GIUSTENICE</t>
  </si>
  <si>
    <t>GIUSTINO</t>
  </si>
  <si>
    <t>GIUSVALLA</t>
  </si>
  <si>
    <t>GIVOLETTO</t>
  </si>
  <si>
    <t>GIZZERIA</t>
  </si>
  <si>
    <t>GLORENZA/GLURNS</t>
  </si>
  <si>
    <t>GODEGA DI SANT'URBANO</t>
  </si>
  <si>
    <t>GODIASCO SALICE TERME</t>
  </si>
  <si>
    <t>GODRANO</t>
  </si>
  <si>
    <t>GOITO</t>
  </si>
  <si>
    <t>GOLASECCA</t>
  </si>
  <si>
    <t>GOLFERENZO</t>
  </si>
  <si>
    <t>GOLFO ARANCI</t>
  </si>
  <si>
    <t>GOMBITO</t>
  </si>
  <si>
    <t>GONARS</t>
  </si>
  <si>
    <t>GONI</t>
  </si>
  <si>
    <t>GONNESA</t>
  </si>
  <si>
    <t>GONNOSCODINA</t>
  </si>
  <si>
    <t>GONNOSFANADIGA</t>
  </si>
  <si>
    <t>GONNOSNO'</t>
  </si>
  <si>
    <t>GONNOSTRAMATZA</t>
  </si>
  <si>
    <t>GONZAGA</t>
  </si>
  <si>
    <t>GORDONA</t>
  </si>
  <si>
    <t>GORGA</t>
  </si>
  <si>
    <t>GORGO AL MONTICANO</t>
  </si>
  <si>
    <t>GORGOGLIONE</t>
  </si>
  <si>
    <t>GORGONZOLA</t>
  </si>
  <si>
    <t>GORIANO SICOLI</t>
  </si>
  <si>
    <t>GORIZIA</t>
  </si>
  <si>
    <t>GORLA MAGGIORE</t>
  </si>
  <si>
    <t>GORLA MINORE</t>
  </si>
  <si>
    <t>GORLAGO</t>
  </si>
  <si>
    <t>GORLE</t>
  </si>
  <si>
    <t>GORNATE OLONA</t>
  </si>
  <si>
    <t>GORNO</t>
  </si>
  <si>
    <t>GORO</t>
  </si>
  <si>
    <t>GORRETO</t>
  </si>
  <si>
    <t>GORZEGNO</t>
  </si>
  <si>
    <t>GOSALDO</t>
  </si>
  <si>
    <t>GOSSOLENGO</t>
  </si>
  <si>
    <t>GOTTASECCA</t>
  </si>
  <si>
    <t>GOTTOLENGO</t>
  </si>
  <si>
    <t>GOVONE</t>
  </si>
  <si>
    <t>GOZZANO</t>
  </si>
  <si>
    <t>GRADARA</t>
  </si>
  <si>
    <t>GRADISCA D'ISONZO</t>
  </si>
  <si>
    <t>GRADO</t>
  </si>
  <si>
    <t>GRADOLI</t>
  </si>
  <si>
    <t>GRAFFIGNANA</t>
  </si>
  <si>
    <t>GRAFFIGNANO</t>
  </si>
  <si>
    <t>GRAGLIA</t>
  </si>
  <si>
    <t>GRAGNANO</t>
  </si>
  <si>
    <t>GRAGNANO TREBBIENSE</t>
  </si>
  <si>
    <t>GRAMMICHELE</t>
  </si>
  <si>
    <t>GRANA MONFERRATO</t>
  </si>
  <si>
    <t>GRANAROLO DELL'EMILIA</t>
  </si>
  <si>
    <t>GRANDATE</t>
  </si>
  <si>
    <t>GRANDOLA ED UNITI</t>
  </si>
  <si>
    <t>GRANITI</t>
  </si>
  <si>
    <t>GRANOZZO CON MONTICELLO</t>
  </si>
  <si>
    <t>GRANTOLA</t>
  </si>
  <si>
    <t>GRANTORTO</t>
  </si>
  <si>
    <t>GRANZE</t>
  </si>
  <si>
    <t>GRASSANO</t>
  </si>
  <si>
    <t>GRASSOBBIO</t>
  </si>
  <si>
    <t>GRATTERI</t>
  </si>
  <si>
    <t>GRAVEDONA ED UNITI</t>
  </si>
  <si>
    <t>GRAVELLONA LOMELLINA</t>
  </si>
  <si>
    <t>GRAVELLONA TOCE</t>
  </si>
  <si>
    <t>GRAVERE</t>
  </si>
  <si>
    <t>GRAVINA DI CATANIA</t>
  </si>
  <si>
    <t>GRAVINA IN PUGLIA</t>
  </si>
  <si>
    <t>GRAZZANISE</t>
  </si>
  <si>
    <t>GRAZZANO BADOGLIO</t>
  </si>
  <si>
    <t>GRECCIO</t>
  </si>
  <si>
    <t>GRECI</t>
  </si>
  <si>
    <t>GREGGIO</t>
  </si>
  <si>
    <t>GREMIASCO</t>
  </si>
  <si>
    <t>GRESSAN</t>
  </si>
  <si>
    <t>GRESSONEY-LA-TRINITE'</t>
  </si>
  <si>
    <t>GRESSONEY-SAINT-JEAN</t>
  </si>
  <si>
    <t>GREVE IN CHIANTI</t>
  </si>
  <si>
    <t>GREZZAGO</t>
  </si>
  <si>
    <t>GREZZANA</t>
  </si>
  <si>
    <t>GRIANTE</t>
  </si>
  <si>
    <t>GRICIGNANO DI AVERSA</t>
  </si>
  <si>
    <t>GRIGNASCO</t>
  </si>
  <si>
    <t>GRIGNO</t>
  </si>
  <si>
    <t>GRIMACCO</t>
  </si>
  <si>
    <t>GRIMALDI</t>
  </si>
  <si>
    <t>GRINZANE CAVOUR</t>
  </si>
  <si>
    <t>GRISIGNANO DI ZOCCO</t>
  </si>
  <si>
    <t>GRISOLIA</t>
  </si>
  <si>
    <t>GRIZZANA MORANDI</t>
  </si>
  <si>
    <t>GROGNARDO</t>
  </si>
  <si>
    <t>GROMO</t>
  </si>
  <si>
    <t>GRONDONA</t>
  </si>
  <si>
    <t>GRONE</t>
  </si>
  <si>
    <t>GRONTARDO</t>
  </si>
  <si>
    <t>GROPELLO CAIROLI</t>
  </si>
  <si>
    <t>GROPPARELLO</t>
  </si>
  <si>
    <t>GROSCAVALLO</t>
  </si>
  <si>
    <t>GROSIO</t>
  </si>
  <si>
    <t>GROSOTTO</t>
  </si>
  <si>
    <t>GROSSETO</t>
  </si>
  <si>
    <t>GROSSO</t>
  </si>
  <si>
    <t>GROTTAFERRATA</t>
  </si>
  <si>
    <t>GROTTAGLIE</t>
  </si>
  <si>
    <t>GROTTAMINARDA</t>
  </si>
  <si>
    <t>GROTTAMMARE</t>
  </si>
  <si>
    <t>GROTTAZZOLINA</t>
  </si>
  <si>
    <t>GROTTE</t>
  </si>
  <si>
    <t>GROTTE DI CASTRO</t>
  </si>
  <si>
    <t>GROTTERIA</t>
  </si>
  <si>
    <t>GROTTOLE</t>
  </si>
  <si>
    <t>GROTTOLELLA</t>
  </si>
  <si>
    <t>GRUARO</t>
  </si>
  <si>
    <t>GRUGLIASCO</t>
  </si>
  <si>
    <t>GRUMELLO CREMONESE ED UNITI</t>
  </si>
  <si>
    <t>GRUMELLO DEL MONTE</t>
  </si>
  <si>
    <t>GRUMENTO NOVA</t>
  </si>
  <si>
    <t>GRUMO APPULA</t>
  </si>
  <si>
    <t>GRUMO NEVANO</t>
  </si>
  <si>
    <t>GRUMOLO DELLE ABBADESSE</t>
  </si>
  <si>
    <t>GUAGNANO</t>
  </si>
  <si>
    <t>GUALDO</t>
  </si>
  <si>
    <t>GUALDO CATTANEO</t>
  </si>
  <si>
    <t>GUALDO TADINO</t>
  </si>
  <si>
    <t>GUALTIERI</t>
  </si>
  <si>
    <t>GUALTIERI SICAMINO'</t>
  </si>
  <si>
    <t>GUAMAGGIORE</t>
  </si>
  <si>
    <t>GUANZATE</t>
  </si>
  <si>
    <t>GUARCINO</t>
  </si>
  <si>
    <t>GUARDA VENETA</t>
  </si>
  <si>
    <t>GUARDABOSONE</t>
  </si>
  <si>
    <t>GUARDAMIGLIO</t>
  </si>
  <si>
    <t>GUARDAVALLE</t>
  </si>
  <si>
    <t>GUARDEA</t>
  </si>
  <si>
    <t>GUARDIA LOMBARDI</t>
  </si>
  <si>
    <t>GUARDIA PERTICARA</t>
  </si>
  <si>
    <t>GUARDIA PIEMONTESE</t>
  </si>
  <si>
    <t>GUARDIA SANFRAMONDI</t>
  </si>
  <si>
    <t>GUARDIAGRELE</t>
  </si>
  <si>
    <t>GUARDIALFIERA</t>
  </si>
  <si>
    <t>GUARDIAREGIA</t>
  </si>
  <si>
    <t>GUARDISTALLO</t>
  </si>
  <si>
    <t>GUARENE</t>
  </si>
  <si>
    <t>GUASILA</t>
  </si>
  <si>
    <t>GUASTALLA</t>
  </si>
  <si>
    <t>GUAZZORA</t>
  </si>
  <si>
    <t>GUBBIO</t>
  </si>
  <si>
    <t>GUDO VISCONTI</t>
  </si>
  <si>
    <t>GUGLIONESI</t>
  </si>
  <si>
    <t>GUIDIZZOLO</t>
  </si>
  <si>
    <t>GUIDONIA MONTECELIO</t>
  </si>
  <si>
    <t>GUIGLIA</t>
  </si>
  <si>
    <t>GUILMI</t>
  </si>
  <si>
    <t>GURRO</t>
  </si>
  <si>
    <t>GUSPINI</t>
  </si>
  <si>
    <t>GUSSAGO</t>
  </si>
  <si>
    <t>GUSSOLA</t>
  </si>
  <si>
    <t>HONE</t>
  </si>
  <si>
    <t>IDRO</t>
  </si>
  <si>
    <t>IGLESIAS</t>
  </si>
  <si>
    <t>IGLIANO</t>
  </si>
  <si>
    <t>ILBONO</t>
  </si>
  <si>
    <t>ILLASI</t>
  </si>
  <si>
    <t>ILLORAI</t>
  </si>
  <si>
    <t>IMBERSAGO</t>
  </si>
  <si>
    <t>IMER</t>
  </si>
  <si>
    <t>IMOLA</t>
  </si>
  <si>
    <t>IMPERIA</t>
  </si>
  <si>
    <t>IMPRUNETA</t>
  </si>
  <si>
    <t>INARZO</t>
  </si>
  <si>
    <t>INCISA SCAPACCINO</t>
  </si>
  <si>
    <t>INCUDINE</t>
  </si>
  <si>
    <t>INDUNO OLONA</t>
  </si>
  <si>
    <t>INGRIA</t>
  </si>
  <si>
    <t>INTRAGNA</t>
  </si>
  <si>
    <t>INTROBIO</t>
  </si>
  <si>
    <t>INTROD</t>
  </si>
  <si>
    <t>INTRODACQUA</t>
  </si>
  <si>
    <t>INVERIGO</t>
  </si>
  <si>
    <t>INVERNO E MONTELEONE</t>
  </si>
  <si>
    <t>INVERSO PINASCA</t>
  </si>
  <si>
    <t>INVERUNO</t>
  </si>
  <si>
    <t>INVORIO</t>
  </si>
  <si>
    <t>INZAGO</t>
  </si>
  <si>
    <t>IRGOLI</t>
  </si>
  <si>
    <t>IRMA</t>
  </si>
  <si>
    <t>IRSINA</t>
  </si>
  <si>
    <t>ISASCA</t>
  </si>
  <si>
    <t>ISCA SULLO IONIO</t>
  </si>
  <si>
    <t>ISCHIA</t>
  </si>
  <si>
    <t>ISCHIA DI CASTRO</t>
  </si>
  <si>
    <t>ISCHITELLA</t>
  </si>
  <si>
    <t>ISEO</t>
  </si>
  <si>
    <t>ISERA</t>
  </si>
  <si>
    <t>ISERNIA</t>
  </si>
  <si>
    <t>ISILI</t>
  </si>
  <si>
    <t>ISNELLO</t>
  </si>
  <si>
    <t>ISOLA D'ASTI</t>
  </si>
  <si>
    <t>ISOLA DEL CANTONE</t>
  </si>
  <si>
    <t>ISOLA DEL GIGLIO</t>
  </si>
  <si>
    <t>ISOLA DEL GRAN SASSO D'ITALIA</t>
  </si>
  <si>
    <t>ISOLA DEL LIRI</t>
  </si>
  <si>
    <t>ISOLA DEL PIANO</t>
  </si>
  <si>
    <t>ISOLA DELLA SCALA</t>
  </si>
  <si>
    <t>ISOLA DELLE FEMMINE</t>
  </si>
  <si>
    <t>ISOLA DI CAPO RIZZUTO</t>
  </si>
  <si>
    <t>ISOLA DI FONDRA</t>
  </si>
  <si>
    <t>ISOLA DOVARESE</t>
  </si>
  <si>
    <t>ISOLA RIZZA</t>
  </si>
  <si>
    <t>ISOLA SANT'ANTONIO</t>
  </si>
  <si>
    <t>ISOLA VICENTINA</t>
  </si>
  <si>
    <t>ISOLABELLA</t>
  </si>
  <si>
    <t>ISOLABONA</t>
  </si>
  <si>
    <t>ISOLE TREMITI</t>
  </si>
  <si>
    <t>ISORELLA</t>
  </si>
  <si>
    <t>ISPANI</t>
  </si>
  <si>
    <t>ISPICA</t>
  </si>
  <si>
    <t>ISPRA</t>
  </si>
  <si>
    <t>ISSIGLIO</t>
  </si>
  <si>
    <t>ISSIME</t>
  </si>
  <si>
    <t>ISSO</t>
  </si>
  <si>
    <t>ISSOGNE</t>
  </si>
  <si>
    <t>ISTRANA</t>
  </si>
  <si>
    <t>ITALA</t>
  </si>
  <si>
    <t>ITRI</t>
  </si>
  <si>
    <t>ITTIREDDU</t>
  </si>
  <si>
    <t>ITTIRI</t>
  </si>
  <si>
    <t>IVREA</t>
  </si>
  <si>
    <t>IZANO</t>
  </si>
  <si>
    <t>JACURSO</t>
  </si>
  <si>
    <t>JELSI</t>
  </si>
  <si>
    <t>JENNE</t>
  </si>
  <si>
    <t>JERAGO CON ORAGO</t>
  </si>
  <si>
    <t>JERZU</t>
  </si>
  <si>
    <t>JESI</t>
  </si>
  <si>
    <t>JESOLO</t>
  </si>
  <si>
    <t>JOLANDA DI SAVOIA</t>
  </si>
  <si>
    <t>JONADI</t>
  </si>
  <si>
    <t>JOPPOLO</t>
  </si>
  <si>
    <t>JOPPOLO GIANCAXIO</t>
  </si>
  <si>
    <t>JOVENCAN</t>
  </si>
  <si>
    <t>L'AQUILA</t>
  </si>
  <si>
    <t>LA CASSA</t>
  </si>
  <si>
    <t>LA LOGGIA</t>
  </si>
  <si>
    <t>LA MADDALENA</t>
  </si>
  <si>
    <t>LA MAGDELEINE</t>
  </si>
  <si>
    <t>LA MORRA</t>
  </si>
  <si>
    <t>LA SALLE</t>
  </si>
  <si>
    <t>LA SPEZIA</t>
  </si>
  <si>
    <t>LA THUILE</t>
  </si>
  <si>
    <t>LA VALLE AGORDINA</t>
  </si>
  <si>
    <t>LA VALLE/WENGEN</t>
  </si>
  <si>
    <t>LA VALLETTA BRIANZA</t>
  </si>
  <si>
    <t>LABICO</t>
  </si>
  <si>
    <t>LABRO</t>
  </si>
  <si>
    <t>LACCHIARELLA</t>
  </si>
  <si>
    <t>LACCO AMENO</t>
  </si>
  <si>
    <t>LACEDONIA</t>
  </si>
  <si>
    <t>LACES/LATSCH</t>
  </si>
  <si>
    <t>LACONI</t>
  </si>
  <si>
    <t>LADISPOLI</t>
  </si>
  <si>
    <t>LAERRU</t>
  </si>
  <si>
    <t>LAGANADI</t>
  </si>
  <si>
    <t>LAGHI</t>
  </si>
  <si>
    <t>LAGLIO</t>
  </si>
  <si>
    <t>LAGNASCO</t>
  </si>
  <si>
    <t>LAGO</t>
  </si>
  <si>
    <t>LAGONEGRO</t>
  </si>
  <si>
    <t>LAGOSANTO</t>
  </si>
  <si>
    <t>LAGUNDO/ALGUND</t>
  </si>
  <si>
    <t>LAIGUEGLIA</t>
  </si>
  <si>
    <t>LAINATE</t>
  </si>
  <si>
    <t>LAINO</t>
  </si>
  <si>
    <t>LAINO BORGO</t>
  </si>
  <si>
    <t>LAINO CASTELLO</t>
  </si>
  <si>
    <t>LAION/LAJEN</t>
  </si>
  <si>
    <t>LAIVES/LEIFERS</t>
  </si>
  <si>
    <t>LAJATICO</t>
  </si>
  <si>
    <t>LALLIO</t>
  </si>
  <si>
    <t>LAMA DEI PELIGNI</t>
  </si>
  <si>
    <t>LAMA MOCOGNO</t>
  </si>
  <si>
    <t>LAMBRUGO</t>
  </si>
  <si>
    <t>LAMEZIA TERME</t>
  </si>
  <si>
    <t>LAMON</t>
  </si>
  <si>
    <t>LAMPEDUSA E LINOSA</t>
  </si>
  <si>
    <t>LAMPORECCHIO</t>
  </si>
  <si>
    <t>LAMPORO</t>
  </si>
  <si>
    <t>LANA/LANA</t>
  </si>
  <si>
    <t>LANCIANO</t>
  </si>
  <si>
    <t>LANDIONA</t>
  </si>
  <si>
    <t>LANDRIANO</t>
  </si>
  <si>
    <t>LANGHIRANO</t>
  </si>
  <si>
    <t>LANGOSCO</t>
  </si>
  <si>
    <t>LANUSEI</t>
  </si>
  <si>
    <t>LANUVIO</t>
  </si>
  <si>
    <t>LANZADA</t>
  </si>
  <si>
    <t>LANZO TORINESE</t>
  </si>
  <si>
    <t>LAPEDONA</t>
  </si>
  <si>
    <t>LAPIO</t>
  </si>
  <si>
    <t>LAPPANO</t>
  </si>
  <si>
    <t>LARCIANO</t>
  </si>
  <si>
    <t>LARDIRAGO</t>
  </si>
  <si>
    <t>LARIANO</t>
  </si>
  <si>
    <t>LARINO</t>
  </si>
  <si>
    <t>LAS PLASSAS</t>
  </si>
  <si>
    <t>LASA/LAAS</t>
  </si>
  <si>
    <t>LASCARI</t>
  </si>
  <si>
    <t>LASNIGO</t>
  </si>
  <si>
    <t>LASTEBASSE</t>
  </si>
  <si>
    <t>LASTRA A SIGNA</t>
  </si>
  <si>
    <t>LATERA</t>
  </si>
  <si>
    <t>LATERINA PERGINE VALDARNO</t>
  </si>
  <si>
    <t>LATERZA</t>
  </si>
  <si>
    <t>LATIANO</t>
  </si>
  <si>
    <t>LATINA</t>
  </si>
  <si>
    <t>LATISANA</t>
  </si>
  <si>
    <t>LATRONICO</t>
  </si>
  <si>
    <t>LATTARICO</t>
  </si>
  <si>
    <t>LAUCO</t>
  </si>
  <si>
    <t>LAUREANA CILENTO</t>
  </si>
  <si>
    <t>LAUREANA DI BORRELLO</t>
  </si>
  <si>
    <t>LAUREGNO/LAUREIN</t>
  </si>
  <si>
    <t>LAURENZANA</t>
  </si>
  <si>
    <t>LAURIA</t>
  </si>
  <si>
    <t>LAURIANO</t>
  </si>
  <si>
    <t>LAURINO</t>
  </si>
  <si>
    <t>LAURITO</t>
  </si>
  <si>
    <t>LAURO</t>
  </si>
  <si>
    <t>LAVAGNA</t>
  </si>
  <si>
    <t>LAVAGNO</t>
  </si>
  <si>
    <t>LAVARONE</t>
  </si>
  <si>
    <t>LAVELLO</t>
  </si>
  <si>
    <t>LAVENA PONTE TRESA</t>
  </si>
  <si>
    <t>LAVENO-MOMBELLO</t>
  </si>
  <si>
    <t>LAVENONE</t>
  </si>
  <si>
    <t>LAVIANO</t>
  </si>
  <si>
    <t>LAVIS</t>
  </si>
  <si>
    <t>LAZISE</t>
  </si>
  <si>
    <t>LAZZATE</t>
  </si>
  <si>
    <t>LECCE</t>
  </si>
  <si>
    <t>LECCE NEI MARSI</t>
  </si>
  <si>
    <t>LECCO</t>
  </si>
  <si>
    <t>LEDRO</t>
  </si>
  <si>
    <t>LEFFE</t>
  </si>
  <si>
    <t>LEGGIUNO</t>
  </si>
  <si>
    <t>LEGNAGO</t>
  </si>
  <si>
    <t>LEGNANO</t>
  </si>
  <si>
    <t>LEGNARO</t>
  </si>
  <si>
    <t>LEI</t>
  </si>
  <si>
    <t>LEINI</t>
  </si>
  <si>
    <t>LEIVI</t>
  </si>
  <si>
    <t>LEMIE</t>
  </si>
  <si>
    <t>LENDINARA</t>
  </si>
  <si>
    <t>LENI</t>
  </si>
  <si>
    <t>LENNA</t>
  </si>
  <si>
    <t>LENO</t>
  </si>
  <si>
    <t>LENOLA</t>
  </si>
  <si>
    <t>LENTA</t>
  </si>
  <si>
    <t>LENTATE SUL SEVESO</t>
  </si>
  <si>
    <t>LENTELLA</t>
  </si>
  <si>
    <t>LENTINI</t>
  </si>
  <si>
    <t>LEONESSA</t>
  </si>
  <si>
    <t>LEONFORTE</t>
  </si>
  <si>
    <t>LEPORANO</t>
  </si>
  <si>
    <t>LEQUILE</t>
  </si>
  <si>
    <t>LEQUIO BERRIA</t>
  </si>
  <si>
    <t>LEQUIO TANARO</t>
  </si>
  <si>
    <t>LERCARA FRIDDI</t>
  </si>
  <si>
    <t>LERICI</t>
  </si>
  <si>
    <t>LERMA</t>
  </si>
  <si>
    <t>LESA</t>
  </si>
  <si>
    <t>LESEGNO</t>
  </si>
  <si>
    <t>LESIGNANO DE' BAGNI</t>
  </si>
  <si>
    <t>LESINA</t>
  </si>
  <si>
    <t>LESMO</t>
  </si>
  <si>
    <t>LESSOLO</t>
  </si>
  <si>
    <t>LESSONA</t>
  </si>
  <si>
    <t>LESTIZZA</t>
  </si>
  <si>
    <t>LETINO</t>
  </si>
  <si>
    <t>LETOJANNI</t>
  </si>
  <si>
    <t>LETTERE</t>
  </si>
  <si>
    <t>LETTOMANOPPELLO</t>
  </si>
  <si>
    <t>LETTOPALENA</t>
  </si>
  <si>
    <t>LEVANTO</t>
  </si>
  <si>
    <t>LEVATE</t>
  </si>
  <si>
    <t>LEVERANO</t>
  </si>
  <si>
    <t>LEVICE</t>
  </si>
  <si>
    <t>LEVICO TERME</t>
  </si>
  <si>
    <t>LEVONE</t>
  </si>
  <si>
    <t>LEZZENO</t>
  </si>
  <si>
    <t>LIBERI</t>
  </si>
  <si>
    <t>LIBRIZZI</t>
  </si>
  <si>
    <t>LICATA</t>
  </si>
  <si>
    <t>LICCIANA NARDI</t>
  </si>
  <si>
    <t>LICENZA</t>
  </si>
  <si>
    <t>LICODIA EUBEA</t>
  </si>
  <si>
    <t>LIERNA</t>
  </si>
  <si>
    <t>LIGNANA</t>
  </si>
  <si>
    <t>LIGNANO SABBIADORO</t>
  </si>
  <si>
    <t>LILLIANES</t>
  </si>
  <si>
    <t>LIMANA</t>
  </si>
  <si>
    <t>LIMATOLA</t>
  </si>
  <si>
    <t>LIMBADI</t>
  </si>
  <si>
    <t>LIMBIATE</t>
  </si>
  <si>
    <t>LIMENA</t>
  </si>
  <si>
    <t>LIMIDO COMASCO</t>
  </si>
  <si>
    <t>LIMINA</t>
  </si>
  <si>
    <t>LIMONE PIEMONTE</t>
  </si>
  <si>
    <t>LIMONE SUL GARDA</t>
  </si>
  <si>
    <t>LIMOSANO</t>
  </si>
  <si>
    <t>LINAROLO</t>
  </si>
  <si>
    <t>LINGUAGLOSSA</t>
  </si>
  <si>
    <t>LIONI</t>
  </si>
  <si>
    <t>LIPARI</t>
  </si>
  <si>
    <t>LIPOMO</t>
  </si>
  <si>
    <t>LIRIO</t>
  </si>
  <si>
    <t>LISCATE</t>
  </si>
  <si>
    <t>LISCIA</t>
  </si>
  <si>
    <t>LISCIANO NICCONE</t>
  </si>
  <si>
    <t>LISIO</t>
  </si>
  <si>
    <t>LISSONE</t>
  </si>
  <si>
    <t>LIVERI</t>
  </si>
  <si>
    <t>LIVIGNO</t>
  </si>
  <si>
    <t>LIVINALLONGO DEL COL DI LANA</t>
  </si>
  <si>
    <t>LIVO</t>
  </si>
  <si>
    <t>LIVORNO</t>
  </si>
  <si>
    <t>LIVORNO FERRARIS</t>
  </si>
  <si>
    <t>LIVRAGA</t>
  </si>
  <si>
    <t>LIZZANELLO</t>
  </si>
  <si>
    <t>LIZZANO</t>
  </si>
  <si>
    <t>LIZZANO IN BELVEDERE</t>
  </si>
  <si>
    <t>LOANO</t>
  </si>
  <si>
    <t>LOAZZOLO</t>
  </si>
  <si>
    <t>LOCANA</t>
  </si>
  <si>
    <t>LOCATE DI TRIULZI</t>
  </si>
  <si>
    <t>LOCATE VARESINO</t>
  </si>
  <si>
    <t>LOCATELLO</t>
  </si>
  <si>
    <t>LOCERI</t>
  </si>
  <si>
    <t>LOCOROTONDO</t>
  </si>
  <si>
    <t>LOCRI</t>
  </si>
  <si>
    <t>LOCULI</t>
  </si>
  <si>
    <t>LODE'</t>
  </si>
  <si>
    <t>LODI</t>
  </si>
  <si>
    <t>LODI VECCHIO</t>
  </si>
  <si>
    <t>LODINE</t>
  </si>
  <si>
    <t>LODRINO</t>
  </si>
  <si>
    <t>LOGRATO</t>
  </si>
  <si>
    <t>LOIANO</t>
  </si>
  <si>
    <t>LOIRI PORTO SAN PAOLO</t>
  </si>
  <si>
    <t>LOMAGNA</t>
  </si>
  <si>
    <t>LOMAZZO</t>
  </si>
  <si>
    <t>LOMBARDORE</t>
  </si>
  <si>
    <t>LOMBRIASCO</t>
  </si>
  <si>
    <t>LOMELLO</t>
  </si>
  <si>
    <t>LONA-LASES</t>
  </si>
  <si>
    <t>LONATE CEPPINO</t>
  </si>
  <si>
    <t>LONATE POZZOLO</t>
  </si>
  <si>
    <t>LONATO DEL GARDA</t>
  </si>
  <si>
    <t>LONDA</t>
  </si>
  <si>
    <t>LONGANO</t>
  </si>
  <si>
    <t>LONGARE</t>
  </si>
  <si>
    <t>LONGARONE</t>
  </si>
  <si>
    <t>LONGHENA</t>
  </si>
  <si>
    <t>LONGI</t>
  </si>
  <si>
    <t>LONGIANO</t>
  </si>
  <si>
    <t>LONGOBARDI</t>
  </si>
  <si>
    <t>LONGOBUCCO</t>
  </si>
  <si>
    <t>LONGONE AL SEGRINO</t>
  </si>
  <si>
    <t>LONGONE SABINO</t>
  </si>
  <si>
    <t>LONIGO</t>
  </si>
  <si>
    <t>LORANZE'</t>
  </si>
  <si>
    <t>LOREGGIA</t>
  </si>
  <si>
    <t>LOREGLIA</t>
  </si>
  <si>
    <t>LORENZAGO DI CADORE</t>
  </si>
  <si>
    <t>LOREO</t>
  </si>
  <si>
    <t>LORETO</t>
  </si>
  <si>
    <t>LORETO APRUTINO</t>
  </si>
  <si>
    <t>LORIA</t>
  </si>
  <si>
    <t>LORO CIUFFENNA</t>
  </si>
  <si>
    <t>LORO PICENO</t>
  </si>
  <si>
    <t>LORSICA</t>
  </si>
  <si>
    <t>LOSINE</t>
  </si>
  <si>
    <t>LOTZORAI</t>
  </si>
  <si>
    <t>LOVERE</t>
  </si>
  <si>
    <t>LOVERO</t>
  </si>
  <si>
    <t>LOZIO</t>
  </si>
  <si>
    <t>LOZZA</t>
  </si>
  <si>
    <t>LOZZO ATESTINO</t>
  </si>
  <si>
    <t>LOZZO DI CADORE</t>
  </si>
  <si>
    <t>LOZZOLO</t>
  </si>
  <si>
    <t>LU E CUCCARO MONFERRATO</t>
  </si>
  <si>
    <t>LUBRIANO</t>
  </si>
  <si>
    <t>LUCCA</t>
  </si>
  <si>
    <t>LUCCA SICULA</t>
  </si>
  <si>
    <t>LUCERA</t>
  </si>
  <si>
    <t>LUCIGNANO</t>
  </si>
  <si>
    <t>LUCINASCO</t>
  </si>
  <si>
    <t>LUCITO</t>
  </si>
  <si>
    <t>LUCO DEI MARSI</t>
  </si>
  <si>
    <t>LUCOLI</t>
  </si>
  <si>
    <t>LUGAGNANO VAL D'ARDA</t>
  </si>
  <si>
    <t>LUGNANO IN TEVERINA</t>
  </si>
  <si>
    <t>LUGO</t>
  </si>
  <si>
    <t>LUGO DI VICENZA</t>
  </si>
  <si>
    <t>LUINO</t>
  </si>
  <si>
    <t>LUISAGO</t>
  </si>
  <si>
    <t>LULA</t>
  </si>
  <si>
    <t>LUMARZO</t>
  </si>
  <si>
    <t>LUMEZZANE</t>
  </si>
  <si>
    <t>LUNAMATRONA</t>
  </si>
  <si>
    <t>LUNANO</t>
  </si>
  <si>
    <t>LUNGAVILLA</t>
  </si>
  <si>
    <t>LUNGRO</t>
  </si>
  <si>
    <t>LUNI</t>
  </si>
  <si>
    <t>LUOGOSANO</t>
  </si>
  <si>
    <t>LUOGOSANTO</t>
  </si>
  <si>
    <t>LUPARA</t>
  </si>
  <si>
    <t>LURAGO D'ERBA</t>
  </si>
  <si>
    <t>LURAGO MARINONE</t>
  </si>
  <si>
    <t>LURANO</t>
  </si>
  <si>
    <t>LURAS</t>
  </si>
  <si>
    <t>LURATE CACCIVIO</t>
  </si>
  <si>
    <t>LUSCIANO</t>
  </si>
  <si>
    <t>LUSERNA</t>
  </si>
  <si>
    <t>LUSERNA SAN GIOVANNI</t>
  </si>
  <si>
    <t>LUSERNETTA</t>
  </si>
  <si>
    <t>LUSEVERA</t>
  </si>
  <si>
    <t>LUSIA</t>
  </si>
  <si>
    <t>LUSIANA CONCO</t>
  </si>
  <si>
    <t>LUSIGLIE'</t>
  </si>
  <si>
    <t>LUSON/LÜSEN</t>
  </si>
  <si>
    <t>LUSTRA</t>
  </si>
  <si>
    <t>LUVINATE</t>
  </si>
  <si>
    <t>LUZZANA</t>
  </si>
  <si>
    <t>LUZZARA</t>
  </si>
  <si>
    <t>LUZZI</t>
  </si>
  <si>
    <t>MACCAGNO CON PINO E VEDDASCA</t>
  </si>
  <si>
    <t>MACCASTORNA</t>
  </si>
  <si>
    <t>MACCHIA D'ISERNIA</t>
  </si>
  <si>
    <t>MACCHIA VALFORTORE</t>
  </si>
  <si>
    <t>MACCHIAGODENA</t>
  </si>
  <si>
    <t>MACELLO</t>
  </si>
  <si>
    <t>MACERATA</t>
  </si>
  <si>
    <t>MACERATA CAMPANIA</t>
  </si>
  <si>
    <t>MACERATA FELTRIA</t>
  </si>
  <si>
    <t>MACHERIO</t>
  </si>
  <si>
    <t>MACLODIO</t>
  </si>
  <si>
    <t>MACOMER</t>
  </si>
  <si>
    <t>MACRA</t>
  </si>
  <si>
    <t>MACUGNAGA</t>
  </si>
  <si>
    <t>MADDALONI</t>
  </si>
  <si>
    <t>MADESIMO</t>
  </si>
  <si>
    <t>MADIGNANO</t>
  </si>
  <si>
    <t>MADONE</t>
  </si>
  <si>
    <t>MADONNA DEL SASSO</t>
  </si>
  <si>
    <t>MADRUZZO</t>
  </si>
  <si>
    <t>MAENZA</t>
  </si>
  <si>
    <t>MAFALDA</t>
  </si>
  <si>
    <t>MAGASA</t>
  </si>
  <si>
    <t>MAGENTA</t>
  </si>
  <si>
    <t>MAGGIORA</t>
  </si>
  <si>
    <t>MAGHERNO</t>
  </si>
  <si>
    <t>MAGIONE</t>
  </si>
  <si>
    <t>MAGISANO</t>
  </si>
  <si>
    <t>MAGLIANO ALFIERI</t>
  </si>
  <si>
    <t>MAGLIANO ALPI</t>
  </si>
  <si>
    <t>MAGLIANO DE' MARSI</t>
  </si>
  <si>
    <t>MAGLIANO DI TENNA</t>
  </si>
  <si>
    <t>MAGLIANO IN TOSCANA</t>
  </si>
  <si>
    <t>MAGLIANO ROMANO</t>
  </si>
  <si>
    <t>MAGLIANO SABINA</t>
  </si>
  <si>
    <t>MAGLIANO VETERE</t>
  </si>
  <si>
    <t>MAGLIE</t>
  </si>
  <si>
    <t>MAGLIOLO</t>
  </si>
  <si>
    <t>MAGLIONE</t>
  </si>
  <si>
    <t>MAGNACAVALLO</t>
  </si>
  <si>
    <t>MAGNAGO</t>
  </si>
  <si>
    <t>MAGNANO</t>
  </si>
  <si>
    <t>MAGNANO IN RIVIERA</t>
  </si>
  <si>
    <t>MAGOMADAS</t>
  </si>
  <si>
    <t>MAGRE' SULLA STRADA DEL VINO/MARGREID AN DER WEINSTRASSE</t>
  </si>
  <si>
    <t>MAGREGLIO</t>
  </si>
  <si>
    <t>MAIDA</t>
  </si>
  <si>
    <t>MAIERA'</t>
  </si>
  <si>
    <t>MAIERATO</t>
  </si>
  <si>
    <t>MAIOLATI SPONTINI</t>
  </si>
  <si>
    <t>MAIOLO</t>
  </si>
  <si>
    <t>MAIORI</t>
  </si>
  <si>
    <t>MAIRAGO</t>
  </si>
  <si>
    <t>MAIRANO</t>
  </si>
  <si>
    <t>MAISSANA</t>
  </si>
  <si>
    <t>MAJANO</t>
  </si>
  <si>
    <t>MALAGNINO</t>
  </si>
  <si>
    <t>MALALBERGO</t>
  </si>
  <si>
    <t>MALBORGHETTO VALBRUNA</t>
  </si>
  <si>
    <t>MALCESINE</t>
  </si>
  <si>
    <t>MALE'</t>
  </si>
  <si>
    <t>MALEGNO</t>
  </si>
  <si>
    <t>MALEO</t>
  </si>
  <si>
    <t>MALESCO</t>
  </si>
  <si>
    <t>MALETTO</t>
  </si>
  <si>
    <t>MALFA</t>
  </si>
  <si>
    <t>MALGRATE</t>
  </si>
  <si>
    <t>MALITO</t>
  </si>
  <si>
    <t>MALLARE</t>
  </si>
  <si>
    <t>MALLES VENOSTA/MALS</t>
  </si>
  <si>
    <t>MALNATE</t>
  </si>
  <si>
    <t>MALO</t>
  </si>
  <si>
    <t>MALONNO</t>
  </si>
  <si>
    <t>MALTIGNANO</t>
  </si>
  <si>
    <t>MALVAGNA</t>
  </si>
  <si>
    <t>MALVICINO</t>
  </si>
  <si>
    <t>MALVITO</t>
  </si>
  <si>
    <t>MAMMOLA</t>
  </si>
  <si>
    <t>MAMOIADA</t>
  </si>
  <si>
    <t>MANCIANO</t>
  </si>
  <si>
    <t>MANDANICI</t>
  </si>
  <si>
    <t>MANDAS</t>
  </si>
  <si>
    <t>MANDATORICCIO</t>
  </si>
  <si>
    <t>MANDELA</t>
  </si>
  <si>
    <t>MANDELLO DEL LARIO</t>
  </si>
  <si>
    <t>MANDELLO VITTA</t>
  </si>
  <si>
    <t>MANDURIA</t>
  </si>
  <si>
    <t>MANERBA DEL GARDA</t>
  </si>
  <si>
    <t>MANERBIO</t>
  </si>
  <si>
    <t>MANFREDONIA</t>
  </si>
  <si>
    <t>MANGO</t>
  </si>
  <si>
    <t>MANGONE</t>
  </si>
  <si>
    <t>MANIACE</t>
  </si>
  <si>
    <t>MANIAGO</t>
  </si>
  <si>
    <t>MANOCALZATI</t>
  </si>
  <si>
    <t>MANOPPELLO</t>
  </si>
  <si>
    <t>MANSUE'</t>
  </si>
  <si>
    <t>MANTA</t>
  </si>
  <si>
    <t>MANTELLO</t>
  </si>
  <si>
    <t>MANTOVA</t>
  </si>
  <si>
    <t>MANZANO</t>
  </si>
  <si>
    <t>MANZIANA</t>
  </si>
  <si>
    <t>MAPELLO</t>
  </si>
  <si>
    <t>MAPPANO</t>
  </si>
  <si>
    <t>MARA</t>
  </si>
  <si>
    <t>MARACALAGONIS</t>
  </si>
  <si>
    <t>MARANELLO</t>
  </si>
  <si>
    <t>MARANO DI NAPOLI</t>
  </si>
  <si>
    <t>MARANO DI VALPOLICELLA</t>
  </si>
  <si>
    <t>MARANO EQUO</t>
  </si>
  <si>
    <t>MARANO LAGUNARE</t>
  </si>
  <si>
    <t>MARANO MARCHESATO</t>
  </si>
  <si>
    <t>MARANO PRINCIPATO</t>
  </si>
  <si>
    <t>MARANO SUL PANARO</t>
  </si>
  <si>
    <t>MARANO TICINO</t>
  </si>
  <si>
    <t>MARANO VICENTINO</t>
  </si>
  <si>
    <t>MARANZANA</t>
  </si>
  <si>
    <t>MARATEA</t>
  </si>
  <si>
    <t>MARCALLO CON CASONE</t>
  </si>
  <si>
    <t>MARCARIA</t>
  </si>
  <si>
    <t>MARCEDUSA</t>
  </si>
  <si>
    <t>MARCELLINA</t>
  </si>
  <si>
    <t>MARCELLINARA</t>
  </si>
  <si>
    <t>MARCETELLI</t>
  </si>
  <si>
    <t>MARCHENO</t>
  </si>
  <si>
    <t>MARCHIROLO</t>
  </si>
  <si>
    <t>MARCIANA</t>
  </si>
  <si>
    <t>MARCIANA MARINA</t>
  </si>
  <si>
    <t>MARCIANISE</t>
  </si>
  <si>
    <t>MARCIANO DELLA CHIANA</t>
  </si>
  <si>
    <t>MARCIGNAGO</t>
  </si>
  <si>
    <t>MARCON</t>
  </si>
  <si>
    <t>MAREBBE/ENNEBERG</t>
  </si>
  <si>
    <t>MARENE</t>
  </si>
  <si>
    <t>MARENO DI PIAVE</t>
  </si>
  <si>
    <t>MARENTINO</t>
  </si>
  <si>
    <t>MARETTO</t>
  </si>
  <si>
    <t>MARGARITA</t>
  </si>
  <si>
    <t>MARGHERITA DI SAVOIA</t>
  </si>
  <si>
    <t>MARGNO</t>
  </si>
  <si>
    <t>MARIANA MANTOVANA</t>
  </si>
  <si>
    <t>MARIANO COMENSE</t>
  </si>
  <si>
    <t>MARIANO DEL FRIULI</t>
  </si>
  <si>
    <t>MARIANOPOLI</t>
  </si>
  <si>
    <t>MARIGLIANELLA</t>
  </si>
  <si>
    <t>MARIGLIANO</t>
  </si>
  <si>
    <t>MARINA DI GIOIOSA IONICA</t>
  </si>
  <si>
    <t>MARINEO</t>
  </si>
  <si>
    <t>MARINO</t>
  </si>
  <si>
    <t>MARLENGO/MARLING</t>
  </si>
  <si>
    <t>MARLIANA</t>
  </si>
  <si>
    <t>MARMENTINO</t>
  </si>
  <si>
    <t>MARMIROLO</t>
  </si>
  <si>
    <t>MARMORA</t>
  </si>
  <si>
    <t>MARNATE</t>
  </si>
  <si>
    <t>MARONE</t>
  </si>
  <si>
    <t>MAROPATI</t>
  </si>
  <si>
    <t>MAROSTICA</t>
  </si>
  <si>
    <t>MARRADI</t>
  </si>
  <si>
    <t>MARRUBIU</t>
  </si>
  <si>
    <t>MARSAGLIA</t>
  </si>
  <si>
    <t>MARSALA</t>
  </si>
  <si>
    <t>MARSCIANO</t>
  </si>
  <si>
    <t>MARSICO NUOVO</t>
  </si>
  <si>
    <t>MARSICOVETERE</t>
  </si>
  <si>
    <t>MARTA</t>
  </si>
  <si>
    <t>MARTANO</t>
  </si>
  <si>
    <t>MARTELLAGO</t>
  </si>
  <si>
    <t>MARTELLO/MARTELL</t>
  </si>
  <si>
    <t>MARTIGNACCO</t>
  </si>
  <si>
    <t>MARTIGNANA DI PO</t>
  </si>
  <si>
    <t>MARTIGNANO</t>
  </si>
  <si>
    <t>MARTINA FRANCA</t>
  </si>
  <si>
    <t>MARTINENGO</t>
  </si>
  <si>
    <t>MARTINIANA PO</t>
  </si>
  <si>
    <t>MARTINSICURO</t>
  </si>
  <si>
    <t>MARTIRANO</t>
  </si>
  <si>
    <t>MARTIRANO LOMBARDO</t>
  </si>
  <si>
    <t>MARTIS</t>
  </si>
  <si>
    <t>MARTONE</t>
  </si>
  <si>
    <t>MARUDO</t>
  </si>
  <si>
    <t>MARUGGIO</t>
  </si>
  <si>
    <t>MARZABOTTO</t>
  </si>
  <si>
    <t>MARZANO</t>
  </si>
  <si>
    <t>MARZANO APPIO</t>
  </si>
  <si>
    <t>MARZANO DI NOLA</t>
  </si>
  <si>
    <t>MARZI</t>
  </si>
  <si>
    <t>MARZIO</t>
  </si>
  <si>
    <t>MASAINAS</t>
  </si>
  <si>
    <t>MASATE</t>
  </si>
  <si>
    <t>MASCALI</t>
  </si>
  <si>
    <t>MASCALUCIA</t>
  </si>
  <si>
    <t>MASCHITO</t>
  </si>
  <si>
    <t>MASCIAGO PRIMO</t>
  </si>
  <si>
    <t>MASER</t>
  </si>
  <si>
    <t>MASERA</t>
  </si>
  <si>
    <t>MASERA' DI PADOVA</t>
  </si>
  <si>
    <t>MASERADA SUL PIAVE</t>
  </si>
  <si>
    <t>MASI</t>
  </si>
  <si>
    <t>MASI TORELLO</t>
  </si>
  <si>
    <t>MASIO</t>
  </si>
  <si>
    <t>MASLIANICO</t>
  </si>
  <si>
    <t>MASONE</t>
  </si>
  <si>
    <t>MASSA</t>
  </si>
  <si>
    <t>MASSA D'ALBE</t>
  </si>
  <si>
    <t>MASSA DI SOMMA</t>
  </si>
  <si>
    <t>MASSA E COZZILE</t>
  </si>
  <si>
    <t>MASSA FERMANA</t>
  </si>
  <si>
    <t>MASSA LOMBARDA</t>
  </si>
  <si>
    <t>MASSA LUBRENSE</t>
  </si>
  <si>
    <t>MASSA MARITTIMA</t>
  </si>
  <si>
    <t>MASSA MARTANA</t>
  </si>
  <si>
    <t>MASSAFRA</t>
  </si>
  <si>
    <t>MASSALENGO</t>
  </si>
  <si>
    <t>MASSANZAGO</t>
  </si>
  <si>
    <t>MASSAROSA</t>
  </si>
  <si>
    <t>MASSAZZA</t>
  </si>
  <si>
    <t>MASSELLO</t>
  </si>
  <si>
    <t>MASSERANO</t>
  </si>
  <si>
    <t>MASSIGNANO</t>
  </si>
  <si>
    <t>MASSIMENO</t>
  </si>
  <si>
    <t>MASSIMINO</t>
  </si>
  <si>
    <t>MASSINO VISCONTI</t>
  </si>
  <si>
    <t>MASSIOLA</t>
  </si>
  <si>
    <t>MASULLAS</t>
  </si>
  <si>
    <t>MATELICA</t>
  </si>
  <si>
    <t>MATERA</t>
  </si>
  <si>
    <t>MATHI</t>
  </si>
  <si>
    <t>MATINO</t>
  </si>
  <si>
    <t>MATRICE</t>
  </si>
  <si>
    <t>MATTIE</t>
  </si>
  <si>
    <t>MATTINATA</t>
  </si>
  <si>
    <t>MAZARA DEL VALLO</t>
  </si>
  <si>
    <t>MAZZANO</t>
  </si>
  <si>
    <t>MAZZANO ROMANO</t>
  </si>
  <si>
    <t>MAZZARINO</t>
  </si>
  <si>
    <t>MAZZARRA' SANT'ANDREA</t>
  </si>
  <si>
    <t>MAZZARRONE</t>
  </si>
  <si>
    <t>MAZZE'</t>
  </si>
  <si>
    <t>MAZZIN</t>
  </si>
  <si>
    <t>MAZZO DI VALTELLINA</t>
  </si>
  <si>
    <t>MEANA DI SUSA</t>
  </si>
  <si>
    <t>MEANA SARDO</t>
  </si>
  <si>
    <t>MEDA</t>
  </si>
  <si>
    <t>MEDE</t>
  </si>
  <si>
    <t>MEDEA</t>
  </si>
  <si>
    <t>MEDESANO</t>
  </si>
  <si>
    <t>MEDICINA</t>
  </si>
  <si>
    <t>MEDIGLIA</t>
  </si>
  <si>
    <t>MEDOLAGO</t>
  </si>
  <si>
    <t>MEDOLE</t>
  </si>
  <si>
    <t>MEDOLLA</t>
  </si>
  <si>
    <t>MEDUNA DI LIVENZA</t>
  </si>
  <si>
    <t>MEDUNO</t>
  </si>
  <si>
    <t>MEGLIADINO SAN VITALE</t>
  </si>
  <si>
    <t>MEINA</t>
  </si>
  <si>
    <t>MELARA</t>
  </si>
  <si>
    <t>MELAZZO</t>
  </si>
  <si>
    <t>MELDOLA</t>
  </si>
  <si>
    <t>MELE</t>
  </si>
  <si>
    <t>MELEGNANO</t>
  </si>
  <si>
    <t>MELENDUGNO</t>
  </si>
  <si>
    <t>MELETI</t>
  </si>
  <si>
    <t>MELFI</t>
  </si>
  <si>
    <t>MELICUCCA'</t>
  </si>
  <si>
    <t>MELICUCCO</t>
  </si>
  <si>
    <t>MELILLI</t>
  </si>
  <si>
    <t>MELISSA</t>
  </si>
  <si>
    <t>MELISSANO</t>
  </si>
  <si>
    <t>MELITO DI NAPOLI</t>
  </si>
  <si>
    <t>MELITO DI PORTO SALVO</t>
  </si>
  <si>
    <t>MELITO IRPINO</t>
  </si>
  <si>
    <t>MELIZZANO</t>
  </si>
  <si>
    <t>MELLE</t>
  </si>
  <si>
    <t>MELLO</t>
  </si>
  <si>
    <t>MELPIGNANO</t>
  </si>
  <si>
    <t>MELTINA/MÖLTEN</t>
  </si>
  <si>
    <t>MELZO</t>
  </si>
  <si>
    <t>MENAGGIO</t>
  </si>
  <si>
    <t>MENCONICO</t>
  </si>
  <si>
    <t>MENDATICA</t>
  </si>
  <si>
    <t>MENDICINO</t>
  </si>
  <si>
    <t>MENFI</t>
  </si>
  <si>
    <t>MENTANA</t>
  </si>
  <si>
    <t>MEOLO</t>
  </si>
  <si>
    <t>MERANA</t>
  </si>
  <si>
    <t>MERANO/MERAN</t>
  </si>
  <si>
    <t>MERATE</t>
  </si>
  <si>
    <t>MERCALLO</t>
  </si>
  <si>
    <t>MERCATELLO SUL METAURO</t>
  </si>
  <si>
    <t>MERCATINO CONCA</t>
  </si>
  <si>
    <t>MERCATO SAN SEVERINO</t>
  </si>
  <si>
    <t>MERCATO SARACENO</t>
  </si>
  <si>
    <t>MERCENASCO</t>
  </si>
  <si>
    <t>MERCOGLIANO</t>
  </si>
  <si>
    <t>MERETO DI TOMBA</t>
  </si>
  <si>
    <t>MERGO</t>
  </si>
  <si>
    <t>MERGOZZO</t>
  </si>
  <si>
    <t>MERI'</t>
  </si>
  <si>
    <t>MERLARA</t>
  </si>
  <si>
    <t>MERLINO</t>
  </si>
  <si>
    <t>MERONE</t>
  </si>
  <si>
    <t>MESAGNE</t>
  </si>
  <si>
    <t>MESE</t>
  </si>
  <si>
    <t>MESENZANA</t>
  </si>
  <si>
    <t>MESERO</t>
  </si>
  <si>
    <t>MESOLA</t>
  </si>
  <si>
    <t>MESORACA</t>
  </si>
  <si>
    <t>MESSINA</t>
  </si>
  <si>
    <t>MESTRINO</t>
  </si>
  <si>
    <t>META</t>
  </si>
  <si>
    <t>MEZZAGO</t>
  </si>
  <si>
    <t>MEZZANA</t>
  </si>
  <si>
    <t>MEZZANA BIGLI</t>
  </si>
  <si>
    <t>MEZZANA MORTIGLIENGO</t>
  </si>
  <si>
    <t>MEZZANA RABATTONE</t>
  </si>
  <si>
    <t>MEZZANE DI SOTTO</t>
  </si>
  <si>
    <t>MEZZANEGO</t>
  </si>
  <si>
    <t>MEZZANINO</t>
  </si>
  <si>
    <t>MEZZANO</t>
  </si>
  <si>
    <t>MEZZENILE</t>
  </si>
  <si>
    <t>MEZZOCORONA</t>
  </si>
  <si>
    <t>MEZZOJUSO</t>
  </si>
  <si>
    <t>MEZZOLDO</t>
  </si>
  <si>
    <t>MEZZOLOMBARDO</t>
  </si>
  <si>
    <t>MEZZOMERICO</t>
  </si>
  <si>
    <t>MIAGLIANO</t>
  </si>
  <si>
    <t>MIANE</t>
  </si>
  <si>
    <t>MIASINO</t>
  </si>
  <si>
    <t>MIAZZINA</t>
  </si>
  <si>
    <t>MICIGLIANO</t>
  </si>
  <si>
    <t>MIGGIANO</t>
  </si>
  <si>
    <t>MIGLIANICO</t>
  </si>
  <si>
    <t>MIGLIERINA</t>
  </si>
  <si>
    <t>MIGLIONICO</t>
  </si>
  <si>
    <t>MIGNANEGO</t>
  </si>
  <si>
    <t>MIGNANO MONTE LUNGO</t>
  </si>
  <si>
    <t>MILANO</t>
  </si>
  <si>
    <t>MILAZZO</t>
  </si>
  <si>
    <t>MILENA</t>
  </si>
  <si>
    <t>MILETO</t>
  </si>
  <si>
    <t>MILIS</t>
  </si>
  <si>
    <t>MILITELLO IN VAL DI CATANIA</t>
  </si>
  <si>
    <t>MILITELLO ROSMARINO</t>
  </si>
  <si>
    <t>MILLESIMO</t>
  </si>
  <si>
    <t>MILO</t>
  </si>
  <si>
    <t>MILZANO</t>
  </si>
  <si>
    <t>MINEO</t>
  </si>
  <si>
    <t>MINERBE</t>
  </si>
  <si>
    <t>MINERBIO</t>
  </si>
  <si>
    <t>MINERVINO DI LECCE</t>
  </si>
  <si>
    <t>MINERVINO MURGE</t>
  </si>
  <si>
    <t>MINORI</t>
  </si>
  <si>
    <t>MINTURNO</t>
  </si>
  <si>
    <t>MINUCCIANO</t>
  </si>
  <si>
    <t>MIOGLIA</t>
  </si>
  <si>
    <t>MIRA</t>
  </si>
  <si>
    <t>MIRABELLA ECLANO</t>
  </si>
  <si>
    <t>MIRABELLA IMBACCARI</t>
  </si>
  <si>
    <t>MIRABELLO MONFERRATO</t>
  </si>
  <si>
    <t>MIRABELLO SANNITICO</t>
  </si>
  <si>
    <t>MIRADOLO TERME</t>
  </si>
  <si>
    <t>MIRANDA</t>
  </si>
  <si>
    <t>MIRANDOLA</t>
  </si>
  <si>
    <t>MIRANO</t>
  </si>
  <si>
    <t>MIRTO</t>
  </si>
  <si>
    <t>MISANO ADRIATICO</t>
  </si>
  <si>
    <t>MISANO DI GERA D'ADDA</t>
  </si>
  <si>
    <t>MISILISCEMI</t>
  </si>
  <si>
    <t>MISILMERI</t>
  </si>
  <si>
    <t>MISINTO</t>
  </si>
  <si>
    <t>MISSAGLIA</t>
  </si>
  <si>
    <t>MISSANELLO</t>
  </si>
  <si>
    <t>MISTERBIANCO</t>
  </si>
  <si>
    <t>MISTRETTA</t>
  </si>
  <si>
    <t>MOASCA</t>
  </si>
  <si>
    <t>MOCONESI</t>
  </si>
  <si>
    <t>MODENA</t>
  </si>
  <si>
    <t>MODICA</t>
  </si>
  <si>
    <t>MODIGLIANA</t>
  </si>
  <si>
    <t>MODOLO</t>
  </si>
  <si>
    <t>MODUGNO</t>
  </si>
  <si>
    <t>MOENA</t>
  </si>
  <si>
    <t>MOGGIO</t>
  </si>
  <si>
    <t>MOGGIO UDINESE</t>
  </si>
  <si>
    <t>MOGLIA</t>
  </si>
  <si>
    <t>MOGLIANO</t>
  </si>
  <si>
    <t>MOGLIANO VENETO</t>
  </si>
  <si>
    <t>MOGORELLA</t>
  </si>
  <si>
    <t>MOGORO</t>
  </si>
  <si>
    <t>MOIANO</t>
  </si>
  <si>
    <t>MOIMACCO</t>
  </si>
  <si>
    <t>MOIO DE' CALVI</t>
  </si>
  <si>
    <t>MOIO DELLA CIVITELLA</t>
  </si>
  <si>
    <t>MOIOLA</t>
  </si>
  <si>
    <t>MOJO ALCANTARA</t>
  </si>
  <si>
    <t>MOLA DI BARI</t>
  </si>
  <si>
    <t>MOLARE</t>
  </si>
  <si>
    <t>MOLAZZANA</t>
  </si>
  <si>
    <t>MOLFETTA</t>
  </si>
  <si>
    <t>MOLINA ATERNO</t>
  </si>
  <si>
    <t>MOLINARA</t>
  </si>
  <si>
    <t>MOLINELLA</t>
  </si>
  <si>
    <t>MOLINI DI TRIORA</t>
  </si>
  <si>
    <t>MOLINO DEI TORTI</t>
  </si>
  <si>
    <t>MOLITERNO</t>
  </si>
  <si>
    <t>MOLLIA</t>
  </si>
  <si>
    <t>MOLOCHIO</t>
  </si>
  <si>
    <t>MOLTENO</t>
  </si>
  <si>
    <t>MOLTRASIO</t>
  </si>
  <si>
    <t>MOLVENO</t>
  </si>
  <si>
    <t>MOMBALDONE</t>
  </si>
  <si>
    <t>MOMBARCARO</t>
  </si>
  <si>
    <t>MOMBAROCCIO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</si>
  <si>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</si>
  <si>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</si>
  <si>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</si>
  <si>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</si>
  <si>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</si>
  <si>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</si>
  <si>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</si>
  <si>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MOMPEO</t>
  </si>
  <si>
    <t>MOMPERONE</t>
  </si>
  <si>
    <t>MONACILIONI</t>
  </si>
  <si>
    <t>MONALE</t>
  </si>
  <si>
    <t>MONASTERACE</t>
  </si>
  <si>
    <t>MONASTERO BORMIDA</t>
  </si>
  <si>
    <t>MONASTERO DI LANZO</t>
  </si>
  <si>
    <t>MONASTERO DI VASCO</t>
  </si>
  <si>
    <t>MONASTEROLO CASOTTO</t>
  </si>
  <si>
    <t>MONASTEROLO DEL CASTELLO</t>
  </si>
  <si>
    <t>MONASTEROLO DI SAVIGLIANO</t>
  </si>
  <si>
    <t>MONASTIER DI TREVISO</t>
  </si>
  <si>
    <t>MONASTIR</t>
  </si>
  <si>
    <t>MONCALIERI</t>
  </si>
  <si>
    <t>MONCALVO</t>
  </si>
  <si>
    <t>MONCENISIO</t>
  </si>
  <si>
    <t>MONCESTINO</t>
  </si>
  <si>
    <t>MONCHIERO</t>
  </si>
  <si>
    <t>MONCHIO DELLE CORTI</t>
  </si>
  <si>
    <t>MONCRIVELLO</t>
  </si>
  <si>
    <t>MONCUCCO TORINESE</t>
  </si>
  <si>
    <t>MONDAINO</t>
  </si>
  <si>
    <t>MONDAVIO</t>
  </si>
  <si>
    <t>MONDOLFO</t>
  </si>
  <si>
    <t>MONDOVI'</t>
  </si>
  <si>
    <t>MONDRAGONE</t>
  </si>
  <si>
    <t>MONEGLIA</t>
  </si>
  <si>
    <t>MONESIGLIO</t>
  </si>
  <si>
    <t>MONFALCONE</t>
  </si>
  <si>
    <t>MONFORTE D'ALBA</t>
  </si>
  <si>
    <t>MONFORTE SAN GIORGIO</t>
  </si>
  <si>
    <t>MONFUMO</t>
  </si>
  <si>
    <t>MONGARDINO</t>
  </si>
  <si>
    <t>MONGHIDORO</t>
  </si>
  <si>
    <t>MONGIANA</t>
  </si>
  <si>
    <t>MONGIARDINO LIGURE</t>
  </si>
  <si>
    <t>MONGIUFFI MELIA</t>
  </si>
  <si>
    <t>MONGRANDO</t>
  </si>
  <si>
    <t>MONGRASSANO</t>
  </si>
  <si>
    <t>MONGUELFO-TESIDO/WELSBERG-TAISTEN</t>
  </si>
  <si>
    <t>MONGUZZO</t>
  </si>
  <si>
    <t>MONIGA DEL GARDA</t>
  </si>
  <si>
    <t>MONLEALE</t>
  </si>
  <si>
    <t>MONNO</t>
  </si>
  <si>
    <t>MONOPOLI</t>
  </si>
  <si>
    <t>MONREALE</t>
  </si>
  <si>
    <t>MONRUPINO</t>
  </si>
  <si>
    <t>MONSAMPIETRO MORICO</t>
  </si>
  <si>
    <t>MONSAMPOLO DEL TRONTO</t>
  </si>
  <si>
    <t>MONSANO</t>
  </si>
  <si>
    <t>MONSELICE</t>
  </si>
  <si>
    <t>MONSERRATO</t>
  </si>
  <si>
    <t>MONSUMMANO TERME</t>
  </si>
  <si>
    <t>MONTA'</t>
  </si>
  <si>
    <t>MONTABONE</t>
  </si>
  <si>
    <t>MONTACUTO</t>
  </si>
  <si>
    <t>MONTAFIA</t>
  </si>
  <si>
    <t>MONTAGANO</t>
  </si>
  <si>
    <t>MONTAGNA IN VALTELLINA</t>
  </si>
  <si>
    <t>MONTAGNA SULLA STRADA DEL VINO/MONTAN AN DER WEINSTRASSE</t>
  </si>
  <si>
    <t>MONTAGNANA</t>
  </si>
  <si>
    <t>MONTAGNAREALE</t>
  </si>
  <si>
    <t>MONTAGUTO</t>
  </si>
  <si>
    <t>MONTAIONE</t>
  </si>
  <si>
    <t>MONTALBANO ELICONA</t>
  </si>
  <si>
    <t>MONTALBANO JONICO</t>
  </si>
  <si>
    <t>MONTALCINO</t>
  </si>
  <si>
    <t>MONTALDEO</t>
  </si>
  <si>
    <t>MONTALDO BORMIDA</t>
  </si>
  <si>
    <t>MONTALDO DI MONDOVI'</t>
  </si>
  <si>
    <t>MONTALDO ROERO</t>
  </si>
  <si>
    <t>MONTALDO SCARAMPI</t>
  </si>
  <si>
    <t>MONTALDO TORINESE</t>
  </si>
  <si>
    <t>MONTALE</t>
  </si>
  <si>
    <t>MONTALENGHE</t>
  </si>
  <si>
    <t>MONTALLEGRO</t>
  </si>
  <si>
    <t>MONTALTO CARPASIO</t>
  </si>
  <si>
    <t>MONTALTO DELLE MARCHE</t>
  </si>
  <si>
    <t>MONTALTO DI CASTRO</t>
  </si>
  <si>
    <t>MONTALTO DORA</t>
  </si>
  <si>
    <t>MONTALTO PAVESE</t>
  </si>
  <si>
    <t>MONTALTO UFFUGO</t>
  </si>
  <si>
    <t>MONTANARO</t>
  </si>
  <si>
    <t>MONTANASO LOMBARDO</t>
  </si>
  <si>
    <t>MONTANERA</t>
  </si>
  <si>
    <t>MONTANO ANTILIA</t>
  </si>
  <si>
    <t>MONTANO LUCINO</t>
  </si>
  <si>
    <t>MONTAPPONE</t>
  </si>
  <si>
    <t>MONTAQUILA</t>
  </si>
  <si>
    <t>MONTASOLA</t>
  </si>
  <si>
    <t>MONTAURO</t>
  </si>
  <si>
    <t>MONTAZZOLI</t>
  </si>
  <si>
    <t>MONTE ARGENTARIO</t>
  </si>
  <si>
    <t>MONTE CASTELLO DI VIBIO</t>
  </si>
  <si>
    <t>MONTE CAVALLO</t>
  </si>
  <si>
    <t>MONTE CERIGNONE</t>
  </si>
  <si>
    <t>MONTE COMPATRI</t>
  </si>
  <si>
    <t>MONTE CREMASCO</t>
  </si>
  <si>
    <t>MONTE DI MALO</t>
  </si>
  <si>
    <t>MONTE DI PROCIDA</t>
  </si>
  <si>
    <t>MONTE GIBERTO</t>
  </si>
  <si>
    <t>MONTE GRIMANO TERME</t>
  </si>
  <si>
    <t>MONTE ISOLA</t>
  </si>
  <si>
    <t>MONTE MARENZO</t>
  </si>
  <si>
    <t>MONTE PORZIO</t>
  </si>
  <si>
    <t>MONTE PORZIO CATONE</t>
  </si>
  <si>
    <t>MONTE RINALDO</t>
  </si>
  <si>
    <t>MONTE ROBERTO</t>
  </si>
  <si>
    <t>MONTE ROMANO</t>
  </si>
  <si>
    <t>MONTE SAN BIAGIO</t>
  </si>
  <si>
    <t>MONTE SAN GIACOMO</t>
  </si>
  <si>
    <t>MONTE SAN GIOVANNI CAMPANO</t>
  </si>
  <si>
    <t>MONTE SAN GIOVANNI IN SABINA</t>
  </si>
  <si>
    <t>MONTE SAN GIUSTO</t>
  </si>
  <si>
    <t>MONTE SAN MARTINO</t>
  </si>
  <si>
    <t>MONTE SAN PIETRANGELI</t>
  </si>
  <si>
    <t>MONTE SAN PIETRO</t>
  </si>
  <si>
    <t>MONTE SAN SAVINO</t>
  </si>
  <si>
    <t>MONTE SAN VITO</t>
  </si>
  <si>
    <t>MONTE SANT'ANGELO</t>
  </si>
  <si>
    <t>MONTE SANTA MARIA TIBERINA</t>
  </si>
  <si>
    <t>MONTE URANO</t>
  </si>
  <si>
    <t>MONTE VIDON COMBATTE</t>
  </si>
  <si>
    <t>MONTE VIDON CORRADO</t>
  </si>
  <si>
    <t>MONTEBELLO DELLA BATTAGLIA</t>
  </si>
  <si>
    <t>MONTEBELLO DI BERTONA</t>
  </si>
  <si>
    <t>MONTEBELLO JONICO</t>
  </si>
  <si>
    <t>MONTEBELLO SUL SANGRO</t>
  </si>
  <si>
    <t>MONTEBELLO VICENTINO</t>
  </si>
  <si>
    <t>MONTEBELLUNA</t>
  </si>
  <si>
    <t>MONTEBRUNO</t>
  </si>
  <si>
    <t>MONTEBUONO</t>
  </si>
  <si>
    <t>MONTECALVO IN FOGLIA</t>
  </si>
  <si>
    <t>MONTECALVO IRPINO</t>
  </si>
  <si>
    <t>MONTECALVO VERSIGGIA</t>
  </si>
  <si>
    <t>MONTECARLO</t>
  </si>
  <si>
    <t>MONTECAROTTO</t>
  </si>
  <si>
    <t>MONTECASSIANO</t>
  </si>
  <si>
    <t>MONTECASTELLO</t>
  </si>
  <si>
    <t>MONTECASTRILLI</t>
  </si>
  <si>
    <t>MONTECATINI VAL DI CECINA</t>
  </si>
  <si>
    <t>MONTECATINI-TERME</t>
  </si>
  <si>
    <t>MONTECCHIA DI CROSARA</t>
  </si>
  <si>
    <t>MONTECCHIO</t>
  </si>
  <si>
    <t>MONTECCHIO EMILIA</t>
  </si>
  <si>
    <t>MONTECCHIO MAGGIORE</t>
  </si>
  <si>
    <t>MONTECCHIO PRECALCINO</t>
  </si>
  <si>
    <t>MONTECHIARO D'ACQUI</t>
  </si>
  <si>
    <t>MONTECHIARO D'ASTI</t>
  </si>
  <si>
    <t>MONTECHIARUGOLO</t>
  </si>
  <si>
    <t>MONTECILFONE</t>
  </si>
  <si>
    <t>MONTECOPIOLO</t>
  </si>
  <si>
    <t>MONTECORICE</t>
  </si>
  <si>
    <t>MONTECORVINO PUGLIANO</t>
  </si>
  <si>
    <t>MONTECORVINO ROVELLA</t>
  </si>
  <si>
    <t>MONTECOSARO</t>
  </si>
  <si>
    <t>MONTECRESTESE</t>
  </si>
  <si>
    <t>MONTECRETO</t>
  </si>
  <si>
    <t>MONTEDINOVE</t>
  </si>
  <si>
    <t>MONTEDORO</t>
  </si>
  <si>
    <t>MONTEFALCIONE</t>
  </si>
  <si>
    <t>MONTEFALCO</t>
  </si>
  <si>
    <t>MONTEFALCONE APPENNINO</t>
  </si>
  <si>
    <t>MONTEFALCONE DI VAL FORTORE</t>
  </si>
  <si>
    <t>MONTEFALCONE NEL SANNIO</t>
  </si>
  <si>
    <t>MONTEFANO</t>
  </si>
  <si>
    <t>MONTEFELCINO</t>
  </si>
  <si>
    <t>MONTEFERRANTE</t>
  </si>
  <si>
    <t>MONTEFIASCONE</t>
  </si>
  <si>
    <t>MONTEFINO</t>
  </si>
  <si>
    <t>MONTEFIORE CONCA</t>
  </si>
  <si>
    <t>MONTEFIORE DELL'ASO</t>
  </si>
  <si>
    <t>MONTEFIORINO</t>
  </si>
  <si>
    <t>MONTEFLAVIO</t>
  </si>
  <si>
    <t>MONTEFORTE CILENTO</t>
  </si>
  <si>
    <t>MONTEFORTE D'ALPONE</t>
  </si>
  <si>
    <t>MONTEFORTE IRPINO</t>
  </si>
  <si>
    <t>MONTEFORTINO</t>
  </si>
  <si>
    <t>MONTEFRANCO</t>
  </si>
  <si>
    <t>MONTEFREDANE</t>
  </si>
  <si>
    <t>MONTEFUSCO</t>
  </si>
  <si>
    <t>MONTEGABBIONE</t>
  </si>
  <si>
    <t>MONTEGALDA</t>
  </si>
  <si>
    <t>MONTEGALDELLA</t>
  </si>
  <si>
    <t>MONTEGALLO</t>
  </si>
  <si>
    <t>MONTEGIOCO</t>
  </si>
  <si>
    <t>MONTEGIORDANO</t>
  </si>
  <si>
    <t>MONTEGIORGIO</t>
  </si>
  <si>
    <t>MONTEGRANARO</t>
  </si>
  <si>
    <t>MONTEGRIDOLFO</t>
  </si>
  <si>
    <t>MONTEGRINO VALTRAVAGLIA</t>
  </si>
  <si>
    <t>MONTEGROSSO D'ASTI</t>
  </si>
  <si>
    <t>MONTEGROSSO PIAN LATTE</t>
  </si>
  <si>
    <t>MONTEGROTTO TERME</t>
  </si>
  <si>
    <t>MONTEIASI</t>
  </si>
  <si>
    <t>MONTELABBATE</t>
  </si>
  <si>
    <t>MONTELANICO</t>
  </si>
  <si>
    <t>MONTELAPIANO</t>
  </si>
  <si>
    <t>MONTELEONE D'ORVIETO</t>
  </si>
  <si>
    <t>MONTELEONE DI FERMO</t>
  </si>
  <si>
    <t>MONTELEONE DI PUGLIA</t>
  </si>
  <si>
    <t>MONTELEONE DI SPOLETO</t>
  </si>
  <si>
    <t>MONTELEONE ROCCA DORIA</t>
  </si>
  <si>
    <t>MONTELEONE SABINO</t>
  </si>
  <si>
    <t>MONTELEPRE</t>
  </si>
  <si>
    <t>MONTELIBRETTI</t>
  </si>
  <si>
    <t>MONTELLA</t>
  </si>
  <si>
    <t>MONTELLO</t>
  </si>
  <si>
    <t>MONTELONGO</t>
  </si>
  <si>
    <t>MONTELPARO</t>
  </si>
  <si>
    <t>MONTELUPO ALBESE</t>
  </si>
  <si>
    <t>MONTELUPO FIORENTINO</t>
  </si>
  <si>
    <t>MONTELUPONE</t>
  </si>
  <si>
    <t>MONTEMAGGIORE BELSITO</t>
  </si>
  <si>
    <t>MONTEMAGNO MONFERRATO</t>
  </si>
  <si>
    <t>MONTEMALE DI CUNEO</t>
  </si>
  <si>
    <t>MONTEMARANO</t>
  </si>
  <si>
    <t>MONTEMARCIANO</t>
  </si>
  <si>
    <t>MONTEMARZINO</t>
  </si>
  <si>
    <t>MONTEMESOLA</t>
  </si>
  <si>
    <t>MONTEMEZZO</t>
  </si>
  <si>
    <t>MONTEMIGNAIO</t>
  </si>
  <si>
    <t>MONTEMILETTO</t>
  </si>
  <si>
    <t>MONTEMILONE</t>
  </si>
  <si>
    <t>MONTEMITRO</t>
  </si>
  <si>
    <t>MONTEMONACO</t>
  </si>
  <si>
    <t>MONTEMURLO</t>
  </si>
  <si>
    <t>MONTEMURRO</t>
  </si>
  <si>
    <t>MONTENARS</t>
  </si>
  <si>
    <t>MONTENERO DI BISACCIA</t>
  </si>
  <si>
    <t>MONTENERO SABINO</t>
  </si>
  <si>
    <t>MONTENERO VAL COCCHIARA</t>
  </si>
  <si>
    <t>MONTENERODOMO</t>
  </si>
  <si>
    <t>MONTEODORISIO</t>
  </si>
  <si>
    <t>MONTEPAONE</t>
  </si>
  <si>
    <t>MONTEPARANO</t>
  </si>
  <si>
    <t>MONTEPRANDONE</t>
  </si>
  <si>
    <t>MONTEPULCIANO</t>
  </si>
  <si>
    <t>MONTERCHI</t>
  </si>
  <si>
    <t>MONTEREALE</t>
  </si>
  <si>
    <t>MONTEREALE VALCELLINA</t>
  </si>
  <si>
    <t>MONTERENZIO</t>
  </si>
  <si>
    <t>MONTERIGGIONI</t>
  </si>
  <si>
    <t>MONTERODUNI</t>
  </si>
  <si>
    <t>MONTERONI D'ARBIA</t>
  </si>
  <si>
    <t>MONTERONI DI LECCE</t>
  </si>
  <si>
    <t>MONTEROSI</t>
  </si>
  <si>
    <t>MONTEROSSO AL MARE</t>
  </si>
  <si>
    <t>MONTEROSSO ALMO</t>
  </si>
  <si>
    <t>MONTEROSSO CALABRO</t>
  </si>
  <si>
    <t>MONTEROSSO GRANA</t>
  </si>
  <si>
    <t>MONTEROTONDO</t>
  </si>
  <si>
    <t>MONTEROTONDO MARITTIMO</t>
  </si>
  <si>
    <t>MONTERUBBIANO</t>
  </si>
  <si>
    <t>MONTESANO SALENTINO</t>
  </si>
  <si>
    <t>MONTESANO SULLA MARCELLANA</t>
  </si>
  <si>
    <t>MONTESARCHIO</t>
  </si>
  <si>
    <t>MONTESCAGLIOSO</t>
  </si>
  <si>
    <t>MONTESCANO</t>
  </si>
  <si>
    <t>MONTESCHENO</t>
  </si>
  <si>
    <t>MONTESCUDAIO</t>
  </si>
  <si>
    <t>MONTESCUDO - MONTE COLOMBO</t>
  </si>
  <si>
    <t>MONTESE</t>
  </si>
  <si>
    <t>MONTESEGALE</t>
  </si>
  <si>
    <t>MONTESILVANO</t>
  </si>
  <si>
    <t>MONTESPERTOLI</t>
  </si>
  <si>
    <t>MONTEU DA PO</t>
  </si>
  <si>
    <t>MONTEU ROERO</t>
  </si>
  <si>
    <t>MONTEVAGO</t>
  </si>
  <si>
    <t>MONTEVARCHI</t>
  </si>
  <si>
    <t>MONTEVECCHIA</t>
  </si>
  <si>
    <t>MONTEVERDE</t>
  </si>
  <si>
    <t>MONTEVERDI MARITTIMO</t>
  </si>
  <si>
    <t>MONTEVIALE</t>
  </si>
  <si>
    <t>MONTEZEMOLO</t>
  </si>
  <si>
    <t>MONTI</t>
  </si>
  <si>
    <t>MONTIANO</t>
  </si>
  <si>
    <t>MONTICELLI BRUSATI</t>
  </si>
  <si>
    <t>MONTICELLI D'ONGINA</t>
  </si>
  <si>
    <t>MONTICELLI PAVESE</t>
  </si>
  <si>
    <t>MONTICELLO BRIANZA</t>
  </si>
  <si>
    <t>MONTICELLO CONTE OTTO</t>
  </si>
  <si>
    <t>MONTICELLO D'ALBA</t>
  </si>
  <si>
    <t>MONTICHIARI</t>
  </si>
  <si>
    <t>MONTICIANO</t>
  </si>
  <si>
    <t>MONTIERI</t>
  </si>
  <si>
    <t>MONTIGLIO MONFERRATO</t>
  </si>
  <si>
    <t>MONTIGNOSO</t>
  </si>
  <si>
    <t>MONTIRONE</t>
  </si>
  <si>
    <t>MONTJOVET</t>
  </si>
  <si>
    <t>MONTODINE</t>
  </si>
  <si>
    <t>MONTOGGIO</t>
  </si>
  <si>
    <t>MONTONE</t>
  </si>
  <si>
    <t>MONTOPOLI DI SABINA</t>
  </si>
  <si>
    <t>MONTOPOLI IN VAL D'ARNO</t>
  </si>
  <si>
    <t>MONTORFANO</t>
  </si>
  <si>
    <t>MONTORIO AL VOMANO</t>
  </si>
  <si>
    <t>MONTORIO NEI FRENTANI</t>
  </si>
  <si>
    <t>MONTORIO ROMANO</t>
  </si>
  <si>
    <t>MONTORO</t>
  </si>
  <si>
    <t>MONTORSO VICENTINO</t>
  </si>
  <si>
    <t>MONTOTTONE</t>
  </si>
  <si>
    <t>MONTRESTA</t>
  </si>
  <si>
    <t>MONTU' BECCARIA</t>
  </si>
  <si>
    <t>MONVALLE</t>
  </si>
  <si>
    <t>MONZA</t>
  </si>
  <si>
    <t>MONZAMBANO</t>
  </si>
  <si>
    <t>MONZUNO</t>
  </si>
  <si>
    <t>MORANO CALABRO</t>
  </si>
  <si>
    <t>MORANO SUL PO</t>
  </si>
  <si>
    <t>MORANSENGO-TONENGO</t>
  </si>
  <si>
    <t>MORARO</t>
  </si>
  <si>
    <t>MORAZZONE</t>
  </si>
  <si>
    <t>MORBEGNO</t>
  </si>
  <si>
    <t>MORBELLO</t>
  </si>
  <si>
    <t>MORCIANO DI LEUCA</t>
  </si>
  <si>
    <t>MORCIANO DI ROMAGNA</t>
  </si>
  <si>
    <t>MORCONE</t>
  </si>
  <si>
    <t>MORDANO</t>
  </si>
  <si>
    <t>MORENGO</t>
  </si>
  <si>
    <t>MORES</t>
  </si>
  <si>
    <t>MORESCO</t>
  </si>
  <si>
    <t>MORETTA</t>
  </si>
  <si>
    <t>MORFASSO</t>
  </si>
  <si>
    <t>MORGANO</t>
  </si>
  <si>
    <t>MORGEX</t>
  </si>
  <si>
    <t>MORGONGIORI</t>
  </si>
  <si>
    <t>MORI</t>
  </si>
  <si>
    <t>MORIAGO DELLA BATTAGLIA</t>
  </si>
  <si>
    <t>MORICONE</t>
  </si>
  <si>
    <t>MORIGERATI</t>
  </si>
  <si>
    <t>MORIMONDO</t>
  </si>
  <si>
    <t>MORINO</t>
  </si>
  <si>
    <t>MORIONDO TORINESE</t>
  </si>
  <si>
    <t>MORLUPO</t>
  </si>
  <si>
    <t>MORMANNO</t>
  </si>
  <si>
    <t>MORNAGO</t>
  </si>
  <si>
    <t>MORNESE</t>
  </si>
  <si>
    <t>MORNICO AL SERIO</t>
  </si>
  <si>
    <t>MORNICO LOSANA</t>
  </si>
  <si>
    <t>MOROLO</t>
  </si>
  <si>
    <t>MOROZZO</t>
  </si>
  <si>
    <t>MORRA DE SANCTIS</t>
  </si>
  <si>
    <t>MORRO D'ALBA</t>
  </si>
  <si>
    <t>MORRO D'ORO</t>
  </si>
  <si>
    <t>MORRO REATINO</t>
  </si>
  <si>
    <t>MORRONE DEL SANNIO</t>
  </si>
  <si>
    <t>MORROVALLE</t>
  </si>
  <si>
    <t>MORSANO AL TAGLIAMENTO</t>
  </si>
  <si>
    <t>MORSASCO</t>
  </si>
  <si>
    <t>MORTARA</t>
  </si>
  <si>
    <t>MORTEGLIANO</t>
  </si>
  <si>
    <t>MORTERONE</t>
  </si>
  <si>
    <t>MORUZZO</t>
  </si>
  <si>
    <t>MOSCAZZANO</t>
  </si>
  <si>
    <t>MOSCHIANO</t>
  </si>
  <si>
    <t>MOSCIANO SANT'ANGELO</t>
  </si>
  <si>
    <t>MOSCUFO</t>
  </si>
  <si>
    <t>MOSO IN PASSIRIA/MOOS IN PASSEIER</t>
  </si>
  <si>
    <t>MOSSA</t>
  </si>
  <si>
    <t>MOTTA BALUFFI</t>
  </si>
  <si>
    <t>MOTTA CAMASTRA</t>
  </si>
  <si>
    <t>MOTTA D'AFFERMO</t>
  </si>
  <si>
    <t>MOTTA DE' CONTI</t>
  </si>
  <si>
    <t>MOTTA DI LIVENZA</t>
  </si>
  <si>
    <t>MOTTA MONTECORVINO</t>
  </si>
  <si>
    <t>MOTTA SAN GIOVANNI</t>
  </si>
  <si>
    <t>MOTTA SANT'ANASTASIA</t>
  </si>
  <si>
    <t>MOTTA SANTA LUCIA</t>
  </si>
  <si>
    <t>MOTTA VISCONTI</t>
  </si>
  <si>
    <t>MOTTAFOLLONE</t>
  </si>
  <si>
    <t>MOTTALCIATA</t>
  </si>
  <si>
    <t>MOTTEGGIANA</t>
  </si>
  <si>
    <t>MOTTOLA</t>
  </si>
  <si>
    <t>MOZZAGROGNA</t>
  </si>
  <si>
    <t>MOZZANICA</t>
  </si>
  <si>
    <t>MOZZATE</t>
  </si>
  <si>
    <t>MOZZECANE</t>
  </si>
  <si>
    <t>MOZZO</t>
  </si>
  <si>
    <t>MUCCIA</t>
  </si>
  <si>
    <t>MUGGIA</t>
  </si>
  <si>
    <t>MUGGIO'</t>
  </si>
  <si>
    <t>MUGNANO DEL CARDINALE</t>
  </si>
  <si>
    <t>MUGNANO DI NAPOLI</t>
  </si>
  <si>
    <t>MULAZZANO</t>
  </si>
  <si>
    <t>MULAZZO</t>
  </si>
  <si>
    <t>MURA</t>
  </si>
  <si>
    <t>MURAVERA</t>
  </si>
  <si>
    <t>MURAZZANO</t>
  </si>
  <si>
    <t>MURELLO</t>
  </si>
  <si>
    <t>MURIALDO</t>
  </si>
  <si>
    <t>MURISENGO</t>
  </si>
  <si>
    <t>MURLO</t>
  </si>
  <si>
    <t>MURO LECCESE</t>
  </si>
  <si>
    <t>MURO LUCANO</t>
  </si>
  <si>
    <t>MUROS</t>
  </si>
  <si>
    <t>MUSCOLINE</t>
  </si>
  <si>
    <t>MUSEI</t>
  </si>
  <si>
    <t>MUSILE DI PIAVE</t>
  </si>
  <si>
    <t>MUSSO</t>
  </si>
  <si>
    <t>MUSSOLENTE</t>
  </si>
  <si>
    <t>MUSSOMELI</t>
  </si>
  <si>
    <t>MUZZANA DEL TURGNANO</t>
  </si>
  <si>
    <t>MUZZANO</t>
  </si>
  <si>
    <t>NAGO-TORBOLE</t>
  </si>
  <si>
    <t>NALLES/NALS</t>
  </si>
  <si>
    <t>NANTO</t>
  </si>
  <si>
    <t>NAPOLI</t>
  </si>
  <si>
    <t>NARBOLIA</t>
  </si>
  <si>
    <t>NARCAO</t>
  </si>
  <si>
    <t>NARDO'</t>
  </si>
  <si>
    <t>NARDODIPACE</t>
  </si>
  <si>
    <t>NARNI</t>
  </si>
  <si>
    <t>NARO</t>
  </si>
  <si>
    <t>NARZOLE</t>
  </si>
  <si>
    <t>NASINO</t>
  </si>
  <si>
    <t>NASO</t>
  </si>
  <si>
    <t>NATURNO/NATURNS</t>
  </si>
  <si>
    <t>NAVE</t>
  </si>
  <si>
    <t>NAVELLI</t>
  </si>
  <si>
    <t>NAZ-SCIAVES/NATZ-SCHABS</t>
  </si>
  <si>
    <t>NAZZANO</t>
  </si>
  <si>
    <t>NE</t>
  </si>
  <si>
    <t>NEBBIUNO</t>
  </si>
  <si>
    <t>NEGRAR DI VALPOLICELLA</t>
  </si>
  <si>
    <t>NEIRONE</t>
  </si>
  <si>
    <t>NEIVE</t>
  </si>
  <si>
    <t>NEMBRO</t>
  </si>
  <si>
    <t>NEMI</t>
  </si>
  <si>
    <t>NEMOLI</t>
  </si>
  <si>
    <t>NEONELI</t>
  </si>
  <si>
    <t>NEPI</t>
  </si>
  <si>
    <t>NERETO</t>
  </si>
  <si>
    <t>NEROLA</t>
  </si>
  <si>
    <t>NERVESA DELLA BATTAGLIA</t>
  </si>
  <si>
    <t>NERVIANO</t>
  </si>
  <si>
    <t>NESPOLO</t>
  </si>
  <si>
    <t>NESSO</t>
  </si>
  <si>
    <t>NETRO</t>
  </si>
  <si>
    <t>NETTUNO</t>
  </si>
  <si>
    <t>NEVIANO</t>
  </si>
  <si>
    <t>NEVIANO DEGLI ARDUINI</t>
  </si>
  <si>
    <t>NEVIGLIE</t>
  </si>
  <si>
    <t>NIARDO</t>
  </si>
  <si>
    <t>NIBBIOLA</t>
  </si>
  <si>
    <t>NIBIONNO</t>
  </si>
  <si>
    <t>NICHELINO</t>
  </si>
  <si>
    <t>NICOLOSI</t>
  </si>
  <si>
    <t>NICORVO</t>
  </si>
  <si>
    <t>NICOSIA</t>
  </si>
  <si>
    <t>NICOTERA</t>
  </si>
  <si>
    <t>NIELLA BELBO</t>
  </si>
  <si>
    <t>NIELLA TANARO</t>
  </si>
  <si>
    <t>NIMIS</t>
  </si>
  <si>
    <t>NISCEMI</t>
  </si>
  <si>
    <t>NISSORIA</t>
  </si>
  <si>
    <t>NIZZA DI SICILIA</t>
  </si>
  <si>
    <t>NIZZA MONFERRATO</t>
  </si>
  <si>
    <t>NOALE</t>
  </si>
  <si>
    <t>NOASCA</t>
  </si>
  <si>
    <t>NOCARA</t>
  </si>
  <si>
    <t>NOCCIANO</t>
  </si>
  <si>
    <t>NOCERA INFERIORE</t>
  </si>
  <si>
    <t>NOCERA SUPERIORE</t>
  </si>
  <si>
    <t>NOCERA TERINESE</t>
  </si>
  <si>
    <t>NOCERA UMBRA</t>
  </si>
  <si>
    <t>NOCETO</t>
  </si>
  <si>
    <t>NOCI</t>
  </si>
  <si>
    <t>NOCIGLIA</t>
  </si>
  <si>
    <t>NOEPOLI</t>
  </si>
  <si>
    <t>NOGARA</t>
  </si>
  <si>
    <t>NOGAREDO</t>
  </si>
  <si>
    <t>NOGAROLE ROCCA</t>
  </si>
  <si>
    <t>NOGAROLE VICENTINO</t>
  </si>
  <si>
    <t>NOICATTARO</t>
  </si>
  <si>
    <t>NOLA</t>
  </si>
  <si>
    <t>NOLE</t>
  </si>
  <si>
    <t>NOLI</t>
  </si>
  <si>
    <t>NOMAGLIO</t>
  </si>
  <si>
    <t>NOMI</t>
  </si>
  <si>
    <t>NONANTOLA</t>
  </si>
  <si>
    <t>NONE</t>
  </si>
  <si>
    <t>NONIO</t>
  </si>
  <si>
    <t>NORAGUGUME</t>
  </si>
  <si>
    <t>NORBELLO</t>
  </si>
  <si>
    <t>NORCIA</t>
  </si>
  <si>
    <t>NORMA</t>
  </si>
  <si>
    <t>NOSATE</t>
  </si>
  <si>
    <t>NOTARESCO</t>
  </si>
  <si>
    <t>NOTO</t>
  </si>
  <si>
    <t>NOVA LEVANTE/WELSCHNOFEN</t>
  </si>
  <si>
    <t>NOVA MILANESE</t>
  </si>
  <si>
    <t>NOVA PONENTE/DEUTSCHNOFEN</t>
  </si>
  <si>
    <t>NOVA SIRI</t>
  </si>
  <si>
    <t>NOVAFELTRIA</t>
  </si>
  <si>
    <t>NOVALEDO</t>
  </si>
  <si>
    <t>NOVALESA</t>
  </si>
  <si>
    <t>NOVARA</t>
  </si>
  <si>
    <t>NOVARA DI SICILIA</t>
  </si>
  <si>
    <t>NOVATE MEZZOLA</t>
  </si>
  <si>
    <t>NOVATE MILANESE</t>
  </si>
  <si>
    <t>NOVE</t>
  </si>
  <si>
    <t>NOVEDRATE</t>
  </si>
  <si>
    <t>NOVELLA</t>
  </si>
  <si>
    <t>NOVELLARA</t>
  </si>
  <si>
    <t>NOVELLO</t>
  </si>
  <si>
    <t>NOVENTA DI PIAVE</t>
  </si>
  <si>
    <t>NOVENTA PADOVANA</t>
  </si>
  <si>
    <t>NOVENTA VICENTINA</t>
  </si>
  <si>
    <t>NOVI DI MODENA</t>
  </si>
  <si>
    <t>NOVI LIGURE</t>
  </si>
  <si>
    <t>NOVI VELIA</t>
  </si>
  <si>
    <t>NOVIGLIO</t>
  </si>
  <si>
    <t>NOVOLI</t>
  </si>
  <si>
    <t>NUCETTO</t>
  </si>
  <si>
    <t>NUGHEDU SAN NICOLO'</t>
  </si>
  <si>
    <t>NUGHEDU SANTA VITTORIA</t>
  </si>
  <si>
    <t>NULE</t>
  </si>
  <si>
    <t>NULVI</t>
  </si>
  <si>
    <t>NUMANA</t>
  </si>
  <si>
    <t>NUORO</t>
  </si>
  <si>
    <t>NURACHI</t>
  </si>
  <si>
    <t>NURAGUS</t>
  </si>
  <si>
    <t>NURALLAO</t>
  </si>
  <si>
    <t>NURAMINIS</t>
  </si>
  <si>
    <t>NURECI</t>
  </si>
  <si>
    <t>NURRI</t>
  </si>
  <si>
    <t>NUS</t>
  </si>
  <si>
    <t>NUSCO</t>
  </si>
  <si>
    <t>NUVOLENTO</t>
  </si>
  <si>
    <t>NUVOLERA</t>
  </si>
  <si>
    <t>NUXIS</t>
  </si>
  <si>
    <t>OCCHIEPPO INFERIORE</t>
  </si>
  <si>
    <t>OCCHIEPPO SUPERIORE</t>
  </si>
  <si>
    <t>OCCHIOBELLO</t>
  </si>
  <si>
    <t>OCCIMIANO</t>
  </si>
  <si>
    <t>OCRE</t>
  </si>
  <si>
    <t>ODALENGO GRANDE</t>
  </si>
  <si>
    <t>ODALENGO PICCOLO</t>
  </si>
  <si>
    <t>ODERZO</t>
  </si>
  <si>
    <t>ODOLO</t>
  </si>
  <si>
    <t>OFENA</t>
  </si>
  <si>
    <t>OFFAGNA</t>
  </si>
  <si>
    <t>OFFANENGO</t>
  </si>
  <si>
    <t>OFFIDA</t>
  </si>
  <si>
    <t>OFFLAGA</t>
  </si>
  <si>
    <t>OGGEBBIO</t>
  </si>
  <si>
    <t>OGGIONA CON SANTO STEFANO</t>
  </si>
  <si>
    <t>OGGIONO</t>
  </si>
  <si>
    <t>OGLIANICO</t>
  </si>
  <si>
    <t>OGLIASTRO CILENTO</t>
  </si>
  <si>
    <t>OLBIA</t>
  </si>
  <si>
    <t>OLCENENGO</t>
  </si>
  <si>
    <t>OLDENICO</t>
  </si>
  <si>
    <t>OLEGGIO</t>
  </si>
  <si>
    <t>OLEGGIO CASTELLO</t>
  </si>
  <si>
    <t>OLEVANO DI LOMELLINA</t>
  </si>
  <si>
    <t>OLEVANO ROMANO</t>
  </si>
  <si>
    <t>OLEVANO SUL TUSCIANO</t>
  </si>
  <si>
    <t>OLGIATE COMASCO</t>
  </si>
  <si>
    <t>OLGIATE MOLGORA</t>
  </si>
  <si>
    <t>OLGIATE OLONA</t>
  </si>
  <si>
    <t>OLGINATE</t>
  </si>
  <si>
    <t>OLIENA</t>
  </si>
  <si>
    <t>OLIVA GESSI</t>
  </si>
  <si>
    <t>OLIVADI</t>
  </si>
  <si>
    <t>OLIVERI</t>
  </si>
  <si>
    <t>OLIVETO CITRA</t>
  </si>
  <si>
    <t>OLIVETO LARIO</t>
  </si>
  <si>
    <t>OLIVETO LUCANO</t>
  </si>
  <si>
    <t>OLIVETTA SAN MICHELE</t>
  </si>
  <si>
    <t>OLIVOLA</t>
  </si>
  <si>
    <t>OLLASTRA</t>
  </si>
  <si>
    <t>OLLOLAI</t>
  </si>
  <si>
    <t>OLLOMONT</t>
  </si>
  <si>
    <t>OLMEDO</t>
  </si>
  <si>
    <t>OLMENETA</t>
  </si>
  <si>
    <t>OLMO AL BREMBO</t>
  </si>
  <si>
    <t>OLMO GENTILE</t>
  </si>
  <si>
    <t>OLTRE IL COLLE</t>
  </si>
  <si>
    <t>OLTRESSENDA ALTA</t>
  </si>
  <si>
    <t>OLTRONA DI SAN MAMETTE</t>
  </si>
  <si>
    <t>OLZAI</t>
  </si>
  <si>
    <t>OME</t>
  </si>
  <si>
    <t>OMEGNA</t>
  </si>
  <si>
    <t>OMIGNANO</t>
  </si>
  <si>
    <t>ONANI'</t>
  </si>
  <si>
    <t>ONANO</t>
  </si>
  <si>
    <t>ONCINO</t>
  </si>
  <si>
    <t>ONETA</t>
  </si>
  <si>
    <t>ONIFAI</t>
  </si>
  <si>
    <t>ONIFERI</t>
  </si>
  <si>
    <t>ONO SAN PIETRO</t>
  </si>
  <si>
    <t>ONORE</t>
  </si>
  <si>
    <t>ONZO</t>
  </si>
  <si>
    <t>OPERA</t>
  </si>
  <si>
    <t>OPI</t>
  </si>
  <si>
    <t>OPPEANO</t>
  </si>
  <si>
    <t>OPPIDO LUCANO</t>
  </si>
  <si>
    <t>OPPIDO MAMERTINA</t>
  </si>
  <si>
    <t>ORA/AUER</t>
  </si>
  <si>
    <t>ORANI</t>
  </si>
  <si>
    <t>ORATINO</t>
  </si>
  <si>
    <t>ORBASSANO</t>
  </si>
  <si>
    <t>ORBETELLO</t>
  </si>
  <si>
    <t>ORCIANO PISANO</t>
  </si>
  <si>
    <t>ORCO FEGLINO</t>
  </si>
  <si>
    <t>ORDONA</t>
  </si>
  <si>
    <t>ORERO</t>
  </si>
  <si>
    <t>ORGIANO</t>
  </si>
  <si>
    <t>ORGOSOLO</t>
  </si>
  <si>
    <t>ORIA</t>
  </si>
  <si>
    <t>ORICOLA</t>
  </si>
  <si>
    <t>ORIGGIO</t>
  </si>
  <si>
    <t>ORINO</t>
  </si>
  <si>
    <t>ORIO AL SERIO</t>
  </si>
  <si>
    <t>ORIO CANAVESE</t>
  </si>
  <si>
    <t>ORIO LITTA</t>
  </si>
  <si>
    <t>ORIOLO</t>
  </si>
  <si>
    <t>ORIOLO ROMANO</t>
  </si>
  <si>
    <t>ORISTANO</t>
  </si>
  <si>
    <t>ORMEA</t>
  </si>
  <si>
    <t>ORMELLE</t>
  </si>
  <si>
    <t>ORNAGO</t>
  </si>
  <si>
    <t>ORNAVASSO</t>
  </si>
  <si>
    <t>ORNICA</t>
  </si>
  <si>
    <t>OROSEI</t>
  </si>
  <si>
    <t>OROTELLI</t>
  </si>
  <si>
    <t>ORRIA</t>
  </si>
  <si>
    <t>ORROLI</t>
  </si>
  <si>
    <t>ORSAGO</t>
  </si>
  <si>
    <t>ORSARA BORMIDA</t>
  </si>
  <si>
    <t>ORSARA DI PUGLIA</t>
  </si>
  <si>
    <t>ORSENIGO</t>
  </si>
  <si>
    <t>ORSOGNA</t>
  </si>
  <si>
    <t>ORSOMARSO</t>
  </si>
  <si>
    <t>ORTA DI ATELLA</t>
  </si>
  <si>
    <t>ORTA NOVA</t>
  </si>
  <si>
    <t>ORTA SAN GIULIO</t>
  </si>
  <si>
    <t>ORTACESUS</t>
  </si>
  <si>
    <t>ORTE</t>
  </si>
  <si>
    <t>ORTELLE</t>
  </si>
  <si>
    <t>ORTEZZANO</t>
  </si>
  <si>
    <t>ORTIGNANO RAGGIOLO</t>
  </si>
  <si>
    <t>ORTISEI/ST. ULRICH</t>
  </si>
  <si>
    <t>ORTONA</t>
  </si>
  <si>
    <t>ORTONA DEI MARSI</t>
  </si>
  <si>
    <t>ORTOVERO</t>
  </si>
  <si>
    <t>ORTUCCHIO</t>
  </si>
  <si>
    <t>ORTUERI</t>
  </si>
  <si>
    <t>ORUNE</t>
  </si>
  <si>
    <t>ORVIETO</t>
  </si>
  <si>
    <t>ORVINIO</t>
  </si>
  <si>
    <t>ORZINUOVI</t>
  </si>
  <si>
    <t>ORZIVECCHI</t>
  </si>
  <si>
    <t>OSASCO</t>
  </si>
  <si>
    <t>OSASIO</t>
  </si>
  <si>
    <t>OSCHIRI</t>
  </si>
  <si>
    <t>OSIDDA</t>
  </si>
  <si>
    <t>OSIGLIA</t>
  </si>
  <si>
    <t>OSILO</t>
  </si>
  <si>
    <t>OSIMO</t>
  </si>
  <si>
    <t>OSINI</t>
  </si>
  <si>
    <t>OSIO SOPRA</t>
  </si>
  <si>
    <t>OSIO SOTTO</t>
  </si>
  <si>
    <t>OSNAGO</t>
  </si>
  <si>
    <t>OSOPPO</t>
  </si>
  <si>
    <t>OSPEDALETTI</t>
  </si>
  <si>
    <t>OSPEDALETTO</t>
  </si>
  <si>
    <t>OSPEDALETTO D'ALPINOLO</t>
  </si>
  <si>
    <t>OSPEDALETTO EUGANEO</t>
  </si>
  <si>
    <t>OSPEDALETTO LODIGIANO</t>
  </si>
  <si>
    <t>OSPITALE DI CADORE</t>
  </si>
  <si>
    <t>OSPITALETTO</t>
  </si>
  <si>
    <t>OSSAGO LODIGIANO</t>
  </si>
  <si>
    <t>OSSANA</t>
  </si>
  <si>
    <t>OSSI</t>
  </si>
  <si>
    <t>OSSIMO</t>
  </si>
  <si>
    <t>OSSONA</t>
  </si>
  <si>
    <t>OSTANA</t>
  </si>
  <si>
    <t>OSTELLATO</t>
  </si>
  <si>
    <t>OSTIANO</t>
  </si>
  <si>
    <t>OSTIGLIA</t>
  </si>
  <si>
    <t>OSTRA</t>
  </si>
  <si>
    <t>OSTRA VETERE</t>
  </si>
  <si>
    <t>OSTUNI</t>
  </si>
  <si>
    <t>OTRANTO</t>
  </si>
  <si>
    <t>OTRICOLI</t>
  </si>
  <si>
    <t>OTTANA</t>
  </si>
  <si>
    <t>OTTATI</t>
  </si>
  <si>
    <t>OTTAVIANO</t>
  </si>
  <si>
    <t>OTTIGLIO</t>
  </si>
  <si>
    <t>OTTOBIANO</t>
  </si>
  <si>
    <t>OTTONE</t>
  </si>
  <si>
    <t>OULX</t>
  </si>
  <si>
    <t>OVADA</t>
  </si>
  <si>
    <t>OVARO</t>
  </si>
  <si>
    <t>OVIGLIO</t>
  </si>
  <si>
    <t>OVINDOLI</t>
  </si>
  <si>
    <t>OVODDA</t>
  </si>
  <si>
    <t>OYACE</t>
  </si>
  <si>
    <t>OZEGNA</t>
  </si>
  <si>
    <t>OZIERI</t>
  </si>
  <si>
    <t>OZZANO DELL'EMILIA</t>
  </si>
  <si>
    <t>OZZANO MONFERRATO</t>
  </si>
  <si>
    <t>OZZERO</t>
  </si>
  <si>
    <t>PABILLONIS</t>
  </si>
  <si>
    <t>PACE DEL MELA</t>
  </si>
  <si>
    <t>PACECO</t>
  </si>
  <si>
    <t>PACENTRO</t>
  </si>
  <si>
    <t>PACHINO</t>
  </si>
  <si>
    <t>PACIANO</t>
  </si>
  <si>
    <t>PADENGHE SUL GARDA</t>
  </si>
  <si>
    <t>PADERNA</t>
  </si>
  <si>
    <t>PADERNO D'ADDA</t>
  </si>
  <si>
    <t>PADERNO DUGNANO</t>
  </si>
  <si>
    <t>PADERNO FRANCIACORTA</t>
  </si>
  <si>
    <t>PADERNO PONCHIELLI</t>
  </si>
  <si>
    <t>PADOVA</t>
  </si>
  <si>
    <t>PADRIA</t>
  </si>
  <si>
    <t>PADRU</t>
  </si>
  <si>
    <t>PADULA</t>
  </si>
  <si>
    <t>PADULI</t>
  </si>
  <si>
    <t>PAESANA</t>
  </si>
  <si>
    <t>PAESE</t>
  </si>
  <si>
    <t>PAGANI</t>
  </si>
  <si>
    <t>PAGANICO SABINO</t>
  </si>
  <si>
    <t>PAGAZZANO</t>
  </si>
  <si>
    <t>PAGLIARA</t>
  </si>
  <si>
    <t>PAGLIETA</t>
  </si>
  <si>
    <t>PAGNACCO</t>
  </si>
  <si>
    <t>PAGNO</t>
  </si>
  <si>
    <t>PAGNONA</t>
  </si>
  <si>
    <t>PAGO DEL VALLO DI LAURO</t>
  </si>
  <si>
    <t>PAGO VEIANO</t>
  </si>
  <si>
    <t>PAISCO LOVENO</t>
  </si>
  <si>
    <t>PAITONE</t>
  </si>
  <si>
    <t>PALADINA</t>
  </si>
  <si>
    <t>PALAGANO</t>
  </si>
  <si>
    <t>PALAGIANELLO</t>
  </si>
  <si>
    <t>PALAGIANO</t>
  </si>
  <si>
    <t>PALAGONIA</t>
  </si>
  <si>
    <t>PALAIA</t>
  </si>
  <si>
    <t>PALANZANO</t>
  </si>
  <si>
    <t>PALATA</t>
  </si>
  <si>
    <t>PALAU</t>
  </si>
  <si>
    <t>PALAZZAGO</t>
  </si>
  <si>
    <t>PALAZZO ADRIANO</t>
  </si>
  <si>
    <t>PALAZZO CANAVESE</t>
  </si>
  <si>
    <t>PALAZZO PIGNANO</t>
  </si>
  <si>
    <t>PALAZZO SAN GERVASIO</t>
  </si>
  <si>
    <t>PALAZZOLO ACREIDE</t>
  </si>
  <si>
    <t>PALAZZOLO DELLO STELLA</t>
  </si>
  <si>
    <t>PALAZZOLO SULL'OGLIO</t>
  </si>
  <si>
    <t>PALAZZOLO VERCELLESE</t>
  </si>
  <si>
    <t>PALAZZUOLO SUL SENIO</t>
  </si>
  <si>
    <t>PALENA</t>
  </si>
  <si>
    <t>PALERMITI</t>
  </si>
  <si>
    <t>PALERMO</t>
  </si>
  <si>
    <t>PALESTRINA</t>
  </si>
  <si>
    <t>PALESTRO</t>
  </si>
  <si>
    <t>PALIANO</t>
  </si>
  <si>
    <t>PALIZZI</t>
  </si>
  <si>
    <t>PALLAGORIO</t>
  </si>
  <si>
    <t>PALLANZENO</t>
  </si>
  <si>
    <t>PALLARE</t>
  </si>
  <si>
    <t>PALMA CAMPANIA</t>
  </si>
  <si>
    <t>PALMA DI MONTECHIARO</t>
  </si>
  <si>
    <t>PALMANOVA</t>
  </si>
  <si>
    <t>PALMARIGGI</t>
  </si>
  <si>
    <t>PALMAS ARBOREA</t>
  </si>
  <si>
    <t>PALMI</t>
  </si>
  <si>
    <t>PALMIANO</t>
  </si>
  <si>
    <t>PALMOLI</t>
  </si>
  <si>
    <t>PALO DEL COLLE</t>
  </si>
  <si>
    <t>PALOMBARA SABINA</t>
  </si>
  <si>
    <t>PALOMBARO</t>
  </si>
  <si>
    <t>PALOMONTE</t>
  </si>
  <si>
    <t>PALOSCO</t>
  </si>
  <si>
    <t>PALU'</t>
  </si>
  <si>
    <t>PALU' DEL FERSINA</t>
  </si>
  <si>
    <t>PALUDI</t>
  </si>
  <si>
    <t>PALUZZA</t>
  </si>
  <si>
    <t>PAMPARATO</t>
  </si>
  <si>
    <t>PANCALIERI</t>
  </si>
  <si>
    <t>PANCARANA</t>
  </si>
  <si>
    <t>PANCHIA'</t>
  </si>
  <si>
    <t>PANDINO</t>
  </si>
  <si>
    <t>PANETTIERI</t>
  </si>
  <si>
    <t>PANICALE</t>
  </si>
  <si>
    <t>PANNARANO</t>
  </si>
  <si>
    <t>PANNI</t>
  </si>
  <si>
    <t>PANTELLERIA</t>
  </si>
  <si>
    <t>PANTIGLIATE</t>
  </si>
  <si>
    <t>PAOLA</t>
  </si>
  <si>
    <t>PAOLISI</t>
  </si>
  <si>
    <t>PAPASIDERO</t>
  </si>
  <si>
    <t>PAPOZZE</t>
  </si>
  <si>
    <t>PARABIAGO</t>
  </si>
  <si>
    <t>PARABITA</t>
  </si>
  <si>
    <t>PARATICO</t>
  </si>
  <si>
    <t>PARCINES/PARTSCHINS</t>
  </si>
  <si>
    <t>PARELLA</t>
  </si>
  <si>
    <t>PARENTI</t>
  </si>
  <si>
    <t>PARETE</t>
  </si>
  <si>
    <t>PARETO</t>
  </si>
  <si>
    <t>PARGHELIA</t>
  </si>
  <si>
    <t>PARLASCO</t>
  </si>
  <si>
    <t>PARMA</t>
  </si>
  <si>
    <t>PARODI LIGURE</t>
  </si>
  <si>
    <t>PAROLDO</t>
  </si>
  <si>
    <t>PAROLISE</t>
  </si>
  <si>
    <t>PARONA</t>
  </si>
  <si>
    <t>PARRANO</t>
  </si>
  <si>
    <t>PARRE</t>
  </si>
  <si>
    <t>PARTANNA</t>
  </si>
  <si>
    <t>PARTINICO</t>
  </si>
  <si>
    <t>PARUZZARO</t>
  </si>
  <si>
    <t>PARZANICA</t>
  </si>
  <si>
    <t>PASIAN DI PRATO</t>
  </si>
  <si>
    <t>PASIANO DI PORDENONE</t>
  </si>
  <si>
    <t>PASPARDO</t>
  </si>
  <si>
    <t>PASSERANO MARMORITO</t>
  </si>
  <si>
    <t>PASSIGNANO SUL TRASIMENO</t>
  </si>
  <si>
    <t>PASSIRANO</t>
  </si>
  <si>
    <t>PASTENA</t>
  </si>
  <si>
    <t>PASTORANO</t>
  </si>
  <si>
    <t>PASTRENGO</t>
  </si>
  <si>
    <t>PASTURANA</t>
  </si>
  <si>
    <t>PASTURO</t>
  </si>
  <si>
    <t>PATERNO</t>
  </si>
  <si>
    <t>PATERNO CALABRO</t>
  </si>
  <si>
    <t>PATERNO'</t>
  </si>
  <si>
    <t>PATERNOPOLI</t>
  </si>
  <si>
    <t>PATRICA</t>
  </si>
  <si>
    <t>PATTADA</t>
  </si>
  <si>
    <t>PATTI</t>
  </si>
  <si>
    <t>PATU'</t>
  </si>
  <si>
    <t>PAU</t>
  </si>
  <si>
    <t>PAULARO</t>
  </si>
  <si>
    <t>PAULI ARBAREI</t>
  </si>
  <si>
    <t>PAULILATINO</t>
  </si>
  <si>
    <t>PAULLO</t>
  </si>
  <si>
    <t>PAUPISI</t>
  </si>
  <si>
    <t>PAVAROLO</t>
  </si>
  <si>
    <t>PAVIA</t>
  </si>
  <si>
    <t>PAVIA DI UDINE</t>
  </si>
  <si>
    <t>PAVONE CANAVESE</t>
  </si>
  <si>
    <t>PAVONE DEL MELLA</t>
  </si>
  <si>
    <t>PAVULLO NEL FRIGNANO</t>
  </si>
  <si>
    <t>PAZZANO</t>
  </si>
  <si>
    <t>PECCIOLI</t>
  </si>
  <si>
    <t>PECETTO DI VALENZA</t>
  </si>
  <si>
    <t>PECETTO TORINESE</t>
  </si>
  <si>
    <t>PEDARA</t>
  </si>
  <si>
    <t>PEDASO</t>
  </si>
  <si>
    <t>PEDAVENA</t>
  </si>
  <si>
    <t>PEDEMONTE</t>
  </si>
  <si>
    <t>PEDEROBBA</t>
  </si>
  <si>
    <t>PEDESINA</t>
  </si>
  <si>
    <t>PEDIVIGLIANO</t>
  </si>
  <si>
    <t>PEDRENGO</t>
  </si>
  <si>
    <t>PEGLIO</t>
  </si>
  <si>
    <t>PEGOGNAGA</t>
  </si>
  <si>
    <t>PEIA</t>
  </si>
  <si>
    <t>PEIO</t>
  </si>
  <si>
    <t>PELAGO</t>
  </si>
  <si>
    <t>PELLA</t>
  </si>
  <si>
    <t>PELLEGRINO PARMENSE</t>
  </si>
  <si>
    <t>PELLEZZANO</t>
  </si>
  <si>
    <t>PELLIZZANO</t>
  </si>
  <si>
    <t>PELUGO</t>
  </si>
  <si>
    <t>PENANGO</t>
  </si>
  <si>
    <t>PENNA IN TEVERINA</t>
  </si>
  <si>
    <t>PENNA SAN GIOVANNI</t>
  </si>
  <si>
    <t>PENNA SANT'ANDREA</t>
  </si>
  <si>
    <t>PENNABILLI</t>
  </si>
  <si>
    <t>PENNADOMO</t>
  </si>
  <si>
    <t>PENNAPIEDIMONTE</t>
  </si>
  <si>
    <t>PENNE</t>
  </si>
  <si>
    <t>PENTONE</t>
  </si>
  <si>
    <t>PERANO</t>
  </si>
  <si>
    <t>PERAROLO DI CADORE</t>
  </si>
  <si>
    <t>PERCA/PERCHA</t>
  </si>
  <si>
    <t>PERCILE</t>
  </si>
  <si>
    <t>PERDASDEFOGU</t>
  </si>
  <si>
    <t>PERDAXIUS</t>
  </si>
  <si>
    <t>PERDIFUMO</t>
  </si>
  <si>
    <t>PERETO</t>
  </si>
  <si>
    <t>PERFUGAS</t>
  </si>
  <si>
    <t>PERGINE VALSUGANA</t>
  </si>
  <si>
    <t>PERGOLA</t>
  </si>
  <si>
    <t>PERINALDO</t>
  </si>
  <si>
    <t>PERITO</t>
  </si>
  <si>
    <t>PERLEDO</t>
  </si>
  <si>
    <t>PERLETTO</t>
  </si>
  <si>
    <t>PERLO</t>
  </si>
  <si>
    <t>PERLOZ</t>
  </si>
  <si>
    <t>PERNUMIA</t>
  </si>
  <si>
    <t>PERO</t>
  </si>
  <si>
    <t>PEROSA ARGENTINA</t>
  </si>
  <si>
    <t>PEROSA CANAVESE</t>
  </si>
  <si>
    <t>PERRERO</t>
  </si>
  <si>
    <t>PERSICO DOSIMO</t>
  </si>
  <si>
    <t>PERTENGO</t>
  </si>
  <si>
    <t>PERTICA ALTA</t>
  </si>
  <si>
    <t>PERTICA BASSA</t>
  </si>
  <si>
    <t>PERTOSA</t>
  </si>
  <si>
    <t>PERTUSIO</t>
  </si>
  <si>
    <t>PERUGIA</t>
  </si>
  <si>
    <t>PESARO</t>
  </si>
  <si>
    <t>PESCAGLIA</t>
  </si>
  <si>
    <t>PESCANTINA</t>
  </si>
  <si>
    <t>PESCARA</t>
  </si>
  <si>
    <t>PESCAROLO ED UNITI</t>
  </si>
  <si>
    <t>PESCASSEROLI</t>
  </si>
  <si>
    <t>PESCATE</t>
  </si>
  <si>
    <t>PESCHE</t>
  </si>
  <si>
    <t>PESCHICI</t>
  </si>
  <si>
    <t>PESCHIERA BORROMEO</t>
  </si>
  <si>
    <t>PESCHIERA DEL GARDA</t>
  </si>
  <si>
    <t>PESCIA</t>
  </si>
  <si>
    <t>PESCINA</t>
  </si>
  <si>
    <t>PESCO SANNITA</t>
  </si>
  <si>
    <t>PESCOCOSTANZO</t>
  </si>
  <si>
    <t>PESCOLANCIANO</t>
  </si>
  <si>
    <t>PESCOPAGANO</t>
  </si>
  <si>
    <t>PESCOPENNATARO</t>
  </si>
  <si>
    <t>PESCOROCCHIANO</t>
  </si>
  <si>
    <t>PESCOSANSONESCO</t>
  </si>
  <si>
    <t>PESCOSOLIDO</t>
  </si>
  <si>
    <t>PESSANO CON BORNAGO</t>
  </si>
  <si>
    <t>PESSINA CREMONESE</t>
  </si>
  <si>
    <t>PESSINETTO</t>
  </si>
  <si>
    <t>PETACCIATO</t>
  </si>
  <si>
    <t>PETILIA POLICASTRO</t>
  </si>
  <si>
    <t>PETINA</t>
  </si>
  <si>
    <t>PETRALIA SOPRANA</t>
  </si>
  <si>
    <t>PETRALIA SOTTANA</t>
  </si>
  <si>
    <t>PETRELLA SALTO</t>
  </si>
  <si>
    <t>PETRELLA TIFERNINA</t>
  </si>
  <si>
    <t>PETRIANO</t>
  </si>
  <si>
    <t>PETRIOLO</t>
  </si>
  <si>
    <t>PETRITOLI</t>
  </si>
  <si>
    <t>PETRIZZI</t>
  </si>
  <si>
    <t>PETRONA'</t>
  </si>
  <si>
    <t>PETROSINO</t>
  </si>
  <si>
    <t>PETRURO IRPINO</t>
  </si>
  <si>
    <t>PETTENASCO</t>
  </si>
  <si>
    <t>PETTINENGO</t>
  </si>
  <si>
    <t>PETTINEO</t>
  </si>
  <si>
    <t>PETTORANELLO DEL MOLISE</t>
  </si>
  <si>
    <t>PETTORANO SUL GIZIO</t>
  </si>
  <si>
    <t>PETTORAZZA GRIMANI</t>
  </si>
  <si>
    <t>PEVERAGNO</t>
  </si>
  <si>
    <t>PEZZANA</t>
  </si>
  <si>
    <t>PEZZAZE</t>
  </si>
  <si>
    <t>PEZZOLO VALLE UZZONE</t>
  </si>
  <si>
    <t>PIACENZA</t>
  </si>
  <si>
    <t>PIACENZA D'ADIGE</t>
  </si>
  <si>
    <t>PIADENA DRIZZONA</t>
  </si>
  <si>
    <t>PIAGGINE</t>
  </si>
  <si>
    <t>PIAN CAMUNO</t>
  </si>
  <si>
    <t>PIANA CRIXIA</t>
  </si>
  <si>
    <t>PIANA DEGLI ALBANESI</t>
  </si>
  <si>
    <t>PIANA DI MONTE VERNA</t>
  </si>
  <si>
    <t>PIANCASTAGNAIO</t>
  </si>
  <si>
    <t>PIANCOGNO</t>
  </si>
  <si>
    <t>PIANDIMELETO</t>
  </si>
  <si>
    <t>PIANE CRATI</t>
  </si>
  <si>
    <t>PIANELLA</t>
  </si>
  <si>
    <t>PIANELLO DEL LARIO</t>
  </si>
  <si>
    <t>PIANELLO VAL TIDONE</t>
  </si>
  <si>
    <t>PIANENGO</t>
  </si>
  <si>
    <t>PIANEZZA</t>
  </si>
  <si>
    <t>PIANEZZE</t>
  </si>
  <si>
    <t>PIANFEI</t>
  </si>
  <si>
    <t>PIANICO</t>
  </si>
  <si>
    <t>PIANIGA</t>
  </si>
  <si>
    <t>PIANO DI SORRENTO</t>
  </si>
  <si>
    <t>PIANOPOLI</t>
  </si>
  <si>
    <t>PIANORO</t>
  </si>
  <si>
    <t>PIANSANO</t>
  </si>
  <si>
    <t>PIANTEDO</t>
  </si>
  <si>
    <t>PIARIO</t>
  </si>
  <si>
    <t>PIASCO</t>
  </si>
  <si>
    <t>PIATEDA</t>
  </si>
  <si>
    <t>PIATTO</t>
  </si>
  <si>
    <t>PIAZZA AL SERCHIO</t>
  </si>
  <si>
    <t>PIAZZA ARMERINA</t>
  </si>
  <si>
    <t>PIAZZA BREMBANA</t>
  </si>
  <si>
    <t>PIAZZATORRE</t>
  </si>
  <si>
    <t>PIAZZOLA SUL BRENTA</t>
  </si>
  <si>
    <t>PIAZZOLO</t>
  </si>
  <si>
    <t>PICCIANO</t>
  </si>
  <si>
    <t>PICERNO</t>
  </si>
  <si>
    <t>PICINISCO</t>
  </si>
  <si>
    <t>PICO</t>
  </si>
  <si>
    <t>PIEA</t>
  </si>
  <si>
    <t>PIEDICAVALLO</t>
  </si>
  <si>
    <t>PIEDIMONTE ETNEO</t>
  </si>
  <si>
    <t>PIEDIMONTE MATESE</t>
  </si>
  <si>
    <t>PIEDIMONTE SAN GERMANO</t>
  </si>
  <si>
    <t>PIEDIMULERA</t>
  </si>
  <si>
    <t>PIEGARO</t>
  </si>
  <si>
    <t>PIENZA</t>
  </si>
  <si>
    <t>PIERANICA</t>
  </si>
  <si>
    <t>PIETRA DE' GIORGI</t>
  </si>
  <si>
    <t>PIETRA LIGURE</t>
  </si>
  <si>
    <t>PIETRA MARAZZI</t>
  </si>
  <si>
    <t>PIETRABBONDANTE</t>
  </si>
  <si>
    <t>PIETRABRUNA</t>
  </si>
  <si>
    <t>PIETRACAMELA</t>
  </si>
  <si>
    <t>PIETRACATELLA</t>
  </si>
  <si>
    <t>PIETRACUPA</t>
  </si>
  <si>
    <t>PIETRADEFUSI</t>
  </si>
  <si>
    <t>PIETRAFERRAZZANA</t>
  </si>
  <si>
    <t>PIETRAFITTA</t>
  </si>
  <si>
    <t>PIETRAGALLA</t>
  </si>
  <si>
    <t>PIETRALUNGA</t>
  </si>
  <si>
    <t>PIETRAMELARA</t>
  </si>
  <si>
    <t>PIETRAMONTECORVINO</t>
  </si>
  <si>
    <t>PIETRANICO</t>
  </si>
  <si>
    <t>PIETRAPAOLA</t>
  </si>
  <si>
    <t>PIETRAPERTOSA</t>
  </si>
  <si>
    <t>PIETRAPERZIA</t>
  </si>
  <si>
    <t>PIETRAPORZIO</t>
  </si>
  <si>
    <t>PIETRAROJA</t>
  </si>
  <si>
    <t>PIETRARUBBIA</t>
  </si>
  <si>
    <t>PIETRASANTA</t>
  </si>
  <si>
    <t>PIETRASTORNINA</t>
  </si>
  <si>
    <t>PIETRAVAIRANO</t>
  </si>
  <si>
    <t>PIETRELCINA</t>
  </si>
  <si>
    <t>PIEVE A NIEVOLE</t>
  </si>
  <si>
    <t>PIEVE ALBIGNOLA</t>
  </si>
  <si>
    <t>PIEVE D'OLMI</t>
  </si>
  <si>
    <t>PIEVE DEL CAIRO</t>
  </si>
  <si>
    <t>PIEVE DEL GRAPPA</t>
  </si>
  <si>
    <t>PIEVE DI BONO-PREZZO</t>
  </si>
  <si>
    <t>PIEVE DI CADORE</t>
  </si>
  <si>
    <t>PIEVE DI CENTO</t>
  </si>
  <si>
    <t>PIEVE DI SOLIGO</t>
  </si>
  <si>
    <t>PIEVE DI TECO</t>
  </si>
  <si>
    <t>PIEVE EMANUELE</t>
  </si>
  <si>
    <t>PIEVE FISSIRAGA</t>
  </si>
  <si>
    <t>PIEVE FOSCIANA</t>
  </si>
  <si>
    <t>PIEVE LIGURE</t>
  </si>
  <si>
    <t>PIEVE PORTO MORONE</t>
  </si>
  <si>
    <t>PIEVE SAN GIACOMO</t>
  </si>
  <si>
    <t>PIEVE SANTO STEFANO</t>
  </si>
  <si>
    <t>PIEVE TESINO</t>
  </si>
  <si>
    <t>PIEVE TORINA</t>
  </si>
  <si>
    <t>PIEVE VERGONTE</t>
  </si>
  <si>
    <t>PIEVEPELAGO</t>
  </si>
  <si>
    <t>PIGLIO</t>
  </si>
  <si>
    <t>PIGNA</t>
  </si>
  <si>
    <t>PIGNATARO INTERAMNA</t>
  </si>
  <si>
    <t>PIGNATARO MAGGIORE</t>
  </si>
  <si>
    <t>PIGNOLA</t>
  </si>
  <si>
    <t>PIGNONE</t>
  </si>
  <si>
    <t>PIGRA</t>
  </si>
  <si>
    <t>PILA</t>
  </si>
  <si>
    <t>PIMENTEL</t>
  </si>
  <si>
    <t>PIMONTE</t>
  </si>
  <si>
    <t>PINAROLO PO</t>
  </si>
  <si>
    <t>PINASCA</t>
  </si>
  <si>
    <t>PINCARA</t>
  </si>
  <si>
    <t>PINEROLO</t>
  </si>
  <si>
    <t>PINETO</t>
  </si>
  <si>
    <t>PINO D'ASTI</t>
  </si>
  <si>
    <t>PINO TORINESE</t>
  </si>
  <si>
    <t>PINZANO AL TAGLIAMENTO</t>
  </si>
  <si>
    <t>PINZOLO</t>
  </si>
  <si>
    <t>PIOBBICO</t>
  </si>
  <si>
    <t>PIOBESI D'ALBA</t>
  </si>
  <si>
    <t>PIOBESI TORINESE</t>
  </si>
  <si>
    <t>PIODE</t>
  </si>
  <si>
    <t>PIOLTELLO</t>
  </si>
  <si>
    <t>PIOMBINO</t>
  </si>
  <si>
    <t>PIOMBINO DESE</t>
  </si>
  <si>
    <t>PIORACO</t>
  </si>
  <si>
    <t>PIOSSASCO</t>
  </si>
  <si>
    <t>PIOVA' MASSAIA</t>
  </si>
  <si>
    <t>PIOVE DI SACCO</t>
  </si>
  <si>
    <t>PIOVENE ROCCHETTE</t>
  </si>
  <si>
    <t>PIOZZANO</t>
  </si>
  <si>
    <t>PIOZZO</t>
  </si>
  <si>
    <t>PIRAINO</t>
  </si>
  <si>
    <t>PISA</t>
  </si>
  <si>
    <t>PISANO</t>
  </si>
  <si>
    <t>PISCINA</t>
  </si>
  <si>
    <t>PISCINAS</t>
  </si>
  <si>
    <t>PISCIOTTA</t>
  </si>
  <si>
    <t>PISOGNE</t>
  </si>
  <si>
    <t>PISONIANO</t>
  </si>
  <si>
    <t>PISTICCI</t>
  </si>
  <si>
    <t>PISTOIA</t>
  </si>
  <si>
    <t>PITIGLIANO</t>
  </si>
  <si>
    <t>PIUBEGA</t>
  </si>
  <si>
    <t>PIURO</t>
  </si>
  <si>
    <t>PIVERONE</t>
  </si>
  <si>
    <t>PIZZALE</t>
  </si>
  <si>
    <t>PIZZIGHETTONE</t>
  </si>
  <si>
    <t>PIZZO</t>
  </si>
  <si>
    <t>PIZZOFERRATO</t>
  </si>
  <si>
    <t>PIZZOLI</t>
  </si>
  <si>
    <t>PIZZONE</t>
  </si>
  <si>
    <t>PIZZONI</t>
  </si>
  <si>
    <t>PLACANICA</t>
  </si>
  <si>
    <t>PLATACI</t>
  </si>
  <si>
    <t>PLATANIA</t>
  </si>
  <si>
    <t>PLATI'</t>
  </si>
  <si>
    <t>PLAUS/PLAUS</t>
  </si>
  <si>
    <t>PLESIO</t>
  </si>
  <si>
    <t>PLOAGHE</t>
  </si>
  <si>
    <t>PLODIO</t>
  </si>
  <si>
    <t>POCAPAGLIA</t>
  </si>
  <si>
    <t>POCENIA</t>
  </si>
  <si>
    <t>PODENZANA</t>
  </si>
  <si>
    <t>PODENZANO</t>
  </si>
  <si>
    <t>POFI</t>
  </si>
  <si>
    <t>POGGIARDO</t>
  </si>
  <si>
    <t>POGGIBONSI</t>
  </si>
  <si>
    <t>POGGIO A CAIANO</t>
  </si>
  <si>
    <t>POGGIO BUSTONE</t>
  </si>
  <si>
    <t>POGGIO CATINO</t>
  </si>
  <si>
    <t>POGGIO IMPERIALE</t>
  </si>
  <si>
    <t>POGGIO MIRTETO</t>
  </si>
  <si>
    <t>POGGIO MOIANO</t>
  </si>
  <si>
    <t>POGGIO NATIVO</t>
  </si>
  <si>
    <t>POGGIO PICENZE</t>
  </si>
  <si>
    <t>POGGIO RENATICO</t>
  </si>
  <si>
    <t>POGGIO RUSCO</t>
  </si>
  <si>
    <t>POGGIO SAN LORENZO</t>
  </si>
  <si>
    <t>POGGIO SAN MARCELLO</t>
  </si>
  <si>
    <t>POGGIO SAN VICINO</t>
  </si>
  <si>
    <t>POGGIO SANNITA</t>
  </si>
  <si>
    <t>POGGIO TORRIANA</t>
  </si>
  <si>
    <t>POGGIODOMO</t>
  </si>
  <si>
    <t>POGGIOFIORITO</t>
  </si>
  <si>
    <t>POGGIOMARINO</t>
  </si>
  <si>
    <t>POGGIOREALE</t>
  </si>
  <si>
    <t>POGGIORSINI</t>
  </si>
  <si>
    <t>POGGIRIDENTI</t>
  </si>
  <si>
    <t>POGLIANO MILANESE</t>
  </si>
  <si>
    <t>POGNANA LARIO</t>
  </si>
  <si>
    <t>POGNANO</t>
  </si>
  <si>
    <t>POGNO</t>
  </si>
  <si>
    <t>POIRINO</t>
  </si>
  <si>
    <t>POJANA MAGGIORE</t>
  </si>
  <si>
    <t>POLAVENO</t>
  </si>
  <si>
    <t>POLCENIGO</t>
  </si>
  <si>
    <t>POLESELLA</t>
  </si>
  <si>
    <t>POLESINE ZIBELLO</t>
  </si>
  <si>
    <t>POLI</t>
  </si>
  <si>
    <t>POLIA</t>
  </si>
  <si>
    <t>POLICORO</t>
  </si>
  <si>
    <t>POLIGNANO A MARE</t>
  </si>
  <si>
    <t>POLINAGO</t>
  </si>
  <si>
    <t>POLINO</t>
  </si>
  <si>
    <t>POLISTENA</t>
  </si>
  <si>
    <t>POLIZZI GENEROSA</t>
  </si>
  <si>
    <t>POLLA</t>
  </si>
  <si>
    <t>POLLEIN</t>
  </si>
  <si>
    <t>POLLENA TROCCHIA</t>
  </si>
  <si>
    <t>POLLENZA</t>
  </si>
  <si>
    <t>POLLICA</t>
  </si>
  <si>
    <t>POLLINA</t>
  </si>
  <si>
    <t>POLLONE</t>
  </si>
  <si>
    <t>POLLUTRI</t>
  </si>
  <si>
    <t>POLONGHERA</t>
  </si>
  <si>
    <t>POLPENAZZE DEL GARDA</t>
  </si>
  <si>
    <t>POLVERARA</t>
  </si>
  <si>
    <t>POLVERIGI</t>
  </si>
  <si>
    <t>POMARANCE</t>
  </si>
  <si>
    <t>POMARETTO</t>
  </si>
  <si>
    <t>POMARICO</t>
  </si>
  <si>
    <t>POMARO MONFERRATO</t>
  </si>
  <si>
    <t>POMAROLO</t>
  </si>
  <si>
    <t>POMBIA</t>
  </si>
  <si>
    <t>POMEZIA</t>
  </si>
  <si>
    <t>POMIGLIANO D'ARCO</t>
  </si>
  <si>
    <t>POMPEI</t>
  </si>
  <si>
    <t>POMPEIANA</t>
  </si>
  <si>
    <t>POMPIANO</t>
  </si>
  <si>
    <t>POMPONESCO</t>
  </si>
  <si>
    <t>POMPU</t>
  </si>
  <si>
    <t>PONCARALE</t>
  </si>
  <si>
    <t>PONDERANO</t>
  </si>
  <si>
    <t>PONNA</t>
  </si>
  <si>
    <t>PONSACCO</t>
  </si>
  <si>
    <t>PONSO</t>
  </si>
  <si>
    <t>PONT CANAVESE</t>
  </si>
  <si>
    <t>PONT-SAINT-MARTIN</t>
  </si>
  <si>
    <t>PONTASSIEVE</t>
  </si>
  <si>
    <t>PONTBOSET</t>
  </si>
  <si>
    <t>PONTE</t>
  </si>
  <si>
    <t>PONTE BUGGIANESE</t>
  </si>
  <si>
    <t>PONTE DELL'OLIO</t>
  </si>
  <si>
    <t>PONTE DI LEGNO</t>
  </si>
  <si>
    <t>PONTE DI PIAVE</t>
  </si>
  <si>
    <t>PONTE GARDENA/WAIDBRUCK</t>
  </si>
  <si>
    <t>PONTE IN VALTELLINA</t>
  </si>
  <si>
    <t>PONTE LAMBRO</t>
  </si>
  <si>
    <t>PONTE NELLE ALPI</t>
  </si>
  <si>
    <t>PONTE NIZZA</t>
  </si>
  <si>
    <t>PONTE NOSSA</t>
  </si>
  <si>
    <t>PONTE SAN NICOLO'</t>
  </si>
  <si>
    <t>PONTE SAN PIETRO</t>
  </si>
  <si>
    <t>PONTEBBA</t>
  </si>
  <si>
    <t>PONTECAGNANO FAIANO</t>
  </si>
  <si>
    <t>PONTECCHIO POLESINE</t>
  </si>
  <si>
    <t>PONTECHIANALE</t>
  </si>
  <si>
    <t>PONTECORVO</t>
  </si>
  <si>
    <t>PONTECURONE</t>
  </si>
  <si>
    <t>PONTEDASSIO</t>
  </si>
  <si>
    <t>PONTEDERA</t>
  </si>
  <si>
    <t>PONTELANDOLFO</t>
  </si>
  <si>
    <t>PONTELATONE</t>
  </si>
  <si>
    <t>PONTELONGO</t>
  </si>
  <si>
    <t>PONTENURE</t>
  </si>
  <si>
    <t>PONTERANICA</t>
  </si>
  <si>
    <t>PONTESTURA</t>
  </si>
  <si>
    <t>PONTEVICO</t>
  </si>
  <si>
    <t>PONTEY</t>
  </si>
  <si>
    <t>PONTI</t>
  </si>
  <si>
    <t>PONTI SUL MINCIO</t>
  </si>
  <si>
    <t>PONTIDA</t>
  </si>
  <si>
    <t>PONTINIA</t>
  </si>
  <si>
    <t>PONTINVREA</t>
  </si>
  <si>
    <t>PONTIROLO NUOVO</t>
  </si>
  <si>
    <t>PONTOGLIO</t>
  </si>
  <si>
    <t>PONTREMOLI</t>
  </si>
  <si>
    <t>PONZA</t>
  </si>
  <si>
    <t>PONZANO DI FERMO</t>
  </si>
  <si>
    <t>PONZANO MONFERRATO</t>
  </si>
  <si>
    <t>PONZANO ROMANO</t>
  </si>
  <si>
    <t>PONZANO VENETO</t>
  </si>
  <si>
    <t>PONZONE</t>
  </si>
  <si>
    <t>POPOLI TERME</t>
  </si>
  <si>
    <t>POPPI</t>
  </si>
  <si>
    <t>PORANO</t>
  </si>
  <si>
    <t>PORCARI</t>
  </si>
  <si>
    <t>PORCIA</t>
  </si>
  <si>
    <t>PORDENONE</t>
  </si>
  <si>
    <t>PORLEZZA</t>
  </si>
  <si>
    <t>PORNASSIO</t>
  </si>
  <si>
    <t>PORPETTO</t>
  </si>
  <si>
    <t>PORTACOMARO</t>
  </si>
  <si>
    <t>PORTALBERA</t>
  </si>
  <si>
    <t>PORTE</t>
  </si>
  <si>
    <t>PORTE DI RENDENA</t>
  </si>
  <si>
    <t>PORTICI</t>
  </si>
  <si>
    <t>PORTICO DI CASERTA</t>
  </si>
  <si>
    <t>PORTICO E SAN BENEDETTO</t>
  </si>
  <si>
    <t>PORTIGLIOLA</t>
  </si>
  <si>
    <t>PORTO AZZURRO</t>
  </si>
  <si>
    <t>PORTO CERESIO</t>
  </si>
  <si>
    <t>PORTO CESAREO</t>
  </si>
  <si>
    <t>PORTO EMPEDOCLE</t>
  </si>
  <si>
    <t>PORTO MANTOVANO</t>
  </si>
  <si>
    <t>PORTO RECANATI</t>
  </si>
  <si>
    <t>PORTO SAN GIORGIO</t>
  </si>
  <si>
    <t>PORTO SANT'ELPIDIO</t>
  </si>
  <si>
    <t>PORTO TOLLE</t>
  </si>
  <si>
    <t>PORTO TORRES</t>
  </si>
  <si>
    <t>PORTO VALTRAVAGLIA</t>
  </si>
  <si>
    <t>PORTO VIRO</t>
  </si>
  <si>
    <t>PORTOBUFFOLE'</t>
  </si>
  <si>
    <t>PORTOCANNONE</t>
  </si>
  <si>
    <t>PORTOFERRAIO</t>
  </si>
  <si>
    <t>PORTOFINO</t>
  </si>
  <si>
    <t>PORTOGRUARO</t>
  </si>
  <si>
    <t>PORTOMAGGIORE</t>
  </si>
  <si>
    <t>PORTOPALO DI CAPO PASSERO</t>
  </si>
  <si>
    <t>PORTOSCUSO</t>
  </si>
  <si>
    <t>PORTOVENERE</t>
  </si>
  <si>
    <t>PORTULA</t>
  </si>
  <si>
    <t>POSADA</t>
  </si>
  <si>
    <t>POSINA</t>
  </si>
  <si>
    <t>POSITANO</t>
  </si>
  <si>
    <t>POSSAGNO</t>
  </si>
  <si>
    <t>POSTA</t>
  </si>
  <si>
    <t>POSTA FIBRENO</t>
  </si>
  <si>
    <t>POSTAL/BURGSTALL</t>
  </si>
  <si>
    <t>POSTALESIO</t>
  </si>
  <si>
    <t>POSTIGLIONE</t>
  </si>
  <si>
    <t>POSTUA</t>
  </si>
  <si>
    <t>POTENZA</t>
  </si>
  <si>
    <t>POTENZA PICENA</t>
  </si>
  <si>
    <t>POVE DEL GRAPPA</t>
  </si>
  <si>
    <t>POVEGLIANO</t>
  </si>
  <si>
    <t>POVEGLIANO VERONESE</t>
  </si>
  <si>
    <t>POVIGLIO</t>
  </si>
  <si>
    <t>POVOLETTO</t>
  </si>
  <si>
    <t>POZZAGLIA SABINA</t>
  </si>
  <si>
    <t>POZZAGLIO ED UNITI</t>
  </si>
  <si>
    <t>POZZALLO</t>
  </si>
  <si>
    <t>POZZILLI</t>
  </si>
  <si>
    <t>POZZO D'ADDA</t>
  </si>
  <si>
    <t>POZZOL GROPPO</t>
  </si>
  <si>
    <t>POZZOLENGO</t>
  </si>
  <si>
    <t>POZZOLEONE</t>
  </si>
  <si>
    <t>POZZOLO FORMIGARO</t>
  </si>
  <si>
    <t>POZZOMAGGIORE</t>
  </si>
  <si>
    <t>POZZONOVO</t>
  </si>
  <si>
    <t>POZZUOLI</t>
  </si>
  <si>
    <t>POZZUOLO DEL FRIULI</t>
  </si>
  <si>
    <t>POZZUOLO MARTESANA</t>
  </si>
  <si>
    <t>PRADALUNGA</t>
  </si>
  <si>
    <t>PRADAMANO</t>
  </si>
  <si>
    <t>PRADLEVES</t>
  </si>
  <si>
    <t>PRAGELATO</t>
  </si>
  <si>
    <t>PRAIA A MARE</t>
  </si>
  <si>
    <t>PRAIANO</t>
  </si>
  <si>
    <t>PRALBOINO</t>
  </si>
  <si>
    <t>PRALI</t>
  </si>
  <si>
    <t>PRALORMO</t>
  </si>
  <si>
    <t>PRALUNGO</t>
  </si>
  <si>
    <t>PRAMAGGIORE</t>
  </si>
  <si>
    <t>PRAMOLLO</t>
  </si>
  <si>
    <t>PRAROLO</t>
  </si>
  <si>
    <t>PRAROSTINO</t>
  </si>
  <si>
    <t>PRASCO</t>
  </si>
  <si>
    <t>PRASCORSANO</t>
  </si>
  <si>
    <t>PRATA CAMPORTACCIO</t>
  </si>
  <si>
    <t>PRATA D'ANSIDONIA</t>
  </si>
  <si>
    <t>PRATA DI PORDENONE</t>
  </si>
  <si>
    <t>PRATA DI PRINCIPATO ULTRA</t>
  </si>
  <si>
    <t>PRATA SANNITA</t>
  </si>
  <si>
    <t>PRATELLA</t>
  </si>
  <si>
    <t>PRATIGLIONE</t>
  </si>
  <si>
    <t>PRATO</t>
  </si>
  <si>
    <t>PRATO ALLO STELVIO/PRAD AM STILFSER JOCH</t>
  </si>
  <si>
    <t>PRATO CARNICO</t>
  </si>
  <si>
    <t>PRATO SESIA</t>
  </si>
  <si>
    <t>PRATOLA PELIGNA</t>
  </si>
  <si>
    <t>PRATOLA SERRA</t>
  </si>
  <si>
    <t>PRATOVECCHIO STIA</t>
  </si>
  <si>
    <t>PRAVISDOMINI</t>
  </si>
  <si>
    <t>PRAY</t>
  </si>
  <si>
    <t>PRAZZO</t>
  </si>
  <si>
    <t>PRE'-SAINT-DIDIER</t>
  </si>
  <si>
    <t>PRECENICCO</t>
  </si>
  <si>
    <t>PRECI</t>
  </si>
  <si>
    <t>PREDAIA</t>
  </si>
  <si>
    <t>PREDAPPIO</t>
  </si>
  <si>
    <t>PREDAZZO</t>
  </si>
  <si>
    <t>PREDOI/PRETTAU</t>
  </si>
  <si>
    <t>PREDORE</t>
  </si>
  <si>
    <t>PREDOSA</t>
  </si>
  <si>
    <t>PREGANZIOL</t>
  </si>
  <si>
    <t>PREGNANA MILANESE</t>
  </si>
  <si>
    <t>PRELA'</t>
  </si>
  <si>
    <t>PREMANA</t>
  </si>
  <si>
    <t>PREMARIACCO</t>
  </si>
  <si>
    <t>PREMENO</t>
  </si>
  <si>
    <t>PREMIA</t>
  </si>
  <si>
    <t>PREMILCUORE</t>
  </si>
  <si>
    <t>PREMOLO</t>
  </si>
  <si>
    <t>PREMOSELLO-CHIOVENDA</t>
  </si>
  <si>
    <t>PREONE</t>
  </si>
  <si>
    <t>PREPOTTO</t>
  </si>
  <si>
    <t>PRESEGLIE</t>
  </si>
  <si>
    <t>PRESENZANO</t>
  </si>
  <si>
    <t>PRESEZZO</t>
  </si>
  <si>
    <t>PRESICCE-ACQUARICA</t>
  </si>
  <si>
    <t>PRESSANA</t>
  </si>
  <si>
    <t>PRETORO</t>
  </si>
  <si>
    <t>PREVALLE</t>
  </si>
  <si>
    <t>PREZZA</t>
  </si>
  <si>
    <t>PRIERO</t>
  </si>
  <si>
    <t>PRIGNANO CILENTO</t>
  </si>
  <si>
    <t>PRIGNANO SULLA SECCHIA</t>
  </si>
  <si>
    <t>PRIMALUNA</t>
  </si>
  <si>
    <t>PRIMIERO SAN MARTINO DI CASTROZZA</t>
  </si>
  <si>
    <t>PRIOCCA</t>
  </si>
  <si>
    <t>PRIOLA</t>
  </si>
  <si>
    <t>PRIOLO GARGALLO</t>
  </si>
  <si>
    <t>PRIVERNO</t>
  </si>
  <si>
    <t>PRIZZI</t>
  </si>
  <si>
    <t>PROCENO</t>
  </si>
  <si>
    <t>PROCIDA</t>
  </si>
  <si>
    <t>PROPATA</t>
  </si>
  <si>
    <t>PROSERPIO</t>
  </si>
  <si>
    <t>PROSSEDI</t>
  </si>
  <si>
    <t>PROVAGLIO D'ISEO</t>
  </si>
  <si>
    <t>PROVAGLIO VAL SABBIA</t>
  </si>
  <si>
    <t>PROVES/PROVEIS</t>
  </si>
  <si>
    <t>PROVVIDENTI</t>
  </si>
  <si>
    <t>PRUNETTO</t>
  </si>
  <si>
    <t>PUEGNAGO DEL GARDA</t>
  </si>
  <si>
    <t>PUGLIANELLO</t>
  </si>
  <si>
    <t>PULA</t>
  </si>
  <si>
    <t>PULFERO</t>
  </si>
  <si>
    <t>PULSANO</t>
  </si>
  <si>
    <t>PUMENENGO</t>
  </si>
  <si>
    <t>PUSIANO</t>
  </si>
  <si>
    <t>PUTIFIGARI</t>
  </si>
  <si>
    <t>PUTIGNANO</t>
  </si>
  <si>
    <t>QUADRELLE</t>
  </si>
  <si>
    <t>QUADRI</t>
  </si>
  <si>
    <t>QUAGLIUZZO</t>
  </si>
  <si>
    <t>QUALIANO</t>
  </si>
  <si>
    <t>QUARANTI</t>
  </si>
  <si>
    <t>QUAREGNA CERRETO</t>
  </si>
  <si>
    <t>QUARGNENTO</t>
  </si>
  <si>
    <t>QUARNA SOPRA</t>
  </si>
  <si>
    <t>QUARNA SOTTO</t>
  </si>
  <si>
    <t>QUARONA</t>
  </si>
  <si>
    <t>QUARRATA</t>
  </si>
  <si>
    <t>QUART</t>
  </si>
  <si>
    <t>QUARTO</t>
  </si>
  <si>
    <t>QUARTO D'ALTINO</t>
  </si>
  <si>
    <t>QUARTU SANT'ELENA</t>
  </si>
  <si>
    <t>QUARTUCCIU</t>
  </si>
  <si>
    <t>QUASSOLO</t>
  </si>
  <si>
    <t>QUATTORDIO</t>
  </si>
  <si>
    <t>QUATTRO CASTELLA</t>
  </si>
  <si>
    <t>QUILIANO</t>
  </si>
  <si>
    <t>QUINCINETTO</t>
  </si>
  <si>
    <t>QUINDICI</t>
  </si>
  <si>
    <t>QUINGENTOLE</t>
  </si>
  <si>
    <t>QUINTANO</t>
  </si>
  <si>
    <t>QUINTO DI TREVISO</t>
  </si>
  <si>
    <t>QUINTO VERCELLESE</t>
  </si>
  <si>
    <t>QUINTO VICENTINO</t>
  </si>
  <si>
    <t>QUINZANO D'OGLIO</t>
  </si>
  <si>
    <t>QUISTELLO</t>
  </si>
  <si>
    <t>RABBI</t>
  </si>
  <si>
    <t>RACALE</t>
  </si>
  <si>
    <t>RACALMUTO</t>
  </si>
  <si>
    <t>RACCONIGI</t>
  </si>
  <si>
    <t>RACCUJA</t>
  </si>
  <si>
    <t>RACINES/RATSCHINGS</t>
  </si>
  <si>
    <t>RADDA IN CHIANTI</t>
  </si>
  <si>
    <t>RADDUSA</t>
  </si>
  <si>
    <t>RADICOFANI</t>
  </si>
  <si>
    <t>RADICONDOLI</t>
  </si>
  <si>
    <t>RAFFADALI</t>
  </si>
  <si>
    <t>RAGALNA</t>
  </si>
  <si>
    <t>RAGOGNA</t>
  </si>
  <si>
    <t>RAGUSA</t>
  </si>
  <si>
    <t>RAIANO</t>
  </si>
  <si>
    <t>RAMACCA</t>
  </si>
  <si>
    <t>RANCIO VALCUVIA</t>
  </si>
  <si>
    <t>RANCO</t>
  </si>
  <si>
    <t>RANDAZZO</t>
  </si>
  <si>
    <t>RANICA</t>
  </si>
  <si>
    <t>RANZANICO</t>
  </si>
  <si>
    <t>RANZO</t>
  </si>
  <si>
    <t>RAPAGNANO</t>
  </si>
  <si>
    <t>RAPALLO</t>
  </si>
  <si>
    <t>RAPINO</t>
  </si>
  <si>
    <t>RAPOLANO TERME</t>
  </si>
  <si>
    <t>RAPOLLA</t>
  </si>
  <si>
    <t>RAPONE</t>
  </si>
  <si>
    <t>RASSA</t>
  </si>
  <si>
    <t>RASUN ANTERSELVA/RASEN-ANTHOLZ</t>
  </si>
  <si>
    <t>RASURA</t>
  </si>
  <si>
    <t>RAVANUSA</t>
  </si>
  <si>
    <t>RAVARINO</t>
  </si>
  <si>
    <t>RAVASCLETTO</t>
  </si>
  <si>
    <t>RAVELLO</t>
  </si>
  <si>
    <t>RAVENNA</t>
  </si>
  <si>
    <t>RAVEO</t>
  </si>
  <si>
    <t>RAVISCANINA</t>
  </si>
  <si>
    <t>REA</t>
  </si>
  <si>
    <t>REALMONTE</t>
  </si>
  <si>
    <t>REANA DEL ROJALE</t>
  </si>
  <si>
    <t>REANO</t>
  </si>
  <si>
    <t>RECALE</t>
  </si>
  <si>
    <t>RECANATI</t>
  </si>
  <si>
    <t>RECCO</t>
  </si>
  <si>
    <t>RECETTO</t>
  </si>
  <si>
    <t>RECOARO TERME</t>
  </si>
  <si>
    <t>REDAVALLE</t>
  </si>
  <si>
    <t>REDONDESCO</t>
  </si>
  <si>
    <t>REFRANCORE</t>
  </si>
  <si>
    <t>REFRONTOLO</t>
  </si>
  <si>
    <t>REGALBUTO</t>
  </si>
  <si>
    <t>REGGELLO</t>
  </si>
  <si>
    <t>REGGIO DI CALABRIA</t>
  </si>
  <si>
    <t>REGGIO NELL'EMILIA</t>
  </si>
  <si>
    <t>REGGIOLO</t>
  </si>
  <si>
    <t>REINO</t>
  </si>
  <si>
    <t>REITANO</t>
  </si>
  <si>
    <t>REMANZACCO</t>
  </si>
  <si>
    <t>REMEDELLO</t>
  </si>
  <si>
    <t>RENATE</t>
  </si>
  <si>
    <t>RENDE</t>
  </si>
  <si>
    <t>RENON/RITTEN</t>
  </si>
  <si>
    <t>RESANA</t>
  </si>
  <si>
    <t>RESCALDINA</t>
  </si>
  <si>
    <t>RESIA</t>
  </si>
  <si>
    <t>RESIUTTA</t>
  </si>
  <si>
    <t>RESUTTANO</t>
  </si>
  <si>
    <t>RETORBIDO</t>
  </si>
  <si>
    <t>REVELLO</t>
  </si>
  <si>
    <t>REVIGLIASCO D'ASTI</t>
  </si>
  <si>
    <t>REVINE LAGO</t>
  </si>
  <si>
    <t>REZZAGO</t>
  </si>
  <si>
    <t>REZZATO</t>
  </si>
  <si>
    <t>REZZO</t>
  </si>
  <si>
    <t>REZZOAGLIO</t>
  </si>
  <si>
    <t>RHEMES-NOTRE-DAME</t>
  </si>
  <si>
    <t>RHEMES-SAINT-GEORGES</t>
  </si>
  <si>
    <t>RHO</t>
  </si>
  <si>
    <t>RIACE</t>
  </si>
  <si>
    <t>RIALTO</t>
  </si>
  <si>
    <t>RIANO</t>
  </si>
  <si>
    <t>RIARDO</t>
  </si>
  <si>
    <t>RIBERA</t>
  </si>
  <si>
    <t>RIBORDONE</t>
  </si>
  <si>
    <t>RICADI</t>
  </si>
  <si>
    <t>RICALDONE</t>
  </si>
  <si>
    <t>RICCIA</t>
  </si>
  <si>
    <t>RICCIONE</t>
  </si>
  <si>
    <t>RICCO' DEL GOLFO DI SPEZIA</t>
  </si>
  <si>
    <t>RICENGO</t>
  </si>
  <si>
    <t>RICIGLIANO</t>
  </si>
  <si>
    <t>RIESE PIO X</t>
  </si>
  <si>
    <t>RIESI</t>
  </si>
  <si>
    <t>RIETI</t>
  </si>
  <si>
    <t>RIFIANO/RIFFIAN</t>
  </si>
  <si>
    <t>RIFREDDO</t>
  </si>
  <si>
    <t>RIGNANO FLAMINIO</t>
  </si>
  <si>
    <t>RIGNANO GARGANICO</t>
  </si>
  <si>
    <t>RIGNANO SULL'ARNO</t>
  </si>
  <si>
    <t>RIGOLATO</t>
  </si>
  <si>
    <t>RIMELLA</t>
  </si>
  <si>
    <t>RIMINI</t>
  </si>
  <si>
    <t>RIO</t>
  </si>
  <si>
    <t>RIO DI PUSTERIA/MÜHLBACH</t>
  </si>
  <si>
    <t>RIO SALICETO</t>
  </si>
  <si>
    <t>RIOFREDDO</t>
  </si>
  <si>
    <t>RIOLA SARDO</t>
  </si>
  <si>
    <t>RIOLO TERME</t>
  </si>
  <si>
    <t>RIOLUNATO</t>
  </si>
  <si>
    <t>RIOMAGGIORE</t>
  </si>
  <si>
    <t>RIONERO IN VULTURE</t>
  </si>
  <si>
    <t>RIONERO SANNITICO</t>
  </si>
  <si>
    <t>RIPA TEATINA</t>
  </si>
  <si>
    <t>RIPABOTTONI</t>
  </si>
  <si>
    <t>RIPACANDIDA</t>
  </si>
  <si>
    <t>RIPALIMOSANI</t>
  </si>
  <si>
    <t>RIPALTA ARPINA</t>
  </si>
  <si>
    <t>RIPALTA CREMASCA</t>
  </si>
  <si>
    <t>RIPALTA GUERINA</t>
  </si>
  <si>
    <t>RIPARBELLA</t>
  </si>
  <si>
    <t>RIPATRANSONE</t>
  </si>
  <si>
    <t>RIPE SAN GINESIO</t>
  </si>
  <si>
    <t>RIPI</t>
  </si>
  <si>
    <t>RIPOSTO</t>
  </si>
  <si>
    <t>RITTANA</t>
  </si>
  <si>
    <t>RIVA DEL GARDA</t>
  </si>
  <si>
    <t>RIVA DEL PO</t>
  </si>
  <si>
    <t>RIVA DI SOLTO</t>
  </si>
  <si>
    <t>RIVA LIGURE</t>
  </si>
  <si>
    <t>RIVA PRESSO CHIERI</t>
  </si>
  <si>
    <t>RIVALBA</t>
  </si>
  <si>
    <t>RIVALTA BORMIDA</t>
  </si>
  <si>
    <t>RIVALTA DI TORINO</t>
  </si>
  <si>
    <t>RIVAMONTE AGORDINO</t>
  </si>
  <si>
    <t>RIVANAZZANO TERME</t>
  </si>
  <si>
    <t>RIVARA</t>
  </si>
  <si>
    <t>RIVAROLO CANAVESE</t>
  </si>
  <si>
    <t>RIVAROLO DEL RE ED UNITI</t>
  </si>
  <si>
    <t>RIVAROLO MANTOVANO</t>
  </si>
  <si>
    <t>RIVARONE</t>
  </si>
  <si>
    <t>RIVAROSSA</t>
  </si>
  <si>
    <t>RIVE</t>
  </si>
  <si>
    <t>RIVE D'ARCANO</t>
  </si>
  <si>
    <t>RIVELLO</t>
  </si>
  <si>
    <t>RIVERGARO</t>
  </si>
  <si>
    <t>RIVIGNANO TEOR</t>
  </si>
  <si>
    <t>RIVISONDOLI</t>
  </si>
  <si>
    <t>RIVODUTRI</t>
  </si>
  <si>
    <t>RIVOLI</t>
  </si>
  <si>
    <t>RIVOLI VERONESE</t>
  </si>
  <si>
    <t>RIVOLTA D'ADDA</t>
  </si>
  <si>
    <t>RIZZICONI</t>
  </si>
  <si>
    <t>ROANA</t>
  </si>
  <si>
    <t>ROASCHIA</t>
  </si>
  <si>
    <t>ROASCIO</t>
  </si>
  <si>
    <t>ROASIO</t>
  </si>
  <si>
    <t>ROATTO</t>
  </si>
  <si>
    <t>ROBASSOMERO</t>
  </si>
  <si>
    <t>ROBBIATE</t>
  </si>
  <si>
    <t>ROBBIO</t>
  </si>
  <si>
    <t>ROBECCHETTO CON INDUNO</t>
  </si>
  <si>
    <t>ROBECCO D'OGLIO</t>
  </si>
  <si>
    <t>ROBECCO PAVESE</t>
  </si>
  <si>
    <t>ROBECCO SUL NAVIGLIO</t>
  </si>
  <si>
    <t>ROBELLA</t>
  </si>
  <si>
    <t>ROBILANTE</t>
  </si>
  <si>
    <t>ROBURENT</t>
  </si>
  <si>
    <t>ROCCA CANAVESE</t>
  </si>
  <si>
    <t>ROCCA CANTERANO</t>
  </si>
  <si>
    <t>ROCCA CIGLIE'</t>
  </si>
  <si>
    <t>ROCCA D'ARAZZO</t>
  </si>
  <si>
    <t>ROCCA D'ARCE</t>
  </si>
  <si>
    <t>ROCCA D'EVANDRO</t>
  </si>
  <si>
    <t>ROCCA DE' BALDI</t>
  </si>
  <si>
    <t>ROCCA DE' GIORGI</t>
  </si>
  <si>
    <t>ROCCA DI BOTTE</t>
  </si>
  <si>
    <t>ROCCA DI CAMBIO</t>
  </si>
  <si>
    <t>ROCCA DI CAVE</t>
  </si>
  <si>
    <t>ROCCA DI MEZZO</t>
  </si>
  <si>
    <t>ROCCA DI NETO</t>
  </si>
  <si>
    <t>ROCCA DI PAPA</t>
  </si>
  <si>
    <t>ROCCA GRIMALDA</t>
  </si>
  <si>
    <t>ROCCA IMPERIALE</t>
  </si>
  <si>
    <t>ROCCA MASSIMA</t>
  </si>
  <si>
    <t>ROCCA PIA</t>
  </si>
  <si>
    <t>ROCCA PIETORE</t>
  </si>
  <si>
    <t>ROCCA PRIORA</t>
  </si>
  <si>
    <t>ROCCA SAN CASCIANO</t>
  </si>
  <si>
    <t>ROCCA SAN FELICE</t>
  </si>
  <si>
    <t>ROCCA SAN GIOVANNI</t>
  </si>
  <si>
    <t>ROCCA SANTA MARIA</t>
  </si>
  <si>
    <t>ROCCA SANTO STEFANO</t>
  </si>
  <si>
    <t>ROCCA SINIBALDA</t>
  </si>
  <si>
    <t>ROCCA SUSELLA</t>
  </si>
  <si>
    <t>ROCCABASCERANA</t>
  </si>
  <si>
    <t>ROCCABERNARDA</t>
  </si>
  <si>
    <t>ROCCABIANCA</t>
  </si>
  <si>
    <t>ROCCABRUNA</t>
  </si>
  <si>
    <t>ROCCACASALE</t>
  </si>
  <si>
    <t>ROCCADASPIDE</t>
  </si>
  <si>
    <t>ROCCAFIORITA</t>
  </si>
  <si>
    <t>ROCCAFLUVIONE</t>
  </si>
  <si>
    <t>ROCCAFORTE DEL GRECO</t>
  </si>
  <si>
    <t>ROCCAFORTE LIGURE</t>
  </si>
  <si>
    <t>ROCCAFORTE MONDOVI'</t>
  </si>
  <si>
    <t>ROCCAFORZATA</t>
  </si>
  <si>
    <t>ROCCAFRANCA</t>
  </si>
  <si>
    <t>ROCCAGIOVINE</t>
  </si>
  <si>
    <t>ROCCAGLORIOSA</t>
  </si>
  <si>
    <t>ROCCAGORGA</t>
  </si>
  <si>
    <t>ROCCALBEGNA</t>
  </si>
  <si>
    <t>ROCCALUMERA</t>
  </si>
  <si>
    <t>ROCCAMANDOLFI</t>
  </si>
  <si>
    <t>ROCCAMENA</t>
  </si>
  <si>
    <t>ROCCAMONFINA</t>
  </si>
  <si>
    <t>ROCCAMONTEPIANO</t>
  </si>
  <si>
    <t>ROCCAMORICE</t>
  </si>
  <si>
    <t>ROCCANOVA</t>
  </si>
  <si>
    <t>ROCCANTICA</t>
  </si>
  <si>
    <t>ROCCAPALUMBA</t>
  </si>
  <si>
    <t>ROCCAPIEMONTE</t>
  </si>
  <si>
    <t>ROCCARAINOLA</t>
  </si>
  <si>
    <t>ROCCARASO</t>
  </si>
  <si>
    <t>ROCCAROMANA</t>
  </si>
  <si>
    <t>ROCCASCALEGNA</t>
  </si>
  <si>
    <t>ROCCASECCA</t>
  </si>
  <si>
    <t>ROCCASECCA DEI VOLSCI</t>
  </si>
  <si>
    <t>ROCCASICURA</t>
  </si>
  <si>
    <t>ROCCASPARVERA</t>
  </si>
  <si>
    <t>ROCCASPINALVETI</t>
  </si>
  <si>
    <t>ROCCASTRADA</t>
  </si>
  <si>
    <t>ROCCAVALDINA</t>
  </si>
  <si>
    <t>ROCCAVERANO</t>
  </si>
  <si>
    <t>ROCCAVIGNALE</t>
  </si>
  <si>
    <t>ROCCAVIONE</t>
  </si>
  <si>
    <t>ROCCAVIVARA</t>
  </si>
  <si>
    <t>ROCCELLA IONICA</t>
  </si>
  <si>
    <t>ROCCELLA VALDEMONE</t>
  </si>
  <si>
    <t>ROCCHETTA A VOLTURNO</t>
  </si>
  <si>
    <t>ROCCHETTA BELBO</t>
  </si>
  <si>
    <t>ROCCHETTA DI VARA</t>
  </si>
  <si>
    <t>ROCCHETTA E CROCE</t>
  </si>
  <si>
    <t>ROCCHETTA LIGURE</t>
  </si>
  <si>
    <t>ROCCHETTA NERVINA</t>
  </si>
  <si>
    <t>ROCCHETTA PALAFEA</t>
  </si>
  <si>
    <t>ROCCHETTA SANT'ANTONIO</t>
  </si>
  <si>
    <t>ROCCHETTA TANARO</t>
  </si>
  <si>
    <t>RODANO</t>
  </si>
  <si>
    <t>RODDI</t>
  </si>
  <si>
    <t>RODDINO</t>
  </si>
  <si>
    <t>RODELLO</t>
  </si>
  <si>
    <t>RODENGO SAIANO</t>
  </si>
  <si>
    <t>RODENGO/RODENECK</t>
  </si>
  <si>
    <t>RODERO</t>
  </si>
  <si>
    <t>RODI GARGANICO</t>
  </si>
  <si>
    <t>RODI' MILICI</t>
  </si>
  <si>
    <t>RODIGO</t>
  </si>
  <si>
    <t>ROE' VOLCIANO</t>
  </si>
  <si>
    <t>ROFRANO</t>
  </si>
  <si>
    <t>ROGENO</t>
  </si>
  <si>
    <t>ROGGIANO GRAVINA</t>
  </si>
  <si>
    <t>ROGHUDI</t>
  </si>
  <si>
    <t>ROGLIANO</t>
  </si>
  <si>
    <t>ROGNANO</t>
  </si>
  <si>
    <t>ROGNO</t>
  </si>
  <si>
    <t>ROGOLO</t>
  </si>
  <si>
    <t>ROIATE</t>
  </si>
  <si>
    <t>ROIO DEL SANGRO</t>
  </si>
  <si>
    <t>ROISAN</t>
  </si>
  <si>
    <t>ROLETTO</t>
  </si>
  <si>
    <t>ROLO</t>
  </si>
  <si>
    <t>ROMA</t>
  </si>
  <si>
    <t>ROMAGNANO AL MONTE</t>
  </si>
  <si>
    <t>ROMAGNANO SESIA</t>
  </si>
  <si>
    <t>ROMAGNESE</t>
  </si>
  <si>
    <t>ROMANA</t>
  </si>
  <si>
    <t>ROMANENGO</t>
  </si>
  <si>
    <t>ROMANO CANAVESE</t>
  </si>
  <si>
    <t>ROMANO D'EZZELINO</t>
  </si>
  <si>
    <t>ROMANO DI LOMBARDIA</t>
  </si>
  <si>
    <t>ROMANS D'ISONZO</t>
  </si>
  <si>
    <t>ROMBIOLO</t>
  </si>
  <si>
    <t>ROMENO</t>
  </si>
  <si>
    <t>ROMENTINO</t>
  </si>
  <si>
    <t>ROMETTA</t>
  </si>
  <si>
    <t>RONCA'</t>
  </si>
  <si>
    <t>RONCADE</t>
  </si>
  <si>
    <t>RONCADELLE</t>
  </si>
  <si>
    <t>RONCARO</t>
  </si>
  <si>
    <t>RONCEGNO TERME</t>
  </si>
  <si>
    <t>RONCELLO</t>
  </si>
  <si>
    <t>RONCHI DEI LEGIONARI</t>
  </si>
  <si>
    <t>RONCHI VALSUGANA</t>
  </si>
  <si>
    <t>RONCHIS</t>
  </si>
  <si>
    <t>RONCIGLIONE</t>
  </si>
  <si>
    <t>RONCO ALL'ADIGE</t>
  </si>
  <si>
    <t>RONCO BIELLESE</t>
  </si>
  <si>
    <t>RONCO BRIANTINO</t>
  </si>
  <si>
    <t>RONCO CANAVESE</t>
  </si>
  <si>
    <t>RONCO SCRIVIA</t>
  </si>
  <si>
    <t>RONCOBELLO</t>
  </si>
  <si>
    <t>RONCOFERRARO</t>
  </si>
  <si>
    <t>RONCOFREDDO</t>
  </si>
  <si>
    <t>RONCOLA</t>
  </si>
  <si>
    <t>RONDANINA</t>
  </si>
  <si>
    <t>RONDISSONE</t>
  </si>
  <si>
    <t>RONSECCO</t>
  </si>
  <si>
    <t>RONZO-CHIENIS</t>
  </si>
  <si>
    <t>RONZONE</t>
  </si>
  <si>
    <t>ROPPOLO</t>
  </si>
  <si>
    <t>RORA'</t>
  </si>
  <si>
    <t>ROSA'</t>
  </si>
  <si>
    <t>ROSARNO</t>
  </si>
  <si>
    <t>ROSASCO</t>
  </si>
  <si>
    <t>ROSATE</t>
  </si>
  <si>
    <t>ROSAZZA</t>
  </si>
  <si>
    <t>ROSCIANO</t>
  </si>
  <si>
    <t>ROSCIGNO</t>
  </si>
  <si>
    <t>ROSE</t>
  </si>
  <si>
    <t>ROSELLO</t>
  </si>
  <si>
    <t>ROSETO CAPO SPULICO</t>
  </si>
  <si>
    <t>ROSETO DEGLI ABRUZZI</t>
  </si>
  <si>
    <t>ROSETO VALFORTORE</t>
  </si>
  <si>
    <t>ROSIGNANO MARITTIMO</t>
  </si>
  <si>
    <t>ROSIGNANO MONFERRATO</t>
  </si>
  <si>
    <t>ROSOLINA</t>
  </si>
  <si>
    <t>ROSOLINI</t>
  </si>
  <si>
    <t>ROSORA</t>
  </si>
  <si>
    <t>ROSSA</t>
  </si>
  <si>
    <t>ROSSANA</t>
  </si>
  <si>
    <t>ROSSANO VENETO</t>
  </si>
  <si>
    <t>ROSSIGLIONE</t>
  </si>
  <si>
    <t>ROSTA</t>
  </si>
  <si>
    <t>ROTA D'IMAGNA</t>
  </si>
  <si>
    <t>ROTA GRECA</t>
  </si>
  <si>
    <t>ROTELLA</t>
  </si>
  <si>
    <t>ROTELLO</t>
  </si>
  <si>
    <t>ROTONDA</t>
  </si>
  <si>
    <t>ROTONDELLA</t>
  </si>
  <si>
    <t>ROTONDI</t>
  </si>
  <si>
    <t>ROTTOFRENO</t>
  </si>
  <si>
    <t>ROTZO</t>
  </si>
  <si>
    <t>ROURE</t>
  </si>
  <si>
    <t>ROVASENDA</t>
  </si>
  <si>
    <t>ROVATO</t>
  </si>
  <si>
    <t>ROVEGNO</t>
  </si>
  <si>
    <t>ROVELLASCA</t>
  </si>
  <si>
    <t>ROVELLO PORRO</t>
  </si>
  <si>
    <t>ROVERBELLA</t>
  </si>
  <si>
    <t>ROVERCHIARA</t>
  </si>
  <si>
    <t>ROVERE' DELLA LUNA</t>
  </si>
  <si>
    <t>ROVERE' VERONESE</t>
  </si>
  <si>
    <t>ROVEREDO DI GUA'</t>
  </si>
  <si>
    <t>ROVEREDO IN PIANO</t>
  </si>
  <si>
    <t>ROVERETO</t>
  </si>
  <si>
    <t>ROVESCALA</t>
  </si>
  <si>
    <t>ROVETTA</t>
  </si>
  <si>
    <t>ROVIANO</t>
  </si>
  <si>
    <t>ROVIGO</t>
  </si>
  <si>
    <t>ROVITO</t>
  </si>
  <si>
    <t>ROVOLON</t>
  </si>
  <si>
    <t>ROZZANO</t>
  </si>
  <si>
    <t>RUBANO</t>
  </si>
  <si>
    <t>RUBIANA</t>
  </si>
  <si>
    <t>RUBIERA</t>
  </si>
  <si>
    <t>RUDA</t>
  </si>
  <si>
    <t>RUDIANO</t>
  </si>
  <si>
    <t>RUEGLIO</t>
  </si>
  <si>
    <t>RUFFANO</t>
  </si>
  <si>
    <t>RUFFIA</t>
  </si>
  <si>
    <t>RUFFRE'-MENDOLA</t>
  </si>
  <si>
    <t>RUFINA</t>
  </si>
  <si>
    <t>RUINAS</t>
  </si>
  <si>
    <t>RUMO</t>
  </si>
  <si>
    <t>RUOTI</t>
  </si>
  <si>
    <t>RUSSI</t>
  </si>
  <si>
    <t>RUTIGLIANO</t>
  </si>
  <si>
    <t>RUTINO</t>
  </si>
  <si>
    <t>RUVIANO</t>
  </si>
  <si>
    <t>RUVO DEL MONTE</t>
  </si>
  <si>
    <t>RUVO DI PUGLIA</t>
  </si>
  <si>
    <t>SABAUDIA</t>
  </si>
  <si>
    <t>SABBIO CHIESE</t>
  </si>
  <si>
    <t>SABBIONETA</t>
  </si>
  <si>
    <t>SACCO</t>
  </si>
  <si>
    <t>SACCOLONGO</t>
  </si>
  <si>
    <t>SACILE</t>
  </si>
  <si>
    <t>SACROFANO</t>
  </si>
  <si>
    <t>SADALI</t>
  </si>
  <si>
    <t>SAGAMA</t>
  </si>
  <si>
    <t>SAGLIANO MICCA</t>
  </si>
  <si>
    <t>SAGRADO</t>
  </si>
  <si>
    <t>SAGRON MIS</t>
  </si>
  <si>
    <t>SAINT-CHRISTOPHE</t>
  </si>
  <si>
    <t>SAINT-DENIS</t>
  </si>
  <si>
    <t>SAINT-MARCEL</t>
  </si>
  <si>
    <t>SAINT-NICOLAS</t>
  </si>
  <si>
    <t>SAINT-OYEN</t>
  </si>
  <si>
    <t>SAINT-PIERRE</t>
  </si>
  <si>
    <t>SAINT-RHEMY-EN-BOSSES</t>
  </si>
  <si>
    <t>SAINT-VINCENT</t>
  </si>
  <si>
    <t>SALA BAGANZA</t>
  </si>
  <si>
    <t>SALA BIELLESE</t>
  </si>
  <si>
    <t>SALA BOLOGNESE</t>
  </si>
  <si>
    <t>SALA COMACINA</t>
  </si>
  <si>
    <t>SALA CONSILINA</t>
  </si>
  <si>
    <t>SALA MONFERRATO</t>
  </si>
  <si>
    <t>SALANDRA</t>
  </si>
  <si>
    <t>SALAPARUTA</t>
  </si>
  <si>
    <t>SALARA</t>
  </si>
  <si>
    <t>SALASCO</t>
  </si>
  <si>
    <t>SALASSA</t>
  </si>
  <si>
    <t>SALBERTRAND</t>
  </si>
  <si>
    <t>SALCEDO</t>
  </si>
  <si>
    <t>SALCITO</t>
  </si>
  <si>
    <t>SALE</t>
  </si>
  <si>
    <t>SALE DELLE LANGHE</t>
  </si>
  <si>
    <t>SALE MARASINO</t>
  </si>
  <si>
    <t>SALE SAN GIOVANNI</t>
  </si>
  <si>
    <t>SALEMI</t>
  </si>
  <si>
    <t>SALENTO</t>
  </si>
  <si>
    <t>SALERANO CANAVESE</t>
  </si>
  <si>
    <t>SALERANO SUL LAMBRO</t>
  </si>
  <si>
    <t>SALERNO</t>
  </si>
  <si>
    <t>SALGAREDA</t>
  </si>
  <si>
    <t>SALI VERCELLESE</t>
  </si>
  <si>
    <t>SALICE SALENTINO</t>
  </si>
  <si>
    <t>SALICETO</t>
  </si>
  <si>
    <t>SALISANO</t>
  </si>
  <si>
    <t>SALIZZOLE</t>
  </si>
  <si>
    <t>SALLE</t>
  </si>
  <si>
    <t>SALMOUR</t>
  </si>
  <si>
    <t>SALO'</t>
  </si>
  <si>
    <t>SALORNO SULLA STRADA DEL VINO/SALURN AN DER WEINSTRASSE</t>
  </si>
  <si>
    <t>SALSOMAGGIORE TERME</t>
  </si>
  <si>
    <t>SALTRIO</t>
  </si>
  <si>
    <t>SALUDECIO</t>
  </si>
  <si>
    <t>SALUGGIA</t>
  </si>
  <si>
    <t>SALUSSOLA</t>
  </si>
  <si>
    <t>SALUZZO</t>
  </si>
  <si>
    <t>SALVE</t>
  </si>
  <si>
    <t>SALVIROLA</t>
  </si>
  <si>
    <t>SALVITELLE</t>
  </si>
  <si>
    <t>SALZA DI PINEROLO</t>
  </si>
  <si>
    <t>SALZA IRPINA</t>
  </si>
  <si>
    <t>SALZANO</t>
  </si>
  <si>
    <t>SAMARATE</t>
  </si>
  <si>
    <t>SAMASSI</t>
  </si>
  <si>
    <t>SAMATZAI</t>
  </si>
  <si>
    <t>SAMBUCA DI SICILIA</t>
  </si>
  <si>
    <t>SAMBUCA PISTOIESE</t>
  </si>
  <si>
    <t>SAMBUCI</t>
  </si>
  <si>
    <t>SAMBUCO</t>
  </si>
  <si>
    <t>SAMMICHELE DI BARI</t>
  </si>
  <si>
    <t>SAMO</t>
  </si>
  <si>
    <t>SAMOLACO</t>
  </si>
  <si>
    <t>SAMONE</t>
  </si>
  <si>
    <t>SAMPEYRE</t>
  </si>
  <si>
    <t>SAMUGHEO</t>
  </si>
  <si>
    <t>SAN BARTOLOMEO AL MARE</t>
  </si>
  <si>
    <t>SAN BARTOLOMEO IN GALDO</t>
  </si>
  <si>
    <t>SAN BARTOLOMEO VAL CAVARGNA</t>
  </si>
  <si>
    <t>SAN BASILE</t>
  </si>
  <si>
    <t>SAN BASILIO</t>
  </si>
  <si>
    <t>SAN BASSANO</t>
  </si>
  <si>
    <t>SAN BELLINO</t>
  </si>
  <si>
    <t>SAN BENEDETTO BELBO</t>
  </si>
  <si>
    <t>SAN BENEDETTO DEI MARSI</t>
  </si>
  <si>
    <t>SAN BENEDETTO DEL TRONTO</t>
  </si>
  <si>
    <t>SAN BENEDETTO IN PERILLIS</t>
  </si>
  <si>
    <t>SAN BENEDETTO PO</t>
  </si>
  <si>
    <t>SAN BENEDETTO ULLANO</t>
  </si>
  <si>
    <t>SAN BENEDETTO VAL DI SAMBRO</t>
  </si>
  <si>
    <t>SAN BENIGNO CANAVESE</t>
  </si>
  <si>
    <t>SAN BERNARDINO VERBANO</t>
  </si>
  <si>
    <t>SAN BIAGIO DELLA CIMA</t>
  </si>
  <si>
    <t>SAN BIAGIO DI CALLALTA</t>
  </si>
  <si>
    <t>SAN BIAGIO PLATANI</t>
  </si>
  <si>
    <t>SAN BIAGIO SARACINISCO</t>
  </si>
  <si>
    <t>SAN BIASE</t>
  </si>
  <si>
    <t>SAN BONIFACIO</t>
  </si>
  <si>
    <t>SAN BUONO</t>
  </si>
  <si>
    <t>SAN CALOGERO</t>
  </si>
  <si>
    <t>SAN CANDIDO/INNICHEN</t>
  </si>
  <si>
    <t>SAN CANZIAN D'ISONZO</t>
  </si>
  <si>
    <t>SAN CARLO CANAVESE</t>
  </si>
  <si>
    <t>SAN CASCIANO DEI BAGNI</t>
  </si>
  <si>
    <t>SAN CASCIANO IN VAL DI PESA</t>
  </si>
  <si>
    <t>SAN CASSIANO</t>
  </si>
  <si>
    <t>SAN CATALDO</t>
  </si>
  <si>
    <t>SAN CESAREO</t>
  </si>
  <si>
    <t>SAN CESARIO DI LECCE</t>
  </si>
  <si>
    <t>SAN CESARIO SUL PANARO</t>
  </si>
  <si>
    <t>SAN CHIRICO NUOVO</t>
  </si>
  <si>
    <t>SAN CHIRICO RAPARO</t>
  </si>
  <si>
    <t>SAN CIPIRELLO</t>
  </si>
  <si>
    <t>SAN CIPRIANO D'AVERSA</t>
  </si>
  <si>
    <t>SAN CIPRIANO PICENTINO</t>
  </si>
  <si>
    <t>SAN CIPRIANO PO</t>
  </si>
  <si>
    <t>SAN CLEMENTE</t>
  </si>
  <si>
    <t>SAN COLOMBANO AL LAMBRO</t>
  </si>
  <si>
    <t>SAN COLOMBANO BELMONTE</t>
  </si>
  <si>
    <t>SAN COLOMBANO CERTENOLI</t>
  </si>
  <si>
    <t>SAN CONO</t>
  </si>
  <si>
    <t>SAN COSMO ALBANESE</t>
  </si>
  <si>
    <t>SAN COSTANTINO ALBANESE</t>
  </si>
  <si>
    <t>SAN COSTANTINO CALABRO</t>
  </si>
  <si>
    <t>SAN COSTANZO</t>
  </si>
  <si>
    <t>SAN CRISTOFORO</t>
  </si>
  <si>
    <t>SAN DAMIANO AL COLLE</t>
  </si>
  <si>
    <t>SAN DAMIANO D'ASTI</t>
  </si>
  <si>
    <t>SAN DAMIANO MACRA</t>
  </si>
  <si>
    <t>SAN DANIELE DEL FRIULI</t>
  </si>
  <si>
    <t>SAN DANIELE PO</t>
  </si>
  <si>
    <t>SAN DEMETRIO CORONE</t>
  </si>
  <si>
    <t>SAN DEMETRIO NE' VESTINI</t>
  </si>
  <si>
    <t>SAN DIDERO</t>
  </si>
  <si>
    <t>SAN DONA' DI PIAVE</t>
  </si>
  <si>
    <t>SAN DONACI</t>
  </si>
  <si>
    <t>SAN DONATO DI LECCE</t>
  </si>
  <si>
    <t>SAN DONATO DI NINEA</t>
  </si>
  <si>
    <t>SAN DONATO MILANESE</t>
  </si>
  <si>
    <t>SAN DONATO VAL DI COMINO</t>
  </si>
  <si>
    <t>SAN DORLIGO DELLA VALLE-DOLINA</t>
  </si>
  <si>
    <t>SAN FELE</t>
  </si>
  <si>
    <t>SAN FELICE A CANCELLO</t>
  </si>
  <si>
    <t>SAN FELICE CIRCEO</t>
  </si>
  <si>
    <t>SAN FELICE DEL BENACO</t>
  </si>
  <si>
    <t>SAN FELICE DEL MOLISE</t>
  </si>
  <si>
    <t>SAN FELICE SUL PANARO</t>
  </si>
  <si>
    <t>SAN FERDINANDO</t>
  </si>
  <si>
    <t>SAN FERDINANDO DI PUGLIA</t>
  </si>
  <si>
    <t>SAN FERMO DELLA BATTAGLIA</t>
  </si>
  <si>
    <t>SAN FILI</t>
  </si>
  <si>
    <t>SAN FILIPPO DEL MELA</t>
  </si>
  <si>
    <t>SAN FIOR</t>
  </si>
  <si>
    <t>SAN FIORANO</t>
  </si>
  <si>
    <t>SAN FLORIANO DEL COLLIO</t>
  </si>
  <si>
    <t>SAN FLORO</t>
  </si>
  <si>
    <t>SAN FRANCESCO AL CAMPO</t>
  </si>
  <si>
    <t>SAN FRATELLO</t>
  </si>
  <si>
    <t>SAN GAVINO MONREALE</t>
  </si>
  <si>
    <t>SAN GEMINI</t>
  </si>
  <si>
    <t>SAN GENESIO ATESINO/JENESIEN</t>
  </si>
  <si>
    <t>SAN GENESIO ED UNITI</t>
  </si>
  <si>
    <t>SAN GENNARO VESUVIANO</t>
  </si>
  <si>
    <t>SAN GERMANO CHISONE</t>
  </si>
  <si>
    <t>SAN GERMANO VERCELLESE</t>
  </si>
  <si>
    <t>SAN GERVASIO BRESCIANO</t>
  </si>
  <si>
    <t>SAN GIACOMO DEGLI SCHIAVONI</t>
  </si>
  <si>
    <t>SAN GIACOMO DELLE SEGNATE</t>
  </si>
  <si>
    <t>SAN GIACOMO FILIPPO</t>
  </si>
  <si>
    <t>SAN GIACOMO VERCELLESE</t>
  </si>
  <si>
    <t>SAN GILLIO</t>
  </si>
  <si>
    <t>SAN GIMIGNANO</t>
  </si>
  <si>
    <t>SAN GINESIO</t>
  </si>
  <si>
    <t>SAN GIORGIO A CREMANO</t>
  </si>
  <si>
    <t>SAN GIORGIO A LIRI</t>
  </si>
  <si>
    <t>SAN GIORGIO ALBANESE</t>
  </si>
  <si>
    <t>SAN GIORGIO BIGARELLO</t>
  </si>
  <si>
    <t>SAN GIORGIO CANAVESE</t>
  </si>
  <si>
    <t>SAN GIORGIO DEL SANNIO</t>
  </si>
  <si>
    <t>SAN GIORGIO DELLA RICHINVELDA</t>
  </si>
  <si>
    <t>SAN GIORGIO DELLE PERTICHE</t>
  </si>
  <si>
    <t>SAN GIORGIO DI LOMELLINA</t>
  </si>
  <si>
    <t>SAN GIORGIO DI NOGARO</t>
  </si>
  <si>
    <t>SAN GIORGIO DI PIANO</t>
  </si>
  <si>
    <t>SAN GIORGIO IN BOSCO</t>
  </si>
  <si>
    <t>SAN GIORGIO IONICO</t>
  </si>
  <si>
    <t>SAN GIORGIO LA MOLARA</t>
  </si>
  <si>
    <t>SAN GIORGIO LUCANO</t>
  </si>
  <si>
    <t>SAN GIORGIO MONFERRATO</t>
  </si>
  <si>
    <t>SAN GIORGIO MORGETO</t>
  </si>
  <si>
    <t>SAN GIORGIO PIACENTINO</t>
  </si>
  <si>
    <t>SAN GIORGIO SCARAMPI</t>
  </si>
  <si>
    <t>SAN GIORGIO SU LEGNANO</t>
  </si>
  <si>
    <t>SAN GIORIO DI SUSA</t>
  </si>
  <si>
    <t>SAN GIOVANNI A PIRO</t>
  </si>
  <si>
    <t>SAN GIOVANNI AL NATISONE</t>
  </si>
  <si>
    <t>SAN GIOVANNI BIANCO</t>
  </si>
  <si>
    <t>SAN GIOVANNI DEL DOSSO</t>
  </si>
  <si>
    <t>SAN GIOVANNI DI FASSA</t>
  </si>
  <si>
    <t>SAN GIOVANNI DI GERACE</t>
  </si>
  <si>
    <t>SAN GIOVANNI GEMINI</t>
  </si>
  <si>
    <t>SAN GIOVANNI ILARIONE</t>
  </si>
  <si>
    <t>SAN GIOVANNI IN CROCE</t>
  </si>
  <si>
    <t>SAN GIOVANNI IN FIORE</t>
  </si>
  <si>
    <t>SAN GIOVANNI IN GALDO</t>
  </si>
  <si>
    <t>SAN GIOVANNI IN MARIGNANO</t>
  </si>
  <si>
    <t>SAN GIOVANNI IN PERSICETO</t>
  </si>
  <si>
    <t>SAN GIOVANNI INCARICO</t>
  </si>
  <si>
    <t>SAN GIOVANNI LA PUNTA</t>
  </si>
  <si>
    <t>SAN GIOVANNI LIPIONI</t>
  </si>
  <si>
    <t>SAN GIOVANNI LUPATOTO</t>
  </si>
  <si>
    <t>SAN GIOVANNI ROTONDO</t>
  </si>
  <si>
    <t>SAN GIOVANNI SUERGIU</t>
  </si>
  <si>
    <t>SAN GIOVANNI TEATINO</t>
  </si>
  <si>
    <t>SAN GIOVANNI VALDARNO</t>
  </si>
  <si>
    <t>SAN GIULIANO DEL SANNIO</t>
  </si>
  <si>
    <t>SAN GIULIANO DI PUGLIA</t>
  </si>
  <si>
    <t>SAN GIULIANO MILANESE</t>
  </si>
  <si>
    <t>SAN GIULIANO TERME</t>
  </si>
  <si>
    <t>SAN GIUSEPPE JATO</t>
  </si>
  <si>
    <t>SAN GIUSEPPE VESUVIANO</t>
  </si>
  <si>
    <t>SAN GIUSTINO</t>
  </si>
  <si>
    <t>SAN GIUSTO CANAVESE</t>
  </si>
  <si>
    <t>SAN GODENZO</t>
  </si>
  <si>
    <t>SAN GREGORIO D'IPPONA</t>
  </si>
  <si>
    <t>SAN GREGORIO DA SASSOLA</t>
  </si>
  <si>
    <t>SAN GREGORIO DI CATANIA</t>
  </si>
  <si>
    <t>SAN GREGORIO MAGNO</t>
  </si>
  <si>
    <t>SAN GREGORIO MATESE</t>
  </si>
  <si>
    <t>SAN GREGORIO NELLE ALPI</t>
  </si>
  <si>
    <t>SAN LAZZARO DI SAVENA</t>
  </si>
  <si>
    <t>SAN LEO</t>
  </si>
  <si>
    <t>SAN LEONARDO</t>
  </si>
  <si>
    <t>SAN LEONARDO IN PASSIRIA/ST. LEONHARD IN PASSEIER</t>
  </si>
  <si>
    <t>SAN LEUCIO DEL SANNIO</t>
  </si>
  <si>
    <t>SAN LORENZELLO</t>
  </si>
  <si>
    <t>SAN LORENZO</t>
  </si>
  <si>
    <t>SAN LORENZO AL MARE</t>
  </si>
  <si>
    <t>SAN LORENZO BELLIZZI</t>
  </si>
  <si>
    <t>SAN LORENZO DEL VALLO</t>
  </si>
  <si>
    <t>SAN LORENZO DI SEBATO/ST. LORENZEN</t>
  </si>
  <si>
    <t>SAN LORENZO DORSINO</t>
  </si>
  <si>
    <t>SAN LORENZO IN CAMPO</t>
  </si>
  <si>
    <t>SAN LORENZO ISONTINO</t>
  </si>
  <si>
    <t>SAN LORENZO MAGGIORE</t>
  </si>
  <si>
    <t>SAN LORENZO NUOVO</t>
  </si>
  <si>
    <t>SAN LUCA</t>
  </si>
  <si>
    <t>SAN LUCIDO</t>
  </si>
  <si>
    <t>SAN LUPO</t>
  </si>
  <si>
    <t>SAN MANGO D'AQUINO</t>
  </si>
  <si>
    <t>SAN MANGO PIEMONTE</t>
  </si>
  <si>
    <t>SAN MANGO SUL CALORE</t>
  </si>
  <si>
    <t>SAN MARCELLINO</t>
  </si>
  <si>
    <t>SAN MARCELLO</t>
  </si>
  <si>
    <t>SAN MARCELLO PITEGLIO</t>
  </si>
  <si>
    <t>SAN MARCO ARGENTANO</t>
  </si>
  <si>
    <t>SAN MARCO D'ALUNZIO</t>
  </si>
  <si>
    <t>SAN MARCO DEI CAVOTI</t>
  </si>
  <si>
    <t>SAN MARCO EVANGELISTA</t>
  </si>
  <si>
    <t>SAN MARCO IN LAMIS</t>
  </si>
  <si>
    <t>SAN MARCO LA CATOLA</t>
  </si>
  <si>
    <t>SAN MARTINO AL TAGLIAMENTO</t>
  </si>
  <si>
    <t>SAN MARTINO ALFIERI</t>
  </si>
  <si>
    <t>SAN MARTINO BUON ALBERGO</t>
  </si>
  <si>
    <t>SAN MARTINO CANAVESE</t>
  </si>
  <si>
    <t>SAN MARTINO D'AGRI</t>
  </si>
  <si>
    <t>SAN MARTINO DALL'ARGINE</t>
  </si>
  <si>
    <t>SAN MARTINO DEL LAGO</t>
  </si>
  <si>
    <t>SAN MARTINO DI FINITA</t>
  </si>
  <si>
    <t>SAN MARTINO DI LUPARI</t>
  </si>
  <si>
    <t>SAN MARTINO DI VENEZZE</t>
  </si>
  <si>
    <t>SAN MARTINO IN BADIA/ST. MARTIN IN THURN</t>
  </si>
  <si>
    <t>SAN MARTINO IN PASSIRIA/ST. MARTIN IN PASSEIER</t>
  </si>
  <si>
    <t>SAN MARTINO IN PENSILIS</t>
  </si>
  <si>
    <t>SAN MARTINO IN RIO</t>
  </si>
  <si>
    <t>SAN MARTINO IN STRADA</t>
  </si>
  <si>
    <t>SAN MARTINO SANNITA</t>
  </si>
  <si>
    <t>SAN MARTINO SICCOMARIO</t>
  </si>
  <si>
    <t>SAN MARTINO SULLA MARRUCINA</t>
  </si>
  <si>
    <t>SAN MARTINO VALLE CAUDINA</t>
  </si>
  <si>
    <t>SAN MARZANO DI SAN GIUSEPPE</t>
  </si>
  <si>
    <t>SAN MARZANO OLIVETO</t>
  </si>
  <si>
    <t>SAN MARZANO SUL SARNO</t>
  </si>
  <si>
    <t>SAN MASSIMO</t>
  </si>
  <si>
    <t>SAN MAURIZIO CANAVESE</t>
  </si>
  <si>
    <t>SAN MAURIZIO D'OPAGLIO</t>
  </si>
  <si>
    <t>SAN MAURO CASTELVERDE</t>
  </si>
  <si>
    <t>SAN MAURO CILENTO</t>
  </si>
  <si>
    <t>SAN MAURO DI SALINE</t>
  </si>
  <si>
    <t>SAN MAURO FORTE</t>
  </si>
  <si>
    <t>SAN MAURO LA BRUCA</t>
  </si>
  <si>
    <t>SAN MAURO MARCHESATO</t>
  </si>
  <si>
    <t>SAN MAURO PASCOLI</t>
  </si>
  <si>
    <t>SAN MAURO TORINESE</t>
  </si>
  <si>
    <t>SAN MICHELE AL TAGLIAMENTO</t>
  </si>
  <si>
    <t>SAN MICHELE ALL'ADIGE</t>
  </si>
  <si>
    <t>SAN MICHELE DI GANZARIA</t>
  </si>
  <si>
    <t>SAN MICHELE DI SERINO</t>
  </si>
  <si>
    <t>SAN MICHELE MONDOVI'</t>
  </si>
  <si>
    <t>SAN MICHELE SALENTINO</t>
  </si>
  <si>
    <t>SAN MINIATO</t>
  </si>
  <si>
    <t>SAN NAZZARO</t>
  </si>
  <si>
    <t>SAN NAZZARO SESIA</t>
  </si>
  <si>
    <t>SAN NAZZARO VAL CAVARGNA</t>
  </si>
  <si>
    <t>SAN NICANDRO GARGANICO</t>
  </si>
  <si>
    <t>SAN NICOLA ARCELLA</t>
  </si>
  <si>
    <t>SAN NICOLA BARONIA</t>
  </si>
  <si>
    <t>SAN NICOLA DA CRISSA</t>
  </si>
  <si>
    <t>SAN NICOLA DELL'ALTO</t>
  </si>
  <si>
    <t>SAN NICOLA LA STRADA</t>
  </si>
  <si>
    <t>SAN NICOLA MANFREDI</t>
  </si>
  <si>
    <t>SAN NICOLO' D'ARCIDANO</t>
  </si>
  <si>
    <t>SAN NICOLO' DI COMELICO</t>
  </si>
  <si>
    <t>SAN NICOLO' GERREI</t>
  </si>
  <si>
    <t>SAN PANCRAZIO SALENTINO</t>
  </si>
  <si>
    <t>SAN PANCRAZIO/ST. PANKRAZ</t>
  </si>
  <si>
    <t>SAN PAOLO</t>
  </si>
  <si>
    <t>SAN PAOLO ALBANESE</t>
  </si>
  <si>
    <t>SAN PAOLO BEL SITO</t>
  </si>
  <si>
    <t>SAN PAOLO D'ARGON</t>
  </si>
  <si>
    <t>SAN PAOLO DI CIVITATE</t>
  </si>
  <si>
    <t>SAN PAOLO DI JESI</t>
  </si>
  <si>
    <t>SAN PAOLO SOLBRITO</t>
  </si>
  <si>
    <t>SAN PELLEGRINO TERME</t>
  </si>
  <si>
    <t>SAN PIER D'ISONZO</t>
  </si>
  <si>
    <t>SAN PIER NICETO</t>
  </si>
  <si>
    <t>SAN PIERO PATTI</t>
  </si>
  <si>
    <t>SAN PIETRO A MAIDA</t>
  </si>
  <si>
    <t>SAN PIETRO AL NATISONE</t>
  </si>
  <si>
    <t>SAN PIETRO AL TANAGRO</t>
  </si>
  <si>
    <t>SAN PIETRO APOSTOLO</t>
  </si>
  <si>
    <t>SAN PIETRO AVELLANA</t>
  </si>
  <si>
    <t>SAN PIETRO CLARENZA</t>
  </si>
  <si>
    <t>SAN PIETRO DI CADORE</t>
  </si>
  <si>
    <t>SAN PIETRO DI CARIDA'</t>
  </si>
  <si>
    <t>SAN PIETRO DI FELETTO</t>
  </si>
  <si>
    <t>SAN PIETRO DI MORUBIO</t>
  </si>
  <si>
    <t>SAN PIETRO IN AMANTEA</t>
  </si>
  <si>
    <t>SAN PIETRO IN CARIANO</t>
  </si>
  <si>
    <t>SAN PIETRO IN CASALE</t>
  </si>
  <si>
    <t>SAN PIETRO IN CERRO</t>
  </si>
  <si>
    <t>SAN PIETRO IN GU</t>
  </si>
  <si>
    <t>SAN PIETRO IN GUARANO</t>
  </si>
  <si>
    <t>SAN PIETRO IN LAMA</t>
  </si>
  <si>
    <t>SAN PIETRO INFINE</t>
  </si>
  <si>
    <t>SAN PIETRO MOSEZZO</t>
  </si>
  <si>
    <t>SAN PIETRO MUSSOLINO</t>
  </si>
  <si>
    <t>SAN PIETRO VAL LEMINA</t>
  </si>
  <si>
    <t>SAN PIETRO VERNOTICO</t>
  </si>
  <si>
    <t>SAN PIETRO VIMINARIO</t>
  </si>
  <si>
    <t>SAN PIO DELLE CAMERE</t>
  </si>
  <si>
    <t>SAN POLO D'ENZA</t>
  </si>
  <si>
    <t>SAN POLO DEI CAVALIERI</t>
  </si>
  <si>
    <t>SAN POLO DI PIAVE</t>
  </si>
  <si>
    <t>SAN POLO MATESE</t>
  </si>
  <si>
    <t>SAN PONSO</t>
  </si>
  <si>
    <t>SAN POSSIDONIO</t>
  </si>
  <si>
    <t>SAN POTITO SANNITICO</t>
  </si>
  <si>
    <t>SAN POTITO ULTRA</t>
  </si>
  <si>
    <t>SAN PRISCO</t>
  </si>
  <si>
    <t>SAN PROCOPIO</t>
  </si>
  <si>
    <t>SAN PROSPERO</t>
  </si>
  <si>
    <t>SAN QUIRICO D'ORCIA</t>
  </si>
  <si>
    <t>SAN QUIRINO</t>
  </si>
  <si>
    <t>SAN RAFFAELE CIMENA</t>
  </si>
  <si>
    <t>SAN ROBERTO</t>
  </si>
  <si>
    <t>SAN ROCCO AL PORTO</t>
  </si>
  <si>
    <t>SAN ROMANO IN GARFAGNANA</t>
  </si>
  <si>
    <t>SAN RUFO</t>
  </si>
  <si>
    <t>SAN SALVATORE DI FITALIA</t>
  </si>
  <si>
    <t>SAN SALVATORE MONFERRATO</t>
  </si>
  <si>
    <t>SAN SALVATORE TELESINO</t>
  </si>
  <si>
    <t>SAN SALVO</t>
  </si>
  <si>
    <t>SAN SEBASTIANO AL VESUVIO</t>
  </si>
  <si>
    <t>SAN SEBASTIANO CURONE</t>
  </si>
  <si>
    <t>SAN SEBASTIANO DA PO</t>
  </si>
  <si>
    <t>SAN SECONDO DI PINEROLO</t>
  </si>
  <si>
    <t>SAN SECONDO PARMENSE</t>
  </si>
  <si>
    <t>SAN SEVERINO LUCANO</t>
  </si>
  <si>
    <t>SAN SEVERINO MARCHE</t>
  </si>
  <si>
    <t>SAN SEVERO</t>
  </si>
  <si>
    <t>SAN SIRO</t>
  </si>
  <si>
    <t>SAN SOSSIO BARONIA</t>
  </si>
  <si>
    <t>SAN SOSTENE</t>
  </si>
  <si>
    <t>SAN SOSTI</t>
  </si>
  <si>
    <t>SAN SPERATE</t>
  </si>
  <si>
    <t>SAN STINO DI LIVENZA</t>
  </si>
  <si>
    <t>SAN TAMMARO</t>
  </si>
  <si>
    <t>SAN TEODORO</t>
  </si>
  <si>
    <t>SAN TOMASO AGORDINO</t>
  </si>
  <si>
    <t>SAN VALENTINO IN ABRUZZO CITERIORE</t>
  </si>
  <si>
    <t>SAN VALENTINO TORIO</t>
  </si>
  <si>
    <t>SAN VENANZO</t>
  </si>
  <si>
    <t>SAN VENDEMIANO</t>
  </si>
  <si>
    <t>SAN VERO MILIS</t>
  </si>
  <si>
    <t>SAN VINCENZO</t>
  </si>
  <si>
    <t>SAN VINCENZO LA COSTA</t>
  </si>
  <si>
    <t>SAN VINCENZO VALLE ROVETO</t>
  </si>
  <si>
    <t>SAN VITALIANO</t>
  </si>
  <si>
    <t>SAN VITO</t>
  </si>
  <si>
    <t>SAN VITO AL TAGLIAMENTO</t>
  </si>
  <si>
    <t>SAN VITO AL TORRE</t>
  </si>
  <si>
    <t>SAN VITO CHIETINO</t>
  </si>
  <si>
    <t>SAN VITO DEI NORMANNI</t>
  </si>
  <si>
    <t>SAN VITO DI CADORE</t>
  </si>
  <si>
    <t>SAN VITO DI FAGAGNA</t>
  </si>
  <si>
    <t>SAN VITO DI LEGUZZANO</t>
  </si>
  <si>
    <t>SAN VITO LO CAPO</t>
  </si>
  <si>
    <t>SAN VITO ROMANO</t>
  </si>
  <si>
    <t>SAN VITO SULLO IONIO</t>
  </si>
  <si>
    <t>SAN VITTORE DEL LAZIO</t>
  </si>
  <si>
    <t>SAN VITTORE OLONA</t>
  </si>
  <si>
    <t>SAN ZENO DI MONTAGNA</t>
  </si>
  <si>
    <t>SAN ZENO NAVIGLIO</t>
  </si>
  <si>
    <t>SAN ZENONE AL LAMBRO</t>
  </si>
  <si>
    <t>SAN ZENONE AL PO</t>
  </si>
  <si>
    <t>SAN ZENONE DEGLI EZZELINI</t>
  </si>
  <si>
    <t>SANARICA</t>
  </si>
  <si>
    <t>SANDIGLIANO</t>
  </si>
  <si>
    <t>SANDRIGO</t>
  </si>
  <si>
    <t>SANFRE'</t>
  </si>
  <si>
    <t>SANFRONT</t>
  </si>
  <si>
    <t>SANGANO</t>
  </si>
  <si>
    <t>SANGIANO</t>
  </si>
  <si>
    <t>SANGINETO</t>
  </si>
  <si>
    <t>SANGUINETTO</t>
  </si>
  <si>
    <t>SANLURI</t>
  </si>
  <si>
    <t>SANNAZZARO DE' BURGONDI</t>
  </si>
  <si>
    <t>SANNICANDRO DI BARI</t>
  </si>
  <si>
    <t>SANNICOLA</t>
  </si>
  <si>
    <t>SANREMO</t>
  </si>
  <si>
    <t>SANSEPOLCRO</t>
  </si>
  <si>
    <t>SANT'AGAPITO</t>
  </si>
  <si>
    <t>SANT'AGATA BOLOGNESE</t>
  </si>
  <si>
    <t>SANT'AGATA DE' GOTI</t>
  </si>
  <si>
    <t>SANT'AGATA DEL BIANCO</t>
  </si>
  <si>
    <t>SANT'AGATA DI ESARO</t>
  </si>
  <si>
    <t>SANT'AGATA DI MILITELLO</t>
  </si>
  <si>
    <t>SANT'AGATA DI PUGLIA</t>
  </si>
  <si>
    <t>SANT'AGATA FELTRIA</t>
  </si>
  <si>
    <t>SANT'AGATA FOSSILI</t>
  </si>
  <si>
    <t>SANT'AGATA LI BATTIATI</t>
  </si>
  <si>
    <t>SANT'AGATA SUL SANTERNO</t>
  </si>
  <si>
    <t>SANT'AGNELLO</t>
  </si>
  <si>
    <t>SANT'ALBANO STURA</t>
  </si>
  <si>
    <t>SANT'ALESSIO CON VIALONE</t>
  </si>
  <si>
    <t>SANT'ALESSIO IN ASPROMONTE</t>
  </si>
  <si>
    <t>SANT'ALESSIO SICULO</t>
  </si>
  <si>
    <t>SANT'ALFIO</t>
  </si>
  <si>
    <t>SANT'AMBROGIO DI TORINO</t>
  </si>
  <si>
    <t>SANT'AMBROGIO DI VALPOLICELLA</t>
  </si>
  <si>
    <t>SANT'AMBROGIO SUL GARIGLIANO</t>
  </si>
  <si>
    <t>SANT'ANASTASIA</t>
  </si>
  <si>
    <t>SANT'ANATOLIA DI NARCO</t>
  </si>
  <si>
    <t>SANT'ANDREA APOSTOLO DELLO IONIO</t>
  </si>
  <si>
    <t>SANT'ANDREA DEL GARIGLIANO</t>
  </si>
  <si>
    <t>SANT'ANDREA DI CONZA</t>
  </si>
  <si>
    <t>SANT'ANDREA FRIUS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</si>
  <si>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</si>
  <si>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</si>
  <si>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</si>
  <si>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</si>
  <si>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</si>
  <si>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</si>
  <si>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DEL PESCO</t>
  </si>
  <si>
    <t>SANT'ANGELO DI BROLO</t>
  </si>
  <si>
    <t>SANT'ANGELO DI PIOVE DI SACCO</t>
  </si>
  <si>
    <t>SANT'ANGELO IN PONTANO</t>
  </si>
  <si>
    <t>SANT'ANGELO IN VADO</t>
  </si>
  <si>
    <t>SANT'ANGELO LE FRATTE</t>
  </si>
  <si>
    <t>SANT'ANGELO LIMOSANO</t>
  </si>
  <si>
    <t>SANT'ANGELO LODIGIANO</t>
  </si>
  <si>
    <t>SANT'ANGELO LOMELLINA</t>
  </si>
  <si>
    <t>SANT'ANGELO MUXARO</t>
  </si>
  <si>
    <t>SANT'ANGELO ROMANO</t>
  </si>
  <si>
    <t>SANT'ANNA ARRESI</t>
  </si>
  <si>
    <t>SANT'ANNA D'ALFAEDO</t>
  </si>
  <si>
    <t>SANT'ANTIMO</t>
  </si>
  <si>
    <t>SANT'ANTIOCO</t>
  </si>
  <si>
    <t>SANT'ANTONINO DI SUSA</t>
  </si>
  <si>
    <t>SANT'ANTONIO ABATE</t>
  </si>
  <si>
    <t>SANT'ANTONIO DI GALLURA</t>
  </si>
  <si>
    <t>SANT'APOLLINARE</t>
  </si>
  <si>
    <t>SANT'ARCANGELO</t>
  </si>
  <si>
    <t>SANT'ARCANGELO TRIMONTE</t>
  </si>
  <si>
    <t>SANT'ARPINO</t>
  </si>
  <si>
    <t>SANT'ARSENIO</t>
  </si>
  <si>
    <t>SANT'EGIDIO ALLA VIBRATA</t>
  </si>
  <si>
    <t>SANT'EGIDIO DEL MONTE ALBINO</t>
  </si>
  <si>
    <t>SANT'ELENA</t>
  </si>
  <si>
    <t>SANT'ELENA SANNITA</t>
  </si>
  <si>
    <t>SANT'ELIA A PIANISI</t>
  </si>
  <si>
    <t>SANT'ELIA FIUMERAPIDO</t>
  </si>
  <si>
    <t>SANT'ELPIDIO A MARE</t>
  </si>
  <si>
    <t>SANT'EUFEMIA A MAIELLA</t>
  </si>
  <si>
    <t>SANT'EUFEMIA D'ASPROMONTE</t>
  </si>
  <si>
    <t>SANT'EUSANIO DEL SANGRO</t>
  </si>
  <si>
    <t>SANT'EUSANIO FORCONESE</t>
  </si>
  <si>
    <t>SANT'ILARIO D'ENZA</t>
  </si>
  <si>
    <t>SANT'ILARIO DELLO IONIO</t>
  </si>
  <si>
    <t>SANT'IPPOLITO</t>
  </si>
  <si>
    <t>SANT'OLCESE</t>
  </si>
  <si>
    <t>SANT'OMERO</t>
  </si>
  <si>
    <t>SANT'OMOBONO TERME</t>
  </si>
  <si>
    <t>SANT'ONOFRIO</t>
  </si>
  <si>
    <t>SANT'ORESTE</t>
  </si>
  <si>
    <t>SANT'ORSOLA TERME</t>
  </si>
  <si>
    <t>SANT'URBANO</t>
  </si>
  <si>
    <t>SANTA BRIGIDA</t>
  </si>
  <si>
    <t>SANTA CATERINA ALBANESE</t>
  </si>
  <si>
    <t>SANTA CATERINA D'ESTE</t>
  </si>
  <si>
    <t>SANTA CATERINA DELLO IONIO</t>
  </si>
  <si>
    <t>SANTA CATERINA VILLARMOSA</t>
  </si>
  <si>
    <t>SANTA CESAREA TERME</t>
  </si>
  <si>
    <t>SANTA CRISTINA D'ASPROMONTE</t>
  </si>
  <si>
    <t>SANTA CRISTINA E BISSONE</t>
  </si>
  <si>
    <t>SANTA CRISTINA GELA</t>
  </si>
  <si>
    <t>SANTA CRISTINA VALGARDENA/ST. CHRISTINA IN GRÖDEN</t>
  </si>
  <si>
    <t>SANTA CROCE CAMERINA</t>
  </si>
  <si>
    <t>SANTA CROCE DEL SANNIO</t>
  </si>
  <si>
    <t>SANTA CROCE DI MAGLIANO</t>
  </si>
  <si>
    <t>SANTA CROCE SULL'ARNO</t>
  </si>
  <si>
    <t>SANTA DOMENICA TALAO</t>
  </si>
  <si>
    <t>SANTA DOMENICA VITTORIA</t>
  </si>
  <si>
    <t>SANTA ELISABETTA</t>
  </si>
  <si>
    <t>SANTA FIORA</t>
  </si>
  <si>
    <t>SANTA FLAVIA</t>
  </si>
  <si>
    <t>SANTA GIULETTA</t>
  </si>
  <si>
    <t>SANTA GIUSTA</t>
  </si>
  <si>
    <t>SANTA GIUSTINA</t>
  </si>
  <si>
    <t>SANTA GIUSTINA IN COLLE</t>
  </si>
  <si>
    <t>SANTA LUCE</t>
  </si>
  <si>
    <t>SANTA LUCIA DEL MELA</t>
  </si>
  <si>
    <t>SANTA LUCIA DI PIAVE</t>
  </si>
  <si>
    <t>SANTA LUCIA DI SERINO</t>
  </si>
  <si>
    <t>SANTA MARGHERITA DI BELICE</t>
  </si>
  <si>
    <t>SANTA MARGHERITA DI STAFFORA</t>
  </si>
  <si>
    <t>SANTA MARGHERITA LIGURE</t>
  </si>
  <si>
    <t>SANTA MARIA A MONTE</t>
  </si>
  <si>
    <t>SANTA MARIA A VICO</t>
  </si>
  <si>
    <t>SANTA MARIA CAPUA VETERE</t>
  </si>
  <si>
    <t>SANTA MARIA COGHINAS</t>
  </si>
  <si>
    <t>SANTA MARIA DEL CEDRO</t>
  </si>
  <si>
    <t>SANTA MARIA DEL MOLISE</t>
  </si>
  <si>
    <t>SANTA MARIA DELLA VERSA</t>
  </si>
  <si>
    <t>SANTA MARIA DI LICODIA</t>
  </si>
  <si>
    <t>SANTA MARIA DI SALA</t>
  </si>
  <si>
    <t>SANTA MARIA HOE'</t>
  </si>
  <si>
    <t>SANTA MARIA IMBARO</t>
  </si>
  <si>
    <t>SANTA MARIA LA CARITA'</t>
  </si>
  <si>
    <t>SANTA MARIA LA FOSSA</t>
  </si>
  <si>
    <t>SANTA MARIA LA LONGA</t>
  </si>
  <si>
    <t>SANTA MARIA MAGGIORE</t>
  </si>
  <si>
    <t>SANTA MARIA NUOVA</t>
  </si>
  <si>
    <t>SANTA MARINA</t>
  </si>
  <si>
    <t>SANTA MARINA SALINA</t>
  </si>
  <si>
    <t>SANTA MARINELLA</t>
  </si>
  <si>
    <t>SANTA NINFA</t>
  </si>
  <si>
    <t>SANTA PAOLINA</t>
  </si>
  <si>
    <t>SANTA SEVERINA</t>
  </si>
  <si>
    <t>SANTA SOFIA</t>
  </si>
  <si>
    <t>SANTA SOFIA D'EPIRO</t>
  </si>
  <si>
    <t>SANTA TERESA DI RIVA</t>
  </si>
  <si>
    <t>SANTA TERESA GALLURA</t>
  </si>
  <si>
    <t>SANTA VENERINA</t>
  </si>
  <si>
    <t>SANTA VITTORIA D'ALBA</t>
  </si>
  <si>
    <t>SANTA VITTORIA IN MATENANO</t>
  </si>
  <si>
    <t>SANTADI</t>
  </si>
  <si>
    <t>SANTARCANGELO DI ROMAGNA</t>
  </si>
  <si>
    <t>SANTE MARIE</t>
  </si>
  <si>
    <t>SANTENA</t>
  </si>
  <si>
    <t>SANTERAMO IN COLLE</t>
  </si>
  <si>
    <t>SANTHIA'</t>
  </si>
  <si>
    <t>SANTI COSMA E DAMIANO</t>
  </si>
  <si>
    <t>SANTO STEFANO AL MARE</t>
  </si>
  <si>
    <t>SANTO STEFANO BELBO</t>
  </si>
  <si>
    <t>SANTO STEFANO D'AVETO</t>
  </si>
  <si>
    <t>SANTO STEFANO DEL SOLE</t>
  </si>
  <si>
    <t>SANTO STEFANO DI CADORE</t>
  </si>
  <si>
    <t>SANTO STEFANO DI CAMASTRA</t>
  </si>
  <si>
    <t>SANTO STEFANO DI MAGRA</t>
  </si>
  <si>
    <t>SANTO STEFANO DI ROGLIANO</t>
  </si>
  <si>
    <t>SANTO STEFANO DI SESSANIO</t>
  </si>
  <si>
    <t>SANTO STEFANO IN ASPROMONTE</t>
  </si>
  <si>
    <t>SANTO STEFANO LODIGIANO</t>
  </si>
  <si>
    <t>SANTO STEFANO QUISQUINA</t>
  </si>
  <si>
    <t>SANTO STEFANO ROERO</t>
  </si>
  <si>
    <t>SANTO STEFANO TICINO</t>
  </si>
  <si>
    <t>SANTOMENNA</t>
  </si>
  <si>
    <t>SANTOPADRE</t>
  </si>
  <si>
    <t>SANTORSO</t>
  </si>
  <si>
    <t>SANTU LUSSURGIU</t>
  </si>
  <si>
    <t>SANZA</t>
  </si>
  <si>
    <t>SANZENO</t>
  </si>
  <si>
    <t>SAONARA</t>
  </si>
  <si>
    <t>SAPONARA</t>
  </si>
  <si>
    <t>SAPPADA</t>
  </si>
  <si>
    <t>SAPRI</t>
  </si>
  <si>
    <t>SARACENA</t>
  </si>
  <si>
    <t>SARACINESCO</t>
  </si>
  <si>
    <t>SARCEDO</t>
  </si>
  <si>
    <t>SARCONI</t>
  </si>
  <si>
    <t>SARDARA</t>
  </si>
  <si>
    <t>SARDIGLIANO</t>
  </si>
  <si>
    <t>SAREGO</t>
  </si>
  <si>
    <t>SARENTINO/SARNTAL</t>
  </si>
  <si>
    <t>SAREZZANO</t>
  </si>
  <si>
    <t>SAREZZO</t>
  </si>
  <si>
    <t>SARMATO</t>
  </si>
  <si>
    <t>SARMEDE</t>
  </si>
  <si>
    <t>SARNANO</t>
  </si>
  <si>
    <t>SARNICO</t>
  </si>
  <si>
    <t>SARNO</t>
  </si>
  <si>
    <t>SARNONICO</t>
  </si>
  <si>
    <t>SARONNO</t>
  </si>
  <si>
    <t>SARRE</t>
  </si>
  <si>
    <t>SARROCH</t>
  </si>
  <si>
    <t>SARSINA</t>
  </si>
  <si>
    <t>SARTEANO</t>
  </si>
  <si>
    <t>SARTIRANA LOMELLINA</t>
  </si>
  <si>
    <t>SARULE</t>
  </si>
  <si>
    <t>SARZANA</t>
  </si>
  <si>
    <t>SASSANO</t>
  </si>
  <si>
    <t>SASSARI</t>
  </si>
  <si>
    <t>SASSELLO</t>
  </si>
  <si>
    <t>SASSETTA</t>
  </si>
  <si>
    <t>SASSINORO</t>
  </si>
  <si>
    <t>SASSO DI CASTALDA</t>
  </si>
  <si>
    <t>SASSO MARCONI</t>
  </si>
  <si>
    <t>SASSOCORVARO AUDITORE</t>
  </si>
  <si>
    <t>SASSOFELTRIO</t>
  </si>
  <si>
    <t>SASSOFERRATO</t>
  </si>
  <si>
    <t>SASSUOLO</t>
  </si>
  <si>
    <t>SATRIANO</t>
  </si>
  <si>
    <t>SATRIANO DI LUCANIA</t>
  </si>
  <si>
    <t>SAURIS</t>
  </si>
  <si>
    <t>SAUZE D'OULX</t>
  </si>
  <si>
    <t>SAUZE DI CESANA</t>
  </si>
  <si>
    <t>SAVA</t>
  </si>
  <si>
    <t>SAVELLI</t>
  </si>
  <si>
    <t>SAVIANO</t>
  </si>
  <si>
    <t>SAVIGLIANO</t>
  </si>
  <si>
    <t>SAVIGNANO IRPINO</t>
  </si>
  <si>
    <t>SAVIGNANO SUL PANARO</t>
  </si>
  <si>
    <t>SAVIGNANO SUL RUBICONE</t>
  </si>
  <si>
    <t>SAVIGNONE</t>
  </si>
  <si>
    <t>SAVIORE DELL'ADAMELLO</t>
  </si>
  <si>
    <t>SAVOCA</t>
  </si>
  <si>
    <t>SAVOGNA</t>
  </si>
  <si>
    <t>SAVOGNA D'ISONZO</t>
  </si>
  <si>
    <t>SAVOIA DI LUCANIA</t>
  </si>
  <si>
    <t>SAVONA</t>
  </si>
  <si>
    <t>SCAFA</t>
  </si>
  <si>
    <t>SCAFATI</t>
  </si>
  <si>
    <t>SCAGNELLO</t>
  </si>
  <si>
    <t>SCALA</t>
  </si>
  <si>
    <t>SCALA COELI</t>
  </si>
  <si>
    <t>SCALDASOLE</t>
  </si>
  <si>
    <t>SCALEA</t>
  </si>
  <si>
    <t>SCALENGHE</t>
  </si>
  <si>
    <t>SCALETTA ZANCLEA</t>
  </si>
  <si>
    <t>SCAMPITELLA</t>
  </si>
  <si>
    <t>SCANDALE</t>
  </si>
  <si>
    <t>SCANDIANO</t>
  </si>
  <si>
    <t>SCANDICCI</t>
  </si>
  <si>
    <t>SCANDOLARA RAVARA</t>
  </si>
  <si>
    <t>SCANDOLARA RIPA D'OGLIO</t>
  </si>
  <si>
    <t>SCANDRIGLIA</t>
  </si>
  <si>
    <t>SCANNO</t>
  </si>
  <si>
    <t>SCANO DI MONTIFERRO</t>
  </si>
  <si>
    <t>SCANSANO</t>
  </si>
  <si>
    <t>SCANZANO JONICO</t>
  </si>
  <si>
    <t>SCANZOROSCIATE</t>
  </si>
  <si>
    <t>SCAPOLI</t>
  </si>
  <si>
    <t>SCARLINO</t>
  </si>
  <si>
    <t>SCARMAGNO</t>
  </si>
  <si>
    <t>SCARNAFIGI</t>
  </si>
  <si>
    <t>SCARPERIA E SAN PIERO</t>
  </si>
  <si>
    <t>SCENA/SCHENNA</t>
  </si>
  <si>
    <t>SCERNI</t>
  </si>
  <si>
    <t>SCHEGGIA E PASCELUPO</t>
  </si>
  <si>
    <t>SCHEGGINO</t>
  </si>
  <si>
    <t>SCHIAVI DI ABRUZZO</t>
  </si>
  <si>
    <t>SCHIAVON</t>
  </si>
  <si>
    <t>SCHIGNANO</t>
  </si>
  <si>
    <t>SCHILPARIO</t>
  </si>
  <si>
    <t>SCHIO</t>
  </si>
  <si>
    <t>SCHIVENOGLIA</t>
  </si>
  <si>
    <t>SCIACCA</t>
  </si>
  <si>
    <t>SCIARA</t>
  </si>
  <si>
    <t>SCICLI</t>
  </si>
  <si>
    <t>SCIDO</t>
  </si>
  <si>
    <t>SCIGLIANO</t>
  </si>
  <si>
    <t>SCILLA</t>
  </si>
  <si>
    <t>SCILLATO</t>
  </si>
  <si>
    <t>SCIOLZE</t>
  </si>
  <si>
    <t>SCISCIANO</t>
  </si>
  <si>
    <t>SCLAFANI BAGNI</t>
  </si>
  <si>
    <t>SCONTRONE</t>
  </si>
  <si>
    <t>SCOPA</t>
  </si>
  <si>
    <t>SCOPELLO</t>
  </si>
  <si>
    <t>SCOPPITO</t>
  </si>
  <si>
    <t>SCORDIA</t>
  </si>
  <si>
    <t>SCORRANO</t>
  </si>
  <si>
    <t>SCORZE'</t>
  </si>
  <si>
    <t>SCURCOLA MARSICANA</t>
  </si>
  <si>
    <t>SCURELLE</t>
  </si>
  <si>
    <t>SCURZOLENGO</t>
  </si>
  <si>
    <t>SEBORGA</t>
  </si>
  <si>
    <t>SECINARO</t>
  </si>
  <si>
    <t>SECLI'</t>
  </si>
  <si>
    <t>SECUGNAGO</t>
  </si>
  <si>
    <t>SEDEGLIANO</t>
  </si>
  <si>
    <t>SEDICO</t>
  </si>
  <si>
    <t>SEDILO</t>
  </si>
  <si>
    <t>SEDINI</t>
  </si>
  <si>
    <t>SEDRIANO</t>
  </si>
  <si>
    <t>SEDRINA</t>
  </si>
  <si>
    <t>SEFRO</t>
  </si>
  <si>
    <t>SEGARIU</t>
  </si>
  <si>
    <t>SEGGIANO</t>
  </si>
  <si>
    <t>SEGNI</t>
  </si>
  <si>
    <t>SEGONZANO</t>
  </si>
  <si>
    <t>SEGRATE</t>
  </si>
  <si>
    <t>SEGUSINO</t>
  </si>
  <si>
    <t>SELARGIUS</t>
  </si>
  <si>
    <t>SELCI</t>
  </si>
  <si>
    <t>SELEGAS</t>
  </si>
  <si>
    <t>SELLA GIUDICARIE</t>
  </si>
  <si>
    <t>SELLANO</t>
  </si>
  <si>
    <t>SELLERO</t>
  </si>
  <si>
    <t>SELLIA</t>
  </si>
  <si>
    <t>SELLIA MARINA</t>
  </si>
  <si>
    <t>SELVA DEI MOLINI/MÜHLWALD</t>
  </si>
  <si>
    <t>SELVA DI CADORE</t>
  </si>
  <si>
    <t>SELVA DI PROGNO</t>
  </si>
  <si>
    <t>SELVA DI VAL GARDENA/WOLKENSTEIN IN GRÖDEN</t>
  </si>
  <si>
    <t>SELVAZZANO DENTRO</t>
  </si>
  <si>
    <t>SELVINO</t>
  </si>
  <si>
    <t>SEMESTENE</t>
  </si>
  <si>
    <t>SEMIANA</t>
  </si>
  <si>
    <t>SEMINARA</t>
  </si>
  <si>
    <t>SEMPRONIANO</t>
  </si>
  <si>
    <t>SENAGO</t>
  </si>
  <si>
    <t>SENALE-SAN FELICE/UNSERE LIEBE FRAU IM WALDE-ST. FELIX</t>
  </si>
  <si>
    <t>SENALES/SCHNALS</t>
  </si>
  <si>
    <t>SENEGHE</t>
  </si>
  <si>
    <t>SENERCHIA</t>
  </si>
  <si>
    <t>SENIGA</t>
  </si>
  <si>
    <t>SENIGALLIA</t>
  </si>
  <si>
    <t>SENIS</t>
  </si>
  <si>
    <t>SENISE</t>
  </si>
  <si>
    <t>SENNA COMASCO</t>
  </si>
  <si>
    <t>SENNA LODIGIANA</t>
  </si>
  <si>
    <t>SENNARIOLO</t>
  </si>
  <si>
    <t>SENNORI</t>
  </si>
  <si>
    <t>SENORBI'</t>
  </si>
  <si>
    <t>SEPINO</t>
  </si>
  <si>
    <t>SEQUALS</t>
  </si>
  <si>
    <t>SERAVEZZA</t>
  </si>
  <si>
    <t>SERDIANA</t>
  </si>
  <si>
    <t>SEREGNO</t>
  </si>
  <si>
    <t>SEREN DEL GRAPPA</t>
  </si>
  <si>
    <t>SERGNANO</t>
  </si>
  <si>
    <t>SERIATE</t>
  </si>
  <si>
    <t>SERINA</t>
  </si>
  <si>
    <t>SERINO</t>
  </si>
  <si>
    <t>SERLE</t>
  </si>
  <si>
    <t>SERMIDE E FELONICA</t>
  </si>
  <si>
    <t>SERMONETA</t>
  </si>
  <si>
    <t>SERNAGLIA DELLA BATTAGLIA</t>
  </si>
  <si>
    <t>SERNIO</t>
  </si>
  <si>
    <t>SEROLE</t>
  </si>
  <si>
    <t>SERRA D'AIELLO</t>
  </si>
  <si>
    <t>SERRA DE' CONTI</t>
  </si>
  <si>
    <t>SERRA RICCO'</t>
  </si>
  <si>
    <t>SERRA SAN BRUNO</t>
  </si>
  <si>
    <t>SERRA SAN QUIRICO</t>
  </si>
  <si>
    <t>SERRA SANT'ABBONDIO</t>
  </si>
  <si>
    <t>SERRACAPRIOLA</t>
  </si>
  <si>
    <t>SERRADIFALCO</t>
  </si>
  <si>
    <t>SERRALUNGA D'ALBA</t>
  </si>
  <si>
    <t>SERRALUNGA DI CREA</t>
  </si>
  <si>
    <t>SERRAMANNA</t>
  </si>
  <si>
    <t>SERRAMAZZONI</t>
  </si>
  <si>
    <t>SERRAMEZZANA</t>
  </si>
  <si>
    <t>SERRAMONACESCA</t>
  </si>
  <si>
    <t>SERRAPETRONA</t>
  </si>
  <si>
    <t>SERRARA FONTANA</t>
  </si>
  <si>
    <t>SERRASTRETTA</t>
  </si>
  <si>
    <t>SERRATA</t>
  </si>
  <si>
    <t>SERRAVALLE A PO</t>
  </si>
  <si>
    <t>SERRAVALLE DI CHIENTI</t>
  </si>
  <si>
    <t>SERRAVALLE LANGHE</t>
  </si>
  <si>
    <t>SERRAVALLE PISTOIESE</t>
  </si>
  <si>
    <t>SERRAVALLE SCRIVIA</t>
  </si>
  <si>
    <t>SERRAVALLE SESIA</t>
  </si>
  <si>
    <t>SERRE</t>
  </si>
  <si>
    <t>SERRENTI</t>
  </si>
  <si>
    <t>SERRI</t>
  </si>
  <si>
    <t>SERRONE</t>
  </si>
  <si>
    <t>SERSALE</t>
  </si>
  <si>
    <t>SERVIGLIANO</t>
  </si>
  <si>
    <t>SESSA AURUNCA</t>
  </si>
  <si>
    <t>SESSA CILENTO</t>
  </si>
  <si>
    <t>SESSAME</t>
  </si>
  <si>
    <t>SESSANO DEL MOLISE</t>
  </si>
  <si>
    <t>SESTA GODANO</t>
  </si>
  <si>
    <t>SESTINO</t>
  </si>
  <si>
    <t>SESTO AL REGHENA</t>
  </si>
  <si>
    <t>SESTO CALENDE</t>
  </si>
  <si>
    <t>SESTO CAMPANO</t>
  </si>
  <si>
    <t>SESTO ED UNITI</t>
  </si>
  <si>
    <t>SESTO FIORENTINO</t>
  </si>
  <si>
    <t>SESTO SAN GIOVANNI</t>
  </si>
  <si>
    <t>SESTO/SEXTEN</t>
  </si>
  <si>
    <t>SESTOLA</t>
  </si>
  <si>
    <t>SESTRI LEVANTE</t>
  </si>
  <si>
    <t>SESTRIERE</t>
  </si>
  <si>
    <t>SESTU</t>
  </si>
  <si>
    <t>SETTALA</t>
  </si>
  <si>
    <t>SETTEFRATI</t>
  </si>
  <si>
    <t>SETTEVILLE</t>
  </si>
  <si>
    <t>SETTIME</t>
  </si>
  <si>
    <t>SETTIMO MILANESE</t>
  </si>
  <si>
    <t>SETTIMO ROTTARO</t>
  </si>
  <si>
    <t>SETTIMO SAN PIETRO</t>
  </si>
  <si>
    <t>SETTIMO TORINESE</t>
  </si>
  <si>
    <t>SETTIMO VITTONE</t>
  </si>
  <si>
    <t>SETTINGIANO</t>
  </si>
  <si>
    <t>SETZU</t>
  </si>
  <si>
    <t>SEUI</t>
  </si>
  <si>
    <t>SEULO</t>
  </si>
  <si>
    <t>SEVESO</t>
  </si>
  <si>
    <t>SEZZADIO</t>
  </si>
  <si>
    <t>SEZZE</t>
  </si>
  <si>
    <t>SFRUZ</t>
  </si>
  <si>
    <t>SGONICO</t>
  </si>
  <si>
    <t>SGURGOLA</t>
  </si>
  <si>
    <t>SIAMAGGIORE</t>
  </si>
  <si>
    <t>SIAMANNA</t>
  </si>
  <si>
    <t>SIANO</t>
  </si>
  <si>
    <t>SIAPICCIA</t>
  </si>
  <si>
    <t>SICIGNANO DEGLI ALBURNI</t>
  </si>
  <si>
    <t>SICULIANA</t>
  </si>
  <si>
    <t>SIDDI</t>
  </si>
  <si>
    <t>SIDERNO</t>
  </si>
  <si>
    <t>SIENA</t>
  </si>
  <si>
    <t>SIGILLO</t>
  </si>
  <si>
    <t>SIGNA</t>
  </si>
  <si>
    <t>SILANDRO/SCHLANDERS</t>
  </si>
  <si>
    <t>SILANUS</t>
  </si>
  <si>
    <t>SILEA</t>
  </si>
  <si>
    <t>SILIGO</t>
  </si>
  <si>
    <t>SILIQUA</t>
  </si>
  <si>
    <t>SILIUS</t>
  </si>
  <si>
    <t>SILLANO GIUNCUGNANO</t>
  </si>
  <si>
    <t>SILLAVENGO</t>
  </si>
  <si>
    <t>SILVANO D'ORBA</t>
  </si>
  <si>
    <t>SILVANO PIETRA</t>
  </si>
  <si>
    <t>SILVI</t>
  </si>
  <si>
    <t>SIMALA</t>
  </si>
  <si>
    <t>SIMAXIS</t>
  </si>
  <si>
    <t>SIMBARIO</t>
  </si>
  <si>
    <t>SIMERI CRICHI</t>
  </si>
  <si>
    <t>SINAGRA</t>
  </si>
  <si>
    <t>SINALUNGA</t>
  </si>
  <si>
    <t>SINDIA</t>
  </si>
  <si>
    <t>SINI</t>
  </si>
  <si>
    <t>SINIO</t>
  </si>
  <si>
    <t>SINISCOLA</t>
  </si>
  <si>
    <t>SINNAI</t>
  </si>
  <si>
    <t>SINOPOLI</t>
  </si>
  <si>
    <t>SIRACUSA</t>
  </si>
  <si>
    <t>SIRIGNANO</t>
  </si>
  <si>
    <t>SIRIS</t>
  </si>
  <si>
    <t>SIRMIONE</t>
  </si>
  <si>
    <t>SIROLO</t>
  </si>
  <si>
    <t>SIRONE</t>
  </si>
  <si>
    <t>SIRTORI</t>
  </si>
  <si>
    <t>SISSA TRECASALI</t>
  </si>
  <si>
    <t>SIURGUS DONIGALA</t>
  </si>
  <si>
    <t>SIZIANO</t>
  </si>
  <si>
    <t>SIZZANO</t>
  </si>
  <si>
    <t>SLUDERNO/SCHLUDERNS</t>
  </si>
  <si>
    <t>SMERILLO</t>
  </si>
  <si>
    <t>SOAVE</t>
  </si>
  <si>
    <t>SOCCHIEVE</t>
  </si>
  <si>
    <t>SODDI'</t>
  </si>
  <si>
    <t>SOGLIANO AL RUBICONE</t>
  </si>
  <si>
    <t>SOGLIANO CAVOUR</t>
  </si>
  <si>
    <t>SOGLIO</t>
  </si>
  <si>
    <t>SOIANO DEL LAGO</t>
  </si>
  <si>
    <t>SOLAGNA</t>
  </si>
  <si>
    <t>SOLARINO</t>
  </si>
  <si>
    <t>SOLARO</t>
  </si>
  <si>
    <t>SOLAROLO</t>
  </si>
  <si>
    <t>SOLAROLO RAINERIO</t>
  </si>
  <si>
    <t>SOLARUSSA</t>
  </si>
  <si>
    <t>SOLBIATE ARNO</t>
  </si>
  <si>
    <t>SOLBIATE CON CAGNO</t>
  </si>
  <si>
    <t>SOLBIATE OLONA</t>
  </si>
  <si>
    <t>SOLDANO</t>
  </si>
  <si>
    <t>SOLEMINIS</t>
  </si>
  <si>
    <t>SOLERO</t>
  </si>
  <si>
    <t>SOLESINO</t>
  </si>
  <si>
    <t>SOLETO</t>
  </si>
  <si>
    <t>SOLFERINO</t>
  </si>
  <si>
    <t>SOLIERA</t>
  </si>
  <si>
    <t>SOLIGNANO</t>
  </si>
  <si>
    <t>SOLOFRA</t>
  </si>
  <si>
    <t>SOLONGHELLO</t>
  </si>
  <si>
    <t>SOLOPACA</t>
  </si>
  <si>
    <t>SOLTO COLLINA</t>
  </si>
  <si>
    <t>SOLZA</t>
  </si>
  <si>
    <t>SOMAGLIA</t>
  </si>
  <si>
    <t>SOMANO</t>
  </si>
  <si>
    <t>SOMMA LOMBARDO</t>
  </si>
  <si>
    <t>SOMMA VESUVIANA</t>
  </si>
  <si>
    <t>SOMMACAMPAGNA</t>
  </si>
  <si>
    <t>SOMMARIVA DEL BOSCO</t>
  </si>
  <si>
    <t>SOMMARIVA PERNO</t>
  </si>
  <si>
    <t>SOMMATINO</t>
  </si>
  <si>
    <t>SOMMO</t>
  </si>
  <si>
    <t>SONA</t>
  </si>
  <si>
    <t>SONCINO</t>
  </si>
  <si>
    <t>SONDALO</t>
  </si>
  <si>
    <t>SONDRIO</t>
  </si>
  <si>
    <t>SONGAVAZZO</t>
  </si>
  <si>
    <t>SONICO</t>
  </si>
  <si>
    <t>SONNINO</t>
  </si>
  <si>
    <t>SORA</t>
  </si>
  <si>
    <t>SORAGA DI FASSA</t>
  </si>
  <si>
    <t>SORAGNA</t>
  </si>
  <si>
    <t>SORANO</t>
  </si>
  <si>
    <t>SORBO SAN BASILE</t>
  </si>
  <si>
    <t>SORBO SERPICO</t>
  </si>
  <si>
    <t>SORBOLO MEZZANI</t>
  </si>
  <si>
    <t>SORDEVOLO</t>
  </si>
  <si>
    <t>SORDIO</t>
  </si>
  <si>
    <t>SORESINA</t>
  </si>
  <si>
    <t>SORGA'</t>
  </si>
  <si>
    <t>SORGONO</t>
  </si>
  <si>
    <t>SORI</t>
  </si>
  <si>
    <t>SORIANELLO</t>
  </si>
  <si>
    <t>SORIANO CALABRO</t>
  </si>
  <si>
    <t>SORIANO NEL CIMINO</t>
  </si>
  <si>
    <t>SORICO</t>
  </si>
  <si>
    <t>SORISO</t>
  </si>
  <si>
    <t>SORISOLE</t>
  </si>
  <si>
    <t>SORMANO</t>
  </si>
  <si>
    <t>SORRADILE</t>
  </si>
  <si>
    <t>SORRENTO</t>
  </si>
  <si>
    <t>SORSO</t>
  </si>
  <si>
    <t>SORTINO</t>
  </si>
  <si>
    <t>SOSPIRO</t>
  </si>
  <si>
    <t>SOSPIROLO</t>
  </si>
  <si>
    <t>SOSSANO</t>
  </si>
  <si>
    <t>SOSTEGNO</t>
  </si>
  <si>
    <t>SOTTO IL MONTE GIOVANNI XXIII</t>
  </si>
  <si>
    <t>SOVER</t>
  </si>
  <si>
    <t>SOVERATO</t>
  </si>
  <si>
    <t>SOVERE</t>
  </si>
  <si>
    <t>SOVERIA MANNELLI</t>
  </si>
  <si>
    <t>SOVERIA SIMERI</t>
  </si>
  <si>
    <t>SOVERZENE</t>
  </si>
  <si>
    <t>SOVICILLE</t>
  </si>
  <si>
    <t>SOVICO</t>
  </si>
  <si>
    <t>SOVIZZO</t>
  </si>
  <si>
    <t>SOVRAMONTE</t>
  </si>
  <si>
    <t>SOZZAGO</t>
  </si>
  <si>
    <t>SPADAFORA</t>
  </si>
  <si>
    <t>SPADOLA</t>
  </si>
  <si>
    <t>SPARANISE</t>
  </si>
  <si>
    <t>SPARONE</t>
  </si>
  <si>
    <t>SPECCHIA</t>
  </si>
  <si>
    <t>SPELLO</t>
  </si>
  <si>
    <t>SPERLINGA</t>
  </si>
  <si>
    <t>SPERLONGA</t>
  </si>
  <si>
    <t>SPERONE</t>
  </si>
  <si>
    <t>SPESSA</t>
  </si>
  <si>
    <t>SPEZZANO ALBANESE</t>
  </si>
  <si>
    <t>SPEZZANO DELLA SILA</t>
  </si>
  <si>
    <t>SPIAZZO</t>
  </si>
  <si>
    <t>SPIGNO MONFERRATO</t>
  </si>
  <si>
    <t>SPIGNO SATURNIA</t>
  </si>
  <si>
    <t>SPILAMBERTO</t>
  </si>
  <si>
    <t>SPILIMBERGO</t>
  </si>
  <si>
    <t>SPILINGA</t>
  </si>
  <si>
    <t>SPINADESCO</t>
  </si>
  <si>
    <t>SPINAZZOLA</t>
  </si>
  <si>
    <t>SPINEA</t>
  </si>
  <si>
    <t>SPINEDA</t>
  </si>
  <si>
    <t>SPINETE</t>
  </si>
  <si>
    <t>SPINETO SCRIVIA</t>
  </si>
  <si>
    <t>SPINETOLI</t>
  </si>
  <si>
    <t>SPINO D'ADDA</t>
  </si>
  <si>
    <t>SPINONE AL LAGO</t>
  </si>
  <si>
    <t>SPINOSO</t>
  </si>
  <si>
    <t>SPIRANO</t>
  </si>
  <si>
    <t>SPOLETO</t>
  </si>
  <si>
    <t>SPOLTORE</t>
  </si>
  <si>
    <t>SPONGANO</t>
  </si>
  <si>
    <t>SPORMAGGIORE</t>
  </si>
  <si>
    <t>SPORMINORE</t>
  </si>
  <si>
    <t>SPOTORNO</t>
  </si>
  <si>
    <t>SPRESIANO</t>
  </si>
  <si>
    <t>SPRIANA</t>
  </si>
  <si>
    <t>SQUILLACE</t>
  </si>
  <si>
    <t>SQUINZANO</t>
  </si>
  <si>
    <t>STAFFOLO</t>
  </si>
  <si>
    <t>STAGNO LOMBARDO</t>
  </si>
  <si>
    <t>STAITI</t>
  </si>
  <si>
    <t>STALETTI'</t>
  </si>
  <si>
    <t>STANGHELLA</t>
  </si>
  <si>
    <t>STARANZANO</t>
  </si>
  <si>
    <t>STATTE</t>
  </si>
  <si>
    <t>STAZZANO</t>
  </si>
  <si>
    <t>STAZZEMA</t>
  </si>
  <si>
    <t>STAZZONA</t>
  </si>
  <si>
    <t>STEFANACONI</t>
  </si>
  <si>
    <t>STELLA</t>
  </si>
  <si>
    <t>STELLA CILENTO</t>
  </si>
  <si>
    <t>STELLANELLO</t>
  </si>
  <si>
    <t>STELVIO/STILFS</t>
  </si>
  <si>
    <t>STENICO</t>
  </si>
  <si>
    <t>STERNATIA</t>
  </si>
  <si>
    <t>STEZZANO</t>
  </si>
  <si>
    <t>STIENTA</t>
  </si>
  <si>
    <t>STIGLIANO</t>
  </si>
  <si>
    <t>STIGNANO</t>
  </si>
  <si>
    <t>STILO</t>
  </si>
  <si>
    <t>STIMIGLIANO</t>
  </si>
  <si>
    <t>STINTINO</t>
  </si>
  <si>
    <t>STIO</t>
  </si>
  <si>
    <t>STORNARA</t>
  </si>
  <si>
    <t>STORNARELLA</t>
  </si>
  <si>
    <t>STORO</t>
  </si>
  <si>
    <t>STRA</t>
  </si>
  <si>
    <t>STRADELLA</t>
  </si>
  <si>
    <t>STRAMBINELLO</t>
  </si>
  <si>
    <t>STRAMBINO</t>
  </si>
  <si>
    <t>STRANGOLAGALLI</t>
  </si>
  <si>
    <t>STREGNA</t>
  </si>
  <si>
    <t>STREMBO</t>
  </si>
  <si>
    <t>STRESA</t>
  </si>
  <si>
    <t>STREVI</t>
  </si>
  <si>
    <t>STRIANO</t>
  </si>
  <si>
    <t>STRONA</t>
  </si>
  <si>
    <t>STRONCONE</t>
  </si>
  <si>
    <t>STRONGOLI</t>
  </si>
  <si>
    <t>STROPPIANA</t>
  </si>
  <si>
    <t>STROPPO</t>
  </si>
  <si>
    <t>STROZZA</t>
  </si>
  <si>
    <t>STURNO</t>
  </si>
  <si>
    <t>SUARDI</t>
  </si>
  <si>
    <t>SUBBIANO</t>
  </si>
  <si>
    <t>SUBIACO</t>
  </si>
  <si>
    <t>SUCCIVO</t>
  </si>
  <si>
    <t>SUEGLIO</t>
  </si>
  <si>
    <t>SUELLI</t>
  </si>
  <si>
    <t>SUELLO</t>
  </si>
  <si>
    <t>SUISIO</t>
  </si>
  <si>
    <t>SULBIATE</t>
  </si>
  <si>
    <t>SULMONA</t>
  </si>
  <si>
    <t>SULZANO</t>
  </si>
  <si>
    <t>SUMIRAGO</t>
  </si>
  <si>
    <t>SUMMONTE</t>
  </si>
  <si>
    <t>SUNI</t>
  </si>
  <si>
    <t>SUNO</t>
  </si>
  <si>
    <t>SUPERSANO</t>
  </si>
  <si>
    <t>SUPINO</t>
  </si>
  <si>
    <t>SURANO</t>
  </si>
  <si>
    <t>SURBO</t>
  </si>
  <si>
    <t>SUSA</t>
  </si>
  <si>
    <t>SUSEGANA</t>
  </si>
  <si>
    <t>SUSTINENTE</t>
  </si>
  <si>
    <t>SUTERA</t>
  </si>
  <si>
    <t>SUTRI</t>
  </si>
  <si>
    <t>SUTRIO</t>
  </si>
  <si>
    <t>SUVERETO</t>
  </si>
  <si>
    <t>SUZZARA</t>
  </si>
  <si>
    <t>TACENO</t>
  </si>
  <si>
    <t>TADASUNI</t>
  </si>
  <si>
    <t>TAGGIA</t>
  </si>
  <si>
    <t>TAGLIACOZZO</t>
  </si>
  <si>
    <t>TAGLIO DI PO</t>
  </si>
  <si>
    <t>TAGLIOLO MONFERRATO</t>
  </si>
  <si>
    <t>TAIBON AGORDINO</t>
  </si>
  <si>
    <t>TAINO</t>
  </si>
  <si>
    <t>TAIPANA</t>
  </si>
  <si>
    <t>TALAMELLO</t>
  </si>
  <si>
    <t>TALAMONA</t>
  </si>
  <si>
    <t>TALANA</t>
  </si>
  <si>
    <t>TALEGGIO</t>
  </si>
  <si>
    <t>TALLA</t>
  </si>
  <si>
    <t>TALMASSONS</t>
  </si>
  <si>
    <t>TAMBRE</t>
  </si>
  <si>
    <t>TAORMINA</t>
  </si>
  <si>
    <t>TARANO</t>
  </si>
  <si>
    <t>TARANTA PELIGNA</t>
  </si>
  <si>
    <t>TARANTASCA</t>
  </si>
  <si>
    <t>TARANTO</t>
  </si>
  <si>
    <t>TARCENTO</t>
  </si>
  <si>
    <t>TARQUINIA</t>
  </si>
  <si>
    <t>TARSIA</t>
  </si>
  <si>
    <t>TARTANO</t>
  </si>
  <si>
    <t>TARVISIO</t>
  </si>
  <si>
    <t>TARZO</t>
  </si>
  <si>
    <t>TASSAROLO</t>
  </si>
  <si>
    <t>TAURANO</t>
  </si>
  <si>
    <t>TAURASI</t>
  </si>
  <si>
    <t>TAURIANOVA</t>
  </si>
  <si>
    <t>TAURISANO</t>
  </si>
  <si>
    <t>TAVAGNACCO</t>
  </si>
  <si>
    <t>TAVAGNASCO</t>
  </si>
  <si>
    <t>TAVAZZANO CON VILLAVESCO</t>
  </si>
  <si>
    <t>TAVENNA</t>
  </si>
  <si>
    <t>TAVERNA</t>
  </si>
  <si>
    <t>TAVERNERIO</t>
  </si>
  <si>
    <t>TAVERNOLA BERGAMASCA</t>
  </si>
  <si>
    <t>TAVERNOLE SUL MELLA</t>
  </si>
  <si>
    <t>TAVIANO</t>
  </si>
  <si>
    <t>TAVIGLIANO</t>
  </si>
  <si>
    <t>TAVOLETO</t>
  </si>
  <si>
    <t>TAVULLIA</t>
  </si>
  <si>
    <t>TEANA</t>
  </si>
  <si>
    <t>TEANO</t>
  </si>
  <si>
    <t>TEGGIANO</t>
  </si>
  <si>
    <t>TEGLIO</t>
  </si>
  <si>
    <t>TEGLIO VENETO</t>
  </si>
  <si>
    <t>TELESE TERME</t>
  </si>
  <si>
    <t>TELGATE</t>
  </si>
  <si>
    <t>TELTI</t>
  </si>
  <si>
    <t>TELVE</t>
  </si>
  <si>
    <t>TELVE DI SOPRA</t>
  </si>
  <si>
    <t>TEMPIO PAUSANIA</t>
  </si>
  <si>
    <t>TEMU'</t>
  </si>
  <si>
    <t>TENNA</t>
  </si>
  <si>
    <t>TENNO</t>
  </si>
  <si>
    <t>TEOLO</t>
  </si>
  <si>
    <t>TEORA</t>
  </si>
  <si>
    <t>TERAMO</t>
  </si>
  <si>
    <t>TERDOBBIATE</t>
  </si>
  <si>
    <t>TERELLE</t>
  </si>
  <si>
    <t>TERENTO/TERENTEN</t>
  </si>
  <si>
    <t>TERENZO</t>
  </si>
  <si>
    <t>TERGU</t>
  </si>
  <si>
    <t>TERLANO/TERLAN</t>
  </si>
  <si>
    <t>TERLIZZI</t>
  </si>
  <si>
    <t>TERME VIGLIATORE</t>
  </si>
  <si>
    <t>TERMENO SULLA STRADA DEL VINO/TRAMIN AN DER WEINSTRASSE</t>
  </si>
  <si>
    <t>TERMINI IMERESE</t>
  </si>
  <si>
    <t>TERMOLI</t>
  </si>
  <si>
    <t>TERNATE</t>
  </si>
  <si>
    <t>TERNENGO</t>
  </si>
  <si>
    <t>TERNI</t>
  </si>
  <si>
    <t>TERNO D'ISOLA</t>
  </si>
  <si>
    <t>TERRACINA</t>
  </si>
  <si>
    <t>TERRAGNOLO</t>
  </si>
  <si>
    <t>TERRALBA</t>
  </si>
  <si>
    <t>TERRANOVA DA SIBARI</t>
  </si>
  <si>
    <t>TERRANOVA DEI PASSERINI</t>
  </si>
  <si>
    <t>TERRANOVA DI POLLINO</t>
  </si>
  <si>
    <t>TERRANOVA SAPPO MINULIO</t>
  </si>
  <si>
    <t>TERRANUOVA BRACCIOLINI</t>
  </si>
  <si>
    <t>TERRASINI</t>
  </si>
  <si>
    <t>TERRASSA PADOVANA</t>
  </si>
  <si>
    <t>TERRAVECCHIA</t>
  </si>
  <si>
    <t>TERRAZZO</t>
  </si>
  <si>
    <t>TERRE D'ADIGE</t>
  </si>
  <si>
    <t>TERRE DEL RENO</t>
  </si>
  <si>
    <t>TERRE ROVERESCHE</t>
  </si>
  <si>
    <t>TERRICCIOLA</t>
  </si>
  <si>
    <t>TERRUGGIA</t>
  </si>
  <si>
    <t>TERTENIA</t>
  </si>
  <si>
    <t>TERZIGNO</t>
  </si>
  <si>
    <t>TERZO</t>
  </si>
  <si>
    <t>TERZO D'AQUILEIA</t>
  </si>
  <si>
    <t>TERZOLAS</t>
  </si>
  <si>
    <t>TERZORIO</t>
  </si>
  <si>
    <t>TESERO</t>
  </si>
  <si>
    <t>TESIMO/TISENS</t>
  </si>
  <si>
    <t>TESSENNANO</t>
  </si>
  <si>
    <t>TESTICO</t>
  </si>
  <si>
    <t>TETI</t>
  </si>
  <si>
    <t>TEULADA</t>
  </si>
  <si>
    <t>TEVEROLA</t>
  </si>
  <si>
    <t>TEZZE SUL BRENTA</t>
  </si>
  <si>
    <t>THIENE</t>
  </si>
  <si>
    <t>THIESI</t>
  </si>
  <si>
    <t>TIANA</t>
  </si>
  <si>
    <t>TICENGO</t>
  </si>
  <si>
    <t>TICINETO</t>
  </si>
  <si>
    <t>TIGGIANO</t>
  </si>
  <si>
    <t>TIGLIETO</t>
  </si>
  <si>
    <t>TIGLIOLE</t>
  </si>
  <si>
    <t>TIGNALE</t>
  </si>
  <si>
    <t>TINNURA</t>
  </si>
  <si>
    <t>TIONE DEGLI ABRUZZI</t>
  </si>
  <si>
    <t>TIONE DI TRENTO</t>
  </si>
  <si>
    <t>TIRANO</t>
  </si>
  <si>
    <t>TIRES/TIERS</t>
  </si>
  <si>
    <t>TIRIOLO</t>
  </si>
  <si>
    <t>TIROLO/TIROL</t>
  </si>
  <si>
    <t>TISSI</t>
  </si>
  <si>
    <t>TITO</t>
  </si>
  <si>
    <t>TIVOLI</t>
  </si>
  <si>
    <t>TIZZANO VAL PARMA</t>
  </si>
  <si>
    <t>TOANO</t>
  </si>
  <si>
    <t>TOCCO CAUDIO</t>
  </si>
  <si>
    <t>TOCCO DA CASAURIA</t>
  </si>
  <si>
    <t>TOCENO</t>
  </si>
  <si>
    <t>TODI</t>
  </si>
  <si>
    <t>TOFFIA</t>
  </si>
  <si>
    <t>TOIRANO</t>
  </si>
  <si>
    <t>TOLENTINO</t>
  </si>
  <si>
    <t>TOLFA</t>
  </si>
  <si>
    <t>TOLLEGNO</t>
  </si>
  <si>
    <t>TOLLO</t>
  </si>
  <si>
    <t>TOLMEZZO</t>
  </si>
  <si>
    <t>TOLVE</t>
  </si>
  <si>
    <t>TOMBOLO</t>
  </si>
  <si>
    <t>TON</t>
  </si>
  <si>
    <t>TONARA</t>
  </si>
  <si>
    <t>TONCO</t>
  </si>
  <si>
    <t>TONEZZA DEL CIMONE</t>
  </si>
  <si>
    <t>TORA E PICCILLI</t>
  </si>
  <si>
    <t>TORANO CASTELLO</t>
  </si>
  <si>
    <t>TORANO NUOVO</t>
  </si>
  <si>
    <t>TORBOLE CASAGLIA</t>
  </si>
  <si>
    <t>TORCEGNO</t>
  </si>
  <si>
    <t>TORCHIARA</t>
  </si>
  <si>
    <t>TORCHIAROLO</t>
  </si>
  <si>
    <t>TORELLA DEI LOMBARDI</t>
  </si>
  <si>
    <t>TORELLA DEL SANNIO</t>
  </si>
  <si>
    <t>TORGIANO</t>
  </si>
  <si>
    <t>TORGNON</t>
  </si>
  <si>
    <t>TORINO</t>
  </si>
  <si>
    <t>TORINO DI SANGRO</t>
  </si>
  <si>
    <t>TORITTO</t>
  </si>
  <si>
    <t>TORLINO VIMERCATI</t>
  </si>
  <si>
    <t>TORNACO</t>
  </si>
  <si>
    <t>TORNARECCIO</t>
  </si>
  <si>
    <t>TORNATA</t>
  </si>
  <si>
    <t>TORNIMPARTE</t>
  </si>
  <si>
    <t>TORNO</t>
  </si>
  <si>
    <t>TORNOLO</t>
  </si>
  <si>
    <t>TORO</t>
  </si>
  <si>
    <t>TORPE'</t>
  </si>
  <si>
    <t>TORRACA</t>
  </si>
  <si>
    <t>TORRALBA</t>
  </si>
  <si>
    <t>TORRAZZA COSTE</t>
  </si>
  <si>
    <t>TORRAZZA PIEMONTE</t>
  </si>
  <si>
    <t>TORRAZZO</t>
  </si>
  <si>
    <t>TORRE ANNUNZIATA</t>
  </si>
  <si>
    <t>TORRE BERETTI E CASTELLARO</t>
  </si>
  <si>
    <t>TORRE BOLDONE</t>
  </si>
  <si>
    <t>TORRE BORMIDA</t>
  </si>
  <si>
    <t>TORRE CAJETANI</t>
  </si>
  <si>
    <t>TORRE CANAVESE</t>
  </si>
  <si>
    <t>TORRE D'ARESE</t>
  </si>
  <si>
    <t>TORRE D'ISOLA</t>
  </si>
  <si>
    <t>TORRE DE' BUSI</t>
  </si>
  <si>
    <t>TORRE DE' NEGRI</t>
  </si>
  <si>
    <t>TORRE DE' PASSERI</t>
  </si>
  <si>
    <t>TORRE DE' PICENARDI</t>
  </si>
  <si>
    <t>TORRE DE' ROVERI</t>
  </si>
  <si>
    <t>TORRE DEL GRECO</t>
  </si>
  <si>
    <t>TORRE DI MOSTO</t>
  </si>
  <si>
    <t>TORRE DI RUGGIERO</t>
  </si>
  <si>
    <t>TORRE DI SANTA MARIA</t>
  </si>
  <si>
    <t>TORRE LE NOCELLE</t>
  </si>
  <si>
    <t>TORRE MONDOVI'</t>
  </si>
  <si>
    <t>TORRE ORSAIA</t>
  </si>
  <si>
    <t>TORRE PALLAVICINA</t>
  </si>
  <si>
    <t>TORRE PELLICE</t>
  </si>
  <si>
    <t>TORRE SAN GIORGIO</t>
  </si>
  <si>
    <t>TORRE SAN PATRIZIO</t>
  </si>
  <si>
    <t>TORRE SANTA SUSANNA</t>
  </si>
  <si>
    <t>TORREANO</t>
  </si>
  <si>
    <t>TORREBELVICINO</t>
  </si>
  <si>
    <t>TORREBRUNA</t>
  </si>
  <si>
    <t>TORRECUSO</t>
  </si>
  <si>
    <t>TORREGLIA</t>
  </si>
  <si>
    <t>TORREGROTTA</t>
  </si>
  <si>
    <t>TORREMAGGIORE</t>
  </si>
  <si>
    <t>TORRENOVA</t>
  </si>
  <si>
    <t>TORRESINA</t>
  </si>
  <si>
    <t>TORRETTA</t>
  </si>
  <si>
    <t>TORREVECCHIA PIA</t>
  </si>
  <si>
    <t>TORREVECCHIA TEATINA</t>
  </si>
  <si>
    <t>TORRI DEL BENACO</t>
  </si>
  <si>
    <t>TORRI DI QUARTESOLO</t>
  </si>
  <si>
    <t>TORRI IN SABINA</t>
  </si>
  <si>
    <t>TORRICE</t>
  </si>
  <si>
    <t>TORRICELLA</t>
  </si>
  <si>
    <t>TORRICELLA DEL PIZZO</t>
  </si>
  <si>
    <t>TORRICELLA IN SABINA</t>
  </si>
  <si>
    <t>TORRICELLA PELIGNA</t>
  </si>
  <si>
    <t>TORRICELLA SICURA</t>
  </si>
  <si>
    <t>TORRICELLA VERZATE</t>
  </si>
  <si>
    <t>TORRIGLIA</t>
  </si>
  <si>
    <t>TORRILE</t>
  </si>
  <si>
    <t>TORRIONI</t>
  </si>
  <si>
    <t>TORRITA DI SIENA</t>
  </si>
  <si>
    <t>TORRITA TIBERINA</t>
  </si>
  <si>
    <t>TORTOLI'</t>
  </si>
  <si>
    <t>TORTONA</t>
  </si>
  <si>
    <t>TORTORA</t>
  </si>
  <si>
    <t>TORTORELLA</t>
  </si>
  <si>
    <t>TORTORETO</t>
  </si>
  <si>
    <t>TORTORICI</t>
  </si>
  <si>
    <t>TORVISCOSA</t>
  </si>
  <si>
    <t>TOSCOLANO-MADERNO</t>
  </si>
  <si>
    <t>TOSSICIA</t>
  </si>
  <si>
    <t>TOVO DI SANT'AGATA</t>
  </si>
  <si>
    <t>TOVO SAN GIACOMO</t>
  </si>
  <si>
    <t>TRABIA</t>
  </si>
  <si>
    <t>TRADATE</t>
  </si>
  <si>
    <t>TRAMATZA</t>
  </si>
  <si>
    <t>TRAMBILENO</t>
  </si>
  <si>
    <t>TRAMONTI</t>
  </si>
  <si>
    <t>TRAMONTI DI SOPRA</t>
  </si>
  <si>
    <t>TRAMONTI DI SOTTO</t>
  </si>
  <si>
    <t>TRAMUTOLA</t>
  </si>
  <si>
    <t>TRANA</t>
  </si>
  <si>
    <t>TRANI</t>
  </si>
  <si>
    <t>TRAONA</t>
  </si>
  <si>
    <t>TRAPANI</t>
  </si>
  <si>
    <t>TRAPPETO</t>
  </si>
  <si>
    <t>TRAREGO VIGGIONA</t>
  </si>
  <si>
    <t>TRASACCO</t>
  </si>
  <si>
    <t>TRASAGHIS</t>
  </si>
  <si>
    <t>TRASQUERA</t>
  </si>
  <si>
    <t>TRATALIAS</t>
  </si>
  <si>
    <t>TRAVACO' SICCOMARIO</t>
  </si>
  <si>
    <t>TRAVAGLIATO</t>
  </si>
  <si>
    <t>TRAVEDONA-MONATE</t>
  </si>
  <si>
    <t>TRAVERSELLA</t>
  </si>
  <si>
    <t>TRAVERSETOLO</t>
  </si>
  <si>
    <t>TRAVES</t>
  </si>
  <si>
    <t>TRAVESIO</t>
  </si>
  <si>
    <t>TRAVO</t>
  </si>
  <si>
    <t>TRE VILLE</t>
  </si>
  <si>
    <t>TREBASELEGHE</t>
  </si>
  <si>
    <t>TREBISACCE</t>
  </si>
  <si>
    <t>TRECASE</t>
  </si>
  <si>
    <t>TRECASTAGNI</t>
  </si>
  <si>
    <t>TRECASTELLI</t>
  </si>
  <si>
    <t>TRECATE</t>
  </si>
  <si>
    <t>TRECCHINA</t>
  </si>
  <si>
    <t>TRECENTA</t>
  </si>
  <si>
    <t>TREDOZIO</t>
  </si>
  <si>
    <t>TREGLIO</t>
  </si>
  <si>
    <t>TREGNAGO</t>
  </si>
  <si>
    <t>TREIA</t>
  </si>
  <si>
    <t>TREISO</t>
  </si>
  <si>
    <t>TREMESTIERI ETNEO</t>
  </si>
  <si>
    <t>TREMEZZINA</t>
  </si>
  <si>
    <t>TREMOSINE SUL GARDA</t>
  </si>
  <si>
    <t>TRENTINARA</t>
  </si>
  <si>
    <t>TRENTO</t>
  </si>
  <si>
    <t>TRENTOLA DUCENTA</t>
  </si>
  <si>
    <t>TRENZANO</t>
  </si>
  <si>
    <t>TREPPO GRANDE</t>
  </si>
  <si>
    <t>TREPPO LIGOSULLO</t>
  </si>
  <si>
    <t>TREPUZZI</t>
  </si>
  <si>
    <t>TREQUANDA</t>
  </si>
  <si>
    <t>TRESANA</t>
  </si>
  <si>
    <t>TRESCORE BALNEARIO</t>
  </si>
  <si>
    <t>TRESCORE CREMASCO</t>
  </si>
  <si>
    <t>TRESIGNANA</t>
  </si>
  <si>
    <t>TRESIVIO</t>
  </si>
  <si>
    <t>TRESNURAGHES</t>
  </si>
  <si>
    <t>TREVENZUOLO</t>
  </si>
  <si>
    <t>TREVI</t>
  </si>
  <si>
    <t>TREVI NEL LAZIO</t>
  </si>
  <si>
    <t>TREVICO</t>
  </si>
  <si>
    <t>TREVIGLIO</t>
  </si>
  <si>
    <t>TREVIGNANO</t>
  </si>
  <si>
    <t>TREVIGNANO ROMANO</t>
  </si>
  <si>
    <t>TREVILLE</t>
  </si>
  <si>
    <t>TREVIOLO</t>
  </si>
  <si>
    <t>TREVISO</t>
  </si>
  <si>
    <t>TREVISO BRESCIANO</t>
  </si>
  <si>
    <t>TREZZANO ROSA</t>
  </si>
  <si>
    <t>TREZZANO SUL NAVIGLIO</t>
  </si>
  <si>
    <t>TREZZO SULL'ADDA</t>
  </si>
  <si>
    <t>TREZZO TINELLA</t>
  </si>
  <si>
    <t>TREZZONE</t>
  </si>
  <si>
    <t>TRIBANO</t>
  </si>
  <si>
    <t>TRIBIANO</t>
  </si>
  <si>
    <t>TRIBOGNA</t>
  </si>
  <si>
    <t>TRICARICO</t>
  </si>
  <si>
    <t>TRICASE</t>
  </si>
  <si>
    <t>TRICERRO</t>
  </si>
  <si>
    <t>TRICESIMO</t>
  </si>
  <si>
    <t>TRIEI</t>
  </si>
  <si>
    <t>TRIESTE</t>
  </si>
  <si>
    <t>TRIGGIANO</t>
  </si>
  <si>
    <t>TRIGOLO</t>
  </si>
  <si>
    <t>TRINITA'</t>
  </si>
  <si>
    <t>TRINITA' D'AGULTU E VIGNOLA</t>
  </si>
  <si>
    <t>TRINITAPOLI</t>
  </si>
  <si>
    <t>TRINO</t>
  </si>
  <si>
    <t>TRIORA</t>
  </si>
  <si>
    <t>TRIPI</t>
  </si>
  <si>
    <t>TRISOBBIO</t>
  </si>
  <si>
    <t>TRISSINO</t>
  </si>
  <si>
    <t>TRIUGGIO</t>
  </si>
  <si>
    <t>TRIVENTO</t>
  </si>
  <si>
    <t>TRIVIGLIANO</t>
  </si>
  <si>
    <t>TRIVIGNANO UDINESE</t>
  </si>
  <si>
    <t>TRIVIGNO</t>
  </si>
  <si>
    <t>TRIVOLZIO</t>
  </si>
  <si>
    <t>TRODENA NEL PARCO NATURALE/TRUDEN IM NATURPARK</t>
  </si>
  <si>
    <t>TROFARELLO</t>
  </si>
  <si>
    <t>TROIA</t>
  </si>
  <si>
    <t>TROINA</t>
  </si>
  <si>
    <t>TROMELLO</t>
  </si>
  <si>
    <t>TRONTANO</t>
  </si>
  <si>
    <t>TRONZANO LAGO MAGGIORE</t>
  </si>
  <si>
    <t>TRONZANO VERCELLESE</t>
  </si>
  <si>
    <t>TROPEA</t>
  </si>
  <si>
    <t>TROVO</t>
  </si>
  <si>
    <t>TRUCCAZZANO</t>
  </si>
  <si>
    <t>TUBRE/TAUFERS IM MÜNSTERTAL</t>
  </si>
  <si>
    <t>TUFARA</t>
  </si>
  <si>
    <t>TUFILLO</t>
  </si>
  <si>
    <t>TUFINO</t>
  </si>
  <si>
    <t>TUFO</t>
  </si>
  <si>
    <t>TUGLIE</t>
  </si>
  <si>
    <t>TUILI</t>
  </si>
  <si>
    <t>TULA</t>
  </si>
  <si>
    <t>TUORO SUL TRASIMENO</t>
  </si>
  <si>
    <t>TURANIA</t>
  </si>
  <si>
    <t>TURANO LODIGIANO</t>
  </si>
  <si>
    <t>TURATE</t>
  </si>
  <si>
    <t>TURBIGO</t>
  </si>
  <si>
    <t>TURI</t>
  </si>
  <si>
    <t>TURRI</t>
  </si>
  <si>
    <t>TURRIACO</t>
  </si>
  <si>
    <t>TURRIVALIGNANI</t>
  </si>
  <si>
    <t>TURSI</t>
  </si>
  <si>
    <t>TUSA</t>
  </si>
  <si>
    <t>TUSCANIA</t>
  </si>
  <si>
    <t>UBIALE CLANEZZO</t>
  </si>
  <si>
    <t>UBOLDO</t>
  </si>
  <si>
    <t>UCRIA</t>
  </si>
  <si>
    <t>UDINE</t>
  </si>
  <si>
    <t>UGENTO</t>
  </si>
  <si>
    <t>UGGIANO LA CHIESA</t>
  </si>
  <si>
    <t>UGGIATE CON RONAGO</t>
  </si>
  <si>
    <t>ULA TIRSO</t>
  </si>
  <si>
    <t>ULASSAI</t>
  </si>
  <si>
    <t>ULTIMO/ULTEN</t>
  </si>
  <si>
    <t>UMBERTIDE</t>
  </si>
  <si>
    <t>UMBRIATICO</t>
  </si>
  <si>
    <t>URAGO D'OGLIO</t>
  </si>
  <si>
    <t>URAS</t>
  </si>
  <si>
    <t>URBANA</t>
  </si>
  <si>
    <t>URBANIA</t>
  </si>
  <si>
    <t>URBE</t>
  </si>
  <si>
    <t>URBINO</t>
  </si>
  <si>
    <t>URBISAGLIA</t>
  </si>
  <si>
    <t>URGNANO</t>
  </si>
  <si>
    <t>URI</t>
  </si>
  <si>
    <t>URURI</t>
  </si>
  <si>
    <t>URZULEI</t>
  </si>
  <si>
    <t>USCIO</t>
  </si>
  <si>
    <t>USELLUS</t>
  </si>
  <si>
    <t>USINI</t>
  </si>
  <si>
    <t>USMATE VELATE</t>
  </si>
  <si>
    <t>USSANA</t>
  </si>
  <si>
    <t>USSARAMANNA</t>
  </si>
  <si>
    <t>USSASSAI</t>
  </si>
  <si>
    <t>USSEAUX</t>
  </si>
  <si>
    <t>USSEGLIO</t>
  </si>
  <si>
    <t>USSITA</t>
  </si>
  <si>
    <t>USTICA</t>
  </si>
  <si>
    <t>UTA</t>
  </si>
  <si>
    <t>UZZANO</t>
  </si>
  <si>
    <t>VACCARIZZO ALBANESE</t>
  </si>
  <si>
    <t>VACONE</t>
  </si>
  <si>
    <t>VACRI</t>
  </si>
  <si>
    <t>VADENA/PFATTEN</t>
  </si>
  <si>
    <t>VADO LIGURE</t>
  </si>
  <si>
    <t>VAGLI SOTTO</t>
  </si>
  <si>
    <t>VAGLIA</t>
  </si>
  <si>
    <t>VAGLIO BASILICATA</t>
  </si>
  <si>
    <t>VAGLIO SERRA</t>
  </si>
  <si>
    <t>VAIANO</t>
  </si>
  <si>
    <t>VAIANO CREMASCO</t>
  </si>
  <si>
    <t>VAIE</t>
  </si>
  <si>
    <t>VAILATE</t>
  </si>
  <si>
    <t>VAIRANO PATENORA</t>
  </si>
  <si>
    <t>VAJONT</t>
  </si>
  <si>
    <t>VAL BREMBILLA</t>
  </si>
  <si>
    <t>VAL DELLA TORRE</t>
  </si>
  <si>
    <t>VAL DI CHY</t>
  </si>
  <si>
    <t>VAL DI NIZZA</t>
  </si>
  <si>
    <t>VAL DI VIZZE/PFITSCH</t>
  </si>
  <si>
    <t>VAL DI ZOLDO</t>
  </si>
  <si>
    <t>VAL LIONA</t>
  </si>
  <si>
    <t>VAL MASINO</t>
  </si>
  <si>
    <t>VAL REZZO</t>
  </si>
  <si>
    <t>VALBONDIONE</t>
  </si>
  <si>
    <t>VALBREMBO</t>
  </si>
  <si>
    <t>VALBRENTA</t>
  </si>
  <si>
    <t>VALBREVENNA</t>
  </si>
  <si>
    <t>VALBRONA</t>
  </si>
  <si>
    <t>VALCHIUSA</t>
  </si>
  <si>
    <t>VALDAGNO</t>
  </si>
  <si>
    <t>VALDAONE</t>
  </si>
  <si>
    <t>VALDAORA/OLANG</t>
  </si>
  <si>
    <t>VALDASTICO</t>
  </si>
  <si>
    <t>VALDENGO</t>
  </si>
  <si>
    <t>VALDERICE</t>
  </si>
  <si>
    <t>VALDIDENTRO</t>
  </si>
  <si>
    <t>VALDIERI</t>
  </si>
  <si>
    <t>VALDILANA</t>
  </si>
  <si>
    <t>VALDINA</t>
  </si>
  <si>
    <t>VALDISOTTO</t>
  </si>
  <si>
    <t>VALDOBBIADENE</t>
  </si>
  <si>
    <t>VALDUGGIA</t>
  </si>
  <si>
    <t>VALEGGIO</t>
  </si>
  <si>
    <t>VALEGGIO SUL MINCIO</t>
  </si>
  <si>
    <t>VALENTANO</t>
  </si>
  <si>
    <t>VALENZA</t>
  </si>
  <si>
    <t>VALENZANO</t>
  </si>
  <si>
    <t>VALERA FRATTA</t>
  </si>
  <si>
    <t>VALFABBRICA</t>
  </si>
  <si>
    <t>VALFENERA</t>
  </si>
  <si>
    <t>VALFLORIANA</t>
  </si>
  <si>
    <t>VALFORNACE</t>
  </si>
  <si>
    <t>VALFURVA</t>
  </si>
  <si>
    <t>VALGANNA</t>
  </si>
  <si>
    <t>VALGIOIE</t>
  </si>
  <si>
    <t>VALGOGLIO</t>
  </si>
  <si>
    <t>VALGRANA</t>
  </si>
  <si>
    <t>VALGREGHENTINO</t>
  </si>
  <si>
    <t>VALGRISENCHE</t>
  </si>
  <si>
    <t>VALGUARNERA CAROPEPE</t>
  </si>
  <si>
    <t>VALLADA AGORDINA</t>
  </si>
  <si>
    <t>VALLANZENGO</t>
  </si>
  <si>
    <t>VALLARSA</t>
  </si>
  <si>
    <t>VALLATA</t>
  </si>
  <si>
    <t>VALLE AGRICOLA</t>
  </si>
  <si>
    <t>VALLE AURINA/AHRNTAL</t>
  </si>
  <si>
    <t>VALLE CANNOBINA</t>
  </si>
  <si>
    <t>VALLE CASTELLANA</t>
  </si>
  <si>
    <t>VALLE DELL'ANGELO</t>
  </si>
  <si>
    <t>VALLE DI CADORE</t>
  </si>
  <si>
    <t>VALLE DI CASIES/GSIES</t>
  </si>
  <si>
    <t>VALLE DI MADDALONI</t>
  </si>
  <si>
    <t>VALLE LOMELLINA</t>
  </si>
  <si>
    <t>VALLE SALIMBENE</t>
  </si>
  <si>
    <t>VALLE SAN NICOLAO</t>
  </si>
  <si>
    <t>VALLEBONA</t>
  </si>
  <si>
    <t>VALLECORSA</t>
  </si>
  <si>
    <t>VALLECROSIA</t>
  </si>
  <si>
    <t>VALLEDOLMO</t>
  </si>
  <si>
    <t>VALLEDORIA</t>
  </si>
  <si>
    <t>VALLEFIORITA</t>
  </si>
  <si>
    <t>VALLEFOGLIA</t>
  </si>
  <si>
    <t>VALLELAGHI</t>
  </si>
  <si>
    <t>VALLELONGA</t>
  </si>
  <si>
    <t>VALLELUNGA PRATAMENO</t>
  </si>
  <si>
    <t>VALLEMAIO</t>
  </si>
  <si>
    <t>VALLEPIETRA</t>
  </si>
  <si>
    <t>VALLERANO</t>
  </si>
  <si>
    <t>VALLERMOSA</t>
  </si>
  <si>
    <t>VALLEROTONDA</t>
  </si>
  <si>
    <t>VALLESACCARDA</t>
  </si>
  <si>
    <t>VALLEVE</t>
  </si>
  <si>
    <t>VALLI DEL PASUBIO</t>
  </si>
  <si>
    <t>VALLINFREDA</t>
  </si>
  <si>
    <t>VALLIO TERME</t>
  </si>
  <si>
    <t>VALLO DELLA LUCANIA</t>
  </si>
  <si>
    <t>VALLO DI NERA</t>
  </si>
  <si>
    <t>VALLO TORINESE</t>
  </si>
  <si>
    <t>VALLORIATE</t>
  </si>
  <si>
    <t>VALMACCA</t>
  </si>
  <si>
    <t>VALMADRERA</t>
  </si>
  <si>
    <t>VALMONTONE</t>
  </si>
  <si>
    <t>VALMOREA</t>
  </si>
  <si>
    <t>VALMOZZOLA</t>
  </si>
  <si>
    <t>VALNEGRA</t>
  </si>
  <si>
    <t>VALPELLINE</t>
  </si>
  <si>
    <t>VALPERGA</t>
  </si>
  <si>
    <t>VALPRATO SOANA</t>
  </si>
  <si>
    <t>VALSAMOGGIA</t>
  </si>
  <si>
    <t>VALSAVARENCHE</t>
  </si>
  <si>
    <t>VALSINNI</t>
  </si>
  <si>
    <t>VALSOLDA</t>
  </si>
  <si>
    <t>VALSTRONA</t>
  </si>
  <si>
    <t>VALTOPINA</t>
  </si>
  <si>
    <t>VALTORTA</t>
  </si>
  <si>
    <t>VALTOURNENCHE</t>
  </si>
  <si>
    <t>VALVA</t>
  </si>
  <si>
    <t>VALVARRONE</t>
  </si>
  <si>
    <t>VALVASONE ARZENE</t>
  </si>
  <si>
    <t>VALVERDE</t>
  </si>
  <si>
    <t>VALVESTINO</t>
  </si>
  <si>
    <t>VANDOIES/VINTL</t>
  </si>
  <si>
    <t>VANZAGHELLO</t>
  </si>
  <si>
    <t>VANZAGO</t>
  </si>
  <si>
    <t>VANZONE CON SAN CARLO</t>
  </si>
  <si>
    <t>VAPRIO D'ADDA</t>
  </si>
  <si>
    <t>VAPRIO D'AGOGNA</t>
  </si>
  <si>
    <t>VARALLO</t>
  </si>
  <si>
    <t>VARALLO POMBIA</t>
  </si>
  <si>
    <t>VARANO BORGHI</t>
  </si>
  <si>
    <t>VARANO DE' MELEGARI</t>
  </si>
  <si>
    <t>VARAPODIO</t>
  </si>
  <si>
    <t>VARAZZE</t>
  </si>
  <si>
    <t>VARCO SABINO</t>
  </si>
  <si>
    <t>VAREDO</t>
  </si>
  <si>
    <t>VARENNA</t>
  </si>
  <si>
    <t>VARESE</t>
  </si>
  <si>
    <t>VARESE LIGURE</t>
  </si>
  <si>
    <t>VARISELLA</t>
  </si>
  <si>
    <t>VARMO</t>
  </si>
  <si>
    <t>VARNA/VAHRN</t>
  </si>
  <si>
    <t>VARSI</t>
  </si>
  <si>
    <t>VARZI</t>
  </si>
  <si>
    <t>VARZO</t>
  </si>
  <si>
    <t>VASANELLO</t>
  </si>
  <si>
    <t>VASIA</t>
  </si>
  <si>
    <t>VASTO</t>
  </si>
  <si>
    <t>VASTOGIRARDI</t>
  </si>
  <si>
    <t>VAUDA CANAVESE</t>
  </si>
  <si>
    <t>VAZZANO</t>
  </si>
  <si>
    <t>VAZZOLA</t>
  </si>
  <si>
    <t>VECCHIANO</t>
  </si>
  <si>
    <t>VEDANO AL LAMBRO</t>
  </si>
  <si>
    <t>VEDANO OLONA</t>
  </si>
  <si>
    <t>VEDELAGO</t>
  </si>
  <si>
    <t>VEDESETA</t>
  </si>
  <si>
    <t>VEDUGGIO CON COLZANO</t>
  </si>
  <si>
    <t>VEGGIANO</t>
  </si>
  <si>
    <t>VEGLIE</t>
  </si>
  <si>
    <t>VEGLIO</t>
  </si>
  <si>
    <t>VEJANO</t>
  </si>
  <si>
    <t>VELESO</t>
  </si>
  <si>
    <t>VELEZZO LOMELLINA</t>
  </si>
  <si>
    <t>VELLETRI</t>
  </si>
  <si>
    <t>VELLEZZO BELLINI</t>
  </si>
  <si>
    <t>VELO D'ASTICO</t>
  </si>
  <si>
    <t>VELO VERONESE</t>
  </si>
  <si>
    <t>VELTURNO/FELDTHURNS</t>
  </si>
  <si>
    <t>VENAFRO</t>
  </si>
  <si>
    <t>VENARIA REALE</t>
  </si>
  <si>
    <t>VENAROTTA</t>
  </si>
  <si>
    <t>VENASCA</t>
  </si>
  <si>
    <t>VENAUS</t>
  </si>
  <si>
    <t>VENDONE</t>
  </si>
  <si>
    <t>VENEGONO INFERIORE</t>
  </si>
  <si>
    <t>VENEGONO SUPERIORE</t>
  </si>
  <si>
    <t>VENETICO</t>
  </si>
  <si>
    <t>VENEZIA</t>
  </si>
  <si>
    <t>VENIANO</t>
  </si>
  <si>
    <t>VENOSA</t>
  </si>
  <si>
    <t>VENTASSO</t>
  </si>
  <si>
    <t>VENTICANO</t>
  </si>
  <si>
    <t>VENTIMIGLIA</t>
  </si>
  <si>
    <t>VENTIMIGLIA DI SICILIA</t>
  </si>
  <si>
    <t>VENTOTENE</t>
  </si>
  <si>
    <t>VENZONE</t>
  </si>
  <si>
    <t>VERANO BRIANZA</t>
  </si>
  <si>
    <t>VERANO/VÖRAN</t>
  </si>
  <si>
    <t>VERBANIA</t>
  </si>
  <si>
    <t>VERBICARO</t>
  </si>
  <si>
    <t>VERCANA</t>
  </si>
  <si>
    <t>VERCEIA</t>
  </si>
  <si>
    <t>VERCELLI</t>
  </si>
  <si>
    <t>VERCURAGO</t>
  </si>
  <si>
    <t>VERDELLINO</t>
  </si>
  <si>
    <t>VERDELLO</t>
  </si>
  <si>
    <t>VERDERIO</t>
  </si>
  <si>
    <t>VERDUNO</t>
  </si>
  <si>
    <t>VERGATO</t>
  </si>
  <si>
    <t>VERGHERETO</t>
  </si>
  <si>
    <t>VERGIATE</t>
  </si>
  <si>
    <t>VERMEZZO CON ZELO</t>
  </si>
  <si>
    <t>VERMIGLIO</t>
  </si>
  <si>
    <t>VERNANTE</t>
  </si>
  <si>
    <t>VERNASCA</t>
  </si>
  <si>
    <t>VERNATE</t>
  </si>
  <si>
    <t>VERNAZZA</t>
  </si>
  <si>
    <t>VERNIO</t>
  </si>
  <si>
    <t>VERNOLE</t>
  </si>
  <si>
    <t>VEROLANUOVA</t>
  </si>
  <si>
    <t>VEROLAVECCHIA</t>
  </si>
  <si>
    <t>VEROLENGO</t>
  </si>
  <si>
    <t>VEROLI</t>
  </si>
  <si>
    <t>VERONA</t>
  </si>
  <si>
    <t>VERONELLA</t>
  </si>
  <si>
    <t>VERRAYES</t>
  </si>
  <si>
    <t>VERRETTO</t>
  </si>
  <si>
    <t>VERRONE</t>
  </si>
  <si>
    <t>VERRUA PO</t>
  </si>
  <si>
    <t>VERRUA SAVOIA</t>
  </si>
  <si>
    <t>VERRÈS</t>
  </si>
  <si>
    <t>VERTEMATE CON MINOPRIO</t>
  </si>
  <si>
    <t>VERTOVA</t>
  </si>
  <si>
    <t>VERUCCHIO</t>
  </si>
  <si>
    <t>VERVIO</t>
  </si>
  <si>
    <t>VERZEGNIS</t>
  </si>
  <si>
    <t>VERZINO</t>
  </si>
  <si>
    <t>VERZUOLO</t>
  </si>
  <si>
    <t>VESCOVANA</t>
  </si>
  <si>
    <t>VESCOVATO</t>
  </si>
  <si>
    <t>VESIME</t>
  </si>
  <si>
    <t>VESPOLATE</t>
  </si>
  <si>
    <t>VESSALICO</t>
  </si>
  <si>
    <t>VESTENANOVA</t>
  </si>
  <si>
    <t>VESTIGNE'</t>
  </si>
  <si>
    <t>VESTONE</t>
  </si>
  <si>
    <t>VETRALLA</t>
  </si>
  <si>
    <t>VETTO</t>
  </si>
  <si>
    <t>VEZZA D'ALBA</t>
  </si>
  <si>
    <t>VEZZA D'OGLIO</t>
  </si>
  <si>
    <t>VEZZANO LIGURE</t>
  </si>
  <si>
    <t>VEZZANO SUL CROSTOLO</t>
  </si>
  <si>
    <t>VEZZI PORTIO</t>
  </si>
  <si>
    <t>VIADANA</t>
  </si>
  <si>
    <t>VIADANICA</t>
  </si>
  <si>
    <t>VIAGRANDE</t>
  </si>
  <si>
    <t>VIALE</t>
  </si>
  <si>
    <t>VIALFRE'</t>
  </si>
  <si>
    <t>VIANO</t>
  </si>
  <si>
    <t>VIAREGGIO</t>
  </si>
  <si>
    <t>VIARIGI</t>
  </si>
  <si>
    <t>VIBO VALENTIA</t>
  </si>
  <si>
    <t>VIBONATI</t>
  </si>
  <si>
    <t>VICALVI</t>
  </si>
  <si>
    <t>VICARI</t>
  </si>
  <si>
    <t>VICCHIO</t>
  </si>
  <si>
    <t>VICENZA</t>
  </si>
  <si>
    <t>VICO DEL GARGANO</t>
  </si>
  <si>
    <t>VICO EQUENSE</t>
  </si>
  <si>
    <t>VICO NEL LAZIO</t>
  </si>
  <si>
    <t>VICOFORTE</t>
  </si>
  <si>
    <t>VICOLI</t>
  </si>
  <si>
    <t>VICOLUNGO</t>
  </si>
  <si>
    <t>VICOPISANO</t>
  </si>
  <si>
    <t>VICOVARO</t>
  </si>
  <si>
    <t>VIDDALBA</t>
  </si>
  <si>
    <t>VIDIGULFO</t>
  </si>
  <si>
    <t>VIDOR</t>
  </si>
  <si>
    <t>VIDRACCO</t>
  </si>
  <si>
    <t>VIESTE</t>
  </si>
  <si>
    <t>VIETRI DI POTENZA</t>
  </si>
  <si>
    <t>VIETRI SUL MARE</t>
  </si>
  <si>
    <t>VIGANO SAN MARTINO</t>
  </si>
  <si>
    <t>VIGANO'</t>
  </si>
  <si>
    <t>VIGARANO MAINARDA</t>
  </si>
  <si>
    <t>VIGASIO</t>
  </si>
  <si>
    <t>VIGEVANO</t>
  </si>
  <si>
    <t>VIGGIANELLO</t>
  </si>
  <si>
    <t>VIGGIANO</t>
  </si>
  <si>
    <t>VIGGIU'</t>
  </si>
  <si>
    <t>VIGLIANO BIELLESE</t>
  </si>
  <si>
    <t>VIGLIANO D'ASTI</t>
  </si>
  <si>
    <t>VIGNALE MONFERRATO</t>
  </si>
  <si>
    <t>VIGNANELLO</t>
  </si>
  <si>
    <t>VIGNATE</t>
  </si>
  <si>
    <t>VIGNOLA</t>
  </si>
  <si>
    <t>VIGNOLA-FALESINA</t>
  </si>
  <si>
    <t>VIGNOLE BORBERA</t>
  </si>
  <si>
    <t>VIGNOLO</t>
  </si>
  <si>
    <t>VIGNONE</t>
  </si>
  <si>
    <t>VIGO DI CADORE</t>
  </si>
  <si>
    <t>VIGODARZERE</t>
  </si>
  <si>
    <t>VIGOLO</t>
  </si>
  <si>
    <t>VIGOLZONE</t>
  </si>
  <si>
    <t>VIGONE</t>
  </si>
  <si>
    <t>VIGONOVO</t>
  </si>
  <si>
    <t>VIGONZA</t>
  </si>
  <si>
    <t>VIGUZZOLO</t>
  </si>
  <si>
    <t>VILLA BARTOLOMEA</t>
  </si>
  <si>
    <t>VILLA BASILICA</t>
  </si>
  <si>
    <t>VILLA BISCOSSI</t>
  </si>
  <si>
    <t>VILLA CARCINA</t>
  </si>
  <si>
    <t>VILLA CASTELLI</t>
  </si>
  <si>
    <t>VILLA CELIERA</t>
  </si>
  <si>
    <t>VILLA COLLEMANDINA</t>
  </si>
  <si>
    <t>VILLA CORTESE</t>
  </si>
  <si>
    <t>VILLA D'ADDA</t>
  </si>
  <si>
    <t>VILLA D'ALME'</t>
  </si>
  <si>
    <t>VILLA D'OGNA</t>
  </si>
  <si>
    <t>VILLA DEL BOSCO</t>
  </si>
  <si>
    <t>VILLA DEL CONTE</t>
  </si>
  <si>
    <t>VILLA DI BRIANO</t>
  </si>
  <si>
    <t>VILLA DI CHIAVENNA</t>
  </si>
  <si>
    <t>VILLA DI SERIO</t>
  </si>
  <si>
    <t>VILLA DI TIRANO</t>
  </si>
  <si>
    <t>VILLA ESTENSE</t>
  </si>
  <si>
    <t>VILLA FARALDI</t>
  </si>
  <si>
    <t>VILLA GUARDIA</t>
  </si>
  <si>
    <t>VILLA LAGARINA</t>
  </si>
  <si>
    <t>VILLA LATINA</t>
  </si>
  <si>
    <t>VILLA LITERNO</t>
  </si>
  <si>
    <t>VILLA MINOZZO</t>
  </si>
  <si>
    <t>VILLA SAN GIOVANNI</t>
  </si>
  <si>
    <t>VILLA SAN GIOVANNI IN TUSCIA</t>
  </si>
  <si>
    <t>VILLA SAN PIETRO</t>
  </si>
  <si>
    <t>VILLA SAN SECONDO</t>
  </si>
  <si>
    <t>VILLA SANT'ANGELO</t>
  </si>
  <si>
    <t>VILLA SANT'ANTONIO</t>
  </si>
  <si>
    <t>VILLA SANTA LUCIA</t>
  </si>
  <si>
    <t>VILLA SANTA LUCIA DEGLI ABRUZZI</t>
  </si>
  <si>
    <t>VILLA SANTA MARIA</t>
  </si>
  <si>
    <t>VILLA SANTINA</t>
  </si>
  <si>
    <t>VILLA SANTO STEFANO</t>
  </si>
  <si>
    <t>VILLA VERDE</t>
  </si>
  <si>
    <t>VILLABASSA/NIEDERDORF</t>
  </si>
  <si>
    <t>VILLABATE</t>
  </si>
  <si>
    <t>VILLACHIARA</t>
  </si>
  <si>
    <t>VILLACIDRO</t>
  </si>
  <si>
    <t>VILLADEATI</t>
  </si>
  <si>
    <t>VILLADOSE</t>
  </si>
  <si>
    <t>VILLADOSSOLA</t>
  </si>
  <si>
    <t>VILLAFALLETTO</t>
  </si>
  <si>
    <t>VILLAFRANCA D'ASTI</t>
  </si>
  <si>
    <t>VILLAFRANCA DI VERONA</t>
  </si>
  <si>
    <t>VILLAFRANCA IN LUNIGIANA</t>
  </si>
  <si>
    <t>VILLAFRANCA PADOVANA</t>
  </si>
  <si>
    <t>VILLAFRANCA PIEMONTE</t>
  </si>
  <si>
    <t>VILLAFRANCA SICULA</t>
  </si>
  <si>
    <t>VILLAFRANCA TIRRENA</t>
  </si>
  <si>
    <t>VILLAFRATI</t>
  </si>
  <si>
    <t>VILLAGA</t>
  </si>
  <si>
    <t>VILLAGRANDE STRISAILI</t>
  </si>
  <si>
    <t>VILLALAGO</t>
  </si>
  <si>
    <t>VILLALBA</t>
  </si>
  <si>
    <t>VILLALFONSINA</t>
  </si>
  <si>
    <t>VILLALVERNIA</t>
  </si>
  <si>
    <t>VILLAMAGNA</t>
  </si>
  <si>
    <t>VILLAMAINA</t>
  </si>
  <si>
    <t>VILLAMAR</t>
  </si>
  <si>
    <t>VILLAMARZANA</t>
  </si>
  <si>
    <t>VILLAMASSARGIA</t>
  </si>
  <si>
    <t>VILLAMIROGLIO</t>
  </si>
  <si>
    <t>VILLANDRO/VILLANDERS</t>
  </si>
  <si>
    <t>VILLANOVA BIELLESE</t>
  </si>
  <si>
    <t>VILLANOVA CANAVESE</t>
  </si>
  <si>
    <t>VILLANOVA D'ALBENGA</t>
  </si>
  <si>
    <t>VILLANOVA D'ARDENGHI</t>
  </si>
  <si>
    <t>VILLANOVA D'ASTI</t>
  </si>
  <si>
    <t>VILLANOVA DEL BATTISTA</t>
  </si>
  <si>
    <t>VILLANOVA DEL GHEBBO</t>
  </si>
  <si>
    <t>VILLANOVA DEL SILLARO</t>
  </si>
  <si>
    <t>VILLANOVA DI CAMPOSAMPIERO</t>
  </si>
  <si>
    <t>VILLANOVA MARCHESANA</t>
  </si>
  <si>
    <t>VILLANOVA MONDOVI'</t>
  </si>
  <si>
    <t>VILLANOVA MONFERRATO</t>
  </si>
  <si>
    <t>VILLANOVA MONTELEONE</t>
  </si>
  <si>
    <t>VILLANOVA SOLARO</t>
  </si>
  <si>
    <t>VILLANOVA SULL'ARDA</t>
  </si>
  <si>
    <t>VILLANOVA TRUSCHEDU</t>
  </si>
  <si>
    <t>VILLANOVA TULO</t>
  </si>
  <si>
    <t>VILLANOVAFORRU</t>
  </si>
  <si>
    <t>VILLANOVAFRANCA</t>
  </si>
  <si>
    <t>VILLANTERIO</t>
  </si>
  <si>
    <t>VILLANUOVA SUL CLISI</t>
  </si>
  <si>
    <t>VILLAPERUCCIO</t>
  </si>
  <si>
    <t>VILLAPIANA</t>
  </si>
  <si>
    <t>VILLAPUTZU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</si>
  <si>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</si>
  <si>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</si>
  <si>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</si>
  <si>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</si>
  <si>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</si>
  <si>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</si>
  <si>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</si>
  <si>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</si>
  <si>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VILLARICCA</t>
  </si>
  <si>
    <t>VILLAROMAGNANO</t>
  </si>
  <si>
    <t>VILLAROSA</t>
  </si>
  <si>
    <t>VILLASALTO</t>
  </si>
  <si>
    <t>VILLASANTA</t>
  </si>
  <si>
    <t>VILLASIMIUS</t>
  </si>
  <si>
    <t>VILLASOR</t>
  </si>
  <si>
    <t>VILLASPECIOSA</t>
  </si>
  <si>
    <t>VILLASTELLONE</t>
  </si>
  <si>
    <t>VILLATA</t>
  </si>
  <si>
    <t>VILLAURBANA</t>
  </si>
  <si>
    <t>VILLAVALLELONGA</t>
  </si>
  <si>
    <t>VILLAVERLA</t>
  </si>
  <si>
    <t>VILLE D'ANAUNIA</t>
  </si>
  <si>
    <t>VILLE DI FIEMME</t>
  </si>
  <si>
    <t>VILLENEUVE</t>
  </si>
  <si>
    <t>VILLESSE</t>
  </si>
  <si>
    <t>VILLETTA BARREA</t>
  </si>
  <si>
    <t>VILLETTE</t>
  </si>
  <si>
    <t>VILLIMPENTA</t>
  </si>
  <si>
    <t>VILLONGO</t>
  </si>
  <si>
    <t>VILLORBA</t>
  </si>
  <si>
    <t>VILMINORE DI SCALVE</t>
  </si>
  <si>
    <t>VIMERCATE</t>
  </si>
  <si>
    <t>VIMODRONE</t>
  </si>
  <si>
    <t>VINADIO</t>
  </si>
  <si>
    <t>VINCHIATURO</t>
  </si>
  <si>
    <t>VINCHIO</t>
  </si>
  <si>
    <t>VINCI</t>
  </si>
  <si>
    <t>VINOVO</t>
  </si>
  <si>
    <t>VINZAGLIO</t>
  </si>
  <si>
    <t>VIOLA</t>
  </si>
  <si>
    <t>VIONE</t>
  </si>
  <si>
    <t>VIPITENO/STERZING</t>
  </si>
  <si>
    <t>VIRLE PIEMONTE</t>
  </si>
  <si>
    <t>VISANO</t>
  </si>
  <si>
    <t>VISCHE</t>
  </si>
  <si>
    <t>VISCIANO</t>
  </si>
  <si>
    <t>VISCO</t>
  </si>
  <si>
    <t>VISONE</t>
  </si>
  <si>
    <t>VISSO</t>
  </si>
  <si>
    <t>VISTARINO</t>
  </si>
  <si>
    <t>VISTRORIO</t>
  </si>
  <si>
    <t>VITA</t>
  </si>
  <si>
    <t>VITERBO</t>
  </si>
  <si>
    <t>VITICUSO</t>
  </si>
  <si>
    <t>VITO D'ASIO</t>
  </si>
  <si>
    <t>VITORCHIANO</t>
  </si>
  <si>
    <t>VITTORIA</t>
  </si>
  <si>
    <t>VITTORIO VENETO</t>
  </si>
  <si>
    <t>VITTORITO</t>
  </si>
  <si>
    <t>VITTUONE</t>
  </si>
  <si>
    <t>VITULANO</t>
  </si>
  <si>
    <t>VITULAZIO</t>
  </si>
  <si>
    <t>VIU'</t>
  </si>
  <si>
    <t>VIVARO</t>
  </si>
  <si>
    <t>VIVARO ROMANO</t>
  </si>
  <si>
    <t>VIVERONE</t>
  </si>
  <si>
    <t>VIZZINI</t>
  </si>
  <si>
    <t>VIZZOLA TICINO</t>
  </si>
  <si>
    <t>VIZZOLO PREDABISSI</t>
  </si>
  <si>
    <t>VO'</t>
  </si>
  <si>
    <t>VOBARNO</t>
  </si>
  <si>
    <t>VOBBIA</t>
  </si>
  <si>
    <t>VOCCA</t>
  </si>
  <si>
    <t>VODO CADORE</t>
  </si>
  <si>
    <t>VOGHERA</t>
  </si>
  <si>
    <t>VOGHIERA</t>
  </si>
  <si>
    <t>VOGOGNA</t>
  </si>
  <si>
    <t>VOLANO</t>
  </si>
  <si>
    <t>VOLLA</t>
  </si>
  <si>
    <t>VOLONGO</t>
  </si>
  <si>
    <t>VOLPAGO DEL MONTELLO</t>
  </si>
  <si>
    <t>VOLPARA</t>
  </si>
  <si>
    <t>VOLPEDO</t>
  </si>
  <si>
    <t>VOLPEGLINO</t>
  </si>
  <si>
    <t>VOLPIANO</t>
  </si>
  <si>
    <t>VOLTA MANTOVANA</t>
  </si>
  <si>
    <t>VOLTAGGIO</t>
  </si>
  <si>
    <t>VOLTAGO AGORDINO</t>
  </si>
  <si>
    <t>VOLTERRA</t>
  </si>
  <si>
    <t>VOLTIDO</t>
  </si>
  <si>
    <t>VOLTURARA APPULA</t>
  </si>
  <si>
    <t>VOLTURARA IRPINA</t>
  </si>
  <si>
    <t>VOLTURINO</t>
  </si>
  <si>
    <t>VOLVERA</t>
  </si>
  <si>
    <t>VOTTIGNASCO</t>
  </si>
  <si>
    <t>ZACCANOPOLI</t>
  </si>
  <si>
    <t>ZAFFERANA ETNEA</t>
  </si>
  <si>
    <t>ZAGARISE</t>
  </si>
  <si>
    <t>ZAGAROLO</t>
  </si>
  <si>
    <t>ZAMBRONE</t>
  </si>
  <si>
    <t>ZANDOBBIO</t>
  </si>
  <si>
    <t>ZANE'</t>
  </si>
  <si>
    <t>ZANICA</t>
  </si>
  <si>
    <t>ZAPPONETA</t>
  </si>
  <si>
    <t>ZAVATTARELLO</t>
  </si>
  <si>
    <t>ZECCONE</t>
  </si>
  <si>
    <t>ZEDDIANI</t>
  </si>
  <si>
    <t>ZELBIO</t>
  </si>
  <si>
    <t>ZELO BUON PERSICO</t>
  </si>
  <si>
    <t>ZEME</t>
  </si>
  <si>
    <t>ZENEVREDO</t>
  </si>
  <si>
    <t>ZENSON DI PIAVE</t>
  </si>
  <si>
    <t>ZERBA</t>
  </si>
  <si>
    <t>ZERBO</t>
  </si>
  <si>
    <t>ZERBOLO'</t>
  </si>
  <si>
    <t>ZERFALIU</t>
  </si>
  <si>
    <t>ZERI</t>
  </si>
  <si>
    <t>ZERMEGHEDO</t>
  </si>
  <si>
    <t>ZERO BRANCO</t>
  </si>
  <si>
    <t>ZEVIO</t>
  </si>
  <si>
    <t>ZIANO DI FIEMME</t>
  </si>
  <si>
    <t>ZIANO PIACENTINO</t>
  </si>
  <si>
    <t>ZIBIDO SAN GIACOMO</t>
  </si>
  <si>
    <t>ZIGNAGO</t>
  </si>
  <si>
    <t>ZIMELLA</t>
  </si>
  <si>
    <t>ZIMONE</t>
  </si>
  <si>
    <t>ZINASCO</t>
  </si>
  <si>
    <t>ZOAGLI</t>
  </si>
  <si>
    <t>ZOCCA</t>
  </si>
  <si>
    <t>ZOGNO</t>
  </si>
  <si>
    <t>ZOLA PREDOSA</t>
  </si>
  <si>
    <t>ZOLLINO</t>
  </si>
  <si>
    <t>ZONE</t>
  </si>
  <si>
    <t>ZOPPE' DI CADORE</t>
  </si>
  <si>
    <t>ZOPPOLA</t>
  </si>
  <si>
    <t>ZOVENCEDO</t>
  </si>
  <si>
    <t>ZUBIENA</t>
  </si>
  <si>
    <t>ZUCCARELLO</t>
  </si>
  <si>
    <t>ZUGLIANO</t>
  </si>
  <si>
    <t>ZUGLIO</t>
  </si>
  <si>
    <t>ZUMAGLIA</t>
  </si>
  <si>
    <t>ZUMPANO</t>
  </si>
  <si>
    <t>ZUNGOLI</t>
  </si>
  <si>
    <t>ZUNGRI</t>
  </si>
  <si>
    <t>CODICE ELETTORALE</t>
  </si>
  <si>
    <t>CODICE ISTAT</t>
  </si>
  <si>
    <t>CODICE BELFIORE</t>
  </si>
  <si>
    <t>A001</t>
  </si>
  <si>
    <t>A004</t>
  </si>
  <si>
    <t>A005</t>
  </si>
  <si>
    <t>A006</t>
  </si>
  <si>
    <t>A007</t>
  </si>
  <si>
    <t>A008</t>
  </si>
  <si>
    <t>A010</t>
  </si>
  <si>
    <t>M376</t>
  </si>
  <si>
    <t>A013</t>
  </si>
  <si>
    <t>A014</t>
  </si>
  <si>
    <t>A015</t>
  </si>
  <si>
    <t>A016</t>
  </si>
  <si>
    <t>A017</t>
  </si>
  <si>
    <t>A018</t>
  </si>
  <si>
    <t>A019</t>
  </si>
  <si>
    <t>A020</t>
  </si>
  <si>
    <t>A023</t>
  </si>
  <si>
    <t>A024</t>
  </si>
  <si>
    <t>A025</t>
  </si>
  <si>
    <t>A026</t>
  </si>
  <si>
    <t>A027</t>
  </si>
  <si>
    <t>A029</t>
  </si>
  <si>
    <t>A028</t>
  </si>
  <si>
    <t>A032</t>
  </si>
  <si>
    <t>A033</t>
  </si>
  <si>
    <t>A034</t>
  </si>
  <si>
    <t>A035</t>
  </si>
  <si>
    <t>A039</t>
  </si>
  <si>
    <t>A038</t>
  </si>
  <si>
    <t>A040</t>
  </si>
  <si>
    <t>A041</t>
  </si>
  <si>
    <t>A043</t>
  </si>
  <si>
    <t>A044</t>
  </si>
  <si>
    <t>A045</t>
  </si>
  <si>
    <t>A050</t>
  </si>
  <si>
    <t>A051</t>
  </si>
  <si>
    <t>A048</t>
  </si>
  <si>
    <t>A047</t>
  </si>
  <si>
    <t>A049</t>
  </si>
  <si>
    <t>M211</t>
  </si>
  <si>
    <t>A052</t>
  </si>
  <si>
    <t>A053</t>
  </si>
  <si>
    <t>A054</t>
  </si>
  <si>
    <t>A055</t>
  </si>
  <si>
    <t>A056</t>
  </si>
  <si>
    <t>A057</t>
  </si>
  <si>
    <t>A058</t>
  </si>
  <si>
    <t>A059</t>
  </si>
  <si>
    <t>A060</t>
  </si>
  <si>
    <t>A061</t>
  </si>
  <si>
    <t>A062</t>
  </si>
  <si>
    <t>A064</t>
  </si>
  <si>
    <t>A065</t>
  </si>
  <si>
    <t>A067</t>
  </si>
  <si>
    <t>A068</t>
  </si>
  <si>
    <t>A069</t>
  </si>
  <si>
    <t>A070</t>
  </si>
  <si>
    <t>A071</t>
  </si>
  <si>
    <t>A072</t>
  </si>
  <si>
    <t>A074</t>
  </si>
  <si>
    <t>H848</t>
  </si>
  <si>
    <t>A075</t>
  </si>
  <si>
    <t>A076</t>
  </si>
  <si>
    <t>A077</t>
  </si>
  <si>
    <t>A080</t>
  </si>
  <si>
    <t>A082</t>
  </si>
  <si>
    <t>A083</t>
  </si>
  <si>
    <t>A084</t>
  </si>
  <si>
    <t>A085</t>
  </si>
  <si>
    <t>A087</t>
  </si>
  <si>
    <t>A088</t>
  </si>
  <si>
    <t>A089</t>
  </si>
  <si>
    <t>A091</t>
  </si>
  <si>
    <t>A092</t>
  </si>
  <si>
    <t>A093</t>
  </si>
  <si>
    <t>A096</t>
  </si>
  <si>
    <t>A097</t>
  </si>
  <si>
    <t>A098</t>
  </si>
  <si>
    <t>A100</t>
  </si>
  <si>
    <t>A102</t>
  </si>
  <si>
    <t>A103</t>
  </si>
  <si>
    <t>A101</t>
  </si>
  <si>
    <t>A105</t>
  </si>
  <si>
    <t>A106</t>
  </si>
  <si>
    <t>A107</t>
  </si>
  <si>
    <t>A109</t>
  </si>
  <si>
    <t>A110</t>
  </si>
  <si>
    <t>A111</t>
  </si>
  <si>
    <t>A112</t>
  </si>
  <si>
    <t>A113</t>
  </si>
  <si>
    <t>A116</t>
  </si>
  <si>
    <t>A117</t>
  </si>
  <si>
    <t>A115</t>
  </si>
  <si>
    <t>A118</t>
  </si>
  <si>
    <t>A119</t>
  </si>
  <si>
    <t>A120</t>
  </si>
  <si>
    <t>A122</t>
  </si>
  <si>
    <t>A123</t>
  </si>
  <si>
    <t>A124</t>
  </si>
  <si>
    <t>A125</t>
  </si>
  <si>
    <t>A126</t>
  </si>
  <si>
    <t>A127</t>
  </si>
  <si>
    <t>A128</t>
  </si>
  <si>
    <t>A131</t>
  </si>
  <si>
    <t>A132</t>
  </si>
  <si>
    <t>A129</t>
  </si>
  <si>
    <t>A130</t>
  </si>
  <si>
    <t>A137</t>
  </si>
  <si>
    <t>A135</t>
  </si>
  <si>
    <t>A138</t>
  </si>
  <si>
    <t>A139</t>
  </si>
  <si>
    <t>A143</t>
  </si>
  <si>
    <t>A145</t>
  </si>
  <si>
    <t>A146</t>
  </si>
  <si>
    <t>A149</t>
  </si>
  <si>
    <t>A150</t>
  </si>
  <si>
    <t>A153</t>
  </si>
  <si>
    <t>A154</t>
  </si>
  <si>
    <t>A155</t>
  </si>
  <si>
    <t>A158</t>
  </si>
  <si>
    <t>A157</t>
  </si>
  <si>
    <t>A159</t>
  </si>
  <si>
    <t>A160</t>
  </si>
  <si>
    <t>A161</t>
  </si>
  <si>
    <t>A162</t>
  </si>
  <si>
    <t>A163</t>
  </si>
  <si>
    <t>A164</t>
  </si>
  <si>
    <t>A166</t>
  </si>
  <si>
    <t>A165</t>
  </si>
  <si>
    <t>A167</t>
  </si>
  <si>
    <t>A171</t>
  </si>
  <si>
    <t>A172</t>
  </si>
  <si>
    <t>A173</t>
  </si>
  <si>
    <t>A175</t>
  </si>
  <si>
    <t>A176</t>
  </si>
  <si>
    <t>A177</t>
  </si>
  <si>
    <t>A178</t>
  </si>
  <si>
    <t>A179</t>
  </si>
  <si>
    <t>A180</t>
  </si>
  <si>
    <t>A182</t>
  </si>
  <si>
    <t>A183</t>
  </si>
  <si>
    <t>A181</t>
  </si>
  <si>
    <t>A184</t>
  </si>
  <si>
    <t>A185</t>
  </si>
  <si>
    <t>A186</t>
  </si>
  <si>
    <t>A187</t>
  </si>
  <si>
    <t>A188</t>
  </si>
  <si>
    <t>A189</t>
  </si>
  <si>
    <t>A191</t>
  </si>
  <si>
    <t>A192</t>
  </si>
  <si>
    <t>A193</t>
  </si>
  <si>
    <t>A194</t>
  </si>
  <si>
    <t>A201</t>
  </si>
  <si>
    <t>A195</t>
  </si>
  <si>
    <t>A196</t>
  </si>
  <si>
    <t>A197</t>
  </si>
  <si>
    <t>A198</t>
  </si>
  <si>
    <t>A200</t>
  </si>
  <si>
    <t>A202</t>
  </si>
  <si>
    <t>A203</t>
  </si>
  <si>
    <t>A204</t>
  </si>
  <si>
    <t>A206</t>
  </si>
  <si>
    <t>A205</t>
  </si>
  <si>
    <t>A207</t>
  </si>
  <si>
    <t>A208</t>
  </si>
  <si>
    <t>A210</t>
  </si>
  <si>
    <t>M397</t>
  </si>
  <si>
    <t>A214</t>
  </si>
  <si>
    <t>A216</t>
  </si>
  <si>
    <t>A217</t>
  </si>
  <si>
    <t>A218</t>
  </si>
  <si>
    <t>A220</t>
  </si>
  <si>
    <t>M375</t>
  </si>
  <si>
    <t>A221</t>
  </si>
  <si>
    <t>A222</t>
  </si>
  <si>
    <t>A223</t>
  </si>
  <si>
    <t>A224</t>
  </si>
  <si>
    <t>M386</t>
  </si>
  <si>
    <t>M383</t>
  </si>
  <si>
    <t>A225</t>
  </si>
  <si>
    <t>A226</t>
  </si>
  <si>
    <t>M349</t>
  </si>
  <si>
    <t>A228</t>
  </si>
  <si>
    <t>A229</t>
  </si>
  <si>
    <t>A227</t>
  </si>
  <si>
    <t>A230</t>
  </si>
  <si>
    <t>A231</t>
  </si>
  <si>
    <t>A233</t>
  </si>
  <si>
    <t>A234</t>
  </si>
  <si>
    <t>A235</t>
  </si>
  <si>
    <t>A236</t>
  </si>
  <si>
    <t>A237</t>
  </si>
  <si>
    <t>A238</t>
  </si>
  <si>
    <t>M369</t>
  </si>
  <si>
    <t>M389</t>
  </si>
  <si>
    <t>A239</t>
  </si>
  <si>
    <t>A240</t>
  </si>
  <si>
    <t>A241</t>
  </si>
  <si>
    <t>M350</t>
  </si>
  <si>
    <t>A242</t>
  </si>
  <si>
    <t>A243</t>
  </si>
  <si>
    <t>A244</t>
  </si>
  <si>
    <t>A246</t>
  </si>
  <si>
    <t>A245</t>
  </si>
  <si>
    <t>A249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</si>
  <si>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</si>
  <si>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</si>
  <si>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</si>
  <si>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</si>
  <si>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</si>
  <si>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</si>
  <si>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</si>
  <si>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</si>
  <si>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</si>
  <si>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M351</t>
  </si>
  <si>
    <t>A261</t>
  </si>
  <si>
    <t>A262</t>
  </si>
  <si>
    <t>A263</t>
  </si>
  <si>
    <t>A264</t>
  </si>
  <si>
    <t>A265</t>
  </si>
  <si>
    <t>A267</t>
  </si>
  <si>
    <t>A268</t>
  </si>
  <si>
    <t>A269</t>
  </si>
  <si>
    <t>A270</t>
  </si>
  <si>
    <t>A271</t>
  </si>
  <si>
    <t>A272</t>
  </si>
  <si>
    <t>A274</t>
  </si>
  <si>
    <t>A273</t>
  </si>
  <si>
    <t>A275</t>
  </si>
  <si>
    <t>A278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</si>
  <si>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</si>
  <si>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</si>
  <si>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</si>
  <si>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</si>
  <si>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</si>
  <si>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</si>
  <si>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</si>
  <si>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</si>
  <si>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</si>
  <si>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A290</t>
  </si>
  <si>
    <t>A291</t>
  </si>
  <si>
    <t>A292</t>
  </si>
  <si>
    <t>A293</t>
  </si>
  <si>
    <t>A294</t>
  </si>
  <si>
    <t>A295</t>
  </si>
  <si>
    <t>A297</t>
  </si>
  <si>
    <t>A296</t>
  </si>
  <si>
    <t>A299</t>
  </si>
  <si>
    <t>A301</t>
  </si>
  <si>
    <t>A302</t>
  </si>
  <si>
    <t>A303</t>
  </si>
  <si>
    <t>A304</t>
  </si>
  <si>
    <t>A306</t>
  </si>
  <si>
    <t>A305</t>
  </si>
  <si>
    <t>A309</t>
  </si>
  <si>
    <t>A312</t>
  </si>
  <si>
    <t>A313</t>
  </si>
  <si>
    <t>A314</t>
  </si>
  <si>
    <t>A315</t>
  </si>
  <si>
    <t>A317</t>
  </si>
  <si>
    <t>A318</t>
  </si>
  <si>
    <t>A319</t>
  </si>
  <si>
    <t>A320</t>
  </si>
  <si>
    <t>A321</t>
  </si>
  <si>
    <t>A323</t>
  </si>
  <si>
    <t>A325</t>
  </si>
  <si>
    <t>A324</t>
  </si>
  <si>
    <t>A326</t>
  </si>
  <si>
    <t>A327</t>
  </si>
  <si>
    <t>A328</t>
  </si>
  <si>
    <t>A329</t>
  </si>
  <si>
    <t>A330</t>
  </si>
  <si>
    <t>A333</t>
  </si>
  <si>
    <t>A332</t>
  </si>
  <si>
    <t>A334</t>
  </si>
  <si>
    <t>A335</t>
  </si>
  <si>
    <t>A337</t>
  </si>
  <si>
    <t>A338</t>
  </si>
  <si>
    <t>A339</t>
  </si>
  <si>
    <t>A340</t>
  </si>
  <si>
    <t>A341</t>
  </si>
  <si>
    <t>A343</t>
  </si>
  <si>
    <t>A344</t>
  </si>
  <si>
    <t>A346</t>
  </si>
  <si>
    <t>A347</t>
  </si>
  <si>
    <t>A348</t>
  </si>
  <si>
    <t>A350</t>
  </si>
  <si>
    <t>A351</t>
  </si>
  <si>
    <t>A352</t>
  </si>
  <si>
    <t>A354</t>
  </si>
  <si>
    <t>A357</t>
  </si>
  <si>
    <t>A358</t>
  </si>
  <si>
    <t>A359</t>
  </si>
  <si>
    <t>A360</t>
  </si>
  <si>
    <t>A363</t>
  </si>
  <si>
    <t>A365</t>
  </si>
  <si>
    <t>A366</t>
  </si>
  <si>
    <t>A367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</si>
  <si>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</si>
  <si>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</si>
  <si>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</si>
  <si>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</si>
  <si>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</si>
  <si>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</si>
  <si>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</si>
  <si>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</si>
  <si>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</si>
  <si>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A379</t>
  </si>
  <si>
    <t>A380</t>
  </si>
  <si>
    <t>M213</t>
  </si>
  <si>
    <t>A382</t>
  </si>
  <si>
    <t>A383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</si>
  <si>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</si>
  <si>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</si>
  <si>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</si>
  <si>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</si>
  <si>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</si>
  <si>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</si>
  <si>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</si>
  <si>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</si>
  <si>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</si>
  <si>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</si>
  <si>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A396</t>
  </si>
  <si>
    <t>A397</t>
  </si>
  <si>
    <t>A398</t>
  </si>
  <si>
    <t>A399</t>
  </si>
  <si>
    <t>A400</t>
  </si>
  <si>
    <t>A401</t>
  </si>
  <si>
    <t>A402</t>
  </si>
  <si>
    <t>A403</t>
  </si>
  <si>
    <t>A405</t>
  </si>
  <si>
    <t>A407</t>
  </si>
  <si>
    <t>A409</t>
  </si>
  <si>
    <t>A412</t>
  </si>
  <si>
    <t>A413</t>
  </si>
  <si>
    <t>A414</t>
  </si>
  <si>
    <t>A415</t>
  </si>
  <si>
    <t>A418</t>
  </si>
  <si>
    <t>A419</t>
  </si>
  <si>
    <t>A424</t>
  </si>
  <si>
    <t>A421</t>
  </si>
  <si>
    <t>A422</t>
  </si>
  <si>
    <t>A425</t>
  </si>
  <si>
    <t>A427</t>
  </si>
  <si>
    <t>A429</t>
  </si>
  <si>
    <t>A430</t>
  </si>
  <si>
    <t>A431</t>
  </si>
  <si>
    <t>A432</t>
  </si>
  <si>
    <t>A433</t>
  </si>
  <si>
    <t>A434</t>
  </si>
  <si>
    <t>A435</t>
  </si>
  <si>
    <t>A437</t>
  </si>
  <si>
    <t>A436</t>
  </si>
  <si>
    <t>A438</t>
  </si>
  <si>
    <t>A439</t>
  </si>
  <si>
    <t>A441</t>
  </si>
  <si>
    <t>A443</t>
  </si>
  <si>
    <t>A444</t>
  </si>
  <si>
    <t>A445</t>
  </si>
  <si>
    <t>A446</t>
  </si>
  <si>
    <t>A447</t>
  </si>
  <si>
    <t>A448</t>
  </si>
  <si>
    <t>A449</t>
  </si>
  <si>
    <t>A451</t>
  </si>
  <si>
    <t>A452</t>
  </si>
  <si>
    <t>A453</t>
  </si>
  <si>
    <t>A440</t>
  </si>
  <si>
    <t>A454</t>
  </si>
  <si>
    <t>A455</t>
  </si>
  <si>
    <t>A458</t>
  </si>
  <si>
    <t>A459</t>
  </si>
  <si>
    <t>A460</t>
  </si>
  <si>
    <t>A461</t>
  </si>
  <si>
    <t>A462</t>
  </si>
  <si>
    <t>A463</t>
  </si>
  <si>
    <t>A464</t>
  </si>
  <si>
    <t>A465</t>
  </si>
  <si>
    <t>A467</t>
  </si>
  <si>
    <t>A466</t>
  </si>
  <si>
    <t>A470</t>
  </si>
  <si>
    <t>A471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</si>
  <si>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</si>
  <si>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</si>
  <si>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</si>
  <si>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</si>
  <si>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</si>
  <si>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</si>
  <si>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</si>
  <si>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</si>
  <si>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</si>
  <si>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</si>
  <si>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</si>
  <si>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</si>
  <si>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</si>
  <si>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</si>
  <si>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</si>
  <si>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</si>
  <si>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</si>
  <si>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</si>
  <si>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</si>
  <si>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A494</t>
  </si>
  <si>
    <t>A495</t>
  </si>
  <si>
    <t>A496</t>
  </si>
  <si>
    <t>A497</t>
  </si>
  <si>
    <t>A499</t>
  </si>
  <si>
    <t>A501</t>
  </si>
  <si>
    <t>A502</t>
  </si>
  <si>
    <t>A503</t>
  </si>
  <si>
    <t>A506</t>
  </si>
  <si>
    <t>A507</t>
  </si>
  <si>
    <t>A508</t>
  </si>
  <si>
    <t>A509</t>
  </si>
  <si>
    <t>A511</t>
  </si>
  <si>
    <t>A512</t>
  </si>
  <si>
    <t>A514</t>
  </si>
  <si>
    <t>A515</t>
  </si>
  <si>
    <t>A516</t>
  </si>
  <si>
    <t>A517</t>
  </si>
  <si>
    <t>A518</t>
  </si>
  <si>
    <t>A519</t>
  </si>
  <si>
    <t>M258</t>
  </si>
  <si>
    <t>A520</t>
  </si>
  <si>
    <t>A521</t>
  </si>
  <si>
    <t>A522</t>
  </si>
  <si>
    <t>A523</t>
  </si>
  <si>
    <t>A094</t>
  </si>
  <si>
    <t>A108</t>
  </si>
  <si>
    <t>A525</t>
  </si>
  <si>
    <t>A526</t>
  </si>
  <si>
    <t>A527</t>
  </si>
  <si>
    <t>A530</t>
  </si>
  <si>
    <t>A529</t>
  </si>
  <si>
    <t>A528</t>
  </si>
  <si>
    <t>A531</t>
  </si>
  <si>
    <t>A532</t>
  </si>
  <si>
    <t>A533</t>
  </si>
  <si>
    <t>A534</t>
  </si>
  <si>
    <t>A535</t>
  </si>
  <si>
    <t>A536</t>
  </si>
  <si>
    <t>M214</t>
  </si>
  <si>
    <t>A540</t>
  </si>
  <si>
    <t>A538</t>
  </si>
  <si>
    <t>A539</t>
  </si>
  <si>
    <t>A541</t>
  </si>
  <si>
    <t>A537</t>
  </si>
  <si>
    <t>A542</t>
  </si>
  <si>
    <t>A544</t>
  </si>
  <si>
    <t>A546</t>
  </si>
  <si>
    <t>A547</t>
  </si>
  <si>
    <t>A552</t>
  </si>
  <si>
    <t>A551</t>
  </si>
  <si>
    <t>A550</t>
  </si>
  <si>
    <t>A553</t>
  </si>
  <si>
    <t>A555</t>
  </si>
  <si>
    <t>A557</t>
  </si>
  <si>
    <t>A560</t>
  </si>
  <si>
    <t>A564</t>
  </si>
  <si>
    <t>A565</t>
  </si>
  <si>
    <t>A567</t>
  </si>
  <si>
    <t>A568</t>
  </si>
  <si>
    <t>A566</t>
  </si>
  <si>
    <t>A570</t>
  </si>
  <si>
    <t>A572</t>
  </si>
  <si>
    <t>A574</t>
  </si>
  <si>
    <t>A573</t>
  </si>
  <si>
    <t>A569</t>
  </si>
  <si>
    <t>A571</t>
  </si>
  <si>
    <t>A575</t>
  </si>
  <si>
    <t>A576</t>
  </si>
  <si>
    <t>A577</t>
  </si>
  <si>
    <t>A578</t>
  </si>
  <si>
    <t>A579</t>
  </si>
  <si>
    <t>A580</t>
  </si>
  <si>
    <t>A584</t>
  </si>
  <si>
    <t>A586</t>
  </si>
  <si>
    <t>A581</t>
  </si>
  <si>
    <t>A587</t>
  </si>
  <si>
    <t>A588</t>
  </si>
  <si>
    <t>A590</t>
  </si>
  <si>
    <t>A589</t>
  </si>
  <si>
    <t>A591</t>
  </si>
  <si>
    <t>A592</t>
  </si>
  <si>
    <t>A593</t>
  </si>
  <si>
    <t>A594</t>
  </si>
  <si>
    <t>A597</t>
  </si>
  <si>
    <t>A599</t>
  </si>
  <si>
    <t>A600</t>
  </si>
  <si>
    <t>A601</t>
  </si>
  <si>
    <t>A603</t>
  </si>
  <si>
    <t>A604</t>
  </si>
  <si>
    <t>A605</t>
  </si>
  <si>
    <t>A606</t>
  </si>
  <si>
    <t>A607</t>
  </si>
  <si>
    <t>A610</t>
  </si>
  <si>
    <t>A612</t>
  </si>
  <si>
    <t>A613</t>
  </si>
  <si>
    <t>A614</t>
  </si>
  <si>
    <t>A615</t>
  </si>
  <si>
    <t>A616</t>
  </si>
  <si>
    <t>A617</t>
  </si>
  <si>
    <t>A618</t>
  </si>
  <si>
    <t>A619</t>
  </si>
  <si>
    <t>A621</t>
  </si>
  <si>
    <t>A625</t>
  </si>
  <si>
    <t>A626</t>
  </si>
  <si>
    <t>M401</t>
  </si>
  <si>
    <t>A628</t>
  </si>
  <si>
    <t>A629</t>
  </si>
  <si>
    <t>A630</t>
  </si>
  <si>
    <t>A631</t>
  </si>
  <si>
    <t>A632</t>
  </si>
  <si>
    <t>M408</t>
  </si>
  <si>
    <t>A634</t>
  </si>
  <si>
    <t>A635</t>
  </si>
  <si>
    <t>A637</t>
  </si>
  <si>
    <t>A638</t>
  </si>
  <si>
    <t>A640</t>
  </si>
  <si>
    <t>A643</t>
  </si>
  <si>
    <t>M433</t>
  </si>
  <si>
    <t>A646</t>
  </si>
  <si>
    <t>A647</t>
  </si>
  <si>
    <t>A650</t>
  </si>
  <si>
    <t>A651</t>
  </si>
  <si>
    <t>A652</t>
  </si>
  <si>
    <t>A653</t>
  </si>
  <si>
    <t>A655</t>
  </si>
  <si>
    <t>A656</t>
  </si>
  <si>
    <t>A657</t>
  </si>
  <si>
    <t>A658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</si>
  <si>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</si>
  <si>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</si>
  <si>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</si>
  <si>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</si>
  <si>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</si>
  <si>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</si>
  <si>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</si>
  <si>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</si>
  <si>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</si>
  <si>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</si>
  <si>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</si>
  <si>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</si>
  <si>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A673</t>
  </si>
  <si>
    <t>A674</t>
  </si>
  <si>
    <t>A676</t>
  </si>
  <si>
    <t>A677</t>
  </si>
  <si>
    <t>A678</t>
  </si>
  <si>
    <t>A681</t>
  </si>
  <si>
    <t>A683</t>
  </si>
  <si>
    <t>A684</t>
  </si>
  <si>
    <t>A686</t>
  </si>
  <si>
    <t>A687</t>
  </si>
  <si>
    <t>A689</t>
  </si>
  <si>
    <t>A690</t>
  </si>
  <si>
    <t>A691</t>
  </si>
  <si>
    <t>A692</t>
  </si>
  <si>
    <t>A694</t>
  </si>
  <si>
    <t>A696</t>
  </si>
  <si>
    <t>A697</t>
  </si>
  <si>
    <t>A698</t>
  </si>
  <si>
    <t>A699</t>
  </si>
  <si>
    <t>A700</t>
  </si>
  <si>
    <t>A702</t>
  </si>
  <si>
    <t>A703</t>
  </si>
  <si>
    <t>A706</t>
  </si>
  <si>
    <t>A704</t>
  </si>
  <si>
    <t>A707</t>
  </si>
  <si>
    <t>A708</t>
  </si>
  <si>
    <t>A709</t>
  </si>
  <si>
    <t>A710</t>
  </si>
  <si>
    <t>A712</t>
  </si>
  <si>
    <t>A713</t>
  </si>
  <si>
    <t>A714</t>
  </si>
  <si>
    <t>A716</t>
  </si>
  <si>
    <t>A717</t>
  </si>
  <si>
    <t>A718</t>
  </si>
  <si>
    <t>A719</t>
  </si>
  <si>
    <t>A721</t>
  </si>
  <si>
    <t>A722</t>
  </si>
  <si>
    <t>A725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</si>
  <si>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</si>
  <si>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</si>
  <si>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</si>
  <si>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</si>
  <si>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</si>
  <si>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</si>
  <si>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</si>
  <si>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</si>
  <si>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</si>
  <si>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</si>
  <si>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A740</t>
  </si>
  <si>
    <t>A739</t>
  </si>
  <si>
    <t>A738</t>
  </si>
  <si>
    <t>A741</t>
  </si>
  <si>
    <t>A742</t>
  </si>
  <si>
    <t>A743</t>
  </si>
  <si>
    <t>M335</t>
  </si>
  <si>
    <t>A745</t>
  </si>
  <si>
    <t>A746</t>
  </si>
  <si>
    <t>A747</t>
  </si>
  <si>
    <t>A749</t>
  </si>
  <si>
    <t>A750</t>
  </si>
  <si>
    <t>A751</t>
  </si>
  <si>
    <t>A752</t>
  </si>
  <si>
    <t>M294</t>
  </si>
  <si>
    <t>A755</t>
  </si>
  <si>
    <t>A756</t>
  </si>
  <si>
    <t>A757</t>
  </si>
  <si>
    <t>A759</t>
  </si>
  <si>
    <t>A762</t>
  </si>
  <si>
    <t>A763</t>
  </si>
  <si>
    <t>A761</t>
  </si>
  <si>
    <t>A765</t>
  </si>
  <si>
    <t>A764</t>
  </si>
  <si>
    <t>A760</t>
  </si>
  <si>
    <t>A766</t>
  </si>
  <si>
    <t>A768</t>
  </si>
  <si>
    <t>A772</t>
  </si>
  <si>
    <t>A774</t>
  </si>
  <si>
    <t>A773</t>
  </si>
  <si>
    <t>A769</t>
  </si>
  <si>
    <t>A770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</si>
  <si>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</si>
  <si>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</si>
  <si>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</si>
  <si>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</si>
  <si>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</si>
  <si>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</si>
  <si>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</si>
  <si>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</si>
  <si>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</si>
  <si>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</si>
  <si>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</si>
  <si>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</si>
  <si>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</si>
  <si>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</si>
  <si>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A791</t>
  </si>
  <si>
    <t>A792</t>
  </si>
  <si>
    <t>A793</t>
  </si>
  <si>
    <t>A794</t>
  </si>
  <si>
    <t>A795</t>
  </si>
  <si>
    <t>A796</t>
  </si>
  <si>
    <t>A798</t>
  </si>
  <si>
    <t>A799</t>
  </si>
  <si>
    <t>A801</t>
  </si>
  <si>
    <t>A802</t>
  </si>
  <si>
    <t>A804</t>
  </si>
  <si>
    <t>A805</t>
  </si>
  <si>
    <t>A809</t>
  </si>
  <si>
    <t>A810</t>
  </si>
  <si>
    <t>A811</t>
  </si>
  <si>
    <t>A812</t>
  </si>
  <si>
    <t>A813</t>
  </si>
  <si>
    <t>A816</t>
  </si>
  <si>
    <t>A817</t>
  </si>
  <si>
    <t>A815</t>
  </si>
  <si>
    <t>A818</t>
  </si>
  <si>
    <t>A819</t>
  </si>
  <si>
    <t>A820</t>
  </si>
  <si>
    <t>A821</t>
  </si>
  <si>
    <t>A823</t>
  </si>
  <si>
    <t>A825</t>
  </si>
  <si>
    <t>A826</t>
  </si>
  <si>
    <t>A827</t>
  </si>
  <si>
    <t>A831</t>
  </si>
  <si>
    <t>A832</t>
  </si>
  <si>
    <t>A834</t>
  </si>
  <si>
    <t>A835</t>
  </si>
  <si>
    <t>A836</t>
  </si>
  <si>
    <t>A837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</si>
  <si>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</si>
  <si>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</si>
  <si>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</si>
  <si>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</si>
  <si>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</si>
  <si>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</si>
  <si>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</si>
  <si>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</si>
  <si>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</si>
  <si>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</si>
  <si>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</si>
  <si>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</si>
  <si>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</si>
  <si>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</si>
  <si>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</si>
  <si>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</si>
  <si>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A859</t>
  </si>
  <si>
    <t>A861</t>
  </si>
  <si>
    <t>A863</t>
  </si>
  <si>
    <t>A864</t>
  </si>
  <si>
    <t>A870</t>
  </si>
  <si>
    <t>A872</t>
  </si>
  <si>
    <t>A874</t>
  </si>
  <si>
    <t>A876</t>
  </si>
  <si>
    <t>A877</t>
  </si>
  <si>
    <t>A878</t>
  </si>
  <si>
    <t>A880</t>
  </si>
  <si>
    <t>A881</t>
  </si>
  <si>
    <t>A882</t>
  </si>
  <si>
    <t>A883</t>
  </si>
  <si>
    <t>A884</t>
  </si>
  <si>
    <t>A885</t>
  </si>
  <si>
    <t>A887</t>
  </si>
  <si>
    <t>A889</t>
  </si>
  <si>
    <t>A891</t>
  </si>
  <si>
    <t>A892</t>
  </si>
  <si>
    <t>A893</t>
  </si>
  <si>
    <t>A894</t>
  </si>
  <si>
    <t>A895</t>
  </si>
  <si>
    <t>A896</t>
  </si>
  <si>
    <t>A897</t>
  </si>
  <si>
    <t>A898</t>
  </si>
  <si>
    <t>A902</t>
  </si>
  <si>
    <t>A903</t>
  </si>
  <si>
    <t>A857</t>
  </si>
  <si>
    <t>A904</t>
  </si>
  <si>
    <t>A905</t>
  </si>
  <si>
    <t>M268</t>
  </si>
  <si>
    <t>A906</t>
  </si>
  <si>
    <t>A909</t>
  </si>
  <si>
    <t>A910</t>
  </si>
  <si>
    <t>A911</t>
  </si>
  <si>
    <t>A912</t>
  </si>
  <si>
    <t>A914</t>
  </si>
  <si>
    <t>A916</t>
  </si>
  <si>
    <t>A918</t>
  </si>
  <si>
    <t>A919</t>
  </si>
  <si>
    <t>A920</t>
  </si>
  <si>
    <t>A922</t>
  </si>
  <si>
    <t>A925</t>
  </si>
  <si>
    <t>A929</t>
  </si>
  <si>
    <t>A931</t>
  </si>
  <si>
    <t>A930</t>
  </si>
  <si>
    <t>A932</t>
  </si>
  <si>
    <t>A937</t>
  </si>
  <si>
    <t>A940</t>
  </si>
  <si>
    <t>A941</t>
  </si>
  <si>
    <t>A944</t>
  </si>
  <si>
    <t>A945</t>
  </si>
  <si>
    <t>A946</t>
  </si>
  <si>
    <t>A947</t>
  </si>
  <si>
    <t>A948</t>
  </si>
  <si>
    <t>A949</t>
  </si>
  <si>
    <t>A950</t>
  </si>
  <si>
    <t>A953</t>
  </si>
  <si>
    <t>A954</t>
  </si>
  <si>
    <t>A952</t>
  </si>
  <si>
    <t>A955</t>
  </si>
  <si>
    <t>A956</t>
  </si>
  <si>
    <t>A957</t>
  </si>
  <si>
    <t>A958</t>
  </si>
  <si>
    <t>A959</t>
  </si>
  <si>
    <t>A960</t>
  </si>
  <si>
    <t>A961</t>
  </si>
  <si>
    <t>A963</t>
  </si>
  <si>
    <t>A962</t>
  </si>
  <si>
    <t>A964</t>
  </si>
  <si>
    <t>A965</t>
  </si>
  <si>
    <t>A968</t>
  </si>
  <si>
    <t>A970</t>
  </si>
  <si>
    <t>A971</t>
  </si>
  <si>
    <t>A972</t>
  </si>
  <si>
    <t>A973</t>
  </si>
  <si>
    <t>A975</t>
  </si>
  <si>
    <t>A976</t>
  </si>
  <si>
    <t>A977</t>
  </si>
  <si>
    <t>A978</t>
  </si>
  <si>
    <t>A979</t>
  </si>
  <si>
    <t>A981</t>
  </si>
  <si>
    <t>A982</t>
  </si>
  <si>
    <t>A983</t>
  </si>
  <si>
    <t>A984</t>
  </si>
  <si>
    <t>A986</t>
  </si>
  <si>
    <t>A987</t>
  </si>
  <si>
    <t>A988</t>
  </si>
  <si>
    <t>A989</t>
  </si>
  <si>
    <t>A990</t>
  </si>
  <si>
    <t>A991</t>
  </si>
  <si>
    <t>A993</t>
  </si>
  <si>
    <t>A998</t>
  </si>
  <si>
    <t>A992</t>
  </si>
  <si>
    <t>A995</t>
  </si>
  <si>
    <t>A999</t>
  </si>
  <si>
    <t>B001</t>
  </si>
  <si>
    <t>B002</t>
  </si>
  <si>
    <t>B003</t>
  </si>
  <si>
    <t>B005</t>
  </si>
  <si>
    <t>B007</t>
  </si>
  <si>
    <t>M352</t>
  </si>
  <si>
    <t>B009</t>
  </si>
  <si>
    <t>M429</t>
  </si>
  <si>
    <t>B010</t>
  </si>
  <si>
    <t>M353</t>
  </si>
  <si>
    <t>M396</t>
  </si>
  <si>
    <t>B026</t>
  </si>
  <si>
    <t>B028</t>
  </si>
  <si>
    <t>B033</t>
  </si>
  <si>
    <t>B035</t>
  </si>
  <si>
    <t>B017</t>
  </si>
  <si>
    <t>B036</t>
  </si>
  <si>
    <t>B037</t>
  </si>
  <si>
    <t>B038</t>
  </si>
  <si>
    <t>B043</t>
  </si>
  <si>
    <t>B044</t>
  </si>
  <si>
    <t>B042</t>
  </si>
  <si>
    <t>M421</t>
  </si>
  <si>
    <t>B006</t>
  </si>
  <si>
    <t>A996</t>
  </si>
  <si>
    <t>M402</t>
  </si>
  <si>
    <t>B046</t>
  </si>
  <si>
    <t>M340</t>
  </si>
  <si>
    <t>M406</t>
  </si>
  <si>
    <t>B015</t>
  </si>
  <si>
    <t>B016</t>
  </si>
  <si>
    <t>B018</t>
  </si>
  <si>
    <t>B019</t>
  </si>
  <si>
    <t>B020</t>
  </si>
  <si>
    <t>B021</t>
  </si>
  <si>
    <t>M370</t>
  </si>
  <si>
    <t>B024</t>
  </si>
  <si>
    <t>B025</t>
  </si>
  <si>
    <t>B029</t>
  </si>
  <si>
    <t>B030</t>
  </si>
  <si>
    <t>B031</t>
  </si>
  <si>
    <t>B008</t>
  </si>
  <si>
    <t>B040</t>
  </si>
  <si>
    <t>B041</t>
  </si>
  <si>
    <t>B048</t>
  </si>
  <si>
    <t>B049</t>
  </si>
  <si>
    <t>B051</t>
  </si>
  <si>
    <t>B054</t>
  </si>
  <si>
    <t>B055</t>
  </si>
  <si>
    <t>B056</t>
  </si>
  <si>
    <t>B057</t>
  </si>
  <si>
    <t>B058</t>
  </si>
  <si>
    <t>B061</t>
  </si>
  <si>
    <t>B062</t>
  </si>
  <si>
    <t>B063</t>
  </si>
  <si>
    <t>B064</t>
  </si>
  <si>
    <t>B067</t>
  </si>
  <si>
    <t>B068</t>
  </si>
  <si>
    <t>B069</t>
  </si>
  <si>
    <t>B070</t>
  </si>
  <si>
    <t>B073</t>
  </si>
  <si>
    <t>B071</t>
  </si>
  <si>
    <t>B075</t>
  </si>
  <si>
    <t>B076</t>
  </si>
  <si>
    <t>B077</t>
  </si>
  <si>
    <t>B079</t>
  </si>
  <si>
    <t>B080</t>
  </si>
  <si>
    <t>B081</t>
  </si>
  <si>
    <t>B082</t>
  </si>
  <si>
    <t>B083</t>
  </si>
  <si>
    <t>B084</t>
  </si>
  <si>
    <t>B085</t>
  </si>
  <si>
    <t>B086</t>
  </si>
  <si>
    <t>B088</t>
  </si>
  <si>
    <t>B091</t>
  </si>
  <si>
    <t>B094</t>
  </si>
  <si>
    <t>B097</t>
  </si>
  <si>
    <t>B099</t>
  </si>
  <si>
    <t>B098</t>
  </si>
  <si>
    <t>B100</t>
  </si>
  <si>
    <t>B101</t>
  </si>
  <si>
    <t>B102</t>
  </si>
  <si>
    <t>A720</t>
  </si>
  <si>
    <t>B104</t>
  </si>
  <si>
    <t>B105</t>
  </si>
  <si>
    <t>B106</t>
  </si>
  <si>
    <t>B107</t>
  </si>
  <si>
    <t>B109</t>
  </si>
  <si>
    <t>B110</t>
  </si>
  <si>
    <t>B111</t>
  </si>
  <si>
    <t>B112</t>
  </si>
  <si>
    <t>B114</t>
  </si>
  <si>
    <t>B115</t>
  </si>
  <si>
    <t>B116</t>
  </si>
  <si>
    <t>B117</t>
  </si>
  <si>
    <t>B118</t>
  </si>
  <si>
    <t>B120</t>
  </si>
  <si>
    <t>B121</t>
  </si>
  <si>
    <t>B123</t>
  </si>
  <si>
    <t>B124</t>
  </si>
  <si>
    <t>B126</t>
  </si>
  <si>
    <t>B128</t>
  </si>
  <si>
    <t>B132</t>
  </si>
  <si>
    <t>B134</t>
  </si>
  <si>
    <t>B137</t>
  </si>
  <si>
    <t>B138</t>
  </si>
  <si>
    <t>B141</t>
  </si>
  <si>
    <t>B142</t>
  </si>
  <si>
    <t>B143</t>
  </si>
  <si>
    <t>B144</t>
  </si>
  <si>
    <t>B145</t>
  </si>
  <si>
    <t>B149</t>
  </si>
  <si>
    <t>B150</t>
  </si>
  <si>
    <t>B152</t>
  </si>
  <si>
    <t>B153</t>
  </si>
  <si>
    <t>B154</t>
  </si>
  <si>
    <t>B156</t>
  </si>
  <si>
    <t>B157</t>
  </si>
  <si>
    <t>B158</t>
  </si>
  <si>
    <t>B159</t>
  </si>
  <si>
    <t>B160</t>
  </si>
  <si>
    <t>B161</t>
  </si>
  <si>
    <t>B162</t>
  </si>
  <si>
    <t>B166</t>
  </si>
  <si>
    <t>B167</t>
  </si>
  <si>
    <t>B169</t>
  </si>
  <si>
    <t>B171</t>
  </si>
  <si>
    <t>B172</t>
  </si>
  <si>
    <t>B173</t>
  </si>
  <si>
    <t>B175</t>
  </si>
  <si>
    <t>B176</t>
  </si>
  <si>
    <t>B179</t>
  </si>
  <si>
    <t>B178</t>
  </si>
  <si>
    <t>B180</t>
  </si>
  <si>
    <t>B181</t>
  </si>
  <si>
    <t>B182</t>
  </si>
  <si>
    <t>B183</t>
  </si>
  <si>
    <t>B184</t>
  </si>
  <si>
    <t>B187</t>
  </si>
  <si>
    <t>B188</t>
  </si>
  <si>
    <t>B191</t>
  </si>
  <si>
    <t>B192</t>
  </si>
  <si>
    <t>B193</t>
  </si>
  <si>
    <t>B194</t>
  </si>
  <si>
    <t>B195</t>
  </si>
  <si>
    <t>B196</t>
  </si>
  <si>
    <t>B197</t>
  </si>
  <si>
    <t>B198</t>
  </si>
  <si>
    <t>B200</t>
  </si>
  <si>
    <t>B201</t>
  </si>
  <si>
    <t>B202</t>
  </si>
  <si>
    <t>B203</t>
  </si>
  <si>
    <t>B204</t>
  </si>
  <si>
    <t>B205</t>
  </si>
  <si>
    <t>B207</t>
  </si>
  <si>
    <t>B209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</si>
  <si>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</si>
  <si>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</si>
  <si>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</si>
  <si>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</si>
  <si>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</si>
  <si>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</si>
  <si>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</si>
  <si>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</si>
  <si>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</si>
  <si>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</si>
  <si>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B223</t>
  </si>
  <si>
    <t>B225</t>
  </si>
  <si>
    <t>B227</t>
  </si>
  <si>
    <t>B228</t>
  </si>
  <si>
    <t>B229</t>
  </si>
  <si>
    <t>B230</t>
  </si>
  <si>
    <t>B232</t>
  </si>
  <si>
    <t>B234</t>
  </si>
  <si>
    <t>B235</t>
  </si>
  <si>
    <t>B236</t>
  </si>
  <si>
    <t>B237</t>
  </si>
  <si>
    <t>B238</t>
  </si>
  <si>
    <t>B239</t>
  </si>
  <si>
    <t>B240</t>
  </si>
  <si>
    <t>B242</t>
  </si>
  <si>
    <t>B243</t>
  </si>
  <si>
    <t>B246</t>
  </si>
  <si>
    <t>B247</t>
  </si>
  <si>
    <t>B248</t>
  </si>
  <si>
    <t>B249</t>
  </si>
  <si>
    <t>B250</t>
  </si>
  <si>
    <t>B251</t>
  </si>
  <si>
    <t>B255</t>
  </si>
  <si>
    <t>B256</t>
  </si>
  <si>
    <t>B258</t>
  </si>
  <si>
    <t>B259</t>
  </si>
  <si>
    <t>B261</t>
  </si>
  <si>
    <t>B262</t>
  </si>
  <si>
    <t>B264</t>
  </si>
  <si>
    <t>B265</t>
  </si>
  <si>
    <t>B266</t>
  </si>
  <si>
    <t>B267</t>
  </si>
  <si>
    <t>B269</t>
  </si>
  <si>
    <t>B270</t>
  </si>
  <si>
    <t>B272</t>
  </si>
  <si>
    <t>B274</t>
  </si>
  <si>
    <t>B275</t>
  </si>
  <si>
    <t>B276</t>
  </si>
  <si>
    <t>B278</t>
  </si>
  <si>
    <t>B279</t>
  </si>
  <si>
    <t>B280</t>
  </si>
  <si>
    <t>B281</t>
  </si>
  <si>
    <t>B282</t>
  </si>
  <si>
    <t>B284</t>
  </si>
  <si>
    <t>B285</t>
  </si>
  <si>
    <t>B286</t>
  </si>
  <si>
    <t>B287</t>
  </si>
  <si>
    <t>B288</t>
  </si>
  <si>
    <t>B289</t>
  </si>
  <si>
    <t>B292</t>
  </si>
  <si>
    <t>B293</t>
  </si>
  <si>
    <t>B294</t>
  </si>
  <si>
    <t>B295</t>
  </si>
  <si>
    <t>B296</t>
  </si>
  <si>
    <t>B297</t>
  </si>
  <si>
    <t>B300</t>
  </si>
  <si>
    <t>B301</t>
  </si>
  <si>
    <t>B302</t>
  </si>
  <si>
    <t>B303</t>
  </si>
  <si>
    <t>B304</t>
  </si>
  <si>
    <t>B305</t>
  </si>
  <si>
    <t>B306</t>
  </si>
  <si>
    <t>B309</t>
  </si>
  <si>
    <t>B311</t>
  </si>
  <si>
    <t>B313</t>
  </si>
  <si>
    <t>B314</t>
  </si>
  <si>
    <t>B315</t>
  </si>
  <si>
    <t>B319</t>
  </si>
  <si>
    <t>B326</t>
  </si>
  <si>
    <t>B328</t>
  </si>
  <si>
    <t>B332</t>
  </si>
  <si>
    <t>B335</t>
  </si>
  <si>
    <t>B345</t>
  </si>
  <si>
    <t>B346</t>
  </si>
  <si>
    <t>M425</t>
  </si>
  <si>
    <t>B349</t>
  </si>
  <si>
    <t>B350</t>
  </si>
  <si>
    <t>B351</t>
  </si>
  <si>
    <t>B352</t>
  </si>
  <si>
    <t>B354</t>
  </si>
  <si>
    <t>B355</t>
  </si>
  <si>
    <t>B358</t>
  </si>
  <si>
    <t>B357</t>
  </si>
  <si>
    <t>B361</t>
  </si>
  <si>
    <t>B362</t>
  </si>
  <si>
    <t>B364</t>
  </si>
  <si>
    <t>B365</t>
  </si>
  <si>
    <t>B366</t>
  </si>
  <si>
    <t>B367</t>
  </si>
  <si>
    <t>B368</t>
  </si>
  <si>
    <t>B369</t>
  </si>
  <si>
    <t>B371</t>
  </si>
  <si>
    <t>B374</t>
  </si>
  <si>
    <t>B375</t>
  </si>
  <si>
    <t>B376</t>
  </si>
  <si>
    <t>B377</t>
  </si>
  <si>
    <t>B378</t>
  </si>
  <si>
    <t>B379</t>
  </si>
  <si>
    <t>B380</t>
  </si>
  <si>
    <t>B381</t>
  </si>
  <si>
    <t>B382</t>
  </si>
  <si>
    <t>B383</t>
  </si>
  <si>
    <t>B384</t>
  </si>
  <si>
    <t>B385</t>
  </si>
  <si>
    <t>B388</t>
  </si>
  <si>
    <t>B389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</si>
  <si>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</si>
  <si>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</si>
  <si>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</si>
  <si>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</si>
  <si>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</si>
  <si>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</si>
  <si>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</si>
  <si>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</si>
  <si>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</si>
  <si>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</si>
  <si>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B400</t>
  </si>
  <si>
    <t>B402</t>
  </si>
  <si>
    <t>B403</t>
  </si>
  <si>
    <t>B404</t>
  </si>
  <si>
    <t>B405</t>
  </si>
  <si>
    <t>B406</t>
  </si>
  <si>
    <t>B408</t>
  </si>
  <si>
    <t>B410</t>
  </si>
  <si>
    <t>B409</t>
  </si>
  <si>
    <t>B413</t>
  </si>
  <si>
    <t>B415</t>
  </si>
  <si>
    <t>B416</t>
  </si>
  <si>
    <t>B417</t>
  </si>
  <si>
    <t>B419</t>
  </si>
  <si>
    <t>B418</t>
  </si>
  <si>
    <t>B423</t>
  </si>
  <si>
    <t>B424</t>
  </si>
  <si>
    <t>B425</t>
  </si>
  <si>
    <t>B426</t>
  </si>
  <si>
    <t>B427</t>
  </si>
  <si>
    <t>B428</t>
  </si>
  <si>
    <t>B429</t>
  </si>
  <si>
    <t>B430</t>
  </si>
  <si>
    <t>B431</t>
  </si>
  <si>
    <t>B432</t>
  </si>
  <si>
    <t>B433</t>
  </si>
  <si>
    <t>B434</t>
  </si>
  <si>
    <t>B435</t>
  </si>
  <si>
    <t>B436</t>
  </si>
  <si>
    <t>B437</t>
  </si>
  <si>
    <t>B439</t>
  </si>
  <si>
    <t>B440</t>
  </si>
  <si>
    <t>B441</t>
  </si>
  <si>
    <t>B442</t>
  </si>
  <si>
    <t>B443</t>
  </si>
  <si>
    <t>B444</t>
  </si>
  <si>
    <t>B446</t>
  </si>
  <si>
    <t>B445</t>
  </si>
  <si>
    <t>B447</t>
  </si>
  <si>
    <t>B448</t>
  </si>
  <si>
    <t>B450</t>
  </si>
  <si>
    <t>B452</t>
  </si>
  <si>
    <t>B453</t>
  </si>
  <si>
    <t>B455</t>
  </si>
  <si>
    <t>B457</t>
  </si>
  <si>
    <t>B460</t>
  </si>
  <si>
    <t>B461</t>
  </si>
  <si>
    <t>B462</t>
  </si>
  <si>
    <t>B463</t>
  </si>
  <si>
    <t>B465</t>
  </si>
  <si>
    <t>B467</t>
  </si>
  <si>
    <t>B468</t>
  </si>
  <si>
    <t>B469</t>
  </si>
  <si>
    <t>B471</t>
  </si>
  <si>
    <t>B472</t>
  </si>
  <si>
    <t>B470</t>
  </si>
  <si>
    <t>B473</t>
  </si>
  <si>
    <t>B474</t>
  </si>
  <si>
    <t>B476</t>
  </si>
  <si>
    <t>B477</t>
  </si>
  <si>
    <t>B481</t>
  </si>
  <si>
    <t>B482</t>
  </si>
  <si>
    <t>B483</t>
  </si>
  <si>
    <t>B484</t>
  </si>
  <si>
    <t>B485</t>
  </si>
  <si>
    <t>B486</t>
  </si>
  <si>
    <t>B490</t>
  </si>
  <si>
    <t>B492</t>
  </si>
  <si>
    <t>B493</t>
  </si>
  <si>
    <t>B496</t>
  </si>
  <si>
    <t>B497</t>
  </si>
  <si>
    <t>B498</t>
  </si>
  <si>
    <t>B499</t>
  </si>
  <si>
    <t>B500</t>
  </si>
  <si>
    <t>B501</t>
  </si>
  <si>
    <t>B502</t>
  </si>
  <si>
    <t>B504</t>
  </si>
  <si>
    <t>B505</t>
  </si>
  <si>
    <t>B507</t>
  </si>
  <si>
    <t>B506</t>
  </si>
  <si>
    <t>M373</t>
  </si>
  <si>
    <t>B511</t>
  </si>
  <si>
    <t>B509</t>
  </si>
  <si>
    <t>B512</t>
  </si>
  <si>
    <t>B513</t>
  </si>
  <si>
    <t>B514</t>
  </si>
  <si>
    <t>B515</t>
  </si>
  <si>
    <t>B516</t>
  </si>
  <si>
    <t>B526</t>
  </si>
  <si>
    <t>B529</t>
  </si>
  <si>
    <t>B538</t>
  </si>
  <si>
    <t>B553</t>
  </si>
  <si>
    <t>B564</t>
  </si>
  <si>
    <t>B570</t>
  </si>
  <si>
    <t>B519</t>
  </si>
  <si>
    <t>B520</t>
  </si>
  <si>
    <t>B521</t>
  </si>
  <si>
    <t>B522</t>
  </si>
  <si>
    <t>B524</t>
  </si>
  <si>
    <t>B525</t>
  </si>
  <si>
    <t>B527</t>
  </si>
  <si>
    <t>B528</t>
  </si>
  <si>
    <t>B530</t>
  </si>
  <si>
    <t>B531</t>
  </si>
  <si>
    <t>B533</t>
  </si>
  <si>
    <t>B532</t>
  </si>
  <si>
    <t>B534</t>
  </si>
  <si>
    <t>B535</t>
  </si>
  <si>
    <t>B536</t>
  </si>
  <si>
    <t>B537</t>
  </si>
  <si>
    <t>B539</t>
  </si>
  <si>
    <t>B541</t>
  </si>
  <si>
    <t>B543</t>
  </si>
  <si>
    <t>B542</t>
  </si>
  <si>
    <t>B544</t>
  </si>
  <si>
    <t>B546</t>
  </si>
  <si>
    <t>M311</t>
  </si>
  <si>
    <t>B549</t>
  </si>
  <si>
    <t>B550</t>
  </si>
  <si>
    <t>B551</t>
  </si>
  <si>
    <t>B554</t>
  </si>
  <si>
    <t>B555</t>
  </si>
  <si>
    <t>B556</t>
  </si>
  <si>
    <t>B557</t>
  </si>
  <si>
    <t>B559</t>
  </si>
  <si>
    <t>B562</t>
  </si>
  <si>
    <t>B561</t>
  </si>
  <si>
    <t>B563</t>
  </si>
  <si>
    <t>B565</t>
  </si>
  <si>
    <t>B566</t>
  </si>
  <si>
    <t>B567</t>
  </si>
  <si>
    <t>B569</t>
  </si>
  <si>
    <t>B572</t>
  </si>
  <si>
    <t>B577</t>
  </si>
  <si>
    <t>B573</t>
  </si>
  <si>
    <t>B574</t>
  </si>
  <si>
    <t>B576</t>
  </si>
  <si>
    <t>B578</t>
  </si>
  <si>
    <t>B579</t>
  </si>
  <si>
    <t>B580</t>
  </si>
  <si>
    <t>B581</t>
  </si>
  <si>
    <t>B582</t>
  </si>
  <si>
    <t>B584</t>
  </si>
  <si>
    <t>B586</t>
  </si>
  <si>
    <t>B588</t>
  </si>
  <si>
    <t>B587</t>
  </si>
  <si>
    <t>B589</t>
  </si>
  <si>
    <t>B590</t>
  </si>
  <si>
    <t>B591</t>
  </si>
  <si>
    <t>B592</t>
  </si>
  <si>
    <t>B593</t>
  </si>
  <si>
    <t>B594</t>
  </si>
  <si>
    <t>B597</t>
  </si>
  <si>
    <t>B598</t>
  </si>
  <si>
    <t>B602</t>
  </si>
  <si>
    <t>B603</t>
  </si>
  <si>
    <t>B604</t>
  </si>
  <si>
    <t>B605</t>
  </si>
  <si>
    <t>B606</t>
  </si>
  <si>
    <t>B607</t>
  </si>
  <si>
    <t>B608</t>
  </si>
  <si>
    <t>B609</t>
  </si>
  <si>
    <t>B610</t>
  </si>
  <si>
    <t>B613</t>
  </si>
  <si>
    <t>B612</t>
  </si>
  <si>
    <t>B615</t>
  </si>
  <si>
    <t>B616</t>
  </si>
  <si>
    <t>B617</t>
  </si>
  <si>
    <t>B618</t>
  </si>
  <si>
    <t>B619</t>
  </si>
  <si>
    <t>B620</t>
  </si>
  <si>
    <t>B621</t>
  </si>
  <si>
    <t>C669</t>
  </si>
  <si>
    <t>B624</t>
  </si>
  <si>
    <t>B626</t>
  </si>
  <si>
    <t>B627</t>
  </si>
  <si>
    <t>B628</t>
  </si>
  <si>
    <t>B631</t>
  </si>
  <si>
    <t>B629</t>
  </si>
  <si>
    <t>B630</t>
  </si>
  <si>
    <t>B633</t>
  </si>
  <si>
    <t>B634</t>
  </si>
  <si>
    <t>B635</t>
  </si>
  <si>
    <t>B636</t>
  </si>
  <si>
    <t>B637</t>
  </si>
  <si>
    <t>B639</t>
  </si>
  <si>
    <t>B640</t>
  </si>
  <si>
    <t>B641</t>
  </si>
  <si>
    <t>B642</t>
  </si>
  <si>
    <t>B643</t>
  </si>
  <si>
    <t>B644</t>
  </si>
  <si>
    <t>B645</t>
  </si>
  <si>
    <t>B646</t>
  </si>
  <si>
    <t>B647</t>
  </si>
  <si>
    <t>B648</t>
  </si>
  <si>
    <t>B649</t>
  </si>
  <si>
    <t>B650</t>
  </si>
  <si>
    <t>B651</t>
  </si>
  <si>
    <t>B653</t>
  </si>
  <si>
    <t>B655</t>
  </si>
  <si>
    <t>B656</t>
  </si>
  <si>
    <t>B658</t>
  </si>
  <si>
    <t>B660</t>
  </si>
  <si>
    <t>B661</t>
  </si>
  <si>
    <t>B666</t>
  </si>
  <si>
    <t>B664</t>
  </si>
  <si>
    <t>B663</t>
  </si>
  <si>
    <t>B667</t>
  </si>
  <si>
    <t>B669</t>
  </si>
  <si>
    <t>B670</t>
  </si>
  <si>
    <t>B671</t>
  </si>
  <si>
    <t>B672</t>
  </si>
  <si>
    <t>B674</t>
  </si>
  <si>
    <t>B675</t>
  </si>
  <si>
    <t>B676</t>
  </si>
  <si>
    <t>B677</t>
  </si>
  <si>
    <t>B679</t>
  </si>
  <si>
    <t>B680</t>
  </si>
  <si>
    <t>B678</t>
  </si>
  <si>
    <t>B681</t>
  </si>
  <si>
    <t>B682</t>
  </si>
  <si>
    <t>B684</t>
  </si>
  <si>
    <t>B685</t>
  </si>
  <si>
    <t>B686</t>
  </si>
  <si>
    <t>B688</t>
  </si>
  <si>
    <t>B687</t>
  </si>
  <si>
    <t>B690</t>
  </si>
  <si>
    <t>B691</t>
  </si>
  <si>
    <t>B692</t>
  </si>
  <si>
    <t>B693</t>
  </si>
  <si>
    <t>B694</t>
  </si>
  <si>
    <t>B696</t>
  </si>
  <si>
    <t>B695</t>
  </si>
  <si>
    <t>B697</t>
  </si>
  <si>
    <t>B698</t>
  </si>
  <si>
    <t>B701</t>
  </si>
  <si>
    <t>B703</t>
  </si>
  <si>
    <t>B704</t>
  </si>
  <si>
    <t>B705</t>
  </si>
  <si>
    <t>B706</t>
  </si>
  <si>
    <t>B707</t>
  </si>
  <si>
    <t>B708</t>
  </si>
  <si>
    <t>B710</t>
  </si>
  <si>
    <t>B709</t>
  </si>
  <si>
    <t>B711</t>
  </si>
  <si>
    <t>B712</t>
  </si>
  <si>
    <t>B715</t>
  </si>
  <si>
    <t>B716</t>
  </si>
  <si>
    <t>B718</t>
  </si>
  <si>
    <t>B717</t>
  </si>
  <si>
    <t>B719</t>
  </si>
  <si>
    <t>B720</t>
  </si>
  <si>
    <t>B722</t>
  </si>
  <si>
    <t>B724</t>
  </si>
  <si>
    <t>B725</t>
  </si>
  <si>
    <t>B726</t>
  </si>
  <si>
    <t>B727</t>
  </si>
  <si>
    <t>B729</t>
  </si>
  <si>
    <t>B730</t>
  </si>
  <si>
    <t>B731</t>
  </si>
  <si>
    <t>B732</t>
  </si>
  <si>
    <t>B733</t>
  </si>
  <si>
    <t>B734</t>
  </si>
  <si>
    <t>B735</t>
  </si>
  <si>
    <t>B741</t>
  </si>
  <si>
    <t>B740</t>
  </si>
  <si>
    <t>B736</t>
  </si>
  <si>
    <t>B742</t>
  </si>
  <si>
    <t>B743</t>
  </si>
  <si>
    <t>B744</t>
  </si>
  <si>
    <t>B745</t>
  </si>
  <si>
    <t>B748</t>
  </si>
  <si>
    <t>B752</t>
  </si>
  <si>
    <t>B754</t>
  </si>
  <si>
    <t>B755</t>
  </si>
  <si>
    <t>M285</t>
  </si>
  <si>
    <t>B756</t>
  </si>
  <si>
    <t>B758</t>
  </si>
  <si>
    <t>B759</t>
  </si>
  <si>
    <t>B760</t>
  </si>
  <si>
    <t>B762</t>
  </si>
  <si>
    <t>B763</t>
  </si>
  <si>
    <t>B765</t>
  </si>
  <si>
    <t>B766</t>
  </si>
  <si>
    <t>B767</t>
  </si>
  <si>
    <t>B768</t>
  </si>
  <si>
    <t>B769</t>
  </si>
  <si>
    <t>B771</t>
  </si>
  <si>
    <t>B772</t>
  </si>
  <si>
    <t>B774</t>
  </si>
  <si>
    <t>B776</t>
  </si>
  <si>
    <t>B777</t>
  </si>
  <si>
    <t>B778</t>
  </si>
  <si>
    <t>B779</t>
  </si>
  <si>
    <t>B780</t>
  </si>
  <si>
    <t>B781</t>
  </si>
  <si>
    <t>B782</t>
  </si>
  <si>
    <t>B783</t>
  </si>
  <si>
    <t>B784</t>
  </si>
  <si>
    <t>B785</t>
  </si>
  <si>
    <t>B787</t>
  </si>
  <si>
    <t>B788</t>
  </si>
  <si>
    <t>B789</t>
  </si>
  <si>
    <t>B790</t>
  </si>
  <si>
    <t>B791</t>
  </si>
  <si>
    <t>B792</t>
  </si>
  <si>
    <t>B794</t>
  </si>
  <si>
    <t>B795</t>
  </si>
  <si>
    <t>B796</t>
  </si>
  <si>
    <t>B798</t>
  </si>
  <si>
    <t>B801</t>
  </si>
  <si>
    <t>B802</t>
  </si>
  <si>
    <t>B803</t>
  </si>
  <si>
    <t>B804</t>
  </si>
  <si>
    <t>B805</t>
  </si>
  <si>
    <t>B807</t>
  </si>
  <si>
    <t>B808</t>
  </si>
  <si>
    <t>B809</t>
  </si>
  <si>
    <t>B810</t>
  </si>
  <si>
    <t>B812</t>
  </si>
  <si>
    <t>B813</t>
  </si>
  <si>
    <t>B816</t>
  </si>
  <si>
    <t>B817</t>
  </si>
  <si>
    <t>B818</t>
  </si>
  <si>
    <t>B819</t>
  </si>
  <si>
    <t>B820</t>
  </si>
  <si>
    <t>B822</t>
  </si>
  <si>
    <t>B823</t>
  </si>
  <si>
    <t>B825</t>
  </si>
  <si>
    <t>B827</t>
  </si>
  <si>
    <t>B828</t>
  </si>
  <si>
    <t>B826</t>
  </si>
  <si>
    <t>B829</t>
  </si>
  <si>
    <t>B830</t>
  </si>
  <si>
    <t>B832</t>
  </si>
  <si>
    <t>B835</t>
  </si>
  <si>
    <t>B836</t>
  </si>
  <si>
    <t>B838</t>
  </si>
  <si>
    <t>B839</t>
  </si>
  <si>
    <t>B840</t>
  </si>
  <si>
    <t>B841</t>
  </si>
  <si>
    <t>B842</t>
  </si>
  <si>
    <t>B844</t>
  </si>
  <si>
    <t>B845</t>
  </si>
  <si>
    <t>B846</t>
  </si>
  <si>
    <t>B847</t>
  </si>
  <si>
    <t>B848</t>
  </si>
  <si>
    <t>B850</t>
  </si>
  <si>
    <t>B851</t>
  </si>
  <si>
    <t>B853</t>
  </si>
  <si>
    <t>B854</t>
  </si>
  <si>
    <t>B856</t>
  </si>
  <si>
    <t>B857</t>
  </si>
  <si>
    <t>B858</t>
  </si>
  <si>
    <t>B859</t>
  </si>
  <si>
    <t>B860</t>
  </si>
  <si>
    <t>B870</t>
  </si>
  <si>
    <t>B872</t>
  </si>
  <si>
    <t>B895</t>
  </si>
  <si>
    <t>B861</t>
  </si>
  <si>
    <t>B862</t>
  </si>
  <si>
    <t>B864</t>
  </si>
  <si>
    <t>B865</t>
  </si>
  <si>
    <t>B866</t>
  </si>
  <si>
    <t>B867</t>
  </si>
  <si>
    <t>B868</t>
  </si>
  <si>
    <t>B869</t>
  </si>
  <si>
    <t>B871</t>
  </si>
  <si>
    <t>B873</t>
  </si>
  <si>
    <t>B876</t>
  </si>
  <si>
    <t>B881</t>
  </si>
  <si>
    <t>B877</t>
  </si>
  <si>
    <t>B875</t>
  </si>
  <si>
    <t>B878</t>
  </si>
  <si>
    <t>B885</t>
  </si>
  <si>
    <t>B879</t>
  </si>
  <si>
    <t>B880</t>
  </si>
  <si>
    <t>B882</t>
  </si>
  <si>
    <t>B883</t>
  </si>
  <si>
    <t>B886</t>
  </si>
  <si>
    <t>B889</t>
  </si>
  <si>
    <t>B890</t>
  </si>
  <si>
    <t>B887</t>
  </si>
  <si>
    <t>B888</t>
  </si>
  <si>
    <t>B891</t>
  </si>
  <si>
    <t>B892</t>
  </si>
  <si>
    <t>B893</t>
  </si>
  <si>
    <t>B894</t>
  </si>
  <si>
    <t>M385</t>
  </si>
  <si>
    <t>B896</t>
  </si>
  <si>
    <t>B897</t>
  </si>
  <si>
    <t>B898</t>
  </si>
  <si>
    <t>B899</t>
  </si>
  <si>
    <t>B900</t>
  </si>
  <si>
    <t>B901</t>
  </si>
  <si>
    <t>B902</t>
  </si>
  <si>
    <t>B905</t>
  </si>
  <si>
    <t>B904</t>
  </si>
  <si>
    <t>B907</t>
  </si>
  <si>
    <t>B910</t>
  </si>
  <si>
    <t>B911</t>
  </si>
  <si>
    <t>B912</t>
  </si>
  <si>
    <t>B916</t>
  </si>
  <si>
    <t>B917</t>
  </si>
  <si>
    <t>B918</t>
  </si>
  <si>
    <t>B919</t>
  </si>
  <si>
    <t>B920</t>
  </si>
  <si>
    <t>B921</t>
  </si>
  <si>
    <t>B922</t>
  </si>
  <si>
    <t>B923</t>
  </si>
  <si>
    <t>B924</t>
  </si>
  <si>
    <t>B925</t>
  </si>
  <si>
    <t>B928</t>
  </si>
  <si>
    <t>B927</t>
  </si>
  <si>
    <t>B929</t>
  </si>
  <si>
    <t>B932</t>
  </si>
  <si>
    <t>M260</t>
  </si>
  <si>
    <t>B933</t>
  </si>
  <si>
    <t>B934</t>
  </si>
  <si>
    <t>B935</t>
  </si>
  <si>
    <t>B936</t>
  </si>
  <si>
    <t>B937</t>
  </si>
  <si>
    <t>B938</t>
  </si>
  <si>
    <t>B940</t>
  </si>
  <si>
    <t>B939</t>
  </si>
  <si>
    <t>B941</t>
  </si>
  <si>
    <t>B943</t>
  </si>
  <si>
    <t>B945</t>
  </si>
  <si>
    <t>B946</t>
  </si>
  <si>
    <t>B947</t>
  </si>
  <si>
    <t>B948</t>
  </si>
  <si>
    <t>B949</t>
  </si>
  <si>
    <t>M327</t>
  </si>
  <si>
    <t>B950</t>
  </si>
  <si>
    <t>B953</t>
  </si>
  <si>
    <t>B954</t>
  </si>
  <si>
    <t>B955</t>
  </si>
  <si>
    <t>B956</t>
  </si>
  <si>
    <t>B959</t>
  </si>
  <si>
    <t>B961</t>
  </si>
  <si>
    <t>B958</t>
  </si>
  <si>
    <t>B960</t>
  </si>
  <si>
    <t>B963</t>
  </si>
  <si>
    <t>B965</t>
  </si>
  <si>
    <t>B966</t>
  </si>
  <si>
    <t>B967</t>
  </si>
  <si>
    <t>B971</t>
  </si>
  <si>
    <t>B974</t>
  </si>
  <si>
    <t>B977</t>
  </si>
  <si>
    <t>B978</t>
  </si>
  <si>
    <t>B980</t>
  </si>
  <si>
    <t>B979</t>
  </si>
  <si>
    <t>B982</t>
  </si>
  <si>
    <t>B984</t>
  </si>
  <si>
    <t>B985</t>
  </si>
  <si>
    <t>B988</t>
  </si>
  <si>
    <t>B987</t>
  </si>
  <si>
    <t>B989</t>
  </si>
  <si>
    <t>B990</t>
  </si>
  <si>
    <t>B991</t>
  </si>
  <si>
    <t>A472</t>
  </si>
  <si>
    <t>B993</t>
  </si>
  <si>
    <t>B994</t>
  </si>
  <si>
    <t>B996</t>
  </si>
  <si>
    <t>C002</t>
  </si>
  <si>
    <t>C003</t>
  </si>
  <si>
    <t>B998</t>
  </si>
  <si>
    <t>B997</t>
  </si>
  <si>
    <t>C004</t>
  </si>
  <si>
    <t>M388</t>
  </si>
  <si>
    <t>B999</t>
  </si>
  <si>
    <t>C006</t>
  </si>
  <si>
    <t>C007</t>
  </si>
  <si>
    <t>C014</t>
  </si>
  <si>
    <t>C020</t>
  </si>
  <si>
    <t>C024</t>
  </si>
  <si>
    <t>C022</t>
  </si>
  <si>
    <t>C027</t>
  </si>
  <si>
    <t>C030</t>
  </si>
  <si>
    <t>C033</t>
  </si>
  <si>
    <t>C034</t>
  </si>
  <si>
    <t>C037</t>
  </si>
  <si>
    <t>C038</t>
  </si>
  <si>
    <t>C041</t>
  </si>
  <si>
    <t>C044</t>
  </si>
  <si>
    <t>C045</t>
  </si>
  <si>
    <t>C046</t>
  </si>
  <si>
    <t>C049</t>
  </si>
  <si>
    <t>C047</t>
  </si>
  <si>
    <t>C048</t>
  </si>
  <si>
    <t>C050</t>
  </si>
  <si>
    <t>C052</t>
  </si>
  <si>
    <t>C053</t>
  </si>
  <si>
    <t>C055</t>
  </si>
  <si>
    <t>C056</t>
  </si>
  <si>
    <t>C058</t>
  </si>
  <si>
    <t>C064</t>
  </si>
  <si>
    <t>C065</t>
  </si>
  <si>
    <t>B494</t>
  </si>
  <si>
    <t>C040</t>
  </si>
  <si>
    <t>C183</t>
  </si>
  <si>
    <t>C075</t>
  </si>
  <si>
    <t>C076</t>
  </si>
  <si>
    <t>C078</t>
  </si>
  <si>
    <t>C082</t>
  </si>
  <si>
    <t>C083</t>
  </si>
  <si>
    <t>C085</t>
  </si>
  <si>
    <t>C086</t>
  </si>
  <si>
    <t>B969</t>
  </si>
  <si>
    <t>C090</t>
  </si>
  <si>
    <t>C091</t>
  </si>
  <si>
    <t>C093</t>
  </si>
  <si>
    <t>C094</t>
  </si>
  <si>
    <t>C096</t>
  </si>
  <si>
    <t>C097</t>
  </si>
  <si>
    <t>C098</t>
  </si>
  <si>
    <t>C102</t>
  </si>
  <si>
    <t>C114</t>
  </si>
  <si>
    <t>C115</t>
  </si>
  <si>
    <t>C116</t>
  </si>
  <si>
    <t>C117</t>
  </si>
  <si>
    <t>C118</t>
  </si>
  <si>
    <t>C121</t>
  </si>
  <si>
    <t>M354</t>
  </si>
  <si>
    <t>C203</t>
  </si>
  <si>
    <t>C204</t>
  </si>
  <si>
    <t>C208</t>
  </si>
  <si>
    <t>C211</t>
  </si>
  <si>
    <t>C252</t>
  </si>
  <si>
    <t>C253</t>
  </si>
  <si>
    <t>C255</t>
  </si>
  <si>
    <t>C259</t>
  </si>
  <si>
    <t>C261</t>
  </si>
  <si>
    <t>C262</t>
  </si>
  <si>
    <t>C263</t>
  </si>
  <si>
    <t>C266</t>
  </si>
  <si>
    <t>C265</t>
  </si>
  <si>
    <t>C270</t>
  </si>
  <si>
    <t>C268</t>
  </si>
  <si>
    <t>C269</t>
  </si>
  <si>
    <t>C289</t>
  </si>
  <si>
    <t>C110</t>
  </si>
  <si>
    <t>C291</t>
  </si>
  <si>
    <t>C057</t>
  </si>
  <si>
    <t>C059</t>
  </si>
  <si>
    <t>C060</t>
  </si>
  <si>
    <t>C062</t>
  </si>
  <si>
    <t>C063</t>
  </si>
  <si>
    <t>C066</t>
  </si>
  <si>
    <t>C067</t>
  </si>
  <si>
    <t>C069</t>
  </si>
  <si>
    <t>C072</t>
  </si>
  <si>
    <t>C073</t>
  </si>
  <si>
    <t>C074</t>
  </si>
  <si>
    <t>C080</t>
  </si>
  <si>
    <t>C081</t>
  </si>
  <si>
    <t>C089</t>
  </si>
  <si>
    <t>C100</t>
  </si>
  <si>
    <t>C101</t>
  </si>
  <si>
    <t>C104</t>
  </si>
  <si>
    <t>C105</t>
  </si>
  <si>
    <t>C113</t>
  </si>
  <si>
    <t>C107</t>
  </si>
  <si>
    <t>C106</t>
  </si>
  <si>
    <t>M322</t>
  </si>
  <si>
    <t>C111</t>
  </si>
  <si>
    <t>M393</t>
  </si>
  <si>
    <t>C119</t>
  </si>
  <si>
    <t>C120</t>
  </si>
  <si>
    <t>C122</t>
  </si>
  <si>
    <t>C123</t>
  </si>
  <si>
    <t>C127</t>
  </si>
  <si>
    <t>C145</t>
  </si>
  <si>
    <t>C147</t>
  </si>
  <si>
    <t>C051</t>
  </si>
  <si>
    <t>C125</t>
  </si>
  <si>
    <t>C126</t>
  </si>
  <si>
    <t>C128</t>
  </si>
  <si>
    <t>C130</t>
  </si>
  <si>
    <t>C129</t>
  </si>
  <si>
    <t>C133</t>
  </si>
  <si>
    <t>C134</t>
  </si>
  <si>
    <t>C135</t>
  </si>
  <si>
    <t>C136</t>
  </si>
  <si>
    <t>C137</t>
  </si>
  <si>
    <t>C139</t>
  </si>
  <si>
    <t>C142</t>
  </si>
  <si>
    <t>C141</t>
  </si>
  <si>
    <t>C143</t>
  </si>
  <si>
    <t>C148</t>
  </si>
  <si>
    <t>C149</t>
  </si>
  <si>
    <t>C153</t>
  </si>
  <si>
    <t>C152</t>
  </si>
  <si>
    <t>C154</t>
  </si>
  <si>
    <t>C155</t>
  </si>
  <si>
    <t>C156</t>
  </si>
  <si>
    <t>C158</t>
  </si>
  <si>
    <t>C157</t>
  </si>
  <si>
    <t>C160</t>
  </si>
  <si>
    <t>C161</t>
  </si>
  <si>
    <t>C162</t>
  </si>
  <si>
    <t>C166</t>
  </si>
  <si>
    <t>C165</t>
  </si>
  <si>
    <t>C167</t>
  </si>
  <si>
    <t>C169</t>
  </si>
  <si>
    <t>C079</t>
  </si>
  <si>
    <t>C172</t>
  </si>
  <si>
    <t>C174</t>
  </si>
  <si>
    <t>C173</t>
  </si>
  <si>
    <t>C175</t>
  </si>
  <si>
    <t>C176</t>
  </si>
  <si>
    <t>C177</t>
  </si>
  <si>
    <t>B312</t>
  </si>
  <si>
    <t>C184</t>
  </si>
  <si>
    <t>C185</t>
  </si>
  <si>
    <t>C178</t>
  </si>
  <si>
    <t>C186</t>
  </si>
  <si>
    <t>A300</t>
  </si>
  <si>
    <t>C187</t>
  </si>
  <si>
    <t>C188</t>
  </si>
  <si>
    <t>C190</t>
  </si>
  <si>
    <t>C194</t>
  </si>
  <si>
    <t>C189</t>
  </si>
  <si>
    <t>C195</t>
  </si>
  <si>
    <t>C198</t>
  </si>
  <si>
    <t>C199</t>
  </si>
  <si>
    <t>C201</t>
  </si>
  <si>
    <t>C202</t>
  </si>
  <si>
    <t>C205</t>
  </si>
  <si>
    <t>C206</t>
  </si>
  <si>
    <t>C207</t>
  </si>
  <si>
    <t>C197</t>
  </si>
  <si>
    <t>C209</t>
  </si>
  <si>
    <t>C210</t>
  </si>
  <si>
    <t>C213</t>
  </si>
  <si>
    <t>C215</t>
  </si>
  <si>
    <t>C217</t>
  </si>
  <si>
    <t>C218</t>
  </si>
  <si>
    <t>C219</t>
  </si>
  <si>
    <t>C216</t>
  </si>
  <si>
    <t>C226</t>
  </si>
  <si>
    <t>C227</t>
  </si>
  <si>
    <t>C228</t>
  </si>
  <si>
    <t>C229</t>
  </si>
  <si>
    <t>C220</t>
  </si>
  <si>
    <t>C230</t>
  </si>
  <si>
    <t>C231</t>
  </si>
  <si>
    <t>C225</t>
  </si>
  <si>
    <t>C222</t>
  </si>
  <si>
    <t>C214</t>
  </si>
  <si>
    <t>C235</t>
  </si>
  <si>
    <t>C224</t>
  </si>
  <si>
    <t>C236</t>
  </si>
  <si>
    <t>C237</t>
  </si>
  <si>
    <t>C244</t>
  </si>
  <si>
    <t>C232</t>
  </si>
  <si>
    <t>C240</t>
  </si>
  <si>
    <t>C241</t>
  </si>
  <si>
    <t>C223</t>
  </si>
  <si>
    <t>C242</t>
  </si>
  <si>
    <t>C243</t>
  </si>
  <si>
    <t>C245</t>
  </si>
  <si>
    <t>C246</t>
  </si>
  <si>
    <t>C247</t>
  </si>
  <si>
    <t>C248</t>
  </si>
  <si>
    <t>C250</t>
  </si>
  <si>
    <t>C251</t>
  </si>
  <si>
    <t>C254</t>
  </si>
  <si>
    <t>C267</t>
  </si>
  <si>
    <t>C271</t>
  </si>
  <si>
    <t>C272</t>
  </si>
  <si>
    <t>C273</t>
  </si>
  <si>
    <t>B968</t>
  </si>
  <si>
    <t>C274</t>
  </si>
  <si>
    <t>C275</t>
  </si>
  <si>
    <t>C181</t>
  </si>
  <si>
    <t>C278</t>
  </si>
  <si>
    <t>C276</t>
  </si>
  <si>
    <t>C279</t>
  </si>
  <si>
    <t>C280</t>
  </si>
  <si>
    <t>B129</t>
  </si>
  <si>
    <t>C200</t>
  </si>
  <si>
    <t>C284</t>
  </si>
  <si>
    <t>C283</t>
  </si>
  <si>
    <t>C286</t>
  </si>
  <si>
    <t>C287</t>
  </si>
  <si>
    <t>C288</t>
  </si>
  <si>
    <t>C290</t>
  </si>
  <si>
    <t>C292</t>
  </si>
  <si>
    <t>C293</t>
  </si>
  <si>
    <t>M288</t>
  </si>
  <si>
    <t>C318</t>
  </si>
  <si>
    <t>C319</t>
  </si>
  <si>
    <t>C308</t>
  </si>
  <si>
    <t>C302</t>
  </si>
  <si>
    <t>C301</t>
  </si>
  <si>
    <t>C304</t>
  </si>
  <si>
    <t>C313</t>
  </si>
  <si>
    <t>C296</t>
  </si>
  <si>
    <t>C306</t>
  </si>
  <si>
    <t>C309</t>
  </si>
  <si>
    <t>C310</t>
  </si>
  <si>
    <t>C312</t>
  </si>
  <si>
    <t>C303</t>
  </si>
  <si>
    <t>C297</t>
  </si>
  <si>
    <t>C314</t>
  </si>
  <si>
    <t>C315</t>
  </si>
  <si>
    <t>C298</t>
  </si>
  <si>
    <t>C316</t>
  </si>
  <si>
    <t>C300</t>
  </si>
  <si>
    <t>C317</t>
  </si>
  <si>
    <t>C307</t>
  </si>
  <si>
    <t>C321</t>
  </si>
  <si>
    <t>C322</t>
  </si>
  <si>
    <t>C323</t>
  </si>
  <si>
    <t>C325</t>
  </si>
  <si>
    <t>C324</t>
  </si>
  <si>
    <t>C327</t>
  </si>
  <si>
    <t>C329</t>
  </si>
  <si>
    <t>C330</t>
  </si>
  <si>
    <t>C331</t>
  </si>
  <si>
    <t>C332</t>
  </si>
  <si>
    <t>C334</t>
  </si>
  <si>
    <t>C335</t>
  </si>
  <si>
    <t>C336</t>
  </si>
  <si>
    <t>C337</t>
  </si>
  <si>
    <t>M261</t>
  </si>
  <si>
    <t>C338</t>
  </si>
  <si>
    <t>C339</t>
  </si>
  <si>
    <t>C340</t>
  </si>
  <si>
    <t>C341</t>
  </si>
  <si>
    <t>C108</t>
  </si>
  <si>
    <t>C343</t>
  </si>
  <si>
    <t>C344</t>
  </si>
  <si>
    <t>C345</t>
  </si>
  <si>
    <t>C346</t>
  </si>
  <si>
    <t>C347</t>
  </si>
  <si>
    <t>C348</t>
  </si>
  <si>
    <t>C349</t>
  </si>
  <si>
    <t>C351</t>
  </si>
  <si>
    <t>C352</t>
  </si>
  <si>
    <t>C353</t>
  </si>
  <si>
    <t>C354</t>
  </si>
  <si>
    <t>C357</t>
  </si>
  <si>
    <t>C356</t>
  </si>
  <si>
    <t>C285</t>
  </si>
  <si>
    <t>C359</t>
  </si>
  <si>
    <t>C361</t>
  </si>
  <si>
    <t>C360</t>
  </si>
  <si>
    <t>C363</t>
  </si>
  <si>
    <t>C364</t>
  </si>
  <si>
    <t>C365</t>
  </si>
  <si>
    <t>C369</t>
  </si>
  <si>
    <t>C370</t>
  </si>
  <si>
    <t>C372</t>
  </si>
  <si>
    <t>C375</t>
  </si>
  <si>
    <t>C376</t>
  </si>
  <si>
    <t>C377</t>
  </si>
  <si>
    <t>M308</t>
  </si>
  <si>
    <t>C378</t>
  </si>
  <si>
    <t>C380</t>
  </si>
  <si>
    <t>C381</t>
  </si>
  <si>
    <t>C382</t>
  </si>
  <si>
    <t>C383</t>
  </si>
  <si>
    <t>C384</t>
  </si>
  <si>
    <t>C385</t>
  </si>
  <si>
    <t>C387</t>
  </si>
  <si>
    <t>C389</t>
  </si>
  <si>
    <t>C390</t>
  </si>
  <si>
    <t>C392</t>
  </si>
  <si>
    <t>C393</t>
  </si>
  <si>
    <t>C394</t>
  </si>
  <si>
    <t>C395</t>
  </si>
  <si>
    <t>C396</t>
  </si>
  <si>
    <t>C398</t>
  </si>
  <si>
    <t>C400</t>
  </si>
  <si>
    <t>C404</t>
  </si>
  <si>
    <t>C405</t>
  </si>
  <si>
    <t>C406</t>
  </si>
  <si>
    <t>C407</t>
  </si>
  <si>
    <t>C409</t>
  </si>
  <si>
    <t>C408</t>
  </si>
  <si>
    <t>C412</t>
  </si>
  <si>
    <t>C410</t>
  </si>
  <si>
    <t>C413</t>
  </si>
  <si>
    <t>C414</t>
  </si>
  <si>
    <t>C415</t>
  </si>
  <si>
    <t>C417</t>
  </si>
  <si>
    <t>C418</t>
  </si>
  <si>
    <t>C420</t>
  </si>
  <si>
    <t>C421</t>
  </si>
  <si>
    <t>C422</t>
  </si>
  <si>
    <t>C424</t>
  </si>
  <si>
    <t>C426</t>
  </si>
  <si>
    <t>C428</t>
  </si>
  <si>
    <t>C429</t>
  </si>
  <si>
    <t>C430</t>
  </si>
  <si>
    <t>C435</t>
  </si>
  <si>
    <t>C432</t>
  </si>
  <si>
    <t>C436</t>
  </si>
  <si>
    <t>C437</t>
  </si>
  <si>
    <t>C438</t>
  </si>
  <si>
    <t>C439</t>
  </si>
  <si>
    <t>C444</t>
  </si>
  <si>
    <t>C441</t>
  </si>
  <si>
    <t>C442</t>
  </si>
  <si>
    <t>C440</t>
  </si>
  <si>
    <t>C443</t>
  </si>
  <si>
    <t>C446</t>
  </si>
  <si>
    <t>C447</t>
  </si>
  <si>
    <t>C449</t>
  </si>
  <si>
    <t>C448</t>
  </si>
  <si>
    <t>M398</t>
  </si>
  <si>
    <t>M262</t>
  </si>
  <si>
    <t>M355</t>
  </si>
  <si>
    <t>C453</t>
  </si>
  <si>
    <t>C456</t>
  </si>
  <si>
    <t>C457</t>
  </si>
  <si>
    <t>C458</t>
  </si>
  <si>
    <t>C459</t>
  </si>
  <si>
    <t>C461</t>
  </si>
  <si>
    <t>C463</t>
  </si>
  <si>
    <t>C466</t>
  </si>
  <si>
    <t>C469</t>
  </si>
  <si>
    <t>C470</t>
  </si>
  <si>
    <t>C472</t>
  </si>
  <si>
    <t>M394</t>
  </si>
  <si>
    <t>C471</t>
  </si>
  <si>
    <t>C474</t>
  </si>
  <si>
    <t>C476</t>
  </si>
  <si>
    <t>C478</t>
  </si>
  <si>
    <t>C479</t>
  </si>
  <si>
    <t>C480</t>
  </si>
  <si>
    <t>C481</t>
  </si>
  <si>
    <t>C483</t>
  </si>
  <si>
    <t>C482</t>
  </si>
  <si>
    <t>C484</t>
  </si>
  <si>
    <t>C485</t>
  </si>
  <si>
    <t>C486</t>
  </si>
  <si>
    <t>C487</t>
  </si>
  <si>
    <t>C488</t>
  </si>
  <si>
    <t>C489</t>
  </si>
  <si>
    <t>C492</t>
  </si>
  <si>
    <t>C493</t>
  </si>
  <si>
    <t>C494</t>
  </si>
  <si>
    <t>C495</t>
  </si>
  <si>
    <t>C496</t>
  </si>
  <si>
    <t>C498</t>
  </si>
  <si>
    <t>C500</t>
  </si>
  <si>
    <t>C501</t>
  </si>
  <si>
    <t>C497</t>
  </si>
  <si>
    <t>C502</t>
  </si>
  <si>
    <t>C503</t>
  </si>
  <si>
    <t>C504</t>
  </si>
  <si>
    <t>C505</t>
  </si>
  <si>
    <t>C506</t>
  </si>
  <si>
    <t>C508</t>
  </si>
  <si>
    <t>C509</t>
  </si>
  <si>
    <t>C510</t>
  </si>
  <si>
    <t>C511</t>
  </si>
  <si>
    <t>C512</t>
  </si>
  <si>
    <t>C513</t>
  </si>
  <si>
    <t>C514</t>
  </si>
  <si>
    <t>C515</t>
  </si>
  <si>
    <t>C516</t>
  </si>
  <si>
    <t>A022</t>
  </si>
  <si>
    <t>C517</t>
  </si>
  <si>
    <t>C520</t>
  </si>
  <si>
    <t>C521</t>
  </si>
  <si>
    <t>C523</t>
  </si>
  <si>
    <t>C528</t>
  </si>
  <si>
    <t>C524</t>
  </si>
  <si>
    <t>C527</t>
  </si>
  <si>
    <t>C507</t>
  </si>
  <si>
    <t>C529</t>
  </si>
  <si>
    <t>C518</t>
  </si>
  <si>
    <t>C525</t>
  </si>
  <si>
    <t>C530</t>
  </si>
  <si>
    <t>C531</t>
  </si>
  <si>
    <t>C532</t>
  </si>
  <si>
    <t>C536</t>
  </si>
  <si>
    <t>C534</t>
  </si>
  <si>
    <t>C537</t>
  </si>
  <si>
    <t>C533</t>
  </si>
  <si>
    <t>C538</t>
  </si>
  <si>
    <t>C539</t>
  </si>
  <si>
    <t>C540</t>
  </si>
  <si>
    <t>C541</t>
  </si>
  <si>
    <t>C542</t>
  </si>
  <si>
    <t>C543</t>
  </si>
  <si>
    <t>C544</t>
  </si>
  <si>
    <t>C545</t>
  </si>
  <si>
    <t>C547</t>
  </si>
  <si>
    <t>C548</t>
  </si>
  <si>
    <t>C549</t>
  </si>
  <si>
    <t>C550</t>
  </si>
  <si>
    <t>C551</t>
  </si>
  <si>
    <t>C552</t>
  </si>
  <si>
    <t>C553</t>
  </si>
  <si>
    <t>C554</t>
  </si>
  <si>
    <t>C555</t>
  </si>
  <si>
    <t>C556</t>
  </si>
  <si>
    <t>C557</t>
  </si>
  <si>
    <t>C558</t>
  </si>
  <si>
    <t>C559</t>
  </si>
  <si>
    <t>C560</t>
  </si>
  <si>
    <t>C561</t>
  </si>
  <si>
    <t>C563</t>
  </si>
  <si>
    <t>C564</t>
  </si>
  <si>
    <t>C565</t>
  </si>
  <si>
    <t>C566</t>
  </si>
  <si>
    <t>C567</t>
  </si>
  <si>
    <t>C568</t>
  </si>
  <si>
    <t>C569</t>
  </si>
  <si>
    <t>C573</t>
  </si>
  <si>
    <t>C574</t>
  </si>
  <si>
    <t>C576</t>
  </si>
  <si>
    <t>C578</t>
  </si>
  <si>
    <t>C577</t>
  </si>
  <si>
    <t>C580</t>
  </si>
  <si>
    <t>C581</t>
  </si>
  <si>
    <t>C582</t>
  </si>
  <si>
    <t>C583</t>
  </si>
  <si>
    <t>C584</t>
  </si>
  <si>
    <t>C585</t>
  </si>
  <si>
    <t>C587</t>
  </si>
  <si>
    <t>C588</t>
  </si>
  <si>
    <t>C589</t>
  </si>
  <si>
    <t>C591</t>
  </si>
  <si>
    <t>C593</t>
  </si>
  <si>
    <t>C594</t>
  </si>
  <si>
    <t>C595</t>
  </si>
  <si>
    <t>B491</t>
  </si>
  <si>
    <t>C596</t>
  </si>
  <si>
    <t>B540</t>
  </si>
  <si>
    <t>C598</t>
  </si>
  <si>
    <t>C294</t>
  </si>
  <si>
    <t>C599</t>
  </si>
  <si>
    <t>C600</t>
  </si>
  <si>
    <t>C604</t>
  </si>
  <si>
    <t>C605</t>
  </si>
  <si>
    <t>C606</t>
  </si>
  <si>
    <t>C608</t>
  </si>
  <si>
    <t>C609</t>
  </si>
  <si>
    <t>C610</t>
  </si>
  <si>
    <t>C612</t>
  </si>
  <si>
    <t>C613</t>
  </si>
  <si>
    <t>C614</t>
  </si>
  <si>
    <t>C615</t>
  </si>
  <si>
    <t>C616</t>
  </si>
  <si>
    <t>C618</t>
  </si>
  <si>
    <t>C619</t>
  </si>
  <si>
    <t>C620</t>
  </si>
  <si>
    <t>C621</t>
  </si>
  <si>
    <t>C623</t>
  </si>
  <si>
    <t>C624</t>
  </si>
  <si>
    <t>C625</t>
  </si>
  <si>
    <t>C627</t>
  </si>
  <si>
    <t>C630</t>
  </si>
  <si>
    <t>C628</t>
  </si>
  <si>
    <t>C629</t>
  </si>
  <si>
    <t>C631</t>
  </si>
  <si>
    <t>C632</t>
  </si>
  <si>
    <t>C633</t>
  </si>
  <si>
    <t>C634</t>
  </si>
  <si>
    <t>C635</t>
  </si>
  <si>
    <t>C637</t>
  </si>
  <si>
    <t>C638</t>
  </si>
  <si>
    <t>C639</t>
  </si>
  <si>
    <t>C640</t>
  </si>
  <si>
    <t>C641</t>
  </si>
  <si>
    <t>C648</t>
  </si>
  <si>
    <t>C649</t>
  </si>
  <si>
    <t>C650</t>
  </si>
  <si>
    <t>C651</t>
  </si>
  <si>
    <t>C653</t>
  </si>
  <si>
    <t>C655</t>
  </si>
  <si>
    <t>C654</t>
  </si>
  <si>
    <t>C652</t>
  </si>
  <si>
    <t>C656</t>
  </si>
  <si>
    <t>C657</t>
  </si>
  <si>
    <t>C658</t>
  </si>
  <si>
    <t>C659</t>
  </si>
  <si>
    <t>C660</t>
  </si>
  <si>
    <t>C661</t>
  </si>
  <si>
    <t>C662</t>
  </si>
  <si>
    <t>C663</t>
  </si>
  <si>
    <t>C665</t>
  </si>
  <si>
    <t>M272</t>
  </si>
  <si>
    <t>C668</t>
  </si>
  <si>
    <t>C672</t>
  </si>
  <si>
    <t>C673</t>
  </si>
  <si>
    <t>C674</t>
  </si>
  <si>
    <t>C675</t>
  </si>
  <si>
    <t>C676</t>
  </si>
  <si>
    <t>C677</t>
  </si>
  <si>
    <t>C678</t>
  </si>
  <si>
    <t>C679</t>
  </si>
  <si>
    <t>C680</t>
  </si>
  <si>
    <t>C681</t>
  </si>
  <si>
    <t>C684</t>
  </si>
  <si>
    <t>C685</t>
  </si>
  <si>
    <t>C686</t>
  </si>
  <si>
    <t>C689</t>
  </si>
  <si>
    <t>C691</t>
  </si>
  <si>
    <t>C695</t>
  </si>
  <si>
    <t>C696</t>
  </si>
  <si>
    <t>C697</t>
  </si>
  <si>
    <t>C699</t>
  </si>
  <si>
    <t>C700</t>
  </si>
  <si>
    <t>C701</t>
  </si>
  <si>
    <t>C702</t>
  </si>
  <si>
    <t>C703</t>
  </si>
  <si>
    <t>C704</t>
  </si>
  <si>
    <t>C705</t>
  </si>
  <si>
    <t>C707</t>
  </si>
  <si>
    <t>C708</t>
  </si>
  <si>
    <t>C709</t>
  </si>
  <si>
    <t>C710</t>
  </si>
  <si>
    <t>C711</t>
  </si>
  <si>
    <t>C712</t>
  </si>
  <si>
    <t>C714</t>
  </si>
  <si>
    <t>C713</t>
  </si>
  <si>
    <t>C715</t>
  </si>
  <si>
    <t>C716</t>
  </si>
  <si>
    <t>C718</t>
  </si>
  <si>
    <t>C719</t>
  </si>
  <si>
    <t>C722</t>
  </si>
  <si>
    <t>C723</t>
  </si>
  <si>
    <t>C724</t>
  </si>
  <si>
    <t>C725</t>
  </si>
  <si>
    <t>C726</t>
  </si>
  <si>
    <t>C727</t>
  </si>
  <si>
    <t>C728</t>
  </si>
  <si>
    <t>C729</t>
  </si>
  <si>
    <t>C730</t>
  </si>
  <si>
    <t>C732</t>
  </si>
  <si>
    <t>C733</t>
  </si>
  <si>
    <t>C735</t>
  </si>
  <si>
    <t>C738</t>
  </si>
  <si>
    <t>C739</t>
  </si>
  <si>
    <t>C740</t>
  </si>
  <si>
    <t>C741</t>
  </si>
  <si>
    <t>C742</t>
  </si>
  <si>
    <t>C744</t>
  </si>
  <si>
    <t>C745</t>
  </si>
  <si>
    <t>C750</t>
  </si>
  <si>
    <t>C743</t>
  </si>
  <si>
    <t>C746</t>
  </si>
  <si>
    <t>C747</t>
  </si>
  <si>
    <t>C749</t>
  </si>
  <si>
    <t>C751</t>
  </si>
  <si>
    <t>C752</t>
  </si>
  <si>
    <t>C755</t>
  </si>
  <si>
    <t>C756</t>
  </si>
  <si>
    <t>C757</t>
  </si>
  <si>
    <t>C758</t>
  </si>
  <si>
    <t>C759</t>
  </si>
  <si>
    <t>C760</t>
  </si>
  <si>
    <t>C763</t>
  </si>
  <si>
    <t>C765</t>
  </si>
  <si>
    <t>C766</t>
  </si>
  <si>
    <t>C764</t>
  </si>
  <si>
    <t>C768</t>
  </si>
  <si>
    <t>C769</t>
  </si>
  <si>
    <t>C770</t>
  </si>
  <si>
    <t>C771</t>
  </si>
  <si>
    <t>C773</t>
  </si>
  <si>
    <t>C778</t>
  </si>
  <si>
    <t>C779</t>
  </si>
  <si>
    <t>C780</t>
  </si>
  <si>
    <t>C781</t>
  </si>
  <si>
    <t>C777</t>
  </si>
  <si>
    <t>C774</t>
  </si>
  <si>
    <t>C776</t>
  </si>
  <si>
    <t>C782</t>
  </si>
  <si>
    <t>C783</t>
  </si>
  <si>
    <t>C784</t>
  </si>
  <si>
    <t>C785</t>
  </si>
  <si>
    <t>C787</t>
  </si>
  <si>
    <t>C790</t>
  </si>
  <si>
    <t>C791</t>
  </si>
  <si>
    <t>C792</t>
  </si>
  <si>
    <t>C793</t>
  </si>
  <si>
    <t>C794</t>
  </si>
  <si>
    <t>C795</t>
  </si>
  <si>
    <t>C796</t>
  </si>
  <si>
    <t>C800</t>
  </si>
  <si>
    <t>C801</t>
  </si>
  <si>
    <t>C803</t>
  </si>
  <si>
    <t>C804</t>
  </si>
  <si>
    <t>C806</t>
  </si>
  <si>
    <t>C807</t>
  </si>
  <si>
    <t>C810</t>
  </si>
  <si>
    <t>C811</t>
  </si>
  <si>
    <t>C812</t>
  </si>
  <si>
    <t>C813</t>
  </si>
  <si>
    <t>C814</t>
  </si>
  <si>
    <t>C815</t>
  </si>
  <si>
    <t>C816</t>
  </si>
  <si>
    <t>C817</t>
  </si>
  <si>
    <t>C818</t>
  </si>
  <si>
    <t>C819</t>
  </si>
  <si>
    <t>C820</t>
  </si>
  <si>
    <t>C821</t>
  </si>
  <si>
    <t>C823</t>
  </si>
  <si>
    <t>C824</t>
  </si>
  <si>
    <t>C826</t>
  </si>
  <si>
    <t>C829</t>
  </si>
  <si>
    <t>M426</t>
  </si>
  <si>
    <t>C835</t>
  </si>
  <si>
    <t>C836</t>
  </si>
  <si>
    <t>C838</t>
  </si>
  <si>
    <t>C839</t>
  </si>
  <si>
    <t>C841</t>
  </si>
  <si>
    <t>C844</t>
  </si>
  <si>
    <t>C845</t>
  </si>
  <si>
    <t>C851</t>
  </si>
  <si>
    <t>C854</t>
  </si>
  <si>
    <t>C857</t>
  </si>
  <si>
    <t>C847</t>
  </si>
  <si>
    <t>C870</t>
  </si>
  <si>
    <t>C846</t>
  </si>
  <si>
    <t>C872</t>
  </si>
  <si>
    <t>C848</t>
  </si>
  <si>
    <t>C850</t>
  </si>
  <si>
    <t>C852</t>
  </si>
  <si>
    <t>C853</t>
  </si>
  <si>
    <t>C311</t>
  </si>
  <si>
    <t>C855</t>
  </si>
  <si>
    <t>C856</t>
  </si>
  <si>
    <t>C858</t>
  </si>
  <si>
    <t>C859</t>
  </si>
  <si>
    <t>C860</t>
  </si>
  <si>
    <t>C862</t>
  </si>
  <si>
    <t>C864</t>
  </si>
  <si>
    <t>C865</t>
  </si>
  <si>
    <t>C866</t>
  </si>
  <si>
    <t>C867</t>
  </si>
  <si>
    <t>C868</t>
  </si>
  <si>
    <t>C869</t>
  </si>
  <si>
    <t>C871</t>
  </si>
  <si>
    <t>C875</t>
  </si>
  <si>
    <t>C876</t>
  </si>
  <si>
    <t>C878</t>
  </si>
  <si>
    <t>M380</t>
  </si>
  <si>
    <t>C877</t>
  </si>
  <si>
    <t>C880</t>
  </si>
  <si>
    <t>M419</t>
  </si>
  <si>
    <t>C879</t>
  </si>
  <si>
    <t>C882</t>
  </si>
  <si>
    <t>C883</t>
  </si>
  <si>
    <t>C884</t>
  </si>
  <si>
    <t>C885</t>
  </si>
  <si>
    <t>C886</t>
  </si>
  <si>
    <t>C888</t>
  </si>
  <si>
    <t>C890</t>
  </si>
  <si>
    <t>C893</t>
  </si>
  <si>
    <t>C894</t>
  </si>
  <si>
    <t>C895</t>
  </si>
  <si>
    <t>C897</t>
  </si>
  <si>
    <t>C900</t>
  </si>
  <si>
    <t>C901</t>
  </si>
  <si>
    <t>C902</t>
  </si>
  <si>
    <t>C903</t>
  </si>
  <si>
    <t>C904</t>
  </si>
  <si>
    <t>C905</t>
  </si>
  <si>
    <t>C908</t>
  </si>
  <si>
    <t>M336</t>
  </si>
  <si>
    <t>C910</t>
  </si>
  <si>
    <t>C911</t>
  </si>
  <si>
    <t>C912</t>
  </si>
  <si>
    <t>C914</t>
  </si>
  <si>
    <t>M314</t>
  </si>
  <si>
    <t>C917</t>
  </si>
  <si>
    <t>C918</t>
  </si>
  <si>
    <t>C920</t>
  </si>
  <si>
    <t>C922</t>
  </si>
  <si>
    <t>C925</t>
  </si>
  <si>
    <t>C926</t>
  </si>
  <si>
    <t>C927</t>
  </si>
  <si>
    <t>C928</t>
  </si>
  <si>
    <t>C929</t>
  </si>
  <si>
    <t>C930</t>
  </si>
  <si>
    <t>C931</t>
  </si>
  <si>
    <t>C933</t>
  </si>
  <si>
    <t>C934</t>
  </si>
  <si>
    <t>C937</t>
  </si>
  <si>
    <t>C935</t>
  </si>
  <si>
    <t>C938</t>
  </si>
  <si>
    <t>C941</t>
  </si>
  <si>
    <t>C940</t>
  </si>
  <si>
    <t>C939</t>
  </si>
  <si>
    <t>C943</t>
  </si>
  <si>
    <t>C946</t>
  </si>
  <si>
    <t>C948</t>
  </si>
  <si>
    <t>C950</t>
  </si>
  <si>
    <t>C951</t>
  </si>
  <si>
    <t>C952</t>
  </si>
  <si>
    <t>C954</t>
  </si>
  <si>
    <t>C955</t>
  </si>
  <si>
    <t>C956</t>
  </si>
  <si>
    <t>C957</t>
  </si>
  <si>
    <t>C958</t>
  </si>
  <si>
    <t>C959</t>
  </si>
  <si>
    <t>C960</t>
  </si>
  <si>
    <t>C962</t>
  </si>
  <si>
    <t>C963</t>
  </si>
  <si>
    <t>C964</t>
  </si>
  <si>
    <t>M356</t>
  </si>
  <si>
    <t>C968</t>
  </si>
  <si>
    <t>C969</t>
  </si>
  <si>
    <t>C971</t>
  </si>
  <si>
    <t>C972</t>
  </si>
  <si>
    <t>C973</t>
  </si>
  <si>
    <t>C974</t>
  </si>
  <si>
    <t>C975</t>
  </si>
  <si>
    <t>C976</t>
  </si>
  <si>
    <t>C977</t>
  </si>
  <si>
    <t>C978</t>
  </si>
  <si>
    <t>C979</t>
  </si>
  <si>
    <t>C980</t>
  </si>
  <si>
    <t>C982</t>
  </si>
  <si>
    <t>C983</t>
  </si>
  <si>
    <t>C984</t>
  </si>
  <si>
    <t>C986</t>
  </si>
  <si>
    <t>C987</t>
  </si>
  <si>
    <t>C988</t>
  </si>
  <si>
    <t>C990</t>
  </si>
  <si>
    <t>C991</t>
  </si>
  <si>
    <t>C992</t>
  </si>
  <si>
    <t>C993</t>
  </si>
  <si>
    <t>C996</t>
  </si>
  <si>
    <t>C995</t>
  </si>
  <si>
    <t>C998</t>
  </si>
  <si>
    <t>C999</t>
  </si>
  <si>
    <t>D003</t>
  </si>
  <si>
    <t>D004</t>
  </si>
  <si>
    <t>D006</t>
  </si>
  <si>
    <t>M403</t>
  </si>
  <si>
    <t>D007</t>
  </si>
  <si>
    <t>D008</t>
  </si>
  <si>
    <t>D009</t>
  </si>
  <si>
    <t>D011</t>
  </si>
  <si>
    <t>D010</t>
  </si>
  <si>
    <t>D013</t>
  </si>
  <si>
    <t>D014</t>
  </si>
  <si>
    <t>D015</t>
  </si>
  <si>
    <t>D016</t>
  </si>
  <si>
    <t>M338</t>
  </si>
  <si>
    <t>D018</t>
  </si>
  <si>
    <t>D019</t>
  </si>
  <si>
    <t>B799</t>
  </si>
  <si>
    <t>D020</t>
  </si>
  <si>
    <t>D021</t>
  </si>
  <si>
    <t>D022</t>
  </si>
  <si>
    <t>D026</t>
  </si>
  <si>
    <t>D027</t>
  </si>
  <si>
    <t>D028</t>
  </si>
  <si>
    <t>D029</t>
  </si>
  <si>
    <t>D030</t>
  </si>
  <si>
    <t>D037</t>
  </si>
  <si>
    <t>D038</t>
  </si>
  <si>
    <t>D040</t>
  </si>
  <si>
    <t>D041</t>
  </si>
  <si>
    <t>D042</t>
  </si>
  <si>
    <t>D043</t>
  </si>
  <si>
    <t>D044</t>
  </si>
  <si>
    <t>D045</t>
  </si>
  <si>
    <t>D046</t>
  </si>
  <si>
    <t>D048</t>
  </si>
  <si>
    <t>D049</t>
  </si>
  <si>
    <t>D050</t>
  </si>
  <si>
    <t>D051</t>
  </si>
  <si>
    <t>D052</t>
  </si>
  <si>
    <t>D054</t>
  </si>
  <si>
    <t>D056</t>
  </si>
  <si>
    <t>D057</t>
  </si>
  <si>
    <t>D058</t>
  </si>
  <si>
    <t>D068</t>
  </si>
  <si>
    <t>D061</t>
  </si>
  <si>
    <t>D062</t>
  </si>
  <si>
    <t>D064</t>
  </si>
  <si>
    <t>D065</t>
  </si>
  <si>
    <t>D066</t>
  </si>
  <si>
    <t>M372</t>
  </si>
  <si>
    <t>D072</t>
  </si>
  <si>
    <t>A266</t>
  </si>
  <si>
    <t>D075</t>
  </si>
  <si>
    <t>D076</t>
  </si>
  <si>
    <t>D077</t>
  </si>
  <si>
    <t>D078</t>
  </si>
  <si>
    <t>D079</t>
  </si>
  <si>
    <t>D081</t>
  </si>
  <si>
    <t>D082</t>
  </si>
  <si>
    <t>D085</t>
  </si>
  <si>
    <t>D086</t>
  </si>
  <si>
    <t>D087</t>
  </si>
  <si>
    <t>D088</t>
  </si>
  <si>
    <t>D089</t>
  </si>
  <si>
    <t>D093</t>
  </si>
  <si>
    <t>D092</t>
  </si>
  <si>
    <t>D094</t>
  </si>
  <si>
    <t>D095</t>
  </si>
  <si>
    <t>D096</t>
  </si>
  <si>
    <t>D099</t>
  </si>
  <si>
    <t>D100</t>
  </si>
  <si>
    <t>D101</t>
  </si>
  <si>
    <t>D109</t>
  </si>
  <si>
    <t>D110</t>
  </si>
  <si>
    <t>D105</t>
  </si>
  <si>
    <t>D112</t>
  </si>
  <si>
    <t>D111</t>
  </si>
  <si>
    <t>D103</t>
  </si>
  <si>
    <t>D102</t>
  </si>
  <si>
    <t>D117</t>
  </si>
  <si>
    <t>D107</t>
  </si>
  <si>
    <t>D108</t>
  </si>
  <si>
    <t>D113</t>
  </si>
  <si>
    <t>D114</t>
  </si>
  <si>
    <t>D118</t>
  </si>
  <si>
    <t>D119</t>
  </si>
  <si>
    <t>D120</t>
  </si>
  <si>
    <t>D121</t>
  </si>
  <si>
    <t>D123</t>
  </si>
  <si>
    <t>D124</t>
  </si>
  <si>
    <t>D012</t>
  </si>
  <si>
    <t>D126</t>
  </si>
  <si>
    <t>D127</t>
  </si>
  <si>
    <t>D128</t>
  </si>
  <si>
    <t>D131</t>
  </si>
  <si>
    <t>D132</t>
  </si>
  <si>
    <t>D133</t>
  </si>
  <si>
    <t>D134</t>
  </si>
  <si>
    <t>D136</t>
  </si>
  <si>
    <t>D137</t>
  </si>
  <si>
    <t>D139</t>
  </si>
  <si>
    <t>D141</t>
  </si>
  <si>
    <t>D142</t>
  </si>
  <si>
    <t>D143</t>
  </si>
  <si>
    <t>D144</t>
  </si>
  <si>
    <t>D145</t>
  </si>
  <si>
    <t>D147</t>
  </si>
  <si>
    <t>D149</t>
  </si>
  <si>
    <t>D150</t>
  </si>
  <si>
    <t>D151</t>
  </si>
  <si>
    <t>D154</t>
  </si>
  <si>
    <t>D156</t>
  </si>
  <si>
    <t>D159</t>
  </si>
  <si>
    <t>M328</t>
  </si>
  <si>
    <t>D161</t>
  </si>
  <si>
    <t>D162</t>
  </si>
  <si>
    <t>D165</t>
  </si>
  <si>
    <t>D166</t>
  </si>
  <si>
    <t>D168</t>
  </si>
  <si>
    <t>D170</t>
  </si>
  <si>
    <t>D171</t>
  </si>
  <si>
    <t>D172</t>
  </si>
  <si>
    <t>D175</t>
  </si>
  <si>
    <t>C670</t>
  </si>
  <si>
    <t>D177</t>
  </si>
  <si>
    <t>D179</t>
  </si>
  <si>
    <t>D180</t>
  </si>
  <si>
    <t>D181</t>
  </si>
  <si>
    <t>D184</t>
  </si>
  <si>
    <t>D185</t>
  </si>
  <si>
    <t>D122</t>
  </si>
  <si>
    <t>D186</t>
  </si>
  <si>
    <t>D187</t>
  </si>
  <si>
    <t>D188</t>
  </si>
  <si>
    <t>D189</t>
  </si>
  <si>
    <t>D192</t>
  </si>
  <si>
    <t>D195</t>
  </si>
  <si>
    <t>D196</t>
  </si>
  <si>
    <t>D197</t>
  </si>
  <si>
    <t>D198</t>
  </si>
  <si>
    <t>D199</t>
  </si>
  <si>
    <t>D200</t>
  </si>
  <si>
    <t>D201</t>
  </si>
  <si>
    <t>D202</t>
  </si>
  <si>
    <t>D203</t>
  </si>
  <si>
    <t>D204</t>
  </si>
  <si>
    <t>D205</t>
  </si>
  <si>
    <t>D207</t>
  </si>
  <si>
    <t>D208</t>
  </si>
  <si>
    <t>D209</t>
  </si>
  <si>
    <t>D210</t>
  </si>
  <si>
    <t>D211</t>
  </si>
  <si>
    <t>B824</t>
  </si>
  <si>
    <t>D214</t>
  </si>
  <si>
    <t>D216</t>
  </si>
  <si>
    <t>D217</t>
  </si>
  <si>
    <t>D218</t>
  </si>
  <si>
    <t>D219</t>
  </si>
  <si>
    <t>D221</t>
  </si>
  <si>
    <t>D222</t>
  </si>
  <si>
    <t>D223</t>
  </si>
  <si>
    <t>D226</t>
  </si>
  <si>
    <t>D227</t>
  </si>
  <si>
    <t>D228</t>
  </si>
  <si>
    <t>D229</t>
  </si>
  <si>
    <t>D231</t>
  </si>
  <si>
    <t>D230</t>
  </si>
  <si>
    <t>D232</t>
  </si>
  <si>
    <t>D233</t>
  </si>
  <si>
    <t>D234</t>
  </si>
  <si>
    <t>D236</t>
  </si>
  <si>
    <t>D237</t>
  </si>
  <si>
    <t>D238</t>
  </si>
  <si>
    <t>D239</t>
  </si>
  <si>
    <t>D244</t>
  </si>
  <si>
    <t>D245</t>
  </si>
  <si>
    <t>D246</t>
  </si>
  <si>
    <t>D247</t>
  </si>
  <si>
    <t>D251</t>
  </si>
  <si>
    <t>D253</t>
  </si>
  <si>
    <t>D255</t>
  </si>
  <si>
    <t>D256</t>
  </si>
  <si>
    <t>D257</t>
  </si>
  <si>
    <t>D258</t>
  </si>
  <si>
    <t>D259</t>
  </si>
  <si>
    <t>D260</t>
  </si>
  <si>
    <t>D261</t>
  </si>
  <si>
    <t>D264</t>
  </si>
  <si>
    <t>D265</t>
  </si>
  <si>
    <t>D266</t>
  </si>
  <si>
    <t>D267</t>
  </si>
  <si>
    <t>D268</t>
  </si>
  <si>
    <t>D269</t>
  </si>
  <si>
    <t>D270</t>
  </si>
  <si>
    <t>D271</t>
  </si>
  <si>
    <t>D272</t>
  </si>
  <si>
    <t>D273</t>
  </si>
  <si>
    <t>D277</t>
  </si>
  <si>
    <t>D278</t>
  </si>
  <si>
    <t>D279</t>
  </si>
  <si>
    <t>D280</t>
  </si>
  <si>
    <t>D281</t>
  </si>
  <si>
    <t>D284</t>
  </si>
  <si>
    <t>D286</t>
  </si>
  <si>
    <t>D287</t>
  </si>
  <si>
    <t>D289</t>
  </si>
  <si>
    <t>D293</t>
  </si>
  <si>
    <t>D296</t>
  </si>
  <si>
    <t>D291</t>
  </si>
  <si>
    <t>D297</t>
  </si>
  <si>
    <t>D298</t>
  </si>
  <si>
    <t>D299</t>
  </si>
  <si>
    <t>D300</t>
  </si>
  <si>
    <t>M366</t>
  </si>
  <si>
    <t>D303</t>
  </si>
  <si>
    <t>D304</t>
  </si>
  <si>
    <t>D305</t>
  </si>
  <si>
    <t>D309</t>
  </si>
  <si>
    <t>D310</t>
  </si>
  <si>
    <t>D311</t>
  </si>
  <si>
    <t>D312</t>
  </si>
  <si>
    <t>D314</t>
  </si>
  <si>
    <t>D315</t>
  </si>
  <si>
    <t>D316</t>
  </si>
  <si>
    <t>D317</t>
  </si>
  <si>
    <t>D318</t>
  </si>
  <si>
    <t>D319</t>
  </si>
  <si>
    <t>D321</t>
  </si>
  <si>
    <t>D323</t>
  </si>
  <si>
    <t>D325</t>
  </si>
  <si>
    <t>D327</t>
  </si>
  <si>
    <t>D328</t>
  </si>
  <si>
    <t>D329</t>
  </si>
  <si>
    <t>D330</t>
  </si>
  <si>
    <t>D331</t>
  </si>
  <si>
    <t>D332</t>
  </si>
  <si>
    <t>D333</t>
  </si>
  <si>
    <t>D334</t>
  </si>
  <si>
    <t>D339</t>
  </si>
  <si>
    <t>D341</t>
  </si>
  <si>
    <t>D338</t>
  </si>
  <si>
    <t>D344</t>
  </si>
  <si>
    <t>D345</t>
  </si>
  <si>
    <t>D346</t>
  </si>
  <si>
    <t>D347</t>
  </si>
  <si>
    <t>D348</t>
  </si>
  <si>
    <t>D350</t>
  </si>
  <si>
    <t>D351</t>
  </si>
  <si>
    <t>D352</t>
  </si>
  <si>
    <t>D355</t>
  </si>
  <si>
    <t>D356</t>
  </si>
  <si>
    <t>D357</t>
  </si>
  <si>
    <t>D358</t>
  </si>
  <si>
    <t>D360</t>
  </si>
  <si>
    <t>D361</t>
  </si>
  <si>
    <t>D364</t>
  </si>
  <si>
    <t>D365</t>
  </si>
  <si>
    <t>D366</t>
  </si>
  <si>
    <t>D367</t>
  </si>
  <si>
    <t>D371</t>
  </si>
  <si>
    <t>D372</t>
  </si>
  <si>
    <t>D373</t>
  </si>
  <si>
    <t>D374</t>
  </si>
  <si>
    <t>D376</t>
  </si>
  <si>
    <t>D377</t>
  </si>
  <si>
    <t>M300</t>
  </si>
  <si>
    <t>D379</t>
  </si>
  <si>
    <t>D380</t>
  </si>
  <si>
    <t>D383</t>
  </si>
  <si>
    <t>D384</t>
  </si>
  <si>
    <t>D385</t>
  </si>
  <si>
    <t>D386</t>
  </si>
  <si>
    <t>C772</t>
  </si>
  <si>
    <t>D388</t>
  </si>
  <si>
    <t>D390</t>
  </si>
  <si>
    <t>D391</t>
  </si>
  <si>
    <t>D392</t>
  </si>
  <si>
    <t>D394</t>
  </si>
  <si>
    <t>D395</t>
  </si>
  <si>
    <t>D398</t>
  </si>
  <si>
    <t>D399</t>
  </si>
  <si>
    <t>D401</t>
  </si>
  <si>
    <t>D402</t>
  </si>
  <si>
    <t>D403</t>
  </si>
  <si>
    <t>D406</t>
  </si>
  <si>
    <t>D407</t>
  </si>
  <si>
    <t>D408</t>
  </si>
  <si>
    <t>C342</t>
  </si>
  <si>
    <t>D410</t>
  </si>
  <si>
    <t>D411</t>
  </si>
  <si>
    <t>D412</t>
  </si>
  <si>
    <t>D414</t>
  </si>
  <si>
    <t>D415</t>
  </si>
  <si>
    <t>D416</t>
  </si>
  <si>
    <t>D419</t>
  </si>
  <si>
    <t>D420</t>
  </si>
  <si>
    <t>D421</t>
  </si>
  <si>
    <t>D422</t>
  </si>
  <si>
    <t>H243</t>
  </si>
  <si>
    <t>D423</t>
  </si>
  <si>
    <t>D424</t>
  </si>
  <si>
    <t>D426</t>
  </si>
  <si>
    <t>M292</t>
  </si>
  <si>
    <t>D428</t>
  </si>
  <si>
    <t>D429</t>
  </si>
  <si>
    <t>D430</t>
  </si>
  <si>
    <t>D431</t>
  </si>
  <si>
    <t>D434</t>
  </si>
  <si>
    <t>D436</t>
  </si>
  <si>
    <t>D440</t>
  </si>
  <si>
    <t>D441</t>
  </si>
  <si>
    <t>D442</t>
  </si>
  <si>
    <t>D443</t>
  </si>
  <si>
    <t>D444</t>
  </si>
  <si>
    <t>D445</t>
  </si>
  <si>
    <t>D433</t>
  </si>
  <si>
    <t>D447</t>
  </si>
  <si>
    <t>M319</t>
  </si>
  <si>
    <t>D450</t>
  </si>
  <si>
    <t>D451</t>
  </si>
  <si>
    <t>D452</t>
  </si>
  <si>
    <t>D453</t>
  </si>
  <si>
    <t>D454</t>
  </si>
  <si>
    <t>D455</t>
  </si>
  <si>
    <t>D456</t>
  </si>
  <si>
    <t>D458</t>
  </si>
  <si>
    <t>D459</t>
  </si>
  <si>
    <t>D461</t>
  </si>
  <si>
    <t>D462</t>
  </si>
  <si>
    <t>D463</t>
  </si>
  <si>
    <t>D465</t>
  </si>
  <si>
    <t>D464</t>
  </si>
  <si>
    <t>D467</t>
  </si>
  <si>
    <t>D468</t>
  </si>
  <si>
    <t>D469</t>
  </si>
  <si>
    <t>D470</t>
  </si>
  <si>
    <t>D471</t>
  </si>
  <si>
    <t>D473</t>
  </si>
  <si>
    <t>D472</t>
  </si>
  <si>
    <t>D474</t>
  </si>
  <si>
    <t>D475</t>
  </si>
  <si>
    <t>D476</t>
  </si>
  <si>
    <t>D477</t>
  </si>
  <si>
    <t>D480</t>
  </si>
  <si>
    <t>D482</t>
  </si>
  <si>
    <t>D483</t>
  </si>
  <si>
    <t>D484</t>
  </si>
  <si>
    <t>D486</t>
  </si>
  <si>
    <t>D487</t>
  </si>
  <si>
    <t>D488</t>
  </si>
  <si>
    <t>D489</t>
  </si>
  <si>
    <t>D494</t>
  </si>
  <si>
    <t>D490</t>
  </si>
  <si>
    <t>D493</t>
  </si>
  <si>
    <t>D492</t>
  </si>
  <si>
    <t>D491</t>
  </si>
  <si>
    <t>D495</t>
  </si>
  <si>
    <t>D496</t>
  </si>
  <si>
    <t>D497</t>
  </si>
  <si>
    <t>D499</t>
  </si>
  <si>
    <t>D501</t>
  </si>
  <si>
    <t>D502</t>
  </si>
  <si>
    <t>D503</t>
  </si>
  <si>
    <t>D504</t>
  </si>
  <si>
    <t>D505</t>
  </si>
  <si>
    <t>D508</t>
  </si>
  <si>
    <t>D509</t>
  </si>
  <si>
    <t>D510</t>
  </si>
  <si>
    <t>D511</t>
  </si>
  <si>
    <t>D512</t>
  </si>
  <si>
    <t>D514</t>
  </si>
  <si>
    <t>D518</t>
  </si>
  <si>
    <t>D520</t>
  </si>
  <si>
    <t>D523</t>
  </si>
  <si>
    <t>D524</t>
  </si>
  <si>
    <t>D526</t>
  </si>
  <si>
    <t>D527</t>
  </si>
  <si>
    <t>D528</t>
  </si>
  <si>
    <t>D530</t>
  </si>
  <si>
    <t>D531</t>
  </si>
  <si>
    <t>D532</t>
  </si>
  <si>
    <t>D538</t>
  </si>
  <si>
    <t>D539</t>
  </si>
  <si>
    <t>D540</t>
  </si>
  <si>
    <t>D541</t>
  </si>
  <si>
    <t>D542</t>
  </si>
  <si>
    <t>D543</t>
  </si>
  <si>
    <t>D544</t>
  </si>
  <si>
    <t>D545</t>
  </si>
  <si>
    <t>D547</t>
  </si>
  <si>
    <t>D548</t>
  </si>
  <si>
    <t>D549</t>
  </si>
  <si>
    <t>D550</t>
  </si>
  <si>
    <t>D551</t>
  </si>
  <si>
    <t>D552</t>
  </si>
  <si>
    <t>D554</t>
  </si>
  <si>
    <t>D555</t>
  </si>
  <si>
    <t>D557</t>
  </si>
  <si>
    <t>D560</t>
  </si>
  <si>
    <t>D562</t>
  </si>
  <si>
    <t>D561</t>
  </si>
  <si>
    <t>D564</t>
  </si>
  <si>
    <t>D565</t>
  </si>
  <si>
    <t>D567</t>
  </si>
  <si>
    <t>D568</t>
  </si>
  <si>
    <t>D569</t>
  </si>
  <si>
    <t>D570</t>
  </si>
  <si>
    <t>B034</t>
  </si>
  <si>
    <t>D571</t>
  </si>
  <si>
    <t>D573</t>
  </si>
  <si>
    <t>D574</t>
  </si>
  <si>
    <t>D575</t>
  </si>
  <si>
    <t>D576</t>
  </si>
  <si>
    <t>D578</t>
  </si>
  <si>
    <t>D577</t>
  </si>
  <si>
    <t>D579</t>
  </si>
  <si>
    <t>M321</t>
  </si>
  <si>
    <t>D582</t>
  </si>
  <si>
    <t>D586</t>
  </si>
  <si>
    <t>D587</t>
  </si>
  <si>
    <t>D588</t>
  </si>
  <si>
    <t>D589</t>
  </si>
  <si>
    <t>D590</t>
  </si>
  <si>
    <t>D591</t>
  </si>
  <si>
    <t>D592</t>
  </si>
  <si>
    <t>D593</t>
  </si>
  <si>
    <t>D594</t>
  </si>
  <si>
    <t>D595</t>
  </si>
  <si>
    <t>D596</t>
  </si>
  <si>
    <t>D597</t>
  </si>
  <si>
    <t>D599</t>
  </si>
  <si>
    <t>D600</t>
  </si>
  <si>
    <t>D604</t>
  </si>
  <si>
    <t>D605</t>
  </si>
  <si>
    <t>D606</t>
  </si>
  <si>
    <t>D608</t>
  </si>
  <si>
    <t>D607</t>
  </si>
  <si>
    <t>D611</t>
  </si>
  <si>
    <t>D612</t>
  </si>
  <si>
    <t>D613</t>
  </si>
  <si>
    <t>D614</t>
  </si>
  <si>
    <t>M323</t>
  </si>
  <si>
    <t>D615</t>
  </si>
  <si>
    <t>A310</t>
  </si>
  <si>
    <t>D617</t>
  </si>
  <si>
    <t>D619</t>
  </si>
  <si>
    <t>D621</t>
  </si>
  <si>
    <t>D622</t>
  </si>
  <si>
    <t>D624</t>
  </si>
  <si>
    <t>D623</t>
  </si>
  <si>
    <t>M400</t>
  </si>
  <si>
    <t>M297</t>
  </si>
  <si>
    <t>D628</t>
  </si>
  <si>
    <t>D629</t>
  </si>
  <si>
    <t>D630</t>
  </si>
  <si>
    <t>D634</t>
  </si>
  <si>
    <t>D635</t>
  </si>
  <si>
    <t>D636</t>
  </si>
  <si>
    <t>D637</t>
  </si>
  <si>
    <t>D638</t>
  </si>
  <si>
    <t>D639</t>
  </si>
  <si>
    <t>D640</t>
  </si>
  <si>
    <t>D641</t>
  </si>
  <si>
    <t>D643</t>
  </si>
  <si>
    <t>D644</t>
  </si>
  <si>
    <t>D645</t>
  </si>
  <si>
    <t>D646</t>
  </si>
  <si>
    <t>D649</t>
  </si>
  <si>
    <t>D650</t>
  </si>
  <si>
    <t>D651</t>
  </si>
  <si>
    <t>D652</t>
  </si>
  <si>
    <t>D653</t>
  </si>
  <si>
    <t>D654</t>
  </si>
  <si>
    <t>D655</t>
  </si>
  <si>
    <t>D656</t>
  </si>
  <si>
    <t>D660</t>
  </si>
  <si>
    <t>D661</t>
  </si>
  <si>
    <t>D662</t>
  </si>
  <si>
    <t>D665</t>
  </si>
  <si>
    <t>D666</t>
  </si>
  <si>
    <t>D667</t>
  </si>
  <si>
    <t>D670</t>
  </si>
  <si>
    <t>D671</t>
  </si>
  <si>
    <t>D668</t>
  </si>
  <si>
    <t>D672</t>
  </si>
  <si>
    <t>D673</t>
  </si>
  <si>
    <t>D674</t>
  </si>
  <si>
    <t>D675</t>
  </si>
  <si>
    <t>D676</t>
  </si>
  <si>
    <t>D677</t>
  </si>
  <si>
    <t>D678</t>
  </si>
  <si>
    <t>D679</t>
  </si>
  <si>
    <t>D680</t>
  </si>
  <si>
    <t>M309</t>
  </si>
  <si>
    <t>D681</t>
  </si>
  <si>
    <t>D682</t>
  </si>
  <si>
    <t>D683</t>
  </si>
  <si>
    <t>D684</t>
  </si>
  <si>
    <t>D685</t>
  </si>
  <si>
    <t>D686</t>
  </si>
  <si>
    <t>D688</t>
  </si>
  <si>
    <t>D689</t>
  </si>
  <si>
    <t>D691</t>
  </si>
  <si>
    <t>D693</t>
  </si>
  <si>
    <t>D694</t>
  </si>
  <si>
    <t>D695</t>
  </si>
  <si>
    <t>D696</t>
  </si>
  <si>
    <t>D697</t>
  </si>
  <si>
    <t>D700</t>
  </si>
  <si>
    <t>D701</t>
  </si>
  <si>
    <t>D702</t>
  </si>
  <si>
    <t>D704</t>
  </si>
  <si>
    <t>D703</t>
  </si>
  <si>
    <t>D705</t>
  </si>
  <si>
    <t>D706</t>
  </si>
  <si>
    <t>D707</t>
  </si>
  <si>
    <t>D708</t>
  </si>
  <si>
    <t>D709</t>
  </si>
  <si>
    <t>D710</t>
  </si>
  <si>
    <t>D711</t>
  </si>
  <si>
    <t>D712</t>
  </si>
  <si>
    <t>D714</t>
  </si>
  <si>
    <t>D715</t>
  </si>
  <si>
    <t>D718</t>
  </si>
  <si>
    <t>D719</t>
  </si>
  <si>
    <t>D720</t>
  </si>
  <si>
    <t>D725</t>
  </si>
  <si>
    <t>D728</t>
  </si>
  <si>
    <t>D727</t>
  </si>
  <si>
    <t>D730</t>
  </si>
  <si>
    <t>D731</t>
  </si>
  <si>
    <t>D732</t>
  </si>
  <si>
    <t>D733</t>
  </si>
  <si>
    <t>D734</t>
  </si>
  <si>
    <t>D735</t>
  </si>
  <si>
    <t>D736</t>
  </si>
  <si>
    <t>D738</t>
  </si>
  <si>
    <t>D740</t>
  </si>
  <si>
    <t>D741</t>
  </si>
  <si>
    <t>D737</t>
  </si>
  <si>
    <t>D742</t>
  </si>
  <si>
    <t>D745</t>
  </si>
  <si>
    <t>D744</t>
  </si>
  <si>
    <t>D748</t>
  </si>
  <si>
    <t>D749</t>
  </si>
  <si>
    <t>D750</t>
  </si>
  <si>
    <t>D751</t>
  </si>
  <si>
    <t>D752</t>
  </si>
  <si>
    <t>D559</t>
  </si>
  <si>
    <t>D754</t>
  </si>
  <si>
    <t>D755</t>
  </si>
  <si>
    <t>D756</t>
  </si>
  <si>
    <t>D757</t>
  </si>
  <si>
    <t>D758</t>
  </si>
  <si>
    <t>D763</t>
  </si>
  <si>
    <t>D762</t>
  </si>
  <si>
    <t>D759</t>
  </si>
  <si>
    <t>D760</t>
  </si>
  <si>
    <t>D765</t>
  </si>
  <si>
    <t>D761</t>
  </si>
  <si>
    <t>D766</t>
  </si>
  <si>
    <t>D764</t>
  </si>
  <si>
    <t>D767</t>
  </si>
  <si>
    <t>D768</t>
  </si>
  <si>
    <t>D769</t>
  </si>
  <si>
    <t>D770</t>
  </si>
  <si>
    <t>D771</t>
  </si>
  <si>
    <t>D773</t>
  </si>
  <si>
    <t>D774</t>
  </si>
  <si>
    <t>D775</t>
  </si>
  <si>
    <t>D776</t>
  </si>
  <si>
    <t>D777</t>
  </si>
  <si>
    <t>D780</t>
  </si>
  <si>
    <t>D781</t>
  </si>
  <si>
    <t>D782</t>
  </si>
  <si>
    <t>D783</t>
  </si>
  <si>
    <t>D785</t>
  </si>
  <si>
    <t>D784</t>
  </si>
  <si>
    <t>D788</t>
  </si>
  <si>
    <t>D787</t>
  </si>
  <si>
    <t>D789</t>
  </si>
  <si>
    <t>D790</t>
  </si>
  <si>
    <t>D791</t>
  </si>
  <si>
    <t>D793</t>
  </si>
  <si>
    <t>D794</t>
  </si>
  <si>
    <t>D796</t>
  </si>
  <si>
    <t>D797</t>
  </si>
  <si>
    <t>D798</t>
  </si>
  <si>
    <t>D799</t>
  </si>
  <si>
    <t>D802</t>
  </si>
  <si>
    <t>D803</t>
  </si>
  <si>
    <t>D804</t>
  </si>
  <si>
    <t>D805</t>
  </si>
  <si>
    <t>D807</t>
  </si>
  <si>
    <t>D808</t>
  </si>
  <si>
    <t>D810</t>
  </si>
  <si>
    <t>D811</t>
  </si>
  <si>
    <t>D812</t>
  </si>
  <si>
    <t>D813</t>
  </si>
  <si>
    <t>D814</t>
  </si>
  <si>
    <t>D815</t>
  </si>
  <si>
    <t>D817</t>
  </si>
  <si>
    <t>D818</t>
  </si>
  <si>
    <t>D819</t>
  </si>
  <si>
    <t>D821</t>
  </si>
  <si>
    <t>D823</t>
  </si>
  <si>
    <t>D824</t>
  </si>
  <si>
    <t>D825</t>
  </si>
  <si>
    <t>D826</t>
  </si>
  <si>
    <t>D827</t>
  </si>
  <si>
    <t>D828</t>
  </si>
  <si>
    <t>D829</t>
  </si>
  <si>
    <t>D830</t>
  </si>
  <si>
    <t>D832</t>
  </si>
  <si>
    <t>D537</t>
  </si>
  <si>
    <t>D834</t>
  </si>
  <si>
    <t>D835</t>
  </si>
  <si>
    <t>D836</t>
  </si>
  <si>
    <t>D839</t>
  </si>
  <si>
    <t>D841</t>
  </si>
  <si>
    <t>D842</t>
  </si>
  <si>
    <t>D843</t>
  </si>
  <si>
    <t>D844</t>
  </si>
  <si>
    <t>D845</t>
  </si>
  <si>
    <t>D847</t>
  </si>
  <si>
    <t>D848</t>
  </si>
  <si>
    <t>D850</t>
  </si>
  <si>
    <t>D849</t>
  </si>
  <si>
    <t>D851</t>
  </si>
  <si>
    <t>D852</t>
  </si>
  <si>
    <t>D853</t>
  </si>
  <si>
    <t>D854</t>
  </si>
  <si>
    <t>D855</t>
  </si>
  <si>
    <t>D856</t>
  </si>
  <si>
    <t>D858</t>
  </si>
  <si>
    <t>D859</t>
  </si>
  <si>
    <t>D860</t>
  </si>
  <si>
    <t>D861</t>
  </si>
  <si>
    <t>D862</t>
  </si>
  <si>
    <t>D863</t>
  </si>
  <si>
    <t>D864</t>
  </si>
  <si>
    <t>D865</t>
  </si>
  <si>
    <t>D867</t>
  </si>
  <si>
    <t>D868</t>
  </si>
  <si>
    <t>D869</t>
  </si>
  <si>
    <t>D870</t>
  </si>
  <si>
    <t>D872</t>
  </si>
  <si>
    <t>D871</t>
  </si>
  <si>
    <t>D873</t>
  </si>
  <si>
    <t>D874</t>
  </si>
  <si>
    <t>D875</t>
  </si>
  <si>
    <t>D876</t>
  </si>
  <si>
    <t>D878</t>
  </si>
  <si>
    <t>D879</t>
  </si>
  <si>
    <t>D881</t>
  </si>
  <si>
    <t>D882</t>
  </si>
  <si>
    <t>D883</t>
  </si>
  <si>
    <t>D884</t>
  </si>
  <si>
    <t>D885</t>
  </si>
  <si>
    <t>D886</t>
  </si>
  <si>
    <t>D888</t>
  </si>
  <si>
    <t>D889</t>
  </si>
  <si>
    <t>D890</t>
  </si>
  <si>
    <t>D891</t>
  </si>
  <si>
    <t>D892</t>
  </si>
  <si>
    <t>D894</t>
  </si>
  <si>
    <t>D895</t>
  </si>
  <si>
    <t>D896</t>
  </si>
  <si>
    <t>D897</t>
  </si>
  <si>
    <t>D898</t>
  </si>
  <si>
    <t>D899</t>
  </si>
  <si>
    <t>D901</t>
  </si>
  <si>
    <t>D903</t>
  </si>
  <si>
    <t>D905</t>
  </si>
  <si>
    <t>D906</t>
  </si>
  <si>
    <t>D907</t>
  </si>
  <si>
    <t>D909</t>
  </si>
  <si>
    <t>D910</t>
  </si>
  <si>
    <t>D911</t>
  </si>
  <si>
    <t>D912</t>
  </si>
  <si>
    <t>D913</t>
  </si>
  <si>
    <t>D915</t>
  </si>
  <si>
    <t>D917</t>
  </si>
  <si>
    <t>D918</t>
  </si>
  <si>
    <t>D920</t>
  </si>
  <si>
    <t>D921</t>
  </si>
  <si>
    <t>D923</t>
  </si>
  <si>
    <t>D924</t>
  </si>
  <si>
    <t>D925</t>
  </si>
  <si>
    <t>D926</t>
  </si>
  <si>
    <t>D927</t>
  </si>
  <si>
    <t>D928</t>
  </si>
  <si>
    <t>D930</t>
  </si>
  <si>
    <t>D931</t>
  </si>
  <si>
    <t>D932</t>
  </si>
  <si>
    <t>D933</t>
  </si>
  <si>
    <t>D934</t>
  </si>
  <si>
    <t>D935</t>
  </si>
  <si>
    <t>M416</t>
  </si>
  <si>
    <t>D938</t>
  </si>
  <si>
    <t>D940</t>
  </si>
  <si>
    <t>D942</t>
  </si>
  <si>
    <t>D943</t>
  </si>
  <si>
    <t>D944</t>
  </si>
  <si>
    <t>D945</t>
  </si>
  <si>
    <t>D946</t>
  </si>
  <si>
    <t>D947</t>
  </si>
  <si>
    <t>D948</t>
  </si>
  <si>
    <t>D949</t>
  </si>
  <si>
    <t>D951</t>
  </si>
  <si>
    <t>D952</t>
  </si>
  <si>
    <t>D956</t>
  </si>
  <si>
    <t>D957</t>
  </si>
  <si>
    <t>D958</t>
  </si>
  <si>
    <t>D959</t>
  </si>
  <si>
    <t>D960</t>
  </si>
  <si>
    <t>D961</t>
  </si>
  <si>
    <t>D962</t>
  </si>
  <si>
    <t>D963</t>
  </si>
  <si>
    <t>D964</t>
  </si>
  <si>
    <t>D965</t>
  </si>
  <si>
    <t>D966</t>
  </si>
  <si>
    <t>D967</t>
  </si>
  <si>
    <t>D968</t>
  </si>
  <si>
    <t>D969</t>
  </si>
  <si>
    <t>D970</t>
  </si>
  <si>
    <t>D971</t>
  </si>
  <si>
    <t>D972</t>
  </si>
  <si>
    <t>D974</t>
  </si>
  <si>
    <t>D975</t>
  </si>
  <si>
    <t>D977</t>
  </si>
  <si>
    <t>D978</t>
  </si>
  <si>
    <t>D980</t>
  </si>
  <si>
    <t>D981</t>
  </si>
  <si>
    <t>D982</t>
  </si>
  <si>
    <t>D983</t>
  </si>
  <si>
    <t>D984</t>
  </si>
  <si>
    <t>D987</t>
  </si>
  <si>
    <t>D988</t>
  </si>
  <si>
    <t>D990</t>
  </si>
  <si>
    <t>D993</t>
  </si>
  <si>
    <t>D994</t>
  </si>
  <si>
    <t>D995</t>
  </si>
  <si>
    <t>D996</t>
  </si>
  <si>
    <t>D997</t>
  </si>
  <si>
    <t>D998</t>
  </si>
  <si>
    <t>D999</t>
  </si>
  <si>
    <t>E001</t>
  </si>
  <si>
    <t>E003</t>
  </si>
  <si>
    <t>E004</t>
  </si>
  <si>
    <t>E006</t>
  </si>
  <si>
    <t>E007</t>
  </si>
  <si>
    <t>E008</t>
  </si>
  <si>
    <t>E009</t>
  </si>
  <si>
    <t>E010</t>
  </si>
  <si>
    <t>E012</t>
  </si>
  <si>
    <t>E011</t>
  </si>
  <si>
    <t>E013</t>
  </si>
  <si>
    <t>E014</t>
  </si>
  <si>
    <t>E015</t>
  </si>
  <si>
    <t>E016</t>
  </si>
  <si>
    <t>E017</t>
  </si>
  <si>
    <t>E019</t>
  </si>
  <si>
    <t>E020</t>
  </si>
  <si>
    <t>E021</t>
  </si>
  <si>
    <t>E022</t>
  </si>
  <si>
    <t>E023</t>
  </si>
  <si>
    <t>E024</t>
  </si>
  <si>
    <t>E025</t>
  </si>
  <si>
    <t>E026</t>
  </si>
  <si>
    <t>E027</t>
  </si>
  <si>
    <t>E028</t>
  </si>
  <si>
    <t>E029</t>
  </si>
  <si>
    <t>E030</t>
  </si>
  <si>
    <t>E031</t>
  </si>
  <si>
    <t>E033</t>
  </si>
  <si>
    <t>E034</t>
  </si>
  <si>
    <t>E036</t>
  </si>
  <si>
    <t>E037</t>
  </si>
  <si>
    <t>E040</t>
  </si>
  <si>
    <t>E038</t>
  </si>
  <si>
    <t>E039</t>
  </si>
  <si>
    <t>E041</t>
  </si>
  <si>
    <t>E044</t>
  </si>
  <si>
    <t>E043</t>
  </si>
  <si>
    <t>E045</t>
  </si>
  <si>
    <t>E047</t>
  </si>
  <si>
    <t>E048</t>
  </si>
  <si>
    <t>E049</t>
  </si>
  <si>
    <t>E050</t>
  </si>
  <si>
    <t>E052</t>
  </si>
  <si>
    <t>E053</t>
  </si>
  <si>
    <t>E054</t>
  </si>
  <si>
    <t>E055</t>
  </si>
  <si>
    <t>E057</t>
  </si>
  <si>
    <t>E056</t>
  </si>
  <si>
    <t>E058</t>
  </si>
  <si>
    <t>E060</t>
  </si>
  <si>
    <t>E061</t>
  </si>
  <si>
    <t>E062</t>
  </si>
  <si>
    <t>E063</t>
  </si>
  <si>
    <t>E064</t>
  </si>
  <si>
    <t>E065</t>
  </si>
  <si>
    <t>E066</t>
  </si>
  <si>
    <t>E067</t>
  </si>
  <si>
    <t>E068</t>
  </si>
  <si>
    <t>E069</t>
  </si>
  <si>
    <t>E071</t>
  </si>
  <si>
    <t>E072</t>
  </si>
  <si>
    <t>E074</t>
  </si>
  <si>
    <t>E078</t>
  </si>
  <si>
    <t>E079</t>
  </si>
  <si>
    <t>E081</t>
  </si>
  <si>
    <t>M274</t>
  </si>
  <si>
    <t>E082</t>
  </si>
  <si>
    <t>E083</t>
  </si>
  <si>
    <t>E084</t>
  </si>
  <si>
    <t>E086</t>
  </si>
  <si>
    <t>E087</t>
  </si>
  <si>
    <t>E085</t>
  </si>
  <si>
    <t>D585</t>
  </si>
  <si>
    <t>E088</t>
  </si>
  <si>
    <t>E089</t>
  </si>
  <si>
    <t>E090</t>
  </si>
  <si>
    <t>E091</t>
  </si>
  <si>
    <t>E092</t>
  </si>
  <si>
    <t>E093</t>
  </si>
  <si>
    <t>E094</t>
  </si>
  <si>
    <t>E096</t>
  </si>
  <si>
    <t>E098</t>
  </si>
  <si>
    <t>E101</t>
  </si>
  <si>
    <t>E102</t>
  </si>
  <si>
    <t>E100</t>
  </si>
  <si>
    <t>E103</t>
  </si>
  <si>
    <t>E104</t>
  </si>
  <si>
    <t>E106</t>
  </si>
  <si>
    <t>E107</t>
  </si>
  <si>
    <t>E109</t>
  </si>
  <si>
    <t>E111</t>
  </si>
  <si>
    <t>E113</t>
  </si>
  <si>
    <t>E114</t>
  </si>
  <si>
    <t>E115</t>
  </si>
  <si>
    <t>E116</t>
  </si>
  <si>
    <t>E118</t>
  </si>
  <si>
    <t>E120</t>
  </si>
  <si>
    <t>E122</t>
  </si>
  <si>
    <t>E124</t>
  </si>
  <si>
    <t>E125</t>
  </si>
  <si>
    <t>E126</t>
  </si>
  <si>
    <t>E127</t>
  </si>
  <si>
    <t>E128</t>
  </si>
  <si>
    <t>E130</t>
  </si>
  <si>
    <t>E131</t>
  </si>
  <si>
    <t>E132</t>
  </si>
  <si>
    <t>E133</t>
  </si>
  <si>
    <t>E134</t>
  </si>
  <si>
    <t>E136</t>
  </si>
  <si>
    <t>E139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</si>
  <si>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</si>
  <si>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</si>
  <si>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</si>
  <si>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</si>
  <si>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</si>
  <si>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</si>
  <si>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</si>
  <si>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</si>
  <si>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</si>
  <si>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M315</t>
  </si>
  <si>
    <t>E152</t>
  </si>
  <si>
    <t>E153</t>
  </si>
  <si>
    <t>E154</t>
  </si>
  <si>
    <t>E156</t>
  </si>
  <si>
    <t>E155</t>
  </si>
  <si>
    <t>E158</t>
  </si>
  <si>
    <t>E159</t>
  </si>
  <si>
    <t>E160</t>
  </si>
  <si>
    <t>E161</t>
  </si>
  <si>
    <t>E163</t>
  </si>
  <si>
    <t>E164</t>
  </si>
  <si>
    <t>E165</t>
  </si>
  <si>
    <t>E167</t>
  </si>
  <si>
    <t>E168</t>
  </si>
  <si>
    <t>E169</t>
  </si>
  <si>
    <t>E170</t>
  </si>
  <si>
    <t>E171</t>
  </si>
  <si>
    <t>E172</t>
  </si>
  <si>
    <t>E173</t>
  </si>
  <si>
    <t>E177</t>
  </si>
  <si>
    <t>E178</t>
  </si>
  <si>
    <t>E179</t>
  </si>
  <si>
    <t>E180</t>
  </si>
  <si>
    <t>E182</t>
  </si>
  <si>
    <t>E184</t>
  </si>
  <si>
    <t>E185</t>
  </si>
  <si>
    <t>E187</t>
  </si>
  <si>
    <t>E188</t>
  </si>
  <si>
    <t>E189</t>
  </si>
  <si>
    <t>E191</t>
  </si>
  <si>
    <t>E192</t>
  </si>
  <si>
    <t>E193</t>
  </si>
  <si>
    <t>E195</t>
  </si>
  <si>
    <t>E196</t>
  </si>
  <si>
    <t>E199</t>
  </si>
  <si>
    <t>E200</t>
  </si>
  <si>
    <t>E201</t>
  </si>
  <si>
    <t>E202</t>
  </si>
  <si>
    <t>E203</t>
  </si>
  <si>
    <t>E204</t>
  </si>
  <si>
    <t>E205</t>
  </si>
  <si>
    <t>E206</t>
  </si>
  <si>
    <t>E207</t>
  </si>
  <si>
    <t>E208</t>
  </si>
  <si>
    <t>E209</t>
  </si>
  <si>
    <t>E210</t>
  </si>
  <si>
    <t>E212</t>
  </si>
  <si>
    <t>E213</t>
  </si>
  <si>
    <t>E214</t>
  </si>
  <si>
    <t>E215</t>
  </si>
  <si>
    <t>E216</t>
  </si>
  <si>
    <t>E217</t>
  </si>
  <si>
    <t>E219</t>
  </si>
  <si>
    <t>E221</t>
  </si>
  <si>
    <t>E223</t>
  </si>
  <si>
    <t>E224</t>
  </si>
  <si>
    <t>E226</t>
  </si>
  <si>
    <t>E227</t>
  </si>
  <si>
    <t>E228</t>
  </si>
  <si>
    <t>E229</t>
  </si>
  <si>
    <t>E230</t>
  </si>
  <si>
    <t>E232</t>
  </si>
  <si>
    <t>E233</t>
  </si>
  <si>
    <t>E234</t>
  </si>
  <si>
    <t>E235</t>
  </si>
  <si>
    <t>E236</t>
  </si>
  <si>
    <t>E240</t>
  </si>
  <si>
    <t>E237</t>
  </si>
  <si>
    <t>E238</t>
  </si>
  <si>
    <t>E239</t>
  </si>
  <si>
    <t>E241</t>
  </si>
  <si>
    <t>E245</t>
  </si>
  <si>
    <t>E246</t>
  </si>
  <si>
    <t>E242</t>
  </si>
  <si>
    <t>E249</t>
  </si>
  <si>
    <t>E243</t>
  </si>
  <si>
    <t>E244</t>
  </si>
  <si>
    <t>E248</t>
  </si>
  <si>
    <t>E250</t>
  </si>
  <si>
    <t>E251</t>
  </si>
  <si>
    <t>E252</t>
  </si>
  <si>
    <t>E253</t>
  </si>
  <si>
    <t>E255</t>
  </si>
  <si>
    <t>E256</t>
  </si>
  <si>
    <t>E258</t>
  </si>
  <si>
    <t>E259</t>
  </si>
  <si>
    <t>E261</t>
  </si>
  <si>
    <t>E263</t>
  </si>
  <si>
    <t>E264</t>
  </si>
  <si>
    <t>E266</t>
  </si>
  <si>
    <t>E269</t>
  </si>
  <si>
    <t>E270</t>
  </si>
  <si>
    <t>E271</t>
  </si>
  <si>
    <t>E272</t>
  </si>
  <si>
    <t>E273</t>
  </si>
  <si>
    <t>E280</t>
  </si>
  <si>
    <t>E281</t>
  </si>
  <si>
    <t>E282</t>
  </si>
  <si>
    <t>E283</t>
  </si>
  <si>
    <t>E284</t>
  </si>
  <si>
    <t>E285</t>
  </si>
  <si>
    <t>E287</t>
  </si>
  <si>
    <t>E288</t>
  </si>
  <si>
    <t>E289</t>
  </si>
  <si>
    <t>E290</t>
  </si>
  <si>
    <t>E291</t>
  </si>
  <si>
    <t>E292</t>
  </si>
  <si>
    <t>E295</t>
  </si>
  <si>
    <t>E297</t>
  </si>
  <si>
    <t>E299</t>
  </si>
  <si>
    <t>E301</t>
  </si>
  <si>
    <t>E304</t>
  </si>
  <si>
    <t>E305</t>
  </si>
  <si>
    <t>E306</t>
  </si>
  <si>
    <t>E307</t>
  </si>
  <si>
    <t>E309</t>
  </si>
  <si>
    <t>E310</t>
  </si>
  <si>
    <t>E311</t>
  </si>
  <si>
    <t>E313</t>
  </si>
  <si>
    <t>E314</t>
  </si>
  <si>
    <t>E317</t>
  </si>
  <si>
    <t>E323</t>
  </si>
  <si>
    <t>E325</t>
  </si>
  <si>
    <t>E326</t>
  </si>
  <si>
    <t>E327</t>
  </si>
  <si>
    <t>E328</t>
  </si>
  <si>
    <t>E329</t>
  </si>
  <si>
    <t>E330</t>
  </si>
  <si>
    <t>E332</t>
  </si>
  <si>
    <t>E333</t>
  </si>
  <si>
    <t>E334</t>
  </si>
  <si>
    <t>E335</t>
  </si>
  <si>
    <t>E336</t>
  </si>
  <si>
    <t>E337</t>
  </si>
  <si>
    <t>E338</t>
  </si>
  <si>
    <t>E341</t>
  </si>
  <si>
    <t>E348</t>
  </si>
  <si>
    <t>E343</t>
  </si>
  <si>
    <t>E340</t>
  </si>
  <si>
    <t>E351</t>
  </si>
  <si>
    <t>E349</t>
  </si>
  <si>
    <t>E350</t>
  </si>
  <si>
    <t>E339</t>
  </si>
  <si>
    <t>E353</t>
  </si>
  <si>
    <t>E356</t>
  </si>
  <si>
    <t>E358</t>
  </si>
  <si>
    <t>E360</t>
  </si>
  <si>
    <t>E354</t>
  </si>
  <si>
    <t>E345</t>
  </si>
  <si>
    <t>E346</t>
  </si>
  <si>
    <t>E363</t>
  </si>
  <si>
    <t>E364</t>
  </si>
  <si>
    <t>E365</t>
  </si>
  <si>
    <t>E366</t>
  </si>
  <si>
    <t>E367</t>
  </si>
  <si>
    <t>E368</t>
  </si>
  <si>
    <t>E369</t>
  </si>
  <si>
    <t>E370</t>
  </si>
  <si>
    <t>E371</t>
  </si>
  <si>
    <t>E373</t>
  </si>
  <si>
    <t>E374</t>
  </si>
  <si>
    <t>E375</t>
  </si>
  <si>
    <t>E376</t>
  </si>
  <si>
    <t>E377</t>
  </si>
  <si>
    <t>E379</t>
  </si>
  <si>
    <t>E380</t>
  </si>
  <si>
    <t>E274</t>
  </si>
  <si>
    <t>E381</t>
  </si>
  <si>
    <t>E382</t>
  </si>
  <si>
    <t>E386</t>
  </si>
  <si>
    <t>E387</t>
  </si>
  <si>
    <t>E388</t>
  </si>
  <si>
    <t>C388</t>
  </si>
  <si>
    <t>E320</t>
  </si>
  <si>
    <t>E321</t>
  </si>
  <si>
    <t>E389</t>
  </si>
  <si>
    <t>E390</t>
  </si>
  <si>
    <t>E391</t>
  </si>
  <si>
    <t>A345</t>
  </si>
  <si>
    <t>E394</t>
  </si>
  <si>
    <t>E423</t>
  </si>
  <si>
    <t>E425</t>
  </si>
  <si>
    <t>A308</t>
  </si>
  <si>
    <t>E430</t>
  </si>
  <si>
    <t>E458</t>
  </si>
  <si>
    <t>E463</t>
  </si>
  <si>
    <t>E470</t>
  </si>
  <si>
    <t>E490</t>
  </si>
  <si>
    <t>E491</t>
  </si>
  <si>
    <t>M348</t>
  </si>
  <si>
    <t>E392</t>
  </si>
  <si>
    <t>E393</t>
  </si>
  <si>
    <t>E395</t>
  </si>
  <si>
    <t>E396</t>
  </si>
  <si>
    <t>E397</t>
  </si>
  <si>
    <t>E398</t>
  </si>
  <si>
    <t>E400</t>
  </si>
  <si>
    <t>M212</t>
  </si>
  <si>
    <t>E401</t>
  </si>
  <si>
    <t>E402</t>
  </si>
  <si>
    <t>E403</t>
  </si>
  <si>
    <t>E405</t>
  </si>
  <si>
    <t>E406</t>
  </si>
  <si>
    <t>E407</t>
  </si>
  <si>
    <t>E409</t>
  </si>
  <si>
    <t>E410</t>
  </si>
  <si>
    <t>E412</t>
  </si>
  <si>
    <t>E414</t>
  </si>
  <si>
    <t>E415</t>
  </si>
  <si>
    <t>E416</t>
  </si>
  <si>
    <t>E417</t>
  </si>
  <si>
    <t>E419</t>
  </si>
  <si>
    <t>E420</t>
  </si>
  <si>
    <t>E421</t>
  </si>
  <si>
    <t>E413</t>
  </si>
  <si>
    <t>E422</t>
  </si>
  <si>
    <t>E424</t>
  </si>
  <si>
    <t>E426</t>
  </si>
  <si>
    <t>E428</t>
  </si>
  <si>
    <t>M208</t>
  </si>
  <si>
    <t>E429</t>
  </si>
  <si>
    <t>E431</t>
  </si>
  <si>
    <t>E432</t>
  </si>
  <si>
    <t>E433</t>
  </si>
  <si>
    <t>E434</t>
  </si>
  <si>
    <t>E435</t>
  </si>
  <si>
    <t>E436</t>
  </si>
  <si>
    <t>E437</t>
  </si>
  <si>
    <t>E438</t>
  </si>
  <si>
    <t>E439</t>
  </si>
  <si>
    <t>E441</t>
  </si>
  <si>
    <t>C767</t>
  </si>
  <si>
    <t>E443</t>
  </si>
  <si>
    <t>E445</t>
  </si>
  <si>
    <t>E447</t>
  </si>
  <si>
    <t>E448</t>
  </si>
  <si>
    <t>E450</t>
  </si>
  <si>
    <t>E451</t>
  </si>
  <si>
    <t>E454</t>
  </si>
  <si>
    <t>M207</t>
  </si>
  <si>
    <t>E456</t>
  </si>
  <si>
    <t>E464</t>
  </si>
  <si>
    <t>E457</t>
  </si>
  <si>
    <t>E459</t>
  </si>
  <si>
    <t>E462</t>
  </si>
  <si>
    <t>E465</t>
  </si>
  <si>
    <t>E466</t>
  </si>
  <si>
    <t>E467</t>
  </si>
  <si>
    <t>M392</t>
  </si>
  <si>
    <t>E469</t>
  </si>
  <si>
    <t>E471</t>
  </si>
  <si>
    <t>E472</t>
  </si>
  <si>
    <t>E473</t>
  </si>
  <si>
    <t>E474</t>
  </si>
  <si>
    <t>E475</t>
  </si>
  <si>
    <t>E476</t>
  </si>
  <si>
    <t>E480</t>
  </si>
  <si>
    <t>E479</t>
  </si>
  <si>
    <t>E481</t>
  </si>
  <si>
    <t>E482</t>
  </si>
  <si>
    <t>E483</t>
  </si>
  <si>
    <t>E484</t>
  </si>
  <si>
    <t>E485</t>
  </si>
  <si>
    <t>E486</t>
  </si>
  <si>
    <t>E487</t>
  </si>
  <si>
    <t>E488</t>
  </si>
  <si>
    <t>E489</t>
  </si>
  <si>
    <t>E492</t>
  </si>
  <si>
    <t>E493</t>
  </si>
  <si>
    <t>E494</t>
  </si>
  <si>
    <t>E496</t>
  </si>
  <si>
    <t>E497</t>
  </si>
  <si>
    <t>E498</t>
  </si>
  <si>
    <t>E500</t>
  </si>
  <si>
    <t>E502</t>
  </si>
  <si>
    <t>E504</t>
  </si>
  <si>
    <t>E506</t>
  </si>
  <si>
    <t>E505</t>
  </si>
  <si>
    <t>E507</t>
  </si>
  <si>
    <t>M313</t>
  </si>
  <si>
    <t>E509</t>
  </si>
  <si>
    <t>E510</t>
  </si>
  <si>
    <t>E512</t>
  </si>
  <si>
    <t>E514</t>
  </si>
  <si>
    <t>E515</t>
  </si>
  <si>
    <t>E517</t>
  </si>
  <si>
    <t>E518</t>
  </si>
  <si>
    <t>E519</t>
  </si>
  <si>
    <t>E520</t>
  </si>
  <si>
    <t>E522</t>
  </si>
  <si>
    <t>E523</t>
  </si>
  <si>
    <t>E524</t>
  </si>
  <si>
    <t>E526</t>
  </si>
  <si>
    <t>E527</t>
  </si>
  <si>
    <t>E528</t>
  </si>
  <si>
    <t>E530</t>
  </si>
  <si>
    <t>E531</t>
  </si>
  <si>
    <t>E532</t>
  </si>
  <si>
    <t>E535</t>
  </si>
  <si>
    <t>E536</t>
  </si>
  <si>
    <t>E537</t>
  </si>
  <si>
    <t>E538</t>
  </si>
  <si>
    <t>E540</t>
  </si>
  <si>
    <t>E539</t>
  </si>
  <si>
    <t>E541</t>
  </si>
  <si>
    <t>E542</t>
  </si>
  <si>
    <t>E543</t>
  </si>
  <si>
    <t>E544</t>
  </si>
  <si>
    <t>E546</t>
  </si>
  <si>
    <t>E547</t>
  </si>
  <si>
    <t>E549</t>
  </si>
  <si>
    <t>E550</t>
  </si>
  <si>
    <t>E551</t>
  </si>
  <si>
    <t>M371</t>
  </si>
  <si>
    <t>E553</t>
  </si>
  <si>
    <t>E554</t>
  </si>
  <si>
    <t>E555</t>
  </si>
  <si>
    <t>E557</t>
  </si>
  <si>
    <t>E558</t>
  </si>
  <si>
    <t>E559</t>
  </si>
  <si>
    <t>E560</t>
  </si>
  <si>
    <t>E562</t>
  </si>
  <si>
    <t>E563</t>
  </si>
  <si>
    <t>E564</t>
  </si>
  <si>
    <t>E565</t>
  </si>
  <si>
    <t>E566</t>
  </si>
  <si>
    <t>E569</t>
  </si>
  <si>
    <t>E570</t>
  </si>
  <si>
    <t>E571</t>
  </si>
  <si>
    <t>E573</t>
  </si>
  <si>
    <t>E574</t>
  </si>
  <si>
    <t>E576</t>
  </si>
  <si>
    <t>E578</t>
  </si>
  <si>
    <t>E581</t>
  </si>
  <si>
    <t>E583</t>
  </si>
  <si>
    <t>E584</t>
  </si>
  <si>
    <t>E587</t>
  </si>
  <si>
    <t>E588</t>
  </si>
  <si>
    <t>E589</t>
  </si>
  <si>
    <t>E590</t>
  </si>
  <si>
    <t>E591</t>
  </si>
  <si>
    <t>E592</t>
  </si>
  <si>
    <t>E593</t>
  </si>
  <si>
    <t>E594</t>
  </si>
  <si>
    <t>E597</t>
  </si>
  <si>
    <t>E596</t>
  </si>
  <si>
    <t>E599</t>
  </si>
  <si>
    <t>E600</t>
  </si>
  <si>
    <t>E602</t>
  </si>
  <si>
    <t>E605</t>
  </si>
  <si>
    <t>E606</t>
  </si>
  <si>
    <t>E607</t>
  </si>
  <si>
    <t>E608</t>
  </si>
  <si>
    <t>E610</t>
  </si>
  <si>
    <t>E611</t>
  </si>
  <si>
    <t>E613</t>
  </si>
  <si>
    <t>E615</t>
  </si>
  <si>
    <t>E617</t>
  </si>
  <si>
    <t>E620</t>
  </si>
  <si>
    <t>E621</t>
  </si>
  <si>
    <t>E622</t>
  </si>
  <si>
    <t>E624</t>
  </si>
  <si>
    <t>E623</t>
  </si>
  <si>
    <t>E625</t>
  </si>
  <si>
    <t>E626</t>
  </si>
  <si>
    <t>E627</t>
  </si>
  <si>
    <t>E629</t>
  </si>
  <si>
    <t>E630</t>
  </si>
  <si>
    <t>A771</t>
  </si>
  <si>
    <t>E632</t>
  </si>
  <si>
    <t>E633</t>
  </si>
  <si>
    <t>E635</t>
  </si>
  <si>
    <t>E639</t>
  </si>
  <si>
    <t>E638</t>
  </si>
  <si>
    <t>E640</t>
  </si>
  <si>
    <t>E644</t>
  </si>
  <si>
    <t>E645</t>
  </si>
  <si>
    <t>D976</t>
  </si>
  <si>
    <t>E646</t>
  </si>
  <si>
    <t>E647</t>
  </si>
  <si>
    <t>E648</t>
  </si>
  <si>
    <t>E651</t>
  </si>
  <si>
    <t>E649</t>
  </si>
  <si>
    <t>E652</t>
  </si>
  <si>
    <t>E654</t>
  </si>
  <si>
    <t>E655</t>
  </si>
  <si>
    <t>M275</t>
  </si>
  <si>
    <t>E656</t>
  </si>
  <si>
    <t>E659</t>
  </si>
  <si>
    <t>E660</t>
  </si>
  <si>
    <t>E661</t>
  </si>
  <si>
    <t>E662</t>
  </si>
  <si>
    <t>E664</t>
  </si>
  <si>
    <t>E665</t>
  </si>
  <si>
    <t>E666</t>
  </si>
  <si>
    <t>M312</t>
  </si>
  <si>
    <t>E668</t>
  </si>
  <si>
    <t>E669</t>
  </si>
  <si>
    <t>E671</t>
  </si>
  <si>
    <t>M342</t>
  </si>
  <si>
    <t>E673</t>
  </si>
  <si>
    <t>E674</t>
  </si>
  <si>
    <t>E675</t>
  </si>
  <si>
    <t>E677</t>
  </si>
  <si>
    <t>E678</t>
  </si>
  <si>
    <t>E679</t>
  </si>
  <si>
    <t>E681</t>
  </si>
  <si>
    <t>E682</t>
  </si>
  <si>
    <t>E683</t>
  </si>
  <si>
    <t>E684</t>
  </si>
  <si>
    <t>E685</t>
  </si>
  <si>
    <t>E687</t>
  </si>
  <si>
    <t>E689</t>
  </si>
  <si>
    <t>E690</t>
  </si>
  <si>
    <t>E691</t>
  </si>
  <si>
    <t>E692</t>
  </si>
  <si>
    <t>E693</t>
  </si>
  <si>
    <t>E694</t>
  </si>
  <si>
    <t>E695</t>
  </si>
  <si>
    <t>E698</t>
  </si>
  <si>
    <t>E700</t>
  </si>
  <si>
    <t>E704</t>
  </si>
  <si>
    <t>E705</t>
  </si>
  <si>
    <t>E706</t>
  </si>
  <si>
    <t>E707</t>
  </si>
  <si>
    <t>E709</t>
  </si>
  <si>
    <t>E708</t>
  </si>
  <si>
    <t>E711</t>
  </si>
  <si>
    <t>M420</t>
  </si>
  <si>
    <t>E713</t>
  </si>
  <si>
    <t>E715</t>
  </si>
  <si>
    <t>E714</t>
  </si>
  <si>
    <t>E716</t>
  </si>
  <si>
    <t>E718</t>
  </si>
  <si>
    <t>E719</t>
  </si>
  <si>
    <t>E722</t>
  </si>
  <si>
    <t>E723</t>
  </si>
  <si>
    <t>E724</t>
  </si>
  <si>
    <t>E726</t>
  </si>
  <si>
    <t>E729</t>
  </si>
  <si>
    <t>E730</t>
  </si>
  <si>
    <t>E731</t>
  </si>
  <si>
    <t>E734</t>
  </si>
  <si>
    <t>E735</t>
  </si>
  <si>
    <t>E736</t>
  </si>
  <si>
    <t>E737</t>
  </si>
  <si>
    <t>E738</t>
  </si>
  <si>
    <t>E742</t>
  </si>
  <si>
    <t>E743</t>
  </si>
  <si>
    <t>B387</t>
  </si>
  <si>
    <t>E745</t>
  </si>
  <si>
    <t>G143</t>
  </si>
  <si>
    <t>E746</t>
  </si>
  <si>
    <t>E747</t>
  </si>
  <si>
    <t>E748</t>
  </si>
  <si>
    <t>E749</t>
  </si>
  <si>
    <t>E750</t>
  </si>
  <si>
    <t>E751</t>
  </si>
  <si>
    <t>E752</t>
  </si>
  <si>
    <t>E753</t>
  </si>
  <si>
    <t>E754</t>
  </si>
  <si>
    <t>E757</t>
  </si>
  <si>
    <t>E758</t>
  </si>
  <si>
    <t>E759</t>
  </si>
  <si>
    <t>E760</t>
  </si>
  <si>
    <t>E761</t>
  </si>
  <si>
    <t>M427</t>
  </si>
  <si>
    <t>E763</t>
  </si>
  <si>
    <t>E764</t>
  </si>
  <si>
    <t>E767</t>
  </si>
  <si>
    <t>E769</t>
  </si>
  <si>
    <t>E770</t>
  </si>
  <si>
    <t>E772</t>
  </si>
  <si>
    <t>E773</t>
  </si>
  <si>
    <t>M339</t>
  </si>
  <si>
    <t>E777</t>
  </si>
  <si>
    <t>E778</t>
  </si>
  <si>
    <t>E780</t>
  </si>
  <si>
    <t>E779</t>
  </si>
  <si>
    <t>E782</t>
  </si>
  <si>
    <t>E783</t>
  </si>
  <si>
    <t>E784</t>
  </si>
  <si>
    <t>E785</t>
  </si>
  <si>
    <t>E786</t>
  </si>
  <si>
    <t>E787</t>
  </si>
  <si>
    <t>E788</t>
  </si>
  <si>
    <t>E789</t>
  </si>
  <si>
    <t>E790</t>
  </si>
  <si>
    <t>E791</t>
  </si>
  <si>
    <t>E342</t>
  </si>
  <si>
    <t>E793</t>
  </si>
  <si>
    <t>E794</t>
  </si>
  <si>
    <t>E795</t>
  </si>
  <si>
    <t>M357</t>
  </si>
  <si>
    <t>E798</t>
  </si>
  <si>
    <t>E799</t>
  </si>
  <si>
    <t>E800</t>
  </si>
  <si>
    <t>E801</t>
  </si>
  <si>
    <t>E803</t>
  </si>
  <si>
    <t>E804</t>
  </si>
  <si>
    <t>E805</t>
  </si>
  <si>
    <t>E806</t>
  </si>
  <si>
    <t>E809</t>
  </si>
  <si>
    <t>E808</t>
  </si>
  <si>
    <t>E811</t>
  </si>
  <si>
    <t>E807</t>
  </si>
  <si>
    <t>E810</t>
  </si>
  <si>
    <t>E813</t>
  </si>
  <si>
    <t>E812</t>
  </si>
  <si>
    <t>E814</t>
  </si>
  <si>
    <t>E815</t>
  </si>
  <si>
    <t>E816</t>
  </si>
  <si>
    <t>E817</t>
  </si>
  <si>
    <t>E818</t>
  </si>
  <si>
    <t>E819</t>
  </si>
  <si>
    <t>E821</t>
  </si>
  <si>
    <t>E820</t>
  </si>
  <si>
    <t>E825</t>
  </si>
  <si>
    <t>E829</t>
  </si>
  <si>
    <t>E830</t>
  </si>
  <si>
    <t>E834</t>
  </si>
  <si>
    <t>E835</t>
  </si>
  <si>
    <t>E836</t>
  </si>
  <si>
    <t>E837</t>
  </si>
  <si>
    <t>E838</t>
  </si>
  <si>
    <t>E839</t>
  </si>
  <si>
    <t>E840</t>
  </si>
  <si>
    <t>E841</t>
  </si>
  <si>
    <t>E842</t>
  </si>
  <si>
    <t>E833</t>
  </si>
  <si>
    <t>E843</t>
  </si>
  <si>
    <t>E844</t>
  </si>
  <si>
    <t>E847</t>
  </si>
  <si>
    <t>E848</t>
  </si>
  <si>
    <t>E850</t>
  </si>
  <si>
    <t>E851</t>
  </si>
  <si>
    <t>E852</t>
  </si>
  <si>
    <t>E853</t>
  </si>
  <si>
    <t>E854</t>
  </si>
  <si>
    <t>E855</t>
  </si>
  <si>
    <t>E858</t>
  </si>
  <si>
    <t>E859</t>
  </si>
  <si>
    <t>E860</t>
  </si>
  <si>
    <t>E862</t>
  </si>
  <si>
    <t>E863</t>
  </si>
  <si>
    <t>E864</t>
  </si>
  <si>
    <t>E865</t>
  </si>
  <si>
    <t>E868</t>
  </si>
  <si>
    <t>E869</t>
  </si>
  <si>
    <t>E870</t>
  </si>
  <si>
    <t>E872</t>
  </si>
  <si>
    <t>E873</t>
  </si>
  <si>
    <t>E874</t>
  </si>
  <si>
    <t>E875</t>
  </si>
  <si>
    <t>E876</t>
  </si>
  <si>
    <t>E877</t>
  </si>
  <si>
    <t>E878</t>
  </si>
  <si>
    <t>B632</t>
  </si>
  <si>
    <t>E879</t>
  </si>
  <si>
    <t>E880</t>
  </si>
  <si>
    <t>E882</t>
  </si>
  <si>
    <t>E883</t>
  </si>
  <si>
    <t>E884</t>
  </si>
  <si>
    <t>E885</t>
  </si>
  <si>
    <t>E887</t>
  </si>
  <si>
    <t>E888</t>
  </si>
  <si>
    <t>M283</t>
  </si>
  <si>
    <t>E889</t>
  </si>
  <si>
    <t>E891</t>
  </si>
  <si>
    <t>E892</t>
  </si>
  <si>
    <t>E893</t>
  </si>
  <si>
    <t>E894</t>
  </si>
  <si>
    <t>E896</t>
  </si>
  <si>
    <t>E897</t>
  </si>
  <si>
    <t>E899</t>
  </si>
  <si>
    <t>E900</t>
  </si>
  <si>
    <t>E901</t>
  </si>
  <si>
    <t>M316</t>
  </si>
  <si>
    <t>E902</t>
  </si>
  <si>
    <t>E903</t>
  </si>
  <si>
    <t>E904</t>
  </si>
  <si>
    <t>E906</t>
  </si>
  <si>
    <t>E911</t>
  </si>
  <si>
    <t>E908</t>
  </si>
  <si>
    <t>E910</t>
  </si>
  <si>
    <t>E914</t>
  </si>
  <si>
    <t>E915</t>
  </si>
  <si>
    <t>E905</t>
  </si>
  <si>
    <t>E907</t>
  </si>
  <si>
    <t>E912</t>
  </si>
  <si>
    <t>E917</t>
  </si>
  <si>
    <t>E919</t>
  </si>
  <si>
    <t>E921</t>
  </si>
  <si>
    <t>E922</t>
  </si>
  <si>
    <t>E923</t>
  </si>
  <si>
    <t>E924</t>
  </si>
  <si>
    <t>E925</t>
  </si>
  <si>
    <t>E927</t>
  </si>
  <si>
    <t>E928</t>
  </si>
  <si>
    <t>E929</t>
  </si>
  <si>
    <t>E930</t>
  </si>
  <si>
    <t>E931</t>
  </si>
  <si>
    <t>E932</t>
  </si>
  <si>
    <t>E933</t>
  </si>
  <si>
    <t>E934</t>
  </si>
  <si>
    <t>E936</t>
  </si>
  <si>
    <t>E938</t>
  </si>
  <si>
    <t>E939</t>
  </si>
  <si>
    <t>E940</t>
  </si>
  <si>
    <t>E941</t>
  </si>
  <si>
    <t>E944</t>
  </si>
  <si>
    <t>E945</t>
  </si>
  <si>
    <t>E946</t>
  </si>
  <si>
    <t>E947</t>
  </si>
  <si>
    <t>E949</t>
  </si>
  <si>
    <t>E951</t>
  </si>
  <si>
    <t>E952</t>
  </si>
  <si>
    <t>E953</t>
  </si>
  <si>
    <t>E954</t>
  </si>
  <si>
    <t>E955</t>
  </si>
  <si>
    <t>E956</t>
  </si>
  <si>
    <t>E957</t>
  </si>
  <si>
    <t>E958</t>
  </si>
  <si>
    <t>E959</t>
  </si>
  <si>
    <t>E960</t>
  </si>
  <si>
    <t>E961</t>
  </si>
  <si>
    <t>E962</t>
  </si>
  <si>
    <t>E963</t>
  </si>
  <si>
    <t>E965</t>
  </si>
  <si>
    <t>E967</t>
  </si>
  <si>
    <t>E968</t>
  </si>
  <si>
    <t>E970</t>
  </si>
  <si>
    <t>E971</t>
  </si>
  <si>
    <t>E972</t>
  </si>
  <si>
    <t>E973</t>
  </si>
  <si>
    <t>E974</t>
  </si>
  <si>
    <t>E975</t>
  </si>
  <si>
    <t>E976</t>
  </si>
  <si>
    <t>E977</t>
  </si>
  <si>
    <t>E978</t>
  </si>
  <si>
    <t>E979</t>
  </si>
  <si>
    <t>E980</t>
  </si>
  <si>
    <t>E981</t>
  </si>
  <si>
    <t>E982</t>
  </si>
  <si>
    <t>E983</t>
  </si>
  <si>
    <t>E984</t>
  </si>
  <si>
    <t>E986</t>
  </si>
  <si>
    <t>E987</t>
  </si>
  <si>
    <t>E988</t>
  </si>
  <si>
    <t>E989</t>
  </si>
  <si>
    <t>E990</t>
  </si>
  <si>
    <t>E991</t>
  </si>
  <si>
    <t>E992</t>
  </si>
  <si>
    <t>E993</t>
  </si>
  <si>
    <t>E994</t>
  </si>
  <si>
    <t>E995</t>
  </si>
  <si>
    <t>B689</t>
  </si>
  <si>
    <t>E999</t>
  </si>
  <si>
    <t>E998</t>
  </si>
  <si>
    <t>E997</t>
  </si>
  <si>
    <t>F001</t>
  </si>
  <si>
    <t>F002</t>
  </si>
  <si>
    <t>M270</t>
  </si>
  <si>
    <t>F003</t>
  </si>
  <si>
    <t>F004</t>
  </si>
  <si>
    <t>F005</t>
  </si>
  <si>
    <t>F006</t>
  </si>
  <si>
    <t>F007</t>
  </si>
  <si>
    <t>F009</t>
  </si>
  <si>
    <t>F010</t>
  </si>
  <si>
    <t>F011</t>
  </si>
  <si>
    <t>F012</t>
  </si>
  <si>
    <t>F013</t>
  </si>
  <si>
    <t>F016</t>
  </si>
  <si>
    <t>F015</t>
  </si>
  <si>
    <t>F017</t>
  </si>
  <si>
    <t>F020</t>
  </si>
  <si>
    <t>F023</t>
  </si>
  <si>
    <t>F022</t>
  </si>
  <si>
    <t>M289</t>
  </si>
  <si>
    <t>F025</t>
  </si>
  <si>
    <t>F021</t>
  </si>
  <si>
    <t>F029</t>
  </si>
  <si>
    <t>F030</t>
  </si>
  <si>
    <t>F032</t>
  </si>
  <si>
    <t>F024</t>
  </si>
  <si>
    <t>F027</t>
  </si>
  <si>
    <t>F028</t>
  </si>
  <si>
    <t>F033</t>
  </si>
  <si>
    <t>F035</t>
  </si>
  <si>
    <t>F037</t>
  </si>
  <si>
    <t>F041</t>
  </si>
  <si>
    <t>F042</t>
  </si>
  <si>
    <t>F044</t>
  </si>
  <si>
    <t>F045</t>
  </si>
  <si>
    <t>F046</t>
  </si>
  <si>
    <t>F047</t>
  </si>
  <si>
    <t>F048</t>
  </si>
  <si>
    <t>F050</t>
  </si>
  <si>
    <t>F051</t>
  </si>
  <si>
    <t>F052</t>
  </si>
  <si>
    <t>F053</t>
  </si>
  <si>
    <t>F054</t>
  </si>
  <si>
    <t>F055</t>
  </si>
  <si>
    <t>F058</t>
  </si>
  <si>
    <t>F059</t>
  </si>
  <si>
    <t>F061</t>
  </si>
  <si>
    <t>F063</t>
  </si>
  <si>
    <t>F064</t>
  </si>
  <si>
    <t>F065</t>
  </si>
  <si>
    <t>F066</t>
  </si>
  <si>
    <t>M271</t>
  </si>
  <si>
    <t>F067</t>
  </si>
  <si>
    <t>F068</t>
  </si>
  <si>
    <t>F070</t>
  </si>
  <si>
    <t>F074</t>
  </si>
  <si>
    <t>F073</t>
  </si>
  <si>
    <t>F078</t>
  </si>
  <si>
    <t>F080</t>
  </si>
  <si>
    <t>F081</t>
  </si>
  <si>
    <t>F082</t>
  </si>
  <si>
    <t>F083</t>
  </si>
  <si>
    <t>F084</t>
  </si>
  <si>
    <t>F085</t>
  </si>
  <si>
    <t>F086</t>
  </si>
  <si>
    <t>F087</t>
  </si>
  <si>
    <t>F088</t>
  </si>
  <si>
    <t>F089</t>
  </si>
  <si>
    <t>F092</t>
  </si>
  <si>
    <t>F093</t>
  </si>
  <si>
    <t>F095</t>
  </si>
  <si>
    <t>F096</t>
  </si>
  <si>
    <t>F097</t>
  </si>
  <si>
    <t>F098</t>
  </si>
  <si>
    <t>F100</t>
  </si>
  <si>
    <t>F101</t>
  </si>
  <si>
    <t>F102</t>
  </si>
  <si>
    <t>F104</t>
  </si>
  <si>
    <t>F105</t>
  </si>
  <si>
    <t>F106</t>
  </si>
  <si>
    <t>F107</t>
  </si>
  <si>
    <t>F108</t>
  </si>
  <si>
    <t>F109</t>
  </si>
  <si>
    <t>F111</t>
  </si>
  <si>
    <t>F112</t>
  </si>
  <si>
    <t>F110</t>
  </si>
  <si>
    <t>F113</t>
  </si>
  <si>
    <t>F114</t>
  </si>
  <si>
    <t>F115</t>
  </si>
  <si>
    <t>F117</t>
  </si>
  <si>
    <t>F118</t>
  </si>
  <si>
    <t>F119</t>
  </si>
  <si>
    <t>F120</t>
  </si>
  <si>
    <t>F122</t>
  </si>
  <si>
    <t>F123</t>
  </si>
  <si>
    <t>F125</t>
  </si>
  <si>
    <t>F126</t>
  </si>
  <si>
    <t>F127</t>
  </si>
  <si>
    <t>F130</t>
  </si>
  <si>
    <t>F131</t>
  </si>
  <si>
    <t>F132</t>
  </si>
  <si>
    <t>F133</t>
  </si>
  <si>
    <t>F134</t>
  </si>
  <si>
    <t>F135</t>
  </si>
  <si>
    <t>F136</t>
  </si>
  <si>
    <t>F138</t>
  </si>
  <si>
    <t>F139</t>
  </si>
  <si>
    <t>F140</t>
  </si>
  <si>
    <t>F141</t>
  </si>
  <si>
    <t>F144</t>
  </si>
  <si>
    <t>F145</t>
  </si>
  <si>
    <t>F146</t>
  </si>
  <si>
    <t>F147</t>
  </si>
  <si>
    <t>F148</t>
  </si>
  <si>
    <t>F149</t>
  </si>
  <si>
    <t>F151</t>
  </si>
  <si>
    <t>F152</t>
  </si>
  <si>
    <t>F153</t>
  </si>
  <si>
    <t>F154</t>
  </si>
  <si>
    <t>F155</t>
  </si>
  <si>
    <t>F156</t>
  </si>
  <si>
    <t>F157</t>
  </si>
  <si>
    <t>F158</t>
  </si>
  <si>
    <t>F161</t>
  </si>
  <si>
    <t>F162</t>
  </si>
  <si>
    <t>F165</t>
  </si>
  <si>
    <t>F168</t>
  </si>
  <si>
    <t>F170</t>
  </si>
  <si>
    <t>F167</t>
  </si>
  <si>
    <t>F171</t>
  </si>
  <si>
    <t>F172</t>
  </si>
  <si>
    <t>F173</t>
  </si>
  <si>
    <t>F175</t>
  </si>
  <si>
    <t>F176</t>
  </si>
  <si>
    <t>F182</t>
  </si>
  <si>
    <t>F183</t>
  </si>
  <si>
    <t>F184</t>
  </si>
  <si>
    <t>F186</t>
  </si>
  <si>
    <t>F187</t>
  </si>
  <si>
    <t>F188</t>
  </si>
  <si>
    <t>F189</t>
  </si>
  <si>
    <t>F190</t>
  </si>
  <si>
    <t>F191</t>
  </si>
  <si>
    <t>F192</t>
  </si>
  <si>
    <t>F193</t>
  </si>
  <si>
    <t>F194</t>
  </si>
  <si>
    <t>F196</t>
  </si>
  <si>
    <t>F200</t>
  </si>
  <si>
    <t>F201</t>
  </si>
  <si>
    <t>F202</t>
  </si>
  <si>
    <t>F203</t>
  </si>
  <si>
    <t>F205</t>
  </si>
  <si>
    <t>F206</t>
  </si>
  <si>
    <t>E618</t>
  </si>
  <si>
    <t>F207</t>
  </si>
  <si>
    <t>F208</t>
  </si>
  <si>
    <t>F209</t>
  </si>
  <si>
    <t>F210</t>
  </si>
  <si>
    <t>F213</t>
  </si>
  <si>
    <t>F214</t>
  </si>
  <si>
    <t>F216</t>
  </si>
  <si>
    <t>F217</t>
  </si>
  <si>
    <t>F218</t>
  </si>
  <si>
    <t>F219</t>
  </si>
  <si>
    <t>F221</t>
  </si>
  <si>
    <t>F220</t>
  </si>
  <si>
    <t>F223</t>
  </si>
  <si>
    <t>F224</t>
  </si>
  <si>
    <t>F225</t>
  </si>
  <si>
    <t>F226</t>
  </si>
  <si>
    <t>F229</t>
  </si>
  <si>
    <t>F230</t>
  </si>
  <si>
    <t>F231</t>
  </si>
  <si>
    <t>F232</t>
  </si>
  <si>
    <t>F233</t>
  </si>
  <si>
    <t>F238</t>
  </si>
  <si>
    <t>F239</t>
  </si>
  <si>
    <t>F240</t>
  </si>
  <si>
    <t>F241</t>
  </si>
  <si>
    <t>F242</t>
  </si>
  <si>
    <t>F244</t>
  </si>
  <si>
    <t>F243</t>
  </si>
  <si>
    <t>M432</t>
  </si>
  <si>
    <t>F246</t>
  </si>
  <si>
    <t>F247</t>
  </si>
  <si>
    <t>F248</t>
  </si>
  <si>
    <t>F249</t>
  </si>
  <si>
    <t>F250</t>
  </si>
  <si>
    <t>F251</t>
  </si>
  <si>
    <t>F254</t>
  </si>
  <si>
    <t>F256</t>
  </si>
  <si>
    <t>F257</t>
  </si>
  <si>
    <t>F258</t>
  </si>
  <si>
    <t>F259</t>
  </si>
  <si>
    <t>F261</t>
  </si>
  <si>
    <t>F262</t>
  </si>
  <si>
    <t>F263</t>
  </si>
  <si>
    <t>F265</t>
  </si>
  <si>
    <t>F266</t>
  </si>
  <si>
    <t>F267</t>
  </si>
  <si>
    <t>F268</t>
  </si>
  <si>
    <t>F269</t>
  </si>
  <si>
    <t>F270</t>
  </si>
  <si>
    <t>F272</t>
  </si>
  <si>
    <t>F274</t>
  </si>
  <si>
    <t>F275</t>
  </si>
  <si>
    <t>F276</t>
  </si>
  <si>
    <t>F278</t>
  </si>
  <si>
    <t>F279</t>
  </si>
  <si>
    <t>F277</t>
  </si>
  <si>
    <t>F280</t>
  </si>
  <si>
    <t>F281</t>
  </si>
  <si>
    <t>F283</t>
  </si>
  <si>
    <t>F284</t>
  </si>
  <si>
    <t>M255</t>
  </si>
  <si>
    <t>F287</t>
  </si>
  <si>
    <t>F288</t>
  </si>
  <si>
    <t>F290</t>
  </si>
  <si>
    <t>F293</t>
  </si>
  <si>
    <t>F294</t>
  </si>
  <si>
    <t>F295</t>
  </si>
  <si>
    <t>F297</t>
  </si>
  <si>
    <t>F301</t>
  </si>
  <si>
    <t>F304</t>
  </si>
  <si>
    <t>F305</t>
  </si>
  <si>
    <t>F307</t>
  </si>
  <si>
    <t>F308</t>
  </si>
  <si>
    <t>F309</t>
  </si>
  <si>
    <t>F310</t>
  </si>
  <si>
    <t>F311</t>
  </si>
  <si>
    <t>F312</t>
  </si>
  <si>
    <t>F315</t>
  </si>
  <si>
    <t>F313</t>
  </si>
  <si>
    <t>F316</t>
  </si>
  <si>
    <t>F317</t>
  </si>
  <si>
    <t>F318</t>
  </si>
  <si>
    <t>F319</t>
  </si>
  <si>
    <t>F320</t>
  </si>
  <si>
    <t>F322</t>
  </si>
  <si>
    <t>F323</t>
  </si>
  <si>
    <t>F324</t>
  </si>
  <si>
    <t>F325</t>
  </si>
  <si>
    <t>F327</t>
  </si>
  <si>
    <t>F326</t>
  </si>
  <si>
    <t>F329</t>
  </si>
  <si>
    <t>F328</t>
  </si>
  <si>
    <t>F330</t>
  </si>
  <si>
    <t>F332</t>
  </si>
  <si>
    <t>F333</t>
  </si>
  <si>
    <t>F335</t>
  </si>
  <si>
    <t>F336</t>
  </si>
  <si>
    <t>D553</t>
  </si>
  <si>
    <t>F337</t>
  </si>
  <si>
    <t>F338</t>
  </si>
  <si>
    <t>F340</t>
  </si>
  <si>
    <t>F342</t>
  </si>
  <si>
    <t>F343</t>
  </si>
  <si>
    <t>F346</t>
  </si>
  <si>
    <t>F347</t>
  </si>
  <si>
    <t>F348</t>
  </si>
  <si>
    <t>F351</t>
  </si>
  <si>
    <t>F352</t>
  </si>
  <si>
    <t>F354</t>
  </si>
  <si>
    <t>F355</t>
  </si>
  <si>
    <t>F356</t>
  </si>
  <si>
    <t>F358</t>
  </si>
  <si>
    <t>F359</t>
  </si>
  <si>
    <t>F360</t>
  </si>
  <si>
    <t>F361</t>
  </si>
  <si>
    <t>F363</t>
  </si>
  <si>
    <t>F364</t>
  </si>
  <si>
    <t>F365</t>
  </si>
  <si>
    <t>F368</t>
  </si>
  <si>
    <t>F369</t>
  </si>
  <si>
    <t>F370</t>
  </si>
  <si>
    <t>F371</t>
  </si>
  <si>
    <t>F372</t>
  </si>
  <si>
    <t>F373</t>
  </si>
  <si>
    <t>F374</t>
  </si>
  <si>
    <t>F375</t>
  </si>
  <si>
    <t>F376</t>
  </si>
  <si>
    <t>F377</t>
  </si>
  <si>
    <t>F378</t>
  </si>
  <si>
    <t>F379</t>
  </si>
  <si>
    <t>F380</t>
  </si>
  <si>
    <t>F381</t>
  </si>
  <si>
    <t>F382</t>
  </si>
  <si>
    <t>F383</t>
  </si>
  <si>
    <t>F384</t>
  </si>
  <si>
    <t>F385</t>
  </si>
  <si>
    <t>F386</t>
  </si>
  <si>
    <t>F387</t>
  </si>
  <si>
    <t>F390</t>
  </si>
  <si>
    <t>F391</t>
  </si>
  <si>
    <t>F393</t>
  </si>
  <si>
    <t>F392</t>
  </si>
  <si>
    <t>F394</t>
  </si>
  <si>
    <t>F395</t>
  </si>
  <si>
    <t>F397</t>
  </si>
  <si>
    <t>F398</t>
  </si>
  <si>
    <t>F400</t>
  </si>
  <si>
    <t>F399</t>
  </si>
  <si>
    <t>M378</t>
  </si>
  <si>
    <t>F403</t>
  </si>
  <si>
    <t>F404</t>
  </si>
  <si>
    <t>F405</t>
  </si>
  <si>
    <t>F408</t>
  </si>
  <si>
    <t>F409</t>
  </si>
  <si>
    <t>F407</t>
  </si>
  <si>
    <t>F410</t>
  </si>
  <si>
    <t>F411</t>
  </si>
  <si>
    <t>F414</t>
  </si>
  <si>
    <t>M387</t>
  </si>
  <si>
    <t>F415</t>
  </si>
  <si>
    <t>F419</t>
  </si>
  <si>
    <t>F420</t>
  </si>
  <si>
    <t>F417</t>
  </si>
  <si>
    <t>F416</t>
  </si>
  <si>
    <t>F422</t>
  </si>
  <si>
    <t>F423</t>
  </si>
  <si>
    <t>F424</t>
  </si>
  <si>
    <t>F426</t>
  </si>
  <si>
    <t>F427</t>
  </si>
  <si>
    <t>F428</t>
  </si>
  <si>
    <t>F429</t>
  </si>
  <si>
    <t>F430</t>
  </si>
  <si>
    <t>F432</t>
  </si>
  <si>
    <t>F433</t>
  </si>
  <si>
    <t>F437</t>
  </si>
  <si>
    <t>F456</t>
  </si>
  <si>
    <t>F460</t>
  </si>
  <si>
    <t>F467</t>
  </si>
  <si>
    <t>F477</t>
  </si>
  <si>
    <t>F434</t>
  </si>
  <si>
    <t>F486</t>
  </si>
  <si>
    <t>F488</t>
  </si>
  <si>
    <t>F517</t>
  </si>
  <si>
    <t>F524</t>
  </si>
  <si>
    <t>F532</t>
  </si>
  <si>
    <t>F561</t>
  </si>
  <si>
    <t>F589</t>
  </si>
  <si>
    <t>F590</t>
  </si>
  <si>
    <t>F599</t>
  </si>
  <si>
    <t>F600</t>
  </si>
  <si>
    <t>F603</t>
  </si>
  <si>
    <t>F616</t>
  </si>
  <si>
    <t>F618</t>
  </si>
  <si>
    <t>F620</t>
  </si>
  <si>
    <t>F619</t>
  </si>
  <si>
    <t>F621</t>
  </si>
  <si>
    <t>F622</t>
  </si>
  <si>
    <t>F626</t>
  </si>
  <si>
    <t>F627</t>
  </si>
  <si>
    <t>F628</t>
  </si>
  <si>
    <t>F634</t>
  </si>
  <si>
    <t>F631</t>
  </si>
  <si>
    <t>F629</t>
  </si>
  <si>
    <t>F653</t>
  </si>
  <si>
    <t>F664</t>
  </si>
  <si>
    <t>F665</t>
  </si>
  <si>
    <t>F440</t>
  </si>
  <si>
    <t>F441</t>
  </si>
  <si>
    <t>D746</t>
  </si>
  <si>
    <t>B268</t>
  </si>
  <si>
    <t>F442</t>
  </si>
  <si>
    <t>F443</t>
  </si>
  <si>
    <t>F445</t>
  </si>
  <si>
    <t>F446</t>
  </si>
  <si>
    <t>F450</t>
  </si>
  <si>
    <t>F448</t>
  </si>
  <si>
    <t>F449</t>
  </si>
  <si>
    <t>F452</t>
  </si>
  <si>
    <t>F453</t>
  </si>
  <si>
    <t>F454</t>
  </si>
  <si>
    <t>F455</t>
  </si>
  <si>
    <t>F457</t>
  </si>
  <si>
    <t>F458</t>
  </si>
  <si>
    <t>A561</t>
  </si>
  <si>
    <t>F461</t>
  </si>
  <si>
    <t>F462</t>
  </si>
  <si>
    <t>F463</t>
  </si>
  <si>
    <t>F464</t>
  </si>
  <si>
    <t>F465</t>
  </si>
  <si>
    <t>F469</t>
  </si>
  <si>
    <t>F468</t>
  </si>
  <si>
    <t>F473</t>
  </si>
  <si>
    <t>F475</t>
  </si>
  <si>
    <t>F478</t>
  </si>
  <si>
    <t>F479</t>
  </si>
  <si>
    <t>F480</t>
  </si>
  <si>
    <t>F481</t>
  </si>
  <si>
    <t>F482</t>
  </si>
  <si>
    <t>F483</t>
  </si>
  <si>
    <t>F484</t>
  </si>
  <si>
    <t>F487</t>
  </si>
  <si>
    <t>F489</t>
  </si>
  <si>
    <t>F491</t>
  </si>
  <si>
    <t>F492</t>
  </si>
  <si>
    <t>F493</t>
  </si>
  <si>
    <t>F494</t>
  </si>
  <si>
    <t>F495</t>
  </si>
  <si>
    <t>F496</t>
  </si>
  <si>
    <t>F497</t>
  </si>
  <si>
    <t>F498</t>
  </si>
  <si>
    <t>F499</t>
  </si>
  <si>
    <t>F500</t>
  </si>
  <si>
    <t>F502</t>
  </si>
  <si>
    <t>F501</t>
  </si>
  <si>
    <t>F503</t>
  </si>
  <si>
    <t>F504</t>
  </si>
  <si>
    <t>F507</t>
  </si>
  <si>
    <t>F508</t>
  </si>
  <si>
    <t>F506</t>
  </si>
  <si>
    <t>F509</t>
  </si>
  <si>
    <t>F510</t>
  </si>
  <si>
    <t>F511</t>
  </si>
  <si>
    <t>F512</t>
  </si>
  <si>
    <t>F513</t>
  </si>
  <si>
    <t>F514</t>
  </si>
  <si>
    <t>F515</t>
  </si>
  <si>
    <t>F516</t>
  </si>
  <si>
    <t>F518</t>
  </si>
  <si>
    <t>F519</t>
  </si>
  <si>
    <t>F520</t>
  </si>
  <si>
    <t>F522</t>
  </si>
  <si>
    <t>F523</t>
  </si>
  <si>
    <t>F526</t>
  </si>
  <si>
    <t>F527</t>
  </si>
  <si>
    <t>F528</t>
  </si>
  <si>
    <t>F529</t>
  </si>
  <si>
    <t>F531</t>
  </si>
  <si>
    <t>F533</t>
  </si>
  <si>
    <t>F534</t>
  </si>
  <si>
    <t>F535</t>
  </si>
  <si>
    <t>F543</t>
  </si>
  <si>
    <t>F536</t>
  </si>
  <si>
    <t>F538</t>
  </si>
  <si>
    <t>F540</t>
  </si>
  <si>
    <t>F542</t>
  </si>
  <si>
    <t>F541</t>
  </si>
  <si>
    <t>F544</t>
  </si>
  <si>
    <t>F545</t>
  </si>
  <si>
    <t>F546</t>
  </si>
  <si>
    <t>F547</t>
  </si>
  <si>
    <t>F548</t>
  </si>
  <si>
    <t>F549</t>
  </si>
  <si>
    <t>F550</t>
  </si>
  <si>
    <t>F551</t>
  </si>
  <si>
    <t>F552</t>
  </si>
  <si>
    <t>F553</t>
  </si>
  <si>
    <t>F556</t>
  </si>
  <si>
    <t>F558</t>
  </si>
  <si>
    <t>F559</t>
  </si>
  <si>
    <t>F560</t>
  </si>
  <si>
    <t>F562</t>
  </si>
  <si>
    <t>F563</t>
  </si>
  <si>
    <t>F564</t>
  </si>
  <si>
    <t>F565</t>
  </si>
  <si>
    <t>F566</t>
  </si>
  <si>
    <t>F568</t>
  </si>
  <si>
    <t>F569</t>
  </si>
  <si>
    <t>F570</t>
  </si>
  <si>
    <t>F572</t>
  </si>
  <si>
    <t>F573</t>
  </si>
  <si>
    <t>F574</t>
  </si>
  <si>
    <t>F576</t>
  </si>
  <si>
    <t>F579</t>
  </si>
  <si>
    <t>F580</t>
  </si>
  <si>
    <t>F578</t>
  </si>
  <si>
    <t>F582</t>
  </si>
  <si>
    <t>F586</t>
  </si>
  <si>
    <t>F587</t>
  </si>
  <si>
    <t>F591</t>
  </si>
  <si>
    <t>F592</t>
  </si>
  <si>
    <t>F594</t>
  </si>
  <si>
    <t>F595</t>
  </si>
  <si>
    <t>F596</t>
  </si>
  <si>
    <t>F597</t>
  </si>
  <si>
    <t>F598</t>
  </si>
  <si>
    <t>F601</t>
  </si>
  <si>
    <t>F605</t>
  </si>
  <si>
    <t>F604</t>
  </si>
  <si>
    <t>F606</t>
  </si>
  <si>
    <t>F609</t>
  </si>
  <si>
    <t>F610</t>
  </si>
  <si>
    <t>F607</t>
  </si>
  <si>
    <t>F608</t>
  </si>
  <si>
    <t>F611</t>
  </si>
  <si>
    <t>F612</t>
  </si>
  <si>
    <t>F614</t>
  </si>
  <si>
    <t>F623</t>
  </si>
  <si>
    <t>F625</t>
  </si>
  <si>
    <t>F636</t>
  </si>
  <si>
    <t>F637</t>
  </si>
  <si>
    <t>F638</t>
  </si>
  <si>
    <t>F639</t>
  </si>
  <si>
    <t>F640</t>
  </si>
  <si>
    <t>M368</t>
  </si>
  <si>
    <t>F642</t>
  </si>
  <si>
    <t>F644</t>
  </si>
  <si>
    <t>F646</t>
  </si>
  <si>
    <t>F648</t>
  </si>
  <si>
    <t>F651</t>
  </si>
  <si>
    <t>F654</t>
  </si>
  <si>
    <t>F655</t>
  </si>
  <si>
    <t>F656</t>
  </si>
  <si>
    <t>F657</t>
  </si>
  <si>
    <t>F660</t>
  </si>
  <si>
    <t>F661</t>
  </si>
  <si>
    <t>F662</t>
  </si>
  <si>
    <t>F666</t>
  </si>
  <si>
    <t>F667</t>
  </si>
  <si>
    <t>F668</t>
  </si>
  <si>
    <t>F672</t>
  </si>
  <si>
    <t>F671</t>
  </si>
  <si>
    <t>F670</t>
  </si>
  <si>
    <t>F674</t>
  </si>
  <si>
    <t>F675</t>
  </si>
  <si>
    <t>F669</t>
  </si>
  <si>
    <t>F471</t>
  </si>
  <si>
    <t>F676</t>
  </si>
  <si>
    <t>F677</t>
  </si>
  <si>
    <t>M302</t>
  </si>
  <si>
    <t>F679</t>
  </si>
  <si>
    <t>F680</t>
  </si>
  <si>
    <t>F367</t>
  </si>
  <si>
    <t>F681</t>
  </si>
  <si>
    <t>F682</t>
  </si>
  <si>
    <t>F685</t>
  </si>
  <si>
    <t>F687</t>
  </si>
  <si>
    <t>F686</t>
  </si>
  <si>
    <t>F688</t>
  </si>
  <si>
    <t>F690</t>
  </si>
  <si>
    <t>F689</t>
  </si>
  <si>
    <t>F692</t>
  </si>
  <si>
    <t>M330</t>
  </si>
  <si>
    <t>F696</t>
  </si>
  <si>
    <t>F697</t>
  </si>
  <si>
    <t>F698</t>
  </si>
  <si>
    <t>F701</t>
  </si>
  <si>
    <t>F703</t>
  </si>
  <si>
    <t>F704</t>
  </si>
  <si>
    <t>F705</t>
  </si>
  <si>
    <t>F706</t>
  </si>
  <si>
    <t>F708</t>
  </si>
  <si>
    <t>F707</t>
  </si>
  <si>
    <t>M434</t>
  </si>
  <si>
    <t>F710</t>
  </si>
  <si>
    <t>F711</t>
  </si>
  <si>
    <t>F712</t>
  </si>
  <si>
    <t>F713</t>
  </si>
  <si>
    <t>F716</t>
  </si>
  <si>
    <t>F715</t>
  </si>
  <si>
    <t>F717</t>
  </si>
  <si>
    <t>F718</t>
  </si>
  <si>
    <t>F720</t>
  </si>
  <si>
    <t>F721</t>
  </si>
  <si>
    <t>F722</t>
  </si>
  <si>
    <t>F723</t>
  </si>
  <si>
    <t>F724</t>
  </si>
  <si>
    <t>F725</t>
  </si>
  <si>
    <t>F726</t>
  </si>
  <si>
    <t>F727</t>
  </si>
  <si>
    <t>F728</t>
  </si>
  <si>
    <t>F729</t>
  </si>
  <si>
    <t>F730</t>
  </si>
  <si>
    <t>F731</t>
  </si>
  <si>
    <t>D033</t>
  </si>
  <si>
    <t>F732</t>
  </si>
  <si>
    <t>F733</t>
  </si>
  <si>
    <t>F734</t>
  </si>
  <si>
    <t>F735</t>
  </si>
  <si>
    <t>F736</t>
  </si>
  <si>
    <t>F737</t>
  </si>
  <si>
    <t>F738</t>
  </si>
  <si>
    <t>F739</t>
  </si>
  <si>
    <t>F740</t>
  </si>
  <si>
    <t>F743</t>
  </si>
  <si>
    <t>F744</t>
  </si>
  <si>
    <t>F745</t>
  </si>
  <si>
    <t>F747</t>
  </si>
  <si>
    <t>F746</t>
  </si>
  <si>
    <t>F748</t>
  </si>
  <si>
    <t>F749</t>
  </si>
  <si>
    <t>F750</t>
  </si>
  <si>
    <t>F751</t>
  </si>
  <si>
    <t>F754</t>
  </si>
  <si>
    <t>F756</t>
  </si>
  <si>
    <t>F758</t>
  </si>
  <si>
    <t>F760</t>
  </si>
  <si>
    <t>F761</t>
  </si>
  <si>
    <t>F762</t>
  </si>
  <si>
    <t>F764</t>
  </si>
  <si>
    <t>F765</t>
  </si>
  <si>
    <t>F766</t>
  </si>
  <si>
    <t>F767</t>
  </si>
  <si>
    <t>F771</t>
  </si>
  <si>
    <t>F772</t>
  </si>
  <si>
    <t>F773</t>
  </si>
  <si>
    <t>F774</t>
  </si>
  <si>
    <t>F770</t>
  </si>
  <si>
    <t>F777</t>
  </si>
  <si>
    <t>F779</t>
  </si>
  <si>
    <t>F781</t>
  </si>
  <si>
    <t>F780</t>
  </si>
  <si>
    <t>F783</t>
  </si>
  <si>
    <t>F775</t>
  </si>
  <si>
    <t>F776</t>
  </si>
  <si>
    <t>B012</t>
  </si>
  <si>
    <t>F784</t>
  </si>
  <si>
    <t>F785</t>
  </si>
  <si>
    <t>F786</t>
  </si>
  <si>
    <t>F788</t>
  </si>
  <si>
    <t>F789</t>
  </si>
  <si>
    <t>F791</t>
  </si>
  <si>
    <t>F793</t>
  </si>
  <si>
    <t>F795</t>
  </si>
  <si>
    <t>F797</t>
  </si>
  <si>
    <t>F798</t>
  </si>
  <si>
    <t>F799</t>
  </si>
  <si>
    <t>F801</t>
  </si>
  <si>
    <t>F802</t>
  </si>
  <si>
    <t>F806</t>
  </si>
  <si>
    <t>F808</t>
  </si>
  <si>
    <t>F809</t>
  </si>
  <si>
    <t>F811</t>
  </si>
  <si>
    <t>F813</t>
  </si>
  <si>
    <t>F814</t>
  </si>
  <si>
    <t>F815</t>
  </si>
  <si>
    <t>F816</t>
  </si>
  <si>
    <t>F817</t>
  </si>
  <si>
    <t>F818</t>
  </si>
  <si>
    <t>F820</t>
  </si>
  <si>
    <t>F822</t>
  </si>
  <si>
    <t>F826</t>
  </si>
  <si>
    <t>F828</t>
  </si>
  <si>
    <t>F829</t>
  </si>
  <si>
    <t>F830</t>
  </si>
  <si>
    <t>F832</t>
  </si>
  <si>
    <t>F833</t>
  </si>
  <si>
    <t>F835</t>
  </si>
  <si>
    <t>F836</t>
  </si>
  <si>
    <t>F838</t>
  </si>
  <si>
    <t>F839</t>
  </si>
  <si>
    <t>F840</t>
  </si>
  <si>
    <t>F841</t>
  </si>
  <si>
    <t>F842</t>
  </si>
  <si>
    <t>F843</t>
  </si>
  <si>
    <t>F844</t>
  </si>
  <si>
    <t>F845</t>
  </si>
  <si>
    <t>F846</t>
  </si>
  <si>
    <t>F847</t>
  </si>
  <si>
    <t>F848</t>
  </si>
  <si>
    <t>F849</t>
  </si>
  <si>
    <t>F851</t>
  </si>
  <si>
    <t>F852</t>
  </si>
  <si>
    <t>F856</t>
  </si>
  <si>
    <t>F857</t>
  </si>
  <si>
    <t>F858</t>
  </si>
  <si>
    <t>F859</t>
  </si>
  <si>
    <t>F861</t>
  </si>
  <si>
    <t>F862</t>
  </si>
  <si>
    <t>F863</t>
  </si>
  <si>
    <t>F864</t>
  </si>
  <si>
    <t>F865</t>
  </si>
  <si>
    <t>F866</t>
  </si>
  <si>
    <t>F867</t>
  </si>
  <si>
    <t>F868</t>
  </si>
  <si>
    <t>F870</t>
  </si>
  <si>
    <t>F871</t>
  </si>
  <si>
    <t>F872</t>
  </si>
  <si>
    <t>F874</t>
  </si>
  <si>
    <t>F876</t>
  </si>
  <si>
    <t>F877</t>
  </si>
  <si>
    <t>F878</t>
  </si>
  <si>
    <t>F880</t>
  </si>
  <si>
    <t>F881</t>
  </si>
  <si>
    <t>F882</t>
  </si>
  <si>
    <t>F883</t>
  </si>
  <si>
    <t>F884</t>
  </si>
  <si>
    <t>F886</t>
  </si>
  <si>
    <t>F887</t>
  </si>
  <si>
    <t>F889</t>
  </si>
  <si>
    <t>F890</t>
  </si>
  <si>
    <t>F891</t>
  </si>
  <si>
    <t>F892</t>
  </si>
  <si>
    <t>F893</t>
  </si>
  <si>
    <t>F894</t>
  </si>
  <si>
    <t>F895</t>
  </si>
  <si>
    <t>F898</t>
  </si>
  <si>
    <t>F899</t>
  </si>
  <si>
    <t>F900</t>
  </si>
  <si>
    <t>F901</t>
  </si>
  <si>
    <t>F902</t>
  </si>
  <si>
    <t>F904</t>
  </si>
  <si>
    <t>F906</t>
  </si>
  <si>
    <t>F907</t>
  </si>
  <si>
    <t>F908</t>
  </si>
  <si>
    <t>F912</t>
  </si>
  <si>
    <t>F913</t>
  </si>
  <si>
    <t>F910</t>
  </si>
  <si>
    <t>F911</t>
  </si>
  <si>
    <t>F914</t>
  </si>
  <si>
    <t>F915</t>
  </si>
  <si>
    <t>F916</t>
  </si>
  <si>
    <t>F917</t>
  </si>
  <si>
    <t>F918</t>
  </si>
  <si>
    <t>F920</t>
  </si>
  <si>
    <t>F921</t>
  </si>
  <si>
    <t>F922</t>
  </si>
  <si>
    <t>F923</t>
  </si>
  <si>
    <t>F924</t>
  </si>
  <si>
    <t>F925</t>
  </si>
  <si>
    <t>F926</t>
  </si>
  <si>
    <t>F927</t>
  </si>
  <si>
    <t>F929</t>
  </si>
  <si>
    <t>F930</t>
  </si>
  <si>
    <t>F931</t>
  </si>
  <si>
    <t>F932</t>
  </si>
  <si>
    <t>F933</t>
  </si>
  <si>
    <t>F934</t>
  </si>
  <si>
    <t>F935</t>
  </si>
  <si>
    <t>F937</t>
  </si>
  <si>
    <t>F939</t>
  </si>
  <si>
    <t>F942</t>
  </si>
  <si>
    <t>F943</t>
  </si>
  <si>
    <t>F949</t>
  </si>
  <si>
    <t>F944</t>
  </si>
  <si>
    <t>F950</t>
  </si>
  <si>
    <t>A942</t>
  </si>
  <si>
    <t>F137</t>
  </si>
  <si>
    <t>F947</t>
  </si>
  <si>
    <t>F948</t>
  </si>
  <si>
    <t>F952</t>
  </si>
  <si>
    <t>F951</t>
  </si>
  <si>
    <t>F956</t>
  </si>
  <si>
    <t>F955</t>
  </si>
  <si>
    <t>F957</t>
  </si>
  <si>
    <t>F958</t>
  </si>
  <si>
    <t>M430</t>
  </si>
  <si>
    <t>F960</t>
  </si>
  <si>
    <t>F961</t>
  </si>
  <si>
    <t>F963</t>
  </si>
  <si>
    <t>F962</t>
  </si>
  <si>
    <t>F964</t>
  </si>
  <si>
    <t>F966</t>
  </si>
  <si>
    <t>F965</t>
  </si>
  <si>
    <t>F967</t>
  </si>
  <si>
    <t>F968</t>
  </si>
  <si>
    <t>F970</t>
  </si>
  <si>
    <t>F972</t>
  </si>
  <si>
    <t>F975</t>
  </si>
  <si>
    <t>F974</t>
  </si>
  <si>
    <t>F976</t>
  </si>
  <si>
    <t>F977</t>
  </si>
  <si>
    <t>F978</t>
  </si>
  <si>
    <t>F979</t>
  </si>
  <si>
    <t>F980</t>
  </si>
  <si>
    <t>F981</t>
  </si>
  <si>
    <t>F982</t>
  </si>
  <si>
    <t>F983</t>
  </si>
  <si>
    <t>F985</t>
  </si>
  <si>
    <t>F986</t>
  </si>
  <si>
    <t>F987</t>
  </si>
  <si>
    <t>F988</t>
  </si>
  <si>
    <t>F989</t>
  </si>
  <si>
    <t>F990</t>
  </si>
  <si>
    <t>F991</t>
  </si>
  <si>
    <t>F992</t>
  </si>
  <si>
    <t>F993</t>
  </si>
  <si>
    <t>F994</t>
  </si>
  <si>
    <t>F995</t>
  </si>
  <si>
    <t>F996</t>
  </si>
  <si>
    <t>F997</t>
  </si>
  <si>
    <t>F998</t>
  </si>
  <si>
    <t>F999</t>
  </si>
  <si>
    <t>G001</t>
  </si>
  <si>
    <t>G002</t>
  </si>
  <si>
    <t>G003</t>
  </si>
  <si>
    <t>G004</t>
  </si>
  <si>
    <t>G005</t>
  </si>
  <si>
    <t>G006</t>
  </si>
  <si>
    <t>G007</t>
  </si>
  <si>
    <t>G008</t>
  </si>
  <si>
    <t>G009</t>
  </si>
  <si>
    <t>G010</t>
  </si>
  <si>
    <t>G011</t>
  </si>
  <si>
    <t>G015</t>
  </si>
  <si>
    <t>G016</t>
  </si>
  <si>
    <t>G018</t>
  </si>
  <si>
    <t>G019</t>
  </si>
  <si>
    <t>G020</t>
  </si>
  <si>
    <t>G021</t>
  </si>
  <si>
    <t>G022</t>
  </si>
  <si>
    <t>G023</t>
  </si>
  <si>
    <t>G025</t>
  </si>
  <si>
    <t>G026</t>
  </si>
  <si>
    <t>G028</t>
  </si>
  <si>
    <t>G030</t>
  </si>
  <si>
    <t>G031</t>
  </si>
  <si>
    <t>G032</t>
  </si>
  <si>
    <t>G034</t>
  </si>
  <si>
    <t>G036</t>
  </si>
  <si>
    <t>G039</t>
  </si>
  <si>
    <t>G040</t>
  </si>
  <si>
    <t>G037</t>
  </si>
  <si>
    <t>G041</t>
  </si>
  <si>
    <t>G042</t>
  </si>
  <si>
    <t>G043</t>
  </si>
  <si>
    <t>G044</t>
  </si>
  <si>
    <t>G045</t>
  </si>
  <si>
    <t>G046</t>
  </si>
  <si>
    <t>G047</t>
  </si>
  <si>
    <t>G049</t>
  </si>
  <si>
    <t>G048</t>
  </si>
  <si>
    <t>G050</t>
  </si>
  <si>
    <t>G054</t>
  </si>
  <si>
    <t>G056</t>
  </si>
  <si>
    <t>G058</t>
  </si>
  <si>
    <t>G061</t>
  </si>
  <si>
    <t>G062</t>
  </si>
  <si>
    <t>G063</t>
  </si>
  <si>
    <t>G064</t>
  </si>
  <si>
    <t>G065</t>
  </si>
  <si>
    <t>G066</t>
  </si>
  <si>
    <t>G068</t>
  </si>
  <si>
    <t>G070</t>
  </si>
  <si>
    <t>G071</t>
  </si>
  <si>
    <t>G074</t>
  </si>
  <si>
    <t>G075</t>
  </si>
  <si>
    <t>G076</t>
  </si>
  <si>
    <t>G078</t>
  </si>
  <si>
    <t>G079</t>
  </si>
  <si>
    <t>G080</t>
  </si>
  <si>
    <t>G081</t>
  </si>
  <si>
    <t>G082</t>
  </si>
  <si>
    <t>G083</t>
  </si>
  <si>
    <t>G084</t>
  </si>
  <si>
    <t>G086</t>
  </si>
  <si>
    <t>G087</t>
  </si>
  <si>
    <t>G088</t>
  </si>
  <si>
    <t>G090</t>
  </si>
  <si>
    <t>D522</t>
  </si>
  <si>
    <t>M266</t>
  </si>
  <si>
    <t>G093</t>
  </si>
  <si>
    <t>G095</t>
  </si>
  <si>
    <t>G097</t>
  </si>
  <si>
    <t>G098</t>
  </si>
  <si>
    <t>G102</t>
  </si>
  <si>
    <t>G103</t>
  </si>
  <si>
    <t>G105</t>
  </si>
  <si>
    <t>G108</t>
  </si>
  <si>
    <t>G109</t>
  </si>
  <si>
    <t>G107</t>
  </si>
  <si>
    <t>G110</t>
  </si>
  <si>
    <t>G111</t>
  </si>
  <si>
    <t>G113</t>
  </si>
  <si>
    <t>G114</t>
  </si>
  <si>
    <t>G115</t>
  </si>
  <si>
    <t>G116</t>
  </si>
  <si>
    <t>G117</t>
  </si>
  <si>
    <t>G118</t>
  </si>
  <si>
    <t>G119</t>
  </si>
  <si>
    <t>G120</t>
  </si>
  <si>
    <t>G121</t>
  </si>
  <si>
    <t>G122</t>
  </si>
  <si>
    <t>G123</t>
  </si>
  <si>
    <t>G124</t>
  </si>
  <si>
    <t>G125</t>
  </si>
  <si>
    <t>G126</t>
  </si>
  <si>
    <t>G128</t>
  </si>
  <si>
    <t>G129</t>
  </si>
  <si>
    <t>G130</t>
  </si>
  <si>
    <t>G131</t>
  </si>
  <si>
    <t>G134</t>
  </si>
  <si>
    <t>G133</t>
  </si>
  <si>
    <t>G135</t>
  </si>
  <si>
    <t>G136</t>
  </si>
  <si>
    <t>G137</t>
  </si>
  <si>
    <t>G139</t>
  </si>
  <si>
    <t>G140</t>
  </si>
  <si>
    <t>G141</t>
  </si>
  <si>
    <t>G142</t>
  </si>
  <si>
    <t>G144</t>
  </si>
  <si>
    <t>G145</t>
  </si>
  <si>
    <t>G146</t>
  </si>
  <si>
    <t>G147</t>
  </si>
  <si>
    <t>G148</t>
  </si>
  <si>
    <t>B595</t>
  </si>
  <si>
    <t>G149</t>
  </si>
  <si>
    <t>G150</t>
  </si>
  <si>
    <t>G151</t>
  </si>
  <si>
    <t>G152</t>
  </si>
  <si>
    <t>G153</t>
  </si>
  <si>
    <t>G154</t>
  </si>
  <si>
    <t>G155</t>
  </si>
  <si>
    <t>G156</t>
  </si>
  <si>
    <t>G157</t>
  </si>
  <si>
    <t>G158</t>
  </si>
  <si>
    <t>G159</t>
  </si>
  <si>
    <t>G160</t>
  </si>
  <si>
    <t>G161</t>
  </si>
  <si>
    <t>G163</t>
  </si>
  <si>
    <t>G164</t>
  </si>
  <si>
    <t>G168</t>
  </si>
  <si>
    <t>G165</t>
  </si>
  <si>
    <t>G167</t>
  </si>
  <si>
    <t>G166</t>
  </si>
  <si>
    <t>G169</t>
  </si>
  <si>
    <t>G170</t>
  </si>
  <si>
    <t>G171</t>
  </si>
  <si>
    <t>G173</t>
  </si>
  <si>
    <t>G178</t>
  </si>
  <si>
    <t>G179</t>
  </si>
  <si>
    <t>G181</t>
  </si>
  <si>
    <t>G183</t>
  </si>
  <si>
    <t>G184</t>
  </si>
  <si>
    <t>G185</t>
  </si>
  <si>
    <t>G186</t>
  </si>
  <si>
    <t>F401</t>
  </si>
  <si>
    <t>F581</t>
  </si>
  <si>
    <t>G187</t>
  </si>
  <si>
    <t>G188</t>
  </si>
  <si>
    <t>G189</t>
  </si>
  <si>
    <t>G191</t>
  </si>
  <si>
    <t>G192</t>
  </si>
  <si>
    <t>G190</t>
  </si>
  <si>
    <t>G193</t>
  </si>
  <si>
    <t>G194</t>
  </si>
  <si>
    <t>G195</t>
  </si>
  <si>
    <t>G196</t>
  </si>
  <si>
    <t>G197</t>
  </si>
  <si>
    <t>G198</t>
  </si>
  <si>
    <t>G199</t>
  </si>
  <si>
    <t>G200</t>
  </si>
  <si>
    <t>G201</t>
  </si>
  <si>
    <t>G012</t>
  </si>
  <si>
    <t>G202</t>
  </si>
  <si>
    <t>G203</t>
  </si>
  <si>
    <t>G205</t>
  </si>
  <si>
    <t>G204</t>
  </si>
  <si>
    <t>G206</t>
  </si>
  <si>
    <t>G207</t>
  </si>
  <si>
    <t>G209</t>
  </si>
  <si>
    <t>G208</t>
  </si>
  <si>
    <t>G210</t>
  </si>
  <si>
    <t>G211</t>
  </si>
  <si>
    <t>G212</t>
  </si>
  <si>
    <t>G213</t>
  </si>
  <si>
    <t>G215</t>
  </si>
  <si>
    <t>G218</t>
  </si>
  <si>
    <t>G220</t>
  </si>
  <si>
    <t>G217</t>
  </si>
  <si>
    <t>G222</t>
  </si>
  <si>
    <t>G224</t>
  </si>
  <si>
    <t>G225</t>
  </si>
  <si>
    <t>M301</t>
  </si>
  <si>
    <t>G226</t>
  </si>
  <si>
    <t>G227</t>
  </si>
  <si>
    <t>G228</t>
  </si>
  <si>
    <t>G229</t>
  </si>
  <si>
    <t>G230</t>
  </si>
  <si>
    <t>G232</t>
  </si>
  <si>
    <t>G233</t>
  </si>
  <si>
    <t>G234</t>
  </si>
  <si>
    <t>G237</t>
  </si>
  <si>
    <t>G238</t>
  </si>
  <si>
    <t>G240</t>
  </si>
  <si>
    <t>G241</t>
  </si>
  <si>
    <t>G242</t>
  </si>
  <si>
    <t>G243</t>
  </si>
  <si>
    <t>G247</t>
  </si>
  <si>
    <t>G248</t>
  </si>
  <si>
    <t>G249</t>
  </si>
  <si>
    <t>G250</t>
  </si>
  <si>
    <t>G251</t>
  </si>
  <si>
    <t>G252</t>
  </si>
  <si>
    <t>G253</t>
  </si>
  <si>
    <t>G254</t>
  </si>
  <si>
    <t>G255</t>
  </si>
  <si>
    <t>G257</t>
  </si>
  <si>
    <t>G258</t>
  </si>
  <si>
    <t>G259</t>
  </si>
  <si>
    <t>G263</t>
  </si>
  <si>
    <t>G262</t>
  </si>
  <si>
    <t>G260</t>
  </si>
  <si>
    <t>G261</t>
  </si>
  <si>
    <t>G267</t>
  </si>
  <si>
    <t>G268</t>
  </si>
  <si>
    <t>G264</t>
  </si>
  <si>
    <t>G266</t>
  </si>
  <si>
    <t>G270</t>
  </si>
  <si>
    <t>G271</t>
  </si>
  <si>
    <t>G272</t>
  </si>
  <si>
    <t>G273</t>
  </si>
  <si>
    <t>G274</t>
  </si>
  <si>
    <t>G275</t>
  </si>
  <si>
    <t>G276</t>
  </si>
  <si>
    <t>G277</t>
  </si>
  <si>
    <t>G278</t>
  </si>
  <si>
    <t>G280</t>
  </si>
  <si>
    <t>G281</t>
  </si>
  <si>
    <t>G283</t>
  </si>
  <si>
    <t>G282</t>
  </si>
  <si>
    <t>G284</t>
  </si>
  <si>
    <t>G285</t>
  </si>
  <si>
    <t>G286</t>
  </si>
  <si>
    <t>G288</t>
  </si>
  <si>
    <t>G289</t>
  </si>
  <si>
    <t>G290</t>
  </si>
  <si>
    <t>G291</t>
  </si>
  <si>
    <t>G293</t>
  </si>
  <si>
    <t>G294</t>
  </si>
  <si>
    <t>G292</t>
  </si>
  <si>
    <t>G295</t>
  </si>
  <si>
    <t>G297</t>
  </si>
  <si>
    <t>G296</t>
  </si>
  <si>
    <t>G298</t>
  </si>
  <si>
    <t>G300</t>
  </si>
  <si>
    <t>G302</t>
  </si>
  <si>
    <t>G303</t>
  </si>
  <si>
    <t>G304</t>
  </si>
  <si>
    <t>G305</t>
  </si>
  <si>
    <t>G306</t>
  </si>
  <si>
    <t>G307</t>
  </si>
  <si>
    <t>G308</t>
  </si>
  <si>
    <t>G311</t>
  </si>
  <si>
    <t>G312</t>
  </si>
  <si>
    <t>G315</t>
  </si>
  <si>
    <t>G316</t>
  </si>
  <si>
    <t>G317</t>
  </si>
  <si>
    <t>G318</t>
  </si>
  <si>
    <t>G320</t>
  </si>
  <si>
    <t>G323</t>
  </si>
  <si>
    <t>G324</t>
  </si>
  <si>
    <t>G325</t>
  </si>
  <si>
    <t>G327</t>
  </si>
  <si>
    <t>G328</t>
  </si>
  <si>
    <t>G330</t>
  </si>
  <si>
    <t>G331</t>
  </si>
  <si>
    <t>G333</t>
  </si>
  <si>
    <t>G334</t>
  </si>
  <si>
    <t>G335</t>
  </si>
  <si>
    <t>G336</t>
  </si>
  <si>
    <t>G337</t>
  </si>
  <si>
    <t>G338</t>
  </si>
  <si>
    <t>G339</t>
  </si>
  <si>
    <t>G340</t>
  </si>
  <si>
    <t>G342</t>
  </si>
  <si>
    <t>G344</t>
  </si>
  <si>
    <t>G346</t>
  </si>
  <si>
    <t>G347</t>
  </si>
  <si>
    <t>G348</t>
  </si>
  <si>
    <t>G349</t>
  </si>
  <si>
    <t>G350</t>
  </si>
  <si>
    <t>G352</t>
  </si>
  <si>
    <t>G353</t>
  </si>
  <si>
    <t>G354</t>
  </si>
  <si>
    <t>G358</t>
  </si>
  <si>
    <t>G359</t>
  </si>
  <si>
    <t>G361</t>
  </si>
  <si>
    <t>G362</t>
  </si>
  <si>
    <t>G364</t>
  </si>
  <si>
    <t>G365</t>
  </si>
  <si>
    <t>G367</t>
  </si>
  <si>
    <t>G368</t>
  </si>
  <si>
    <t>M269</t>
  </si>
  <si>
    <t>G372</t>
  </si>
  <si>
    <t>G371</t>
  </si>
  <si>
    <t>G370</t>
  </si>
  <si>
    <t>G374</t>
  </si>
  <si>
    <t>G376</t>
  </si>
  <si>
    <t>G377</t>
  </si>
  <si>
    <t>G378</t>
  </si>
  <si>
    <t>G379</t>
  </si>
  <si>
    <t>G381</t>
  </si>
  <si>
    <t>G382</t>
  </si>
  <si>
    <t>G384</t>
  </si>
  <si>
    <t>G385</t>
  </si>
  <si>
    <t>G386</t>
  </si>
  <si>
    <t>G387</t>
  </si>
  <si>
    <t>G388</t>
  </si>
  <si>
    <t>G389</t>
  </si>
  <si>
    <t>G392</t>
  </si>
  <si>
    <t>G391</t>
  </si>
  <si>
    <t>G393</t>
  </si>
  <si>
    <t>G394</t>
  </si>
  <si>
    <t>G395</t>
  </si>
  <si>
    <t>G397</t>
  </si>
  <si>
    <t>G398</t>
  </si>
  <si>
    <t>G402</t>
  </si>
  <si>
    <t>G403</t>
  </si>
  <si>
    <t>G404</t>
  </si>
  <si>
    <t>G406</t>
  </si>
  <si>
    <t>G408</t>
  </si>
  <si>
    <t>G410</t>
  </si>
  <si>
    <t>G411</t>
  </si>
  <si>
    <t>G412</t>
  </si>
  <si>
    <t>G415</t>
  </si>
  <si>
    <t>G416</t>
  </si>
  <si>
    <t>G417</t>
  </si>
  <si>
    <t>G418</t>
  </si>
  <si>
    <t>G419</t>
  </si>
  <si>
    <t>G420</t>
  </si>
  <si>
    <t>G421</t>
  </si>
  <si>
    <t>G424</t>
  </si>
  <si>
    <t>G426</t>
  </si>
  <si>
    <t>G428</t>
  </si>
  <si>
    <t>G429</t>
  </si>
  <si>
    <t>G430</t>
  </si>
  <si>
    <t>G432</t>
  </si>
  <si>
    <t>G436</t>
  </si>
  <si>
    <t>G437</t>
  </si>
  <si>
    <t>G433</t>
  </si>
  <si>
    <t>G434</t>
  </si>
  <si>
    <t>G435</t>
  </si>
  <si>
    <t>G438</t>
  </si>
  <si>
    <t>G439</t>
  </si>
  <si>
    <t>G441</t>
  </si>
  <si>
    <t>G442</t>
  </si>
  <si>
    <t>G443</t>
  </si>
  <si>
    <t>G444</t>
  </si>
  <si>
    <t>G445</t>
  </si>
  <si>
    <t>G446</t>
  </si>
  <si>
    <t>G447</t>
  </si>
  <si>
    <t>G449</t>
  </si>
  <si>
    <t>G450</t>
  </si>
  <si>
    <t>G452</t>
  </si>
  <si>
    <t>G453</t>
  </si>
  <si>
    <t>G454</t>
  </si>
  <si>
    <t>G455</t>
  </si>
  <si>
    <t>G456</t>
  </si>
  <si>
    <t>G457</t>
  </si>
  <si>
    <t>G458</t>
  </si>
  <si>
    <t>G459</t>
  </si>
  <si>
    <t>G461</t>
  </si>
  <si>
    <t>C013</t>
  </si>
  <si>
    <t>G463</t>
  </si>
  <si>
    <t>G462</t>
  </si>
  <si>
    <t>G465</t>
  </si>
  <si>
    <t>G469</t>
  </si>
  <si>
    <t>G471</t>
  </si>
  <si>
    <t>G474</t>
  </si>
  <si>
    <t>G475</t>
  </si>
  <si>
    <t>G476</t>
  </si>
  <si>
    <t>G477</t>
  </si>
  <si>
    <t>G478</t>
  </si>
  <si>
    <t>G479</t>
  </si>
  <si>
    <t>G480</t>
  </si>
  <si>
    <t>G481</t>
  </si>
  <si>
    <t>G482</t>
  </si>
  <si>
    <t>G483</t>
  </si>
  <si>
    <t>G484</t>
  </si>
  <si>
    <t>G485</t>
  </si>
  <si>
    <t>G486</t>
  </si>
  <si>
    <t>G487</t>
  </si>
  <si>
    <t>G488</t>
  </si>
  <si>
    <t>G489</t>
  </si>
  <si>
    <t>G491</t>
  </si>
  <si>
    <t>G492</t>
  </si>
  <si>
    <t>G494</t>
  </si>
  <si>
    <t>G493</t>
  </si>
  <si>
    <t>G495</t>
  </si>
  <si>
    <t>G496</t>
  </si>
  <si>
    <t>G497</t>
  </si>
  <si>
    <t>G498</t>
  </si>
  <si>
    <t>G499</t>
  </si>
  <si>
    <t>G500</t>
  </si>
  <si>
    <t>G502</t>
  </si>
  <si>
    <t>G504</t>
  </si>
  <si>
    <t>G505</t>
  </si>
  <si>
    <t>G506</t>
  </si>
  <si>
    <t>G508</t>
  </si>
  <si>
    <t>G509</t>
  </si>
  <si>
    <t>G510</t>
  </si>
  <si>
    <t>G511</t>
  </si>
  <si>
    <t>G513</t>
  </si>
  <si>
    <t>G512</t>
  </si>
  <si>
    <t>G514</t>
  </si>
  <si>
    <t>G515</t>
  </si>
  <si>
    <t>G516</t>
  </si>
  <si>
    <t>G517</t>
  </si>
  <si>
    <t>G518</t>
  </si>
  <si>
    <t>M281</t>
  </si>
  <si>
    <t>G519</t>
  </si>
  <si>
    <t>G520</t>
  </si>
  <si>
    <t>G521</t>
  </si>
  <si>
    <t>G522</t>
  </si>
  <si>
    <t>G523</t>
  </si>
  <si>
    <t>G524</t>
  </si>
  <si>
    <t>G525</t>
  </si>
  <si>
    <t>G526</t>
  </si>
  <si>
    <t>G528</t>
  </si>
  <si>
    <t>G529</t>
  </si>
  <si>
    <t>G532</t>
  </si>
  <si>
    <t>G535</t>
  </si>
  <si>
    <t>G534</t>
  </si>
  <si>
    <t>M418</t>
  </si>
  <si>
    <t>G538</t>
  </si>
  <si>
    <t>G546</t>
  </si>
  <si>
    <t>G542</t>
  </si>
  <si>
    <t>G543</t>
  </si>
  <si>
    <t>G541</t>
  </si>
  <si>
    <t>G547</t>
  </si>
  <si>
    <t>G549</t>
  </si>
  <si>
    <t>G551</t>
  </si>
  <si>
    <t>G553</t>
  </si>
  <si>
    <t>G555</t>
  </si>
  <si>
    <t>G556</t>
  </si>
  <si>
    <t>G557</t>
  </si>
  <si>
    <t>G558</t>
  </si>
  <si>
    <t>G559</t>
  </si>
  <si>
    <t>G560</t>
  </si>
  <si>
    <t>G561</t>
  </si>
  <si>
    <t>G564</t>
  </si>
  <si>
    <t>G565</t>
  </si>
  <si>
    <t>G568</t>
  </si>
  <si>
    <t>D546</t>
  </si>
  <si>
    <t>G570</t>
  </si>
  <si>
    <t>G571</t>
  </si>
  <si>
    <t>G572</t>
  </si>
  <si>
    <t>G574</t>
  </si>
  <si>
    <t>G575</t>
  </si>
  <si>
    <t>G576</t>
  </si>
  <si>
    <t>G577</t>
  </si>
  <si>
    <t>G582</t>
  </si>
  <si>
    <t>G580</t>
  </si>
  <si>
    <t>G579</t>
  </si>
  <si>
    <t>G583</t>
  </si>
  <si>
    <t>G587</t>
  </si>
  <si>
    <t>G588</t>
  </si>
  <si>
    <t>G589</t>
  </si>
  <si>
    <t>G590</t>
  </si>
  <si>
    <t>G591</t>
  </si>
  <si>
    <t>G592</t>
  </si>
  <si>
    <t>G593</t>
  </si>
  <si>
    <t>G594</t>
  </si>
  <si>
    <t>G597</t>
  </si>
  <si>
    <t>G596</t>
  </si>
  <si>
    <t>G598</t>
  </si>
  <si>
    <t>G600</t>
  </si>
  <si>
    <t>G601</t>
  </si>
  <si>
    <t>G602</t>
  </si>
  <si>
    <t>G603</t>
  </si>
  <si>
    <t>G612</t>
  </si>
  <si>
    <t>G605</t>
  </si>
  <si>
    <t>G619</t>
  </si>
  <si>
    <t>G606</t>
  </si>
  <si>
    <t>G607</t>
  </si>
  <si>
    <t>G608</t>
  </si>
  <si>
    <t>G609</t>
  </si>
  <si>
    <t>G610</t>
  </si>
  <si>
    <t>G611</t>
  </si>
  <si>
    <t>G613</t>
  </si>
  <si>
    <t>G615</t>
  </si>
  <si>
    <t>G616</t>
  </si>
  <si>
    <t>G618</t>
  </si>
  <si>
    <t>G620</t>
  </si>
  <si>
    <t>G604</t>
  </si>
  <si>
    <t>G621</t>
  </si>
  <si>
    <t>G622</t>
  </si>
  <si>
    <t>G623</t>
  </si>
  <si>
    <t>G624</t>
  </si>
  <si>
    <t>G625</t>
  </si>
  <si>
    <t>G626</t>
  </si>
  <si>
    <t>G627</t>
  </si>
  <si>
    <t>G628</t>
  </si>
  <si>
    <t>G629</t>
  </si>
  <si>
    <t>G630</t>
  </si>
  <si>
    <t>G631</t>
  </si>
  <si>
    <t>G636</t>
  </si>
  <si>
    <t>G635</t>
  </si>
  <si>
    <t>G647</t>
  </si>
  <si>
    <t>G639</t>
  </si>
  <si>
    <t>M422</t>
  </si>
  <si>
    <t>M365</t>
  </si>
  <si>
    <t>G642</t>
  </si>
  <si>
    <t>G643</t>
  </si>
  <si>
    <t>G645</t>
  </si>
  <si>
    <t>G632</t>
  </si>
  <si>
    <t>G634</t>
  </si>
  <si>
    <t>G096</t>
  </si>
  <si>
    <t>G648</t>
  </si>
  <si>
    <t>G646</t>
  </si>
  <si>
    <t>G650</t>
  </si>
  <si>
    <t>G651</t>
  </si>
  <si>
    <t>G653</t>
  </si>
  <si>
    <t>G656</t>
  </si>
  <si>
    <t>G657</t>
  </si>
  <si>
    <t>G658</t>
  </si>
  <si>
    <t>G649</t>
  </si>
  <si>
    <t>G659</t>
  </si>
  <si>
    <t>G660</t>
  </si>
  <si>
    <t>G662</t>
  </si>
  <si>
    <t>G661</t>
  </si>
  <si>
    <t>G663</t>
  </si>
  <si>
    <t>G664</t>
  </si>
  <si>
    <t>G665</t>
  </si>
  <si>
    <t>G666</t>
  </si>
  <si>
    <t>G669</t>
  </si>
  <si>
    <t>G670</t>
  </si>
  <si>
    <t>G671</t>
  </si>
  <si>
    <t>G672</t>
  </si>
  <si>
    <t>G673</t>
  </si>
  <si>
    <t>G674</t>
  </si>
  <si>
    <t>F831</t>
  </si>
  <si>
    <t>G676</t>
  </si>
  <si>
    <t>G678</t>
  </si>
  <si>
    <t>G680</t>
  </si>
  <si>
    <t>G681</t>
  </si>
  <si>
    <t>G682</t>
  </si>
  <si>
    <t>G683</t>
  </si>
  <si>
    <t>G684</t>
  </si>
  <si>
    <t>G685</t>
  </si>
  <si>
    <t>G686</t>
  </si>
  <si>
    <t>G687</t>
  </si>
  <si>
    <t>G688</t>
  </si>
  <si>
    <t>G690</t>
  </si>
  <si>
    <t>G691</t>
  </si>
  <si>
    <t>G692</t>
  </si>
  <si>
    <t>G693</t>
  </si>
  <si>
    <t>G694</t>
  </si>
  <si>
    <t>G696</t>
  </si>
  <si>
    <t>G697</t>
  </si>
  <si>
    <t>G699</t>
  </si>
  <si>
    <t>G702</t>
  </si>
  <si>
    <t>G703</t>
  </si>
  <si>
    <t>G705</t>
  </si>
  <si>
    <t>M291</t>
  </si>
  <si>
    <t>G707</t>
  </si>
  <si>
    <t>G710</t>
  </si>
  <si>
    <t>G704</t>
  </si>
  <si>
    <t>G712</t>
  </si>
  <si>
    <t>G713</t>
  </si>
  <si>
    <t>G716</t>
  </si>
  <si>
    <t>G717</t>
  </si>
  <si>
    <t>G718</t>
  </si>
  <si>
    <t>G719</t>
  </si>
  <si>
    <t>G720</t>
  </si>
  <si>
    <t>G721</t>
  </si>
  <si>
    <t>G722</t>
  </si>
  <si>
    <t>G724</t>
  </si>
  <si>
    <t>G726</t>
  </si>
  <si>
    <t>G727</t>
  </si>
  <si>
    <t>G728</t>
  </si>
  <si>
    <t>G729</t>
  </si>
  <si>
    <t>G733</t>
  </si>
  <si>
    <t>G734</t>
  </si>
  <si>
    <t>G735</t>
  </si>
  <si>
    <t>G299</t>
  </si>
  <si>
    <t>G737</t>
  </si>
  <si>
    <t>G740</t>
  </si>
  <si>
    <t>G741</t>
  </si>
  <si>
    <t>G742</t>
  </si>
  <si>
    <t>G743</t>
  </si>
  <si>
    <t>G746</t>
  </si>
  <si>
    <t>G747</t>
  </si>
  <si>
    <t>G749</t>
  </si>
  <si>
    <t>G751</t>
  </si>
  <si>
    <t>G752</t>
  </si>
  <si>
    <t>G754</t>
  </si>
  <si>
    <t>G756</t>
  </si>
  <si>
    <t>G757</t>
  </si>
  <si>
    <t>G761</t>
  </si>
  <si>
    <t>G763</t>
  </si>
  <si>
    <t>G764</t>
  </si>
  <si>
    <t>G765</t>
  </si>
  <si>
    <t>G766</t>
  </si>
  <si>
    <t>G768</t>
  </si>
  <si>
    <t>G753</t>
  </si>
  <si>
    <t>G770</t>
  </si>
  <si>
    <t>G771</t>
  </si>
  <si>
    <t>D566</t>
  </si>
  <si>
    <t>B317</t>
  </si>
  <si>
    <t>M324</t>
  </si>
  <si>
    <t>G758</t>
  </si>
  <si>
    <t>G760</t>
  </si>
  <si>
    <t>G762</t>
  </si>
  <si>
    <t>G767</t>
  </si>
  <si>
    <t>G769</t>
  </si>
  <si>
    <t>G431</t>
  </si>
  <si>
    <t>G772</t>
  </si>
  <si>
    <t>G773</t>
  </si>
  <si>
    <t>G774</t>
  </si>
  <si>
    <t>G775</t>
  </si>
  <si>
    <t>G777</t>
  </si>
  <si>
    <t>G776</t>
  </si>
  <si>
    <t>G779</t>
  </si>
  <si>
    <t>G780</t>
  </si>
  <si>
    <t>G782</t>
  </si>
  <si>
    <t>M367</t>
  </si>
  <si>
    <t>G784</t>
  </si>
  <si>
    <t>G785</t>
  </si>
  <si>
    <t>G786</t>
  </si>
  <si>
    <t>G787</t>
  </si>
  <si>
    <t>G789</t>
  </si>
  <si>
    <t>G790</t>
  </si>
  <si>
    <t>G791</t>
  </si>
  <si>
    <t>G792</t>
  </si>
  <si>
    <t>G793</t>
  </si>
  <si>
    <t>G794</t>
  </si>
  <si>
    <t>G795</t>
  </si>
  <si>
    <t>F567</t>
  </si>
  <si>
    <t>G796</t>
  </si>
  <si>
    <t>G797</t>
  </si>
  <si>
    <t>G798</t>
  </si>
  <si>
    <t>G799</t>
  </si>
  <si>
    <t>G800</t>
  </si>
  <si>
    <t>G801</t>
  </si>
  <si>
    <t>G802</t>
  </si>
  <si>
    <t>G803</t>
  </si>
  <si>
    <t>G804</t>
  </si>
  <si>
    <t>G805</t>
  </si>
  <si>
    <t>G806</t>
  </si>
  <si>
    <t>G807</t>
  </si>
  <si>
    <t>G808</t>
  </si>
  <si>
    <t>G809</t>
  </si>
  <si>
    <t>G811</t>
  </si>
  <si>
    <t>G812</t>
  </si>
  <si>
    <t>G813</t>
  </si>
  <si>
    <t>G814</t>
  </si>
  <si>
    <t>G815</t>
  </si>
  <si>
    <t>G816</t>
  </si>
  <si>
    <t>G817</t>
  </si>
  <si>
    <t>G818</t>
  </si>
  <si>
    <t>G820</t>
  </si>
  <si>
    <t>G821</t>
  </si>
  <si>
    <t>G822</t>
  </si>
  <si>
    <t>G823</t>
  </si>
  <si>
    <t>G826</t>
  </si>
  <si>
    <t>G854</t>
  </si>
  <si>
    <t>G825</t>
  </si>
  <si>
    <t>G545</t>
  </si>
  <si>
    <t>G827</t>
  </si>
  <si>
    <t>G833</t>
  </si>
  <si>
    <t>G842</t>
  </si>
  <si>
    <t>G844</t>
  </si>
  <si>
    <t>G846</t>
  </si>
  <si>
    <t>G830</t>
  </si>
  <si>
    <t>G829</t>
  </si>
  <si>
    <t>G847</t>
  </si>
  <si>
    <t>B662</t>
  </si>
  <si>
    <t>G851</t>
  </si>
  <si>
    <t>F941</t>
  </si>
  <si>
    <t>G855</t>
  </si>
  <si>
    <t>G856</t>
  </si>
  <si>
    <t>G831</t>
  </si>
  <si>
    <t>G834</t>
  </si>
  <si>
    <t>G836</t>
  </si>
  <si>
    <t>G837</t>
  </si>
  <si>
    <t>G838</t>
  </si>
  <si>
    <t>G839</t>
  </si>
  <si>
    <t>G840</t>
  </si>
  <si>
    <t>G843</t>
  </si>
  <si>
    <t>G848</t>
  </si>
  <si>
    <t>G849</t>
  </si>
  <si>
    <t>G850</t>
  </si>
  <si>
    <t>G852</t>
  </si>
  <si>
    <t>G853</t>
  </si>
  <si>
    <t>G858</t>
  </si>
  <si>
    <t>G859</t>
  </si>
  <si>
    <t>G860</t>
  </si>
  <si>
    <t>G861</t>
  </si>
  <si>
    <t>G862</t>
  </si>
  <si>
    <t>G864</t>
  </si>
  <si>
    <t>G865</t>
  </si>
  <si>
    <t>G866</t>
  </si>
  <si>
    <t>G867</t>
  </si>
  <si>
    <t>G869</t>
  </si>
  <si>
    <t>G870</t>
  </si>
  <si>
    <t>G871</t>
  </si>
  <si>
    <t>G873</t>
  </si>
  <si>
    <t>G872</t>
  </si>
  <si>
    <t>G874</t>
  </si>
  <si>
    <t>G875</t>
  </si>
  <si>
    <t>G877</t>
  </si>
  <si>
    <t>G878</t>
  </si>
  <si>
    <t>G879</t>
  </si>
  <si>
    <t>G881</t>
  </si>
  <si>
    <t>G882</t>
  </si>
  <si>
    <t>G886</t>
  </si>
  <si>
    <t>G888</t>
  </si>
  <si>
    <t>G889</t>
  </si>
  <si>
    <t>G890</t>
  </si>
  <si>
    <t>G891</t>
  </si>
  <si>
    <t>G894</t>
  </si>
  <si>
    <t>G895</t>
  </si>
  <si>
    <t>G900</t>
  </si>
  <si>
    <t>M358</t>
  </si>
  <si>
    <t>G902</t>
  </si>
  <si>
    <t>G903</t>
  </si>
  <si>
    <t>G904</t>
  </si>
  <si>
    <t>G905</t>
  </si>
  <si>
    <t>E680</t>
  </si>
  <si>
    <t>G906</t>
  </si>
  <si>
    <t>M263</t>
  </si>
  <si>
    <t>F299</t>
  </si>
  <si>
    <t>G917</t>
  </si>
  <si>
    <t>G919</t>
  </si>
  <si>
    <t>G920</t>
  </si>
  <si>
    <t>G921</t>
  </si>
  <si>
    <t>G923</t>
  </si>
  <si>
    <t>G924</t>
  </si>
  <si>
    <t>G907</t>
  </si>
  <si>
    <t>G926</t>
  </si>
  <si>
    <t>G909</t>
  </si>
  <si>
    <t>G910</t>
  </si>
  <si>
    <t>G912</t>
  </si>
  <si>
    <t>G913</t>
  </si>
  <si>
    <t>G914</t>
  </si>
  <si>
    <t>G916</t>
  </si>
  <si>
    <t>M257</t>
  </si>
  <si>
    <t>G922</t>
  </si>
  <si>
    <t>G925</t>
  </si>
  <si>
    <t>G927</t>
  </si>
  <si>
    <t>G929</t>
  </si>
  <si>
    <t>G931</t>
  </si>
  <si>
    <t>G932</t>
  </si>
  <si>
    <t>G933</t>
  </si>
  <si>
    <t>G934</t>
  </si>
  <si>
    <t>G935</t>
  </si>
  <si>
    <t>G936</t>
  </si>
  <si>
    <t>G937</t>
  </si>
  <si>
    <t>G939</t>
  </si>
  <si>
    <t>G940</t>
  </si>
  <si>
    <t>G942</t>
  </si>
  <si>
    <t>F632</t>
  </si>
  <si>
    <t>G943</t>
  </si>
  <si>
    <t>G944</t>
  </si>
  <si>
    <t>G945</t>
  </si>
  <si>
    <t>G947</t>
  </si>
  <si>
    <t>G949</t>
  </si>
  <si>
    <t>G951</t>
  </si>
  <si>
    <t>B914</t>
  </si>
  <si>
    <t>G953</t>
  </si>
  <si>
    <t>G954</t>
  </si>
  <si>
    <t>G955</t>
  </si>
  <si>
    <t>G960</t>
  </si>
  <si>
    <t>G959</t>
  </si>
  <si>
    <t>G957</t>
  </si>
  <si>
    <t>G961</t>
  </si>
  <si>
    <t>G962</t>
  </si>
  <si>
    <t>G963</t>
  </si>
  <si>
    <t>G964</t>
  </si>
  <si>
    <t>G966</t>
  </si>
  <si>
    <t>G965</t>
  </si>
  <si>
    <t>G968</t>
  </si>
  <si>
    <t>G969</t>
  </si>
  <si>
    <t>G970</t>
  </si>
  <si>
    <t>G973</t>
  </si>
  <si>
    <t>G975</t>
  </si>
  <si>
    <t>G976</t>
  </si>
  <si>
    <t>G977</t>
  </si>
  <si>
    <t>G978</t>
  </si>
  <si>
    <t>G979</t>
  </si>
  <si>
    <t>G980</t>
  </si>
  <si>
    <t>G981</t>
  </si>
  <si>
    <t>G982</t>
  </si>
  <si>
    <t>G985</t>
  </si>
  <si>
    <t>G986</t>
  </si>
  <si>
    <t>G987</t>
  </si>
  <si>
    <t>G988</t>
  </si>
  <si>
    <t>G993</t>
  </si>
  <si>
    <t>G992</t>
  </si>
  <si>
    <t>G994</t>
  </si>
  <si>
    <t>G990</t>
  </si>
  <si>
    <t>G991</t>
  </si>
  <si>
    <t>G995</t>
  </si>
  <si>
    <t>G997</t>
  </si>
  <si>
    <t>G999</t>
  </si>
  <si>
    <t>H004</t>
  </si>
  <si>
    <t>H002</t>
  </si>
  <si>
    <t>H001</t>
  </si>
  <si>
    <t>H007</t>
  </si>
  <si>
    <t>H006</t>
  </si>
  <si>
    <t>M329</t>
  </si>
  <si>
    <t>H010</t>
  </si>
  <si>
    <t>G974</t>
  </si>
  <si>
    <t>H011</t>
  </si>
  <si>
    <t>H042</t>
  </si>
  <si>
    <t>H014</t>
  </si>
  <si>
    <t>H015</t>
  </si>
  <si>
    <t>M344</t>
  </si>
  <si>
    <t>H017</t>
  </si>
  <si>
    <t>H018</t>
  </si>
  <si>
    <t>H019</t>
  </si>
  <si>
    <t>H020</t>
  </si>
  <si>
    <t>H021</t>
  </si>
  <si>
    <t>H022</t>
  </si>
  <si>
    <t>H026</t>
  </si>
  <si>
    <t>H027</t>
  </si>
  <si>
    <t>H028</t>
  </si>
  <si>
    <t>H029</t>
  </si>
  <si>
    <t>H030</t>
  </si>
  <si>
    <t>H033</t>
  </si>
  <si>
    <t>H034</t>
  </si>
  <si>
    <t>H036</t>
  </si>
  <si>
    <t>H037</t>
  </si>
  <si>
    <t>H038</t>
  </si>
  <si>
    <t>H040</t>
  </si>
  <si>
    <t>H043</t>
  </si>
  <si>
    <t>H045</t>
  </si>
  <si>
    <t>H046</t>
  </si>
  <si>
    <t>M428</t>
  </si>
  <si>
    <t>H048</t>
  </si>
  <si>
    <t>H052</t>
  </si>
  <si>
    <t>H055</t>
  </si>
  <si>
    <t>H056</t>
  </si>
  <si>
    <t>H059</t>
  </si>
  <si>
    <t>H062</t>
  </si>
  <si>
    <t>H061</t>
  </si>
  <si>
    <t>H063</t>
  </si>
  <si>
    <t>M359</t>
  </si>
  <si>
    <t>H068</t>
  </si>
  <si>
    <t>H069</t>
  </si>
  <si>
    <t>M279</t>
  </si>
  <si>
    <t>G698</t>
  </si>
  <si>
    <t>H070</t>
  </si>
  <si>
    <t>H071</t>
  </si>
  <si>
    <t>H072</t>
  </si>
  <si>
    <t>H073</t>
  </si>
  <si>
    <t>H074</t>
  </si>
  <si>
    <t>H076</t>
  </si>
  <si>
    <t>H078</t>
  </si>
  <si>
    <t>H077</t>
  </si>
  <si>
    <t>H081</t>
  </si>
  <si>
    <t>H083</t>
  </si>
  <si>
    <t>H085</t>
  </si>
  <si>
    <t>H086</t>
  </si>
  <si>
    <t>H087</t>
  </si>
  <si>
    <t>H088</t>
  </si>
  <si>
    <t>H089</t>
  </si>
  <si>
    <t>H090</t>
  </si>
  <si>
    <t>H091</t>
  </si>
  <si>
    <t>H094</t>
  </si>
  <si>
    <t>H095</t>
  </si>
  <si>
    <t>H096</t>
  </si>
  <si>
    <t>H097</t>
  </si>
  <si>
    <t>H098</t>
  </si>
  <si>
    <t>H100</t>
  </si>
  <si>
    <t>H101</t>
  </si>
  <si>
    <t>H102</t>
  </si>
  <si>
    <t>M414</t>
  </si>
  <si>
    <t>H104</t>
  </si>
  <si>
    <t>H106</t>
  </si>
  <si>
    <t>H107</t>
  </si>
  <si>
    <t>H108</t>
  </si>
  <si>
    <t>H109</t>
  </si>
  <si>
    <t>H110</t>
  </si>
  <si>
    <t>H114</t>
  </si>
  <si>
    <t>H117</t>
  </si>
  <si>
    <t>H118</t>
  </si>
  <si>
    <t>H119</t>
  </si>
  <si>
    <t>H120</t>
  </si>
  <si>
    <t>H121</t>
  </si>
  <si>
    <t>H122</t>
  </si>
  <si>
    <t>H126</t>
  </si>
  <si>
    <t>H127</t>
  </si>
  <si>
    <t>H128</t>
  </si>
  <si>
    <t>H129</t>
  </si>
  <si>
    <t>H130</t>
  </si>
  <si>
    <t>H131</t>
  </si>
  <si>
    <t>H132</t>
  </si>
  <si>
    <t>H134</t>
  </si>
  <si>
    <t>H140</t>
  </si>
  <si>
    <t>H143</t>
  </si>
  <si>
    <t>H146</t>
  </si>
  <si>
    <t>H147</t>
  </si>
  <si>
    <t>H148</t>
  </si>
  <si>
    <t>H150</t>
  </si>
  <si>
    <t>H151</t>
  </si>
  <si>
    <t>H152</t>
  </si>
  <si>
    <t>H153</t>
  </si>
  <si>
    <t>H154</t>
  </si>
  <si>
    <t>H156</t>
  </si>
  <si>
    <t>H157</t>
  </si>
  <si>
    <t>H159</t>
  </si>
  <si>
    <t>M287</t>
  </si>
  <si>
    <t>H161</t>
  </si>
  <si>
    <t>H163</t>
  </si>
  <si>
    <t>H166</t>
  </si>
  <si>
    <t>H168</t>
  </si>
  <si>
    <t>H173</t>
  </si>
  <si>
    <t>H174</t>
  </si>
  <si>
    <t>H175</t>
  </si>
  <si>
    <t>H176</t>
  </si>
  <si>
    <t>H177</t>
  </si>
  <si>
    <t>H180</t>
  </si>
  <si>
    <t>H182</t>
  </si>
  <si>
    <t>H183</t>
  </si>
  <si>
    <t>H184</t>
  </si>
  <si>
    <t>H185</t>
  </si>
  <si>
    <t>H186</t>
  </si>
  <si>
    <t>H187</t>
  </si>
  <si>
    <t>H188</t>
  </si>
  <si>
    <t>H189</t>
  </si>
  <si>
    <t>H192</t>
  </si>
  <si>
    <t>H194</t>
  </si>
  <si>
    <t>H195</t>
  </si>
  <si>
    <t>H196</t>
  </si>
  <si>
    <t>H198</t>
  </si>
  <si>
    <t>H199</t>
  </si>
  <si>
    <t>H200</t>
  </si>
  <si>
    <t>H202</t>
  </si>
  <si>
    <t>H203</t>
  </si>
  <si>
    <t>H204</t>
  </si>
  <si>
    <t>H205</t>
  </si>
  <si>
    <t>H206</t>
  </si>
  <si>
    <t>H207</t>
  </si>
  <si>
    <t>H210</t>
  </si>
  <si>
    <t>H211</t>
  </si>
  <si>
    <t>H212</t>
  </si>
  <si>
    <t>H213</t>
  </si>
  <si>
    <t>H214</t>
  </si>
  <si>
    <t>H216</t>
  </si>
  <si>
    <t>H218</t>
  </si>
  <si>
    <t>H219</t>
  </si>
  <si>
    <t>H220</t>
  </si>
  <si>
    <t>H221</t>
  </si>
  <si>
    <t>H222</t>
  </si>
  <si>
    <t>H224</t>
  </si>
  <si>
    <t>H223</t>
  </si>
  <si>
    <t>H225</t>
  </si>
  <si>
    <t>H227</t>
  </si>
  <si>
    <t>H228</t>
  </si>
  <si>
    <t>H229</t>
  </si>
  <si>
    <t>H230</t>
  </si>
  <si>
    <t>H233</t>
  </si>
  <si>
    <t>H235</t>
  </si>
  <si>
    <t>H236</t>
  </si>
  <si>
    <t>H238</t>
  </si>
  <si>
    <t>H240</t>
  </si>
  <si>
    <t>H242</t>
  </si>
  <si>
    <t>H244</t>
  </si>
  <si>
    <t>H245</t>
  </si>
  <si>
    <t>H246</t>
  </si>
  <si>
    <t>H247</t>
  </si>
  <si>
    <t>H250</t>
  </si>
  <si>
    <t>H253</t>
  </si>
  <si>
    <t>H255</t>
  </si>
  <si>
    <t>H256</t>
  </si>
  <si>
    <t>H257</t>
  </si>
  <si>
    <t>H258</t>
  </si>
  <si>
    <t>H262</t>
  </si>
  <si>
    <t>H263</t>
  </si>
  <si>
    <t>H264</t>
  </si>
  <si>
    <t>H265</t>
  </si>
  <si>
    <t>H266</t>
  </si>
  <si>
    <t>H267</t>
  </si>
  <si>
    <t>H268</t>
  </si>
  <si>
    <t>H269</t>
  </si>
  <si>
    <t>H270</t>
  </si>
  <si>
    <t>H271</t>
  </si>
  <si>
    <t>H272</t>
  </si>
  <si>
    <t>H273</t>
  </si>
  <si>
    <t>H274</t>
  </si>
  <si>
    <t>H275</t>
  </si>
  <si>
    <t>H276</t>
  </si>
  <si>
    <t>H277</t>
  </si>
  <si>
    <t>H280</t>
  </si>
  <si>
    <t>H281</t>
  </si>
  <si>
    <t>H282</t>
  </si>
  <si>
    <t>H284</t>
  </si>
  <si>
    <t>H285</t>
  </si>
  <si>
    <t>H288</t>
  </si>
  <si>
    <t>H287</t>
  </si>
  <si>
    <t>H286</t>
  </si>
  <si>
    <t>H289</t>
  </si>
  <si>
    <t>H293</t>
  </si>
  <si>
    <t>H294</t>
  </si>
  <si>
    <t>M391</t>
  </si>
  <si>
    <t>H299</t>
  </si>
  <si>
    <t>H298</t>
  </si>
  <si>
    <t>H300</t>
  </si>
  <si>
    <t>H301</t>
  </si>
  <si>
    <t>H302</t>
  </si>
  <si>
    <t>H303</t>
  </si>
  <si>
    <t>H304</t>
  </si>
  <si>
    <t>H307</t>
  </si>
  <si>
    <t>H308</t>
  </si>
  <si>
    <t>H320</t>
  </si>
  <si>
    <t>H311</t>
  </si>
  <si>
    <t>H312</t>
  </si>
  <si>
    <t>H313</t>
  </si>
  <si>
    <t>H314</t>
  </si>
  <si>
    <t>H315</t>
  </si>
  <si>
    <t>H316</t>
  </si>
  <si>
    <t>H319</t>
  </si>
  <si>
    <t>H321</t>
  </si>
  <si>
    <t>H323</t>
  </si>
  <si>
    <t>H324</t>
  </si>
  <si>
    <t>H325</t>
  </si>
  <si>
    <t>H326</t>
  </si>
  <si>
    <t>H330</t>
  </si>
  <si>
    <t>M410</t>
  </si>
  <si>
    <t>H331</t>
  </si>
  <si>
    <t>H328</t>
  </si>
  <si>
    <t>H337</t>
  </si>
  <si>
    <t>H333</t>
  </si>
  <si>
    <t>H334</t>
  </si>
  <si>
    <t>H335</t>
  </si>
  <si>
    <t>H327</t>
  </si>
  <si>
    <t>H336</t>
  </si>
  <si>
    <t>H338</t>
  </si>
  <si>
    <t>H340</t>
  </si>
  <si>
    <t>H341</t>
  </si>
  <si>
    <t>H342</t>
  </si>
  <si>
    <t>H343</t>
  </si>
  <si>
    <t>H344</t>
  </si>
  <si>
    <t>H346</t>
  </si>
  <si>
    <t>H347</t>
  </si>
  <si>
    <t>H348</t>
  </si>
  <si>
    <t>H350</t>
  </si>
  <si>
    <t>M317</t>
  </si>
  <si>
    <t>H353</t>
  </si>
  <si>
    <t>H354</t>
  </si>
  <si>
    <t>H355</t>
  </si>
  <si>
    <t>H356</t>
  </si>
  <si>
    <t>H357</t>
  </si>
  <si>
    <t>H359</t>
  </si>
  <si>
    <t>H361</t>
  </si>
  <si>
    <t>H362</t>
  </si>
  <si>
    <t>H363</t>
  </si>
  <si>
    <t>H365</t>
  </si>
  <si>
    <t>H366</t>
  </si>
  <si>
    <t>H367</t>
  </si>
  <si>
    <t>G223</t>
  </si>
  <si>
    <t>H369</t>
  </si>
  <si>
    <t>H371</t>
  </si>
  <si>
    <t>H372</t>
  </si>
  <si>
    <t>H375</t>
  </si>
  <si>
    <t>H373</t>
  </si>
  <si>
    <t>H376</t>
  </si>
  <si>
    <t>H377</t>
  </si>
  <si>
    <t>H378</t>
  </si>
  <si>
    <t>H386</t>
  </si>
  <si>
    <t>H387</t>
  </si>
  <si>
    <t>H391</t>
  </si>
  <si>
    <t>H392</t>
  </si>
  <si>
    <t>H393</t>
  </si>
  <si>
    <t>H398</t>
  </si>
  <si>
    <t>H395</t>
  </si>
  <si>
    <t>H396</t>
  </si>
  <si>
    <t>H399</t>
  </si>
  <si>
    <t>H400</t>
  </si>
  <si>
    <t>H401</t>
  </si>
  <si>
    <t>H402</t>
  </si>
  <si>
    <t>H403</t>
  </si>
  <si>
    <t>H404</t>
  </si>
  <si>
    <t>H414</t>
  </si>
  <si>
    <t>H416</t>
  </si>
  <si>
    <t>H421</t>
  </si>
  <si>
    <t>H429</t>
  </si>
  <si>
    <t>H379</t>
  </si>
  <si>
    <t>H432</t>
  </si>
  <si>
    <t>H437</t>
  </si>
  <si>
    <t>H438</t>
  </si>
  <si>
    <t>H439</t>
  </si>
  <si>
    <t>H440</t>
  </si>
  <si>
    <t>H441</t>
  </si>
  <si>
    <t>H446</t>
  </si>
  <si>
    <t>H450</t>
  </si>
  <si>
    <t>H382</t>
  </si>
  <si>
    <t>H383</t>
  </si>
  <si>
    <t>H384</t>
  </si>
  <si>
    <t>H385</t>
  </si>
  <si>
    <t>H389</t>
  </si>
  <si>
    <t>H394</t>
  </si>
  <si>
    <t>H405</t>
  </si>
  <si>
    <t>H390</t>
  </si>
  <si>
    <t>H408</t>
  </si>
  <si>
    <t>H406</t>
  </si>
  <si>
    <t>H407</t>
  </si>
  <si>
    <t>H409</t>
  </si>
  <si>
    <t>H410</t>
  </si>
  <si>
    <t>H411</t>
  </si>
  <si>
    <t>H412</t>
  </si>
  <si>
    <t>H413</t>
  </si>
  <si>
    <t>H417</t>
  </si>
  <si>
    <t>H418</t>
  </si>
  <si>
    <t>H420</t>
  </si>
  <si>
    <t>H422</t>
  </si>
  <si>
    <t>H423</t>
  </si>
  <si>
    <t>H424</t>
  </si>
  <si>
    <t>H425</t>
  </si>
  <si>
    <t>H426</t>
  </si>
  <si>
    <t>H427</t>
  </si>
  <si>
    <t>H428</t>
  </si>
  <si>
    <t>H431</t>
  </si>
  <si>
    <t>H433</t>
  </si>
  <si>
    <t>H434</t>
  </si>
  <si>
    <t>H436</t>
  </si>
  <si>
    <t>H442</t>
  </si>
  <si>
    <t>H443</t>
  </si>
  <si>
    <t>H444</t>
  </si>
  <si>
    <t>H445</t>
  </si>
  <si>
    <t>H447</t>
  </si>
  <si>
    <t>H448</t>
  </si>
  <si>
    <t>H449</t>
  </si>
  <si>
    <t>H380</t>
  </si>
  <si>
    <t>H451</t>
  </si>
  <si>
    <t>H452</t>
  </si>
  <si>
    <t>H453</t>
  </si>
  <si>
    <t>H454</t>
  </si>
  <si>
    <t>H456</t>
  </si>
  <si>
    <t>H455</t>
  </si>
  <si>
    <t>H458</t>
  </si>
  <si>
    <t>H462</t>
  </si>
  <si>
    <t>H461</t>
  </si>
  <si>
    <t>H459</t>
  </si>
  <si>
    <t>H465</t>
  </si>
  <si>
    <t>H460</t>
  </si>
  <si>
    <t>H466</t>
  </si>
  <si>
    <t>H467</t>
  </si>
  <si>
    <t>H468</t>
  </si>
  <si>
    <t>H470</t>
  </si>
  <si>
    <t>H472</t>
  </si>
  <si>
    <t>H473</t>
  </si>
  <si>
    <t>H474</t>
  </si>
  <si>
    <t>H477</t>
  </si>
  <si>
    <t>H475</t>
  </si>
  <si>
    <t>H478</t>
  </si>
  <si>
    <t>H480</t>
  </si>
  <si>
    <t>H479</t>
  </si>
  <si>
    <t>H481</t>
  </si>
  <si>
    <t>H484</t>
  </si>
  <si>
    <t>H485</t>
  </si>
  <si>
    <t>H486</t>
  </si>
  <si>
    <t>H488</t>
  </si>
  <si>
    <t>H489</t>
  </si>
  <si>
    <t>H490</t>
  </si>
  <si>
    <t>H491</t>
  </si>
  <si>
    <t>H492</t>
  </si>
  <si>
    <t>H493</t>
  </si>
  <si>
    <t>H494</t>
  </si>
  <si>
    <t>H495</t>
  </si>
  <si>
    <t>H497</t>
  </si>
  <si>
    <t>H498</t>
  </si>
  <si>
    <t>H500</t>
  </si>
  <si>
    <t>H501</t>
  </si>
  <si>
    <t>H503</t>
  </si>
  <si>
    <t>H502</t>
  </si>
  <si>
    <t>H505</t>
  </si>
  <si>
    <t>H507</t>
  </si>
  <si>
    <t>H508</t>
  </si>
  <si>
    <t>H511</t>
  </si>
  <si>
    <t>H512</t>
  </si>
  <si>
    <t>H509</t>
  </si>
  <si>
    <t>H514</t>
  </si>
  <si>
    <t>H516</t>
  </si>
  <si>
    <t>H517</t>
  </si>
  <si>
    <t>H518</t>
  </si>
  <si>
    <t>H519</t>
  </si>
  <si>
    <t>H522</t>
  </si>
  <si>
    <t>H523</t>
  </si>
  <si>
    <t>H525</t>
  </si>
  <si>
    <t>H527</t>
  </si>
  <si>
    <t>H528</t>
  </si>
  <si>
    <t>H529</t>
  </si>
  <si>
    <t>H531</t>
  </si>
  <si>
    <t>H532</t>
  </si>
  <si>
    <t>H533</t>
  </si>
  <si>
    <t>H534</t>
  </si>
  <si>
    <t>H540</t>
  </si>
  <si>
    <t>H538</t>
  </si>
  <si>
    <t>H537</t>
  </si>
  <si>
    <t>H539</t>
  </si>
  <si>
    <t>H536</t>
  </si>
  <si>
    <t>H535</t>
  </si>
  <si>
    <t>H541</t>
  </si>
  <si>
    <t>H542</t>
  </si>
  <si>
    <t>H544</t>
  </si>
  <si>
    <t>H546</t>
  </si>
  <si>
    <t>H547</t>
  </si>
  <si>
    <t>H549</t>
  </si>
  <si>
    <t>M303</t>
  </si>
  <si>
    <t>H552</t>
  </si>
  <si>
    <t>H553</t>
  </si>
  <si>
    <t>H554</t>
  </si>
  <si>
    <t>H556</t>
  </si>
  <si>
    <t>H558</t>
  </si>
  <si>
    <t>H559</t>
  </si>
  <si>
    <t>H560</t>
  </si>
  <si>
    <t>H561</t>
  </si>
  <si>
    <t>H562</t>
  </si>
  <si>
    <t>H564</t>
  </si>
  <si>
    <t>H565</t>
  </si>
  <si>
    <t>H566</t>
  </si>
  <si>
    <t>H572</t>
  </si>
  <si>
    <t>F585</t>
  </si>
  <si>
    <t>H568</t>
  </si>
  <si>
    <t>H570</t>
  </si>
  <si>
    <t>H569</t>
  </si>
  <si>
    <t>H573</t>
  </si>
  <si>
    <t>H574</t>
  </si>
  <si>
    <t>H575</t>
  </si>
  <si>
    <t>H577</t>
  </si>
  <si>
    <t>H578</t>
  </si>
  <si>
    <t>H580</t>
  </si>
  <si>
    <t>H581</t>
  </si>
  <si>
    <t>H583</t>
  </si>
  <si>
    <t>H584</t>
  </si>
  <si>
    <t>H585</t>
  </si>
  <si>
    <t>H588</t>
  </si>
  <si>
    <t>H589</t>
  </si>
  <si>
    <t>H590</t>
  </si>
  <si>
    <t>H591</t>
  </si>
  <si>
    <t>H592</t>
  </si>
  <si>
    <t>H593</t>
  </si>
  <si>
    <t>H594</t>
  </si>
  <si>
    <t>H555</t>
  </si>
  <si>
    <t>H364</t>
  </si>
  <si>
    <t>H598</t>
  </si>
  <si>
    <t>H599</t>
  </si>
  <si>
    <t>H601</t>
  </si>
  <si>
    <t>H602</t>
  </si>
  <si>
    <t>H604</t>
  </si>
  <si>
    <t>H606</t>
  </si>
  <si>
    <t>H607</t>
  </si>
  <si>
    <t>H608</t>
  </si>
  <si>
    <t>H610</t>
  </si>
  <si>
    <t>H609</t>
  </si>
  <si>
    <t>H612</t>
  </si>
  <si>
    <t>H614</t>
  </si>
  <si>
    <t>H615</t>
  </si>
  <si>
    <t>H618</t>
  </si>
  <si>
    <t>H620</t>
  </si>
  <si>
    <t>H621</t>
  </si>
  <si>
    <t>H622</t>
  </si>
  <si>
    <t>H623</t>
  </si>
  <si>
    <t>H625</t>
  </si>
  <si>
    <t>H627</t>
  </si>
  <si>
    <t>H628</t>
  </si>
  <si>
    <t>H629</t>
  </si>
  <si>
    <t>H630</t>
  </si>
  <si>
    <t>H631</t>
  </si>
  <si>
    <t>H632</t>
  </si>
  <si>
    <t>H633</t>
  </si>
  <si>
    <t>H634</t>
  </si>
  <si>
    <t>H635</t>
  </si>
  <si>
    <t>F271</t>
  </si>
  <si>
    <t>H639</t>
  </si>
  <si>
    <t>H641</t>
  </si>
  <si>
    <t>H642</t>
  </si>
  <si>
    <t>H643</t>
  </si>
  <si>
    <t>H644</t>
  </si>
  <si>
    <t>H165</t>
  </si>
  <si>
    <t>H646</t>
  </si>
  <si>
    <t>H645</t>
  </si>
  <si>
    <t>H647</t>
  </si>
  <si>
    <t>H650</t>
  </si>
  <si>
    <t>H652</t>
  </si>
  <si>
    <t>H654</t>
  </si>
  <si>
    <t>H655</t>
  </si>
  <si>
    <t>H657</t>
  </si>
  <si>
    <t>H658</t>
  </si>
  <si>
    <t>H659</t>
  </si>
  <si>
    <t>H661</t>
  </si>
  <si>
    <t>H662</t>
  </si>
  <si>
    <t>H665</t>
  </si>
  <si>
    <t>H666</t>
  </si>
  <si>
    <t>H669</t>
  </si>
  <si>
    <t>H670</t>
  </si>
  <si>
    <t>H671</t>
  </si>
  <si>
    <t>H672</t>
  </si>
  <si>
    <t>H673</t>
  </si>
  <si>
    <t>H674</t>
  </si>
  <si>
    <t>H675</t>
  </si>
  <si>
    <t>H676</t>
  </si>
  <si>
    <t>H682</t>
  </si>
  <si>
    <t>H681</t>
  </si>
  <si>
    <t>H678</t>
  </si>
  <si>
    <t>H679</t>
  </si>
  <si>
    <t>H683</t>
  </si>
  <si>
    <t>H677</t>
  </si>
  <si>
    <t>H687</t>
  </si>
  <si>
    <t>H688</t>
  </si>
  <si>
    <t>H689</t>
  </si>
  <si>
    <t>H690</t>
  </si>
  <si>
    <t>H691</t>
  </si>
  <si>
    <t>H684</t>
  </si>
  <si>
    <t>F810</t>
  </si>
  <si>
    <t>H693</t>
  </si>
  <si>
    <t>H694</t>
  </si>
  <si>
    <t>H695</t>
  </si>
  <si>
    <t>H699</t>
  </si>
  <si>
    <t>H704</t>
  </si>
  <si>
    <t>H700</t>
  </si>
  <si>
    <t>H686</t>
  </si>
  <si>
    <t>H702</t>
  </si>
  <si>
    <t>H701</t>
  </si>
  <si>
    <t>H703</t>
  </si>
  <si>
    <t>H706</t>
  </si>
  <si>
    <t>H707</t>
  </si>
  <si>
    <t>H708</t>
  </si>
  <si>
    <t>H710</t>
  </si>
  <si>
    <t>H713</t>
  </si>
  <si>
    <t>H714</t>
  </si>
  <si>
    <t>H715</t>
  </si>
  <si>
    <t>H716</t>
  </si>
  <si>
    <t>H717</t>
  </si>
  <si>
    <t>H719</t>
  </si>
  <si>
    <t>H720</t>
  </si>
  <si>
    <t>H723</t>
  </si>
  <si>
    <t>H724</t>
  </si>
  <si>
    <t>H725</t>
  </si>
  <si>
    <t>H726</t>
  </si>
  <si>
    <t>H727</t>
  </si>
  <si>
    <t>H729</t>
  </si>
  <si>
    <t>H731</t>
  </si>
  <si>
    <t>H732</t>
  </si>
  <si>
    <t>H734</t>
  </si>
  <si>
    <t>H733</t>
  </si>
  <si>
    <t>H735</t>
  </si>
  <si>
    <t>H736</t>
  </si>
  <si>
    <t>H738</t>
  </si>
  <si>
    <t>H739</t>
  </si>
  <si>
    <t>H743</t>
  </si>
  <si>
    <t>H744</t>
  </si>
  <si>
    <t>H745</t>
  </si>
  <si>
    <t>H746</t>
  </si>
  <si>
    <t>H749</t>
  </si>
  <si>
    <t>H013</t>
  </si>
  <si>
    <t>H752</t>
  </si>
  <si>
    <t>H754</t>
  </si>
  <si>
    <t>H753</t>
  </si>
  <si>
    <t>H755</t>
  </si>
  <si>
    <t>H756</t>
  </si>
  <si>
    <t>H763</t>
  </si>
  <si>
    <t>H764</t>
  </si>
  <si>
    <t>H760</t>
  </si>
  <si>
    <t>H765</t>
  </si>
  <si>
    <t>H766</t>
  </si>
  <si>
    <t>H767</t>
  </si>
  <si>
    <t>H768</t>
  </si>
  <si>
    <t>H770</t>
  </si>
  <si>
    <t>H772</t>
  </si>
  <si>
    <t>H769</t>
  </si>
  <si>
    <t>H773</t>
  </si>
  <si>
    <t>H771</t>
  </si>
  <si>
    <t>H774</t>
  </si>
  <si>
    <t>G566</t>
  </si>
  <si>
    <t>H775</t>
  </si>
  <si>
    <t>H777</t>
  </si>
  <si>
    <t>H780</t>
  </si>
  <si>
    <t>H781</t>
  </si>
  <si>
    <t>H778</t>
  </si>
  <si>
    <t>H779</t>
  </si>
  <si>
    <t>H782</t>
  </si>
  <si>
    <t>H783</t>
  </si>
  <si>
    <t>H784</t>
  </si>
  <si>
    <t>H785</t>
  </si>
  <si>
    <t>H786</t>
  </si>
  <si>
    <t>H787</t>
  </si>
  <si>
    <t>H789</t>
  </si>
  <si>
    <t>H790</t>
  </si>
  <si>
    <t>H791</t>
  </si>
  <si>
    <t>M264</t>
  </si>
  <si>
    <t>H792</t>
  </si>
  <si>
    <t>M295</t>
  </si>
  <si>
    <t>H793</t>
  </si>
  <si>
    <t>H794</t>
  </si>
  <si>
    <t>H795</t>
  </si>
  <si>
    <t>H796</t>
  </si>
  <si>
    <t>H797</t>
  </si>
  <si>
    <t>H798</t>
  </si>
  <si>
    <t>H800</t>
  </si>
  <si>
    <t>H799</t>
  </si>
  <si>
    <t>H801</t>
  </si>
  <si>
    <t>H803</t>
  </si>
  <si>
    <t>H804</t>
  </si>
  <si>
    <t>H802</t>
  </si>
  <si>
    <t>H805</t>
  </si>
  <si>
    <t>H806</t>
  </si>
  <si>
    <t>H808</t>
  </si>
  <si>
    <t>H807</t>
  </si>
  <si>
    <t>H809</t>
  </si>
  <si>
    <t>H810</t>
  </si>
  <si>
    <t>H814</t>
  </si>
  <si>
    <t>H811</t>
  </si>
  <si>
    <t>H812</t>
  </si>
  <si>
    <t>H816</t>
  </si>
  <si>
    <t>H815</t>
  </si>
  <si>
    <t>H818</t>
  </si>
  <si>
    <t>H819</t>
  </si>
  <si>
    <t>H820</t>
  </si>
  <si>
    <t>H823</t>
  </si>
  <si>
    <t>H822</t>
  </si>
  <si>
    <t>H826</t>
  </si>
  <si>
    <t>H825</t>
  </si>
  <si>
    <t>H827</t>
  </si>
  <si>
    <t>H824</t>
  </si>
  <si>
    <t>D324</t>
  </si>
  <si>
    <t>H831</t>
  </si>
  <si>
    <t>H834</t>
  </si>
  <si>
    <t>H836</t>
  </si>
  <si>
    <t>H838</t>
  </si>
  <si>
    <t>H833</t>
  </si>
  <si>
    <t>H835</t>
  </si>
  <si>
    <t>M277</t>
  </si>
  <si>
    <t>H839</t>
  </si>
  <si>
    <t>H840</t>
  </si>
  <si>
    <t>H841</t>
  </si>
  <si>
    <t>H842</t>
  </si>
  <si>
    <t>H843</t>
  </si>
  <si>
    <t>H844</t>
  </si>
  <si>
    <t>H845</t>
  </si>
  <si>
    <t>H846</t>
  </si>
  <si>
    <t>H847</t>
  </si>
  <si>
    <t>H850</t>
  </si>
  <si>
    <t>H856</t>
  </si>
  <si>
    <t>H857</t>
  </si>
  <si>
    <t>H858</t>
  </si>
  <si>
    <t>H859</t>
  </si>
  <si>
    <t>H860</t>
  </si>
  <si>
    <t>H862</t>
  </si>
  <si>
    <t>H861</t>
  </si>
  <si>
    <t>H865</t>
  </si>
  <si>
    <t>H867</t>
  </si>
  <si>
    <t>H870</t>
  </si>
  <si>
    <t>H868</t>
  </si>
  <si>
    <t>B952</t>
  </si>
  <si>
    <t>H873</t>
  </si>
  <si>
    <t>H875</t>
  </si>
  <si>
    <t>H876</t>
  </si>
  <si>
    <t>H892</t>
  </si>
  <si>
    <t>H880</t>
  </si>
  <si>
    <t>H881</t>
  </si>
  <si>
    <t>H883</t>
  </si>
  <si>
    <t>H890</t>
  </si>
  <si>
    <t>H894</t>
  </si>
  <si>
    <t>H891</t>
  </si>
  <si>
    <t>H893</t>
  </si>
  <si>
    <t>H885</t>
  </si>
  <si>
    <t>H895</t>
  </si>
  <si>
    <t>H896</t>
  </si>
  <si>
    <t>H897</t>
  </si>
  <si>
    <t>H882</t>
  </si>
  <si>
    <t>H898</t>
  </si>
  <si>
    <t>H888</t>
  </si>
  <si>
    <t>H878</t>
  </si>
  <si>
    <t>H889</t>
  </si>
  <si>
    <t>H887</t>
  </si>
  <si>
    <t>H899</t>
  </si>
  <si>
    <t>H884</t>
  </si>
  <si>
    <t>H900</t>
  </si>
  <si>
    <t>H907</t>
  </si>
  <si>
    <t>H906</t>
  </si>
  <si>
    <t>H910</t>
  </si>
  <si>
    <t>H912</t>
  </si>
  <si>
    <t>M390</t>
  </si>
  <si>
    <t>H903</t>
  </si>
  <si>
    <t>H914</t>
  </si>
  <si>
    <t>H916</t>
  </si>
  <si>
    <t>H918</t>
  </si>
  <si>
    <t>H919</t>
  </si>
  <si>
    <t>H920</t>
  </si>
  <si>
    <t>H921</t>
  </si>
  <si>
    <t>G467</t>
  </si>
  <si>
    <t>H917</t>
  </si>
  <si>
    <t>H922</t>
  </si>
  <si>
    <t>H923</t>
  </si>
  <si>
    <t>H924</t>
  </si>
  <si>
    <t>H926</t>
  </si>
  <si>
    <t>G287</t>
  </si>
  <si>
    <t>D690</t>
  </si>
  <si>
    <t>H901</t>
  </si>
  <si>
    <t>H928</t>
  </si>
  <si>
    <t>H929</t>
  </si>
  <si>
    <t>H930</t>
  </si>
  <si>
    <t>A562</t>
  </si>
  <si>
    <t>H933</t>
  </si>
  <si>
    <t>H931</t>
  </si>
  <si>
    <t>H935</t>
  </si>
  <si>
    <t>H936</t>
  </si>
  <si>
    <t>H937</t>
  </si>
  <si>
    <t>H941</t>
  </si>
  <si>
    <t>H942</t>
  </si>
  <si>
    <t>H940</t>
  </si>
  <si>
    <t>H943</t>
  </si>
  <si>
    <t>H939</t>
  </si>
  <si>
    <t>H938</t>
  </si>
  <si>
    <t>H945</t>
  </si>
  <si>
    <t>H949</t>
  </si>
  <si>
    <t>H951</t>
  </si>
  <si>
    <t>H952</t>
  </si>
  <si>
    <t>H953</t>
  </si>
  <si>
    <t>H955</t>
  </si>
  <si>
    <t>H959</t>
  </si>
  <si>
    <t>H957</t>
  </si>
  <si>
    <t>H961</t>
  </si>
  <si>
    <t>H962</t>
  </si>
  <si>
    <t>H956</t>
  </si>
  <si>
    <t>M345</t>
  </si>
  <si>
    <t>H958</t>
  </si>
  <si>
    <t>H964</t>
  </si>
  <si>
    <t>H967</t>
  </si>
  <si>
    <t>H969</t>
  </si>
  <si>
    <t>H970</t>
  </si>
  <si>
    <t>H971</t>
  </si>
  <si>
    <t>H973</t>
  </si>
  <si>
    <t>H976</t>
  </si>
  <si>
    <t>H977</t>
  </si>
  <si>
    <t>H975</t>
  </si>
  <si>
    <t>H978</t>
  </si>
  <si>
    <t>H979</t>
  </si>
  <si>
    <t>M377</t>
  </si>
  <si>
    <t>H981</t>
  </si>
  <si>
    <t>H982</t>
  </si>
  <si>
    <t>H984</t>
  </si>
  <si>
    <t>F043</t>
  </si>
  <si>
    <t>H985</t>
  </si>
  <si>
    <t>H986</t>
  </si>
  <si>
    <t>H999</t>
  </si>
  <si>
    <t>H987</t>
  </si>
  <si>
    <t>I003</t>
  </si>
  <si>
    <t>H997</t>
  </si>
  <si>
    <t>H994</t>
  </si>
  <si>
    <t>I005</t>
  </si>
  <si>
    <t>I007</t>
  </si>
  <si>
    <t>H992</t>
  </si>
  <si>
    <t>I008</t>
  </si>
  <si>
    <t>H996</t>
  </si>
  <si>
    <t>H988</t>
  </si>
  <si>
    <t>H989</t>
  </si>
  <si>
    <t>H990</t>
  </si>
  <si>
    <t>I011</t>
  </si>
  <si>
    <t>I012</t>
  </si>
  <si>
    <t>I002</t>
  </si>
  <si>
    <t>I014</t>
  </si>
  <si>
    <t>H991</t>
  </si>
  <si>
    <t>I016</t>
  </si>
  <si>
    <t>I018</t>
  </si>
  <si>
    <t>I017</t>
  </si>
  <si>
    <t>I019</t>
  </si>
  <si>
    <t>I023</t>
  </si>
  <si>
    <t>I024</t>
  </si>
  <si>
    <t>I025</t>
  </si>
  <si>
    <t>I028</t>
  </si>
  <si>
    <t>I031</t>
  </si>
  <si>
    <t>H712</t>
  </si>
  <si>
    <t>I029</t>
  </si>
  <si>
    <t>I032</t>
  </si>
  <si>
    <t>I026</t>
  </si>
  <si>
    <t>I027</t>
  </si>
  <si>
    <t>I030</t>
  </si>
  <si>
    <t>I040</t>
  </si>
  <si>
    <t>I042</t>
  </si>
  <si>
    <t>I035</t>
  </si>
  <si>
    <t>I034</t>
  </si>
  <si>
    <t>I037</t>
  </si>
  <si>
    <t>I045</t>
  </si>
  <si>
    <t>I046</t>
  </si>
  <si>
    <t>I049</t>
  </si>
  <si>
    <t>I052</t>
  </si>
  <si>
    <t>I051</t>
  </si>
  <si>
    <t>I054</t>
  </si>
  <si>
    <t>I060</t>
  </si>
  <si>
    <t>I061</t>
  </si>
  <si>
    <t>I058</t>
  </si>
  <si>
    <t>I057</t>
  </si>
  <si>
    <t>I056</t>
  </si>
  <si>
    <t>I062</t>
  </si>
  <si>
    <t>A368</t>
  </si>
  <si>
    <t>I063</t>
  </si>
  <si>
    <t>G383</t>
  </si>
  <si>
    <t>I066</t>
  </si>
  <si>
    <t>I065</t>
  </si>
  <si>
    <t>G407</t>
  </si>
  <si>
    <t>B906</t>
  </si>
  <si>
    <t>I073</t>
  </si>
  <si>
    <t>B310</t>
  </si>
  <si>
    <t>I072</t>
  </si>
  <si>
    <t>I071</t>
  </si>
  <si>
    <t>I076</t>
  </si>
  <si>
    <t>I079</t>
  </si>
  <si>
    <t>I082</t>
  </si>
  <si>
    <t>I084</t>
  </si>
  <si>
    <t>I086</t>
  </si>
  <si>
    <t>I093</t>
  </si>
  <si>
    <t>I092</t>
  </si>
  <si>
    <t>I089</t>
  </si>
  <si>
    <t>I095</t>
  </si>
  <si>
    <t>I096</t>
  </si>
  <si>
    <t>I098</t>
  </si>
  <si>
    <t>I088</t>
  </si>
  <si>
    <t>I102</t>
  </si>
  <si>
    <t>I103</t>
  </si>
  <si>
    <t>I105</t>
  </si>
  <si>
    <t>I108</t>
  </si>
  <si>
    <t>I109</t>
  </si>
  <si>
    <t>I110</t>
  </si>
  <si>
    <t>G788</t>
  </si>
  <si>
    <t>I107</t>
  </si>
  <si>
    <t>I114</t>
  </si>
  <si>
    <t>I115</t>
  </si>
  <si>
    <t>I113</t>
  </si>
  <si>
    <t>I116</t>
  </si>
  <si>
    <t>I117</t>
  </si>
  <si>
    <t>I090</t>
  </si>
  <si>
    <t>I119</t>
  </si>
  <si>
    <t>I120</t>
  </si>
  <si>
    <t>I121</t>
  </si>
  <si>
    <t>I123</t>
  </si>
  <si>
    <t>I125</t>
  </si>
  <si>
    <t>I124</t>
  </si>
  <si>
    <t>I122</t>
  </si>
  <si>
    <t>I126</t>
  </si>
  <si>
    <t>I128</t>
  </si>
  <si>
    <t>I130</t>
  </si>
  <si>
    <t>I129</t>
  </si>
  <si>
    <t>I131</t>
  </si>
  <si>
    <t>I132</t>
  </si>
  <si>
    <t>I133</t>
  </si>
  <si>
    <t>I135</t>
  </si>
  <si>
    <t>I136</t>
  </si>
  <si>
    <t>I137</t>
  </si>
  <si>
    <t>I139</t>
  </si>
  <si>
    <t>I140</t>
  </si>
  <si>
    <t>I142</t>
  </si>
  <si>
    <t>I143</t>
  </si>
  <si>
    <t>I147</t>
  </si>
  <si>
    <t>I144</t>
  </si>
  <si>
    <t>I145</t>
  </si>
  <si>
    <t>I148</t>
  </si>
  <si>
    <t>I151</t>
  </si>
  <si>
    <t>I150</t>
  </si>
  <si>
    <t>I152</t>
  </si>
  <si>
    <t>I154</t>
  </si>
  <si>
    <t>I153</t>
  </si>
  <si>
    <t>I157</t>
  </si>
  <si>
    <t>I156</t>
  </si>
  <si>
    <t>I158</t>
  </si>
  <si>
    <t>I162</t>
  </si>
  <si>
    <t>I163</t>
  </si>
  <si>
    <t>I164</t>
  </si>
  <si>
    <t>I165</t>
  </si>
  <si>
    <t>I166</t>
  </si>
  <si>
    <t>I373</t>
  </si>
  <si>
    <t>I261</t>
  </si>
  <si>
    <t>I329</t>
  </si>
  <si>
    <t>I328</t>
  </si>
  <si>
    <t>I347</t>
  </si>
  <si>
    <t>I376</t>
  </si>
  <si>
    <t>I377</t>
  </si>
  <si>
    <t>I381</t>
  </si>
  <si>
    <t>I382</t>
  </si>
  <si>
    <t>I384</t>
  </si>
  <si>
    <t>I390</t>
  </si>
  <si>
    <t>I388</t>
  </si>
  <si>
    <t>I389</t>
  </si>
  <si>
    <t>I391</t>
  </si>
  <si>
    <t>I402</t>
  </si>
  <si>
    <t>I403</t>
  </si>
  <si>
    <t>I404</t>
  </si>
  <si>
    <t>I394</t>
  </si>
  <si>
    <t>I396</t>
  </si>
  <si>
    <t>I392</t>
  </si>
  <si>
    <t>I405</t>
  </si>
  <si>
    <t>I401</t>
  </si>
  <si>
    <t>I407</t>
  </si>
  <si>
    <t>I400</t>
  </si>
  <si>
    <t>I393</t>
  </si>
  <si>
    <t>I408</t>
  </si>
  <si>
    <t>I409</t>
  </si>
  <si>
    <t>I414</t>
  </si>
  <si>
    <t>I412</t>
  </si>
  <si>
    <t>I415</t>
  </si>
  <si>
    <t>I416</t>
  </si>
  <si>
    <t>I417</t>
  </si>
  <si>
    <t>H757</t>
  </si>
  <si>
    <t>H821</t>
  </si>
  <si>
    <t>H829</t>
  </si>
  <si>
    <t>H851</t>
  </si>
  <si>
    <t>H852</t>
  </si>
  <si>
    <t>H855</t>
  </si>
  <si>
    <t>H872</t>
  </si>
  <si>
    <t>H877</t>
  </si>
  <si>
    <t>H944</t>
  </si>
  <si>
    <t>H974</t>
  </si>
  <si>
    <t>I048</t>
  </si>
  <si>
    <t>I053</t>
  </si>
  <si>
    <t>I059</t>
  </si>
  <si>
    <t>I138</t>
  </si>
  <si>
    <t>I155</t>
  </si>
  <si>
    <t>I189</t>
  </si>
  <si>
    <t>I191</t>
  </si>
  <si>
    <t>I197</t>
  </si>
  <si>
    <t>I198</t>
  </si>
  <si>
    <t>I192</t>
  </si>
  <si>
    <t>I199</t>
  </si>
  <si>
    <t>I193</t>
  </si>
  <si>
    <t>I201</t>
  </si>
  <si>
    <t>I190</t>
  </si>
  <si>
    <t>I202</t>
  </si>
  <si>
    <t>I196</t>
  </si>
  <si>
    <t>I208</t>
  </si>
  <si>
    <t>I210</t>
  </si>
  <si>
    <t>I213</t>
  </si>
  <si>
    <t>I214</t>
  </si>
  <si>
    <t>I215</t>
  </si>
  <si>
    <t>I216</t>
  </si>
  <si>
    <t>I258</t>
  </si>
  <si>
    <t>I259</t>
  </si>
  <si>
    <t>I256</t>
  </si>
  <si>
    <t>I262</t>
  </si>
  <si>
    <t>I263</t>
  </si>
  <si>
    <t>I266</t>
  </si>
  <si>
    <t>I265</t>
  </si>
  <si>
    <t>I264</t>
  </si>
  <si>
    <t>I271</t>
  </si>
  <si>
    <t>I277</t>
  </si>
  <si>
    <t>I278</t>
  </si>
  <si>
    <t>I280</t>
  </si>
  <si>
    <t>I279</t>
  </si>
  <si>
    <t>I273</t>
  </si>
  <si>
    <t>I281</t>
  </si>
  <si>
    <t>I282</t>
  </si>
  <si>
    <t>I283</t>
  </si>
  <si>
    <t>I275</t>
  </si>
  <si>
    <t>I286</t>
  </si>
  <si>
    <t>I287</t>
  </si>
  <si>
    <t>I288</t>
  </si>
  <si>
    <t>I289</t>
  </si>
  <si>
    <t>I274</t>
  </si>
  <si>
    <t>I276</t>
  </si>
  <si>
    <t>I290</t>
  </si>
  <si>
    <t>I284</t>
  </si>
  <si>
    <t>M209</t>
  </si>
  <si>
    <t>I292</t>
  </si>
  <si>
    <t>I293</t>
  </si>
  <si>
    <t>I294</t>
  </si>
  <si>
    <t>I296</t>
  </si>
  <si>
    <t>I300</t>
  </si>
  <si>
    <t>M276</t>
  </si>
  <si>
    <t>I302</t>
  </si>
  <si>
    <t>I305</t>
  </si>
  <si>
    <t>F557</t>
  </si>
  <si>
    <t>I306</t>
  </si>
  <si>
    <t>I307</t>
  </si>
  <si>
    <t>I318</t>
  </si>
  <si>
    <t>I317</t>
  </si>
  <si>
    <t>I319</t>
  </si>
  <si>
    <t>B466</t>
  </si>
  <si>
    <t>I320</t>
  </si>
  <si>
    <t>I321</t>
  </si>
  <si>
    <t>I324</t>
  </si>
  <si>
    <t>I332</t>
  </si>
  <si>
    <t>I333</t>
  </si>
  <si>
    <t>I335</t>
  </si>
  <si>
    <t>I336</t>
  </si>
  <si>
    <t>I342</t>
  </si>
  <si>
    <t>I341</t>
  </si>
  <si>
    <t>I344</t>
  </si>
  <si>
    <t>I346</t>
  </si>
  <si>
    <t>I348</t>
  </si>
  <si>
    <t>M333</t>
  </si>
  <si>
    <t>I350</t>
  </si>
  <si>
    <t>I352</t>
  </si>
  <si>
    <t>I354</t>
  </si>
  <si>
    <t>I375</t>
  </si>
  <si>
    <t>I168</t>
  </si>
  <si>
    <t>I171</t>
  </si>
  <si>
    <t>M438</t>
  </si>
  <si>
    <t>I170</t>
  </si>
  <si>
    <t>I169</t>
  </si>
  <si>
    <t>I172</t>
  </si>
  <si>
    <t>I176</t>
  </si>
  <si>
    <t>I175</t>
  </si>
  <si>
    <t>I174</t>
  </si>
  <si>
    <t>I173</t>
  </si>
  <si>
    <t>I178</t>
  </si>
  <si>
    <t>I179</t>
  </si>
  <si>
    <t>I181</t>
  </si>
  <si>
    <t>I177</t>
  </si>
  <si>
    <t>I183</t>
  </si>
  <si>
    <t>I184</t>
  </si>
  <si>
    <t>I185</t>
  </si>
  <si>
    <t>I187</t>
  </si>
  <si>
    <t>I188</t>
  </si>
  <si>
    <t>I203</t>
  </si>
  <si>
    <t>I205</t>
  </si>
  <si>
    <t>I206</t>
  </si>
  <si>
    <t>I207</t>
  </si>
  <si>
    <t>I217</t>
  </si>
  <si>
    <t>I220</t>
  </si>
  <si>
    <t>I221</t>
  </si>
  <si>
    <t>I219</t>
  </si>
  <si>
    <t>I224</t>
  </si>
  <si>
    <t>I230</t>
  </si>
  <si>
    <t>I225</t>
  </si>
  <si>
    <t>I232</t>
  </si>
  <si>
    <t>I233</t>
  </si>
  <si>
    <t>I234</t>
  </si>
  <si>
    <t>M284</t>
  </si>
  <si>
    <t>C717</t>
  </si>
  <si>
    <t>I238</t>
  </si>
  <si>
    <t>I237</t>
  </si>
  <si>
    <t>I240</t>
  </si>
  <si>
    <t>I242</t>
  </si>
  <si>
    <t>I243</t>
  </si>
  <si>
    <t>I244</t>
  </si>
  <si>
    <t>M273</t>
  </si>
  <si>
    <t>I247</t>
  </si>
  <si>
    <t>I248</t>
  </si>
  <si>
    <t>I249</t>
  </si>
  <si>
    <t>I251</t>
  </si>
  <si>
    <t>I253</t>
  </si>
  <si>
    <t>I254</t>
  </si>
  <si>
    <t>I255</t>
  </si>
  <si>
    <t>I291</t>
  </si>
  <si>
    <t>I301</t>
  </si>
  <si>
    <t>I308</t>
  </si>
  <si>
    <t>I310</t>
  </si>
  <si>
    <t>I309</t>
  </si>
  <si>
    <t>I311</t>
  </si>
  <si>
    <t>I312</t>
  </si>
  <si>
    <t>I314</t>
  </si>
  <si>
    <t>I316</t>
  </si>
  <si>
    <t>I315</t>
  </si>
  <si>
    <t>I182</t>
  </si>
  <si>
    <t>I304</t>
  </si>
  <si>
    <t>I326</t>
  </si>
  <si>
    <t>I327</t>
  </si>
  <si>
    <t>I330</t>
  </si>
  <si>
    <t>I337</t>
  </si>
  <si>
    <t>I339</t>
  </si>
  <si>
    <t>I365</t>
  </si>
  <si>
    <t>I367</t>
  </si>
  <si>
    <t>I368</t>
  </si>
  <si>
    <t>I357</t>
  </si>
  <si>
    <t>C919</t>
  </si>
  <si>
    <t>I370</t>
  </si>
  <si>
    <t>I363</t>
  </si>
  <si>
    <t>I359</t>
  </si>
  <si>
    <t>I360</t>
  </si>
  <si>
    <t>I371</t>
  </si>
  <si>
    <t>I362</t>
  </si>
  <si>
    <t>I356</t>
  </si>
  <si>
    <t>I372</t>
  </si>
  <si>
    <t>I361</t>
  </si>
  <si>
    <t>I260</t>
  </si>
  <si>
    <t>I351</t>
  </si>
  <si>
    <t>I353</t>
  </si>
  <si>
    <t>I374</t>
  </si>
  <si>
    <t>I410</t>
  </si>
  <si>
    <t>I411</t>
  </si>
  <si>
    <t>I418</t>
  </si>
  <si>
    <t>I420</t>
  </si>
  <si>
    <t>I421</t>
  </si>
  <si>
    <t>I422</t>
  </si>
  <si>
    <t>I423</t>
  </si>
  <si>
    <t>I424</t>
  </si>
  <si>
    <t>I425</t>
  </si>
  <si>
    <t>I426</t>
  </si>
  <si>
    <t>I428</t>
  </si>
  <si>
    <t>I429</t>
  </si>
  <si>
    <t>I430</t>
  </si>
  <si>
    <t>I431</t>
  </si>
  <si>
    <t>I432</t>
  </si>
  <si>
    <t>I433</t>
  </si>
  <si>
    <t>I434</t>
  </si>
  <si>
    <t>I435</t>
  </si>
  <si>
    <t>I436</t>
  </si>
  <si>
    <t>I437</t>
  </si>
  <si>
    <t>I438</t>
  </si>
  <si>
    <t>I439</t>
  </si>
  <si>
    <t>I441</t>
  </si>
  <si>
    <t>I442</t>
  </si>
  <si>
    <t>I443</t>
  </si>
  <si>
    <t>I444</t>
  </si>
  <si>
    <t>I445</t>
  </si>
  <si>
    <t>I447</t>
  </si>
  <si>
    <t>I448</t>
  </si>
  <si>
    <t>I449</t>
  </si>
  <si>
    <t>I451</t>
  </si>
  <si>
    <t>I452</t>
  </si>
  <si>
    <t>I453</t>
  </si>
  <si>
    <t>I454</t>
  </si>
  <si>
    <t>I455</t>
  </si>
  <si>
    <t>I457</t>
  </si>
  <si>
    <t>G972</t>
  </si>
  <si>
    <t>M413</t>
  </si>
  <si>
    <t>I460</t>
  </si>
  <si>
    <t>I461</t>
  </si>
  <si>
    <t>I462</t>
  </si>
  <si>
    <t>I463</t>
  </si>
  <si>
    <t>G614</t>
  </si>
  <si>
    <t>I464</t>
  </si>
  <si>
    <t>I466</t>
  </si>
  <si>
    <t>I465</t>
  </si>
  <si>
    <t>I467</t>
  </si>
  <si>
    <t>I468</t>
  </si>
  <si>
    <t>I469</t>
  </si>
  <si>
    <t>I470</t>
  </si>
  <si>
    <t>I471</t>
  </si>
  <si>
    <t>I473</t>
  </si>
  <si>
    <t>I472</t>
  </si>
  <si>
    <t>I475</t>
  </si>
  <si>
    <t>I476</t>
  </si>
  <si>
    <t>I477</t>
  </si>
  <si>
    <t>I478</t>
  </si>
  <si>
    <t>I479</t>
  </si>
  <si>
    <t>H730</t>
  </si>
  <si>
    <t>I480</t>
  </si>
  <si>
    <t>I482</t>
  </si>
  <si>
    <t>I483</t>
  </si>
  <si>
    <t>I484</t>
  </si>
  <si>
    <t>I486</t>
  </si>
  <si>
    <t>I485</t>
  </si>
  <si>
    <t>I487</t>
  </si>
  <si>
    <t>I489</t>
  </si>
  <si>
    <t>I490</t>
  </si>
  <si>
    <t>I492</t>
  </si>
  <si>
    <t>I493</t>
  </si>
  <si>
    <t>I494</t>
  </si>
  <si>
    <t>I496</t>
  </si>
  <si>
    <t>B962</t>
  </si>
  <si>
    <t>I497</t>
  </si>
  <si>
    <t>I498</t>
  </si>
  <si>
    <t>I499</t>
  </si>
  <si>
    <t>I501</t>
  </si>
  <si>
    <t>I503</t>
  </si>
  <si>
    <t>I504</t>
  </si>
  <si>
    <t>M256</t>
  </si>
  <si>
    <t>I506</t>
  </si>
  <si>
    <t>I507</t>
  </si>
  <si>
    <t>I510</t>
  </si>
  <si>
    <t>I511</t>
  </si>
  <si>
    <t>I512</t>
  </si>
  <si>
    <t>M326</t>
  </si>
  <si>
    <t>I519</t>
  </si>
  <si>
    <t>I520</t>
  </si>
  <si>
    <t>I522</t>
  </si>
  <si>
    <t>I523</t>
  </si>
  <si>
    <t>I526</t>
  </si>
  <si>
    <t>I527</t>
  </si>
  <si>
    <t>I529</t>
  </si>
  <si>
    <t>I530</t>
  </si>
  <si>
    <t>I531</t>
  </si>
  <si>
    <t>I532</t>
  </si>
  <si>
    <t>I533</t>
  </si>
  <si>
    <t>I534</t>
  </si>
  <si>
    <t>I535</t>
  </si>
  <si>
    <t>I536</t>
  </si>
  <si>
    <t>D290</t>
  </si>
  <si>
    <t>I537</t>
  </si>
  <si>
    <t>I538</t>
  </si>
  <si>
    <t>I539</t>
  </si>
  <si>
    <t>I540</t>
  </si>
  <si>
    <t>I541</t>
  </si>
  <si>
    <t>I543</t>
  </si>
  <si>
    <t>I544</t>
  </si>
  <si>
    <t>I545</t>
  </si>
  <si>
    <t>I546</t>
  </si>
  <si>
    <t>I548</t>
  </si>
  <si>
    <t>I549</t>
  </si>
  <si>
    <t>I551</t>
  </si>
  <si>
    <t>I553</t>
  </si>
  <si>
    <t>I554</t>
  </si>
  <si>
    <t>I555</t>
  </si>
  <si>
    <t>I556</t>
  </si>
  <si>
    <t>I558</t>
  </si>
  <si>
    <t>I559</t>
  </si>
  <si>
    <t>I561</t>
  </si>
  <si>
    <t>I562</t>
  </si>
  <si>
    <t>I563</t>
  </si>
  <si>
    <t>I564</t>
  </si>
  <si>
    <t>I565</t>
  </si>
  <si>
    <t>I566</t>
  </si>
  <si>
    <t>I567</t>
  </si>
  <si>
    <t>I569</t>
  </si>
  <si>
    <t>I570</t>
  </si>
  <si>
    <t>I571</t>
  </si>
  <si>
    <t>I573</t>
  </si>
  <si>
    <t>I576</t>
  </si>
  <si>
    <t>I577</t>
  </si>
  <si>
    <t>I578</t>
  </si>
  <si>
    <t>I580</t>
  </si>
  <si>
    <t>I581</t>
  </si>
  <si>
    <t>I582</t>
  </si>
  <si>
    <t>M360</t>
  </si>
  <si>
    <t>I585</t>
  </si>
  <si>
    <t>I588</t>
  </si>
  <si>
    <t>I589</t>
  </si>
  <si>
    <t>I590</t>
  </si>
  <si>
    <t>I593</t>
  </si>
  <si>
    <t>I592</t>
  </si>
  <si>
    <t>I594</t>
  </si>
  <si>
    <t>I591</t>
  </si>
  <si>
    <t>I595</t>
  </si>
  <si>
    <t>I597</t>
  </si>
  <si>
    <t>I598</t>
  </si>
  <si>
    <t>I599</t>
  </si>
  <si>
    <t>I600</t>
  </si>
  <si>
    <t>I601</t>
  </si>
  <si>
    <t>I602</t>
  </si>
  <si>
    <t>I603</t>
  </si>
  <si>
    <t>I604</t>
  </si>
  <si>
    <t>I605</t>
  </si>
  <si>
    <t>I606</t>
  </si>
  <si>
    <t>I607</t>
  </si>
  <si>
    <t>I608</t>
  </si>
  <si>
    <t>I609</t>
  </si>
  <si>
    <t>I610</t>
  </si>
  <si>
    <t>I611</t>
  </si>
  <si>
    <t>I612</t>
  </si>
  <si>
    <t>I613</t>
  </si>
  <si>
    <t>I614</t>
  </si>
  <si>
    <t>I615</t>
  </si>
  <si>
    <t>I618</t>
  </si>
  <si>
    <t>I621</t>
  </si>
  <si>
    <t>I622</t>
  </si>
  <si>
    <t>I624</t>
  </si>
  <si>
    <t>I625</t>
  </si>
  <si>
    <t>I626</t>
  </si>
  <si>
    <t>I627</t>
  </si>
  <si>
    <t>I628</t>
  </si>
  <si>
    <t>I629</t>
  </si>
  <si>
    <t>I630</t>
  </si>
  <si>
    <t>I631</t>
  </si>
  <si>
    <t>I632</t>
  </si>
  <si>
    <t>I634</t>
  </si>
  <si>
    <t>I635</t>
  </si>
  <si>
    <t>I636</t>
  </si>
  <si>
    <t>I637</t>
  </si>
  <si>
    <t>I642</t>
  </si>
  <si>
    <t>I643</t>
  </si>
  <si>
    <t>I640</t>
  </si>
  <si>
    <t>I639</t>
  </si>
  <si>
    <t>I653</t>
  </si>
  <si>
    <t>I654</t>
  </si>
  <si>
    <t>I641</t>
  </si>
  <si>
    <t>I644</t>
  </si>
  <si>
    <t>I646</t>
  </si>
  <si>
    <t>I645</t>
  </si>
  <si>
    <t>I647</t>
  </si>
  <si>
    <t>F357</t>
  </si>
  <si>
    <t>I648</t>
  </si>
  <si>
    <t>I649</t>
  </si>
  <si>
    <t>I651</t>
  </si>
  <si>
    <t>I652</t>
  </si>
  <si>
    <t>I655</t>
  </si>
  <si>
    <t>I656</t>
  </si>
  <si>
    <t>I662</t>
  </si>
  <si>
    <t>I661</t>
  </si>
  <si>
    <t>I659</t>
  </si>
  <si>
    <t>I660</t>
  </si>
  <si>
    <t>I657</t>
  </si>
  <si>
    <t>I663</t>
  </si>
  <si>
    <t>I666</t>
  </si>
  <si>
    <t>I667</t>
  </si>
  <si>
    <t>I668</t>
  </si>
  <si>
    <t>I669</t>
  </si>
  <si>
    <t>I671</t>
  </si>
  <si>
    <t>C070</t>
  </si>
  <si>
    <t>I676</t>
  </si>
  <si>
    <t>I677</t>
  </si>
  <si>
    <t>I678</t>
  </si>
  <si>
    <t>I679</t>
  </si>
  <si>
    <t>E070</t>
  </si>
  <si>
    <t>I681</t>
  </si>
  <si>
    <t>I686</t>
  </si>
  <si>
    <t>I688</t>
  </si>
  <si>
    <t>I682</t>
  </si>
  <si>
    <t>I683</t>
  </si>
  <si>
    <t>I684</t>
  </si>
  <si>
    <t>I690</t>
  </si>
  <si>
    <t>I687</t>
  </si>
  <si>
    <t>I689</t>
  </si>
  <si>
    <t>I693</t>
  </si>
  <si>
    <t>I692</t>
  </si>
  <si>
    <t>I695</t>
  </si>
  <si>
    <t>I696</t>
  </si>
  <si>
    <t>I697</t>
  </si>
  <si>
    <t>M437</t>
  </si>
  <si>
    <t>I698</t>
  </si>
  <si>
    <t>I700</t>
  </si>
  <si>
    <t>I701</t>
  </si>
  <si>
    <t>I699</t>
  </si>
  <si>
    <t>I703</t>
  </si>
  <si>
    <t>I702</t>
  </si>
  <si>
    <t>I704</t>
  </si>
  <si>
    <t>I705</t>
  </si>
  <si>
    <t>I706</t>
  </si>
  <si>
    <t>I707</t>
  </si>
  <si>
    <t>I709</t>
  </si>
  <si>
    <t>I711</t>
  </si>
  <si>
    <t>I712</t>
  </si>
  <si>
    <t>I714</t>
  </si>
  <si>
    <t>I715</t>
  </si>
  <si>
    <t>I716</t>
  </si>
  <si>
    <t>I717</t>
  </si>
  <si>
    <t>I718</t>
  </si>
  <si>
    <t>I720</t>
  </si>
  <si>
    <t>I721</t>
  </si>
  <si>
    <t>M253</t>
  </si>
  <si>
    <t>I723</t>
  </si>
  <si>
    <t>I724</t>
  </si>
  <si>
    <t>I725</t>
  </si>
  <si>
    <t>I726</t>
  </si>
  <si>
    <t>I727</t>
  </si>
  <si>
    <t>I728</t>
  </si>
  <si>
    <t>I729</t>
  </si>
  <si>
    <t>I730</t>
  </si>
  <si>
    <t>F116</t>
  </si>
  <si>
    <t>I732</t>
  </si>
  <si>
    <t>I734</t>
  </si>
  <si>
    <t>I735</t>
  </si>
  <si>
    <t>M347</t>
  </si>
  <si>
    <t>I736</t>
  </si>
  <si>
    <t>I738</t>
  </si>
  <si>
    <t>I739</t>
  </si>
  <si>
    <t>I741</t>
  </si>
  <si>
    <t>I742</t>
  </si>
  <si>
    <t>I743</t>
  </si>
  <si>
    <t>I744</t>
  </si>
  <si>
    <t>I745</t>
  </si>
  <si>
    <t>I747</t>
  </si>
  <si>
    <t>A468</t>
  </si>
  <si>
    <t>I748</t>
  </si>
  <si>
    <t>I749</t>
  </si>
  <si>
    <t>I750</t>
  </si>
  <si>
    <t>I751</t>
  </si>
  <si>
    <t>I752</t>
  </si>
  <si>
    <t>I753</t>
  </si>
  <si>
    <t>I754</t>
  </si>
  <si>
    <t>I756</t>
  </si>
  <si>
    <t>I757</t>
  </si>
  <si>
    <t>I633</t>
  </si>
  <si>
    <t>I758</t>
  </si>
  <si>
    <t>I759</t>
  </si>
  <si>
    <t>I761</t>
  </si>
  <si>
    <t>M325</t>
  </si>
  <si>
    <t>I765</t>
  </si>
  <si>
    <t>E265</t>
  </si>
  <si>
    <t>I767</t>
  </si>
  <si>
    <t>I771</t>
  </si>
  <si>
    <t>I774</t>
  </si>
  <si>
    <t>I775</t>
  </si>
  <si>
    <t>I777</t>
  </si>
  <si>
    <t>I778</t>
  </si>
  <si>
    <t>I779</t>
  </si>
  <si>
    <t>I780</t>
  </si>
  <si>
    <t>I781</t>
  </si>
  <si>
    <t>I782</t>
  </si>
  <si>
    <t>I783</t>
  </si>
  <si>
    <t>I785</t>
  </si>
  <si>
    <t>I786</t>
  </si>
  <si>
    <t>I787</t>
  </si>
  <si>
    <t>I790</t>
  </si>
  <si>
    <t>I791</t>
  </si>
  <si>
    <t>I793</t>
  </si>
  <si>
    <t>M412</t>
  </si>
  <si>
    <t>I794</t>
  </si>
  <si>
    <t>I796</t>
  </si>
  <si>
    <t>I797</t>
  </si>
  <si>
    <t>I798</t>
  </si>
  <si>
    <t>I799</t>
  </si>
  <si>
    <t>I800</t>
  </si>
  <si>
    <t>I801</t>
  </si>
  <si>
    <t>I802</t>
  </si>
  <si>
    <t>I803</t>
  </si>
  <si>
    <t>I805</t>
  </si>
  <si>
    <t>I808</t>
  </si>
  <si>
    <t>I809</t>
  </si>
  <si>
    <t>I812</t>
  </si>
  <si>
    <t>I813</t>
  </si>
  <si>
    <t>I815</t>
  </si>
  <si>
    <t>I817</t>
  </si>
  <si>
    <t>I819</t>
  </si>
  <si>
    <t>I820</t>
  </si>
  <si>
    <t>I821</t>
  </si>
  <si>
    <t>I822</t>
  </si>
  <si>
    <t>I823</t>
  </si>
  <si>
    <t>I824</t>
  </si>
  <si>
    <t>I825</t>
  </si>
  <si>
    <t>I826</t>
  </si>
  <si>
    <t>I827</t>
  </si>
  <si>
    <t>I828</t>
  </si>
  <si>
    <t>I829</t>
  </si>
  <si>
    <t>I830</t>
  </si>
  <si>
    <t>I831</t>
  </si>
  <si>
    <t>I832</t>
  </si>
  <si>
    <t>I838</t>
  </si>
  <si>
    <t>I839</t>
  </si>
  <si>
    <t>I840</t>
  </si>
  <si>
    <t>I841</t>
  </si>
  <si>
    <t>I844</t>
  </si>
  <si>
    <t>I843</t>
  </si>
  <si>
    <t>M411</t>
  </si>
  <si>
    <t>I847</t>
  </si>
  <si>
    <t>I848</t>
  </si>
  <si>
    <t>I849</t>
  </si>
  <si>
    <t>I850</t>
  </si>
  <si>
    <t>I851</t>
  </si>
  <si>
    <t>I852</t>
  </si>
  <si>
    <t>I853</t>
  </si>
  <si>
    <t>I854</t>
  </si>
  <si>
    <t>I855</t>
  </si>
  <si>
    <t>I856</t>
  </si>
  <si>
    <t>I857</t>
  </si>
  <si>
    <t>I858</t>
  </si>
  <si>
    <t>I860</t>
  </si>
  <si>
    <t>I861</t>
  </si>
  <si>
    <t>I862</t>
  </si>
  <si>
    <t>I863</t>
  </si>
  <si>
    <t>I864</t>
  </si>
  <si>
    <t>I865</t>
  </si>
  <si>
    <t>I866</t>
  </si>
  <si>
    <t>I867</t>
  </si>
  <si>
    <t>I868</t>
  </si>
  <si>
    <t>I869</t>
  </si>
  <si>
    <t>I871</t>
  </si>
  <si>
    <t>I872</t>
  </si>
  <si>
    <t>I873</t>
  </si>
  <si>
    <t>I874</t>
  </si>
  <si>
    <t>I875</t>
  </si>
  <si>
    <t>I876</t>
  </si>
  <si>
    <t>I877</t>
  </si>
  <si>
    <t>I878</t>
  </si>
  <si>
    <t>M436</t>
  </si>
  <si>
    <t>I673</t>
  </si>
  <si>
    <t>I880</t>
  </si>
  <si>
    <t>I881</t>
  </si>
  <si>
    <t>I884</t>
  </si>
  <si>
    <t>I885</t>
  </si>
  <si>
    <t>I886</t>
  </si>
  <si>
    <t>I887</t>
  </si>
  <si>
    <t>I888</t>
  </si>
  <si>
    <t>I891</t>
  </si>
  <si>
    <t>I892</t>
  </si>
  <si>
    <t>I893</t>
  </si>
  <si>
    <t>I894</t>
  </si>
  <si>
    <t>I895</t>
  </si>
  <si>
    <t>I896</t>
  </si>
  <si>
    <t>I899</t>
  </si>
  <si>
    <t>I901</t>
  </si>
  <si>
    <t>I902</t>
  </si>
  <si>
    <t>I903</t>
  </si>
  <si>
    <t>I904</t>
  </si>
  <si>
    <t>I905</t>
  </si>
  <si>
    <t>I906</t>
  </si>
  <si>
    <t>I907</t>
  </si>
  <si>
    <t>I908</t>
  </si>
  <si>
    <t>I909</t>
  </si>
  <si>
    <t>I910</t>
  </si>
  <si>
    <t>I911</t>
  </si>
  <si>
    <t>I912</t>
  </si>
  <si>
    <t>I914</t>
  </si>
  <si>
    <t>I916</t>
  </si>
  <si>
    <t>I917</t>
  </si>
  <si>
    <t>I919</t>
  </si>
  <si>
    <t>I921</t>
  </si>
  <si>
    <t>I922</t>
  </si>
  <si>
    <t>I923</t>
  </si>
  <si>
    <t>I924</t>
  </si>
  <si>
    <t>I925</t>
  </si>
  <si>
    <t>I926</t>
  </si>
  <si>
    <t>I927</t>
  </si>
  <si>
    <t>I928</t>
  </si>
  <si>
    <t>I929</t>
  </si>
  <si>
    <t>I930</t>
  </si>
  <si>
    <t>I932</t>
  </si>
  <si>
    <t>I935</t>
  </si>
  <si>
    <t>I936</t>
  </si>
  <si>
    <t>I937</t>
  </si>
  <si>
    <t>I938</t>
  </si>
  <si>
    <t>I939</t>
  </si>
  <si>
    <t>M298</t>
  </si>
  <si>
    <t>I941</t>
  </si>
  <si>
    <t>I942</t>
  </si>
  <si>
    <t>I943</t>
  </si>
  <si>
    <t>I945</t>
  </si>
  <si>
    <t>I946</t>
  </si>
  <si>
    <t>G887</t>
  </si>
  <si>
    <t>I947</t>
  </si>
  <si>
    <t>I948</t>
  </si>
  <si>
    <t>I949</t>
  </si>
  <si>
    <t>I950</t>
  </si>
  <si>
    <t>I951</t>
  </si>
  <si>
    <t>I953</t>
  </si>
  <si>
    <t>I954</t>
  </si>
  <si>
    <t>I955</t>
  </si>
  <si>
    <t>I956</t>
  </si>
  <si>
    <t>I959</t>
  </si>
  <si>
    <t>M290</t>
  </si>
  <si>
    <t>I960</t>
  </si>
  <si>
    <t>I962</t>
  </si>
  <si>
    <t>I963</t>
  </si>
  <si>
    <t>I964</t>
  </si>
  <si>
    <t>I965</t>
  </si>
  <si>
    <t>I968</t>
  </si>
  <si>
    <t>I969</t>
  </si>
  <si>
    <t>I970</t>
  </si>
  <si>
    <t>I973</t>
  </si>
  <si>
    <t>I974</t>
  </si>
  <si>
    <t>I975</t>
  </si>
  <si>
    <t>I976</t>
  </si>
  <si>
    <t>I977</t>
  </si>
  <si>
    <t>I978</t>
  </si>
  <si>
    <t>I980</t>
  </si>
  <si>
    <t>I981</t>
  </si>
  <si>
    <t>I982</t>
  </si>
  <si>
    <t>I984</t>
  </si>
  <si>
    <t>I985</t>
  </si>
  <si>
    <t>I986</t>
  </si>
  <si>
    <t>I990</t>
  </si>
  <si>
    <t>B014</t>
  </si>
  <si>
    <t>I991</t>
  </si>
  <si>
    <t>I992</t>
  </si>
  <si>
    <t>I993</t>
  </si>
  <si>
    <t>I994</t>
  </si>
  <si>
    <t>I995</t>
  </si>
  <si>
    <t>I996</t>
  </si>
  <si>
    <t>I997</t>
  </si>
  <si>
    <t>I998</t>
  </si>
  <si>
    <t>I804</t>
  </si>
  <si>
    <t>L002</t>
  </si>
  <si>
    <t>L003</t>
  </si>
  <si>
    <t>L004</t>
  </si>
  <si>
    <t>L006</t>
  </si>
  <si>
    <t>L007</t>
  </si>
  <si>
    <t>L008</t>
  </si>
  <si>
    <t>L009</t>
  </si>
  <si>
    <t>L010</t>
  </si>
  <si>
    <t>L011</t>
  </si>
  <si>
    <t>L013</t>
  </si>
  <si>
    <t>L014</t>
  </si>
  <si>
    <t>L015</t>
  </si>
  <si>
    <t>L016</t>
  </si>
  <si>
    <t>L017</t>
  </si>
  <si>
    <t>L018</t>
  </si>
  <si>
    <t>L019</t>
  </si>
  <si>
    <t>L020</t>
  </si>
  <si>
    <t>L022</t>
  </si>
  <si>
    <t>L023</t>
  </si>
  <si>
    <t>L024</t>
  </si>
  <si>
    <t>L025</t>
  </si>
  <si>
    <t>L026</t>
  </si>
  <si>
    <t>L027</t>
  </si>
  <si>
    <t>L030</t>
  </si>
  <si>
    <t>L032</t>
  </si>
  <si>
    <t>G736</t>
  </si>
  <si>
    <t>L034</t>
  </si>
  <si>
    <t>L035</t>
  </si>
  <si>
    <t>L036</t>
  </si>
  <si>
    <t>L037</t>
  </si>
  <si>
    <t>L038</t>
  </si>
  <si>
    <t>L039</t>
  </si>
  <si>
    <t>L040</t>
  </si>
  <si>
    <t>L042</t>
  </si>
  <si>
    <t>L046</t>
  </si>
  <si>
    <t>L047</t>
  </si>
  <si>
    <t>L048</t>
  </si>
  <si>
    <t>L049</t>
  </si>
  <si>
    <t>L050</t>
  </si>
  <si>
    <t>D024</t>
  </si>
  <si>
    <t>L055</t>
  </si>
  <si>
    <t>L056</t>
  </si>
  <si>
    <t>L057</t>
  </si>
  <si>
    <t>L058</t>
  </si>
  <si>
    <t>L059</t>
  </si>
  <si>
    <t>L061</t>
  </si>
  <si>
    <t>L062</t>
  </si>
  <si>
    <t>L063</t>
  </si>
  <si>
    <t>L064</t>
  </si>
  <si>
    <t>L065</t>
  </si>
  <si>
    <t>L066</t>
  </si>
  <si>
    <t>F260</t>
  </si>
  <si>
    <t>L069</t>
  </si>
  <si>
    <t>L070</t>
  </si>
  <si>
    <t>L071</t>
  </si>
  <si>
    <t>L073</t>
  </si>
  <si>
    <t>C698</t>
  </si>
  <si>
    <t>L074</t>
  </si>
  <si>
    <t>L075</t>
  </si>
  <si>
    <t>L078</t>
  </si>
  <si>
    <t>L081</t>
  </si>
  <si>
    <t>L082</t>
  </si>
  <si>
    <t>L083</t>
  </si>
  <si>
    <t>D292</t>
  </si>
  <si>
    <t>L084</t>
  </si>
  <si>
    <t>L085</t>
  </si>
  <si>
    <t>L086</t>
  </si>
  <si>
    <t>L087</t>
  </si>
  <si>
    <t>L088</t>
  </si>
  <si>
    <t>L089</t>
  </si>
  <si>
    <t>L090</t>
  </si>
  <si>
    <t>L093</t>
  </si>
  <si>
    <t>L094</t>
  </si>
  <si>
    <t>L096</t>
  </si>
  <si>
    <t>L097</t>
  </si>
  <si>
    <t>L100</t>
  </si>
  <si>
    <t>L102</t>
  </si>
  <si>
    <t>L103</t>
  </si>
  <si>
    <t>L104</t>
  </si>
  <si>
    <t>L105</t>
  </si>
  <si>
    <t>L106</t>
  </si>
  <si>
    <t>E548</t>
  </si>
  <si>
    <t>M282</t>
  </si>
  <si>
    <t>L108</t>
  </si>
  <si>
    <t>L109</t>
  </si>
  <si>
    <t>M210</t>
  </si>
  <si>
    <t>L111</t>
  </si>
  <si>
    <t>L112</t>
  </si>
  <si>
    <t>L113</t>
  </si>
  <si>
    <t>L115</t>
  </si>
  <si>
    <t>L116</t>
  </si>
  <si>
    <t>L117</t>
  </si>
  <si>
    <t>L118</t>
  </si>
  <si>
    <t>L120</t>
  </si>
  <si>
    <t>L121</t>
  </si>
  <si>
    <t>L122</t>
  </si>
  <si>
    <t>L124</t>
  </si>
  <si>
    <t>L125</t>
  </si>
  <si>
    <t>L126</t>
  </si>
  <si>
    <t>L127</t>
  </si>
  <si>
    <t>L123</t>
  </si>
  <si>
    <t>L131</t>
  </si>
  <si>
    <t>L132</t>
  </si>
  <si>
    <t>L134</t>
  </si>
  <si>
    <t>L136</t>
  </si>
  <si>
    <t>M407</t>
  </si>
  <si>
    <t>M381</t>
  </si>
  <si>
    <t>M379</t>
  </si>
  <si>
    <t>L138</t>
  </si>
  <si>
    <t>L139</t>
  </si>
  <si>
    <t>L140</t>
  </si>
  <si>
    <t>L142</t>
  </si>
  <si>
    <t>L143</t>
  </si>
  <si>
    <t>L144</t>
  </si>
  <si>
    <t>L145</t>
  </si>
  <si>
    <t>L146</t>
  </si>
  <si>
    <t>L147</t>
  </si>
  <si>
    <t>L149</t>
  </si>
  <si>
    <t>L150</t>
  </si>
  <si>
    <t>L152</t>
  </si>
  <si>
    <t>L153</t>
  </si>
  <si>
    <t>L154</t>
  </si>
  <si>
    <t>L155</t>
  </si>
  <si>
    <t>L156</t>
  </si>
  <si>
    <t>L157</t>
  </si>
  <si>
    <t>L158</t>
  </si>
  <si>
    <t>L160</t>
  </si>
  <si>
    <t>L164</t>
  </si>
  <si>
    <t>L165</t>
  </si>
  <si>
    <t>L166</t>
  </si>
  <si>
    <t>L167</t>
  </si>
  <si>
    <t>L168</t>
  </si>
  <si>
    <t>L169</t>
  </si>
  <si>
    <t>L172</t>
  </si>
  <si>
    <t>L173</t>
  </si>
  <si>
    <t>L174</t>
  </si>
  <si>
    <t>L175</t>
  </si>
  <si>
    <t>L176</t>
  </si>
  <si>
    <t>L177</t>
  </si>
  <si>
    <t>L178</t>
  </si>
  <si>
    <t>L180</t>
  </si>
  <si>
    <t>L181</t>
  </si>
  <si>
    <t>L182</t>
  </si>
  <si>
    <t>L183</t>
  </si>
  <si>
    <t>L184</t>
  </si>
  <si>
    <t>L185</t>
  </si>
  <si>
    <t>L186</t>
  </si>
  <si>
    <t>L187</t>
  </si>
  <si>
    <t>L188</t>
  </si>
  <si>
    <t>L189</t>
  </si>
  <si>
    <t>L190</t>
  </si>
  <si>
    <t>L191</t>
  </si>
  <si>
    <t>L192</t>
  </si>
  <si>
    <t>L193</t>
  </si>
  <si>
    <t>L194</t>
  </si>
  <si>
    <t>L195</t>
  </si>
  <si>
    <t>L197</t>
  </si>
  <si>
    <t>L199</t>
  </si>
  <si>
    <t>L200</t>
  </si>
  <si>
    <t>L202</t>
  </si>
  <si>
    <t>L203</t>
  </si>
  <si>
    <t>D717</t>
  </si>
  <si>
    <t>L205</t>
  </si>
  <si>
    <t>L206</t>
  </si>
  <si>
    <t>L207</t>
  </si>
  <si>
    <t>L210</t>
  </si>
  <si>
    <t>L211</t>
  </si>
  <si>
    <t>L212</t>
  </si>
  <si>
    <t>L213</t>
  </si>
  <si>
    <t>L214</t>
  </si>
  <si>
    <t>L215</t>
  </si>
  <si>
    <t>L216</t>
  </si>
  <si>
    <t>L217</t>
  </si>
  <si>
    <t>L219</t>
  </si>
  <si>
    <t>L218</t>
  </si>
  <si>
    <t>L220</t>
  </si>
  <si>
    <t>L221</t>
  </si>
  <si>
    <t>L223</t>
  </si>
  <si>
    <t>L224</t>
  </si>
  <si>
    <t>L225</t>
  </si>
  <si>
    <t>L227</t>
  </si>
  <si>
    <t>L228</t>
  </si>
  <si>
    <t>L229</t>
  </si>
  <si>
    <t>L230</t>
  </si>
  <si>
    <t>L231</t>
  </si>
  <si>
    <t>L233</t>
  </si>
  <si>
    <t>L235</t>
  </si>
  <si>
    <t>L237</t>
  </si>
  <si>
    <t>L238</t>
  </si>
  <si>
    <t>L239</t>
  </si>
  <si>
    <t>L245</t>
  </si>
  <si>
    <t>L250</t>
  </si>
  <si>
    <t>L251</t>
  </si>
  <si>
    <t>L252</t>
  </si>
  <si>
    <t>L243</t>
  </si>
  <si>
    <t>L247</t>
  </si>
  <si>
    <t>L256</t>
  </si>
  <si>
    <t>L269</t>
  </si>
  <si>
    <t>L257</t>
  </si>
  <si>
    <t>L262</t>
  </si>
  <si>
    <t>L263</t>
  </si>
  <si>
    <t>L258</t>
  </si>
  <si>
    <t>L265</t>
  </si>
  <si>
    <t>L259</t>
  </si>
  <si>
    <t>L267</t>
  </si>
  <si>
    <t>L240</t>
  </si>
  <si>
    <t>L244</t>
  </si>
  <si>
    <t>L272</t>
  </si>
  <si>
    <t>L241</t>
  </si>
  <si>
    <t>L274</t>
  </si>
  <si>
    <t>L276</t>
  </si>
  <si>
    <t>L277</t>
  </si>
  <si>
    <t>L278</t>
  </si>
  <si>
    <t>L279</t>
  </si>
  <si>
    <t>L280</t>
  </si>
  <si>
    <t>L246</t>
  </si>
  <si>
    <t>L248</t>
  </si>
  <si>
    <t>L253</t>
  </si>
  <si>
    <t>L254</t>
  </si>
  <si>
    <t>L270</t>
  </si>
  <si>
    <t>L271</t>
  </si>
  <si>
    <t>L273</t>
  </si>
  <si>
    <t>M286</t>
  </si>
  <si>
    <t>L281</t>
  </si>
  <si>
    <t>L282</t>
  </si>
  <si>
    <t>L285</t>
  </si>
  <si>
    <t>L284</t>
  </si>
  <si>
    <t>L287</t>
  </si>
  <si>
    <t>L297</t>
  </si>
  <si>
    <t>L286</t>
  </si>
  <si>
    <t>L290</t>
  </si>
  <si>
    <t>L294</t>
  </si>
  <si>
    <t>L296</t>
  </si>
  <si>
    <t>L293</t>
  </si>
  <si>
    <t>L291</t>
  </si>
  <si>
    <t>L295</t>
  </si>
  <si>
    <t>L292</t>
  </si>
  <si>
    <t>L298</t>
  </si>
  <si>
    <t>L299</t>
  </si>
  <si>
    <t>L301</t>
  </si>
  <si>
    <t>L303</t>
  </si>
  <si>
    <t>L302</t>
  </si>
  <si>
    <t>A355</t>
  </si>
  <si>
    <t>L304</t>
  </si>
  <si>
    <t>L305</t>
  </si>
  <si>
    <t>L306</t>
  </si>
  <si>
    <t>L307</t>
  </si>
  <si>
    <t>L308</t>
  </si>
  <si>
    <t>L309</t>
  </si>
  <si>
    <t>L312</t>
  </si>
  <si>
    <t>L314</t>
  </si>
  <si>
    <t>L316</t>
  </si>
  <si>
    <t>L315</t>
  </si>
  <si>
    <t>L317</t>
  </si>
  <si>
    <t>L319</t>
  </si>
  <si>
    <t>L321</t>
  </si>
  <si>
    <t>L322</t>
  </si>
  <si>
    <t>L323</t>
  </si>
  <si>
    <t>L324</t>
  </si>
  <si>
    <t>L325</t>
  </si>
  <si>
    <t>L326</t>
  </si>
  <si>
    <t>L327</t>
  </si>
  <si>
    <t>L328</t>
  </si>
  <si>
    <t>L330</t>
  </si>
  <si>
    <t>L331</t>
  </si>
  <si>
    <t>L332</t>
  </si>
  <si>
    <t>L333</t>
  </si>
  <si>
    <t>L334</t>
  </si>
  <si>
    <t>L335</t>
  </si>
  <si>
    <t>L336</t>
  </si>
  <si>
    <t>L337</t>
  </si>
  <si>
    <t>I236</t>
  </si>
  <si>
    <t>L339</t>
  </si>
  <si>
    <t>L342</t>
  </si>
  <si>
    <t>L345</t>
  </si>
  <si>
    <t>L346</t>
  </si>
  <si>
    <t>L340</t>
  </si>
  <si>
    <t>L347</t>
  </si>
  <si>
    <t>L348</t>
  </si>
  <si>
    <t>M361</t>
  </si>
  <si>
    <t>L349</t>
  </si>
  <si>
    <t>L353</t>
  </si>
  <si>
    <t>M280</t>
  </si>
  <si>
    <t>L355</t>
  </si>
  <si>
    <t>M318</t>
  </si>
  <si>
    <t>L356</t>
  </si>
  <si>
    <t>L357</t>
  </si>
  <si>
    <t>L359</t>
  </si>
  <si>
    <t>L361</t>
  </si>
  <si>
    <t>L363</t>
  </si>
  <si>
    <t>L364</t>
  </si>
  <si>
    <t>L366</t>
  </si>
  <si>
    <t>L367</t>
  </si>
  <si>
    <t>L369</t>
  </si>
  <si>
    <t>M341</t>
  </si>
  <si>
    <t>L372</t>
  </si>
  <si>
    <t>L377</t>
  </si>
  <si>
    <t>L378</t>
  </si>
  <si>
    <t>L379</t>
  </si>
  <si>
    <t>L380</t>
  </si>
  <si>
    <t>L382</t>
  </si>
  <si>
    <t>M399</t>
  </si>
  <si>
    <t>L383</t>
  </si>
  <si>
    <t>L384</t>
  </si>
  <si>
    <t>L386</t>
  </si>
  <si>
    <t>L388</t>
  </si>
  <si>
    <t>L389</t>
  </si>
  <si>
    <t>M409</t>
  </si>
  <si>
    <t>L392</t>
  </si>
  <si>
    <t>L393</t>
  </si>
  <si>
    <t>L396</t>
  </si>
  <si>
    <t>L397</t>
  </si>
  <si>
    <t>L398</t>
  </si>
  <si>
    <t>L399</t>
  </si>
  <si>
    <t>L400</t>
  </si>
  <si>
    <t>L402</t>
  </si>
  <si>
    <t>L401</t>
  </si>
  <si>
    <t>L403</t>
  </si>
  <si>
    <t>L404</t>
  </si>
  <si>
    <t>L407</t>
  </si>
  <si>
    <t>L406</t>
  </si>
  <si>
    <t>L408</t>
  </si>
  <si>
    <t>L409</t>
  </si>
  <si>
    <t>L411</t>
  </si>
  <si>
    <t>L410</t>
  </si>
  <si>
    <t>L413</t>
  </si>
  <si>
    <t>L414</t>
  </si>
  <si>
    <t>L415</t>
  </si>
  <si>
    <t>L416</t>
  </si>
  <si>
    <t>L418</t>
  </si>
  <si>
    <t>L419</t>
  </si>
  <si>
    <t>L420</t>
  </si>
  <si>
    <t>L421</t>
  </si>
  <si>
    <t>L423</t>
  </si>
  <si>
    <t>L424</t>
  </si>
  <si>
    <t>L425</t>
  </si>
  <si>
    <t>L426</t>
  </si>
  <si>
    <t>L427</t>
  </si>
  <si>
    <t>L428</t>
  </si>
  <si>
    <t>B915</t>
  </si>
  <si>
    <t>L429</t>
  </si>
  <si>
    <t>L430</t>
  </si>
  <si>
    <t>L431</t>
  </si>
  <si>
    <t>L432</t>
  </si>
  <si>
    <t>L433</t>
  </si>
  <si>
    <t>L434</t>
  </si>
  <si>
    <t>L435</t>
  </si>
  <si>
    <t>L437</t>
  </si>
  <si>
    <t>L438</t>
  </si>
  <si>
    <t>L439</t>
  </si>
  <si>
    <t>L440</t>
  </si>
  <si>
    <t>L444</t>
  </si>
  <si>
    <t>L445</t>
  </si>
  <si>
    <t>L447</t>
  </si>
  <si>
    <t>L448</t>
  </si>
  <si>
    <t>L449</t>
  </si>
  <si>
    <t>L450</t>
  </si>
  <si>
    <t>A705</t>
  </si>
  <si>
    <t>L451</t>
  </si>
  <si>
    <t>L452</t>
  </si>
  <si>
    <t>L453</t>
  </si>
  <si>
    <t>L454</t>
  </si>
  <si>
    <t>L455</t>
  </si>
  <si>
    <t>L458</t>
  </si>
  <si>
    <t>L459</t>
  </si>
  <si>
    <t>L460</t>
  </si>
  <si>
    <t>L461</t>
  </si>
  <si>
    <t>L462</t>
  </si>
  <si>
    <t>L463</t>
  </si>
  <si>
    <t>L464</t>
  </si>
  <si>
    <t>L466</t>
  </si>
  <si>
    <t>G507</t>
  </si>
  <si>
    <t>L469</t>
  </si>
  <si>
    <t>L470</t>
  </si>
  <si>
    <t>L471</t>
  </si>
  <si>
    <t>L472</t>
  </si>
  <si>
    <t>L473</t>
  </si>
  <si>
    <t>L474</t>
  </si>
  <si>
    <t>L475</t>
  </si>
  <si>
    <t>L477</t>
  </si>
  <si>
    <t>L478</t>
  </si>
  <si>
    <t>L310</t>
  </si>
  <si>
    <t>C789</t>
  </si>
  <si>
    <t>L480</t>
  </si>
  <si>
    <t>L482</t>
  </si>
  <si>
    <t>L483</t>
  </si>
  <si>
    <t>L484</t>
  </si>
  <si>
    <t>L485</t>
  </si>
  <si>
    <t>M435</t>
  </si>
  <si>
    <t>L488</t>
  </si>
  <si>
    <t>L489</t>
  </si>
  <si>
    <t>L490</t>
  </si>
  <si>
    <t>D786</t>
  </si>
  <si>
    <t>L492</t>
  </si>
  <si>
    <t>L494</t>
  </si>
  <si>
    <t>L496</t>
  </si>
  <si>
    <t>L497</t>
  </si>
  <si>
    <t>L498</t>
  </si>
  <si>
    <t>L499</t>
  </si>
  <si>
    <t>L500</t>
  </si>
  <si>
    <t>L501</t>
  </si>
  <si>
    <t>L502</t>
  </si>
  <si>
    <t>L503</t>
  </si>
  <si>
    <t>L505</t>
  </si>
  <si>
    <t>L506</t>
  </si>
  <si>
    <t>L507</t>
  </si>
  <si>
    <t>L508</t>
  </si>
  <si>
    <t>L509</t>
  </si>
  <si>
    <t>L511</t>
  </si>
  <si>
    <t>L512</t>
  </si>
  <si>
    <t>L513</t>
  </si>
  <si>
    <t>L514</t>
  </si>
  <si>
    <t>L515</t>
  </si>
  <si>
    <t>L516</t>
  </si>
  <si>
    <t>L517</t>
  </si>
  <si>
    <t>L519</t>
  </si>
  <si>
    <t>L521</t>
  </si>
  <si>
    <t>L522</t>
  </si>
  <si>
    <t>L524</t>
  </si>
  <si>
    <t>L525</t>
  </si>
  <si>
    <t>L526</t>
  </si>
  <si>
    <t>L527</t>
  </si>
  <si>
    <t>L528</t>
  </si>
  <si>
    <t>L533</t>
  </si>
  <si>
    <t>L529</t>
  </si>
  <si>
    <t>L532</t>
  </si>
  <si>
    <t>L531</t>
  </si>
  <si>
    <t>L537</t>
  </si>
  <si>
    <t>L535</t>
  </si>
  <si>
    <t>L538</t>
  </si>
  <si>
    <t>L539</t>
  </si>
  <si>
    <t>L540</t>
  </si>
  <si>
    <t>M265</t>
  </si>
  <si>
    <t>M334</t>
  </si>
  <si>
    <t>L555</t>
  </si>
  <si>
    <t>M405</t>
  </si>
  <si>
    <t>L562</t>
  </si>
  <si>
    <t>L564</t>
  </si>
  <si>
    <t>M374</t>
  </si>
  <si>
    <t>M384</t>
  </si>
  <si>
    <t>L638</t>
  </si>
  <si>
    <t>H259</t>
  </si>
  <si>
    <t>L544</t>
  </si>
  <si>
    <t>L545</t>
  </si>
  <si>
    <t>M423</t>
  </si>
  <si>
    <t>L546</t>
  </si>
  <si>
    <t>L547</t>
  </si>
  <si>
    <t>M415</t>
  </si>
  <si>
    <t>L551</t>
  </si>
  <si>
    <t>M343</t>
  </si>
  <si>
    <t>L552</t>
  </si>
  <si>
    <t>L554</t>
  </si>
  <si>
    <t>L556</t>
  </si>
  <si>
    <t>G319</t>
  </si>
  <si>
    <t>L557</t>
  </si>
  <si>
    <t>L558</t>
  </si>
  <si>
    <t>M417</t>
  </si>
  <si>
    <t>L561</t>
  </si>
  <si>
    <t>L563</t>
  </si>
  <si>
    <t>L565</t>
  </si>
  <si>
    <t>L566</t>
  </si>
  <si>
    <t>L568</t>
  </si>
  <si>
    <t>L567</t>
  </si>
  <si>
    <t>L569</t>
  </si>
  <si>
    <t>L570</t>
  </si>
  <si>
    <t>L571</t>
  </si>
  <si>
    <t>L572</t>
  </si>
  <si>
    <t>L573</t>
  </si>
  <si>
    <t>L574</t>
  </si>
  <si>
    <t>L575</t>
  </si>
  <si>
    <t>M382</t>
  </si>
  <si>
    <t>L576</t>
  </si>
  <si>
    <t>L577</t>
  </si>
  <si>
    <t>L578</t>
  </si>
  <si>
    <t>L579</t>
  </si>
  <si>
    <t>L580</t>
  </si>
  <si>
    <t>L581</t>
  </si>
  <si>
    <t>L582</t>
  </si>
  <si>
    <t>L583</t>
  </si>
  <si>
    <t>L584</t>
  </si>
  <si>
    <t>L586</t>
  </si>
  <si>
    <t>L588</t>
  </si>
  <si>
    <t>L589</t>
  </si>
  <si>
    <t>L594</t>
  </si>
  <si>
    <t>L595</t>
  </si>
  <si>
    <t>M404</t>
  </si>
  <si>
    <t>L597</t>
  </si>
  <si>
    <t>G540</t>
  </si>
  <si>
    <t>L590</t>
  </si>
  <si>
    <t>L601</t>
  </si>
  <si>
    <t>L591</t>
  </si>
  <si>
    <t>L593</t>
  </si>
  <si>
    <t>L617</t>
  </si>
  <si>
    <t>L620</t>
  </si>
  <si>
    <t>L596</t>
  </si>
  <si>
    <t>L598</t>
  </si>
  <si>
    <t>L599</t>
  </si>
  <si>
    <t>L603</t>
  </si>
  <si>
    <t>L604</t>
  </si>
  <si>
    <t>I322</t>
  </si>
  <si>
    <t>M331</t>
  </si>
  <si>
    <t>M362</t>
  </si>
  <si>
    <t>L607</t>
  </si>
  <si>
    <t>L609</t>
  </si>
  <si>
    <t>L605</t>
  </si>
  <si>
    <t>L611</t>
  </si>
  <si>
    <t>L612</t>
  </si>
  <si>
    <t>L613</t>
  </si>
  <si>
    <t>L614</t>
  </si>
  <si>
    <t>L616</t>
  </si>
  <si>
    <t>L623</t>
  </si>
  <si>
    <t>L624</t>
  </si>
  <si>
    <t>L625</t>
  </si>
  <si>
    <t>L626</t>
  </si>
  <si>
    <t>L628</t>
  </si>
  <si>
    <t>L627</t>
  </si>
  <si>
    <t>L629</t>
  </si>
  <si>
    <t>L631</t>
  </si>
  <si>
    <t>L633</t>
  </si>
  <si>
    <t>L634</t>
  </si>
  <si>
    <t>L639</t>
  </si>
  <si>
    <t>L640</t>
  </si>
  <si>
    <t>L641</t>
  </si>
  <si>
    <t>L642</t>
  </si>
  <si>
    <t>L643</t>
  </si>
  <si>
    <t>L644</t>
  </si>
  <si>
    <t>B510</t>
  </si>
  <si>
    <t>M320</t>
  </si>
  <si>
    <t>L647</t>
  </si>
  <si>
    <t>D513</t>
  </si>
  <si>
    <t>C936</t>
  </si>
  <si>
    <t>L651</t>
  </si>
  <si>
    <t>L653</t>
  </si>
  <si>
    <t>L655</t>
  </si>
  <si>
    <t>L654</t>
  </si>
  <si>
    <t>L656</t>
  </si>
  <si>
    <t>M395</t>
  </si>
  <si>
    <t>M346</t>
  </si>
  <si>
    <t>L658</t>
  </si>
  <si>
    <t>L468</t>
  </si>
  <si>
    <t>L660</t>
  </si>
  <si>
    <t>L664</t>
  </si>
  <si>
    <t>L665</t>
  </si>
  <si>
    <t>L666</t>
  </si>
  <si>
    <t>L667</t>
  </si>
  <si>
    <t>L668</t>
  </si>
  <si>
    <t>L669</t>
  </si>
  <si>
    <t>L670</t>
  </si>
  <si>
    <t>L671</t>
  </si>
  <si>
    <t>L672</t>
  </si>
  <si>
    <t>L673</t>
  </si>
  <si>
    <t>L675</t>
  </si>
  <si>
    <t>L676</t>
  </si>
  <si>
    <t>L677</t>
  </si>
  <si>
    <t>L680</t>
  </si>
  <si>
    <t>L682</t>
  </si>
  <si>
    <t>L681</t>
  </si>
  <si>
    <t>L685</t>
  </si>
  <si>
    <t>L686</t>
  </si>
  <si>
    <t>L687</t>
  </si>
  <si>
    <t>L689</t>
  </si>
  <si>
    <t>L690</t>
  </si>
  <si>
    <t>L691</t>
  </si>
  <si>
    <t>A701</t>
  </si>
  <si>
    <t>L693</t>
  </si>
  <si>
    <t>E372</t>
  </si>
  <si>
    <t>L696</t>
  </si>
  <si>
    <t>L698</t>
  </si>
  <si>
    <t>L699</t>
  </si>
  <si>
    <t>L700</t>
  </si>
  <si>
    <t>L702</t>
  </si>
  <si>
    <t>L704</t>
  </si>
  <si>
    <t>L703</t>
  </si>
  <si>
    <t>L706</t>
  </si>
  <si>
    <t>L707</t>
  </si>
  <si>
    <t>L709</t>
  </si>
  <si>
    <t>L710</t>
  </si>
  <si>
    <t>L711</t>
  </si>
  <si>
    <t>L712</t>
  </si>
  <si>
    <t>L713</t>
  </si>
  <si>
    <t>L715</t>
  </si>
  <si>
    <t>L716</t>
  </si>
  <si>
    <t>L719</t>
  </si>
  <si>
    <t>L720</t>
  </si>
  <si>
    <t>L723</t>
  </si>
  <si>
    <t>L722</t>
  </si>
  <si>
    <t>L724</t>
  </si>
  <si>
    <t>L725</t>
  </si>
  <si>
    <t>L727</t>
  </si>
  <si>
    <t>L728</t>
  </si>
  <si>
    <t>L729</t>
  </si>
  <si>
    <t>L726</t>
  </si>
  <si>
    <t>L730</t>
  </si>
  <si>
    <t>L733</t>
  </si>
  <si>
    <t>L734</t>
  </si>
  <si>
    <t>L735</t>
  </si>
  <si>
    <t>L736</t>
  </si>
  <si>
    <t>L737</t>
  </si>
  <si>
    <t>L738</t>
  </si>
  <si>
    <t>M364</t>
  </si>
  <si>
    <t>L739</t>
  </si>
  <si>
    <t>L741</t>
  </si>
  <si>
    <t>L740</t>
  </si>
  <si>
    <t>L742</t>
  </si>
  <si>
    <t>L743</t>
  </si>
  <si>
    <t>L744</t>
  </si>
  <si>
    <t>L745</t>
  </si>
  <si>
    <t>L746</t>
  </si>
  <si>
    <t>L747</t>
  </si>
  <si>
    <t>L748</t>
  </si>
  <si>
    <t>L749</t>
  </si>
  <si>
    <t>L750</t>
  </si>
  <si>
    <t>L751</t>
  </si>
  <si>
    <t>L752</t>
  </si>
  <si>
    <t>L753</t>
  </si>
  <si>
    <t>M337</t>
  </si>
  <si>
    <t>L758</t>
  </si>
  <si>
    <t>L762</t>
  </si>
  <si>
    <t>L764</t>
  </si>
  <si>
    <t>L765</t>
  </si>
  <si>
    <t>M424</t>
  </si>
  <si>
    <t>L769</t>
  </si>
  <si>
    <t>L771</t>
  </si>
  <si>
    <t>L772</t>
  </si>
  <si>
    <t>L773</t>
  </si>
  <si>
    <t>L774</t>
  </si>
  <si>
    <t>L775</t>
  </si>
  <si>
    <t>L776</t>
  </si>
  <si>
    <t>L777</t>
  </si>
  <si>
    <t>L778</t>
  </si>
  <si>
    <t>L779</t>
  </si>
  <si>
    <t>L780</t>
  </si>
  <si>
    <t>L781</t>
  </si>
  <si>
    <t>D193</t>
  </si>
  <si>
    <t>L783</t>
  </si>
  <si>
    <t>L784</t>
  </si>
  <si>
    <t>L785</t>
  </si>
  <si>
    <t>L788</t>
  </si>
  <si>
    <t>L787</t>
  </si>
  <si>
    <t>C282</t>
  </si>
  <si>
    <t>L792</t>
  </si>
  <si>
    <t>L795</t>
  </si>
  <si>
    <t>L797</t>
  </si>
  <si>
    <t>L799</t>
  </si>
  <si>
    <t>L801</t>
  </si>
  <si>
    <t>L802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</si>
  <si>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</si>
  <si>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</si>
  <si>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</si>
  <si>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</si>
  <si>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</si>
  <si>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</si>
  <si>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</si>
  <si>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</si>
  <si>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</si>
  <si>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L814</t>
  </si>
  <si>
    <t>L815</t>
  </si>
  <si>
    <t>L817</t>
  </si>
  <si>
    <t>L816</t>
  </si>
  <si>
    <t>L819</t>
  </si>
  <si>
    <t>L820</t>
  </si>
  <si>
    <t>L823</t>
  </si>
  <si>
    <t>L826</t>
  </si>
  <si>
    <t>L827</t>
  </si>
  <si>
    <t>L828</t>
  </si>
  <si>
    <t>L829</t>
  </si>
  <si>
    <t>L830</t>
  </si>
  <si>
    <t>L831</t>
  </si>
  <si>
    <t>L833</t>
  </si>
  <si>
    <t>L834</t>
  </si>
  <si>
    <t>F537</t>
  </si>
  <si>
    <t>L835</t>
  </si>
  <si>
    <t>L836</t>
  </si>
  <si>
    <t>L837</t>
  </si>
  <si>
    <t>L838</t>
  </si>
  <si>
    <t>L840</t>
  </si>
  <si>
    <t>L842</t>
  </si>
  <si>
    <t>L845</t>
  </si>
  <si>
    <t>L843</t>
  </si>
  <si>
    <t>L841</t>
  </si>
  <si>
    <t>L846</t>
  </si>
  <si>
    <t>L847</t>
  </si>
  <si>
    <t>L850</t>
  </si>
  <si>
    <t>L851</t>
  </si>
  <si>
    <t>M259</t>
  </si>
  <si>
    <t>L854</t>
  </si>
  <si>
    <t>L856</t>
  </si>
  <si>
    <t>L857</t>
  </si>
  <si>
    <t>L858</t>
  </si>
  <si>
    <t>L859</t>
  </si>
  <si>
    <t>L860</t>
  </si>
  <si>
    <t>L865</t>
  </si>
  <si>
    <t>L866</t>
  </si>
  <si>
    <t>L868</t>
  </si>
  <si>
    <t>L869</t>
  </si>
  <si>
    <t>L872</t>
  </si>
  <si>
    <t>L873</t>
  </si>
  <si>
    <t>L874</t>
  </si>
  <si>
    <t>L876</t>
  </si>
  <si>
    <t>L880</t>
  </si>
  <si>
    <t>L879</t>
  </si>
  <si>
    <t>L881</t>
  </si>
  <si>
    <t>L882</t>
  </si>
  <si>
    <t>L883</t>
  </si>
  <si>
    <t>L885</t>
  </si>
  <si>
    <t>L886</t>
  </si>
  <si>
    <t>L887</t>
  </si>
  <si>
    <t>L888</t>
  </si>
  <si>
    <t>L889</t>
  </si>
  <si>
    <t>L890</t>
  </si>
  <si>
    <t>L892</t>
  </si>
  <si>
    <t>L894</t>
  </si>
  <si>
    <t>L897</t>
  </si>
  <si>
    <t>L898</t>
  </si>
  <si>
    <t>L899</t>
  </si>
  <si>
    <t>L900</t>
  </si>
  <si>
    <t>L904</t>
  </si>
  <si>
    <t>L912</t>
  </si>
  <si>
    <t>L913</t>
  </si>
  <si>
    <t>L917</t>
  </si>
  <si>
    <t>L919</t>
  </si>
  <si>
    <t>L920</t>
  </si>
  <si>
    <t>L922</t>
  </si>
  <si>
    <t>L926</t>
  </si>
  <si>
    <t>L928</t>
  </si>
  <si>
    <t>L929</t>
  </si>
  <si>
    <t>A215</t>
  </si>
  <si>
    <t>L938</t>
  </si>
  <si>
    <t>L933</t>
  </si>
  <si>
    <t>L934</t>
  </si>
  <si>
    <t>D801</t>
  </si>
  <si>
    <t>L907</t>
  </si>
  <si>
    <t>L936</t>
  </si>
  <si>
    <t>L908</t>
  </si>
  <si>
    <t>L937</t>
  </si>
  <si>
    <t>L943</t>
  </si>
  <si>
    <t>L956</t>
  </si>
  <si>
    <t>L957</t>
  </si>
  <si>
    <t>A081</t>
  </si>
  <si>
    <t>L844</t>
  </si>
  <si>
    <t>L969</t>
  </si>
  <si>
    <t>M018</t>
  </si>
  <si>
    <t>H913</t>
  </si>
  <si>
    <t>I118</t>
  </si>
  <si>
    <t>M019</t>
  </si>
  <si>
    <t>M023</t>
  </si>
  <si>
    <t>I298</t>
  </si>
  <si>
    <t>L905</t>
  </si>
  <si>
    <t>M021</t>
  </si>
  <si>
    <t>M022</t>
  </si>
  <si>
    <t>L909</t>
  </si>
  <si>
    <t>I364</t>
  </si>
  <si>
    <t>A609</t>
  </si>
  <si>
    <t>L915</t>
  </si>
  <si>
    <t>L916</t>
  </si>
  <si>
    <t>L923</t>
  </si>
  <si>
    <t>L924</t>
  </si>
  <si>
    <t>L931</t>
  </si>
  <si>
    <t>L939</t>
  </si>
  <si>
    <t>L906</t>
  </si>
  <si>
    <t>L942</t>
  </si>
  <si>
    <t>L945</t>
  </si>
  <si>
    <t>L949</t>
  </si>
  <si>
    <t>L946</t>
  </si>
  <si>
    <t>L947</t>
  </si>
  <si>
    <t>L948</t>
  </si>
  <si>
    <t>L944</t>
  </si>
  <si>
    <t>L950</t>
  </si>
  <si>
    <t>L951</t>
  </si>
  <si>
    <t>L952</t>
  </si>
  <si>
    <t>L953</t>
  </si>
  <si>
    <t>L958</t>
  </si>
  <si>
    <t>L959</t>
  </si>
  <si>
    <t>L961</t>
  </si>
  <si>
    <t>L963</t>
  </si>
  <si>
    <t>L964</t>
  </si>
  <si>
    <t>L965</t>
  </si>
  <si>
    <t>L966</t>
  </si>
  <si>
    <t>L967</t>
  </si>
  <si>
    <t>L968</t>
  </si>
  <si>
    <t>L970</t>
  </si>
  <si>
    <t>L971</t>
  </si>
  <si>
    <t>L978</t>
  </si>
  <si>
    <t>L982</t>
  </si>
  <si>
    <t>L975</t>
  </si>
  <si>
    <t>L983</t>
  </si>
  <si>
    <t>L984</t>
  </si>
  <si>
    <t>L973</t>
  </si>
  <si>
    <t>L985</t>
  </si>
  <si>
    <t>L977</t>
  </si>
  <si>
    <t>L979</t>
  </si>
  <si>
    <t>L988</t>
  </si>
  <si>
    <t>L974</t>
  </si>
  <si>
    <t>L972</t>
  </si>
  <si>
    <t>L989</t>
  </si>
  <si>
    <t>L990</t>
  </si>
  <si>
    <t>L980</t>
  </si>
  <si>
    <t>L991</t>
  </si>
  <si>
    <t>L992</t>
  </si>
  <si>
    <t>L986</t>
  </si>
  <si>
    <t>L987</t>
  </si>
  <si>
    <t>L994</t>
  </si>
  <si>
    <t>L995</t>
  </si>
  <si>
    <t>M278</t>
  </si>
  <si>
    <t>B903</t>
  </si>
  <si>
    <t>L998</t>
  </si>
  <si>
    <t>L999</t>
  </si>
  <si>
    <t>M007</t>
  </si>
  <si>
    <t>M013</t>
  </si>
  <si>
    <t>M014</t>
  </si>
  <si>
    <t>M015</t>
  </si>
  <si>
    <t>M002</t>
  </si>
  <si>
    <t>M003</t>
  </si>
  <si>
    <t>M004</t>
  </si>
  <si>
    <t>G309</t>
  </si>
  <si>
    <t>M009</t>
  </si>
  <si>
    <t>M011</t>
  </si>
  <si>
    <t>M016</t>
  </si>
  <si>
    <t>M017</t>
  </si>
  <si>
    <t>B738</t>
  </si>
  <si>
    <t>M025</t>
  </si>
  <si>
    <t>M026</t>
  </si>
  <si>
    <t>M027</t>
  </si>
  <si>
    <t>M028</t>
  </si>
  <si>
    <t>M030</t>
  </si>
  <si>
    <t>M031</t>
  </si>
  <si>
    <t>M032</t>
  </si>
  <si>
    <t>M363</t>
  </si>
  <si>
    <t>M431</t>
  </si>
  <si>
    <t>L981</t>
  </si>
  <si>
    <t>M043</t>
  </si>
  <si>
    <t>M041</t>
  </si>
  <si>
    <t>M042</t>
  </si>
  <si>
    <t>M044</t>
  </si>
  <si>
    <t>M045</t>
  </si>
  <si>
    <t>M048</t>
  </si>
  <si>
    <t>M050</t>
  </si>
  <si>
    <t>M052</t>
  </si>
  <si>
    <t>M053</t>
  </si>
  <si>
    <t>M055</t>
  </si>
  <si>
    <t>M057</t>
  </si>
  <si>
    <t>M058</t>
  </si>
  <si>
    <t>M059</t>
  </si>
  <si>
    <t>M060</t>
  </si>
  <si>
    <t>M062</t>
  </si>
  <si>
    <t>M063</t>
  </si>
  <si>
    <t>M065</t>
  </si>
  <si>
    <t>M067</t>
  </si>
  <si>
    <t>M069</t>
  </si>
  <si>
    <t>M070</t>
  </si>
  <si>
    <t>M071</t>
  </si>
  <si>
    <t>M072</t>
  </si>
  <si>
    <t>M073</t>
  </si>
  <si>
    <t>M077</t>
  </si>
  <si>
    <t>M078</t>
  </si>
  <si>
    <t>M079</t>
  </si>
  <si>
    <t>M080</t>
  </si>
  <si>
    <t>M081</t>
  </si>
  <si>
    <t>M082</t>
  </si>
  <si>
    <t>M083</t>
  </si>
  <si>
    <t>M085</t>
  </si>
  <si>
    <t>M086</t>
  </si>
  <si>
    <t>M088</t>
  </si>
  <si>
    <t>M089</t>
  </si>
  <si>
    <t>M090</t>
  </si>
  <si>
    <t>M091</t>
  </si>
  <si>
    <t>M093</t>
  </si>
  <si>
    <t>M092</t>
  </si>
  <si>
    <t>M094</t>
  </si>
  <si>
    <t>M096</t>
  </si>
  <si>
    <t>M095</t>
  </si>
  <si>
    <t>M098</t>
  </si>
  <si>
    <t>M100</t>
  </si>
  <si>
    <t>M101</t>
  </si>
  <si>
    <t>M102</t>
  </si>
  <si>
    <t>M103</t>
  </si>
  <si>
    <t>M104</t>
  </si>
  <si>
    <t>M105</t>
  </si>
  <si>
    <t>M106</t>
  </si>
  <si>
    <t>M108</t>
  </si>
  <si>
    <t>M109</t>
  </si>
  <si>
    <t>M110</t>
  </si>
  <si>
    <t>M111</t>
  </si>
  <si>
    <t>M113</t>
  </si>
  <si>
    <t>M115</t>
  </si>
  <si>
    <t>M116</t>
  </si>
  <si>
    <t>M118</t>
  </si>
  <si>
    <t>M119</t>
  </si>
  <si>
    <t>M120</t>
  </si>
  <si>
    <t>M121</t>
  </si>
  <si>
    <t>M122</t>
  </si>
  <si>
    <t>M125</t>
  </si>
  <si>
    <t>M123</t>
  </si>
  <si>
    <t>M124</t>
  </si>
  <si>
    <t>M126</t>
  </si>
  <si>
    <t>M127</t>
  </si>
  <si>
    <t>M131</t>
  </si>
  <si>
    <t>M130</t>
  </si>
  <si>
    <t>M132</t>
  </si>
  <si>
    <t>M133</t>
  </si>
  <si>
    <t>M136</t>
  </si>
  <si>
    <t>M138</t>
  </si>
  <si>
    <t>M139</t>
  </si>
  <si>
    <t>M140</t>
  </si>
  <si>
    <t>M141</t>
  </si>
  <si>
    <t>M143</t>
  </si>
  <si>
    <t>M144</t>
  </si>
  <si>
    <t>M145</t>
  </si>
  <si>
    <t>M147</t>
  </si>
  <si>
    <t>M267</t>
  </si>
  <si>
    <t>M150</t>
  </si>
  <si>
    <t>M152</t>
  </si>
  <si>
    <t>M153</t>
  </si>
  <si>
    <t>M156</t>
  </si>
  <si>
    <t>M158</t>
  </si>
  <si>
    <t>M161</t>
  </si>
  <si>
    <t>M162</t>
  </si>
  <si>
    <t>M163</t>
  </si>
  <si>
    <t>M165</t>
  </si>
  <si>
    <t>M166</t>
  </si>
  <si>
    <t>M167</t>
  </si>
  <si>
    <t>M168</t>
  </si>
  <si>
    <t>M169</t>
  </si>
  <si>
    <t>M170</t>
  </si>
  <si>
    <t>M171</t>
  </si>
  <si>
    <t>M172</t>
  </si>
  <si>
    <t>M173</t>
  </si>
  <si>
    <t>L848</t>
  </si>
  <si>
    <t>M176</t>
  </si>
  <si>
    <t>M177</t>
  </si>
  <si>
    <t>M178</t>
  </si>
  <si>
    <t>M179</t>
  </si>
  <si>
    <t>M180</t>
  </si>
  <si>
    <t>M182</t>
  </si>
  <si>
    <t>M183</t>
  </si>
  <si>
    <t>M184</t>
  </si>
  <si>
    <t>M185</t>
  </si>
  <si>
    <t>M187</t>
  </si>
  <si>
    <t>M188</t>
  </si>
  <si>
    <t>M189</t>
  </si>
  <si>
    <t>M190</t>
  </si>
  <si>
    <t>M194</t>
  </si>
  <si>
    <t>M196</t>
  </si>
  <si>
    <t>M197</t>
  </si>
  <si>
    <t>M199</t>
  </si>
  <si>
    <t>M200</t>
  </si>
  <si>
    <t>M201</t>
  </si>
  <si>
    <t>M202</t>
  </si>
  <si>
    <t>M203</t>
  </si>
  <si>
    <t>M204</t>
  </si>
  <si>
    <t>Emilia Romagna</t>
  </si>
  <si>
    <t>Trentino Alto Adige</t>
  </si>
  <si>
    <t>Friuli Venezia Giulia</t>
  </si>
  <si>
    <t>ABITANTI AL 31/12/2021</t>
  </si>
  <si>
    <t>E' presente una personalizzazione sulle classi di superfici per la regione?</t>
  </si>
  <si>
    <t>Dimensione demografica</t>
  </si>
  <si>
    <t>Tipo di calcolo specifico per Regione?</t>
  </si>
  <si>
    <t>Seleziona un Comune</t>
  </si>
  <si>
    <t>AA</t>
  </si>
  <si>
    <t>Seleziona un comune</t>
  </si>
  <si>
    <t>Oneri Verdi</t>
  </si>
  <si>
    <t>Sezioni che Abilita</t>
  </si>
  <si>
    <t>Zona e aliquota per classe</t>
  </si>
  <si>
    <t>Zone R1 + R2 + R3</t>
  </si>
  <si>
    <t>Calcolo costo per SU su SNR</t>
  </si>
  <si>
    <t>Sezioni Abilitate</t>
  </si>
  <si>
    <t>Abilitata?</t>
  </si>
  <si>
    <t>Tabella per abilitazione sezioni</t>
  </si>
  <si>
    <t>Foglio "Determinazione classe"
Righe 44:49</t>
  </si>
  <si>
    <t>Foglio "Determinazione classe" 
colonne O:P</t>
  </si>
  <si>
    <t>Foglio "Determinazione classe"
Righe 68:78</t>
  </si>
  <si>
    <t>Foglio "Descrizione Intervento"
Righe 80:87</t>
  </si>
  <si>
    <t>Sezione da scoprire</t>
  </si>
  <si>
    <t>Prima fascia di metratura aggiuntiva</t>
  </si>
  <si>
    <t>Foglio "Determinazione classe"
Riga 6</t>
  </si>
  <si>
    <t/>
  </si>
  <si>
    <t>S.u.</t>
  </si>
  <si>
    <t>S.n.r</t>
  </si>
  <si>
    <t>Sup. Complessiva</t>
  </si>
  <si>
    <t>Somma S.u. inserite</t>
  </si>
  <si>
    <t>Somma S.n.r. inserite</t>
  </si>
  <si>
    <t>Residuo S.u.</t>
  </si>
  <si>
    <t>Residuo S.n.r</t>
  </si>
  <si>
    <t>Recuperare i dati di superficie dal foglio det. classe?</t>
  </si>
  <si>
    <t>Terziario</t>
  </si>
  <si>
    <t>Direzionale</t>
  </si>
  <si>
    <t>Commerciale</t>
  </si>
  <si>
    <t>P - Percentuale sul QCC</t>
  </si>
  <si>
    <t>Valore di B</t>
  </si>
  <si>
    <t>Valore di A</t>
  </si>
  <si>
    <t>Superficie interessata da MDU o Cambio stato</t>
  </si>
  <si>
    <t>Stato conservativo se diverso da OTTIMO</t>
  </si>
  <si>
    <t>Negozi</t>
  </si>
  <si>
    <t>Scegliere la tipologia edilizia</t>
  </si>
  <si>
    <t>Scegliere la categoria funzionale</t>
  </si>
  <si>
    <t>Situazione esistente</t>
  </si>
  <si>
    <t>no</t>
  </si>
  <si>
    <t>Abitazione di lusso</t>
  </si>
  <si>
    <t>Calcolo su situazione esistente</t>
  </si>
  <si>
    <t>NC - Nuova costruzione</t>
  </si>
  <si>
    <t>Scegliere il tipo di intervento</t>
  </si>
  <si>
    <t>Tipologia prevista per la zona</t>
  </si>
  <si>
    <t>Abitazioni civili</t>
  </si>
  <si>
    <t>Valore A</t>
  </si>
  <si>
    <t>Conversione su stato</t>
  </si>
  <si>
    <t>Parametro di conversione</t>
  </si>
  <si>
    <t>Media</t>
  </si>
  <si>
    <t>Massimo</t>
  </si>
  <si>
    <t>Stato</t>
  </si>
  <si>
    <t>Descr_Tipologia</t>
  </si>
  <si>
    <t>Situazione di Progetto</t>
  </si>
  <si>
    <t>Calcolo costo di Progetto</t>
  </si>
  <si>
    <t>Descrizione Zona</t>
  </si>
  <si>
    <t>Scegliere la Zona</t>
  </si>
  <si>
    <t>N</t>
  </si>
  <si>
    <t>PC00001106</t>
  </si>
  <si>
    <t>R1 - RIMANENTE PARTE DEL TERRITORIO E FABBRICATI SPARSI</t>
  </si>
  <si>
    <t xml:space="preserve"> </t>
  </si>
  <si>
    <t>H6AA</t>
  </si>
  <si>
    <t>EMILIA-ROMAGNA</t>
  </si>
  <si>
    <t>NORD-EST</t>
  </si>
  <si>
    <t>PC00000708</t>
  </si>
  <si>
    <t>E1 - MONTALE</t>
  </si>
  <si>
    <t>E1</t>
  </si>
  <si>
    <t>E</t>
  </si>
  <si>
    <t>PC00001600</t>
  </si>
  <si>
    <t>D4 - VEGGIOLETTA, SANT'ANTONIO, BORGOTREBBIA</t>
  </si>
  <si>
    <t>D4</t>
  </si>
  <si>
    <t>D</t>
  </si>
  <si>
    <t>PC00001580</t>
  </si>
  <si>
    <t>D3 - ZONA STADIO, ZONA 2000, ZONA GALLEANA, ZONA BELVEDERE E BESURICA</t>
  </si>
  <si>
    <t>D3</t>
  </si>
  <si>
    <t>PC00001560</t>
  </si>
  <si>
    <t>D2 - SAN LAZZARO, ZONA PEEP, ZONA FARNESIANA OLTRE VIA BEATI E CORSO EUROPA</t>
  </si>
  <si>
    <t>D2</t>
  </si>
  <si>
    <t>PC00000707</t>
  </si>
  <si>
    <t>D1 - ZONA CAPITOLO, ZONA CAORSANA, LE MOSE, GIARONA</t>
  </si>
  <si>
    <t>D1</t>
  </si>
  <si>
    <t>PC00001540</t>
  </si>
  <si>
    <t>C2 - STRADA RAFFALDA, VIA XXIV MAGGIO, VIA IV NOVEMBRE, VIA CAMPI, VIALE DANTE, VIA BIANCHI, VIA CELLA</t>
  </si>
  <si>
    <t>C2</t>
  </si>
  <si>
    <t>C</t>
  </si>
  <si>
    <t>PC00000706</t>
  </si>
  <si>
    <t>C1 - B.RA MILANO, VIALE S. AMBROGIO, P.LE ROMA, VIA COLOMBO, VIA BEATI, VIA BOSELLI, INFRANGIBILE, B.RA TORINO, VIA XXI APRILE</t>
  </si>
  <si>
    <t xml:space="preserve">PC00000705 </t>
  </si>
  <si>
    <t>B1 - CENTRO STORICO ENTRO LE MURA FARNESIANE</t>
  </si>
  <si>
    <t>B1</t>
  </si>
  <si>
    <t>B</t>
  </si>
  <si>
    <t>Microzona</t>
  </si>
  <si>
    <t>Stato_prev</t>
  </si>
  <si>
    <t>Descr_tip_prev</t>
  </si>
  <si>
    <t>Cod_tip_prev</t>
  </si>
  <si>
    <t>LinkZona</t>
  </si>
  <si>
    <t>Zona_Descr</t>
  </si>
  <si>
    <t>Fascia</t>
  </si>
  <si>
    <t>Comune_descrizione</t>
  </si>
  <si>
    <t>Comune_amm</t>
  </si>
  <si>
    <t>Sez</t>
  </si>
  <si>
    <t>Comune_cat</t>
  </si>
  <si>
    <t>Comune_ISTAT</t>
  </si>
  <si>
    <t>Prov</t>
  </si>
  <si>
    <t>Regione</t>
  </si>
  <si>
    <t>Area_territoriale</t>
  </si>
  <si>
    <t>Quotazioni Immobiliari : Informazioni di Zona OMI - Semestre 2021/1 - elaborazione del 05-GEN-22</t>
  </si>
  <si>
    <t>L</t>
  </si>
  <si>
    <t>P</t>
  </si>
  <si>
    <t>NORMALE</t>
  </si>
  <si>
    <t>Laboratori</t>
  </si>
  <si>
    <t>Capannoni tipici</t>
  </si>
  <si>
    <t>Capannoni industriali</t>
  </si>
  <si>
    <t>Magazzini</t>
  </si>
  <si>
    <t>OTTIMO</t>
  </si>
  <si>
    <t>Ville e Villini</t>
  </si>
  <si>
    <t>Box</t>
  </si>
  <si>
    <t>Abitazioni di tipo economico</t>
  </si>
  <si>
    <t>Uffici</t>
  </si>
  <si>
    <t>Centri commerciali</t>
  </si>
  <si>
    <t>Posti auto coperti</t>
  </si>
  <si>
    <t>Uffici strutturati</t>
  </si>
  <si>
    <t>Posti auto scoperti</t>
  </si>
  <si>
    <t>SCADENTE</t>
  </si>
  <si>
    <t>PC00000705</t>
  </si>
  <si>
    <t>Sup_NL_loc</t>
  </si>
  <si>
    <t>Loc_max</t>
  </si>
  <si>
    <t>Loc_min</t>
  </si>
  <si>
    <t>Sup_NL_compr</t>
  </si>
  <si>
    <t>Compr_max</t>
  </si>
  <si>
    <t>Compr_min</t>
  </si>
  <si>
    <t>Cod_Tip</t>
  </si>
  <si>
    <t>cerca.vert.2</t>
  </si>
  <si>
    <t>Cerca.vert</t>
  </si>
  <si>
    <t>conta.zona</t>
  </si>
  <si>
    <t>Quotazioni Immobiliari : Valori di Mercato - Semestre 2021/1 - elaborazione del 05-GEN-22</t>
  </si>
  <si>
    <t>si</t>
  </si>
  <si>
    <t>DR - Demolizione e ricostruzione</t>
  </si>
  <si>
    <t>Mutamento della destinazione d'uso</t>
  </si>
  <si>
    <t>RU - Ristrutturazione urbanistica</t>
  </si>
  <si>
    <t>Turistico-ricettiva</t>
  </si>
  <si>
    <t>RS - Restauro Scientifico</t>
  </si>
  <si>
    <t>Rurale (Svolto da non aventi titolo)</t>
  </si>
  <si>
    <t>RRC - Restauro e risanamento conservativo</t>
  </si>
  <si>
    <t>Produttiva</t>
  </si>
  <si>
    <t>MS - Manutenzione straordinaria</t>
  </si>
  <si>
    <t>RE - Ristrutturazione edilizia</t>
  </si>
  <si>
    <t>Prevede confronto con stato attuale</t>
  </si>
  <si>
    <t>Tipologie di intervento</t>
  </si>
  <si>
    <t>Tipologia Edilizia</t>
  </si>
  <si>
    <t>Categoria Funzionale</t>
  </si>
  <si>
    <t>LUSSO</t>
  </si>
  <si>
    <t>QCC</t>
  </si>
  <si>
    <t>Parametri P</t>
  </si>
  <si>
    <t>Recupero o riuso di immbili dismessi o in via di dismissione</t>
  </si>
  <si>
    <t>Addensamento o sostituzione urbana</t>
  </si>
  <si>
    <t>Ristrutturazione edilizia</t>
  </si>
  <si>
    <t>Ristrutturazione urbanistica</t>
  </si>
  <si>
    <t>Riduzione applicata</t>
  </si>
  <si>
    <t>Riduzione minima</t>
  </si>
  <si>
    <t>Tipologie di intervento per cui è obbligatoria una riduzione minima</t>
  </si>
  <si>
    <t>Valore di default</t>
  </si>
  <si>
    <t>A = Media Valori OMI di zona x</t>
  </si>
  <si>
    <t>Valore A minimo</t>
  </si>
  <si>
    <t>Percentuale massima di riduzione comunale del valore di "A"</t>
  </si>
  <si>
    <t>Riduzione_A_Edilizia_Res</t>
  </si>
  <si>
    <t>Prezzo medio camera (Pc)</t>
  </si>
  <si>
    <t>Tasso Occupazione Media Annua (o)</t>
  </si>
  <si>
    <t>Capannoni</t>
  </si>
  <si>
    <t>Centri Commerciali</t>
  </si>
  <si>
    <t>Valore tipologia "abitazione civile" presente nella zona OMI luogo dell'intervento</t>
  </si>
  <si>
    <t>Parametri Funzione Turistico Ricettiva/Alberghiera</t>
  </si>
  <si>
    <t>Funzione intervento edilizio</t>
  </si>
  <si>
    <t>Parametro di conversione funzioni</t>
  </si>
  <si>
    <t>Tabella 3 - Conversione da funzione residenziale a funzione non residenziale</t>
  </si>
  <si>
    <t>Abitazioni tipiche dei luoghi</t>
  </si>
  <si>
    <t>Abitazioni signorili</t>
  </si>
  <si>
    <t>Tipologia presente nella zona OMI luogo dell'intervento</t>
  </si>
  <si>
    <t>Tipologia intervento edilizio</t>
  </si>
  <si>
    <t>Parametro di conversione tipologia edilizia</t>
  </si>
  <si>
    <t>Tabella 2 - Conversione tipologia edilizia residenziale</t>
  </si>
  <si>
    <t>Stato conservativo presente nella zona OMI luogo dell'intervento</t>
  </si>
  <si>
    <t>Parametro di Conversione stato conservativo</t>
  </si>
  <si>
    <t>Tabella 1 - Conversione stato conservativo</t>
  </si>
  <si>
    <t>Percentuale di Contributo sul CC</t>
  </si>
  <si>
    <t>Calcolo di P</t>
  </si>
  <si>
    <t>Maggiorazione per la classe</t>
  </si>
  <si>
    <t>Calcolo di B</t>
  </si>
  <si>
    <t>Valore di A definitivo</t>
  </si>
  <si>
    <t>Valore A?</t>
  </si>
  <si>
    <t>Stato conservativo</t>
  </si>
  <si>
    <t>Tipologia inserita</t>
  </si>
  <si>
    <t>Zona inserita</t>
  </si>
  <si>
    <t>Vigente</t>
  </si>
  <si>
    <t>Abitazione di lusso?</t>
  </si>
  <si>
    <t>Tipologia presente nella zona 0/1</t>
  </si>
  <si>
    <t>Tipologia di progetto</t>
  </si>
  <si>
    <t>Tipologia prevista dalla zona</t>
  </si>
  <si>
    <t>Previsto confronto con Vigente</t>
  </si>
  <si>
    <t>Lista definitifiva</t>
  </si>
  <si>
    <t>lista</t>
  </si>
  <si>
    <t>lista per cerca.vert Terziario</t>
  </si>
  <si>
    <t>lista per cerca.vert Residenziale</t>
  </si>
  <si>
    <t>Elimina duplicati</t>
  </si>
  <si>
    <t>conta</t>
  </si>
  <si>
    <t>Descrizione tipologia</t>
  </si>
  <si>
    <t>Conversione tipologia edilizia residenziale</t>
  </si>
  <si>
    <t>Progetto</t>
  </si>
  <si>
    <t>categoria funzionale</t>
  </si>
  <si>
    <t>Calcolo del valore A</t>
  </si>
  <si>
    <t>Zona selezionata</t>
  </si>
  <si>
    <t>Lista delle tipologie previste per la zona</t>
  </si>
  <si>
    <t>EMIRO</t>
  </si>
  <si>
    <t>Contributo del CC per regione Emilia Romagna</t>
  </si>
  <si>
    <t>Costo di costruzione base</t>
  </si>
  <si>
    <t>Costo di costruzione maggiorato</t>
  </si>
  <si>
    <t>Fogli per Emilia romagna</t>
  </si>
  <si>
    <t>Calcolo del Contributo di QCC</t>
  </si>
  <si>
    <t>Calcolo dei contributi D e S</t>
  </si>
  <si>
    <t>sono dovuti i contributi D ed S</t>
  </si>
  <si>
    <t>è esonerato dai contributi D ed S, per i seguenti motivi:</t>
  </si>
  <si>
    <t>interventi aventi una o più delle seguenti destinazioni d’uso: residenziale, turistico-ricettiva, direzionale, commerciale</t>
  </si>
  <si>
    <t>attività artigianali di servizio alla casa e alla persona definite dagli strumenti urbanistici comunali</t>
  </si>
  <si>
    <t>attività estrattive</t>
  </si>
  <si>
    <t>RE senza aumento di CU, con opere relative alle sole modifiche dei prospetti</t>
  </si>
  <si>
    <t>RE senza aumento di CU, con opere relative alle sole modifiche dei prospetti, accompagnata da opere di MS</t>
  </si>
  <si>
    <t>Parametri calcolo D e S</t>
  </si>
  <si>
    <t>Parametri esonero D e S</t>
  </si>
  <si>
    <t>è dovuto il contributo straordinario</t>
  </si>
  <si>
    <t>è esonerato dal contributo straordinario, per i seguenti motivi:</t>
  </si>
  <si>
    <t>Parametri calcolo Contributo straordinario CS</t>
  </si>
  <si>
    <t>non si tratta di un nuovo intervento ricadente al di fuori del perimetro del territorio urbanizzato (T.U.) definito dal PUG</t>
  </si>
  <si>
    <t>realizzazione di microaree familiari di cui all'art. 3, comma 1, lettera b, della L.R. 11/2015</t>
  </si>
  <si>
    <t>Parametri esonero CS</t>
  </si>
  <si>
    <t>intervento realizzato all'interno del territorio urbanizzato come perimetrato dal PUG e non ricadente in una delle seguenti casistiche:
• intervento reso ammissibile da variante urbanistica specifica, o da permesso di costruire in deroga che prevedano maggiori superfici, o cambio di destinazione d'uso comportante aumento di CU (nelle more dell'adozione del PUG)
• intervento finalizzato alla realizzazione di strutture di vendita di rilievo sovracomunale per i quali il Comune ha previsto la corresponsione del CS"</t>
  </si>
  <si>
    <t>Specificazione Funzionale</t>
  </si>
  <si>
    <t>Al dettaglio</t>
  </si>
  <si>
    <t>Esercizio di vicinato</t>
  </si>
  <si>
    <t>All'ingrosso</t>
  </si>
  <si>
    <t>attività socio-assistenziali-sanitarie realizzate da privati</t>
  </si>
  <si>
    <t>artigianato di servizio alla casa e alla persona</t>
  </si>
  <si>
    <t>Rurale (svolta da non aventi titolo)</t>
  </si>
  <si>
    <t>Specifica funzionale</t>
  </si>
  <si>
    <t>Luogo Funzionale</t>
  </si>
  <si>
    <t>Svolta all'aperto</t>
  </si>
  <si>
    <t>Superficie:</t>
  </si>
  <si>
    <t>SL (Superficie lorda)</t>
  </si>
  <si>
    <t>AI (Area insediamenti)</t>
  </si>
  <si>
    <t>ST (Superficie totale)</t>
  </si>
  <si>
    <t>Contributo D</t>
  </si>
  <si>
    <t>Coefficiente KD</t>
  </si>
  <si>
    <t>Attività industriali comprese nell'elenco di cui alla Parte I, lettera c, del D.M. 5 settembre 1994</t>
  </si>
  <si>
    <t>Altre attività</t>
  </si>
  <si>
    <t>Contributo S</t>
  </si>
  <si>
    <t>Coefficiente KS</t>
  </si>
  <si>
    <t>Incremento delle superfici impermeabilizzate del suolo rispetto allo stato di fatto o modifiche planivolumetriche del terreno</t>
  </si>
  <si>
    <t>Desigillazione e riduzione della superficie impermeabile del suolo rispetto allo stato di fatto superiore al 20% della SF</t>
  </si>
  <si>
    <t>Restanti casi</t>
  </si>
  <si>
    <t>D finale</t>
  </si>
  <si>
    <t>S finale</t>
  </si>
  <si>
    <t>Tariffa base Td</t>
  </si>
  <si>
    <t>Tariffa Base Td</t>
  </si>
  <si>
    <t>Tariffa Base Ts</t>
  </si>
  <si>
    <t>Classe del comune</t>
  </si>
  <si>
    <t>I Classe</t>
  </si>
  <si>
    <t>II Classe</t>
  </si>
  <si>
    <t>III Classe</t>
  </si>
  <si>
    <t>IV Classe</t>
  </si>
  <si>
    <t>% Td</t>
  </si>
  <si>
    <t>Tariffa base Ts</t>
  </si>
  <si>
    <t>Percentuale della Td</t>
  </si>
  <si>
    <t>Percentuale della Ts</t>
  </si>
  <si>
    <t>Classe del Comune</t>
  </si>
  <si>
    <t>Selezionare una voce</t>
  </si>
  <si>
    <t>Ulteriori riduzioni applicate dal comune</t>
  </si>
  <si>
    <t>Ulteriori incrementi applicati dal comune</t>
  </si>
  <si>
    <t>Tariffa base ricalcolata Td</t>
  </si>
  <si>
    <t>Tariffa base ricalcolata Ts</t>
  </si>
  <si>
    <t>D finale (prima delle riduzioni/incrementi)</t>
  </si>
  <si>
    <t>S finale (prima delle riduzioni/incrementi)</t>
  </si>
  <si>
    <t>Selezionare il metodo</t>
  </si>
  <si>
    <t>Importo (Ante)</t>
  </si>
  <si>
    <t>Importo (Post)</t>
  </si>
  <si>
    <t>1) Costo tecnico di costruzione del fabbricato</t>
  </si>
  <si>
    <t>2) Spese per la realizzazione delle dotazioni territoriali</t>
  </si>
  <si>
    <t>3) Contributo di costruzione</t>
  </si>
  <si>
    <t>4) Spese per la realizzazione di misure di compensazione e di riequilibrio</t>
  </si>
  <si>
    <t>5) Opere di cantierizzazione, allacciamenti e idoneizzazione dell'area</t>
  </si>
  <si>
    <t>6) Costo delle bonifiche</t>
  </si>
  <si>
    <t>7) Spese tecniche di progettazione</t>
  </si>
  <si>
    <t>8) Oneri finanziari</t>
  </si>
  <si>
    <t>9) Oneri per la commercializzazione</t>
  </si>
  <si>
    <t>10) Profitto del soggetto attuatore</t>
  </si>
  <si>
    <t>note</t>
  </si>
  <si>
    <t>Contributo Straordinario (CS)</t>
  </si>
  <si>
    <t>Costi di trasformazione:</t>
  </si>
  <si>
    <t>Calcolo del contributo straordinario</t>
  </si>
  <si>
    <t>Identifica Oneri di urbanizzazione</t>
  </si>
  <si>
    <t>OU3</t>
  </si>
  <si>
    <t>OU4</t>
  </si>
  <si>
    <t>OU5</t>
  </si>
  <si>
    <t>OU6</t>
  </si>
  <si>
    <t>OU7</t>
  </si>
  <si>
    <t>OU8</t>
  </si>
  <si>
    <t>OU9</t>
  </si>
  <si>
    <t>OU10</t>
  </si>
  <si>
    <t>OU11</t>
  </si>
  <si>
    <t>OU12</t>
  </si>
  <si>
    <t>Tipo di intervento</t>
  </si>
  <si>
    <t>Metodo sintetico</t>
  </si>
  <si>
    <t>Tipo_int</t>
  </si>
  <si>
    <t>Tipologia per foglio</t>
  </si>
  <si>
    <t>macrocategoria</t>
  </si>
  <si>
    <t>CC_Altri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</si>
  <si>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</si>
  <si>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</si>
  <si>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</si>
  <si>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</si>
  <si>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</si>
  <si>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</si>
  <si>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</si>
  <si>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</si>
  <si>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</si>
  <si>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</si>
  <si>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Foglio "EMIRO_Calcolo QCC"
Nascondere nel Foglio "Determinazione classe" righe 53-60
Nascondere foglio "CC altri"
Abilitare foglio "EMIRO_CC altri"</t>
  </si>
  <si>
    <t>Note sull'intervento</t>
  </si>
  <si>
    <t>ABRUZZO</t>
  </si>
  <si>
    <t>Tipo Intervento</t>
  </si>
  <si>
    <t>nuova costruzione</t>
  </si>
  <si>
    <t>Classe Comune</t>
  </si>
  <si>
    <t>CONTRIBUTO</t>
  </si>
  <si>
    <t>CARATTERISTICHE</t>
  </si>
  <si>
    <t>Altre Zone</t>
  </si>
  <si>
    <t>DA 0 A 5</t>
  </si>
  <si>
    <t>DA 5 A 15</t>
  </si>
  <si>
    <t>DA 15 A 35</t>
  </si>
  <si>
    <t>OLTRE 35</t>
  </si>
  <si>
    <t>Contributo del CC per Regione Abruzzo</t>
  </si>
  <si>
    <t>Calcolo Regione Abruzzo</t>
  </si>
  <si>
    <t>CLASSE DEL COMUNE</t>
  </si>
  <si>
    <t>tri/quadrifamiliari a schiera fino a 3 piani</t>
  </si>
  <si>
    <t>mono/bifamiliari</t>
  </si>
  <si>
    <t>plurifamiliari fino 4 piani utili</t>
  </si>
  <si>
    <t>plurifamiliari oltre 4 piani utili</t>
  </si>
  <si>
    <t>Contributo (A+B+C)/3</t>
  </si>
  <si>
    <t>(A+B+C)/3=</t>
  </si>
  <si>
    <t>K=</t>
  </si>
  <si>
    <t>Calcolo CC per Regione Abruzzo</t>
  </si>
  <si>
    <t>Scoprire nel Foglio "Determinazione Classe" riga 38</t>
  </si>
  <si>
    <t>SICRAWEB</t>
  </si>
  <si>
    <t>Maggioli</t>
  </si>
  <si>
    <t>Urbanizzazione 5°</t>
  </si>
  <si>
    <t>Smaltimento Rifiuti</t>
  </si>
  <si>
    <t>Borgo san lorenzo</t>
  </si>
  <si>
    <t>Cambio destinazione d'uso</t>
  </si>
  <si>
    <t>IF (Indice di Fabbricabilità)</t>
  </si>
  <si>
    <t>Coefficiente  di incidenza</t>
  </si>
  <si>
    <t>Coefficiente correttivo OU1</t>
  </si>
  <si>
    <t>Coefficiente OU2</t>
  </si>
  <si>
    <t>Interventi di restauro e di ristrutturazione edilizia</t>
  </si>
  <si>
    <t>Residenziali</t>
  </si>
  <si>
    <t>intervento di ristrutturazione edilizia con addizione funzionale o comunque con aumento di superficie: per ogni mc aggiunto</t>
  </si>
  <si>
    <t>Interventi di sostituzione edilizia</t>
  </si>
  <si>
    <t>Interventi di ristrutturazione urbanistica o nuova edificazione</t>
  </si>
  <si>
    <t>IF &lt; 1,5</t>
  </si>
  <si>
    <t>IF &gt; 1,5 &lt; 3</t>
  </si>
  <si>
    <t>IF &gt; 3</t>
  </si>
  <si>
    <t>Artigianali o Industriali</t>
  </si>
  <si>
    <t>Con cambio di destinazione d'uso da residenziale</t>
  </si>
  <si>
    <t>Turistici Commerciali e Direzionali</t>
  </si>
  <si>
    <t>Commerciali all'ingrosso</t>
  </si>
  <si>
    <t>Con cambio di destinazione da agricolo (Oneri Verdi)</t>
  </si>
  <si>
    <t>Natura dell'intervento</t>
  </si>
  <si>
    <t>Ristrutturazione e/o demolizione e ricostruzione</t>
  </si>
  <si>
    <t>Commerciali, direzionali o turistiche</t>
  </si>
  <si>
    <t>Artigianali o Industriali ISTAT 1971</t>
  </si>
  <si>
    <t>Artigianali o Industriali ISTAT 1972</t>
  </si>
  <si>
    <t>Artigianali o Industriali ISTAT 1973</t>
  </si>
  <si>
    <t>Artigianali o Industriali ISTAT 1974</t>
  </si>
  <si>
    <t>Artigianali o Industriali ISTAT 1975</t>
  </si>
  <si>
    <t>Artigianali o Industriali ISTAT 1976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</si>
</sst>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[$€-2]\ #,##0.00"/>
    <numFmt numFmtId="165" formatCode="&quot;€&quot;#,##0.00"/>
    <numFmt numFmtId="166" formatCode="0.0%"/>
    <numFmt numFmtId="167" formatCode="#,##0.00&quot;€&quot;"/>
    <numFmt numFmtId="168" formatCode="_-* #,##0.000_-;\-* #,##0.000_-;_-* &quot;-&quot;??_-;_-@_-"/>
    <numFmt numFmtId="169" formatCode="_-* #,##0_-;\-* #,##0_-;_-* &quot;-&quot;??_-;_-@_-"/>
    <numFmt numFmtId="170" formatCode="&quot;€&quot;#,##0.0"/>
    <numFmt numFmtId="171" formatCode="#,###"/>
    <numFmt numFmtId="172" formatCode="_-* #,##0.00\ _€_-;\-* #,##0.00\ _€_-;_-* &quot;-&quot;??\ _€_-;_-@_-"/>
    <numFmt numFmtId="173" formatCode="[$€-410]\ #,##0.00;[Red]\-[$€-410]\ #,##0.00"/>
    <numFmt numFmtId="174" formatCode="_-* #,##0.00000_-;\-* #,##0.00000_-;_-* &quot;-&quot;??_-;_-@_-"/>
  </numFmts>
  <fonts count="99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b/>
      <sz val="10"/>
      <color rgb="FFFF000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Inconsolata"/>
    </font>
    <font>
      <b/>
      <sz val="18"/>
      <color theme="4"/>
      <name val="Inconsolata"/>
    </font>
    <font>
      <sz val="10"/>
      <name val="Arial"/>
      <family val="2"/>
    </font>
    <font>
      <sz val="10"/>
      <color rgb="FF4A86E8"/>
      <name val="Inconsolata"/>
    </font>
    <font>
      <b/>
      <sz val="14"/>
      <color theme="4"/>
      <name val="Inconsolata"/>
    </font>
    <font>
      <sz val="12"/>
      <color theme="1"/>
      <name val="Inconsolata"/>
    </font>
    <font>
      <i/>
      <sz val="12"/>
      <color theme="1"/>
      <name val="Inconsolata"/>
    </font>
    <font>
      <b/>
      <sz val="12"/>
      <color theme="1"/>
      <name val="Inconsolata"/>
    </font>
    <font>
      <i/>
      <sz val="10"/>
      <color theme="1"/>
      <name val="Inconsolata"/>
    </font>
    <font>
      <b/>
      <i/>
      <sz val="12"/>
      <color theme="1"/>
      <name val="Inconsolata"/>
    </font>
    <font>
      <b/>
      <i/>
      <sz val="10"/>
      <color theme="1"/>
      <name val="Inconsolata"/>
    </font>
    <font>
      <sz val="10"/>
      <color theme="1"/>
      <name val="Inconsolata"/>
    </font>
    <font>
      <b/>
      <sz val="10"/>
      <color theme="1"/>
      <name val="Inconsolata"/>
    </font>
    <font>
      <b/>
      <i/>
      <sz val="10"/>
      <color theme="1"/>
      <name val="Inconsolata"/>
    </font>
    <font>
      <b/>
      <sz val="14"/>
      <color rgb="FF4285F4"/>
      <name val="Inconsolata"/>
    </font>
    <font>
      <b/>
      <sz val="11"/>
      <color rgb="FF538DD5"/>
      <name val="Inconsolata"/>
    </font>
    <font>
      <sz val="10"/>
      <color rgb="FFFFFFFF"/>
      <name val="Inconsolata"/>
    </font>
    <font>
      <b/>
      <sz val="12"/>
      <color rgb="FF538DD5"/>
      <name val="Inconsolata"/>
    </font>
    <font>
      <sz val="14"/>
      <color rgb="FF4285F4"/>
      <name val="Inconsolata"/>
    </font>
    <font>
      <sz val="12"/>
      <color rgb="FF538DD5"/>
      <name val="Inconsolata"/>
    </font>
    <font>
      <sz val="11"/>
      <color rgb="FF538DD5"/>
      <name val="Inconsolata"/>
    </font>
    <font>
      <sz val="11"/>
      <color rgb="FF000000"/>
      <name val="Inconsolata"/>
    </font>
    <font>
      <sz val="14"/>
      <color theme="1"/>
      <name val="Inconsolata"/>
    </font>
    <font>
      <sz val="10"/>
      <color rgb="FFFF0000"/>
      <name val="Inconsolata"/>
    </font>
    <font>
      <b/>
      <sz val="10"/>
      <color theme="1"/>
      <name val="Inconsolata"/>
    </font>
    <font>
      <sz val="11"/>
      <color theme="1"/>
      <name val="Inconsolata"/>
    </font>
    <font>
      <b/>
      <u/>
      <sz val="15"/>
      <color theme="1"/>
      <name val="Inconsolata"/>
    </font>
    <font>
      <b/>
      <sz val="14"/>
      <color theme="1"/>
      <name val="Inconsolata"/>
    </font>
    <font>
      <sz val="10"/>
      <color rgb="FF808080"/>
      <name val="Inconsolata"/>
    </font>
    <font>
      <b/>
      <u/>
      <sz val="10"/>
      <color rgb="FF808080"/>
      <name val="Inconsolata"/>
    </font>
    <font>
      <b/>
      <sz val="10"/>
      <color rgb="FF808080"/>
      <name val="Inconsolata"/>
    </font>
    <font>
      <b/>
      <u/>
      <sz val="10"/>
      <color rgb="FF808080"/>
      <name val="Inconsolata"/>
    </font>
    <font>
      <u/>
      <sz val="10"/>
      <color rgb="FF0070C0"/>
      <name val="Inconsolata"/>
    </font>
    <font>
      <b/>
      <sz val="10"/>
      <color theme="4"/>
      <name val="Inconsolata"/>
    </font>
    <font>
      <b/>
      <sz val="14"/>
      <color rgb="FF4472C4"/>
      <name val="Inconsolata"/>
    </font>
    <font>
      <b/>
      <sz val="14"/>
      <color rgb="FF538DD5"/>
      <name val="Inconsolata"/>
    </font>
    <font>
      <sz val="12"/>
      <color rgb="FFFF0000"/>
      <name val="Inconsolata"/>
    </font>
    <font>
      <b/>
      <i/>
      <sz val="12"/>
      <color theme="4"/>
      <name val="Inconsolata"/>
    </font>
    <font>
      <i/>
      <sz val="12"/>
      <color rgb="FF999999"/>
      <name val="Inconsolata"/>
    </font>
    <font>
      <b/>
      <sz val="12"/>
      <color rgb="FF4A86E8"/>
      <name val="Inconsolata"/>
    </font>
    <font>
      <i/>
      <sz val="8"/>
      <color rgb="FF999999"/>
      <name val="Inconsolata"/>
    </font>
    <font>
      <b/>
      <i/>
      <sz val="12"/>
      <color rgb="FF4285F4"/>
      <name val="Inconsolata"/>
    </font>
    <font>
      <i/>
      <sz val="10"/>
      <color rgb="FF999999"/>
      <name val="Inconsolata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Inconsolata"/>
    </font>
    <font>
      <sz val="12"/>
      <name val="Inconsolata"/>
    </font>
    <font>
      <b/>
      <sz val="9"/>
      <color theme="4"/>
      <name val="Inconsolata"/>
    </font>
    <font>
      <sz val="9"/>
      <name val="Arial"/>
      <family val="2"/>
    </font>
    <font>
      <sz val="9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9"/>
      <color theme="0"/>
      <name val="Arial"/>
      <family val="2"/>
      <scheme val="minor"/>
    </font>
    <font>
      <i/>
      <sz val="10"/>
      <color rgb="FF000000"/>
      <name val="Arial"/>
      <family val="2"/>
      <scheme val="minor"/>
    </font>
    <font>
      <b/>
      <i/>
      <sz val="11"/>
      <color theme="4"/>
      <name val="Inconsolata"/>
    </font>
    <font>
      <sz val="12"/>
      <color theme="0"/>
      <name val="Inconsolata"/>
    </font>
    <font>
      <sz val="10"/>
      <color rgb="FF000000"/>
      <name val="Arial"/>
      <family val="2"/>
      <scheme val="minor"/>
    </font>
    <font>
      <sz val="10"/>
      <color theme="0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9"/>
      <color theme="4"/>
      <name val="Arial"/>
      <family val="2"/>
      <scheme val="minor"/>
    </font>
    <font>
      <sz val="10"/>
      <color theme="0"/>
      <name val="Arial"/>
      <family val="2"/>
    </font>
    <font>
      <sz val="10"/>
      <name val="Arial"/>
      <family val="2"/>
      <scheme val="minor"/>
    </font>
    <font>
      <sz val="10"/>
      <color theme="0"/>
      <name val="Inconsolata"/>
    </font>
    <font>
      <b/>
      <sz val="12"/>
      <color rgb="FF4472C4"/>
      <name val="Inconsolata"/>
    </font>
    <font>
      <b/>
      <sz val="12"/>
      <color theme="4" tint="-0.249977111117893"/>
      <name val="Inconsolata"/>
    </font>
    <font>
      <b/>
      <sz val="11"/>
      <color rgb="FF000000"/>
      <name val="Arial"/>
      <family val="2"/>
      <scheme val="minor"/>
    </font>
    <font>
      <b/>
      <sz val="12"/>
      <color theme="4"/>
      <name val="Inconsolata"/>
    </font>
    <font>
      <sz val="8"/>
      <name val="Arial"/>
      <family val="2"/>
      <scheme val="minor"/>
    </font>
    <font>
      <sz val="11"/>
      <color theme="0"/>
      <name val="Inconsolata"/>
    </font>
    <font>
      <sz val="14"/>
      <color theme="0"/>
      <name val="Inconsolata"/>
    </font>
    <font>
      <sz val="10"/>
      <color rgb="FFFF0000"/>
      <name val="Arial"/>
      <family val="2"/>
      <scheme val="minor"/>
    </font>
    <font>
      <sz val="10"/>
      <color rgb="FF000000"/>
      <name val="Arial"/>
      <family val="2"/>
      <charset val="1"/>
    </font>
    <font>
      <b/>
      <sz val="9"/>
      <color theme="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1"/>
      <color theme="1"/>
      <name val="Inconsolata"/>
    </font>
    <font>
      <sz val="10"/>
      <color theme="1"/>
      <name val="Arial"/>
      <family val="2"/>
      <charset val="1"/>
    </font>
    <font>
      <b/>
      <sz val="11"/>
      <color theme="1"/>
      <name val="Arial"/>
      <family val="2"/>
      <scheme val="minor"/>
    </font>
    <font>
      <b/>
      <sz val="20"/>
      <color rgb="FF000000"/>
      <name val="Arial"/>
      <family val="2"/>
      <scheme val="minor"/>
    </font>
    <font>
      <b/>
      <sz val="14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name val="Calibri"/>
      <family val="2"/>
    </font>
    <font>
      <sz val="18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Arial"/>
      <family val="2"/>
      <scheme val="minor"/>
    </font>
    <font>
      <b/>
      <sz val="10"/>
      <color theme="0"/>
      <name val="Inconsolata"/>
    </font>
    <font>
      <sz val="12"/>
      <color theme="5"/>
      <name val="Inconsolata"/>
    </font>
    <font>
      <b/>
      <sz val="12"/>
      <name val="Inconsolata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Arial"/>
      <family val="2"/>
      <charset val="1"/>
    </font>
    <font>
      <sz val="11"/>
      <name val="Calibri"/>
      <family val="2"/>
    </font>
    <font>
      <sz val="8"/>
      <name val="Arial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2CC"/>
        <bgColor rgb="FFFFF2CC"/>
      </patternFill>
    </fill>
    <fill>
      <patternFill patternType="solid">
        <fgColor rgb="FF9FC5E8"/>
        <bgColor rgb="FF9FC5E8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A6A6A6"/>
        <bgColor rgb="FFA6A6A6"/>
      </patternFill>
    </fill>
    <fill>
      <patternFill patternType="solid">
        <fgColor rgb="FFB7B7B7"/>
        <bgColor rgb="FFB7B7B7"/>
      </patternFill>
    </fill>
    <fill>
      <patternFill patternType="solid">
        <fgColor rgb="FF8E7CC3"/>
        <bgColor rgb="FF8E7CC3"/>
      </patternFill>
    </fill>
    <fill>
      <patternFill patternType="solid">
        <fgColor rgb="FF6AA84F"/>
        <bgColor rgb="FF6AA84F"/>
      </patternFill>
    </fill>
    <fill>
      <patternFill patternType="solid">
        <fgColor rgb="FF999999"/>
        <bgColor rgb="FF999999"/>
      </patternFill>
    </fill>
    <fill>
      <patternFill patternType="solid">
        <fgColor rgb="FF000000"/>
        <bgColor rgb="FF000000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EFEFEF"/>
      </patternFill>
    </fill>
    <fill>
      <patternFill patternType="solid">
        <fgColor theme="0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3499862666707357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rgb="FF0070C0"/>
      </patternFill>
    </fill>
    <fill>
      <patternFill patternType="solid">
        <fgColor rgb="FFB2B2B2"/>
        <bgColor rgb="FFB7B7B7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rgb="FFFFF2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EEEEEE"/>
      </patternFill>
    </fill>
    <fill>
      <patternFill patternType="solid">
        <fgColor rgb="FFEEEEEE"/>
        <bgColor rgb="FFF2F2F2"/>
      </patternFill>
    </fill>
    <fill>
      <patternFill patternType="solid">
        <fgColor theme="0"/>
        <bgColor rgb="FFD9D9D9"/>
      </patternFill>
    </fill>
  </fills>
  <borders count="318">
    <border>
      <left/>
      <right/>
      <top/>
      <bottom/>
      <diagonal/>
    </border>
    <border>
      <left style="thick">
        <color rgb="FFD9D9D9"/>
      </left>
      <right style="hair">
        <color rgb="FFD9D9D9"/>
      </right>
      <top style="thick">
        <color rgb="FFD9D9D9"/>
      </top>
      <bottom style="hair">
        <color rgb="FFD9D9D9"/>
      </bottom>
      <diagonal/>
    </border>
    <border>
      <left style="hair">
        <color rgb="FFD9D9D9"/>
      </left>
      <right style="hair">
        <color rgb="FFD9D9D9"/>
      </right>
      <top style="thick">
        <color rgb="FFD9D9D9"/>
      </top>
      <bottom style="hair">
        <color rgb="FFD9D9D9"/>
      </bottom>
      <diagonal/>
    </border>
    <border>
      <left style="hair">
        <color rgb="FFD9D9D9"/>
      </left>
      <right style="thick">
        <color rgb="FFD9D9D9"/>
      </right>
      <top style="thick">
        <color rgb="FFD9D9D9"/>
      </top>
      <bottom style="hair">
        <color rgb="FFD9D9D9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ck">
        <color rgb="FFD9D9D9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thick">
        <color rgb="FFD9D9D9"/>
      </right>
      <top style="hair">
        <color rgb="FFD9D9D9"/>
      </top>
      <bottom style="hair">
        <color rgb="FFD9D9D9"/>
      </bottom>
      <diagonal/>
    </border>
    <border>
      <left style="thick">
        <color rgb="FFD9D9D9"/>
      </left>
      <right style="hair">
        <color rgb="FFD9D9D9"/>
      </right>
      <top style="hair">
        <color rgb="FFD9D9D9"/>
      </top>
      <bottom style="thick">
        <color rgb="FFD9D9D9"/>
      </bottom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thick">
        <color rgb="FFD9D9D9"/>
      </bottom>
      <diagonal/>
    </border>
    <border>
      <left style="hair">
        <color rgb="FFD9D9D9"/>
      </left>
      <right style="thick">
        <color rgb="FFD9D9D9"/>
      </right>
      <top style="hair">
        <color rgb="FFD9D9D9"/>
      </top>
      <bottom style="thick">
        <color rgb="FFD9D9D9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4A86E8"/>
      </left>
      <right style="thin">
        <color rgb="FFFFFFFF"/>
      </right>
      <top style="thick">
        <color rgb="FF4A86E8"/>
      </top>
      <bottom style="thin">
        <color rgb="FFFFFFFF"/>
      </bottom>
      <diagonal/>
    </border>
    <border>
      <left style="thin">
        <color rgb="FFFFFFFF"/>
      </left>
      <right/>
      <top style="thick">
        <color rgb="FF4A86E8"/>
      </top>
      <bottom style="thin">
        <color rgb="FFFFFFFF"/>
      </bottom>
      <diagonal/>
    </border>
    <border>
      <left/>
      <right/>
      <top style="thick">
        <color rgb="FF4A86E8"/>
      </top>
      <bottom style="thin">
        <color rgb="FFFFFFFF"/>
      </bottom>
      <diagonal/>
    </border>
    <border>
      <left/>
      <right style="thin">
        <color rgb="FFFFFFFF"/>
      </right>
      <top style="thick">
        <color rgb="FF4A86E8"/>
      </top>
      <bottom style="thin">
        <color rgb="FFFFFFFF"/>
      </bottom>
      <diagonal/>
    </border>
    <border>
      <left style="thin">
        <color rgb="FFFFFFFF"/>
      </left>
      <right style="thick">
        <color rgb="FF4A86E8"/>
      </right>
      <top style="thick">
        <color rgb="FF4A86E8"/>
      </top>
      <bottom style="thin">
        <color rgb="FFFFFFFF"/>
      </bottom>
      <diagonal/>
    </border>
    <border>
      <left/>
      <right/>
      <top/>
      <bottom style="thin">
        <color rgb="FFC9DAF8"/>
      </bottom>
      <diagonal/>
    </border>
    <border>
      <left/>
      <right style="thin">
        <color rgb="FFFFFFFF"/>
      </right>
      <top style="thin">
        <color rgb="FFFFFFFF"/>
      </top>
      <bottom style="thin">
        <color rgb="FFC9DAF8"/>
      </bottom>
      <diagonal/>
    </border>
    <border>
      <left style="thick">
        <color rgb="FF4A86E8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C9DAF8"/>
      </bottom>
      <diagonal/>
    </border>
    <border>
      <left style="thin">
        <color rgb="FFFFFFFF"/>
      </left>
      <right/>
      <top style="thin">
        <color rgb="FFFFFFFF"/>
      </top>
      <bottom style="thin">
        <color rgb="FFC9DAF8"/>
      </bottom>
      <diagonal/>
    </border>
    <border>
      <left/>
      <right/>
      <top style="thin">
        <color rgb="FFFFFFFF"/>
      </top>
      <bottom style="thin">
        <color rgb="FFC9DAF8"/>
      </bottom>
      <diagonal/>
    </border>
    <border>
      <left style="thin">
        <color rgb="FFFFFFFF"/>
      </left>
      <right style="thick">
        <color rgb="FF4A86E8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C9DAF8"/>
      </top>
      <bottom style="thin">
        <color rgb="FFC9DAF8"/>
      </bottom>
      <diagonal/>
    </border>
    <border>
      <left/>
      <right style="thin">
        <color rgb="FFFFFFFF"/>
      </right>
      <top style="thin">
        <color rgb="FFC9DAF8"/>
      </top>
      <bottom style="thin">
        <color rgb="FFC9DAF8"/>
      </bottom>
      <diagonal/>
    </border>
    <border>
      <left style="thin">
        <color rgb="FFFFFFFF"/>
      </left>
      <right/>
      <top style="thin">
        <color rgb="FFC9DAF8"/>
      </top>
      <bottom style="thin">
        <color rgb="FFC9DAF8"/>
      </bottom>
      <diagonal/>
    </border>
    <border>
      <left style="thin">
        <color rgb="FFFFFFFF"/>
      </left>
      <right/>
      <top/>
      <bottom style="thin">
        <color rgb="FFC9DAF8"/>
      </bottom>
      <diagonal/>
    </border>
    <border>
      <left style="thick">
        <color rgb="FF4A86E8"/>
      </left>
      <right style="thin">
        <color rgb="FFFFFFFF"/>
      </right>
      <top style="thin">
        <color rgb="FFFFFFFF"/>
      </top>
      <bottom style="thick">
        <color rgb="FF4A86E8"/>
      </bottom>
      <diagonal/>
    </border>
    <border>
      <left style="thin">
        <color rgb="FFFFFFFF"/>
      </left>
      <right style="thin">
        <color rgb="FFFFFFFF"/>
      </right>
      <top/>
      <bottom style="thick">
        <color rgb="FF4A86E8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ck">
        <color rgb="FF4A86E8"/>
      </bottom>
      <diagonal/>
    </border>
    <border>
      <left style="thin">
        <color rgb="FFFFFFFF"/>
      </left>
      <right style="thick">
        <color rgb="FF4A86E8"/>
      </right>
      <top style="thin">
        <color rgb="FFFFFFFF"/>
      </top>
      <bottom style="thick">
        <color rgb="FF4A86E8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ck">
        <color rgb="FF4A86E8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C9DAF8"/>
      </top>
      <bottom style="thin">
        <color rgb="FFC9DAF8"/>
      </bottom>
      <diagonal/>
    </border>
    <border>
      <left style="thin">
        <color rgb="FFFFFFFF"/>
      </left>
      <right style="thick">
        <color rgb="FF4A86E8"/>
      </right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ck">
        <color rgb="FF4A86E8"/>
      </bottom>
      <diagonal/>
    </border>
    <border>
      <left/>
      <right/>
      <top style="thin">
        <color rgb="FFFFFFFF"/>
      </top>
      <bottom style="thick">
        <color rgb="FF4A86E8"/>
      </bottom>
      <diagonal/>
    </border>
    <border>
      <left/>
      <right style="thin">
        <color rgb="FFFFFFFF"/>
      </right>
      <top style="thin">
        <color rgb="FFFFFFFF"/>
      </top>
      <bottom style="thick">
        <color rgb="FF4A86E8"/>
      </bottom>
      <diagonal/>
    </border>
    <border>
      <left/>
      <right style="thin">
        <color rgb="FFFFFFFF"/>
      </right>
      <top/>
      <bottom/>
      <diagonal/>
    </border>
    <border>
      <left style="thick">
        <color rgb="FF4A86E8"/>
      </left>
      <right/>
      <top style="thick">
        <color rgb="FF4A86E8"/>
      </top>
      <bottom style="thin">
        <color rgb="FFC9DAF8"/>
      </bottom>
      <diagonal/>
    </border>
    <border>
      <left/>
      <right style="thin">
        <color rgb="FFC9DAF8"/>
      </right>
      <top style="thick">
        <color rgb="FF4A86E8"/>
      </top>
      <bottom style="thin">
        <color rgb="FFC9DAF8"/>
      </bottom>
      <diagonal/>
    </border>
    <border>
      <left style="thin">
        <color rgb="FFC9DAF8"/>
      </left>
      <right style="thin">
        <color rgb="FFC9DAF8"/>
      </right>
      <top style="thick">
        <color rgb="FF4A86E8"/>
      </top>
      <bottom style="thin">
        <color rgb="FFC9DAF8"/>
      </bottom>
      <diagonal/>
    </border>
    <border>
      <left style="thin">
        <color rgb="FFC9DAF8"/>
      </left>
      <right/>
      <top style="thick">
        <color rgb="FF4A86E8"/>
      </top>
      <bottom style="thin">
        <color rgb="FFC9DAF8"/>
      </bottom>
      <diagonal/>
    </border>
    <border>
      <left style="thin">
        <color rgb="FFC9DAF8"/>
      </left>
      <right style="thick">
        <color rgb="FF4A86E8"/>
      </right>
      <top style="thick">
        <color rgb="FF4A86E8"/>
      </top>
      <bottom style="thin">
        <color rgb="FFC9DAF8"/>
      </bottom>
      <diagonal/>
    </border>
    <border>
      <left style="thick">
        <color rgb="FF4A86E8"/>
      </left>
      <right/>
      <top style="thin">
        <color rgb="FFC9DAF8"/>
      </top>
      <bottom style="thin">
        <color rgb="FFC9DAF8"/>
      </bottom>
      <diagonal/>
    </border>
    <border>
      <left/>
      <right style="thin">
        <color rgb="FFC9DAF8"/>
      </right>
      <top style="thin">
        <color rgb="FFC9DAF8"/>
      </top>
      <bottom style="thin">
        <color rgb="FFC9DAF8"/>
      </bottom>
      <diagonal/>
    </border>
    <border>
      <left style="thin">
        <color rgb="FFC9DAF8"/>
      </left>
      <right style="thin">
        <color rgb="FFFFFFFF"/>
      </right>
      <top style="thin">
        <color rgb="FFC9DAF8"/>
      </top>
      <bottom style="thin">
        <color rgb="FFFFFFFF"/>
      </bottom>
      <diagonal/>
    </border>
    <border>
      <left style="thin">
        <color rgb="FFFFFFFF"/>
      </left>
      <right style="thin">
        <color rgb="FFD9D9D9"/>
      </right>
      <top style="thin">
        <color rgb="FFC9DAF8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C9DAF8"/>
      </top>
      <bottom style="thin">
        <color rgb="FFFFFFFF"/>
      </bottom>
      <diagonal/>
    </border>
    <border>
      <left style="thin">
        <color rgb="FFFFF2CC"/>
      </left>
      <right style="thin">
        <color rgb="FFFFFFFF"/>
      </right>
      <top style="thin">
        <color rgb="FFC9DAF8"/>
      </top>
      <bottom style="thin">
        <color rgb="FFC9DAF8"/>
      </bottom>
      <diagonal/>
    </border>
    <border>
      <left style="thin">
        <color rgb="FFC9DAF8"/>
      </left>
      <right style="thin">
        <color rgb="FFC9DAF8"/>
      </right>
      <top style="thin">
        <color rgb="FFC9DAF8"/>
      </top>
      <bottom style="thin">
        <color rgb="FFC9DAF8"/>
      </bottom>
      <diagonal/>
    </border>
    <border>
      <left style="thin">
        <color rgb="FFC9DAF8"/>
      </left>
      <right style="thick">
        <color rgb="FF4A86E8"/>
      </right>
      <top style="thin">
        <color rgb="FFC9DAF8"/>
      </top>
      <bottom style="thin">
        <color rgb="FFFFFFFF"/>
      </bottom>
      <diagonal/>
    </border>
    <border>
      <left style="thin">
        <color rgb="FFC9DAF8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D9D9D9"/>
      </right>
      <top style="thin">
        <color rgb="FFFFFFFF"/>
      </top>
      <bottom style="thin">
        <color rgb="FFFFFFFF"/>
      </bottom>
      <diagonal/>
    </border>
    <border>
      <left style="thin">
        <color rgb="FFC9DAF8"/>
      </left>
      <right style="thick">
        <color rgb="FF4A86E8"/>
      </right>
      <top style="thin">
        <color rgb="FFFFFFFF"/>
      </top>
      <bottom style="thin">
        <color rgb="FFFFFFFF"/>
      </bottom>
      <diagonal/>
    </border>
    <border>
      <left style="thick">
        <color rgb="FF4A86E8"/>
      </left>
      <right/>
      <top style="thin">
        <color rgb="FFC9DAF8"/>
      </top>
      <bottom style="thick">
        <color rgb="FF4A86E8"/>
      </bottom>
      <diagonal/>
    </border>
    <border>
      <left/>
      <right style="thin">
        <color rgb="FFC9DAF8"/>
      </right>
      <top style="thin">
        <color rgb="FFC9DAF8"/>
      </top>
      <bottom style="thick">
        <color rgb="FF4A86E8"/>
      </bottom>
      <diagonal/>
    </border>
    <border>
      <left style="thin">
        <color rgb="FFC9DAF8"/>
      </left>
      <right style="thin">
        <color rgb="FFFFFFFF"/>
      </right>
      <top style="thin">
        <color rgb="FFFFFFFF"/>
      </top>
      <bottom style="thick">
        <color rgb="FF4A86E8"/>
      </bottom>
      <diagonal/>
    </border>
    <border>
      <left style="thin">
        <color rgb="FFFFFFFF"/>
      </left>
      <right style="thin">
        <color rgb="FFD9D9D9"/>
      </right>
      <top style="thin">
        <color rgb="FFFFFFFF"/>
      </top>
      <bottom style="thick">
        <color rgb="FF4A86E8"/>
      </bottom>
      <diagonal/>
    </border>
    <border>
      <left style="thin">
        <color rgb="FFFFFFFF"/>
      </left>
      <right/>
      <top style="thin">
        <color rgb="FFC9DAF8"/>
      </top>
      <bottom style="thick">
        <color rgb="FF4A86E8"/>
      </bottom>
      <diagonal/>
    </border>
    <border>
      <left/>
      <right style="thin">
        <color rgb="FFFFFFFF"/>
      </right>
      <top style="thin">
        <color rgb="FFC9DAF8"/>
      </top>
      <bottom style="thick">
        <color rgb="FF4A86E8"/>
      </bottom>
      <diagonal/>
    </border>
    <border>
      <left style="thin">
        <color rgb="FFFFF2CC"/>
      </left>
      <right style="thin">
        <color rgb="FFFFFFFF"/>
      </right>
      <top style="thin">
        <color rgb="FFC9DAF8"/>
      </top>
      <bottom style="thick">
        <color rgb="FF4A86E8"/>
      </bottom>
      <diagonal/>
    </border>
    <border>
      <left style="thin">
        <color rgb="FFC9DAF8"/>
      </left>
      <right style="thick">
        <color rgb="FF4A86E8"/>
      </right>
      <top style="thin">
        <color rgb="FFFFFFFF"/>
      </top>
      <bottom style="thick">
        <color rgb="FF4A86E8"/>
      </bottom>
      <diagonal/>
    </border>
    <border>
      <left style="thin">
        <color rgb="FFD9D9D9"/>
      </left>
      <right style="thin">
        <color rgb="FFD9D9D9"/>
      </right>
      <top style="thick">
        <color rgb="FF4A86E8"/>
      </top>
      <bottom style="thin">
        <color rgb="FFD9D9D9"/>
      </bottom>
      <diagonal/>
    </border>
    <border>
      <left style="thick">
        <color rgb="FF4A86E8"/>
      </left>
      <right style="thick">
        <color rgb="FF4A86E8"/>
      </right>
      <top style="thick">
        <color rgb="FF4A86E8"/>
      </top>
      <bottom style="thick">
        <color rgb="FF4A86E8"/>
      </bottom>
      <diagonal/>
    </border>
    <border>
      <left style="thick">
        <color rgb="FF4A86E8"/>
      </left>
      <right/>
      <top style="thick">
        <color rgb="FF4A86E8"/>
      </top>
      <bottom style="thin">
        <color rgb="FFFFFFFF"/>
      </bottom>
      <diagonal/>
    </border>
    <border>
      <left style="thick">
        <color rgb="FF4A86E8"/>
      </left>
      <right/>
      <top style="thin">
        <color rgb="FFFFFFFF"/>
      </top>
      <bottom style="thin">
        <color rgb="FFC9DAF8"/>
      </bottom>
      <diagonal/>
    </border>
    <border>
      <left style="thin">
        <color rgb="FFFFF2CC"/>
      </left>
      <right style="thick">
        <color rgb="FF4A86E8"/>
      </right>
      <top style="thin">
        <color rgb="FFC9DAF8"/>
      </top>
      <bottom style="thin">
        <color rgb="FFC9DAF8"/>
      </bottom>
      <diagonal/>
    </border>
    <border>
      <left style="thick">
        <color rgb="FF4A86E8"/>
      </left>
      <right style="thin">
        <color rgb="FFFFFFFF"/>
      </right>
      <top style="thin">
        <color rgb="FFFFFFFF"/>
      </top>
      <bottom style="thin">
        <color rgb="FFC9DAF8"/>
      </bottom>
      <diagonal/>
    </border>
    <border>
      <left style="thick">
        <color rgb="FF4A86E8"/>
      </left>
      <right style="thin">
        <color rgb="FFFFFFFF"/>
      </right>
      <top style="thin">
        <color rgb="FFC9DAF8"/>
      </top>
      <bottom style="thin">
        <color rgb="FFC9DAF8"/>
      </bottom>
      <diagonal/>
    </border>
    <border>
      <left style="thin">
        <color rgb="FFFFFFFF"/>
      </left>
      <right style="thick">
        <color rgb="FF4A86E8"/>
      </right>
      <top style="thin">
        <color rgb="FFC9DAF8"/>
      </top>
      <bottom style="thin">
        <color rgb="FFC9DAF8"/>
      </bottom>
      <diagonal/>
    </border>
    <border>
      <left style="thick">
        <color rgb="FF4A86E8"/>
      </left>
      <right style="thin">
        <color rgb="FFFFFFFF"/>
      </right>
      <top style="thin">
        <color rgb="FFC9DAF8"/>
      </top>
      <bottom style="thick">
        <color rgb="FF4A86E8"/>
      </bottom>
      <diagonal/>
    </border>
    <border>
      <left style="thin">
        <color rgb="FFFFFFFF"/>
      </left>
      <right style="thin">
        <color rgb="FFFFFFFF"/>
      </right>
      <top style="thin">
        <color rgb="FFC9DAF8"/>
      </top>
      <bottom style="thick">
        <color rgb="FF4A86E8"/>
      </bottom>
      <diagonal/>
    </border>
    <border>
      <left style="thin">
        <color rgb="FFFFF2CC"/>
      </left>
      <right style="thick">
        <color rgb="FF4A86E8"/>
      </right>
      <top style="thin">
        <color rgb="FFC9DAF8"/>
      </top>
      <bottom style="thick">
        <color rgb="FF4A86E8"/>
      </bottom>
      <diagonal/>
    </border>
    <border>
      <left style="thin">
        <color rgb="FFFFFFFF"/>
      </left>
      <right style="thin">
        <color rgb="FFD9D9D9"/>
      </right>
      <top/>
      <bottom style="thick">
        <color rgb="FFFFFFFF"/>
      </bottom>
      <diagonal/>
    </border>
    <border>
      <left style="thin">
        <color rgb="FFFFFFFF"/>
      </left>
      <right style="thin">
        <color rgb="FFFFFFFF"/>
      </right>
      <top/>
      <bottom style="thick">
        <color rgb="FFFFFFFF"/>
      </bottom>
      <diagonal/>
    </border>
    <border>
      <left style="thin">
        <color rgb="FFFFFFFF"/>
      </left>
      <right/>
      <top/>
      <bottom style="thick">
        <color rgb="FFFFFFFF"/>
      </bottom>
      <diagonal/>
    </border>
    <border>
      <left style="thin">
        <color rgb="FFD9D9D9"/>
      </left>
      <right style="thin">
        <color rgb="FFFFFFFF"/>
      </right>
      <top/>
      <bottom style="thick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ck">
        <color rgb="FFFFFFFF"/>
      </bottom>
      <diagonal/>
    </border>
    <border>
      <left style="thick">
        <color rgb="FF4A86E8"/>
      </left>
      <right style="thin">
        <color rgb="FFFFFFFF"/>
      </right>
      <top/>
      <bottom style="thick">
        <color rgb="FF4A86E8"/>
      </bottom>
      <diagonal/>
    </border>
    <border>
      <left/>
      <right style="thin">
        <color rgb="FFFFFFFF"/>
      </right>
      <top style="thick">
        <color rgb="FF4A86E8"/>
      </top>
      <bottom style="thin">
        <color rgb="FFC9DAF8"/>
      </bottom>
      <diagonal/>
    </border>
    <border>
      <left/>
      <right/>
      <top style="thick">
        <color rgb="FF4A86E8"/>
      </top>
      <bottom style="thin">
        <color rgb="FFC9DAF8"/>
      </bottom>
      <diagonal/>
    </border>
    <border>
      <left style="thin">
        <color rgb="FFFFFFFF"/>
      </left>
      <right style="thick">
        <color rgb="FF4A86E8"/>
      </right>
      <top style="thick">
        <color rgb="FF4A86E8"/>
      </top>
      <bottom style="thin">
        <color rgb="FFC9DAF8"/>
      </bottom>
      <diagonal/>
    </border>
    <border>
      <left/>
      <right/>
      <top style="thin">
        <color rgb="FFC9DAF8"/>
      </top>
      <bottom style="thick">
        <color rgb="FF4A86E8"/>
      </bottom>
      <diagonal/>
    </border>
    <border>
      <left style="thin">
        <color rgb="FFFFFFFF"/>
      </left>
      <right style="thick">
        <color rgb="FF4A86E8"/>
      </right>
      <top style="thin">
        <color rgb="FFC9DAF8"/>
      </top>
      <bottom style="thick">
        <color rgb="FF4A86E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tted">
        <color rgb="FF4A86E8"/>
      </left>
      <right/>
      <top style="dotted">
        <color rgb="FF4A86E8"/>
      </top>
      <bottom/>
      <diagonal/>
    </border>
    <border>
      <left/>
      <right/>
      <top style="dotted">
        <color rgb="FF4A86E8"/>
      </top>
      <bottom/>
      <diagonal/>
    </border>
    <border>
      <left/>
      <right style="dotted">
        <color rgb="FF4A86E8"/>
      </right>
      <top style="dotted">
        <color rgb="FF4A86E8"/>
      </top>
      <bottom/>
      <diagonal/>
    </border>
    <border>
      <left/>
      <right style="dotted">
        <color rgb="FFFFFFFF"/>
      </right>
      <top/>
      <bottom/>
      <diagonal/>
    </border>
    <border>
      <left style="dotted">
        <color rgb="FFFFFFFF"/>
      </left>
      <right/>
      <top/>
      <bottom/>
      <diagonal/>
    </border>
    <border>
      <left/>
      <right style="thick">
        <color rgb="FF4A86E8"/>
      </right>
      <top style="thick">
        <color rgb="FF4A86E8"/>
      </top>
      <bottom style="thin">
        <color rgb="FFFFFFFF"/>
      </bottom>
      <diagonal/>
    </border>
    <border>
      <left style="thick">
        <color rgb="FF4A86E8"/>
      </left>
      <right/>
      <top style="thin">
        <color rgb="FFFFFFFF"/>
      </top>
      <bottom style="thin">
        <color rgb="FFFFFFFF"/>
      </bottom>
      <diagonal/>
    </border>
    <border>
      <left style="thick">
        <color rgb="FF4A86E8"/>
      </left>
      <right/>
      <top style="thin">
        <color rgb="FFFFFFFF"/>
      </top>
      <bottom style="thick">
        <color rgb="FF4A86E8"/>
      </bottom>
      <diagonal/>
    </border>
    <border>
      <left style="dotted">
        <color rgb="FF4A86E8"/>
      </left>
      <right style="thin">
        <color rgb="FFFFFFFF"/>
      </right>
      <top/>
      <bottom/>
      <diagonal/>
    </border>
    <border>
      <left style="thin">
        <color rgb="FFFFFFFF"/>
      </left>
      <right style="dotted">
        <color rgb="FF4A86E8"/>
      </right>
      <top/>
      <bottom/>
      <diagonal/>
    </border>
    <border>
      <left style="dotted">
        <color rgb="FF4285F4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dotted">
        <color rgb="FF4285F4"/>
      </right>
      <top/>
      <bottom style="thin">
        <color rgb="FFFFFFFF"/>
      </bottom>
      <diagonal/>
    </border>
    <border>
      <left style="dotted">
        <color rgb="FF4285F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dotted">
        <color rgb="FF4285F4"/>
      </right>
      <top style="thin">
        <color rgb="FFFFFFFF"/>
      </top>
      <bottom style="thin">
        <color rgb="FFFFFFFF"/>
      </bottom>
      <diagonal/>
    </border>
    <border>
      <left style="dotted">
        <color rgb="FF4285F4"/>
      </left>
      <right/>
      <top style="thin">
        <color rgb="FFFFFFFF"/>
      </top>
      <bottom style="thin">
        <color rgb="FFFFFFFF"/>
      </bottom>
      <diagonal/>
    </border>
    <border>
      <left/>
      <right style="dotted">
        <color rgb="FF4285F4"/>
      </right>
      <top style="thin">
        <color rgb="FFFFFFFF"/>
      </top>
      <bottom style="thin">
        <color rgb="FFFFFFFF"/>
      </bottom>
      <diagonal/>
    </border>
    <border>
      <left style="dotted">
        <color rgb="FF4285F4"/>
      </left>
      <right style="dotted">
        <color rgb="FFFFFFFF"/>
      </right>
      <top style="thin">
        <color rgb="FFFFFFFF"/>
      </top>
      <bottom style="dotted">
        <color rgb="FFFFFFFF"/>
      </bottom>
      <diagonal/>
    </border>
    <border>
      <left style="dotted">
        <color rgb="FFFFFFFF"/>
      </left>
      <right style="dotted">
        <color rgb="FFFFFFFF"/>
      </right>
      <top style="thin">
        <color rgb="FFFFFFFF"/>
      </top>
      <bottom style="dotted">
        <color rgb="FFFFFFFF"/>
      </bottom>
      <diagonal/>
    </border>
    <border>
      <left style="dotted">
        <color rgb="FFFFFFFF"/>
      </left>
      <right style="dotted">
        <color rgb="FF4285F4"/>
      </right>
      <top style="thin">
        <color rgb="FFFFFFFF"/>
      </top>
      <bottom style="dotted">
        <color rgb="FFFFFFFF"/>
      </bottom>
      <diagonal/>
    </border>
    <border>
      <left/>
      <right/>
      <top style="thin">
        <color rgb="FFFFFFFF"/>
      </top>
      <bottom style="dotted">
        <color rgb="FFFFFFFF"/>
      </bottom>
      <diagonal/>
    </border>
    <border>
      <left/>
      <right style="dotted">
        <color rgb="FFFFFFFF"/>
      </right>
      <top style="thin">
        <color rgb="FFFFFFFF"/>
      </top>
      <bottom style="dotted">
        <color rgb="FFFFFFFF"/>
      </bottom>
      <diagonal/>
    </border>
    <border>
      <left style="dotted">
        <color rgb="FFFFFFFF"/>
      </left>
      <right style="thin">
        <color rgb="FFFFFFFF"/>
      </right>
      <top style="thin">
        <color rgb="FFFFFFFF"/>
      </top>
      <bottom style="dotted">
        <color rgb="FFFFFFFF"/>
      </bottom>
      <diagonal/>
    </border>
    <border>
      <left style="dotted">
        <color rgb="FF4285F4"/>
      </left>
      <right style="dotted">
        <color rgb="FFFFFFFF"/>
      </right>
      <top style="dotted">
        <color rgb="FFFFFFFF"/>
      </top>
      <bottom style="dotted">
        <color rgb="FFFFFFFF"/>
      </bottom>
      <diagonal/>
    </border>
    <border>
      <left style="dotted">
        <color rgb="FFFFFFFF"/>
      </left>
      <right style="dotted">
        <color rgb="FFFFFFFF"/>
      </right>
      <top style="dotted">
        <color rgb="FFFFFFFF"/>
      </top>
      <bottom style="dotted">
        <color rgb="FFFFFFFF"/>
      </bottom>
      <diagonal/>
    </border>
    <border>
      <left style="dotted">
        <color rgb="FFFFFFFF"/>
      </left>
      <right style="dotted">
        <color rgb="FF4285F4"/>
      </right>
      <top style="dotted">
        <color rgb="FFFFFFFF"/>
      </top>
      <bottom style="dotted">
        <color rgb="FFFFFFFF"/>
      </bottom>
      <diagonal/>
    </border>
    <border>
      <left/>
      <right/>
      <top style="dotted">
        <color rgb="FFFFFFFF"/>
      </top>
      <bottom style="dotted">
        <color rgb="FFFFFFFF"/>
      </bottom>
      <diagonal/>
    </border>
    <border>
      <left/>
      <right style="dotted">
        <color rgb="FFFFFFFF"/>
      </right>
      <top style="dotted">
        <color rgb="FFFFFFFF"/>
      </top>
      <bottom style="dotted">
        <color rgb="FFFFFFFF"/>
      </bottom>
      <diagonal/>
    </border>
    <border>
      <left style="dotted">
        <color rgb="FFFFFFFF"/>
      </left>
      <right/>
      <top style="dotted">
        <color rgb="FFFFFFFF"/>
      </top>
      <bottom style="dotted">
        <color rgb="FFFFFFFF"/>
      </bottom>
      <diagonal/>
    </border>
    <border>
      <left style="thin">
        <color rgb="FFFFFFFF"/>
      </left>
      <right style="dotted">
        <color rgb="FF4285F4"/>
      </right>
      <top/>
      <bottom/>
      <diagonal/>
    </border>
    <border>
      <left style="dotted">
        <color rgb="FFFFFFFF"/>
      </left>
      <right style="thin">
        <color rgb="FFFFFFFF"/>
      </right>
      <top style="dotted">
        <color rgb="FFFFFFFF"/>
      </top>
      <bottom style="dotted">
        <color rgb="FFFFFFFF"/>
      </bottom>
      <diagonal/>
    </border>
    <border>
      <left style="dotted">
        <color rgb="FF4285F4"/>
      </left>
      <right style="dotted">
        <color rgb="FFFFFFFF"/>
      </right>
      <top style="dotted">
        <color rgb="FFFFFFFF"/>
      </top>
      <bottom style="thin">
        <color rgb="FFFFFFFF"/>
      </bottom>
      <diagonal/>
    </border>
    <border>
      <left style="dotted">
        <color rgb="FFFFFFFF"/>
      </left>
      <right style="dotted">
        <color rgb="FFFFFFFF"/>
      </right>
      <top style="dotted">
        <color rgb="FFFFFFFF"/>
      </top>
      <bottom style="thin">
        <color rgb="FFFFFFFF"/>
      </bottom>
      <diagonal/>
    </border>
    <border>
      <left style="dotted">
        <color rgb="FFFFFFFF"/>
      </left>
      <right style="dotted">
        <color rgb="FF4285F4"/>
      </right>
      <top style="dotted">
        <color rgb="FFFFFFFF"/>
      </top>
      <bottom style="thin">
        <color rgb="FFFFFFFF"/>
      </bottom>
      <diagonal/>
    </border>
    <border>
      <left/>
      <right/>
      <top style="dotted">
        <color rgb="FFFFFFFF"/>
      </top>
      <bottom style="thin">
        <color rgb="FFFFFFFF"/>
      </bottom>
      <diagonal/>
    </border>
    <border>
      <left style="dotted">
        <color rgb="FFFFFFFF"/>
      </left>
      <right style="dotted">
        <color rgb="FFFFFFFF"/>
      </right>
      <top/>
      <bottom style="thin">
        <color rgb="FFFFFFFF"/>
      </bottom>
      <diagonal/>
    </border>
    <border>
      <left style="dotted">
        <color rgb="FFFFFFFF"/>
      </left>
      <right style="dotted">
        <color rgb="FF4285F4"/>
      </right>
      <top/>
      <bottom style="thin">
        <color rgb="FFFFFFFF"/>
      </bottom>
      <diagonal/>
    </border>
    <border>
      <left/>
      <right style="dotted">
        <color rgb="FFFFFFFF"/>
      </right>
      <top style="dotted">
        <color rgb="FFFFFFFF"/>
      </top>
      <bottom style="thin">
        <color rgb="FFFFFFFF"/>
      </bottom>
      <diagonal/>
    </border>
    <border>
      <left style="dotted">
        <color rgb="FFFFFFFF"/>
      </left>
      <right style="thin">
        <color rgb="FFFFFFFF"/>
      </right>
      <top style="dotted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C9DAF8"/>
      </bottom>
      <diagonal/>
    </border>
    <border>
      <left/>
      <right style="thin">
        <color rgb="FFFFFFFF"/>
      </right>
      <top/>
      <bottom style="thin">
        <color rgb="FFC9DAF8"/>
      </bottom>
      <diagonal/>
    </border>
    <border>
      <left style="thin">
        <color rgb="FFFFFFFF"/>
      </left>
      <right/>
      <top/>
      <bottom style="thick">
        <color rgb="FF4A86E8"/>
      </bottom>
      <diagonal/>
    </border>
    <border>
      <left style="thin">
        <color rgb="FFFFFFFF"/>
      </left>
      <right/>
      <top style="thin">
        <color rgb="FFC9DAF8"/>
      </top>
      <bottom style="thin">
        <color rgb="FFFFFFFF"/>
      </bottom>
      <diagonal/>
    </border>
    <border>
      <left/>
      <right style="thin">
        <color rgb="FFFFFFFF"/>
      </right>
      <top style="thin">
        <color rgb="FFC9DAF8"/>
      </top>
      <bottom style="thin">
        <color rgb="FFFFFFFF"/>
      </bottom>
      <diagonal/>
    </border>
    <border>
      <left style="thin">
        <color rgb="FFFFFFFF"/>
      </left>
      <right/>
      <top style="thin">
        <color rgb="FFC9DAF8"/>
      </top>
      <bottom style="thin">
        <color rgb="FFCFE2F3"/>
      </bottom>
      <diagonal/>
    </border>
    <border>
      <left/>
      <right style="thin">
        <color rgb="FFFFFFFF"/>
      </right>
      <top style="thin">
        <color rgb="FFC9DAF8"/>
      </top>
      <bottom style="thin">
        <color rgb="FFCFE2F3"/>
      </bottom>
      <diagonal/>
    </border>
    <border>
      <left style="thick">
        <color rgb="FF4A86E8"/>
      </left>
      <right style="thin">
        <color rgb="FFFFFFFF"/>
      </right>
      <top/>
      <bottom style="thin">
        <color rgb="FFFFFFFF"/>
      </bottom>
      <diagonal/>
    </border>
    <border>
      <left style="thin">
        <color rgb="FFFFF2CC"/>
      </left>
      <right/>
      <top style="thin">
        <color rgb="FFFFFFFF"/>
      </top>
      <bottom style="thin">
        <color rgb="FFC9DAF8"/>
      </bottom>
      <diagonal/>
    </border>
    <border>
      <left style="thin">
        <color rgb="FFFFF2CC"/>
      </left>
      <right style="thin">
        <color rgb="FFFFFFFF"/>
      </right>
      <top/>
      <bottom style="thin">
        <color rgb="FFC9DAF8"/>
      </bottom>
      <diagonal/>
    </border>
    <border>
      <left style="thin">
        <color rgb="FFFFF2CC"/>
      </left>
      <right/>
      <top/>
      <bottom style="thin">
        <color rgb="FFFFFFFF"/>
      </bottom>
      <diagonal/>
    </border>
    <border>
      <left style="thin">
        <color rgb="FFFFF2CC"/>
      </left>
      <right/>
      <top/>
      <bottom style="thin">
        <color rgb="FFC9DAF8"/>
      </bottom>
      <diagonal/>
    </border>
    <border>
      <left style="thin">
        <color rgb="FFFFF2CC"/>
      </left>
      <right/>
      <top style="thin">
        <color rgb="FFC9DAF8"/>
      </top>
      <bottom style="thin">
        <color rgb="FFC9DAF8"/>
      </bottom>
      <diagonal/>
    </border>
    <border>
      <left style="thick">
        <color rgb="FF4A86E8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ck">
        <color rgb="FF4A86E8"/>
      </right>
      <top style="thin">
        <color rgb="FFFFFFFF"/>
      </top>
      <bottom/>
      <diagonal/>
    </border>
    <border>
      <left/>
      <right style="thin">
        <color rgb="FFFFFFFF"/>
      </right>
      <top/>
      <bottom style="thick">
        <color rgb="FF4A86E8"/>
      </bottom>
      <diagonal/>
    </border>
    <border>
      <left/>
      <right style="thick">
        <color rgb="FF4A86E8"/>
      </right>
      <top/>
      <bottom style="thin">
        <color rgb="FFFFFFFF"/>
      </bottom>
      <diagonal/>
    </border>
    <border>
      <left/>
      <right style="thick">
        <color rgb="FF4A86E8"/>
      </right>
      <top/>
      <bottom style="thick">
        <color rgb="FF4A86E8"/>
      </bottom>
      <diagonal/>
    </border>
    <border>
      <left/>
      <right style="thin">
        <color rgb="FFFFF2CC"/>
      </right>
      <top/>
      <bottom style="thin">
        <color rgb="FFC9DAF8"/>
      </bottom>
      <diagonal/>
    </border>
    <border>
      <left style="thin">
        <color rgb="FFFFFFFF"/>
      </left>
      <right/>
      <top/>
      <bottom/>
      <diagonal/>
    </border>
    <border>
      <left style="thick">
        <color rgb="FF4A86E8"/>
      </left>
      <right style="thin">
        <color rgb="FFC9DAF8"/>
      </right>
      <top style="thick">
        <color rgb="FF4A86E8"/>
      </top>
      <bottom style="thin">
        <color rgb="FFC9DAF8"/>
      </bottom>
      <diagonal/>
    </border>
    <border>
      <left/>
      <right style="thick">
        <color rgb="FF4A86E8"/>
      </right>
      <top style="thick">
        <color rgb="FF4A86E8"/>
      </top>
      <bottom style="thin">
        <color rgb="FFC9DAF8"/>
      </bottom>
      <diagonal/>
    </border>
    <border>
      <left style="thick">
        <color rgb="FF4A86E8"/>
      </left>
      <right style="thin">
        <color rgb="FFC9DAF8"/>
      </right>
      <top style="thin">
        <color rgb="FFC9DAF8"/>
      </top>
      <bottom style="thin">
        <color rgb="FFFFFFFF"/>
      </bottom>
      <diagonal/>
    </border>
    <border>
      <left/>
      <right/>
      <top style="thin">
        <color rgb="FFC9DAF8"/>
      </top>
      <bottom style="thin">
        <color rgb="FFFFFFFF"/>
      </bottom>
      <diagonal/>
    </border>
    <border>
      <left style="thin">
        <color rgb="FFFFFFFF"/>
      </left>
      <right style="thick">
        <color rgb="FF4A86E8"/>
      </right>
      <top style="thin">
        <color rgb="FFC9DAF8"/>
      </top>
      <bottom style="thin">
        <color rgb="FFFFFFFF"/>
      </bottom>
      <diagonal/>
    </border>
    <border>
      <left style="thick">
        <color rgb="FF4A86E8"/>
      </left>
      <right style="thin">
        <color rgb="FFC9DAF8"/>
      </right>
      <top style="thin">
        <color rgb="FFFFFFFF"/>
      </top>
      <bottom style="thin">
        <color rgb="FFFFFFFF"/>
      </bottom>
      <diagonal/>
    </border>
    <border>
      <left/>
      <right style="thin">
        <color rgb="FFFFF2CC"/>
      </right>
      <top style="thin">
        <color rgb="FFC9DAF8"/>
      </top>
      <bottom style="thin">
        <color rgb="FFC9DAF8"/>
      </bottom>
      <diagonal/>
    </border>
    <border>
      <left style="thick">
        <color rgb="FF4A86E8"/>
      </left>
      <right style="thin">
        <color rgb="FFC9DAF8"/>
      </right>
      <top/>
      <bottom style="thin">
        <color rgb="FFFFFFFF"/>
      </bottom>
      <diagonal/>
    </border>
    <border>
      <left style="thick">
        <color rgb="FF4A86E8"/>
      </left>
      <right style="thin">
        <color rgb="FFC9DAF8"/>
      </right>
      <top/>
      <bottom style="thick">
        <color rgb="FF4A86E8"/>
      </bottom>
      <diagonal/>
    </border>
    <border>
      <left/>
      <right style="thin">
        <color rgb="FFFFF2CC"/>
      </right>
      <top/>
      <bottom style="thick">
        <color rgb="FF4A86E8"/>
      </bottom>
      <diagonal/>
    </border>
    <border>
      <left style="thick">
        <color rgb="FF4A86E8"/>
      </left>
      <right/>
      <top style="thick">
        <color rgb="FF4A86E8"/>
      </top>
      <bottom style="thick">
        <color rgb="FF4A86E8"/>
      </bottom>
      <diagonal/>
    </border>
    <border>
      <left style="thin">
        <color rgb="FFD9D9D9"/>
      </left>
      <right style="thick">
        <color rgb="FF4A86E8"/>
      </right>
      <top style="thick">
        <color rgb="FF4A86E8"/>
      </top>
      <bottom style="thick">
        <color rgb="FF4A86E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/>
      <top style="thick">
        <color rgb="FF4A86E8"/>
      </top>
      <bottom/>
      <diagonal/>
    </border>
    <border>
      <left/>
      <right/>
      <top style="thick">
        <color rgb="FF4A86E8"/>
      </top>
      <bottom/>
      <diagonal/>
    </border>
    <border>
      <left/>
      <right style="thin">
        <color theme="0"/>
      </right>
      <top style="thick">
        <color rgb="FF4A86E8"/>
      </top>
      <bottom/>
      <diagonal/>
    </border>
    <border>
      <left/>
      <right style="thin">
        <color theme="0"/>
      </right>
      <top/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FFFFFF"/>
      </left>
      <right/>
      <top style="thin">
        <color rgb="FFC9DAF8"/>
      </top>
      <bottom/>
      <diagonal/>
    </border>
    <border>
      <left/>
      <right style="thin">
        <color rgb="FFFFFFFF"/>
      </right>
      <top style="thin">
        <color rgb="FFC9DAF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4" tint="-0.249977111117893"/>
      </left>
      <right/>
      <top/>
      <bottom/>
      <diagonal/>
    </border>
    <border>
      <left style="thick">
        <color theme="4" tint="-0.249977111117893"/>
      </left>
      <right/>
      <top/>
      <bottom style="thick">
        <color theme="4" tint="-0.249977111117893"/>
      </bottom>
      <diagonal/>
    </border>
    <border>
      <left/>
      <right/>
      <top/>
      <bottom style="thick">
        <color theme="4" tint="-0.249977111117893"/>
      </bottom>
      <diagonal/>
    </border>
    <border>
      <left/>
      <right style="thick">
        <color theme="4" tint="-0.249977111117893"/>
      </right>
      <top/>
      <bottom style="thick">
        <color theme="4" tint="-0.249977111117893"/>
      </bottom>
      <diagonal/>
    </border>
    <border>
      <left/>
      <right style="thick">
        <color theme="4" tint="-0.249977111117893"/>
      </right>
      <top/>
      <bottom/>
      <diagonal/>
    </border>
    <border>
      <left style="thin">
        <color rgb="FFFFFFFF"/>
      </left>
      <right/>
      <top style="thick">
        <color rgb="FF4A86E8"/>
      </top>
      <bottom style="thin">
        <color rgb="FFC9DAF8"/>
      </bottom>
      <diagonal/>
    </border>
    <border>
      <left/>
      <right style="thick">
        <color theme="4"/>
      </right>
      <top style="thick">
        <color theme="4"/>
      </top>
      <bottom/>
      <diagonal/>
    </border>
    <border>
      <left/>
      <right style="thick">
        <color theme="4"/>
      </right>
      <top/>
      <bottom style="thick">
        <color theme="4"/>
      </bottom>
      <diagonal/>
    </border>
    <border>
      <left/>
      <right style="thin">
        <color rgb="FFFFFFFF"/>
      </right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n">
        <color theme="4"/>
      </bottom>
      <diagonal/>
    </border>
    <border>
      <left/>
      <right/>
      <top style="thick">
        <color theme="4"/>
      </top>
      <bottom style="thin">
        <color theme="4"/>
      </bottom>
      <diagonal/>
    </border>
    <border>
      <left/>
      <right style="thin">
        <color rgb="FFFFFFFF"/>
      </right>
      <top style="thick">
        <color theme="4"/>
      </top>
      <bottom style="thin">
        <color theme="4"/>
      </bottom>
      <diagonal/>
    </border>
    <border>
      <left style="thick">
        <color theme="4" tint="-0.249977111117893"/>
      </left>
      <right/>
      <top style="thick">
        <color theme="4" tint="-0.249977111117893"/>
      </top>
      <bottom style="thick">
        <color theme="4" tint="-0.249977111117893"/>
      </bottom>
      <diagonal/>
    </border>
    <border>
      <left/>
      <right/>
      <top style="thick">
        <color theme="4" tint="-0.249977111117893"/>
      </top>
      <bottom style="thick">
        <color theme="4" tint="-0.249977111117893"/>
      </bottom>
      <diagonal/>
    </border>
    <border>
      <left style="thin">
        <color rgb="FFFFFFFF"/>
      </left>
      <right style="thin">
        <color rgb="FFFFFFFF"/>
      </right>
      <top style="thick">
        <color theme="4" tint="-0.249977111117893"/>
      </top>
      <bottom style="thick">
        <color theme="4" tint="-0.249977111117893"/>
      </bottom>
      <diagonal/>
    </border>
    <border>
      <left style="thin">
        <color rgb="FFFFFFFF"/>
      </left>
      <right/>
      <top style="thick">
        <color theme="4" tint="-0.249977111117893"/>
      </top>
      <bottom style="thick">
        <color theme="4" tint="-0.249977111117893"/>
      </bottom>
      <diagonal/>
    </border>
    <border>
      <left style="thin">
        <color rgb="FFFFFFFF"/>
      </left>
      <right style="thick">
        <color theme="4" tint="-0.249977111117893"/>
      </right>
      <top style="thick">
        <color theme="4" tint="-0.249977111117893"/>
      </top>
      <bottom style="thick">
        <color theme="4" tint="-0.249977111117893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C9DAF8"/>
      </left>
      <right style="thick">
        <color theme="4"/>
      </right>
      <top style="thick">
        <color rgb="FF4A86E8"/>
      </top>
      <bottom style="thin">
        <color rgb="FFC9DAF8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FFFFFF"/>
      </left>
      <right style="thin">
        <color rgb="FFFFFFFF"/>
      </right>
      <top style="thick">
        <color theme="4"/>
      </top>
      <bottom style="thin">
        <color rgb="FFFFFFFF"/>
      </bottom>
      <diagonal/>
    </border>
    <border>
      <left style="thick">
        <color theme="4"/>
      </left>
      <right style="thick">
        <color theme="4"/>
      </right>
      <top style="thick">
        <color rgb="FF4A86E8"/>
      </top>
      <bottom style="thick">
        <color theme="4"/>
      </bottom>
      <diagonal/>
    </border>
    <border>
      <left style="thick">
        <color theme="4"/>
      </left>
      <right/>
      <top style="thin">
        <color theme="4"/>
      </top>
      <bottom style="thick">
        <color theme="4"/>
      </bottom>
      <diagonal/>
    </border>
    <border>
      <left/>
      <right/>
      <top style="thin">
        <color theme="4"/>
      </top>
      <bottom style="thick">
        <color theme="4"/>
      </bottom>
      <diagonal/>
    </border>
    <border>
      <left/>
      <right style="thin">
        <color rgb="FFFFFFFF"/>
      </right>
      <top style="thin">
        <color theme="4"/>
      </top>
      <bottom style="thick">
        <color theme="4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rgb="FF4A86E8"/>
      </left>
      <right style="thick">
        <color rgb="FF4A86E8"/>
      </right>
      <top/>
      <bottom style="thick">
        <color rgb="FF4A86E8"/>
      </bottom>
      <diagonal/>
    </border>
    <border>
      <left style="thick">
        <color theme="4"/>
      </left>
      <right style="thick">
        <color rgb="FF4A86E8"/>
      </right>
      <top style="thick">
        <color theme="4"/>
      </top>
      <bottom style="thick">
        <color theme="4"/>
      </bottom>
      <diagonal/>
    </border>
    <border>
      <left style="thick">
        <color rgb="FF4A86E8"/>
      </left>
      <right style="thick">
        <color rgb="FF4A86E8"/>
      </right>
      <top style="thick">
        <color theme="4"/>
      </top>
      <bottom style="thick">
        <color theme="4"/>
      </bottom>
      <diagonal/>
    </border>
    <border>
      <left style="thick">
        <color rgb="FF4A86E8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/>
      <right style="thin">
        <color rgb="FFC9DAF8"/>
      </right>
      <top style="thin">
        <color rgb="FFC9DAF8"/>
      </top>
      <bottom/>
      <diagonal/>
    </border>
    <border>
      <left/>
      <right style="thin">
        <color rgb="FFC9DAF8"/>
      </right>
      <top/>
      <bottom/>
      <diagonal/>
    </border>
    <border>
      <left/>
      <right style="thin">
        <color rgb="FFC9DAF8"/>
      </right>
      <top/>
      <bottom style="thick">
        <color rgb="FF4A86E8"/>
      </bottom>
      <diagonal/>
    </border>
    <border>
      <left/>
      <right style="thick">
        <color rgb="FF4A86E8"/>
      </right>
      <top style="thick">
        <color rgb="FF4A86E8"/>
      </top>
      <bottom style="thick">
        <color rgb="FF4A86E8"/>
      </bottom>
      <diagonal/>
    </border>
    <border>
      <left style="thin">
        <color rgb="FFC9DAF8"/>
      </left>
      <right style="thin">
        <color rgb="FFC9DAF8"/>
      </right>
      <top style="thin">
        <color rgb="FFC9DAF8"/>
      </top>
      <bottom/>
      <diagonal/>
    </border>
    <border>
      <left style="thick">
        <color rgb="FF4A86E8"/>
      </left>
      <right style="thick">
        <color theme="4"/>
      </right>
      <top style="thick">
        <color rgb="FF4A86E8"/>
      </top>
      <bottom style="thick">
        <color theme="4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 style="thick">
        <color theme="4"/>
      </right>
      <top/>
      <bottom/>
      <diagonal/>
    </border>
    <border>
      <left style="thick">
        <color theme="4"/>
      </left>
      <right style="thick">
        <color theme="4"/>
      </right>
      <top/>
      <bottom style="thick">
        <color theme="4"/>
      </bottom>
      <diagonal/>
    </border>
    <border>
      <left style="thick">
        <color rgb="FF4A86E8"/>
      </left>
      <right style="thick">
        <color theme="4"/>
      </right>
      <top/>
      <bottom/>
      <diagonal/>
    </border>
    <border>
      <left style="thick">
        <color rgb="FF4A86E8"/>
      </left>
      <right style="thick">
        <color theme="4"/>
      </right>
      <top/>
      <bottom style="thick">
        <color rgb="FF4A86E8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/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/>
      </bottom>
      <diagonal/>
    </border>
    <border>
      <left style="thin">
        <color indexed="64"/>
      </left>
      <right/>
      <top style="thin">
        <color indexed="64"/>
      </top>
      <bottom style="thick">
        <color theme="4"/>
      </bottom>
      <diagonal/>
    </border>
    <border>
      <left/>
      <right style="thin">
        <color indexed="64"/>
      </right>
      <top style="thin">
        <color indexed="6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 tint="-0.249977111117893"/>
      </bottom>
      <diagonal/>
    </border>
    <border>
      <left/>
      <right style="thick">
        <color theme="4" tint="-0.249977111117893"/>
      </right>
      <top style="thick">
        <color theme="4"/>
      </top>
      <bottom style="thick">
        <color theme="4" tint="-0.249977111117893"/>
      </bottom>
      <diagonal/>
    </border>
    <border>
      <left/>
      <right/>
      <top/>
      <bottom style="thick">
        <color theme="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thin">
        <color rgb="FFFFFFFF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FFFFFF"/>
      </bottom>
      <diagonal/>
    </border>
    <border>
      <left/>
      <right/>
      <top style="medium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indexed="64"/>
      </top>
      <bottom style="thin">
        <color rgb="FFFFFFFF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medium">
        <color indexed="64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medium">
        <color indexed="64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/>
      <top style="thin">
        <color rgb="FFFFFFFF"/>
      </top>
      <bottom style="medium">
        <color indexed="64"/>
      </bottom>
      <diagonal/>
    </border>
    <border>
      <left/>
      <right/>
      <top style="thin">
        <color rgb="FFFFFFFF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/>
      <right/>
      <top style="thick">
        <color theme="4"/>
      </top>
      <bottom/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thin">
        <color rgb="FFFFFFFF"/>
      </left>
      <right/>
      <top style="medium">
        <color theme="4"/>
      </top>
      <bottom style="medium">
        <color theme="4"/>
      </bottom>
      <diagonal/>
    </border>
    <border>
      <left style="thick">
        <color theme="1"/>
      </left>
      <right style="thin">
        <color indexed="64"/>
      </right>
      <top style="thick">
        <color theme="1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ck">
        <color theme="1"/>
      </top>
      <bottom style="thin">
        <color rgb="FFFFFFFF"/>
      </bottom>
      <diagonal/>
    </border>
    <border>
      <left style="thin">
        <color indexed="64"/>
      </left>
      <right style="thick">
        <color theme="1"/>
      </right>
      <top style="thick">
        <color theme="1"/>
      </top>
      <bottom style="thin">
        <color rgb="FFFFFFFF"/>
      </bottom>
      <diagonal/>
    </border>
    <border>
      <left style="thick">
        <color theme="1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ck">
        <color theme="1"/>
      </right>
      <top style="thin">
        <color rgb="FFFFFFFF"/>
      </top>
      <bottom style="thin">
        <color rgb="FFFFFFFF"/>
      </bottom>
      <diagonal/>
    </border>
    <border>
      <left style="thick">
        <color theme="1"/>
      </left>
      <right style="thin">
        <color indexed="64"/>
      </right>
      <top style="thin">
        <color rgb="FFFFFFFF"/>
      </top>
      <bottom style="thick">
        <color theme="1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ck">
        <color theme="1"/>
      </bottom>
      <diagonal/>
    </border>
    <border>
      <left style="thin">
        <color indexed="64"/>
      </left>
      <right style="thick">
        <color theme="1"/>
      </right>
      <top style="thin">
        <color rgb="FFFFFFFF"/>
      </top>
      <bottom style="thick">
        <color theme="1"/>
      </bottom>
      <diagonal/>
    </border>
    <border>
      <left/>
      <right style="thin">
        <color rgb="FFFFFFFF"/>
      </right>
      <top style="medium">
        <color theme="4"/>
      </top>
      <bottom style="medium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 style="thin">
        <color rgb="FFFFFFFF"/>
      </right>
      <top style="thick">
        <color theme="4"/>
      </top>
      <bottom/>
      <diagonal/>
    </border>
    <border>
      <left style="thin">
        <color rgb="FFFFFFFF"/>
      </left>
      <right style="thin">
        <color rgb="FFFFFFFF"/>
      </right>
      <top style="thick">
        <color theme="4"/>
      </top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ck">
        <color theme="4"/>
      </left>
      <right style="thin">
        <color rgb="FFFFFFFF"/>
      </right>
      <top style="thick">
        <color theme="4"/>
      </top>
      <bottom/>
      <diagonal/>
    </border>
    <border>
      <left style="thin">
        <color rgb="FFFFFFFF"/>
      </left>
      <right/>
      <top style="thick">
        <color theme="4"/>
      </top>
      <bottom/>
      <diagonal/>
    </border>
    <border>
      <left style="thin">
        <color rgb="FFFFFFFF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 style="thin">
        <color rgb="FFFFFFFF"/>
      </right>
      <top/>
      <bottom/>
      <diagonal/>
    </border>
    <border>
      <left style="thin">
        <color rgb="FFFFFFFF"/>
      </left>
      <right style="thick">
        <color theme="4"/>
      </right>
      <top/>
      <bottom/>
      <diagonal/>
    </border>
    <border>
      <left style="thick">
        <color theme="4"/>
      </left>
      <right style="thin">
        <color rgb="FFFFFFFF"/>
      </right>
      <top/>
      <bottom style="thick">
        <color theme="4"/>
      </bottom>
      <diagonal/>
    </border>
    <border>
      <left style="thin">
        <color rgb="FFFFFFFF"/>
      </left>
      <right style="thin">
        <color rgb="FFFFFFFF"/>
      </right>
      <top/>
      <bottom style="thick">
        <color theme="4"/>
      </bottom>
      <diagonal/>
    </border>
    <border>
      <left style="thin">
        <color rgb="FFFFFFFF"/>
      </left>
      <right/>
      <top/>
      <bottom style="thick">
        <color theme="4"/>
      </bottom>
      <diagonal/>
    </border>
    <border>
      <left style="thin">
        <color rgb="FFFFFFFF"/>
      </left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theme="4" tint="0.59999389629810485"/>
      </bottom>
      <diagonal/>
    </border>
    <border>
      <left style="thin">
        <color rgb="FFFFFFFF"/>
      </left>
      <right style="thin">
        <color rgb="FFFFFFFF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rgb="FFFFFFFF"/>
      </left>
      <right style="thin">
        <color rgb="FFFFFFFF"/>
      </right>
      <top style="thin">
        <color rgb="FFC9DAF8"/>
      </top>
      <bottom style="thick">
        <color theme="4"/>
      </bottom>
      <diagonal/>
    </border>
    <border>
      <left style="thin">
        <color rgb="FFFFFFFF"/>
      </left>
      <right style="thick">
        <color theme="4"/>
      </right>
      <top style="thick">
        <color rgb="FF4A86E8"/>
      </top>
      <bottom style="thin">
        <color rgb="FFFFFFFF"/>
      </bottom>
      <diagonal/>
    </border>
    <border>
      <left/>
      <right style="thick">
        <color theme="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ck">
        <color theme="1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ck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FFFFFF"/>
      </bottom>
      <diagonal/>
    </border>
    <border>
      <left/>
      <right style="thin">
        <color indexed="64"/>
      </right>
      <top style="medium">
        <color indexed="64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FFFFFF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medium">
        <color indexed="64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medium">
        <color indexed="64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thin">
        <color indexed="64"/>
      </right>
      <top style="thin">
        <color rgb="FFFFFFFF"/>
      </top>
      <bottom style="medium">
        <color indexed="64"/>
      </bottom>
      <diagonal/>
    </border>
    <border>
      <left/>
      <right style="thin">
        <color indexed="64"/>
      </right>
      <top style="thin">
        <color rgb="FFFFFFFF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FFFFFF"/>
      </top>
      <bottom style="medium">
        <color indexed="64"/>
      </bottom>
      <diagonal/>
    </border>
  </borders>
  <cellStyleXfs count="7">
    <xf numFmtId="0" fontId="0" fillId="0" borderId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0" fontId="92" fillId="0" borderId="0"/>
    <xf numFmtId="43" fontId="94" fillId="0" borderId="0" applyBorder="0" applyAlignment="0" applyProtection="0"/>
    <xf numFmtId="9" fontId="92" fillId="0" borderId="0" applyFont="0" applyFill="0" applyBorder="0" applyAlignment="0" applyProtection="0"/>
  </cellStyleXfs>
  <cellXfs count="1312">
    <xf numFmtId="0" fontId="0" fillId="0" borderId="0" xfId="0"/>
    <xf numFmtId="0" fontId="1" fillId="0" borderId="1" xfId="0" applyFont="1" applyBorder="1"/>
    <xf numFmtId="164" fontId="1" fillId="0" borderId="2" xfId="0" applyNumberFormat="1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164" fontId="1" fillId="0" borderId="7" xfId="0" applyNumberFormat="1" applyFont="1" applyBorder="1"/>
    <xf numFmtId="0" fontId="1" fillId="0" borderId="8" xfId="0" applyFont="1" applyBorder="1"/>
    <xf numFmtId="0" fontId="2" fillId="2" borderId="6" xfId="0" applyFont="1" applyFill="1" applyBorder="1"/>
    <xf numFmtId="164" fontId="2" fillId="2" borderId="7" xfId="0" applyNumberFormat="1" applyFont="1" applyFill="1" applyBorder="1"/>
    <xf numFmtId="0" fontId="2" fillId="2" borderId="8" xfId="0" applyFont="1" applyFill="1" applyBorder="1"/>
    <xf numFmtId="0" fontId="3" fillId="2" borderId="6" xfId="0" applyFont="1" applyFill="1" applyBorder="1"/>
    <xf numFmtId="164" fontId="3" fillId="2" borderId="7" xfId="0" applyNumberFormat="1" applyFont="1" applyFill="1" applyBorder="1"/>
    <xf numFmtId="0" fontId="3" fillId="2" borderId="8" xfId="0" applyFont="1" applyFill="1" applyBorder="1"/>
    <xf numFmtId="3" fontId="1" fillId="0" borderId="7" xfId="0" applyNumberFormat="1" applyFont="1" applyBorder="1"/>
    <xf numFmtId="10" fontId="1" fillId="0" borderId="7" xfId="0" applyNumberFormat="1" applyFont="1" applyBorder="1"/>
    <xf numFmtId="4" fontId="1" fillId="0" borderId="7" xfId="0" applyNumberFormat="1" applyFont="1" applyBorder="1"/>
    <xf numFmtId="0" fontId="1" fillId="0" borderId="9" xfId="0" applyFont="1" applyBorder="1"/>
    <xf numFmtId="164" fontId="1" fillId="0" borderId="10" xfId="0" applyNumberFormat="1" applyFont="1" applyBorder="1"/>
    <xf numFmtId="0" fontId="1" fillId="0" borderId="11" xfId="0" applyFont="1" applyBorder="1"/>
    <xf numFmtId="0" fontId="1" fillId="0" borderId="12" xfId="0" applyFont="1" applyBorder="1"/>
    <xf numFmtId="164" fontId="1" fillId="0" borderId="12" xfId="0" applyNumberFormat="1" applyFont="1" applyBorder="1"/>
    <xf numFmtId="164" fontId="1" fillId="0" borderId="5" xfId="0" applyNumberFormat="1" applyFont="1" applyBorder="1"/>
    <xf numFmtId="0" fontId="4" fillId="0" borderId="5" xfId="0" applyFont="1" applyBorder="1"/>
    <xf numFmtId="0" fontId="4" fillId="0" borderId="5" xfId="0" applyFont="1" applyBorder="1" applyAlignment="1">
      <alignment horizontal="center"/>
    </xf>
    <xf numFmtId="0" fontId="7" fillId="0" borderId="5" xfId="0" applyFont="1" applyBorder="1"/>
    <xf numFmtId="0" fontId="4" fillId="0" borderId="19" xfId="0" applyFont="1" applyBorder="1"/>
    <xf numFmtId="0" fontId="4" fillId="0" borderId="19" xfId="0" applyFont="1" applyBorder="1" applyAlignment="1">
      <alignment horizontal="center"/>
    </xf>
    <xf numFmtId="0" fontId="4" fillId="0" borderId="20" xfId="0" applyFont="1" applyBorder="1"/>
    <xf numFmtId="0" fontId="4" fillId="0" borderId="21" xfId="0" applyFont="1" applyBorder="1"/>
    <xf numFmtId="0" fontId="4" fillId="0" borderId="23" xfId="0" applyFont="1" applyBorder="1"/>
    <xf numFmtId="0" fontId="4" fillId="0" borderId="25" xfId="0" applyFont="1" applyBorder="1"/>
    <xf numFmtId="164" fontId="9" fillId="3" borderId="26" xfId="0" applyNumberFormat="1" applyFont="1" applyFill="1" applyBorder="1" applyAlignment="1">
      <alignment horizontal="center"/>
    </xf>
    <xf numFmtId="0" fontId="9" fillId="0" borderId="27" xfId="0" applyFont="1" applyBorder="1"/>
    <xf numFmtId="0" fontId="4" fillId="0" borderId="28" xfId="0" applyFont="1" applyBorder="1"/>
    <xf numFmtId="0" fontId="10" fillId="0" borderId="29" xfId="0" applyFont="1" applyBorder="1" applyAlignment="1">
      <alignment horizontal="left"/>
    </xf>
    <xf numFmtId="0" fontId="4" fillId="0" borderId="32" xfId="0" applyFont="1" applyBorder="1"/>
    <xf numFmtId="0" fontId="9" fillId="4" borderId="33" xfId="0" applyFont="1" applyFill="1" applyBorder="1"/>
    <xf numFmtId="0" fontId="9" fillId="0" borderId="34" xfId="0" applyFont="1" applyBorder="1"/>
    <xf numFmtId="0" fontId="10" fillId="0" borderId="35" xfId="0" applyFont="1" applyBorder="1" applyAlignment="1">
      <alignment horizontal="left"/>
    </xf>
    <xf numFmtId="0" fontId="10" fillId="0" borderId="36" xfId="0" applyFont="1" applyBorder="1" applyAlignment="1">
      <alignment horizontal="left"/>
    </xf>
    <xf numFmtId="2" fontId="9" fillId="5" borderId="36" xfId="0" applyNumberFormat="1" applyFont="1" applyFill="1" applyBorder="1" applyAlignment="1">
      <alignment horizontal="right"/>
    </xf>
    <xf numFmtId="0" fontId="9" fillId="5" borderId="36" xfId="0" applyFont="1" applyFill="1" applyBorder="1" applyAlignment="1">
      <alignment horizontal="right"/>
    </xf>
    <xf numFmtId="2" fontId="9" fillId="5" borderId="35" xfId="0" applyNumberFormat="1" applyFont="1" applyFill="1" applyBorder="1" applyAlignment="1">
      <alignment horizontal="right"/>
    </xf>
    <xf numFmtId="0" fontId="9" fillId="5" borderId="35" xfId="0" applyFont="1" applyFill="1" applyBorder="1" applyAlignment="1">
      <alignment horizontal="right"/>
    </xf>
    <xf numFmtId="0" fontId="4" fillId="0" borderId="37" xfId="0" applyFont="1" applyBorder="1"/>
    <xf numFmtId="0" fontId="12" fillId="0" borderId="38" xfId="0" applyFont="1" applyBorder="1" applyAlignment="1">
      <alignment horizontal="left"/>
    </xf>
    <xf numFmtId="0" fontId="4" fillId="0" borderId="38" xfId="0" applyFont="1" applyBorder="1"/>
    <xf numFmtId="0" fontId="4" fillId="0" borderId="39" xfId="0" applyFont="1" applyBorder="1"/>
    <xf numFmtId="0" fontId="4" fillId="0" borderId="40" xfId="0" applyFont="1" applyBorder="1"/>
    <xf numFmtId="0" fontId="4" fillId="0" borderId="41" xfId="0" applyFont="1" applyBorder="1"/>
    <xf numFmtId="0" fontId="4" fillId="0" borderId="42" xfId="0" applyFont="1" applyBorder="1"/>
    <xf numFmtId="0" fontId="4" fillId="0" borderId="4" xfId="0" applyFont="1" applyBorder="1"/>
    <xf numFmtId="0" fontId="14" fillId="0" borderId="5" xfId="0" applyFont="1" applyBorder="1" applyAlignment="1">
      <alignment horizontal="left"/>
    </xf>
    <xf numFmtId="0" fontId="15" fillId="0" borderId="5" xfId="0" applyFont="1" applyBorder="1"/>
    <xf numFmtId="0" fontId="4" fillId="3" borderId="29" xfId="0" applyFont="1" applyFill="1" applyBorder="1"/>
    <xf numFmtId="0" fontId="4" fillId="0" borderId="27" xfId="0" applyFont="1" applyBorder="1"/>
    <xf numFmtId="0" fontId="4" fillId="0" borderId="29" xfId="0" applyFont="1" applyBorder="1"/>
    <xf numFmtId="0" fontId="4" fillId="0" borderId="34" xfId="0" applyFont="1" applyBorder="1"/>
    <xf numFmtId="0" fontId="4" fillId="3" borderId="43" xfId="0" applyFont="1" applyFill="1" applyBorder="1"/>
    <xf numFmtId="0" fontId="4" fillId="0" borderId="43" xfId="0" applyFont="1" applyBorder="1"/>
    <xf numFmtId="0" fontId="4" fillId="0" borderId="12" xfId="0" applyFont="1" applyBorder="1"/>
    <xf numFmtId="0" fontId="16" fillId="2" borderId="12" xfId="0" applyFont="1" applyFill="1" applyBorder="1" applyAlignment="1">
      <alignment horizontal="right"/>
    </xf>
    <xf numFmtId="0" fontId="9" fillId="0" borderId="12" xfId="0" applyFont="1" applyBorder="1"/>
    <xf numFmtId="0" fontId="9" fillId="0" borderId="5" xfId="0" applyFont="1" applyBorder="1"/>
    <xf numFmtId="0" fontId="17" fillId="0" borderId="24" xfId="0" applyFont="1" applyBorder="1" applyAlignment="1">
      <alignment horizontal="left"/>
    </xf>
    <xf numFmtId="0" fontId="17" fillId="0" borderId="42" xfId="0" applyFont="1" applyBorder="1" applyAlignment="1">
      <alignment horizontal="left"/>
    </xf>
    <xf numFmtId="0" fontId="18" fillId="0" borderId="12" xfId="0" applyFont="1" applyBorder="1"/>
    <xf numFmtId="0" fontId="13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/>
    </xf>
    <xf numFmtId="0" fontId="17" fillId="0" borderId="5" xfId="0" applyFont="1" applyBorder="1" applyAlignment="1">
      <alignment horizontal="left"/>
    </xf>
    <xf numFmtId="0" fontId="17" fillId="0" borderId="12" xfId="0" applyFont="1" applyBorder="1" applyAlignment="1">
      <alignment horizontal="left"/>
    </xf>
    <xf numFmtId="0" fontId="19" fillId="0" borderId="5" xfId="0" applyFont="1" applyBorder="1" applyAlignment="1">
      <alignment horizontal="right"/>
    </xf>
    <xf numFmtId="0" fontId="19" fillId="0" borderId="32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0" fontId="9" fillId="0" borderId="44" xfId="0" applyFont="1" applyBorder="1"/>
    <xf numFmtId="0" fontId="20" fillId="5" borderId="5" xfId="0" applyFont="1" applyFill="1" applyBorder="1"/>
    <xf numFmtId="0" fontId="4" fillId="0" borderId="45" xfId="0" applyFont="1" applyBorder="1"/>
    <xf numFmtId="0" fontId="21" fillId="0" borderId="5" xfId="0" applyFont="1" applyBorder="1" applyAlignment="1">
      <alignment horizontal="right"/>
    </xf>
    <xf numFmtId="0" fontId="12" fillId="0" borderId="5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3" fillId="0" borderId="5" xfId="0" applyFont="1" applyBorder="1" applyAlignment="1">
      <alignment horizontal="right"/>
    </xf>
    <xf numFmtId="0" fontId="4" fillId="2" borderId="12" xfId="0" applyFont="1" applyFill="1" applyBorder="1" applyAlignment="1">
      <alignment horizontal="right"/>
    </xf>
    <xf numFmtId="0" fontId="20" fillId="5" borderId="39" xfId="0" applyFont="1" applyFill="1" applyBorder="1"/>
    <xf numFmtId="0" fontId="20" fillId="5" borderId="12" xfId="0" applyFont="1" applyFill="1" applyBorder="1"/>
    <xf numFmtId="0" fontId="8" fillId="0" borderId="5" xfId="0" applyFont="1" applyBorder="1" applyAlignment="1">
      <alignment horizontal="right" vertical="center"/>
    </xf>
    <xf numFmtId="0" fontId="4" fillId="0" borderId="18" xfId="0" applyFont="1" applyBorder="1"/>
    <xf numFmtId="0" fontId="4" fillId="0" borderId="49" xfId="0" applyFont="1" applyBorder="1"/>
    <xf numFmtId="0" fontId="9" fillId="0" borderId="18" xfId="0" applyFont="1" applyBorder="1"/>
    <xf numFmtId="0" fontId="4" fillId="0" borderId="15" xfId="0" applyFont="1" applyBorder="1"/>
    <xf numFmtId="0" fontId="4" fillId="0" borderId="17" xfId="0" applyFont="1" applyBorder="1"/>
    <xf numFmtId="0" fontId="18" fillId="0" borderId="20" xfId="0" applyFont="1" applyBorder="1" applyAlignment="1">
      <alignment horizontal="right"/>
    </xf>
    <xf numFmtId="0" fontId="32" fillId="0" borderId="5" xfId="0" applyFont="1" applyBorder="1" applyAlignment="1">
      <alignment horizontal="right"/>
    </xf>
    <xf numFmtId="0" fontId="32" fillId="0" borderId="20" xfId="0" applyFont="1" applyBorder="1" applyAlignment="1">
      <alignment horizontal="right"/>
    </xf>
    <xf numFmtId="0" fontId="25" fillId="0" borderId="5" xfId="0" applyFont="1" applyBorder="1"/>
    <xf numFmtId="0" fontId="4" fillId="0" borderId="17" xfId="0" applyFont="1" applyBorder="1" applyAlignment="1">
      <alignment horizontal="right"/>
    </xf>
    <xf numFmtId="0" fontId="1" fillId="0" borderId="101" xfId="0" applyFont="1" applyBorder="1"/>
    <xf numFmtId="0" fontId="1" fillId="0" borderId="102" xfId="0" applyFont="1" applyBorder="1"/>
    <xf numFmtId="0" fontId="12" fillId="5" borderId="45" xfId="0" applyFont="1" applyFill="1" applyBorder="1" applyAlignment="1">
      <alignment horizontal="center"/>
    </xf>
    <xf numFmtId="164" fontId="9" fillId="3" borderId="61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right"/>
    </xf>
    <xf numFmtId="0" fontId="4" fillId="5" borderId="45" xfId="0" applyFont="1" applyFill="1" applyBorder="1" applyAlignment="1">
      <alignment horizontal="left"/>
    </xf>
    <xf numFmtId="0" fontId="9" fillId="4" borderId="61" xfId="0" applyFont="1" applyFill="1" applyBorder="1"/>
    <xf numFmtId="0" fontId="4" fillId="0" borderId="5" xfId="0" applyFont="1" applyBorder="1" applyAlignment="1">
      <alignment horizontal="left"/>
    </xf>
    <xf numFmtId="0" fontId="4" fillId="2" borderId="32" xfId="0" applyFont="1" applyFill="1" applyBorder="1" applyAlignment="1">
      <alignment horizontal="right"/>
    </xf>
    <xf numFmtId="0" fontId="25" fillId="0" borderId="37" xfId="0" applyFont="1" applyBorder="1"/>
    <xf numFmtId="0" fontId="25" fillId="0" borderId="39" xfId="0" applyFont="1" applyBorder="1"/>
    <xf numFmtId="9" fontId="25" fillId="0" borderId="40" xfId="0" applyNumberFormat="1" applyFont="1" applyBorder="1"/>
    <xf numFmtId="0" fontId="4" fillId="0" borderId="40" xfId="0" applyFont="1" applyBorder="1" applyAlignment="1">
      <alignment horizontal="right"/>
    </xf>
    <xf numFmtId="0" fontId="4" fillId="0" borderId="106" xfId="0" applyFont="1" applyBorder="1"/>
    <xf numFmtId="0" fontId="16" fillId="0" borderId="107" xfId="0" applyFont="1" applyBorder="1"/>
    <xf numFmtId="0" fontId="4" fillId="0" borderId="108" xfId="0" applyFont="1" applyBorder="1"/>
    <xf numFmtId="0" fontId="4" fillId="0" borderId="109" xfId="0" applyFont="1" applyBorder="1"/>
    <xf numFmtId="0" fontId="16" fillId="5" borderId="45" xfId="0" applyFont="1" applyFill="1" applyBorder="1"/>
    <xf numFmtId="0" fontId="4" fillId="0" borderId="110" xfId="0" applyFont="1" applyBorder="1"/>
    <xf numFmtId="0" fontId="4" fillId="0" borderId="111" xfId="0" applyFont="1" applyBorder="1"/>
    <xf numFmtId="0" fontId="16" fillId="0" borderId="109" xfId="0" applyFont="1" applyBorder="1" applyAlignment="1">
      <alignment horizontal="right"/>
    </xf>
    <xf numFmtId="0" fontId="16" fillId="5" borderId="112" xfId="0" applyFont="1" applyFill="1" applyBorder="1"/>
    <xf numFmtId="0" fontId="16" fillId="0" borderId="108" xfId="0" applyFont="1" applyBorder="1"/>
    <xf numFmtId="0" fontId="16" fillId="0" borderId="12" xfId="0" applyFont="1" applyBorder="1"/>
    <xf numFmtId="0" fontId="16" fillId="0" borderId="5" xfId="0" applyFont="1" applyBorder="1" applyAlignment="1">
      <alignment horizontal="left"/>
    </xf>
    <xf numFmtId="0" fontId="4" fillId="2" borderId="111" xfId="0" applyFont="1" applyFill="1" applyBorder="1" applyAlignment="1">
      <alignment horizontal="right"/>
    </xf>
    <xf numFmtId="0" fontId="4" fillId="0" borderId="112" xfId="0" applyFont="1" applyBorder="1"/>
    <xf numFmtId="0" fontId="24" fillId="0" borderId="5" xfId="0" applyFont="1" applyBorder="1" applyAlignment="1">
      <alignment horizontal="right"/>
    </xf>
    <xf numFmtId="0" fontId="16" fillId="0" borderId="110" xfId="0" applyFont="1" applyBorder="1"/>
    <xf numFmtId="0" fontId="16" fillId="0" borderId="5" xfId="0" applyFont="1" applyBorder="1"/>
    <xf numFmtId="0" fontId="24" fillId="0" borderId="111" xfId="0" applyFont="1" applyBorder="1" applyAlignment="1">
      <alignment horizontal="center"/>
    </xf>
    <xf numFmtId="0" fontId="33" fillId="0" borderId="5" xfId="0" applyFont="1" applyBorder="1" applyAlignment="1">
      <alignment horizontal="left"/>
    </xf>
    <xf numFmtId="0" fontId="16" fillId="0" borderId="111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10" xfId="0" applyFont="1" applyBorder="1" applyAlignment="1">
      <alignment horizontal="center"/>
    </xf>
    <xf numFmtId="0" fontId="4" fillId="0" borderId="11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2" fillId="0" borderId="5" xfId="0" applyFont="1" applyBorder="1" applyAlignment="1">
      <alignment horizontal="left"/>
    </xf>
    <xf numFmtId="165" fontId="4" fillId="2" borderId="111" xfId="0" applyNumberFormat="1" applyFont="1" applyFill="1" applyBorder="1" applyAlignment="1">
      <alignment horizontal="right"/>
    </xf>
    <xf numFmtId="0" fontId="16" fillId="0" borderId="5" xfId="0" applyFont="1" applyBorder="1" applyAlignment="1">
      <alignment horizontal="right"/>
    </xf>
    <xf numFmtId="0" fontId="34" fillId="0" borderId="5" xfId="0" applyFont="1" applyBorder="1"/>
    <xf numFmtId="0" fontId="16" fillId="0" borderId="111" xfId="0" applyFont="1" applyBorder="1"/>
    <xf numFmtId="0" fontId="16" fillId="0" borderId="5" xfId="0" applyFont="1" applyBorder="1" applyAlignment="1">
      <alignment horizontal="center"/>
    </xf>
    <xf numFmtId="0" fontId="27" fillId="0" borderId="112" xfId="0" applyFont="1" applyBorder="1"/>
    <xf numFmtId="0" fontId="18" fillId="0" borderId="5" xfId="0" applyFont="1" applyBorder="1" applyAlignment="1">
      <alignment horizontal="right" vertical="center"/>
    </xf>
    <xf numFmtId="0" fontId="18" fillId="0" borderId="111" xfId="0" applyFont="1" applyBorder="1" applyAlignment="1">
      <alignment horizontal="right" vertical="center"/>
    </xf>
    <xf numFmtId="0" fontId="18" fillId="0" borderId="112" xfId="0" applyFont="1" applyBorder="1" applyAlignment="1">
      <alignment horizontal="right" vertical="center"/>
    </xf>
    <xf numFmtId="0" fontId="18" fillId="0" borderId="110" xfId="0" applyFont="1" applyBorder="1" applyAlignment="1">
      <alignment horizontal="right" vertical="center"/>
    </xf>
    <xf numFmtId="0" fontId="18" fillId="0" borderId="45" xfId="0" applyFont="1" applyBorder="1" applyAlignment="1">
      <alignment horizontal="right" vertical="center"/>
    </xf>
    <xf numFmtId="0" fontId="18" fillId="0" borderId="113" xfId="0" applyFont="1" applyBorder="1" applyAlignment="1">
      <alignment horizontal="right" vertical="center"/>
    </xf>
    <xf numFmtId="0" fontId="8" fillId="0" borderId="112" xfId="0" applyFont="1" applyBorder="1" applyAlignment="1">
      <alignment horizontal="right" vertical="center"/>
    </xf>
    <xf numFmtId="0" fontId="25" fillId="0" borderId="111" xfId="0" applyFont="1" applyBorder="1"/>
    <xf numFmtId="0" fontId="4" fillId="0" borderId="114" xfId="0" applyFont="1" applyBorder="1"/>
    <xf numFmtId="0" fontId="4" fillId="0" borderId="115" xfId="0" applyFont="1" applyBorder="1"/>
    <xf numFmtId="0" fontId="4" fillId="0" borderId="116" xfId="0" applyFont="1" applyBorder="1"/>
    <xf numFmtId="0" fontId="4" fillId="0" borderId="117" xfId="0" applyFont="1" applyBorder="1"/>
    <xf numFmtId="0" fontId="4" fillId="0" borderId="118" xfId="0" applyFont="1" applyBorder="1"/>
    <xf numFmtId="0" fontId="4" fillId="0" borderId="119" xfId="0" applyFont="1" applyBorder="1"/>
    <xf numFmtId="0" fontId="1" fillId="0" borderId="120" xfId="0" applyFont="1" applyBorder="1"/>
    <xf numFmtId="0" fontId="1" fillId="0" borderId="121" xfId="0" applyFont="1" applyBorder="1"/>
    <xf numFmtId="0" fontId="1" fillId="0" borderId="122" xfId="0" applyFont="1" applyBorder="1"/>
    <xf numFmtId="0" fontId="1" fillId="0" borderId="123" xfId="0" applyFont="1" applyBorder="1"/>
    <xf numFmtId="0" fontId="1" fillId="0" borderId="124" xfId="0" applyFont="1" applyBorder="1"/>
    <xf numFmtId="0" fontId="1" fillId="0" borderId="125" xfId="0" applyFont="1" applyBorder="1"/>
    <xf numFmtId="0" fontId="1" fillId="0" borderId="41" xfId="0" applyFont="1" applyBorder="1"/>
    <xf numFmtId="0" fontId="1" fillId="0" borderId="126" xfId="0" applyFont="1" applyBorder="1"/>
    <xf numFmtId="0" fontId="4" fillId="0" borderId="120" xfId="0" applyFont="1" applyBorder="1"/>
    <xf numFmtId="0" fontId="4" fillId="0" borderId="121" xfId="0" applyFont="1" applyBorder="1"/>
    <xf numFmtId="0" fontId="4" fillId="0" borderId="122" xfId="0" applyFont="1" applyBorder="1"/>
    <xf numFmtId="0" fontId="4" fillId="0" borderId="123" xfId="0" applyFont="1" applyBorder="1"/>
    <xf numFmtId="0" fontId="4" fillId="0" borderId="124" xfId="0" applyFont="1" applyBorder="1"/>
    <xf numFmtId="0" fontId="4" fillId="0" borderId="127" xfId="0" applyFont="1" applyBorder="1"/>
    <xf numFmtId="0" fontId="1" fillId="0" borderId="18" xfId="0" applyFont="1" applyBorder="1"/>
    <xf numFmtId="0" fontId="32" fillId="0" borderId="112" xfId="0" applyFont="1" applyBorder="1" applyAlignment="1">
      <alignment horizontal="right"/>
    </xf>
    <xf numFmtId="0" fontId="1" fillId="0" borderId="20" xfId="0" applyFont="1" applyBorder="1"/>
    <xf numFmtId="0" fontId="1" fillId="0" borderId="112" xfId="0" applyFont="1" applyBorder="1"/>
    <xf numFmtId="0" fontId="4" fillId="0" borderId="128" xfId="0" applyFont="1" applyBorder="1"/>
    <xf numFmtId="0" fontId="4" fillId="0" borderId="129" xfId="0" applyFont="1" applyBorder="1"/>
    <xf numFmtId="0" fontId="4" fillId="0" borderId="130" xfId="0" applyFont="1" applyBorder="1"/>
    <xf numFmtId="0" fontId="4" fillId="0" borderId="131" xfId="0" applyFont="1" applyBorder="1"/>
    <xf numFmtId="0" fontId="4" fillId="0" borderId="132" xfId="0" applyFont="1" applyBorder="1"/>
    <xf numFmtId="0" fontId="4" fillId="0" borderId="133" xfId="0" applyFont="1" applyBorder="1"/>
    <xf numFmtId="0" fontId="4" fillId="0" borderId="134" xfId="0" applyFont="1" applyBorder="1"/>
    <xf numFmtId="0" fontId="4" fillId="0" borderId="135" xfId="0" applyFont="1" applyBorder="1"/>
    <xf numFmtId="0" fontId="32" fillId="0" borderId="5" xfId="0" applyFont="1" applyBorder="1"/>
    <xf numFmtId="0" fontId="9" fillId="0" borderId="19" xfId="0" applyFont="1" applyBorder="1"/>
    <xf numFmtId="0" fontId="9" fillId="0" borderId="19" xfId="0" applyFont="1" applyBorder="1" applyAlignment="1">
      <alignment horizontal="right"/>
    </xf>
    <xf numFmtId="0" fontId="9" fillId="0" borderId="19" xfId="0" applyFont="1" applyBorder="1" applyAlignment="1">
      <alignment horizontal="center"/>
    </xf>
    <xf numFmtId="0" fontId="9" fillId="0" borderId="20" xfId="0" applyFont="1" applyBorder="1"/>
    <xf numFmtId="0" fontId="9" fillId="0" borderId="21" xfId="0" applyFont="1" applyBorder="1"/>
    <xf numFmtId="0" fontId="8" fillId="0" borderId="42" xfId="0" applyFont="1" applyBorder="1"/>
    <xf numFmtId="0" fontId="9" fillId="0" borderId="42" xfId="0" applyFont="1" applyBorder="1"/>
    <xf numFmtId="0" fontId="9" fillId="0" borderId="42" xfId="0" applyFont="1" applyBorder="1" applyAlignment="1">
      <alignment horizontal="right"/>
    </xf>
    <xf numFmtId="0" fontId="9" fillId="0" borderId="42" xfId="0" applyFont="1" applyBorder="1" applyAlignment="1">
      <alignment horizontal="center"/>
    </xf>
    <xf numFmtId="0" fontId="9" fillId="0" borderId="22" xfId="0" applyFont="1" applyBorder="1" applyAlignment="1">
      <alignment horizontal="right"/>
    </xf>
    <xf numFmtId="0" fontId="9" fillId="0" borderId="25" xfId="0" applyFont="1" applyBorder="1"/>
    <xf numFmtId="0" fontId="9" fillId="0" borderId="45" xfId="0" applyFont="1" applyBorder="1"/>
    <xf numFmtId="0" fontId="9" fillId="0" borderId="15" xfId="0" applyFont="1" applyBorder="1"/>
    <xf numFmtId="0" fontId="9" fillId="0" borderId="28" xfId="0" applyFont="1" applyBorder="1"/>
    <xf numFmtId="0" fontId="9" fillId="0" borderId="136" xfId="0" applyFont="1" applyBorder="1"/>
    <xf numFmtId="0" fontId="9" fillId="0" borderId="136" xfId="0" applyFont="1" applyBorder="1" applyAlignment="1">
      <alignment horizontal="right"/>
    </xf>
    <xf numFmtId="0" fontId="9" fillId="0" borderId="32" xfId="0" applyFont="1" applyBorder="1"/>
    <xf numFmtId="0" fontId="9" fillId="0" borderId="4" xfId="0" applyFont="1" applyBorder="1"/>
    <xf numFmtId="0" fontId="9" fillId="0" borderId="43" xfId="0" applyFont="1" applyBorder="1"/>
    <xf numFmtId="0" fontId="9" fillId="0" borderId="43" xfId="0" applyFont="1" applyBorder="1" applyAlignment="1">
      <alignment horizontal="right"/>
    </xf>
    <xf numFmtId="0" fontId="9" fillId="0" borderId="41" xfId="0" applyFont="1" applyBorder="1"/>
    <xf numFmtId="0" fontId="40" fillId="0" borderId="43" xfId="0" applyFont="1" applyBorder="1"/>
    <xf numFmtId="0" fontId="9" fillId="0" borderId="37" xfId="0" applyFont="1" applyBorder="1"/>
    <xf numFmtId="0" fontId="9" fillId="0" borderId="38" xfId="0" applyFont="1" applyBorder="1"/>
    <xf numFmtId="0" fontId="9" fillId="0" borderId="38" xfId="0" applyFont="1" applyBorder="1" applyAlignment="1">
      <alignment horizontal="right"/>
    </xf>
    <xf numFmtId="0" fontId="9" fillId="0" borderId="38" xfId="0" applyFont="1" applyBorder="1" applyAlignment="1">
      <alignment horizontal="center"/>
    </xf>
    <xf numFmtId="0" fontId="9" fillId="0" borderId="138" xfId="0" applyFont="1" applyBorder="1" applyAlignment="1">
      <alignment horizontal="right"/>
    </xf>
    <xf numFmtId="0" fontId="9" fillId="0" borderId="40" xfId="0" applyFont="1" applyBorder="1"/>
    <xf numFmtId="0" fontId="9" fillId="0" borderId="12" xfId="0" applyFont="1" applyBorder="1" applyAlignment="1">
      <alignment horizontal="right"/>
    </xf>
    <xf numFmtId="0" fontId="9" fillId="0" borderId="12" xfId="0" applyFont="1" applyBorder="1" applyAlignment="1">
      <alignment horizontal="center"/>
    </xf>
    <xf numFmtId="0" fontId="9" fillId="0" borderId="29" xfId="0" applyFont="1" applyBorder="1"/>
    <xf numFmtId="0" fontId="9" fillId="0" borderId="29" xfId="0" applyFont="1" applyBorder="1" applyAlignment="1">
      <alignment horizontal="right"/>
    </xf>
    <xf numFmtId="0" fontId="9" fillId="0" borderId="41" xfId="0" applyFont="1" applyBorder="1" applyAlignment="1">
      <alignment horizontal="right"/>
    </xf>
    <xf numFmtId="0" fontId="9" fillId="0" borderId="41" xfId="0" applyFont="1" applyBorder="1" applyAlignment="1">
      <alignment horizontal="center"/>
    </xf>
    <xf numFmtId="0" fontId="18" fillId="0" borderId="42" xfId="0" applyFont="1" applyBorder="1"/>
    <xf numFmtId="0" fontId="9" fillId="0" borderId="143" xfId="0" applyFont="1" applyBorder="1"/>
    <xf numFmtId="0" fontId="41" fillId="0" borderId="5" xfId="0" applyFont="1" applyBorder="1"/>
    <xf numFmtId="0" fontId="42" fillId="0" borderId="5" xfId="0" applyFont="1" applyBorder="1"/>
    <xf numFmtId="0" fontId="42" fillId="0" borderId="5" xfId="0" applyFont="1" applyBorder="1" applyAlignment="1">
      <alignment horizontal="left"/>
    </xf>
    <xf numFmtId="0" fontId="42" fillId="0" borderId="20" xfId="0" applyFont="1" applyBorder="1" applyAlignment="1">
      <alignment horizontal="right"/>
    </xf>
    <xf numFmtId="0" fontId="9" fillId="3" borderId="144" xfId="0" applyFont="1" applyFill="1" applyBorder="1" applyAlignment="1">
      <alignment horizontal="right"/>
    </xf>
    <xf numFmtId="0" fontId="1" fillId="0" borderId="14" xfId="0" applyFont="1" applyBorder="1"/>
    <xf numFmtId="0" fontId="9" fillId="0" borderId="5" xfId="0" applyFont="1" applyBorder="1" applyAlignment="1">
      <alignment horizontal="right"/>
    </xf>
    <xf numFmtId="0" fontId="44" fillId="0" borderId="5" xfId="0" applyFont="1" applyBorder="1"/>
    <xf numFmtId="0" fontId="42" fillId="0" borderId="4" xfId="0" applyFont="1" applyBorder="1"/>
    <xf numFmtId="164" fontId="43" fillId="5" borderId="36" xfId="0" applyNumberFormat="1" applyFont="1" applyFill="1" applyBorder="1" applyAlignment="1">
      <alignment horizontal="right"/>
    </xf>
    <xf numFmtId="0" fontId="42" fillId="0" borderId="12" xfId="0" applyFont="1" applyBorder="1"/>
    <xf numFmtId="0" fontId="9" fillId="0" borderId="16" xfId="0" applyFont="1" applyBorder="1" applyAlignment="1">
      <alignment horizontal="right"/>
    </xf>
    <xf numFmtId="0" fontId="9" fillId="0" borderId="5" xfId="0" applyFont="1" applyBorder="1" applyAlignment="1">
      <alignment horizontal="center"/>
    </xf>
    <xf numFmtId="0" fontId="9" fillId="0" borderId="20" xfId="0" applyFont="1" applyBorder="1" applyAlignment="1">
      <alignment horizontal="right"/>
    </xf>
    <xf numFmtId="0" fontId="9" fillId="0" borderId="36" xfId="0" applyFont="1" applyBorder="1"/>
    <xf numFmtId="2" fontId="9" fillId="3" borderId="36" xfId="0" applyNumberFormat="1" applyFont="1" applyFill="1" applyBorder="1" applyAlignment="1">
      <alignment horizontal="right"/>
    </xf>
    <xf numFmtId="2" fontId="9" fillId="3" borderId="145" xfId="0" applyNumberFormat="1" applyFont="1" applyFill="1" applyBorder="1" applyAlignment="1">
      <alignment horizontal="right"/>
    </xf>
    <xf numFmtId="0" fontId="46" fillId="0" borderId="5" xfId="0" applyFont="1" applyBorder="1"/>
    <xf numFmtId="0" fontId="9" fillId="3" borderId="146" xfId="0" applyFont="1" applyFill="1" applyBorder="1" applyAlignment="1">
      <alignment horizontal="right"/>
    </xf>
    <xf numFmtId="0" fontId="9" fillId="0" borderId="39" xfId="0" applyFont="1" applyBorder="1"/>
    <xf numFmtId="0" fontId="9" fillId="0" borderId="39" xfId="0" applyFont="1" applyBorder="1" applyAlignment="1">
      <alignment horizontal="right"/>
    </xf>
    <xf numFmtId="0" fontId="9" fillId="0" borderId="39" xfId="0" applyFont="1" applyBorder="1" applyAlignment="1">
      <alignment horizontal="center"/>
    </xf>
    <xf numFmtId="0" fontId="9" fillId="0" borderId="46" xfId="0" applyFont="1" applyBorder="1" applyAlignment="1">
      <alignment horizontal="right"/>
    </xf>
    <xf numFmtId="0" fontId="9" fillId="3" borderId="147" xfId="0" applyFont="1" applyFill="1" applyBorder="1" applyAlignment="1">
      <alignment horizontal="right"/>
    </xf>
    <xf numFmtId="4" fontId="9" fillId="6" borderId="43" xfId="0" applyNumberFormat="1" applyFont="1" applyFill="1" applyBorder="1"/>
    <xf numFmtId="0" fontId="9" fillId="6" borderId="148" xfId="0" applyFont="1" applyFill="1" applyBorder="1" applyAlignment="1">
      <alignment horizontal="left"/>
    </xf>
    <xf numFmtId="0" fontId="1" fillId="0" borderId="16" xfId="0" applyFont="1" applyBorder="1"/>
    <xf numFmtId="0" fontId="9" fillId="0" borderId="149" xfId="0" applyFont="1" applyBorder="1"/>
    <xf numFmtId="0" fontId="9" fillId="0" borderId="150" xfId="0" applyFont="1" applyBorder="1"/>
    <xf numFmtId="0" fontId="47" fillId="0" borderId="38" xfId="0" applyFont="1" applyBorder="1"/>
    <xf numFmtId="0" fontId="47" fillId="0" borderId="151" xfId="0" applyFont="1" applyBorder="1"/>
    <xf numFmtId="0" fontId="47" fillId="0" borderId="143" xfId="0" applyFont="1" applyBorder="1"/>
    <xf numFmtId="0" fontId="18" fillId="0" borderId="18" xfId="0" applyFont="1" applyBorder="1"/>
    <xf numFmtId="0" fontId="47" fillId="0" borderId="18" xfId="0" applyFont="1" applyBorder="1"/>
    <xf numFmtId="0" fontId="47" fillId="0" borderId="152" xfId="0" applyFont="1" applyBorder="1"/>
    <xf numFmtId="0" fontId="47" fillId="0" borderId="90" xfId="0" applyFont="1" applyBorder="1"/>
    <xf numFmtId="0" fontId="47" fillId="0" borderId="153" xfId="0" applyFont="1" applyBorder="1"/>
    <xf numFmtId="0" fontId="47" fillId="0" borderId="21" xfId="0" applyFont="1" applyBorder="1"/>
    <xf numFmtId="0" fontId="18" fillId="0" borderId="23" xfId="0" applyFont="1" applyBorder="1"/>
    <xf numFmtId="0" fontId="47" fillId="0" borderId="23" xfId="0" applyFont="1" applyBorder="1"/>
    <xf numFmtId="0" fontId="47" fillId="0" borderId="24" xfId="0" applyFont="1" applyBorder="1"/>
    <xf numFmtId="0" fontId="47" fillId="0" borderId="103" xfId="0" applyFont="1" applyBorder="1"/>
    <xf numFmtId="0" fontId="9" fillId="0" borderId="26" xfId="0" applyFont="1" applyBorder="1"/>
    <xf numFmtId="0" fontId="47" fillId="0" borderId="137" xfId="0" applyFont="1" applyBorder="1"/>
    <xf numFmtId="164" fontId="47" fillId="0" borderId="137" xfId="0" applyNumberFormat="1" applyFont="1" applyBorder="1"/>
    <xf numFmtId="0" fontId="42" fillId="0" borderId="18" xfId="0" applyFont="1" applyBorder="1"/>
    <xf numFmtId="0" fontId="9" fillId="3" borderId="137" xfId="0" applyFont="1" applyFill="1" applyBorder="1" applyAlignment="1">
      <alignment horizontal="right"/>
    </xf>
    <xf numFmtId="0" fontId="9" fillId="0" borderId="137" xfId="0" applyFont="1" applyBorder="1"/>
    <xf numFmtId="0" fontId="18" fillId="0" borderId="17" xfId="0" applyFont="1" applyBorder="1"/>
    <xf numFmtId="0" fontId="47" fillId="0" borderId="17" xfId="0" applyFont="1" applyBorder="1"/>
    <xf numFmtId="0" fontId="47" fillId="0" borderId="12" xfId="0" applyFont="1" applyBorder="1"/>
    <xf numFmtId="0" fontId="4" fillId="0" borderId="5" xfId="0" applyFont="1" applyBorder="1" applyAlignment="1">
      <alignment horizontal="right"/>
    </xf>
    <xf numFmtId="0" fontId="17" fillId="0" borderId="156" xfId="0" applyFont="1" applyBorder="1" applyAlignment="1">
      <alignment horizontal="center" vertical="center" wrapText="1"/>
    </xf>
    <xf numFmtId="0" fontId="4" fillId="2" borderId="158" xfId="0" applyFont="1" applyFill="1" applyBorder="1" applyAlignment="1">
      <alignment horizontal="right"/>
    </xf>
    <xf numFmtId="0" fontId="4" fillId="2" borderId="159" xfId="0" applyFont="1" applyFill="1" applyBorder="1" applyAlignment="1">
      <alignment horizontal="right"/>
    </xf>
    <xf numFmtId="0" fontId="4" fillId="2" borderId="160" xfId="0" applyFont="1" applyFill="1" applyBorder="1" applyAlignment="1">
      <alignment horizontal="right"/>
    </xf>
    <xf numFmtId="0" fontId="4" fillId="2" borderId="161" xfId="0" applyFont="1" applyFill="1" applyBorder="1" applyAlignment="1">
      <alignment horizontal="right"/>
    </xf>
    <xf numFmtId="0" fontId="4" fillId="2" borderId="45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right"/>
    </xf>
    <xf numFmtId="0" fontId="4" fillId="2" borderId="40" xfId="0" applyFont="1" applyFill="1" applyBorder="1" applyAlignment="1">
      <alignment horizontal="right"/>
    </xf>
    <xf numFmtId="0" fontId="4" fillId="0" borderId="41" xfId="0" applyFont="1" applyBorder="1" applyAlignment="1">
      <alignment horizontal="right"/>
    </xf>
    <xf numFmtId="0" fontId="4" fillId="0" borderId="12" xfId="0" applyFont="1" applyBorder="1" applyAlignment="1">
      <alignment horizontal="right"/>
    </xf>
    <xf numFmtId="3" fontId="31" fillId="2" borderId="166" xfId="0" applyNumberFormat="1" applyFont="1" applyFill="1" applyBorder="1" applyAlignment="1">
      <alignment horizontal="right"/>
    </xf>
    <xf numFmtId="0" fontId="31" fillId="2" borderId="167" xfId="0" applyFont="1" applyFill="1" applyBorder="1" applyAlignment="1">
      <alignment horizontal="right"/>
    </xf>
    <xf numFmtId="0" fontId="31" fillId="2" borderId="166" xfId="0" applyFont="1" applyFill="1" applyBorder="1" applyAlignment="1">
      <alignment horizontal="right"/>
    </xf>
    <xf numFmtId="0" fontId="48" fillId="0" borderId="18" xfId="0" applyFont="1" applyBorder="1" applyAlignment="1">
      <alignment vertical="center"/>
    </xf>
    <xf numFmtId="0" fontId="48" fillId="0" borderId="96" xfId="0" applyFont="1" applyBorder="1" applyAlignment="1">
      <alignment horizontal="center" vertical="center"/>
    </xf>
    <xf numFmtId="0" fontId="48" fillId="0" borderId="96" xfId="0" applyFont="1" applyBorder="1" applyAlignment="1">
      <alignment vertical="center"/>
    </xf>
    <xf numFmtId="0" fontId="48" fillId="7" borderId="97" xfId="0" applyFont="1" applyFill="1" applyBorder="1" applyAlignment="1">
      <alignment vertical="center"/>
    </xf>
    <xf numFmtId="0" fontId="48" fillId="3" borderId="171" xfId="0" applyFont="1" applyFill="1" applyBorder="1" applyAlignment="1">
      <alignment horizontal="center" vertical="center"/>
    </xf>
    <xf numFmtId="0" fontId="48" fillId="7" borderId="171" xfId="0" applyFont="1" applyFill="1" applyBorder="1" applyAlignment="1">
      <alignment vertical="center"/>
    </xf>
    <xf numFmtId="0" fontId="48" fillId="3" borderId="171" xfId="0" applyFont="1" applyFill="1" applyBorder="1" applyAlignment="1">
      <alignment vertical="center"/>
    </xf>
    <xf numFmtId="0" fontId="48" fillId="0" borderId="49" xfId="0" applyFont="1" applyBorder="1" applyAlignment="1">
      <alignment vertical="center"/>
    </xf>
    <xf numFmtId="0" fontId="48" fillId="0" borderId="96" xfId="0" applyFont="1" applyBorder="1" applyAlignment="1">
      <alignment vertical="center" wrapText="1"/>
    </xf>
    <xf numFmtId="0" fontId="48" fillId="3" borderId="97" xfId="0" applyFont="1" applyFill="1" applyBorder="1" applyAlignment="1">
      <alignment vertical="center"/>
    </xf>
    <xf numFmtId="0" fontId="48" fillId="3" borderId="171" xfId="0" applyFont="1" applyFill="1" applyBorder="1" applyAlignment="1">
      <alignment horizontal="left" vertical="center"/>
    </xf>
    <xf numFmtId="0" fontId="48" fillId="3" borderId="97" xfId="0" applyFont="1" applyFill="1" applyBorder="1" applyAlignment="1">
      <alignment horizontal="left" vertical="center"/>
    </xf>
    <xf numFmtId="0" fontId="48" fillId="3" borderId="97" xfId="0" applyFont="1" applyFill="1" applyBorder="1" applyAlignment="1">
      <alignment horizontal="center" vertical="center"/>
    </xf>
    <xf numFmtId="0" fontId="48" fillId="8" borderId="96" xfId="0" applyFont="1" applyFill="1" applyBorder="1" applyAlignment="1">
      <alignment vertical="center"/>
    </xf>
    <xf numFmtId="0" fontId="48" fillId="8" borderId="169" xfId="0" applyFont="1" applyFill="1" applyBorder="1" applyAlignment="1">
      <alignment vertical="center"/>
    </xf>
    <xf numFmtId="0" fontId="48" fillId="0" borderId="171" xfId="0" applyFont="1" applyBorder="1" applyAlignment="1">
      <alignment vertical="center"/>
    </xf>
    <xf numFmtId="167" fontId="48" fillId="3" borderId="97" xfId="0" applyNumberFormat="1" applyFont="1" applyFill="1" applyBorder="1" applyAlignment="1">
      <alignment horizontal="center" vertical="center"/>
    </xf>
    <xf numFmtId="0" fontId="48" fillId="0" borderId="97" xfId="0" applyFont="1" applyBorder="1" applyAlignment="1">
      <alignment horizontal="right" vertical="center"/>
    </xf>
    <xf numFmtId="0" fontId="48" fillId="3" borderId="171" xfId="0" applyFont="1" applyFill="1" applyBorder="1" applyAlignment="1">
      <alignment horizontal="right" vertical="center"/>
    </xf>
    <xf numFmtId="0" fontId="48" fillId="3" borderId="97" xfId="0" applyFont="1" applyFill="1" applyBorder="1" applyAlignment="1">
      <alignment horizontal="right" vertical="center"/>
    </xf>
    <xf numFmtId="9" fontId="48" fillId="3" borderId="171" xfId="0" applyNumberFormat="1" applyFont="1" applyFill="1" applyBorder="1" applyAlignment="1">
      <alignment horizontal="right" vertical="center"/>
    </xf>
    <xf numFmtId="4" fontId="48" fillId="3" borderId="97" xfId="0" applyNumberFormat="1" applyFont="1" applyFill="1" applyBorder="1" applyAlignment="1">
      <alignment horizontal="center" vertical="center"/>
    </xf>
    <xf numFmtId="9" fontId="48" fillId="0" borderId="97" xfId="0" applyNumberFormat="1" applyFont="1" applyBorder="1" applyAlignment="1">
      <alignment horizontal="right" vertical="center"/>
    </xf>
    <xf numFmtId="0" fontId="48" fillId="3" borderId="171" xfId="0" applyFont="1" applyFill="1" applyBorder="1" applyAlignment="1">
      <alignment vertical="center" wrapText="1"/>
    </xf>
    <xf numFmtId="0" fontId="48" fillId="3" borderId="96" xfId="0" applyFont="1" applyFill="1" applyBorder="1" applyAlignment="1">
      <alignment vertical="center" wrapText="1"/>
    </xf>
    <xf numFmtId="0" fontId="1" fillId="9" borderId="0" xfId="0" applyFont="1" applyFill="1"/>
    <xf numFmtId="0" fontId="48" fillId="9" borderId="0" xfId="0" applyFont="1" applyFill="1"/>
    <xf numFmtId="0" fontId="1" fillId="10" borderId="0" xfId="0" applyFont="1" applyFill="1"/>
    <xf numFmtId="0" fontId="1" fillId="11" borderId="0" xfId="0" applyFont="1" applyFill="1"/>
    <xf numFmtId="0" fontId="1" fillId="2" borderId="0" xfId="0" applyFont="1" applyFill="1"/>
    <xf numFmtId="0" fontId="1" fillId="12" borderId="172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1" fillId="12" borderId="0" xfId="0" applyFont="1" applyFill="1"/>
    <xf numFmtId="1" fontId="1" fillId="11" borderId="0" xfId="0" applyNumberFormat="1" applyFont="1" applyFill="1"/>
    <xf numFmtId="0" fontId="1" fillId="12" borderId="173" xfId="0" applyFont="1" applyFill="1" applyBorder="1"/>
    <xf numFmtId="0" fontId="48" fillId="11" borderId="0" xfId="0" applyFont="1" applyFill="1" applyAlignment="1">
      <alignment horizontal="right"/>
    </xf>
    <xf numFmtId="0" fontId="48" fillId="2" borderId="0" xfId="0" applyFont="1" applyFill="1" applyAlignment="1">
      <alignment horizontal="right"/>
    </xf>
    <xf numFmtId="9" fontId="1" fillId="11" borderId="0" xfId="0" applyNumberFormat="1" applyFont="1" applyFill="1"/>
    <xf numFmtId="9" fontId="1" fillId="2" borderId="0" xfId="0" applyNumberFormat="1" applyFont="1" applyFill="1"/>
    <xf numFmtId="0" fontId="1" fillId="12" borderId="171" xfId="0" applyFont="1" applyFill="1" applyBorder="1"/>
    <xf numFmtId="0" fontId="1" fillId="13" borderId="5" xfId="0" applyFont="1" applyFill="1" applyBorder="1"/>
    <xf numFmtId="0" fontId="16" fillId="0" borderId="112" xfId="0" applyFont="1" applyBorder="1" applyAlignment="1">
      <alignment vertical="top"/>
    </xf>
    <xf numFmtId="0" fontId="16" fillId="0" borderId="110" xfId="0" applyFont="1" applyBorder="1" applyAlignment="1">
      <alignment vertical="top"/>
    </xf>
    <xf numFmtId="0" fontId="16" fillId="0" borderId="5" xfId="0" applyFont="1" applyBorder="1" applyAlignment="1">
      <alignment vertical="top"/>
    </xf>
    <xf numFmtId="0" fontId="16" fillId="0" borderId="45" xfId="0" applyFont="1" applyBorder="1" applyAlignment="1">
      <alignment vertical="top"/>
    </xf>
    <xf numFmtId="0" fontId="4" fillId="0" borderId="18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38" fillId="0" borderId="5" xfId="0" applyFont="1" applyBorder="1" applyAlignment="1">
      <alignment horizontal="right" vertical="top"/>
    </xf>
    <xf numFmtId="0" fontId="4" fillId="2" borderId="161" xfId="0" applyFont="1" applyFill="1" applyBorder="1"/>
    <xf numFmtId="0" fontId="4" fillId="2" borderId="4" xfId="0" applyFont="1" applyFill="1" applyBorder="1"/>
    <xf numFmtId="0" fontId="4" fillId="2" borderId="163" xfId="0" applyFont="1" applyFill="1" applyBorder="1"/>
    <xf numFmtId="0" fontId="4" fillId="2" borderId="164" xfId="0" applyFont="1" applyFill="1" applyBorder="1"/>
    <xf numFmtId="0" fontId="4" fillId="2" borderId="151" xfId="0" applyFont="1" applyFill="1" applyBorder="1"/>
    <xf numFmtId="0" fontId="9" fillId="0" borderId="104" xfId="0" applyFont="1" applyBorder="1"/>
    <xf numFmtId="0" fontId="0" fillId="0" borderId="178" xfId="0" applyBorder="1"/>
    <xf numFmtId="0" fontId="56" fillId="0" borderId="0" xfId="0" applyFont="1"/>
    <xf numFmtId="0" fontId="48" fillId="7" borderId="96" xfId="0" applyFont="1" applyFill="1" applyBorder="1" applyAlignment="1">
      <alignment vertical="center"/>
    </xf>
    <xf numFmtId="3" fontId="4" fillId="0" borderId="20" xfId="0" applyNumberFormat="1" applyFont="1" applyBorder="1"/>
    <xf numFmtId="0" fontId="0" fillId="17" borderId="0" xfId="0" applyFill="1"/>
    <xf numFmtId="0" fontId="52" fillId="16" borderId="5" xfId="0" applyFont="1" applyFill="1" applyBorder="1"/>
    <xf numFmtId="0" fontId="0" fillId="0" borderId="0" xfId="0" applyAlignment="1">
      <alignment horizontal="center"/>
    </xf>
    <xf numFmtId="0" fontId="0" fillId="0" borderId="179" xfId="0" applyBorder="1"/>
    <xf numFmtId="0" fontId="56" fillId="0" borderId="179" xfId="0" applyFont="1" applyBorder="1"/>
    <xf numFmtId="0" fontId="55" fillId="17" borderId="0" xfId="0" applyFont="1" applyFill="1" applyAlignment="1">
      <alignment horizontal="center" vertical="center" wrapText="1"/>
    </xf>
    <xf numFmtId="0" fontId="57" fillId="19" borderId="179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41" fillId="0" borderId="12" xfId="0" applyFont="1" applyBorder="1"/>
    <xf numFmtId="0" fontId="9" fillId="16" borderId="0" xfId="0" applyFont="1" applyFill="1"/>
    <xf numFmtId="0" fontId="6" fillId="16" borderId="0" xfId="0" applyFont="1" applyFill="1"/>
    <xf numFmtId="0" fontId="0" fillId="16" borderId="0" xfId="0" applyFill="1"/>
    <xf numFmtId="0" fontId="9" fillId="16" borderId="19" xfId="0" applyFont="1" applyFill="1" applyBorder="1"/>
    <xf numFmtId="0" fontId="9" fillId="16" borderId="19" xfId="0" applyFont="1" applyFill="1" applyBorder="1" applyAlignment="1">
      <alignment horizontal="right"/>
    </xf>
    <xf numFmtId="0" fontId="1" fillId="16" borderId="17" xfId="0" applyFont="1" applyFill="1" applyBorder="1"/>
    <xf numFmtId="0" fontId="42" fillId="16" borderId="5" xfId="0" applyFont="1" applyFill="1" applyBorder="1" applyAlignment="1">
      <alignment horizontal="right"/>
    </xf>
    <xf numFmtId="0" fontId="42" fillId="16" borderId="5" xfId="0" applyFont="1" applyFill="1" applyBorder="1"/>
    <xf numFmtId="0" fontId="59" fillId="0" borderId="5" xfId="0" applyFont="1" applyBorder="1"/>
    <xf numFmtId="0" fontId="9" fillId="0" borderId="20" xfId="0" applyFont="1" applyBorder="1" applyAlignment="1">
      <alignment vertical="center"/>
    </xf>
    <xf numFmtId="0" fontId="9" fillId="0" borderId="104" xfId="0" applyFont="1" applyBorder="1" applyAlignment="1">
      <alignment vertical="center"/>
    </xf>
    <xf numFmtId="0" fontId="0" fillId="0" borderId="0" xfId="0" applyAlignment="1">
      <alignment vertical="center"/>
    </xf>
    <xf numFmtId="0" fontId="9" fillId="0" borderId="19" xfId="0" applyFont="1" applyBorder="1" applyAlignment="1">
      <alignment wrapText="1"/>
    </xf>
    <xf numFmtId="0" fontId="9" fillId="0" borderId="19" xfId="0" applyFont="1" applyBorder="1" applyAlignment="1">
      <alignment horizontal="right" wrapText="1"/>
    </xf>
    <xf numFmtId="0" fontId="1" fillId="0" borderId="5" xfId="0" applyFont="1" applyBorder="1" applyAlignment="1">
      <alignment wrapText="1"/>
    </xf>
    <xf numFmtId="0" fontId="9" fillId="16" borderId="45" xfId="0" applyFont="1" applyFill="1" applyBorder="1" applyAlignment="1">
      <alignment horizontal="center" wrapText="1"/>
    </xf>
    <xf numFmtId="0" fontId="9" fillId="16" borderId="4" xfId="0" applyFont="1" applyFill="1" applyBorder="1" applyAlignment="1">
      <alignment horizontal="center" wrapText="1"/>
    </xf>
    <xf numFmtId="0" fontId="9" fillId="16" borderId="14" xfId="0" applyFont="1" applyFill="1" applyBorder="1" applyAlignment="1">
      <alignment horizontal="center" wrapText="1"/>
    </xf>
    <xf numFmtId="0" fontId="9" fillId="16" borderId="15" xfId="0" applyFont="1" applyFill="1" applyBorder="1" applyAlignment="1">
      <alignment horizontal="center" wrapText="1"/>
    </xf>
    <xf numFmtId="0" fontId="60" fillId="0" borderId="4" xfId="0" applyFont="1" applyBorder="1"/>
    <xf numFmtId="43" fontId="57" fillId="19" borderId="179" xfId="1" applyFont="1" applyFill="1" applyBorder="1" applyAlignment="1">
      <alignment horizontal="center" vertical="center" wrapText="1"/>
    </xf>
    <xf numFmtId="43" fontId="0" fillId="0" borderId="0" xfId="1" applyFont="1"/>
    <xf numFmtId="0" fontId="56" fillId="20" borderId="179" xfId="0" applyFont="1" applyFill="1" applyBorder="1"/>
    <xf numFmtId="0" fontId="55" fillId="20" borderId="179" xfId="0" applyFont="1" applyFill="1" applyBorder="1" applyAlignment="1">
      <alignment horizontal="center" vertical="center" wrapText="1"/>
    </xf>
    <xf numFmtId="0" fontId="0" fillId="20" borderId="179" xfId="0" applyFill="1" applyBorder="1"/>
    <xf numFmtId="0" fontId="6" fillId="16" borderId="45" xfId="0" applyFont="1" applyFill="1" applyBorder="1"/>
    <xf numFmtId="0" fontId="6" fillId="16" borderId="4" xfId="0" applyFont="1" applyFill="1" applyBorder="1"/>
    <xf numFmtId="0" fontId="4" fillId="0" borderId="5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64" fontId="9" fillId="3" borderId="26" xfId="0" applyNumberFormat="1" applyFont="1" applyFill="1" applyBorder="1" applyAlignment="1">
      <alignment horizontal="center" vertical="center"/>
    </xf>
    <xf numFmtId="0" fontId="17" fillId="0" borderId="12" xfId="0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9" fillId="4" borderId="33" xfId="0" applyFont="1" applyFill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24" fillId="0" borderId="49" xfId="0" applyFont="1" applyBorder="1" applyAlignment="1">
      <alignment horizontal="center" vertical="center"/>
    </xf>
    <xf numFmtId="0" fontId="4" fillId="0" borderId="49" xfId="0" applyFont="1" applyBorder="1" applyAlignment="1">
      <alignment vertical="center"/>
    </xf>
    <xf numFmtId="0" fontId="25" fillId="0" borderId="18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17" fillId="0" borderId="52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26" fillId="0" borderId="18" xfId="0" applyFont="1" applyBorder="1" applyAlignment="1">
      <alignment vertical="center"/>
    </xf>
    <xf numFmtId="0" fontId="4" fillId="2" borderId="57" xfId="0" applyFont="1" applyFill="1" applyBorder="1" applyAlignment="1">
      <alignment horizontal="right" vertical="center"/>
    </xf>
    <xf numFmtId="0" fontId="4" fillId="2" borderId="59" xfId="0" applyFont="1" applyFill="1" applyBorder="1" applyAlignment="1">
      <alignment horizontal="right" vertical="center"/>
    </xf>
    <xf numFmtId="0" fontId="4" fillId="0" borderId="61" xfId="0" applyFont="1" applyBorder="1" applyAlignment="1">
      <alignment horizontal="center" vertical="center"/>
    </xf>
    <xf numFmtId="0" fontId="4" fillId="2" borderId="63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right" vertical="center"/>
    </xf>
    <xf numFmtId="0" fontId="4" fillId="2" borderId="68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right" vertical="center"/>
    </xf>
    <xf numFmtId="0" fontId="16" fillId="0" borderId="17" xfId="0" applyFont="1" applyBorder="1" applyAlignment="1">
      <alignment horizontal="right" vertical="center"/>
    </xf>
    <xf numFmtId="0" fontId="16" fillId="2" borderId="74" xfId="0" applyFont="1" applyFill="1" applyBorder="1" applyAlignment="1">
      <alignment horizontal="right" vertical="center"/>
    </xf>
    <xf numFmtId="0" fontId="8" fillId="0" borderId="20" xfId="0" applyFont="1" applyBorder="1" applyAlignment="1">
      <alignment horizontal="right" vertical="center"/>
    </xf>
    <xf numFmtId="0" fontId="11" fillId="2" borderId="75" xfId="0" applyFont="1" applyFill="1" applyBorder="1" applyAlignment="1">
      <alignment horizontal="center" vertical="center"/>
    </xf>
    <xf numFmtId="10" fontId="4" fillId="0" borderId="18" xfId="0" applyNumberFormat="1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16" fillId="0" borderId="49" xfId="0" applyFont="1" applyBorder="1" applyAlignment="1">
      <alignment vertical="center"/>
    </xf>
    <xf numFmtId="0" fontId="17" fillId="0" borderId="42" xfId="0" applyFont="1" applyBorder="1" applyAlignment="1">
      <alignment horizontal="left" vertical="center"/>
    </xf>
    <xf numFmtId="0" fontId="17" fillId="0" borderId="42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4" fillId="0" borderId="77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2" fontId="4" fillId="2" borderId="64" xfId="0" applyNumberFormat="1" applyFont="1" applyFill="1" applyBorder="1" applyAlignment="1">
      <alignment horizontal="right" vertical="center"/>
    </xf>
    <xf numFmtId="164" fontId="15" fillId="3" borderId="78" xfId="0" applyNumberFormat="1" applyFont="1" applyFill="1" applyBorder="1" applyAlignment="1">
      <alignment vertical="center"/>
    </xf>
    <xf numFmtId="0" fontId="4" fillId="0" borderId="79" xfId="0" applyFont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4" fillId="0" borderId="80" xfId="0" applyFont="1" applyBorder="1" applyAlignment="1">
      <alignment horizontal="left" vertical="center"/>
    </xf>
    <xf numFmtId="0" fontId="4" fillId="0" borderId="43" xfId="0" applyFont="1" applyBorder="1" applyAlignment="1">
      <alignment horizontal="left" vertical="center"/>
    </xf>
    <xf numFmtId="0" fontId="4" fillId="0" borderId="80" xfId="0" applyFont="1" applyBorder="1" applyAlignment="1">
      <alignment horizontal="center" vertical="center"/>
    </xf>
    <xf numFmtId="0" fontId="4" fillId="0" borderId="81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 vertical="center"/>
    </xf>
    <xf numFmtId="0" fontId="4" fillId="0" borderId="82" xfId="0" applyFont="1" applyBorder="1" applyAlignment="1">
      <alignment horizontal="left" vertical="center"/>
    </xf>
    <xf numFmtId="0" fontId="4" fillId="0" borderId="83" xfId="0" applyFont="1" applyBorder="1" applyAlignment="1">
      <alignment horizontal="left" vertical="center"/>
    </xf>
    <xf numFmtId="2" fontId="4" fillId="2" borderId="69" xfId="0" applyNumberFormat="1" applyFont="1" applyFill="1" applyBorder="1" applyAlignment="1">
      <alignment horizontal="right" vertical="center"/>
    </xf>
    <xf numFmtId="164" fontId="15" fillId="3" borderId="84" xfId="0" applyNumberFormat="1" applyFont="1" applyFill="1" applyBorder="1" applyAlignment="1">
      <alignment vertical="center"/>
    </xf>
    <xf numFmtId="0" fontId="16" fillId="0" borderId="12" xfId="0" applyFont="1" applyBorder="1" applyAlignment="1">
      <alignment horizontal="right" vertical="center"/>
    </xf>
    <xf numFmtId="1" fontId="16" fillId="2" borderId="85" xfId="0" applyNumberFormat="1" applyFont="1" applyFill="1" applyBorder="1" applyAlignment="1">
      <alignment horizontal="right" vertical="center"/>
    </xf>
    <xf numFmtId="0" fontId="16" fillId="2" borderId="86" xfId="0" applyFont="1" applyFill="1" applyBorder="1" applyAlignment="1">
      <alignment horizontal="right" vertical="center"/>
    </xf>
    <xf numFmtId="164" fontId="28" fillId="2" borderId="88" xfId="0" applyNumberFormat="1" applyFont="1" applyFill="1" applyBorder="1" applyAlignment="1">
      <alignment vertical="center"/>
    </xf>
    <xf numFmtId="1" fontId="4" fillId="2" borderId="89" xfId="0" applyNumberFormat="1" applyFont="1" applyFill="1" applyBorder="1" applyAlignment="1">
      <alignment horizontal="right" vertical="center"/>
    </xf>
    <xf numFmtId="0" fontId="4" fillId="0" borderId="90" xfId="0" applyFont="1" applyBorder="1" applyAlignment="1">
      <alignment horizontal="center" vertical="center"/>
    </xf>
    <xf numFmtId="0" fontId="17" fillId="2" borderId="39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/>
    </xf>
    <xf numFmtId="0" fontId="20" fillId="0" borderId="18" xfId="0" applyFont="1" applyBorder="1" applyAlignment="1">
      <alignment horizontal="right" vertical="center"/>
    </xf>
    <xf numFmtId="0" fontId="4" fillId="0" borderId="44" xfId="0" applyFont="1" applyBorder="1" applyAlignment="1">
      <alignment vertical="center"/>
    </xf>
    <xf numFmtId="0" fontId="16" fillId="0" borderId="91" xfId="0" applyFont="1" applyBorder="1" applyAlignment="1">
      <alignment horizontal="left" vertical="center"/>
    </xf>
    <xf numFmtId="0" fontId="4" fillId="0" borderId="91" xfId="0" applyFont="1" applyBorder="1" applyAlignment="1">
      <alignment horizontal="center" vertical="center"/>
    </xf>
    <xf numFmtId="0" fontId="17" fillId="2" borderId="42" xfId="0" applyFont="1" applyFill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34" xfId="0" applyFont="1" applyBorder="1" applyAlignment="1">
      <alignment horizontal="left" vertical="center"/>
    </xf>
    <xf numFmtId="0" fontId="4" fillId="0" borderId="34" xfId="0" applyFont="1" applyBorder="1" applyAlignment="1">
      <alignment horizontal="center" vertical="center"/>
    </xf>
    <xf numFmtId="0" fontId="4" fillId="0" borderId="71" xfId="0" applyFont="1" applyBorder="1" applyAlignment="1">
      <alignment horizontal="left" vertical="center"/>
    </xf>
    <xf numFmtId="0" fontId="4" fillId="0" borderId="71" xfId="0" applyFont="1" applyBorder="1" applyAlignment="1">
      <alignment horizontal="center" vertical="center"/>
    </xf>
    <xf numFmtId="0" fontId="4" fillId="0" borderId="95" xfId="0" applyFont="1" applyBorder="1" applyAlignment="1">
      <alignment horizontal="center" vertical="center"/>
    </xf>
    <xf numFmtId="0" fontId="29" fillId="0" borderId="49" xfId="0" quotePrefix="1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30" fillId="0" borderId="19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165" fontId="4" fillId="2" borderId="96" xfId="0" applyNumberFormat="1" applyFont="1" applyFill="1" applyBorder="1" applyAlignment="1">
      <alignment horizontal="right" vertical="center"/>
    </xf>
    <xf numFmtId="0" fontId="4" fillId="0" borderId="104" xfId="0" applyFont="1" applyBorder="1"/>
    <xf numFmtId="0" fontId="4" fillId="16" borderId="45" xfId="0" applyFont="1" applyFill="1" applyBorder="1"/>
    <xf numFmtId="10" fontId="48" fillId="0" borderId="97" xfId="0" applyNumberFormat="1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48" fillId="8" borderId="169" xfId="0" applyFont="1" applyFill="1" applyBorder="1" applyAlignment="1">
      <alignment horizontal="center" vertical="center"/>
    </xf>
    <xf numFmtId="166" fontId="16" fillId="2" borderId="5" xfId="0" applyNumberFormat="1" applyFont="1" applyFill="1" applyBorder="1" applyAlignment="1">
      <alignment horizontal="right"/>
    </xf>
    <xf numFmtId="0" fontId="62" fillId="0" borderId="5" xfId="0" applyFont="1" applyBorder="1"/>
    <xf numFmtId="0" fontId="0" fillId="16" borderId="0" xfId="0" applyFill="1" applyAlignment="1">
      <alignment vertical="center"/>
    </xf>
    <xf numFmtId="0" fontId="63" fillId="16" borderId="0" xfId="0" applyFont="1" applyFill="1"/>
    <xf numFmtId="0" fontId="56" fillId="16" borderId="179" xfId="0" applyFont="1" applyFill="1" applyBorder="1"/>
    <xf numFmtId="44" fontId="63" fillId="16" borderId="179" xfId="3" applyFont="1" applyFill="1" applyBorder="1" applyAlignment="1">
      <alignment horizontal="center"/>
    </xf>
    <xf numFmtId="166" fontId="63" fillId="16" borderId="179" xfId="2" applyNumberFormat="1" applyFont="1" applyFill="1" applyBorder="1" applyAlignment="1">
      <alignment horizontal="center"/>
    </xf>
    <xf numFmtId="166" fontId="63" fillId="16" borderId="179" xfId="0" applyNumberFormat="1" applyFont="1" applyFill="1" applyBorder="1" applyAlignment="1">
      <alignment horizontal="center"/>
    </xf>
    <xf numFmtId="0" fontId="63" fillId="16" borderId="179" xfId="0" applyFont="1" applyFill="1" applyBorder="1" applyAlignment="1">
      <alignment horizontal="center"/>
    </xf>
    <xf numFmtId="0" fontId="56" fillId="18" borderId="179" xfId="0" applyFont="1" applyFill="1" applyBorder="1" applyAlignment="1">
      <alignment vertical="center"/>
    </xf>
    <xf numFmtId="0" fontId="0" fillId="18" borderId="179" xfId="0" applyFill="1" applyBorder="1" applyAlignment="1">
      <alignment horizontal="center" vertical="center"/>
    </xf>
    <xf numFmtId="0" fontId="56" fillId="16" borderId="0" xfId="0" applyFont="1" applyFill="1"/>
    <xf numFmtId="44" fontId="63" fillId="16" borderId="0" xfId="3" applyFont="1" applyFill="1" applyBorder="1" applyAlignment="1">
      <alignment horizontal="center"/>
    </xf>
    <xf numFmtId="2" fontId="4" fillId="2" borderId="58" xfId="0" applyNumberFormat="1" applyFont="1" applyFill="1" applyBorder="1" applyAlignment="1">
      <alignment horizontal="right" vertical="center"/>
    </xf>
    <xf numFmtId="2" fontId="16" fillId="2" borderId="74" xfId="0" applyNumberFormat="1" applyFont="1" applyFill="1" applyBorder="1" applyAlignment="1">
      <alignment horizontal="right" vertical="center"/>
    </xf>
    <xf numFmtId="4" fontId="16" fillId="2" borderId="74" xfId="0" applyNumberFormat="1" applyFont="1" applyFill="1" applyBorder="1" applyAlignment="1">
      <alignment horizontal="right" vertical="center"/>
    </xf>
    <xf numFmtId="4" fontId="28" fillId="2" borderId="87" xfId="0" applyNumberFormat="1" applyFont="1" applyFill="1" applyBorder="1" applyAlignment="1">
      <alignment vertical="center"/>
    </xf>
    <xf numFmtId="2" fontId="4" fillId="2" borderId="32" xfId="0" applyNumberFormat="1" applyFont="1" applyFill="1" applyBorder="1" applyAlignment="1">
      <alignment horizontal="right"/>
    </xf>
    <xf numFmtId="2" fontId="4" fillId="2" borderId="111" xfId="0" applyNumberFormat="1" applyFont="1" applyFill="1" applyBorder="1" applyAlignment="1">
      <alignment horizontal="right"/>
    </xf>
    <xf numFmtId="9" fontId="48" fillId="0" borderId="97" xfId="0" applyNumberFormat="1" applyFont="1" applyBorder="1" applyAlignment="1">
      <alignment horizontal="center" vertical="center"/>
    </xf>
    <xf numFmtId="0" fontId="62" fillId="0" borderId="20" xfId="0" applyFont="1" applyBorder="1"/>
    <xf numFmtId="0" fontId="57" fillId="19" borderId="0" xfId="0" applyFont="1" applyFill="1" applyAlignment="1">
      <alignment horizontal="center" vertical="center" wrapText="1"/>
    </xf>
    <xf numFmtId="165" fontId="16" fillId="2" borderId="172" xfId="0" applyNumberFormat="1" applyFont="1" applyFill="1" applyBorder="1" applyAlignment="1">
      <alignment horizontal="right" vertical="center"/>
    </xf>
    <xf numFmtId="0" fontId="32" fillId="16" borderId="5" xfId="0" applyFont="1" applyFill="1" applyBorder="1" applyAlignment="1">
      <alignment horizontal="right" vertical="center"/>
    </xf>
    <xf numFmtId="0" fontId="32" fillId="16" borderId="18" xfId="0" applyFont="1" applyFill="1" applyBorder="1" applyAlignment="1">
      <alignment horizontal="right" vertical="center"/>
    </xf>
    <xf numFmtId="0" fontId="16" fillId="16" borderId="49" xfId="0" applyFont="1" applyFill="1" applyBorder="1" applyAlignment="1">
      <alignment vertical="center"/>
    </xf>
    <xf numFmtId="0" fontId="32" fillId="16" borderId="20" xfId="0" applyFont="1" applyFill="1" applyBorder="1" applyAlignment="1">
      <alignment horizontal="right" vertical="center"/>
    </xf>
    <xf numFmtId="0" fontId="32" fillId="16" borderId="45" xfId="0" applyFont="1" applyFill="1" applyBorder="1" applyAlignment="1">
      <alignment horizontal="right" vertical="center"/>
    </xf>
    <xf numFmtId="0" fontId="32" fillId="16" borderId="17" xfId="0" applyFont="1" applyFill="1" applyBorder="1" applyAlignment="1">
      <alignment horizontal="right" vertical="center"/>
    </xf>
    <xf numFmtId="0" fontId="4" fillId="16" borderId="18" xfId="0" applyFont="1" applyFill="1" applyBorder="1" applyAlignment="1">
      <alignment vertical="center"/>
    </xf>
    <xf numFmtId="0" fontId="32" fillId="16" borderId="4" xfId="0" applyFont="1" applyFill="1" applyBorder="1" applyAlignment="1">
      <alignment horizontal="right" vertical="center"/>
    </xf>
    <xf numFmtId="0" fontId="4" fillId="16" borderId="12" xfId="0" applyFont="1" applyFill="1" applyBorder="1" applyAlignment="1">
      <alignment vertical="center"/>
    </xf>
    <xf numFmtId="0" fontId="25" fillId="16" borderId="18" xfId="0" applyFont="1" applyFill="1" applyBorder="1" applyAlignment="1">
      <alignment vertical="center"/>
    </xf>
    <xf numFmtId="0" fontId="4" fillId="16" borderId="16" xfId="0" applyFont="1" applyFill="1" applyBorder="1" applyAlignment="1">
      <alignment vertical="center"/>
    </xf>
    <xf numFmtId="0" fontId="16" fillId="16" borderId="18" xfId="0" applyFont="1" applyFill="1" applyBorder="1" applyAlignment="1">
      <alignment horizontal="right" vertical="center"/>
    </xf>
    <xf numFmtId="0" fontId="25" fillId="16" borderId="4" xfId="0" applyFont="1" applyFill="1" applyBorder="1" applyAlignment="1">
      <alignment vertical="center"/>
    </xf>
    <xf numFmtId="2" fontId="4" fillId="2" borderId="62" xfId="0" applyNumberFormat="1" applyFont="1" applyFill="1" applyBorder="1" applyAlignment="1">
      <alignment horizontal="right" vertical="center"/>
    </xf>
    <xf numFmtId="2" fontId="4" fillId="2" borderId="65" xfId="0" applyNumberFormat="1" applyFont="1" applyFill="1" applyBorder="1" applyAlignment="1">
      <alignment horizontal="right" vertical="center"/>
    </xf>
    <xf numFmtId="2" fontId="4" fillId="2" borderId="73" xfId="0" applyNumberFormat="1" applyFont="1" applyFill="1" applyBorder="1" applyAlignment="1">
      <alignment horizontal="right" vertical="center"/>
    </xf>
    <xf numFmtId="165" fontId="16" fillId="2" borderId="96" xfId="0" applyNumberFormat="1" applyFont="1" applyFill="1" applyBorder="1" applyAlignment="1">
      <alignment horizontal="right" vertical="center"/>
    </xf>
    <xf numFmtId="168" fontId="57" fillId="19" borderId="179" xfId="1" applyNumberFormat="1" applyFont="1" applyFill="1" applyBorder="1" applyAlignment="1">
      <alignment horizontal="center" vertical="center" wrapText="1"/>
    </xf>
    <xf numFmtId="0" fontId="62" fillId="16" borderId="0" xfId="0" applyFont="1" applyFill="1" applyAlignment="1">
      <alignment horizontal="center" vertical="center"/>
    </xf>
    <xf numFmtId="0" fontId="6" fillId="0" borderId="23" xfId="0" applyFont="1" applyBorder="1"/>
    <xf numFmtId="0" fontId="6" fillId="0" borderId="103" xfId="0" applyFont="1" applyBorder="1"/>
    <xf numFmtId="44" fontId="4" fillId="2" borderId="111" xfId="3" applyFont="1" applyFill="1" applyBorder="1" applyAlignment="1">
      <alignment horizontal="right"/>
    </xf>
    <xf numFmtId="0" fontId="65" fillId="0" borderId="23" xfId="0" applyFont="1" applyBorder="1"/>
    <xf numFmtId="0" fontId="52" fillId="0" borderId="12" xfId="0" applyFont="1" applyBorder="1"/>
    <xf numFmtId="0" fontId="52" fillId="0" borderId="44" xfId="0" applyFont="1" applyBorder="1"/>
    <xf numFmtId="0" fontId="52" fillId="0" borderId="4" xfId="0" applyFont="1" applyBorder="1"/>
    <xf numFmtId="0" fontId="66" fillId="0" borderId="20" xfId="0" applyFont="1" applyBorder="1"/>
    <xf numFmtId="0" fontId="52" fillId="0" borderId="32" xfId="0" applyFont="1" applyBorder="1"/>
    <xf numFmtId="0" fontId="66" fillId="0" borderId="20" xfId="0" applyFont="1" applyBorder="1" applyAlignment="1">
      <alignment vertical="center"/>
    </xf>
    <xf numFmtId="0" fontId="52" fillId="0" borderId="32" xfId="0" applyFont="1" applyBorder="1" applyAlignment="1">
      <alignment vertical="center"/>
    </xf>
    <xf numFmtId="0" fontId="52" fillId="0" borderId="5" xfId="0" applyFont="1" applyBorder="1"/>
    <xf numFmtId="0" fontId="52" fillId="0" borderId="5" xfId="0" applyFont="1" applyBorder="1" applyAlignment="1">
      <alignment vertical="center"/>
    </xf>
    <xf numFmtId="0" fontId="60" fillId="0" borderId="4" xfId="0" applyFont="1" applyBorder="1" applyAlignment="1">
      <alignment vertical="center"/>
    </xf>
    <xf numFmtId="10" fontId="0" fillId="0" borderId="179" xfId="2" applyNumberFormat="1" applyFont="1" applyBorder="1" applyAlignment="1">
      <alignment horizontal="center"/>
    </xf>
    <xf numFmtId="0" fontId="0" fillId="20" borderId="0" xfId="0" applyFill="1"/>
    <xf numFmtId="0" fontId="67" fillId="16" borderId="4" xfId="0" applyFont="1" applyFill="1" applyBorder="1" applyAlignment="1">
      <alignment horizontal="right" vertical="center"/>
    </xf>
    <xf numFmtId="0" fontId="67" fillId="16" borderId="18" xfId="0" applyFont="1" applyFill="1" applyBorder="1" applyAlignment="1">
      <alignment horizontal="right" vertical="center"/>
    </xf>
    <xf numFmtId="0" fontId="67" fillId="16" borderId="0" xfId="0" applyFont="1" applyFill="1" applyAlignment="1">
      <alignment horizontal="right" vertical="center"/>
    </xf>
    <xf numFmtId="0" fontId="56" fillId="16" borderId="0" xfId="0" applyFont="1" applyFill="1" applyAlignment="1">
      <alignment vertical="center"/>
    </xf>
    <xf numFmtId="0" fontId="25" fillId="16" borderId="12" xfId="0" applyFont="1" applyFill="1" applyBorder="1"/>
    <xf numFmtId="0" fontId="25" fillId="16" borderId="18" xfId="0" applyFont="1" applyFill="1" applyBorder="1"/>
    <xf numFmtId="0" fontId="4" fillId="16" borderId="5" xfId="0" applyFont="1" applyFill="1" applyBorder="1"/>
    <xf numFmtId="0" fontId="25" fillId="16" borderId="0" xfId="0" applyFont="1" applyFill="1"/>
    <xf numFmtId="0" fontId="4" fillId="16" borderId="0" xfId="0" applyFont="1" applyFill="1"/>
    <xf numFmtId="165" fontId="4" fillId="16" borderId="0" xfId="0" applyNumberFormat="1" applyFont="1" applyFill="1" applyAlignment="1">
      <alignment horizontal="right" vertical="center"/>
    </xf>
    <xf numFmtId="165" fontId="16" fillId="16" borderId="0" xfId="0" applyNumberFormat="1" applyFont="1" applyFill="1" applyAlignment="1">
      <alignment horizontal="right" vertical="center"/>
    </xf>
    <xf numFmtId="0" fontId="70" fillId="16" borderId="179" xfId="0" applyFont="1" applyFill="1" applyBorder="1"/>
    <xf numFmtId="44" fontId="70" fillId="16" borderId="179" xfId="3" applyFont="1" applyFill="1" applyBorder="1" applyAlignment="1">
      <alignment horizontal="center"/>
    </xf>
    <xf numFmtId="10" fontId="0" fillId="20" borderId="179" xfId="2" applyNumberFormat="1" applyFont="1" applyFill="1" applyBorder="1" applyAlignment="1">
      <alignment horizontal="center"/>
    </xf>
    <xf numFmtId="43" fontId="0" fillId="0" borderId="0" xfId="1" applyFont="1" applyAlignment="1">
      <alignment horizontal="left"/>
    </xf>
    <xf numFmtId="43" fontId="0" fillId="0" borderId="179" xfId="1" applyFont="1" applyBorder="1" applyAlignment="1">
      <alignment horizontal="left"/>
    </xf>
    <xf numFmtId="0" fontId="0" fillId="20" borderId="179" xfId="0" applyFill="1" applyBorder="1" applyAlignment="1">
      <alignment horizontal="center"/>
    </xf>
    <xf numFmtId="0" fontId="56" fillId="20" borderId="179" xfId="0" applyFont="1" applyFill="1" applyBorder="1" applyAlignment="1">
      <alignment horizontal="center"/>
    </xf>
    <xf numFmtId="10" fontId="56" fillId="0" borderId="179" xfId="2" applyNumberFormat="1" applyFont="1" applyBorder="1" applyAlignment="1">
      <alignment horizontal="center"/>
    </xf>
    <xf numFmtId="0" fontId="16" fillId="16" borderId="0" xfId="0" applyFont="1" applyFill="1" applyAlignment="1">
      <alignment vertical="center"/>
    </xf>
    <xf numFmtId="9" fontId="0" fillId="0" borderId="0" xfId="2" applyFont="1"/>
    <xf numFmtId="0" fontId="56" fillId="0" borderId="0" xfId="0" applyFont="1" applyAlignment="1">
      <alignment horizontal="center"/>
    </xf>
    <xf numFmtId="0" fontId="63" fillId="16" borderId="0" xfId="0" applyFont="1" applyFill="1" applyAlignment="1">
      <alignment vertical="center"/>
    </xf>
    <xf numFmtId="0" fontId="32" fillId="16" borderId="19" xfId="0" applyFont="1" applyFill="1" applyBorder="1" applyAlignment="1">
      <alignment horizontal="right" vertical="center"/>
    </xf>
    <xf numFmtId="0" fontId="32" fillId="16" borderId="12" xfId="0" applyFont="1" applyFill="1" applyBorder="1" applyAlignment="1">
      <alignment horizontal="right" vertical="center"/>
    </xf>
    <xf numFmtId="0" fontId="32" fillId="16" borderId="13" xfId="0" applyFont="1" applyFill="1" applyBorder="1" applyAlignment="1">
      <alignment horizontal="right" vertical="center"/>
    </xf>
    <xf numFmtId="0" fontId="32" fillId="16" borderId="16" xfId="0" applyFont="1" applyFill="1" applyBorder="1" applyAlignment="1">
      <alignment horizontal="right" vertical="center"/>
    </xf>
    <xf numFmtId="0" fontId="17" fillId="2" borderId="0" xfId="0" applyFont="1" applyFill="1" applyAlignment="1">
      <alignment horizontal="center" vertical="center"/>
    </xf>
    <xf numFmtId="0" fontId="17" fillId="2" borderId="19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6" fillId="0" borderId="194" xfId="0" applyFont="1" applyBorder="1" applyAlignment="1">
      <alignment horizontal="left" vertical="center"/>
    </xf>
    <xf numFmtId="0" fontId="4" fillId="0" borderId="194" xfId="0" applyFont="1" applyBorder="1" applyAlignment="1">
      <alignment horizontal="center" vertical="center"/>
    </xf>
    <xf numFmtId="0" fontId="51" fillId="0" borderId="192" xfId="0" applyFont="1" applyBorder="1" applyAlignment="1">
      <alignment horizontal="center" vertical="center"/>
    </xf>
    <xf numFmtId="0" fontId="51" fillId="0" borderId="193" xfId="0" applyFont="1" applyBorder="1" applyAlignment="1">
      <alignment horizontal="center" vertical="center"/>
    </xf>
    <xf numFmtId="0" fontId="17" fillId="16" borderId="194" xfId="0" applyFont="1" applyFill="1" applyBorder="1" applyAlignment="1">
      <alignment horizontal="center" vertical="center"/>
    </xf>
    <xf numFmtId="0" fontId="4" fillId="16" borderId="194" xfId="0" applyFont="1" applyFill="1" applyBorder="1" applyAlignment="1">
      <alignment horizontal="center" vertical="center"/>
    </xf>
    <xf numFmtId="9" fontId="4" fillId="0" borderId="196" xfId="2" applyFont="1" applyBorder="1" applyAlignment="1">
      <alignment horizontal="center" vertical="center"/>
    </xf>
    <xf numFmtId="9" fontId="4" fillId="0" borderId="195" xfId="2" applyFont="1" applyBorder="1" applyAlignment="1">
      <alignment horizontal="center" vertical="center"/>
    </xf>
    <xf numFmtId="0" fontId="56" fillId="22" borderId="0" xfId="0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43" fontId="0" fillId="22" borderId="0" xfId="1" applyFont="1" applyFill="1"/>
    <xf numFmtId="0" fontId="56" fillId="22" borderId="0" xfId="0" applyFont="1" applyFill="1" applyAlignment="1">
      <alignment horizontal="center"/>
    </xf>
    <xf numFmtId="0" fontId="56" fillId="22" borderId="0" xfId="0" applyFont="1" applyFill="1" applyAlignment="1">
      <alignment horizontal="left"/>
    </xf>
    <xf numFmtId="10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0" fontId="0" fillId="0" borderId="0" xfId="2" applyNumberFormat="1" applyFont="1" applyAlignment="1">
      <alignment horizontal="right"/>
    </xf>
    <xf numFmtId="43" fontId="0" fillId="0" borderId="0" xfId="1" applyFont="1" applyAlignment="1">
      <alignment horizontal="right"/>
    </xf>
    <xf numFmtId="0" fontId="63" fillId="0" borderId="0" xfId="0" applyFont="1"/>
    <xf numFmtId="10" fontId="63" fillId="0" borderId="0" xfId="2" applyNumberFormat="1" applyFont="1" applyAlignment="1">
      <alignment horizontal="center"/>
    </xf>
    <xf numFmtId="0" fontId="0" fillId="23" borderId="0" xfId="0" applyFill="1"/>
    <xf numFmtId="0" fontId="0" fillId="24" borderId="0" xfId="0" applyFill="1"/>
    <xf numFmtId="0" fontId="0" fillId="24" borderId="0" xfId="0" applyFill="1" applyAlignment="1">
      <alignment horizontal="right"/>
    </xf>
    <xf numFmtId="0" fontId="32" fillId="16" borderId="0" xfId="0" applyFont="1" applyFill="1" applyAlignment="1">
      <alignment horizontal="right" vertical="center"/>
    </xf>
    <xf numFmtId="43" fontId="48" fillId="0" borderId="97" xfId="1" applyFont="1" applyBorder="1" applyAlignment="1">
      <alignment horizontal="right" vertical="center"/>
    </xf>
    <xf numFmtId="0" fontId="63" fillId="17" borderId="0" xfId="0" applyFont="1" applyFill="1"/>
    <xf numFmtId="0" fontId="57" fillId="25" borderId="0" xfId="0" applyFont="1" applyFill="1" applyAlignment="1">
      <alignment horizontal="center" vertical="center" wrapText="1"/>
    </xf>
    <xf numFmtId="0" fontId="62" fillId="16" borderId="0" xfId="0" applyFont="1" applyFill="1" applyAlignment="1">
      <alignment vertical="center"/>
    </xf>
    <xf numFmtId="0" fontId="32" fillId="16" borderId="41" xfId="0" applyFont="1" applyFill="1" applyBorder="1" applyAlignment="1">
      <alignment horizontal="right" vertical="center"/>
    </xf>
    <xf numFmtId="0" fontId="32" fillId="16" borderId="155" xfId="0" applyFont="1" applyFill="1" applyBorder="1" applyAlignment="1">
      <alignment horizontal="right" vertical="center"/>
    </xf>
    <xf numFmtId="0" fontId="0" fillId="16" borderId="204" xfId="0" applyFill="1" applyBorder="1" applyAlignment="1">
      <alignment vertical="center"/>
    </xf>
    <xf numFmtId="0" fontId="63" fillId="16" borderId="205" xfId="0" applyFont="1" applyFill="1" applyBorder="1" applyAlignment="1">
      <alignment vertical="center"/>
    </xf>
    <xf numFmtId="0" fontId="0" fillId="16" borderId="205" xfId="0" applyFill="1" applyBorder="1" applyAlignment="1">
      <alignment vertical="center"/>
    </xf>
    <xf numFmtId="0" fontId="62" fillId="16" borderId="205" xfId="0" applyFont="1" applyFill="1" applyBorder="1" applyAlignment="1">
      <alignment vertical="center"/>
    </xf>
    <xf numFmtId="0" fontId="32" fillId="16" borderId="206" xfId="0" applyFont="1" applyFill="1" applyBorder="1" applyAlignment="1">
      <alignment horizontal="right" vertical="center"/>
    </xf>
    <xf numFmtId="9" fontId="0" fillId="0" borderId="0" xfId="0" applyNumberFormat="1"/>
    <xf numFmtId="0" fontId="58" fillId="17" borderId="0" xfId="0" applyFont="1" applyFill="1" applyAlignment="1">
      <alignment vertical="center"/>
    </xf>
    <xf numFmtId="0" fontId="58" fillId="18" borderId="0" xfId="0" applyFont="1" applyFill="1" applyAlignment="1">
      <alignment vertical="center"/>
    </xf>
    <xf numFmtId="0" fontId="0" fillId="18" borderId="0" xfId="0" applyFill="1" applyAlignment="1">
      <alignment vertical="center"/>
    </xf>
    <xf numFmtId="0" fontId="0" fillId="18" borderId="0" xfId="0" applyFill="1" applyAlignment="1">
      <alignment horizontal="center" vertical="center"/>
    </xf>
    <xf numFmtId="43" fontId="0" fillId="18" borderId="0" xfId="1" applyFont="1" applyFill="1" applyAlignment="1">
      <alignment vertical="center"/>
    </xf>
    <xf numFmtId="168" fontId="0" fillId="18" borderId="0" xfId="1" applyNumberFormat="1" applyFont="1" applyFill="1" applyAlignment="1">
      <alignment vertical="center"/>
    </xf>
    <xf numFmtId="0" fontId="56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56" fillId="0" borderId="0" xfId="0" applyFont="1" applyAlignment="1">
      <alignment vertical="center"/>
    </xf>
    <xf numFmtId="0" fontId="56" fillId="20" borderId="179" xfId="0" applyFont="1" applyFill="1" applyBorder="1" applyAlignment="1">
      <alignment vertical="center"/>
    </xf>
    <xf numFmtId="0" fontId="0" fillId="17" borderId="0" xfId="0" applyFill="1" applyAlignment="1">
      <alignment vertical="center"/>
    </xf>
    <xf numFmtId="0" fontId="0" fillId="0" borderId="179" xfId="0" applyBorder="1" applyAlignment="1">
      <alignment vertical="center"/>
    </xf>
    <xf numFmtId="0" fontId="0" fillId="0" borderId="179" xfId="0" applyBorder="1" applyAlignment="1">
      <alignment horizontal="center" vertical="center"/>
    </xf>
    <xf numFmtId="43" fontId="0" fillId="0" borderId="179" xfId="1" applyFont="1" applyBorder="1" applyAlignment="1">
      <alignment vertical="center"/>
    </xf>
    <xf numFmtId="168" fontId="0" fillId="0" borderId="179" xfId="1" applyNumberFormat="1" applyFont="1" applyBorder="1" applyAlignment="1">
      <alignment vertical="center"/>
    </xf>
    <xf numFmtId="0" fontId="9" fillId="3" borderId="179" xfId="0" applyFont="1" applyFill="1" applyBorder="1" applyAlignment="1">
      <alignment horizontal="center" vertical="center"/>
    </xf>
    <xf numFmtId="0" fontId="0" fillId="20" borderId="179" xfId="0" applyFill="1" applyBorder="1" applyAlignment="1">
      <alignment vertical="center"/>
    </xf>
    <xf numFmtId="43" fontId="0" fillId="0" borderId="0" xfId="1" applyFont="1" applyAlignment="1">
      <alignment vertical="center"/>
    </xf>
    <xf numFmtId="168" fontId="0" fillId="0" borderId="0" xfId="1" applyNumberFormat="1" applyFont="1" applyAlignment="1">
      <alignment vertical="center"/>
    </xf>
    <xf numFmtId="0" fontId="9" fillId="4" borderId="0" xfId="0" applyFont="1" applyFill="1"/>
    <xf numFmtId="0" fontId="9" fillId="0" borderId="49" xfId="0" applyFont="1" applyBorder="1"/>
    <xf numFmtId="0" fontId="17" fillId="0" borderId="0" xfId="0" applyFont="1" applyAlignment="1">
      <alignment horizontal="center" vertical="center"/>
    </xf>
    <xf numFmtId="0" fontId="48" fillId="8" borderId="172" xfId="0" applyFont="1" applyFill="1" applyBorder="1" applyAlignment="1">
      <alignment vertical="center"/>
    </xf>
    <xf numFmtId="0" fontId="48" fillId="8" borderId="209" xfId="0" applyFont="1" applyFill="1" applyBorder="1" applyAlignment="1">
      <alignment vertical="center"/>
    </xf>
    <xf numFmtId="0" fontId="48" fillId="0" borderId="179" xfId="0" applyFont="1" applyBorder="1" applyAlignment="1">
      <alignment vertical="center"/>
    </xf>
    <xf numFmtId="0" fontId="48" fillId="0" borderId="179" xfId="0" applyFont="1" applyBorder="1" applyAlignment="1">
      <alignment horizontal="center" vertical="center"/>
    </xf>
    <xf numFmtId="0" fontId="67" fillId="0" borderId="32" xfId="0" applyFont="1" applyBorder="1"/>
    <xf numFmtId="0" fontId="17" fillId="0" borderId="53" xfId="0" applyFont="1" applyBorder="1" applyAlignment="1">
      <alignment vertical="center"/>
    </xf>
    <xf numFmtId="0" fontId="14" fillId="0" borderId="210" xfId="0" applyFont="1" applyBorder="1" applyAlignment="1">
      <alignment vertical="center"/>
    </xf>
    <xf numFmtId="0" fontId="48" fillId="8" borderId="211" xfId="0" applyFont="1" applyFill="1" applyBorder="1" applyAlignment="1">
      <alignment vertical="center"/>
    </xf>
    <xf numFmtId="0" fontId="48" fillId="0" borderId="190" xfId="0" applyFont="1" applyBorder="1" applyAlignment="1">
      <alignment horizontal="center" vertical="center"/>
    </xf>
    <xf numFmtId="0" fontId="48" fillId="8" borderId="212" xfId="0" applyFont="1" applyFill="1" applyBorder="1" applyAlignment="1">
      <alignment vertical="center"/>
    </xf>
    <xf numFmtId="0" fontId="48" fillId="0" borderId="212" xfId="0" applyFont="1" applyBorder="1" applyAlignment="1">
      <alignment vertical="center"/>
    </xf>
    <xf numFmtId="169" fontId="4" fillId="2" borderId="62" xfId="1" applyNumberFormat="1" applyFont="1" applyFill="1" applyBorder="1" applyAlignment="1">
      <alignment horizontal="right" vertical="center"/>
    </xf>
    <xf numFmtId="169" fontId="4" fillId="2" borderId="65" xfId="1" applyNumberFormat="1" applyFont="1" applyFill="1" applyBorder="1" applyAlignment="1">
      <alignment horizontal="right" vertical="center"/>
    </xf>
    <xf numFmtId="169" fontId="4" fillId="2" borderId="73" xfId="1" applyNumberFormat="1" applyFont="1" applyFill="1" applyBorder="1" applyAlignment="1">
      <alignment horizontal="right" vertical="center"/>
    </xf>
    <xf numFmtId="0" fontId="25" fillId="0" borderId="213" xfId="0" applyFont="1" applyBorder="1" applyAlignment="1">
      <alignment vertical="center"/>
    </xf>
    <xf numFmtId="43" fontId="48" fillId="0" borderId="212" xfId="1" applyFont="1" applyBorder="1" applyAlignment="1">
      <alignment vertical="center"/>
    </xf>
    <xf numFmtId="43" fontId="16" fillId="2" borderId="214" xfId="1" applyFont="1" applyFill="1" applyBorder="1" applyAlignment="1">
      <alignment horizontal="right" vertical="center"/>
    </xf>
    <xf numFmtId="169" fontId="11" fillId="2" borderId="75" xfId="1" applyNumberFormat="1" applyFont="1" applyFill="1" applyBorder="1" applyAlignment="1">
      <alignment horizontal="center" vertical="center"/>
    </xf>
    <xf numFmtId="0" fontId="4" fillId="16" borderId="49" xfId="0" applyFont="1" applyFill="1" applyBorder="1" applyAlignment="1">
      <alignment vertical="center"/>
    </xf>
    <xf numFmtId="10" fontId="0" fillId="0" borderId="0" xfId="0" applyNumberFormat="1" applyAlignment="1">
      <alignment horizontal="right"/>
    </xf>
    <xf numFmtId="10" fontId="16" fillId="2" borderId="5" xfId="0" applyNumberFormat="1" applyFont="1" applyFill="1" applyBorder="1" applyAlignment="1">
      <alignment horizontal="right"/>
    </xf>
    <xf numFmtId="10" fontId="16" fillId="2" borderId="5" xfId="0" quotePrefix="1" applyNumberFormat="1" applyFont="1" applyFill="1" applyBorder="1" applyAlignment="1">
      <alignment horizontal="right" wrapText="1"/>
    </xf>
    <xf numFmtId="0" fontId="73" fillId="0" borderId="18" xfId="0" applyFont="1" applyBorder="1" applyAlignment="1">
      <alignment vertical="center"/>
    </xf>
    <xf numFmtId="169" fontId="67" fillId="0" borderId="18" xfId="0" applyNumberFormat="1" applyFont="1" applyBorder="1" applyAlignment="1">
      <alignment vertical="center"/>
    </xf>
    <xf numFmtId="164" fontId="4" fillId="3" borderId="78" xfId="0" applyNumberFormat="1" applyFont="1" applyFill="1" applyBorder="1" applyAlignment="1">
      <alignment vertical="center"/>
    </xf>
    <xf numFmtId="43" fontId="31" fillId="2" borderId="220" xfId="1" applyFont="1" applyFill="1" applyBorder="1" applyAlignment="1">
      <alignment horizontal="center" vertical="center"/>
    </xf>
    <xf numFmtId="0" fontId="31" fillId="2" borderId="221" xfId="0" applyFont="1" applyFill="1" applyBorder="1" applyAlignment="1">
      <alignment horizontal="center" vertical="center"/>
    </xf>
    <xf numFmtId="10" fontId="31" fillId="2" borderId="222" xfId="0" applyNumberFormat="1" applyFont="1" applyFill="1" applyBorder="1" applyAlignment="1">
      <alignment horizontal="center" vertical="center"/>
    </xf>
    <xf numFmtId="2" fontId="11" fillId="2" borderId="226" xfId="0" applyNumberFormat="1" applyFont="1" applyFill="1" applyBorder="1" applyAlignment="1">
      <alignment horizontal="center" vertical="center"/>
    </xf>
    <xf numFmtId="0" fontId="4" fillId="0" borderId="227" xfId="0" applyFont="1" applyBorder="1" applyAlignment="1">
      <alignment horizontal="center" vertical="center"/>
    </xf>
    <xf numFmtId="0" fontId="8" fillId="0" borderId="218" xfId="0" applyFont="1" applyBorder="1" applyAlignment="1">
      <alignment horizontal="right" vertical="center"/>
    </xf>
    <xf numFmtId="0" fontId="8" fillId="0" borderId="228" xfId="0" applyFont="1" applyBorder="1" applyAlignment="1">
      <alignment horizontal="right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138" xfId="0" applyFont="1" applyBorder="1" applyAlignment="1">
      <alignment horizontal="center" vertical="center"/>
    </xf>
    <xf numFmtId="0" fontId="8" fillId="16" borderId="45" xfId="0" applyFont="1" applyFill="1" applyBorder="1" applyAlignment="1">
      <alignment horizontal="center" vertical="center" wrapText="1"/>
    </xf>
    <xf numFmtId="169" fontId="11" fillId="2" borderId="219" xfId="1" applyNumberFormat="1" applyFont="1" applyFill="1" applyBorder="1" applyAlignment="1">
      <alignment horizontal="center" vertical="center"/>
    </xf>
    <xf numFmtId="0" fontId="4" fillId="16" borderId="200" xfId="0" applyFont="1" applyFill="1" applyBorder="1" applyAlignment="1">
      <alignment vertical="center"/>
    </xf>
    <xf numFmtId="0" fontId="8" fillId="16" borderId="20" xfId="0" applyFont="1" applyFill="1" applyBorder="1" applyAlignment="1">
      <alignment horizontal="right" vertical="center"/>
    </xf>
    <xf numFmtId="0" fontId="18" fillId="16" borderId="20" xfId="0" applyFont="1" applyFill="1" applyBorder="1" applyAlignment="1">
      <alignment horizontal="right" vertical="center"/>
    </xf>
    <xf numFmtId="0" fontId="18" fillId="16" borderId="0" xfId="0" applyFont="1" applyFill="1" applyAlignment="1">
      <alignment horizontal="right" vertical="center"/>
    </xf>
    <xf numFmtId="0" fontId="25" fillId="16" borderId="5" xfId="0" applyFont="1" applyFill="1" applyBorder="1" applyAlignment="1">
      <alignment horizontal="left" vertical="center"/>
    </xf>
    <xf numFmtId="0" fontId="25" fillId="16" borderId="18" xfId="0" applyFont="1" applyFill="1" applyBorder="1" applyAlignment="1">
      <alignment horizontal="left" vertical="center"/>
    </xf>
    <xf numFmtId="0" fontId="8" fillId="16" borderId="0" xfId="0" applyFont="1" applyFill="1" applyAlignment="1">
      <alignment horizontal="right" vertical="center"/>
    </xf>
    <xf numFmtId="0" fontId="0" fillId="0" borderId="179" xfId="0" applyBorder="1" applyAlignment="1">
      <alignment horizontal="center"/>
    </xf>
    <xf numFmtId="0" fontId="63" fillId="0" borderId="179" xfId="0" applyFont="1" applyBorder="1"/>
    <xf numFmtId="0" fontId="48" fillId="26" borderId="179" xfId="0" applyFont="1" applyFill="1" applyBorder="1" applyAlignment="1">
      <alignment vertical="center"/>
    </xf>
    <xf numFmtId="0" fontId="74" fillId="0" borderId="18" xfId="0" applyFont="1" applyBorder="1" applyAlignment="1">
      <alignment vertical="center"/>
    </xf>
    <xf numFmtId="0" fontId="8" fillId="16" borderId="13" xfId="0" applyFont="1" applyFill="1" applyBorder="1" applyAlignment="1">
      <alignment horizontal="right" vertical="center"/>
    </xf>
    <xf numFmtId="0" fontId="31" fillId="2" borderId="220" xfId="1" applyNumberFormat="1" applyFont="1" applyFill="1" applyBorder="1" applyAlignment="1">
      <alignment horizontal="center" vertical="center"/>
    </xf>
    <xf numFmtId="10" fontId="31" fillId="2" borderId="222" xfId="2" applyNumberFormat="1" applyFont="1" applyFill="1" applyBorder="1" applyAlignment="1">
      <alignment horizontal="center" vertical="center"/>
    </xf>
    <xf numFmtId="4" fontId="15" fillId="3" borderId="35" xfId="0" applyNumberFormat="1" applyFont="1" applyFill="1" applyBorder="1" applyAlignment="1" applyProtection="1">
      <alignment vertical="center"/>
      <protection locked="0"/>
    </xf>
    <xf numFmtId="164" fontId="15" fillId="3" borderId="60" xfId="0" applyNumberFormat="1" applyFont="1" applyFill="1" applyBorder="1" applyAlignment="1" applyProtection="1">
      <alignment vertical="center"/>
      <protection locked="0"/>
    </xf>
    <xf numFmtId="4" fontId="15" fillId="3" borderId="70" xfId="0" applyNumberFormat="1" applyFont="1" applyFill="1" applyBorder="1" applyAlignment="1" applyProtection="1">
      <alignment vertical="center"/>
      <protection locked="0"/>
    </xf>
    <xf numFmtId="164" fontId="15" fillId="3" borderId="72" xfId="0" applyNumberFormat="1" applyFont="1" applyFill="1" applyBorder="1" applyAlignment="1" applyProtection="1">
      <alignment vertical="center"/>
      <protection locked="0"/>
    </xf>
    <xf numFmtId="4" fontId="15" fillId="3" borderId="35" xfId="0" applyNumberFormat="1" applyFont="1" applyFill="1" applyBorder="1" applyAlignment="1" applyProtection="1">
      <alignment horizontal="center" vertical="center"/>
      <protection locked="0"/>
    </xf>
    <xf numFmtId="4" fontId="15" fillId="3" borderId="70" xfId="0" applyNumberFormat="1" applyFont="1" applyFill="1" applyBorder="1" applyAlignment="1" applyProtection="1">
      <alignment horizontal="center" vertical="center"/>
      <protection locked="0"/>
    </xf>
    <xf numFmtId="0" fontId="51" fillId="14" borderId="91" xfId="0" applyFont="1" applyFill="1" applyBorder="1" applyAlignment="1" applyProtection="1">
      <alignment horizontal="center" vertical="center"/>
      <protection locked="0"/>
    </xf>
    <xf numFmtId="0" fontId="51" fillId="14" borderId="34" xfId="0" applyFont="1" applyFill="1" applyBorder="1" applyAlignment="1" applyProtection="1">
      <alignment horizontal="center" vertical="center"/>
      <protection locked="0"/>
    </xf>
    <xf numFmtId="0" fontId="51" fillId="14" borderId="71" xfId="0" applyFont="1" applyFill="1" applyBorder="1" applyAlignment="1" applyProtection="1">
      <alignment horizontal="center" vertical="center"/>
      <protection locked="0"/>
    </xf>
    <xf numFmtId="0" fontId="11" fillId="14" borderId="20" xfId="0" applyFont="1" applyFill="1" applyBorder="1" applyAlignment="1" applyProtection="1">
      <alignment horizontal="center" vertical="center"/>
      <protection locked="0"/>
    </xf>
    <xf numFmtId="0" fontId="11" fillId="14" borderId="207" xfId="0" applyFont="1" applyFill="1" applyBorder="1" applyAlignment="1" applyProtection="1">
      <alignment horizontal="center" vertical="center"/>
      <protection locked="0"/>
    </xf>
    <xf numFmtId="9" fontId="15" fillId="3" borderId="208" xfId="2" applyFont="1" applyFill="1" applyBorder="1" applyAlignment="1" applyProtection="1">
      <alignment horizontal="center" vertical="center"/>
      <protection locked="0"/>
    </xf>
    <xf numFmtId="2" fontId="4" fillId="3" borderId="32" xfId="0" applyNumberFormat="1" applyFont="1" applyFill="1" applyBorder="1" applyAlignment="1" applyProtection="1">
      <alignment horizontal="right"/>
      <protection locked="0"/>
    </xf>
    <xf numFmtId="0" fontId="4" fillId="3" borderId="32" xfId="0" applyFont="1" applyFill="1" applyBorder="1" applyAlignment="1" applyProtection="1">
      <alignment horizontal="right"/>
      <protection locked="0"/>
    </xf>
    <xf numFmtId="165" fontId="4" fillId="3" borderId="111" xfId="0" applyNumberFormat="1" applyFont="1" applyFill="1" applyBorder="1" applyAlignment="1" applyProtection="1">
      <alignment horizontal="right"/>
      <protection locked="0"/>
    </xf>
    <xf numFmtId="2" fontId="9" fillId="3" borderId="30" xfId="0" applyNumberFormat="1" applyFont="1" applyFill="1" applyBorder="1" applyAlignment="1" applyProtection="1">
      <alignment horizontal="right"/>
      <protection locked="0"/>
    </xf>
    <xf numFmtId="2" fontId="9" fillId="3" borderId="36" xfId="0" applyNumberFormat="1" applyFont="1" applyFill="1" applyBorder="1" applyAlignment="1" applyProtection="1">
      <alignment horizontal="right"/>
      <protection locked="0"/>
    </xf>
    <xf numFmtId="2" fontId="9" fillId="3" borderId="16" xfId="0" applyNumberFormat="1" applyFont="1" applyFill="1" applyBorder="1" applyAlignment="1" applyProtection="1">
      <alignment horizontal="center"/>
      <protection locked="0"/>
    </xf>
    <xf numFmtId="2" fontId="9" fillId="3" borderId="154" xfId="0" applyNumberFormat="1" applyFont="1" applyFill="1" applyBorder="1" applyAlignment="1" applyProtection="1">
      <alignment horizontal="right"/>
      <protection locked="0"/>
    </xf>
    <xf numFmtId="3" fontId="4" fillId="3" borderId="35" xfId="0" applyNumberFormat="1" applyFont="1" applyFill="1" applyBorder="1" applyProtection="1">
      <protection locked="0"/>
    </xf>
    <xf numFmtId="164" fontId="4" fillId="3" borderId="60" xfId="0" applyNumberFormat="1" applyFont="1" applyFill="1" applyBorder="1" applyAlignment="1" applyProtection="1">
      <alignment horizontal="right"/>
      <protection locked="0"/>
    </xf>
    <xf numFmtId="3" fontId="4" fillId="3" borderId="162" xfId="0" applyNumberFormat="1" applyFont="1" applyFill="1" applyBorder="1" applyAlignment="1" applyProtection="1">
      <alignment horizontal="right"/>
      <protection locked="0"/>
    </xf>
    <xf numFmtId="164" fontId="4" fillId="3" borderId="34" xfId="0" applyNumberFormat="1" applyFont="1" applyFill="1" applyBorder="1" applyAlignment="1" applyProtection="1">
      <alignment horizontal="right"/>
      <protection locked="0"/>
    </xf>
    <xf numFmtId="3" fontId="4" fillId="3" borderId="154" xfId="0" applyNumberFormat="1" applyFont="1" applyFill="1" applyBorder="1" applyAlignment="1" applyProtection="1">
      <alignment horizontal="right"/>
      <protection locked="0"/>
    </xf>
    <xf numFmtId="164" fontId="4" fillId="3" borderId="137" xfId="0" applyNumberFormat="1" applyFont="1" applyFill="1" applyBorder="1" applyAlignment="1" applyProtection="1">
      <alignment horizontal="right"/>
      <protection locked="0"/>
    </xf>
    <xf numFmtId="3" fontId="4" fillId="3" borderId="165" xfId="0" applyNumberFormat="1" applyFont="1" applyFill="1" applyBorder="1" applyAlignment="1" applyProtection="1">
      <alignment horizontal="right"/>
      <protection locked="0"/>
    </xf>
    <xf numFmtId="164" fontId="4" fillId="3" borderId="151" xfId="0" applyNumberFormat="1" applyFont="1" applyFill="1" applyBorder="1" applyAlignment="1" applyProtection="1">
      <alignment horizontal="right"/>
      <protection locked="0"/>
    </xf>
    <xf numFmtId="0" fontId="4" fillId="3" borderId="29" xfId="0" applyFont="1" applyFill="1" applyBorder="1" applyProtection="1">
      <protection locked="0"/>
    </xf>
    <xf numFmtId="0" fontId="4" fillId="0" borderId="27" xfId="0" applyFont="1" applyBorder="1" applyProtection="1">
      <protection locked="0"/>
    </xf>
    <xf numFmtId="0" fontId="4" fillId="0" borderId="29" xfId="0" applyFont="1" applyBorder="1" applyProtection="1">
      <protection locked="0"/>
    </xf>
    <xf numFmtId="0" fontId="17" fillId="0" borderId="29" xfId="0" applyFont="1" applyBorder="1" applyAlignment="1" applyProtection="1">
      <alignment horizontal="left"/>
      <protection locked="0"/>
    </xf>
    <xf numFmtId="0" fontId="4" fillId="0" borderId="34" xfId="0" applyFont="1" applyBorder="1" applyProtection="1">
      <protection locked="0"/>
    </xf>
    <xf numFmtId="0" fontId="4" fillId="3" borderId="43" xfId="0" applyFont="1" applyFill="1" applyBorder="1" applyProtection="1">
      <protection locked="0"/>
    </xf>
    <xf numFmtId="0" fontId="4" fillId="0" borderId="43" xfId="0" applyFont="1" applyBorder="1" applyProtection="1">
      <protection locked="0"/>
    </xf>
    <xf numFmtId="0" fontId="17" fillId="0" borderId="43" xfId="0" applyFont="1" applyBorder="1" applyAlignment="1" applyProtection="1">
      <alignment horizontal="left"/>
      <protection locked="0"/>
    </xf>
    <xf numFmtId="0" fontId="12" fillId="0" borderId="29" xfId="0" applyFont="1" applyBorder="1" applyAlignment="1" applyProtection="1">
      <alignment horizontal="left"/>
      <protection locked="0"/>
    </xf>
    <xf numFmtId="0" fontId="12" fillId="0" borderId="43" xfId="0" applyFont="1" applyBorder="1" applyAlignment="1" applyProtection="1">
      <alignment horizontal="left"/>
      <protection locked="0"/>
    </xf>
    <xf numFmtId="0" fontId="32" fillId="16" borderId="20" xfId="0" applyFont="1" applyFill="1" applyBorder="1" applyAlignment="1">
      <alignment horizontal="right" vertical="center" wrapText="1"/>
    </xf>
    <xf numFmtId="0" fontId="32" fillId="16" borderId="45" xfId="0" applyFont="1" applyFill="1" applyBorder="1" applyAlignment="1">
      <alignment horizontal="right" vertical="center" wrapText="1"/>
    </xf>
    <xf numFmtId="0" fontId="32" fillId="16" borderId="17" xfId="0" applyFont="1" applyFill="1" applyBorder="1" applyAlignment="1">
      <alignment horizontal="right" vertical="center" wrapText="1"/>
    </xf>
    <xf numFmtId="9" fontId="0" fillId="0" borderId="0" xfId="0" applyNumberFormat="1" applyAlignment="1">
      <alignment horizontal="center"/>
    </xf>
    <xf numFmtId="0" fontId="6" fillId="0" borderId="45" xfId="0" applyFont="1" applyBorder="1"/>
    <xf numFmtId="0" fontId="0" fillId="14" borderId="179" xfId="0" applyFill="1" applyBorder="1" applyAlignment="1" applyProtection="1">
      <alignment vertical="center"/>
      <protection locked="0"/>
    </xf>
    <xf numFmtId="0" fontId="75" fillId="16" borderId="0" xfId="0" applyFont="1" applyFill="1" applyAlignment="1">
      <alignment vertical="center"/>
    </xf>
    <xf numFmtId="2" fontId="4" fillId="3" borderId="252" xfId="0" applyNumberFormat="1" applyFont="1" applyFill="1" applyBorder="1" applyAlignment="1" applyProtection="1">
      <alignment horizontal="right"/>
      <protection locked="0"/>
    </xf>
    <xf numFmtId="2" fontId="4" fillId="3" borderId="254" xfId="0" applyNumberFormat="1" applyFont="1" applyFill="1" applyBorder="1" applyAlignment="1" applyProtection="1">
      <alignment horizontal="right"/>
      <protection locked="0"/>
    </xf>
    <xf numFmtId="0" fontId="67" fillId="16" borderId="258" xfId="0" applyFont="1" applyFill="1" applyBorder="1" applyAlignment="1">
      <alignment horizontal="right" vertical="center"/>
    </xf>
    <xf numFmtId="0" fontId="58" fillId="0" borderId="0" xfId="0" applyFont="1"/>
    <xf numFmtId="0" fontId="70" fillId="0" borderId="0" xfId="0" applyFont="1"/>
    <xf numFmtId="0" fontId="4" fillId="0" borderId="249" xfId="0" applyFont="1" applyBorder="1"/>
    <xf numFmtId="0" fontId="6" fillId="0" borderId="250" xfId="0" applyFont="1" applyBorder="1"/>
    <xf numFmtId="2" fontId="4" fillId="2" borderId="251" xfId="0" applyNumberFormat="1" applyFont="1" applyFill="1" applyBorder="1" applyAlignment="1">
      <alignment horizontal="right"/>
    </xf>
    <xf numFmtId="0" fontId="63" fillId="0" borderId="259" xfId="0" applyFont="1" applyBorder="1"/>
    <xf numFmtId="43" fontId="0" fillId="0" borderId="260" xfId="1" applyFont="1" applyBorder="1" applyProtection="1"/>
    <xf numFmtId="0" fontId="4" fillId="0" borderId="253" xfId="0" applyFont="1" applyBorder="1"/>
    <xf numFmtId="2" fontId="4" fillId="2" borderId="254" xfId="0" applyNumberFormat="1" applyFont="1" applyFill="1" applyBorder="1" applyAlignment="1">
      <alignment horizontal="right"/>
    </xf>
    <xf numFmtId="0" fontId="4" fillId="0" borderId="255" xfId="0" applyFont="1" applyBorder="1"/>
    <xf numFmtId="0" fontId="6" fillId="0" borderId="256" xfId="0" applyFont="1" applyBorder="1"/>
    <xf numFmtId="0" fontId="4" fillId="0" borderId="247" xfId="0" applyFont="1" applyBorder="1" applyAlignment="1">
      <alignment horizontal="left"/>
    </xf>
    <xf numFmtId="43" fontId="4" fillId="2" borderId="248" xfId="1" applyFont="1" applyFill="1" applyBorder="1" applyAlignment="1" applyProtection="1">
      <alignment horizontal="right"/>
    </xf>
    <xf numFmtId="44" fontId="63" fillId="0" borderId="260" xfId="3" applyFont="1" applyBorder="1" applyProtection="1"/>
    <xf numFmtId="0" fontId="4" fillId="0" borderId="0" xfId="0" applyFont="1" applyAlignment="1">
      <alignment horizontal="left"/>
    </xf>
    <xf numFmtId="0" fontId="6" fillId="0" borderId="0" xfId="0" applyFont="1"/>
    <xf numFmtId="0" fontId="16" fillId="0" borderId="0" xfId="0" applyFont="1" applyAlignment="1">
      <alignment horizontal="left"/>
    </xf>
    <xf numFmtId="10" fontId="0" fillId="0" borderId="0" xfId="0" applyNumberFormat="1"/>
    <xf numFmtId="0" fontId="62" fillId="0" borderId="0" xfId="0" applyFont="1"/>
    <xf numFmtId="10" fontId="62" fillId="0" borderId="0" xfId="0" applyNumberFormat="1" applyFont="1"/>
    <xf numFmtId="0" fontId="0" fillId="0" borderId="257" xfId="0" applyBorder="1" applyAlignment="1">
      <alignment horizontal="center"/>
    </xf>
    <xf numFmtId="0" fontId="56" fillId="0" borderId="257" xfId="0" applyFont="1" applyBorder="1" applyAlignment="1">
      <alignment horizontal="center"/>
    </xf>
    <xf numFmtId="0" fontId="0" fillId="14" borderId="263" xfId="0" applyFill="1" applyBorder="1" applyAlignment="1" applyProtection="1">
      <alignment vertical="center"/>
      <protection locked="0"/>
    </xf>
    <xf numFmtId="0" fontId="0" fillId="14" borderId="264" xfId="0" applyFill="1" applyBorder="1" applyAlignment="1" applyProtection="1">
      <alignment vertical="center" wrapText="1"/>
      <protection locked="0"/>
    </xf>
    <xf numFmtId="0" fontId="0" fillId="14" borderId="264" xfId="0" applyFill="1" applyBorder="1" applyAlignment="1" applyProtection="1">
      <alignment vertical="center"/>
      <protection locked="0"/>
    </xf>
    <xf numFmtId="0" fontId="0" fillId="0" borderId="266" xfId="0" applyBorder="1" applyAlignment="1">
      <alignment horizontal="center"/>
    </xf>
    <xf numFmtId="43" fontId="4" fillId="3" borderId="268" xfId="1" applyFont="1" applyFill="1" applyBorder="1" applyAlignment="1" applyProtection="1">
      <alignment horizontal="right"/>
      <protection locked="0"/>
    </xf>
    <xf numFmtId="44" fontId="4" fillId="2" borderId="269" xfId="3" applyFont="1" applyFill="1" applyBorder="1" applyAlignment="1" applyProtection="1">
      <alignment horizontal="right"/>
    </xf>
    <xf numFmtId="9" fontId="4" fillId="3" borderId="269" xfId="2" applyFont="1" applyFill="1" applyBorder="1" applyAlignment="1" applyProtection="1">
      <alignment horizontal="right"/>
      <protection locked="0"/>
    </xf>
    <xf numFmtId="44" fontId="4" fillId="2" borderId="270" xfId="3" applyFont="1" applyFill="1" applyBorder="1" applyAlignment="1" applyProtection="1">
      <alignment horizontal="right"/>
    </xf>
    <xf numFmtId="0" fontId="56" fillId="0" borderId="267" xfId="0" applyFont="1" applyBorder="1" applyAlignment="1">
      <alignment horizontal="center"/>
    </xf>
    <xf numFmtId="0" fontId="0" fillId="26" borderId="265" xfId="0" applyFill="1" applyBorder="1" applyAlignment="1" applyProtection="1">
      <alignment vertical="center"/>
      <protection locked="0"/>
    </xf>
    <xf numFmtId="0" fontId="9" fillId="16" borderId="20" xfId="0" applyFont="1" applyFill="1" applyBorder="1"/>
    <xf numFmtId="0" fontId="9" fillId="16" borderId="49" xfId="0" applyFont="1" applyFill="1" applyBorder="1"/>
    <xf numFmtId="0" fontId="9" fillId="16" borderId="41" xfId="0" applyFont="1" applyFill="1" applyBorder="1"/>
    <xf numFmtId="0" fontId="9" fillId="16" borderId="41" xfId="0" applyFont="1" applyFill="1" applyBorder="1" applyAlignment="1">
      <alignment horizontal="right"/>
    </xf>
    <xf numFmtId="0" fontId="9" fillId="16" borderId="41" xfId="0" applyFont="1" applyFill="1" applyBorder="1" applyAlignment="1">
      <alignment horizontal="center"/>
    </xf>
    <xf numFmtId="0" fontId="9" fillId="16" borderId="155" xfId="0" applyFont="1" applyFill="1" applyBorder="1" applyAlignment="1">
      <alignment horizontal="right"/>
    </xf>
    <xf numFmtId="0" fontId="9" fillId="16" borderId="155" xfId="0" applyFont="1" applyFill="1" applyBorder="1"/>
    <xf numFmtId="0" fontId="9" fillId="16" borderId="4" xfId="0" applyFont="1" applyFill="1" applyBorder="1"/>
    <xf numFmtId="0" fontId="9" fillId="0" borderId="274" xfId="0" applyFont="1" applyBorder="1"/>
    <xf numFmtId="0" fontId="0" fillId="14" borderId="265" xfId="0" applyFill="1" applyBorder="1" applyAlignment="1">
      <alignment vertical="center"/>
    </xf>
    <xf numFmtId="170" fontId="4" fillId="2" borderId="111" xfId="0" applyNumberFormat="1" applyFont="1" applyFill="1" applyBorder="1" applyAlignment="1">
      <alignment horizontal="right"/>
    </xf>
    <xf numFmtId="10" fontId="16" fillId="2" borderId="96" xfId="2" applyNumberFormat="1" applyFont="1" applyFill="1" applyBorder="1" applyAlignment="1">
      <alignment horizontal="right" vertical="center"/>
    </xf>
    <xf numFmtId="10" fontId="25" fillId="16" borderId="49" xfId="0" applyNumberFormat="1" applyFont="1" applyFill="1" applyBorder="1" applyAlignment="1">
      <alignment vertical="center"/>
    </xf>
    <xf numFmtId="10" fontId="16" fillId="2" borderId="276" xfId="2" applyNumberFormat="1" applyFont="1" applyFill="1" applyBorder="1" applyAlignment="1">
      <alignment horizontal="right" vertical="center"/>
    </xf>
    <xf numFmtId="0" fontId="76" fillId="0" borderId="179" xfId="0" applyFont="1" applyBorder="1" applyAlignment="1">
      <alignment wrapText="1"/>
    </xf>
    <xf numFmtId="0" fontId="76" fillId="0" borderId="179" xfId="0" applyFont="1" applyBorder="1"/>
    <xf numFmtId="0" fontId="76" fillId="0" borderId="179" xfId="0" applyFont="1" applyBorder="1" applyAlignment="1">
      <alignment horizontal="center"/>
    </xf>
    <xf numFmtId="0" fontId="77" fillId="27" borderId="179" xfId="0" applyFont="1" applyFill="1" applyBorder="1" applyAlignment="1">
      <alignment horizontal="center" vertical="center" wrapText="1"/>
    </xf>
    <xf numFmtId="0" fontId="9" fillId="14" borderId="20" xfId="0" applyFont="1" applyFill="1" applyBorder="1" applyAlignment="1" applyProtection="1">
      <alignment wrapText="1"/>
      <protection locked="0"/>
    </xf>
    <xf numFmtId="43" fontId="9" fillId="3" borderId="36" xfId="1" applyFont="1" applyFill="1" applyBorder="1" applyAlignment="1" applyProtection="1">
      <alignment horizontal="right"/>
      <protection locked="0"/>
    </xf>
    <xf numFmtId="0" fontId="78" fillId="28" borderId="179" xfId="0" applyFont="1" applyFill="1" applyBorder="1" applyAlignment="1">
      <alignment vertical="center"/>
    </xf>
    <xf numFmtId="0" fontId="78" fillId="0" borderId="179" xfId="0" applyFont="1" applyBorder="1" applyAlignment="1">
      <alignment vertical="center"/>
    </xf>
    <xf numFmtId="0" fontId="9" fillId="16" borderId="280" xfId="0" applyFont="1" applyFill="1" applyBorder="1"/>
    <xf numFmtId="0" fontId="9" fillId="16" borderId="49" xfId="0" applyFont="1" applyFill="1" applyBorder="1" applyAlignment="1">
      <alignment horizontal="right"/>
    </xf>
    <xf numFmtId="0" fontId="9" fillId="16" borderId="281" xfId="0" applyFont="1" applyFill="1" applyBorder="1"/>
    <xf numFmtId="0" fontId="9" fillId="16" borderId="282" xfId="0" applyFont="1" applyFill="1" applyBorder="1"/>
    <xf numFmtId="0" fontId="9" fillId="16" borderId="283" xfId="0" applyFont="1" applyFill="1" applyBorder="1"/>
    <xf numFmtId="0" fontId="9" fillId="16" borderId="200" xfId="0" applyFont="1" applyFill="1" applyBorder="1" applyAlignment="1">
      <alignment horizontal="right"/>
    </xf>
    <xf numFmtId="0" fontId="9" fillId="16" borderId="285" xfId="0" applyFont="1" applyFill="1" applyBorder="1"/>
    <xf numFmtId="0" fontId="9" fillId="16" borderId="287" xfId="0" applyFont="1" applyFill="1" applyBorder="1"/>
    <xf numFmtId="43" fontId="9" fillId="6" borderId="43" xfId="1" applyFont="1" applyFill="1" applyBorder="1" applyProtection="1"/>
    <xf numFmtId="0" fontId="9" fillId="16" borderId="288" xfId="0" applyFont="1" applyFill="1" applyBorder="1"/>
    <xf numFmtId="0" fontId="9" fillId="16" borderId="277" xfId="0" applyFont="1" applyFill="1" applyBorder="1"/>
    <xf numFmtId="0" fontId="18" fillId="16" borderId="213" xfId="0" applyFont="1" applyFill="1" applyBorder="1"/>
    <xf numFmtId="0" fontId="9" fillId="16" borderId="274" xfId="0" applyFont="1" applyFill="1" applyBorder="1"/>
    <xf numFmtId="0" fontId="9" fillId="16" borderId="278" xfId="0" applyFont="1" applyFill="1" applyBorder="1"/>
    <xf numFmtId="0" fontId="9" fillId="16" borderId="273" xfId="0" applyFont="1" applyFill="1" applyBorder="1" applyAlignment="1">
      <alignment horizontal="right"/>
    </xf>
    <xf numFmtId="0" fontId="9" fillId="16" borderId="279" xfId="0" applyFont="1" applyFill="1" applyBorder="1"/>
    <xf numFmtId="0" fontId="12" fillId="16" borderId="155" xfId="0" applyFont="1" applyFill="1" applyBorder="1"/>
    <xf numFmtId="0" fontId="9" fillId="16" borderId="0" xfId="0" applyFont="1" applyFill="1" applyAlignment="1">
      <alignment horizontal="right"/>
    </xf>
    <xf numFmtId="0" fontId="9" fillId="16" borderId="284" xfId="0" applyFont="1" applyFill="1" applyBorder="1"/>
    <xf numFmtId="44" fontId="11" fillId="6" borderId="289" xfId="3" applyFont="1" applyFill="1" applyBorder="1" applyProtection="1"/>
    <xf numFmtId="0" fontId="9" fillId="16" borderId="258" xfId="0" applyFont="1" applyFill="1" applyBorder="1"/>
    <xf numFmtId="0" fontId="79" fillId="16" borderId="284" xfId="0" applyFont="1" applyFill="1" applyBorder="1"/>
    <xf numFmtId="0" fontId="17" fillId="0" borderId="290" xfId="0" applyFont="1" applyBorder="1" applyAlignment="1">
      <alignment horizontal="center" vertical="center"/>
    </xf>
    <xf numFmtId="0" fontId="4" fillId="16" borderId="17" xfId="0" applyFont="1" applyFill="1" applyBorder="1" applyAlignment="1">
      <alignment vertical="center"/>
    </xf>
    <xf numFmtId="0" fontId="4" fillId="16" borderId="286" xfId="0" applyFont="1" applyFill="1" applyBorder="1" applyAlignment="1">
      <alignment vertical="center"/>
    </xf>
    <xf numFmtId="0" fontId="48" fillId="0" borderId="49" xfId="0" applyFont="1" applyBorder="1" applyAlignment="1">
      <alignment horizontal="center" vertical="center"/>
    </xf>
    <xf numFmtId="10" fontId="48" fillId="0" borderId="179" xfId="2" applyNumberFormat="1" applyFont="1" applyBorder="1" applyAlignment="1">
      <alignment vertical="center"/>
    </xf>
    <xf numFmtId="10" fontId="48" fillId="0" borderId="179" xfId="0" applyNumberFormat="1" applyFont="1" applyBorder="1" applyAlignment="1">
      <alignment vertical="center"/>
    </xf>
    <xf numFmtId="10" fontId="48" fillId="0" borderId="49" xfId="0" applyNumberFormat="1" applyFont="1" applyBorder="1" applyAlignment="1">
      <alignment vertical="center"/>
    </xf>
    <xf numFmtId="10" fontId="48" fillId="0" borderId="179" xfId="2" applyNumberFormat="1" applyFont="1" applyBorder="1" applyAlignment="1">
      <alignment horizontal="center" vertical="center"/>
    </xf>
    <xf numFmtId="0" fontId="78" fillId="21" borderId="179" xfId="0" applyFont="1" applyFill="1" applyBorder="1" applyAlignment="1">
      <alignment vertical="center"/>
    </xf>
    <xf numFmtId="0" fontId="48" fillId="21" borderId="179" xfId="0" applyFont="1" applyFill="1" applyBorder="1" applyAlignment="1">
      <alignment vertical="center"/>
    </xf>
    <xf numFmtId="0" fontId="48" fillId="21" borderId="179" xfId="0" applyFont="1" applyFill="1" applyBorder="1" applyAlignment="1">
      <alignment horizontal="center" vertical="center"/>
    </xf>
    <xf numFmtId="9" fontId="80" fillId="0" borderId="187" xfId="0" applyNumberFormat="1" applyFont="1" applyBorder="1" applyAlignment="1">
      <alignment horizontal="center" vertical="center"/>
    </xf>
    <xf numFmtId="0" fontId="4" fillId="16" borderId="41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4" fillId="16" borderId="155" xfId="0" applyFont="1" applyFill="1" applyBorder="1" applyAlignment="1">
      <alignment vertical="center"/>
    </xf>
    <xf numFmtId="0" fontId="29" fillId="16" borderId="272" xfId="0" applyFont="1" applyFill="1" applyBorder="1" applyAlignment="1">
      <alignment vertical="center"/>
    </xf>
    <xf numFmtId="0" fontId="79" fillId="16" borderId="258" xfId="0" applyFont="1" applyFill="1" applyBorder="1" applyAlignment="1">
      <alignment vertical="center"/>
    </xf>
    <xf numFmtId="0" fontId="4" fillId="16" borderId="258" xfId="0" applyFont="1" applyFill="1" applyBorder="1" applyAlignment="1">
      <alignment vertical="center"/>
    </xf>
    <xf numFmtId="0" fontId="0" fillId="16" borderId="258" xfId="0" applyFill="1" applyBorder="1" applyAlignment="1">
      <alignment vertical="center"/>
    </xf>
    <xf numFmtId="0" fontId="63" fillId="16" borderId="198" xfId="0" applyFont="1" applyFill="1" applyBorder="1" applyAlignment="1">
      <alignment horizontal="center" vertical="center"/>
    </xf>
    <xf numFmtId="0" fontId="79" fillId="16" borderId="286" xfId="0" applyFont="1" applyFill="1" applyBorder="1" applyAlignment="1">
      <alignment horizontal="center" vertical="center"/>
    </xf>
    <xf numFmtId="0" fontId="79" fillId="16" borderId="0" xfId="0" applyFont="1" applyFill="1" applyAlignment="1">
      <alignment vertical="center"/>
    </xf>
    <xf numFmtId="10" fontId="0" fillId="16" borderId="291" xfId="2" applyNumberFormat="1" applyFont="1" applyFill="1" applyBorder="1" applyAlignment="1" applyProtection="1">
      <alignment horizontal="center" vertical="center"/>
    </xf>
    <xf numFmtId="0" fontId="79" fillId="16" borderId="275" xfId="0" applyFont="1" applyFill="1" applyBorder="1" applyAlignment="1">
      <alignment horizontal="center" vertical="center"/>
    </xf>
    <xf numFmtId="0" fontId="79" fillId="16" borderId="246" xfId="0" applyFont="1" applyFill="1" applyBorder="1" applyAlignment="1">
      <alignment vertical="center"/>
    </xf>
    <xf numFmtId="10" fontId="0" fillId="16" borderId="199" xfId="2" applyNumberFormat="1" applyFont="1" applyFill="1" applyBorder="1" applyAlignment="1" applyProtection="1">
      <alignment horizontal="center" vertical="center"/>
    </xf>
    <xf numFmtId="10" fontId="11" fillId="2" borderId="75" xfId="2" applyNumberFormat="1" applyFont="1" applyFill="1" applyBorder="1" applyAlignment="1" applyProtection="1">
      <alignment horizontal="center" vertical="center"/>
    </xf>
    <xf numFmtId="0" fontId="82" fillId="0" borderId="0" xfId="0" applyFont="1"/>
    <xf numFmtId="0" fontId="1" fillId="0" borderId="0" xfId="0" applyFont="1" applyAlignment="1">
      <alignment vertical="center"/>
    </xf>
    <xf numFmtId="0" fontId="83" fillId="29" borderId="96" xfId="0" applyFont="1" applyFill="1" applyBorder="1" applyAlignment="1">
      <alignment horizontal="center" vertical="center"/>
    </xf>
    <xf numFmtId="169" fontId="0" fillId="0" borderId="0" xfId="1" applyNumberFormat="1" applyFont="1"/>
    <xf numFmtId="0" fontId="48" fillId="3" borderId="96" xfId="0" applyFont="1" applyFill="1" applyBorder="1" applyAlignment="1">
      <alignment vertical="center"/>
    </xf>
    <xf numFmtId="0" fontId="85" fillId="0" borderId="179" xfId="0" applyFont="1" applyBorder="1" applyAlignment="1">
      <alignment horizontal="center" vertical="center"/>
    </xf>
    <xf numFmtId="0" fontId="86" fillId="0" borderId="179" xfId="0" applyFont="1" applyBorder="1" applyAlignment="1">
      <alignment horizontal="center" vertical="center"/>
    </xf>
    <xf numFmtId="0" fontId="87" fillId="17" borderId="179" xfId="0" applyFont="1" applyFill="1" applyBorder="1" applyAlignment="1">
      <alignment vertical="center"/>
    </xf>
    <xf numFmtId="0" fontId="88" fillId="17" borderId="179" xfId="0" applyFont="1" applyFill="1" applyBorder="1" applyAlignment="1">
      <alignment vertical="center"/>
    </xf>
    <xf numFmtId="0" fontId="48" fillId="0" borderId="0" xfId="0" applyFont="1" applyAlignment="1">
      <alignment vertical="center"/>
    </xf>
    <xf numFmtId="169" fontId="89" fillId="16" borderId="49" xfId="1" applyNumberFormat="1" applyFont="1" applyFill="1" applyBorder="1" applyAlignment="1">
      <alignment horizontal="left" vertical="center"/>
    </xf>
    <xf numFmtId="169" fontId="63" fillId="0" borderId="179" xfId="1" applyNumberFormat="1" applyFont="1" applyBorder="1"/>
    <xf numFmtId="169" fontId="0" fillId="0" borderId="179" xfId="1" applyNumberFormat="1" applyFont="1" applyBorder="1"/>
    <xf numFmtId="43" fontId="48" fillId="20" borderId="97" xfId="1" applyFont="1" applyFill="1" applyBorder="1" applyAlignment="1">
      <alignment horizontal="center" vertical="center"/>
    </xf>
    <xf numFmtId="172" fontId="0" fillId="0" borderId="179" xfId="0" applyNumberFormat="1" applyBorder="1" applyAlignment="1">
      <alignment vertical="center"/>
    </xf>
    <xf numFmtId="0" fontId="63" fillId="0" borderId="179" xfId="0" applyFont="1" applyBorder="1" applyAlignment="1">
      <alignment vertical="center" wrapText="1"/>
    </xf>
    <xf numFmtId="0" fontId="63" fillId="0" borderId="179" xfId="0" applyFont="1" applyBorder="1" applyAlignment="1">
      <alignment horizontal="center" vertical="center" wrapText="1"/>
    </xf>
    <xf numFmtId="0" fontId="0" fillId="0" borderId="179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56" fillId="0" borderId="179" xfId="0" applyFont="1" applyBorder="1" applyAlignment="1">
      <alignment horizontal="center" vertical="center" wrapText="1"/>
    </xf>
    <xf numFmtId="0" fontId="56" fillId="0" borderId="179" xfId="0" applyFont="1" applyBorder="1" applyAlignment="1">
      <alignment vertical="center"/>
    </xf>
    <xf numFmtId="0" fontId="56" fillId="0" borderId="179" xfId="0" applyFont="1" applyBorder="1" applyAlignment="1">
      <alignment horizontal="center" vertical="center"/>
    </xf>
    <xf numFmtId="0" fontId="48" fillId="7" borderId="293" xfId="0" applyFont="1" applyFill="1" applyBorder="1" applyAlignment="1">
      <alignment vertical="center"/>
    </xf>
    <xf numFmtId="0" fontId="0" fillId="14" borderId="179" xfId="0" applyFill="1" applyBorder="1" applyAlignment="1" applyProtection="1">
      <alignment horizontal="center" vertical="center"/>
      <protection locked="0"/>
    </xf>
    <xf numFmtId="0" fontId="90" fillId="0" borderId="5" xfId="0" applyFont="1" applyBorder="1"/>
    <xf numFmtId="0" fontId="90" fillId="0" borderId="4" xfId="0" applyFont="1" applyBorder="1"/>
    <xf numFmtId="0" fontId="90" fillId="0" borderId="4" xfId="0" applyFont="1" applyBorder="1" applyAlignment="1">
      <alignment vertical="center"/>
    </xf>
    <xf numFmtId="0" fontId="4" fillId="0" borderId="250" xfId="0" applyFont="1" applyBorder="1"/>
    <xf numFmtId="0" fontId="4" fillId="0" borderId="256" xfId="0" applyFont="1" applyBorder="1"/>
    <xf numFmtId="0" fontId="0" fillId="14" borderId="294" xfId="0" applyFill="1" applyBorder="1" applyAlignment="1" applyProtection="1">
      <alignment vertical="center"/>
      <protection locked="0"/>
    </xf>
    <xf numFmtId="0" fontId="0" fillId="0" borderId="237" xfId="0" applyBorder="1" applyAlignment="1">
      <alignment horizontal="center"/>
    </xf>
    <xf numFmtId="43" fontId="4" fillId="3" borderId="295" xfId="1" applyFont="1" applyFill="1" applyBorder="1" applyAlignment="1" applyProtection="1">
      <alignment horizontal="right"/>
      <protection locked="0"/>
    </xf>
    <xf numFmtId="43" fontId="91" fillId="5" borderId="36" xfId="1" applyFont="1" applyFill="1" applyBorder="1" applyAlignment="1">
      <alignment horizontal="right"/>
    </xf>
    <xf numFmtId="0" fontId="92" fillId="16" borderId="0" xfId="4" applyFill="1"/>
    <xf numFmtId="0" fontId="92" fillId="16" borderId="0" xfId="4" applyFill="1" applyAlignment="1">
      <alignment horizontal="center"/>
    </xf>
    <xf numFmtId="9" fontId="93" fillId="13" borderId="296" xfId="4" applyNumberFormat="1" applyFont="1" applyFill="1" applyBorder="1"/>
    <xf numFmtId="0" fontId="48" fillId="16" borderId="298" xfId="4" applyFont="1" applyFill="1" applyBorder="1"/>
    <xf numFmtId="43" fontId="93" fillId="13" borderId="300" xfId="4" applyNumberFormat="1" applyFont="1" applyFill="1" applyBorder="1"/>
    <xf numFmtId="0" fontId="93" fillId="16" borderId="301" xfId="4" applyFont="1" applyFill="1" applyBorder="1"/>
    <xf numFmtId="43" fontId="94" fillId="16" borderId="179" xfId="5" applyFill="1" applyBorder="1"/>
    <xf numFmtId="0" fontId="92" fillId="16" borderId="179" xfId="4" applyFill="1" applyBorder="1"/>
    <xf numFmtId="0" fontId="92" fillId="16" borderId="179" xfId="4" applyFill="1" applyBorder="1" applyAlignment="1">
      <alignment horizontal="center"/>
    </xf>
    <xf numFmtId="0" fontId="92" fillId="16" borderId="302" xfId="4" applyFill="1" applyBorder="1"/>
    <xf numFmtId="0" fontId="92" fillId="18" borderId="179" xfId="4" applyFill="1" applyBorder="1"/>
    <xf numFmtId="0" fontId="92" fillId="31" borderId="179" xfId="4" applyFill="1" applyBorder="1" applyAlignment="1">
      <alignment vertical="center" wrapText="1"/>
    </xf>
    <xf numFmtId="0" fontId="92" fillId="16" borderId="179" xfId="4" applyFill="1" applyBorder="1" applyAlignment="1">
      <alignment vertical="center"/>
    </xf>
    <xf numFmtId="0" fontId="92" fillId="0" borderId="0" xfId="4"/>
    <xf numFmtId="0" fontId="92" fillId="0" borderId="0" xfId="4" applyAlignment="1">
      <alignment wrapText="1"/>
    </xf>
    <xf numFmtId="9" fontId="0" fillId="0" borderId="0" xfId="6" applyFont="1"/>
    <xf numFmtId="0" fontId="92" fillId="0" borderId="179" xfId="4" applyBorder="1"/>
    <xf numFmtId="0" fontId="95" fillId="32" borderId="179" xfId="4" applyFont="1" applyFill="1" applyBorder="1" applyAlignment="1">
      <alignment horizontal="center" vertical="center" wrapText="1"/>
    </xf>
    <xf numFmtId="0" fontId="92" fillId="0" borderId="179" xfId="4" applyBorder="1" applyAlignment="1">
      <alignment horizontal="center" vertical="center"/>
    </xf>
    <xf numFmtId="0" fontId="92" fillId="32" borderId="179" xfId="4" applyFill="1" applyBorder="1" applyAlignment="1">
      <alignment horizontal="center" vertical="center" wrapText="1"/>
    </xf>
    <xf numFmtId="0" fontId="95" fillId="0" borderId="179" xfId="4" applyFont="1" applyBorder="1" applyAlignment="1">
      <alignment horizontal="center" vertical="center" wrapText="1"/>
    </xf>
    <xf numFmtId="0" fontId="92" fillId="0" borderId="0" xfId="4" applyAlignment="1">
      <alignment horizontal="center" vertical="center"/>
    </xf>
    <xf numFmtId="0" fontId="95" fillId="32" borderId="0" xfId="4" applyFont="1" applyFill="1" applyAlignment="1">
      <alignment horizontal="center" vertical="center" wrapText="1"/>
    </xf>
    <xf numFmtId="0" fontId="95" fillId="32" borderId="0" xfId="4" applyFont="1" applyFill="1" applyAlignment="1">
      <alignment horizontal="left" vertical="center"/>
    </xf>
    <xf numFmtId="0" fontId="95" fillId="32" borderId="179" xfId="4" applyFont="1" applyFill="1" applyBorder="1" applyAlignment="1">
      <alignment horizontal="left" vertical="center"/>
    </xf>
    <xf numFmtId="0" fontId="95" fillId="32" borderId="305" xfId="4" applyFont="1" applyFill="1" applyBorder="1" applyAlignment="1">
      <alignment horizontal="center" vertical="center" wrapText="1"/>
    </xf>
    <xf numFmtId="0" fontId="95" fillId="32" borderId="305" xfId="4" applyFont="1" applyFill="1" applyBorder="1" applyAlignment="1">
      <alignment horizontal="left" vertical="center"/>
    </xf>
    <xf numFmtId="43" fontId="94" fillId="0" borderId="0" xfId="5"/>
    <xf numFmtId="9" fontId="0" fillId="0" borderId="179" xfId="6" applyFont="1" applyBorder="1"/>
    <xf numFmtId="9" fontId="94" fillId="0" borderId="179" xfId="6" applyFont="1" applyBorder="1"/>
    <xf numFmtId="43" fontId="94" fillId="0" borderId="179" xfId="5" applyBorder="1"/>
    <xf numFmtId="0" fontId="92" fillId="33" borderId="179" xfId="4" applyFill="1" applyBorder="1"/>
    <xf numFmtId="0" fontId="92" fillId="0" borderId="0" xfId="4" quotePrefix="1"/>
    <xf numFmtId="43" fontId="92" fillId="13" borderId="297" xfId="4" applyNumberFormat="1" applyFill="1" applyBorder="1"/>
    <xf numFmtId="10" fontId="48" fillId="13" borderId="299" xfId="4" applyNumberFormat="1" applyFont="1" applyFill="1" applyBorder="1"/>
    <xf numFmtId="0" fontId="48" fillId="16" borderId="306" xfId="4" applyFont="1" applyFill="1" applyBorder="1"/>
    <xf numFmtId="0" fontId="93" fillId="16" borderId="296" xfId="4" applyFont="1" applyFill="1" applyBorder="1"/>
    <xf numFmtId="0" fontId="65" fillId="0" borderId="0" xfId="0" applyFont="1"/>
    <xf numFmtId="0" fontId="56" fillId="0" borderId="179" xfId="0" applyFont="1" applyBorder="1" applyAlignment="1">
      <alignment horizontal="left" vertical="center" wrapText="1"/>
    </xf>
    <xf numFmtId="0" fontId="0" fillId="0" borderId="190" xfId="0" applyBorder="1" applyAlignment="1">
      <alignment horizontal="center" vertical="center"/>
    </xf>
    <xf numFmtId="0" fontId="0" fillId="0" borderId="179" xfId="0" applyBorder="1" applyAlignment="1">
      <alignment horizontal="left" vertical="center"/>
    </xf>
    <xf numFmtId="0" fontId="48" fillId="16" borderId="179" xfId="4" applyFont="1" applyFill="1" applyBorder="1"/>
    <xf numFmtId="0" fontId="63" fillId="0" borderId="0" xfId="0" applyFont="1" applyAlignment="1">
      <alignment vertical="center" wrapText="1"/>
    </xf>
    <xf numFmtId="172" fontId="0" fillId="16" borderId="0" xfId="0" applyNumberFormat="1" applyFill="1" applyAlignment="1">
      <alignment vertical="center"/>
    </xf>
    <xf numFmtId="0" fontId="56" fillId="16" borderId="179" xfId="0" applyFont="1" applyFill="1" applyBorder="1" applyAlignment="1">
      <alignment vertical="center"/>
    </xf>
    <xf numFmtId="43" fontId="0" fillId="16" borderId="0" xfId="1" applyFont="1" applyFill="1" applyAlignment="1">
      <alignment vertical="center"/>
    </xf>
    <xf numFmtId="43" fontId="0" fillId="17" borderId="179" xfId="1" applyFont="1" applyFill="1" applyBorder="1" applyAlignment="1">
      <alignment vertical="center"/>
    </xf>
    <xf numFmtId="0" fontId="0" fillId="17" borderId="179" xfId="0" applyFill="1" applyBorder="1" applyAlignment="1">
      <alignment vertical="center"/>
    </xf>
    <xf numFmtId="9" fontId="0" fillId="17" borderId="179" xfId="2" applyFont="1" applyFill="1" applyBorder="1" applyAlignment="1">
      <alignment vertical="center"/>
    </xf>
    <xf numFmtId="0" fontId="63" fillId="16" borderId="179" xfId="0" applyFont="1" applyFill="1" applyBorder="1" applyAlignment="1">
      <alignment vertical="center"/>
    </xf>
    <xf numFmtId="172" fontId="0" fillId="17" borderId="179" xfId="0" applyNumberFormat="1" applyFill="1" applyBorder="1" applyAlignment="1">
      <alignment vertical="center"/>
    </xf>
    <xf numFmtId="0" fontId="0" fillId="16" borderId="179" xfId="0" applyFill="1" applyBorder="1" applyAlignment="1">
      <alignment vertical="center"/>
    </xf>
    <xf numFmtId="0" fontId="70" fillId="16" borderId="179" xfId="0" applyFont="1" applyFill="1" applyBorder="1" applyAlignment="1">
      <alignment vertical="center"/>
    </xf>
    <xf numFmtId="172" fontId="70" fillId="17" borderId="179" xfId="0" applyNumberFormat="1" applyFont="1" applyFill="1" applyBorder="1" applyAlignment="1">
      <alignment vertical="center"/>
    </xf>
    <xf numFmtId="0" fontId="0" fillId="34" borderId="179" xfId="0" applyFill="1" applyBorder="1" applyAlignment="1">
      <alignment vertical="center"/>
    </xf>
    <xf numFmtId="0" fontId="6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43" fontId="62" fillId="0" borderId="0" xfId="1" applyFont="1" applyAlignment="1">
      <alignment vertical="center"/>
    </xf>
    <xf numFmtId="0" fontId="63" fillId="0" borderId="0" xfId="0" applyFont="1" applyAlignment="1">
      <alignment vertical="center"/>
    </xf>
    <xf numFmtId="172" fontId="0" fillId="0" borderId="0" xfId="0" applyNumberFormat="1" applyAlignment="1">
      <alignment vertical="center"/>
    </xf>
    <xf numFmtId="0" fontId="63" fillId="0" borderId="179" xfId="0" applyFont="1" applyBorder="1" applyAlignment="1">
      <alignment vertical="center"/>
    </xf>
    <xf numFmtId="0" fontId="70" fillId="0" borderId="179" xfId="0" applyFont="1" applyBorder="1" applyAlignment="1">
      <alignment vertical="center"/>
    </xf>
    <xf numFmtId="0" fontId="56" fillId="24" borderId="0" xfId="0" applyFont="1" applyFill="1"/>
    <xf numFmtId="0" fontId="56" fillId="0" borderId="0" xfId="0" quotePrefix="1" applyFont="1"/>
    <xf numFmtId="172" fontId="62" fillId="0" borderId="0" xfId="0" applyNumberFormat="1" applyFont="1" applyAlignment="1">
      <alignment vertical="center"/>
    </xf>
    <xf numFmtId="44" fontId="70" fillId="34" borderId="179" xfId="3" applyFont="1" applyFill="1" applyBorder="1" applyAlignment="1">
      <alignment vertical="center"/>
    </xf>
    <xf numFmtId="43" fontId="0" fillId="20" borderId="179" xfId="1" applyFont="1" applyFill="1" applyBorder="1" applyAlignment="1" applyProtection="1">
      <alignment vertical="center"/>
      <protection locked="0"/>
    </xf>
    <xf numFmtId="0" fontId="0" fillId="34" borderId="179" xfId="0" applyFill="1" applyBorder="1" applyAlignment="1" applyProtection="1">
      <alignment vertical="center"/>
      <protection locked="0"/>
    </xf>
    <xf numFmtId="0" fontId="92" fillId="14" borderId="179" xfId="4" applyFill="1" applyBorder="1" applyProtection="1">
      <protection locked="0"/>
    </xf>
    <xf numFmtId="0" fontId="56" fillId="14" borderId="179" xfId="0" applyFont="1" applyFill="1" applyBorder="1" applyAlignment="1" applyProtection="1">
      <alignment vertical="center" wrapText="1"/>
      <protection locked="0"/>
    </xf>
    <xf numFmtId="9" fontId="0" fillId="20" borderId="179" xfId="2" applyFont="1" applyFill="1" applyBorder="1" applyAlignment="1" applyProtection="1">
      <alignment vertical="center"/>
      <protection locked="0"/>
    </xf>
    <xf numFmtId="0" fontId="56" fillId="16" borderId="302" xfId="0" applyFont="1" applyFill="1" applyBorder="1" applyAlignment="1">
      <alignment vertical="center"/>
    </xf>
    <xf numFmtId="43" fontId="0" fillId="20" borderId="302" xfId="1" applyFont="1" applyFill="1" applyBorder="1" applyAlignment="1" applyProtection="1">
      <alignment vertical="center"/>
      <protection locked="0"/>
    </xf>
    <xf numFmtId="0" fontId="63" fillId="16" borderId="304" xfId="0" applyFont="1" applyFill="1" applyBorder="1" applyAlignment="1">
      <alignment vertical="center"/>
    </xf>
    <xf numFmtId="0" fontId="0" fillId="16" borderId="303" xfId="0" applyFill="1" applyBorder="1" applyAlignment="1">
      <alignment vertical="center"/>
    </xf>
    <xf numFmtId="0" fontId="0" fillId="17" borderId="302" xfId="0" applyFill="1" applyBorder="1" applyAlignment="1">
      <alignment vertical="center"/>
    </xf>
    <xf numFmtId="0" fontId="92" fillId="20" borderId="179" xfId="4" applyFill="1" applyBorder="1" applyAlignment="1">
      <alignment horizontal="center" vertical="center"/>
    </xf>
    <xf numFmtId="0" fontId="92" fillId="20" borderId="305" xfId="4" applyFill="1" applyBorder="1" applyAlignment="1">
      <alignment horizontal="center" vertical="center"/>
    </xf>
    <xf numFmtId="0" fontId="56" fillId="0" borderId="179" xfId="0" applyFont="1" applyBorder="1" applyAlignment="1">
      <alignment vertical="center" wrapText="1"/>
    </xf>
    <xf numFmtId="0" fontId="93" fillId="24" borderId="0" xfId="4" applyFont="1" applyFill="1" applyAlignment="1">
      <alignment vertical="center"/>
    </xf>
    <xf numFmtId="0" fontId="92" fillId="24" borderId="0" xfId="4" applyFill="1" applyAlignment="1">
      <alignment vertical="center"/>
    </xf>
    <xf numFmtId="0" fontId="92" fillId="0" borderId="0" xfId="4" applyAlignment="1">
      <alignment vertical="center"/>
    </xf>
    <xf numFmtId="0" fontId="92" fillId="0" borderId="179" xfId="4" applyBorder="1" applyAlignment="1">
      <alignment vertical="center"/>
    </xf>
    <xf numFmtId="0" fontId="95" fillId="32" borderId="179" xfId="4" applyFont="1" applyFill="1" applyBorder="1" applyAlignment="1">
      <alignment vertical="center" wrapText="1"/>
    </xf>
    <xf numFmtId="0" fontId="92" fillId="20" borderId="179" xfId="4" applyFill="1" applyBorder="1" applyAlignment="1">
      <alignment vertical="center"/>
    </xf>
    <xf numFmtId="9" fontId="0" fillId="0" borderId="179" xfId="6" applyFont="1" applyBorder="1" applyAlignment="1">
      <alignment vertical="center"/>
    </xf>
    <xf numFmtId="9" fontId="0" fillId="0" borderId="0" xfId="6" applyFont="1" applyAlignment="1">
      <alignment vertical="center"/>
    </xf>
    <xf numFmtId="0" fontId="93" fillId="0" borderId="179" xfId="4" applyFont="1" applyBorder="1" applyAlignment="1">
      <alignment vertical="center"/>
    </xf>
    <xf numFmtId="0" fontId="48" fillId="0" borderId="179" xfId="4" applyFont="1" applyBorder="1" applyAlignment="1">
      <alignment vertical="center"/>
    </xf>
    <xf numFmtId="0" fontId="93" fillId="17" borderId="179" xfId="4" applyFont="1" applyFill="1" applyBorder="1" applyAlignment="1">
      <alignment vertical="center"/>
    </xf>
    <xf numFmtId="0" fontId="92" fillId="0" borderId="179" xfId="4" applyBorder="1" applyAlignment="1">
      <alignment vertical="center" wrapText="1"/>
    </xf>
    <xf numFmtId="0" fontId="92" fillId="17" borderId="179" xfId="4" applyFill="1" applyBorder="1" applyAlignment="1">
      <alignment vertical="center"/>
    </xf>
    <xf numFmtId="9" fontId="92" fillId="0" borderId="179" xfId="2" applyFont="1" applyBorder="1" applyAlignment="1">
      <alignment vertical="center"/>
    </xf>
    <xf numFmtId="43" fontId="96" fillId="0" borderId="179" xfId="1" applyFont="1" applyFill="1" applyBorder="1" applyAlignment="1">
      <alignment horizontal="center" vertical="center" shrinkToFit="1"/>
    </xf>
    <xf numFmtId="0" fontId="48" fillId="20" borderId="179" xfId="4" applyFont="1" applyFill="1" applyBorder="1" applyAlignment="1">
      <alignment vertical="center"/>
    </xf>
    <xf numFmtId="43" fontId="94" fillId="20" borderId="179" xfId="1" applyFont="1" applyFill="1" applyBorder="1"/>
    <xf numFmtId="0" fontId="92" fillId="18" borderId="302" xfId="4" applyFill="1" applyBorder="1" applyProtection="1">
      <protection locked="0"/>
    </xf>
    <xf numFmtId="0" fontId="92" fillId="18" borderId="179" xfId="4" applyFill="1" applyBorder="1" applyProtection="1">
      <protection locked="0"/>
    </xf>
    <xf numFmtId="0" fontId="48" fillId="18" borderId="179" xfId="4" applyFont="1" applyFill="1" applyBorder="1" applyProtection="1">
      <protection locked="0"/>
    </xf>
    <xf numFmtId="173" fontId="96" fillId="35" borderId="179" xfId="0" applyNumberFormat="1" applyFont="1" applyFill="1" applyBorder="1" applyAlignment="1">
      <alignment horizontal="center" vertical="center" shrinkToFit="1"/>
    </xf>
    <xf numFmtId="173" fontId="96" fillId="0" borderId="179" xfId="0" applyNumberFormat="1" applyFont="1" applyBorder="1" applyAlignment="1">
      <alignment horizontal="center" vertical="center" shrinkToFit="1"/>
    </xf>
    <xf numFmtId="173" fontId="96" fillId="35" borderId="179" xfId="0" applyNumberFormat="1" applyFont="1" applyFill="1" applyBorder="1" applyAlignment="1">
      <alignment horizontal="center" vertical="center" wrapText="1"/>
    </xf>
    <xf numFmtId="173" fontId="96" fillId="36" borderId="179" xfId="0" applyNumberFormat="1" applyFont="1" applyFill="1" applyBorder="1" applyAlignment="1">
      <alignment horizontal="center" vertical="center" shrinkToFit="1"/>
    </xf>
    <xf numFmtId="173" fontId="96" fillId="0" borderId="179" xfId="0" applyNumberFormat="1" applyFont="1" applyBorder="1" applyAlignment="1">
      <alignment horizontal="center" vertical="center" wrapText="1"/>
    </xf>
    <xf numFmtId="173" fontId="96" fillId="36" borderId="179" xfId="0" applyNumberFormat="1" applyFont="1" applyFill="1" applyBorder="1" applyAlignment="1">
      <alignment horizontal="center" vertical="center" wrapText="1"/>
    </xf>
    <xf numFmtId="174" fontId="0" fillId="18" borderId="0" xfId="1" applyNumberFormat="1" applyFont="1" applyFill="1" applyAlignment="1">
      <alignment vertical="center"/>
    </xf>
    <xf numFmtId="174" fontId="57" fillId="19" borderId="179" xfId="1" applyNumberFormat="1" applyFont="1" applyFill="1" applyBorder="1" applyAlignment="1">
      <alignment horizontal="center" vertical="center" wrapText="1"/>
    </xf>
    <xf numFmtId="174" fontId="0" fillId="0" borderId="179" xfId="1" applyNumberFormat="1" applyFont="1" applyBorder="1" applyAlignment="1">
      <alignment vertical="center"/>
    </xf>
    <xf numFmtId="174" fontId="0" fillId="0" borderId="0" xfId="1" applyNumberFormat="1" applyFont="1" applyAlignment="1">
      <alignment vertical="center"/>
    </xf>
    <xf numFmtId="9" fontId="0" fillId="0" borderId="179" xfId="2" applyFont="1" applyBorder="1" applyAlignment="1">
      <alignment vertical="center"/>
    </xf>
    <xf numFmtId="9" fontId="0" fillId="0" borderId="0" xfId="2" applyFont="1" applyAlignment="1">
      <alignment vertical="center"/>
    </xf>
    <xf numFmtId="0" fontId="48" fillId="0" borderId="0" xfId="4" applyFont="1"/>
    <xf numFmtId="0" fontId="0" fillId="14" borderId="308" xfId="0" applyFill="1" applyBorder="1" applyAlignment="1" applyProtection="1">
      <alignment vertical="center"/>
      <protection locked="0"/>
    </xf>
    <xf numFmtId="0" fontId="0" fillId="14" borderId="309" xfId="0" applyFill="1" applyBorder="1" applyAlignment="1" applyProtection="1">
      <alignment vertical="center"/>
      <protection locked="0"/>
    </xf>
    <xf numFmtId="0" fontId="0" fillId="14" borderId="310" xfId="0" applyFill="1" applyBorder="1" applyAlignment="1" applyProtection="1">
      <alignment vertical="center" wrapText="1"/>
      <protection locked="0"/>
    </xf>
    <xf numFmtId="0" fontId="0" fillId="14" borderId="310" xfId="0" applyFill="1" applyBorder="1" applyAlignment="1" applyProtection="1">
      <alignment vertical="center"/>
      <protection locked="0"/>
    </xf>
    <xf numFmtId="0" fontId="0" fillId="14" borderId="311" xfId="0" applyFill="1" applyBorder="1" applyAlignment="1" applyProtection="1">
      <alignment vertical="center"/>
      <protection locked="0"/>
    </xf>
    <xf numFmtId="0" fontId="0" fillId="0" borderId="312" xfId="0" applyBorder="1" applyAlignment="1">
      <alignment horizontal="center"/>
    </xf>
    <xf numFmtId="0" fontId="0" fillId="0" borderId="313" xfId="0" applyBorder="1" applyAlignment="1">
      <alignment horizontal="center"/>
    </xf>
    <xf numFmtId="43" fontId="4" fillId="3" borderId="314" xfId="1" applyFont="1" applyFill="1" applyBorder="1" applyAlignment="1" applyProtection="1">
      <alignment horizontal="right"/>
      <protection locked="0"/>
    </xf>
    <xf numFmtId="43" fontId="4" fillId="3" borderId="315" xfId="1" applyFont="1" applyFill="1" applyBorder="1" applyAlignment="1" applyProtection="1">
      <alignment horizontal="right"/>
      <protection locked="0"/>
    </xf>
    <xf numFmtId="44" fontId="4" fillId="2" borderId="316" xfId="3" applyFont="1" applyFill="1" applyBorder="1" applyAlignment="1" applyProtection="1">
      <alignment horizontal="right"/>
    </xf>
    <xf numFmtId="10" fontId="4" fillId="2" borderId="316" xfId="2" applyNumberFormat="1" applyFont="1" applyFill="1" applyBorder="1" applyAlignment="1" applyProtection="1">
      <alignment horizontal="right"/>
    </xf>
    <xf numFmtId="9" fontId="4" fillId="3" borderId="316" xfId="2" applyFont="1" applyFill="1" applyBorder="1" applyAlignment="1" applyProtection="1">
      <alignment horizontal="right"/>
      <protection locked="0"/>
    </xf>
    <xf numFmtId="44" fontId="4" fillId="2" borderId="317" xfId="3" applyFont="1" applyFill="1" applyBorder="1" applyAlignment="1" applyProtection="1">
      <alignment horizontal="right"/>
    </xf>
    <xf numFmtId="0" fontId="0" fillId="17" borderId="310" xfId="0" applyFill="1" applyBorder="1" applyAlignment="1" applyProtection="1">
      <alignment vertical="center"/>
      <protection locked="0"/>
    </xf>
    <xf numFmtId="0" fontId="0" fillId="17" borderId="311" xfId="0" applyFill="1" applyBorder="1" applyAlignment="1" applyProtection="1">
      <alignment vertical="center"/>
      <protection locked="0"/>
    </xf>
    <xf numFmtId="0" fontId="0" fillId="17" borderId="309" xfId="0" applyFill="1" applyBorder="1" applyAlignment="1">
      <alignment vertical="center"/>
    </xf>
    <xf numFmtId="0" fontId="48" fillId="0" borderId="179" xfId="4" applyFont="1" applyBorder="1"/>
    <xf numFmtId="43" fontId="92" fillId="0" borderId="0" xfId="1" applyFont="1"/>
    <xf numFmtId="9" fontId="92" fillId="0" borderId="0" xfId="2" applyFont="1"/>
    <xf numFmtId="0" fontId="92" fillId="22" borderId="0" xfId="4" applyFill="1"/>
    <xf numFmtId="0" fontId="48" fillId="22" borderId="0" xfId="4" applyFont="1" applyFill="1"/>
    <xf numFmtId="43" fontId="92" fillId="22" borderId="0" xfId="4" applyNumberFormat="1" applyFill="1"/>
    <xf numFmtId="0" fontId="0" fillId="17" borderId="308" xfId="0" applyFill="1" applyBorder="1" applyAlignment="1">
      <alignment horizontal="center" vertical="center"/>
    </xf>
    <xf numFmtId="43" fontId="4" fillId="3" borderId="314" xfId="1" applyFont="1" applyFill="1" applyBorder="1" applyAlignment="1" applyProtection="1">
      <alignment horizontal="center"/>
      <protection locked="0"/>
    </xf>
    <xf numFmtId="0" fontId="3" fillId="0" borderId="0" xfId="0" applyFont="1"/>
    <xf numFmtId="9" fontId="48" fillId="0" borderId="96" xfId="1" applyNumberFormat="1" applyFont="1" applyBorder="1" applyAlignment="1">
      <alignment horizontal="center" vertical="center"/>
    </xf>
    <xf numFmtId="43" fontId="48" fillId="20" borderId="96" xfId="1" applyFont="1" applyFill="1" applyBorder="1" applyAlignment="1">
      <alignment horizontal="center" vertical="center"/>
    </xf>
    <xf numFmtId="0" fontId="97" fillId="0" borderId="96" xfId="0" applyFont="1" applyBorder="1" applyAlignment="1">
      <alignment horizontal="center"/>
    </xf>
    <xf numFmtId="0" fontId="48" fillId="0" borderId="96" xfId="0" applyFont="1" applyBorder="1" applyAlignment="1">
      <alignment horizontal="right" vertical="center"/>
    </xf>
    <xf numFmtId="43" fontId="48" fillId="0" borderId="96" xfId="1" applyFont="1" applyBorder="1" applyAlignment="1">
      <alignment horizontal="center" vertical="center"/>
    </xf>
    <xf numFmtId="0" fontId="48" fillId="14" borderId="0" xfId="0" applyFont="1" applyFill="1" applyAlignment="1">
      <alignment vertical="center"/>
    </xf>
    <xf numFmtId="0" fontId="97" fillId="0" borderId="96" xfId="0" applyFont="1" applyBorder="1" applyAlignment="1">
      <alignment horizontal="left"/>
    </xf>
    <xf numFmtId="0" fontId="97" fillId="0" borderId="171" xfId="0" applyFont="1" applyBorder="1" applyAlignment="1">
      <alignment horizontal="left"/>
    </xf>
    <xf numFmtId="9" fontId="48" fillId="0" borderId="96" xfId="1" applyNumberFormat="1" applyFont="1" applyBorder="1" applyAlignment="1">
      <alignment horizontal="left" vertical="center"/>
    </xf>
    <xf numFmtId="0" fontId="48" fillId="0" borderId="96" xfId="0" applyFont="1" applyBorder="1" applyAlignment="1">
      <alignment horizontal="left" vertical="center"/>
    </xf>
    <xf numFmtId="0" fontId="48" fillId="0" borderId="96" xfId="1" applyNumberFormat="1" applyFont="1" applyBorder="1" applyAlignment="1">
      <alignment horizontal="left" vertical="center"/>
    </xf>
    <xf numFmtId="0" fontId="48" fillId="0" borderId="171" xfId="0" applyFont="1" applyBorder="1" applyAlignment="1">
      <alignment horizontal="left" vertical="center"/>
    </xf>
    <xf numFmtId="0" fontId="48" fillId="3" borderId="96" xfId="0" applyFont="1" applyFill="1" applyBorder="1" applyAlignment="1">
      <alignment horizontal="left" vertical="center"/>
    </xf>
    <xf numFmtId="9" fontId="56" fillId="0" borderId="0" xfId="2" applyFont="1" applyAlignment="1">
      <alignment horizontal="left"/>
    </xf>
    <xf numFmtId="0" fontId="31" fillId="37" borderId="0" xfId="1" applyNumberFormat="1" applyFont="1" applyFill="1" applyBorder="1" applyAlignment="1">
      <alignment horizontal="center" vertical="center"/>
    </xf>
    <xf numFmtId="0" fontId="31" fillId="37" borderId="0" xfId="0" applyFont="1" applyFill="1" applyAlignment="1">
      <alignment horizontal="center" vertical="center"/>
    </xf>
    <xf numFmtId="10" fontId="31" fillId="37" borderId="0" xfId="2" applyNumberFormat="1" applyFont="1" applyFill="1" applyBorder="1" applyAlignment="1">
      <alignment horizontal="center" vertical="center"/>
    </xf>
    <xf numFmtId="0" fontId="4" fillId="0" borderId="45" xfId="0" applyFont="1" applyBorder="1"/>
    <xf numFmtId="0" fontId="6" fillId="0" borderId="4" xfId="0" applyFont="1" applyBorder="1"/>
    <xf numFmtId="0" fontId="4" fillId="3" borderId="35" xfId="0" applyFont="1" applyFill="1" applyBorder="1" applyProtection="1">
      <protection locked="0"/>
    </xf>
    <xf numFmtId="0" fontId="6" fillId="0" borderId="34" xfId="0" applyFont="1" applyBorder="1" applyProtection="1">
      <protection locked="0"/>
    </xf>
    <xf numFmtId="0" fontId="16" fillId="2" borderId="16" xfId="0" applyFont="1" applyFill="1" applyBorder="1" applyAlignment="1">
      <alignment horizontal="right"/>
    </xf>
    <xf numFmtId="0" fontId="6" fillId="0" borderId="18" xfId="0" applyFont="1" applyBorder="1"/>
    <xf numFmtId="0" fontId="4" fillId="3" borderId="30" xfId="0" applyFont="1" applyFill="1" applyBorder="1" applyProtection="1">
      <protection locked="0"/>
    </xf>
    <xf numFmtId="0" fontId="6" fillId="0" borderId="27" xfId="0" applyFont="1" applyBorder="1" applyProtection="1">
      <protection locked="0"/>
    </xf>
    <xf numFmtId="0" fontId="4" fillId="0" borderId="20" xfId="0" applyFont="1" applyBorder="1"/>
    <xf numFmtId="0" fontId="6" fillId="0" borderId="45" xfId="0" applyFont="1" applyBorder="1"/>
    <xf numFmtId="0" fontId="18" fillId="0" borderId="20" xfId="0" applyFont="1" applyBorder="1"/>
    <xf numFmtId="0" fontId="13" fillId="0" borderId="30" xfId="0" applyFont="1" applyBorder="1" applyAlignment="1">
      <alignment horizontal="right"/>
    </xf>
    <xf numFmtId="0" fontId="6" fillId="0" borderId="31" xfId="0" applyFont="1" applyBorder="1"/>
    <xf numFmtId="0" fontId="6" fillId="0" borderId="27" xfId="0" applyFont="1" applyBorder="1"/>
    <xf numFmtId="0" fontId="13" fillId="0" borderId="20" xfId="0" applyFont="1" applyBorder="1" applyAlignment="1">
      <alignment horizontal="left"/>
    </xf>
    <xf numFmtId="0" fontId="10" fillId="0" borderId="35" xfId="0" applyFont="1" applyBorder="1" applyAlignment="1">
      <alignment horizontal="left"/>
    </xf>
    <xf numFmtId="0" fontId="6" fillId="0" borderId="33" xfId="0" applyFont="1" applyBorder="1"/>
    <xf numFmtId="0" fontId="6" fillId="0" borderId="34" xfId="0" applyFont="1" applyBorder="1"/>
    <xf numFmtId="0" fontId="8" fillId="0" borderId="22" xfId="0" applyFont="1" applyBorder="1"/>
    <xf numFmtId="0" fontId="6" fillId="0" borderId="24" xfId="0" applyFont="1" applyBorder="1"/>
    <xf numFmtId="0" fontId="4" fillId="3" borderId="27" xfId="0" applyFont="1" applyFill="1" applyBorder="1" applyProtection="1">
      <protection locked="0"/>
    </xf>
    <xf numFmtId="0" fontId="5" fillId="0" borderId="13" xfId="0" applyFont="1" applyBorder="1" applyAlignment="1">
      <alignment wrapText="1"/>
    </xf>
    <xf numFmtId="0" fontId="6" fillId="0" borderId="14" xfId="0" applyFont="1" applyBorder="1"/>
    <xf numFmtId="0" fontId="6" fillId="0" borderId="15" xfId="0" applyFont="1" applyBorder="1"/>
    <xf numFmtId="0" fontId="6" fillId="0" borderId="16" xfId="0" applyFont="1" applyBorder="1"/>
    <xf numFmtId="0" fontId="6" fillId="0" borderId="17" xfId="0" applyFont="1" applyBorder="1"/>
    <xf numFmtId="0" fontId="6" fillId="0" borderId="23" xfId="0" applyFont="1" applyBorder="1"/>
    <xf numFmtId="0" fontId="11" fillId="14" borderId="30" xfId="0" applyFont="1" applyFill="1" applyBorder="1" applyAlignment="1" applyProtection="1">
      <alignment horizontal="center" vertical="top"/>
      <protection locked="0"/>
    </xf>
    <xf numFmtId="0" fontId="6" fillId="14" borderId="31" xfId="0" applyFont="1" applyFill="1" applyBorder="1" applyAlignment="1" applyProtection="1">
      <alignment vertical="top"/>
      <protection locked="0"/>
    </xf>
    <xf numFmtId="0" fontId="6" fillId="14" borderId="27" xfId="0" applyFont="1" applyFill="1" applyBorder="1" applyAlignment="1" applyProtection="1">
      <alignment vertical="top"/>
      <protection locked="0"/>
    </xf>
    <xf numFmtId="0" fontId="4" fillId="0" borderId="46" xfId="0" applyFont="1" applyBorder="1"/>
    <xf numFmtId="0" fontId="6" fillId="0" borderId="47" xfId="0" applyFont="1" applyBorder="1"/>
    <xf numFmtId="0" fontId="6" fillId="0" borderId="48" xfId="0" applyFont="1" applyBorder="1"/>
    <xf numFmtId="0" fontId="4" fillId="0" borderId="16" xfId="0" applyFont="1" applyBorder="1"/>
    <xf numFmtId="0" fontId="4" fillId="2" borderId="16" xfId="0" applyFont="1" applyFill="1" applyBorder="1" applyAlignment="1">
      <alignment horizontal="right"/>
    </xf>
    <xf numFmtId="0" fontId="22" fillId="0" borderId="20" xfId="0" applyFont="1" applyBorder="1"/>
    <xf numFmtId="0" fontId="10" fillId="0" borderId="30" xfId="0" applyFont="1" applyBorder="1" applyAlignment="1">
      <alignment horizontal="right"/>
    </xf>
    <xf numFmtId="0" fontId="10" fillId="0" borderId="20" xfId="0" applyFont="1" applyBorder="1" applyAlignment="1">
      <alignment horizontal="left"/>
    </xf>
    <xf numFmtId="0" fontId="32" fillId="16" borderId="20" xfId="0" applyFont="1" applyFill="1" applyBorder="1" applyAlignment="1">
      <alignment horizontal="right" vertical="center" wrapText="1"/>
    </xf>
    <xf numFmtId="0" fontId="32" fillId="16" borderId="45" xfId="0" applyFont="1" applyFill="1" applyBorder="1" applyAlignment="1">
      <alignment horizontal="right" vertical="center" wrapText="1"/>
    </xf>
    <xf numFmtId="0" fontId="32" fillId="16" borderId="234" xfId="0" applyFont="1" applyFill="1" applyBorder="1" applyAlignment="1">
      <alignment horizontal="right" vertical="center" wrapText="1"/>
    </xf>
    <xf numFmtId="0" fontId="9" fillId="14" borderId="278" xfId="0" applyFont="1" applyFill="1" applyBorder="1" applyAlignment="1" applyProtection="1">
      <alignment horizontal="center" vertical="center"/>
      <protection locked="0"/>
    </xf>
    <xf numFmtId="0" fontId="9" fillId="14" borderId="258" xfId="0" applyFont="1" applyFill="1" applyBorder="1" applyAlignment="1" applyProtection="1">
      <alignment horizontal="center" vertical="center"/>
      <protection locked="0"/>
    </xf>
    <xf numFmtId="0" fontId="56" fillId="16" borderId="238" xfId="0" applyFont="1" applyFill="1" applyBorder="1" applyAlignment="1">
      <alignment horizontal="right" vertical="center"/>
    </xf>
    <xf numFmtId="0" fontId="56" fillId="16" borderId="240" xfId="0" applyFont="1" applyFill="1" applyBorder="1" applyAlignment="1">
      <alignment horizontal="right" vertical="center"/>
    </xf>
    <xf numFmtId="0" fontId="29" fillId="14" borderId="155" xfId="0" applyFont="1" applyFill="1" applyBorder="1" applyAlignment="1" applyProtection="1">
      <alignment horizontal="center" vertical="center"/>
      <protection locked="0"/>
    </xf>
    <xf numFmtId="0" fontId="29" fillId="14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7" fillId="2" borderId="284" xfId="0" applyFont="1" applyFill="1" applyBorder="1" applyAlignment="1">
      <alignment horizontal="center" vertical="center"/>
    </xf>
    <xf numFmtId="0" fontId="17" fillId="2" borderId="246" xfId="0" applyFont="1" applyFill="1" applyBorder="1" applyAlignment="1">
      <alignment horizontal="center" vertical="center"/>
    </xf>
    <xf numFmtId="0" fontId="0" fillId="0" borderId="246" xfId="0" applyBorder="1" applyAlignment="1">
      <alignment horizontal="center" vertical="center"/>
    </xf>
    <xf numFmtId="0" fontId="4" fillId="0" borderId="201" xfId="0" applyFont="1" applyBorder="1" applyAlignment="1">
      <alignment horizontal="left" vertical="center" wrapText="1"/>
    </xf>
    <xf numFmtId="0" fontId="4" fillId="0" borderId="202" xfId="0" applyFont="1" applyBorder="1" applyAlignment="1">
      <alignment horizontal="left" vertical="center" wrapText="1"/>
    </xf>
    <xf numFmtId="0" fontId="4" fillId="0" borderId="203" xfId="0" applyFont="1" applyBorder="1" applyAlignment="1">
      <alignment horizontal="left" vertical="center" wrapText="1"/>
    </xf>
    <xf numFmtId="9" fontId="15" fillId="3" borderId="244" xfId="2" applyFont="1" applyFill="1" applyBorder="1" applyAlignment="1" applyProtection="1">
      <alignment horizontal="center" vertical="center"/>
      <protection locked="0"/>
    </xf>
    <xf numFmtId="9" fontId="15" fillId="3" borderId="245" xfId="2" applyFont="1" applyFill="1" applyBorder="1" applyAlignment="1" applyProtection="1">
      <alignment horizontal="center" vertical="center"/>
      <protection locked="0"/>
    </xf>
    <xf numFmtId="0" fontId="4" fillId="0" borderId="238" xfId="0" applyFont="1" applyBorder="1" applyAlignment="1">
      <alignment horizontal="left" vertical="center"/>
    </xf>
    <xf numFmtId="0" fontId="4" fillId="0" borderId="239" xfId="0" applyFont="1" applyBorder="1" applyAlignment="1">
      <alignment horizontal="left" vertical="center"/>
    </xf>
    <xf numFmtId="0" fontId="4" fillId="0" borderId="240" xfId="0" applyFont="1" applyBorder="1" applyAlignment="1">
      <alignment horizontal="left" vertical="center"/>
    </xf>
    <xf numFmtId="0" fontId="11" fillId="14" borderId="262" xfId="0" applyFont="1" applyFill="1" applyBorder="1" applyAlignment="1" applyProtection="1">
      <alignment horizontal="center" vertical="center"/>
      <protection locked="0"/>
    </xf>
    <xf numFmtId="0" fontId="49" fillId="14" borderId="260" xfId="0" applyFont="1" applyFill="1" applyBorder="1" applyAlignment="1" applyProtection="1">
      <alignment horizontal="center" vertical="center"/>
      <protection locked="0"/>
    </xf>
    <xf numFmtId="2" fontId="4" fillId="2" borderId="35" xfId="0" applyNumberFormat="1" applyFont="1" applyFill="1" applyBorder="1" applyAlignment="1">
      <alignment horizontal="right" vertical="center"/>
    </xf>
    <xf numFmtId="2" fontId="4" fillId="2" borderId="56" xfId="0" applyNumberFormat="1" applyFont="1" applyFill="1" applyBorder="1" applyAlignment="1">
      <alignment horizontal="right" vertical="center"/>
    </xf>
    <xf numFmtId="2" fontId="4" fillId="2" borderId="188" xfId="0" applyNumberFormat="1" applyFont="1" applyFill="1" applyBorder="1" applyAlignment="1">
      <alignment horizontal="right" vertical="center"/>
    </xf>
    <xf numFmtId="2" fontId="4" fillId="2" borderId="223" xfId="0" applyNumberFormat="1" applyFont="1" applyFill="1" applyBorder="1" applyAlignment="1">
      <alignment horizontal="right" vertical="center"/>
    </xf>
    <xf numFmtId="2" fontId="4" fillId="2" borderId="155" xfId="0" applyNumberFormat="1" applyFont="1" applyFill="1" applyBorder="1" applyAlignment="1">
      <alignment horizontal="right" vertical="center"/>
    </xf>
    <xf numFmtId="2" fontId="4" fillId="2" borderId="224" xfId="0" applyNumberFormat="1" applyFont="1" applyFill="1" applyBorder="1" applyAlignment="1">
      <alignment horizontal="right" vertical="center"/>
    </xf>
    <xf numFmtId="0" fontId="32" fillId="16" borderId="237" xfId="0" applyFont="1" applyFill="1" applyBorder="1" applyAlignment="1">
      <alignment horizontal="right" vertical="center" wrapText="1"/>
    </xf>
    <xf numFmtId="2" fontId="4" fillId="2" borderId="138" xfId="0" applyNumberFormat="1" applyFont="1" applyFill="1" applyBorder="1" applyAlignment="1">
      <alignment horizontal="right" vertical="center"/>
    </xf>
    <xf numFmtId="2" fontId="4" fillId="2" borderId="225" xfId="0" applyNumberFormat="1" applyFont="1" applyFill="1" applyBorder="1" applyAlignment="1">
      <alignment horizontal="right" vertical="center"/>
    </xf>
    <xf numFmtId="0" fontId="8" fillId="16" borderId="229" xfId="0" applyFont="1" applyFill="1" applyBorder="1" applyAlignment="1">
      <alignment horizontal="center" vertical="center" wrapText="1"/>
    </xf>
    <xf numFmtId="0" fontId="8" fillId="16" borderId="230" xfId="0" applyFont="1" applyFill="1" applyBorder="1" applyAlignment="1">
      <alignment horizontal="center" vertical="center" wrapText="1"/>
    </xf>
    <xf numFmtId="0" fontId="8" fillId="16" borderId="231" xfId="0" applyFont="1" applyFill="1" applyBorder="1" applyAlignment="1">
      <alignment horizontal="center" vertical="center" wrapText="1"/>
    </xf>
    <xf numFmtId="0" fontId="8" fillId="0" borderId="232" xfId="0" applyFont="1" applyBorder="1" applyAlignment="1">
      <alignment horizontal="center" vertical="center" wrapText="1"/>
    </xf>
    <xf numFmtId="0" fontId="8" fillId="0" borderId="233" xfId="0" applyFont="1" applyBorder="1" applyAlignment="1">
      <alignment horizontal="center" vertical="center" wrapText="1"/>
    </xf>
    <xf numFmtId="0" fontId="32" fillId="16" borderId="0" xfId="0" applyFont="1" applyFill="1" applyAlignment="1">
      <alignment horizontal="right" vertical="center" wrapText="1"/>
    </xf>
    <xf numFmtId="0" fontId="32" fillId="16" borderId="235" xfId="0" applyFont="1" applyFill="1" applyBorder="1" applyAlignment="1">
      <alignment horizontal="right" vertical="center" wrapText="1"/>
    </xf>
    <xf numFmtId="0" fontId="32" fillId="16" borderId="17" xfId="0" applyFont="1" applyFill="1" applyBorder="1" applyAlignment="1">
      <alignment horizontal="right" vertical="center" wrapText="1"/>
    </xf>
    <xf numFmtId="0" fontId="32" fillId="16" borderId="236" xfId="0" applyFont="1" applyFill="1" applyBorder="1" applyAlignment="1">
      <alignment horizontal="right" vertical="center" wrapText="1"/>
    </xf>
    <xf numFmtId="0" fontId="4" fillId="0" borderId="55" xfId="0" applyFont="1" applyBorder="1" applyAlignment="1">
      <alignment horizontal="left" vertical="center"/>
    </xf>
    <xf numFmtId="0" fontId="6" fillId="0" borderId="56" xfId="0" applyFont="1" applyBorder="1" applyAlignment="1">
      <alignment vertical="center"/>
    </xf>
    <xf numFmtId="3" fontId="15" fillId="3" borderId="35" xfId="0" applyNumberFormat="1" applyFont="1" applyFill="1" applyBorder="1" applyAlignment="1" applyProtection="1">
      <alignment vertical="center"/>
      <protection locked="0"/>
    </xf>
    <xf numFmtId="0" fontId="6" fillId="0" borderId="34" xfId="0" applyFont="1" applyBorder="1" applyAlignment="1" applyProtection="1">
      <alignment vertical="center"/>
      <protection locked="0"/>
    </xf>
    <xf numFmtId="0" fontId="11" fillId="14" borderId="198" xfId="0" applyFont="1" applyFill="1" applyBorder="1" applyAlignment="1" applyProtection="1">
      <alignment horizontal="center" vertical="center"/>
      <protection locked="0"/>
    </xf>
    <xf numFmtId="0" fontId="11" fillId="14" borderId="199" xfId="0" applyFont="1" applyFill="1" applyBorder="1" applyAlignment="1" applyProtection="1">
      <alignment horizontal="center" vertical="center"/>
      <protection locked="0"/>
    </xf>
    <xf numFmtId="0" fontId="1" fillId="3" borderId="180" xfId="0" applyFont="1" applyFill="1" applyBorder="1" applyAlignment="1" applyProtection="1">
      <alignment horizontal="center" vertical="center"/>
      <protection locked="0"/>
    </xf>
    <xf numFmtId="0" fontId="1" fillId="3" borderId="181" xfId="0" applyFont="1" applyFill="1" applyBorder="1" applyAlignment="1" applyProtection="1">
      <alignment horizontal="center" vertical="center"/>
      <protection locked="0"/>
    </xf>
    <xf numFmtId="0" fontId="1" fillId="3" borderId="182" xfId="0" applyFont="1" applyFill="1" applyBorder="1" applyAlignment="1" applyProtection="1">
      <alignment horizontal="center" vertical="center"/>
      <protection locked="0"/>
    </xf>
    <xf numFmtId="0" fontId="1" fillId="3" borderId="183" xfId="0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0" fontId="1" fillId="3" borderId="184" xfId="0" applyFont="1" applyFill="1" applyBorder="1" applyAlignment="1" applyProtection="1">
      <alignment horizontal="center" vertical="center"/>
      <protection locked="0"/>
    </xf>
    <xf numFmtId="0" fontId="1" fillId="3" borderId="185" xfId="0" applyFont="1" applyFill="1" applyBorder="1" applyAlignment="1" applyProtection="1">
      <alignment horizontal="center" vertical="center"/>
      <protection locked="0"/>
    </xf>
    <xf numFmtId="0" fontId="1" fillId="3" borderId="186" xfId="0" applyFont="1" applyFill="1" applyBorder="1" applyAlignment="1" applyProtection="1">
      <alignment horizontal="center" vertical="center"/>
      <protection locked="0"/>
    </xf>
    <xf numFmtId="0" fontId="1" fillId="3" borderId="187" xfId="0" applyFont="1" applyFill="1" applyBorder="1" applyAlignment="1" applyProtection="1">
      <alignment horizontal="center" vertical="center"/>
      <protection locked="0"/>
    </xf>
    <xf numFmtId="0" fontId="18" fillId="0" borderId="20" xfId="0" applyFont="1" applyBorder="1" applyAlignment="1">
      <alignment horizontal="left" vertical="center"/>
    </xf>
    <xf numFmtId="0" fontId="6" fillId="0" borderId="4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0" fillId="14" borderId="179" xfId="0" applyFill="1" applyBorder="1" applyAlignment="1" applyProtection="1">
      <alignment horizontal="center" vertical="center"/>
      <protection locked="0"/>
    </xf>
    <xf numFmtId="0" fontId="0" fillId="14" borderId="241" xfId="0" applyFill="1" applyBorder="1" applyAlignment="1" applyProtection="1">
      <alignment horizontal="center" vertical="center"/>
      <protection locked="0"/>
    </xf>
    <xf numFmtId="0" fontId="64" fillId="16" borderId="190" xfId="0" applyFont="1" applyFill="1" applyBorder="1" applyAlignment="1">
      <alignment horizontal="center" vertical="center" wrapText="1"/>
    </xf>
    <xf numFmtId="0" fontId="64" fillId="16" borderId="191" xfId="0" applyFont="1" applyFill="1" applyBorder="1" applyAlignment="1">
      <alignment horizontal="center" vertical="center" wrapText="1"/>
    </xf>
    <xf numFmtId="0" fontId="64" fillId="16" borderId="242" xfId="0" applyFont="1" applyFill="1" applyBorder="1" applyAlignment="1">
      <alignment horizontal="center" vertical="center" wrapText="1"/>
    </xf>
    <xf numFmtId="0" fontId="64" fillId="16" borderId="243" xfId="0" applyFont="1" applyFill="1" applyBorder="1" applyAlignment="1">
      <alignment horizontal="center" vertical="center" wrapText="1"/>
    </xf>
    <xf numFmtId="0" fontId="56" fillId="14" borderId="179" xfId="0" applyFont="1" applyFill="1" applyBorder="1" applyAlignment="1" applyProtection="1">
      <alignment horizontal="center" vertical="center"/>
      <protection locked="0"/>
    </xf>
    <xf numFmtId="0" fontId="18" fillId="0" borderId="20" xfId="0" applyFont="1" applyBorder="1" applyAlignment="1">
      <alignment horizontal="right" vertical="center"/>
    </xf>
    <xf numFmtId="0" fontId="6" fillId="0" borderId="45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11" fillId="14" borderId="20" xfId="0" applyFont="1" applyFill="1" applyBorder="1" applyAlignment="1" applyProtection="1">
      <alignment horizontal="center" vertical="center"/>
      <protection locked="0"/>
    </xf>
    <xf numFmtId="0" fontId="49" fillId="14" borderId="45" xfId="0" applyFont="1" applyFill="1" applyBorder="1" applyAlignment="1" applyProtection="1">
      <alignment horizontal="center" vertical="center"/>
      <protection locked="0"/>
    </xf>
    <xf numFmtId="0" fontId="49" fillId="14" borderId="4" xfId="0" applyFont="1" applyFill="1" applyBorder="1" applyAlignment="1" applyProtection="1">
      <alignment horizontal="center" vertical="center"/>
      <protection locked="0"/>
    </xf>
    <xf numFmtId="0" fontId="17" fillId="0" borderId="50" xfId="0" applyFont="1" applyBorder="1" applyAlignment="1">
      <alignment horizontal="center" vertical="center"/>
    </xf>
    <xf numFmtId="0" fontId="6" fillId="0" borderId="51" xfId="0" applyFont="1" applyBorder="1" applyAlignment="1">
      <alignment vertical="center"/>
    </xf>
    <xf numFmtId="0" fontId="17" fillId="0" borderId="53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/>
    </xf>
    <xf numFmtId="0" fontId="71" fillId="16" borderId="190" xfId="0" applyFont="1" applyFill="1" applyBorder="1" applyAlignment="1">
      <alignment horizontal="center" vertical="center" wrapText="1"/>
    </xf>
    <xf numFmtId="0" fontId="71" fillId="16" borderId="191" xfId="0" applyFont="1" applyFill="1" applyBorder="1" applyAlignment="1">
      <alignment horizontal="center" vertical="center" wrapText="1"/>
    </xf>
    <xf numFmtId="0" fontId="11" fillId="21" borderId="179" xfId="0" applyFont="1" applyFill="1" applyBorder="1" applyAlignment="1">
      <alignment horizontal="center" vertical="center"/>
    </xf>
    <xf numFmtId="0" fontId="4" fillId="0" borderId="35" xfId="0" applyFont="1" applyBorder="1" applyAlignment="1">
      <alignment horizontal="left" vertical="center"/>
    </xf>
    <xf numFmtId="0" fontId="4" fillId="0" borderId="33" xfId="0" applyFon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4" fillId="0" borderId="70" xfId="0" applyFont="1" applyBorder="1" applyAlignment="1">
      <alignment horizontal="left" vertical="center"/>
    </xf>
    <xf numFmtId="0" fontId="4" fillId="0" borderId="94" xfId="0" applyFont="1" applyBorder="1" applyAlignment="1">
      <alignment horizontal="left" vertical="center"/>
    </xf>
    <xf numFmtId="0" fontId="4" fillId="0" borderId="71" xfId="0" applyFont="1" applyBorder="1" applyAlignment="1">
      <alignment horizontal="left" vertical="center"/>
    </xf>
    <xf numFmtId="0" fontId="16" fillId="0" borderId="17" xfId="0" applyFont="1" applyBorder="1" applyAlignment="1">
      <alignment horizontal="right" vertical="center"/>
    </xf>
    <xf numFmtId="0" fontId="6" fillId="0" borderId="17" xfId="0" applyFont="1" applyBorder="1" applyAlignment="1">
      <alignment vertical="center"/>
    </xf>
    <xf numFmtId="3" fontId="15" fillId="3" borderId="70" xfId="0" applyNumberFormat="1" applyFont="1" applyFill="1" applyBorder="1" applyAlignment="1" applyProtection="1">
      <alignment vertical="center"/>
      <protection locked="0"/>
    </xf>
    <xf numFmtId="0" fontId="6" fillId="0" borderId="71" xfId="0" applyFont="1" applyBorder="1" applyAlignment="1" applyProtection="1">
      <alignment vertical="center"/>
      <protection locked="0"/>
    </xf>
    <xf numFmtId="0" fontId="64" fillId="16" borderId="179" xfId="0" applyFont="1" applyFill="1" applyBorder="1" applyAlignment="1">
      <alignment horizontal="center" vertical="center" wrapText="1"/>
    </xf>
    <xf numFmtId="0" fontId="4" fillId="16" borderId="259" xfId="0" applyFont="1" applyFill="1" applyBorder="1" applyAlignment="1">
      <alignment horizontal="left" vertical="center" wrapText="1"/>
    </xf>
    <xf numFmtId="0" fontId="4" fillId="16" borderId="261" xfId="0" applyFont="1" applyFill="1" applyBorder="1" applyAlignment="1">
      <alignment horizontal="left" vertical="center" wrapText="1"/>
    </xf>
    <xf numFmtId="0" fontId="4" fillId="16" borderId="271" xfId="0" applyFont="1" applyFill="1" applyBorder="1" applyAlignment="1">
      <alignment horizontal="left" vertical="center" wrapText="1"/>
    </xf>
    <xf numFmtId="0" fontId="4" fillId="0" borderId="56" xfId="0" applyFont="1" applyBorder="1" applyAlignment="1">
      <alignment horizontal="left" vertical="center"/>
    </xf>
    <xf numFmtId="0" fontId="4" fillId="0" borderId="194" xfId="0" applyFont="1" applyBorder="1" applyAlignment="1">
      <alignment horizontal="left" vertical="center"/>
    </xf>
    <xf numFmtId="0" fontId="16" fillId="16" borderId="194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2" fillId="0" borderId="215" xfId="0" applyFont="1" applyBorder="1" applyAlignment="1">
      <alignment horizontal="left" vertical="center" wrapText="1"/>
    </xf>
    <xf numFmtId="0" fontId="12" fillId="0" borderId="216" xfId="0" applyFont="1" applyBorder="1" applyAlignment="1">
      <alignment horizontal="left" vertical="center" wrapText="1"/>
    </xf>
    <xf numFmtId="0" fontId="12" fillId="0" borderId="217" xfId="0" applyFont="1" applyBorder="1" applyAlignment="1">
      <alignment horizontal="left" vertical="center" wrapText="1"/>
    </xf>
    <xf numFmtId="0" fontId="4" fillId="0" borderId="66" xfId="0" applyFont="1" applyBorder="1" applyAlignment="1">
      <alignment horizontal="left" vertical="center"/>
    </xf>
    <xf numFmtId="0" fontId="4" fillId="0" borderId="67" xfId="0" applyFont="1" applyBorder="1" applyAlignment="1">
      <alignment horizontal="left" vertical="center"/>
    </xf>
    <xf numFmtId="0" fontId="0" fillId="14" borderId="179" xfId="0" applyFill="1" applyBorder="1" applyAlignment="1" applyProtection="1">
      <alignment horizontal="center" vertical="center" wrapText="1"/>
      <protection locked="0"/>
    </xf>
    <xf numFmtId="0" fontId="31" fillId="2" borderId="238" xfId="1" applyNumberFormat="1" applyFont="1" applyFill="1" applyBorder="1" applyAlignment="1">
      <alignment horizontal="center" vertical="center"/>
    </xf>
    <xf numFmtId="0" fontId="31" fillId="2" borderId="239" xfId="1" applyNumberFormat="1" applyFont="1" applyFill="1" applyBorder="1" applyAlignment="1">
      <alignment horizontal="center" vertical="center"/>
    </xf>
    <xf numFmtId="0" fontId="31" fillId="2" borderId="240" xfId="1" applyNumberFormat="1" applyFont="1" applyFill="1" applyBorder="1" applyAlignment="1">
      <alignment horizontal="center" vertical="center"/>
    </xf>
    <xf numFmtId="0" fontId="17" fillId="0" borderId="76" xfId="0" applyFont="1" applyBorder="1" applyAlignment="1">
      <alignment horizontal="left" vertical="center"/>
    </xf>
    <xf numFmtId="0" fontId="6" fillId="0" borderId="23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16" fillId="0" borderId="197" xfId="0" applyFont="1" applyBorder="1" applyAlignment="1">
      <alignment horizontal="left" vertical="center"/>
    </xf>
    <xf numFmtId="0" fontId="16" fillId="0" borderId="92" xfId="0" applyFont="1" applyBorder="1" applyAlignment="1">
      <alignment horizontal="left" vertical="center"/>
    </xf>
    <xf numFmtId="0" fontId="16" fillId="0" borderId="91" xfId="0" applyFont="1" applyBorder="1" applyAlignment="1">
      <alignment horizontal="left" vertical="center"/>
    </xf>
    <xf numFmtId="0" fontId="93" fillId="16" borderId="304" xfId="4" applyFont="1" applyFill="1" applyBorder="1" applyAlignment="1">
      <alignment horizontal="center"/>
    </xf>
    <xf numFmtId="0" fontId="93" fillId="16" borderId="303" xfId="4" applyFont="1" applyFill="1" applyBorder="1" applyAlignment="1">
      <alignment horizontal="center"/>
    </xf>
    <xf numFmtId="0" fontId="8" fillId="0" borderId="304" xfId="0" applyFont="1" applyBorder="1"/>
    <xf numFmtId="0" fontId="6" fillId="0" borderId="307" xfId="0" applyFont="1" applyBorder="1"/>
    <xf numFmtId="0" fontId="6" fillId="0" borderId="303" xfId="0" applyFont="1" applyBorder="1"/>
    <xf numFmtId="0" fontId="32" fillId="0" borderId="20" xfId="0" applyFont="1" applyBorder="1" applyAlignment="1">
      <alignment horizontal="left"/>
    </xf>
    <xf numFmtId="0" fontId="68" fillId="0" borderId="13" xfId="0" applyFont="1" applyBorder="1" applyAlignment="1">
      <alignment horizontal="right"/>
    </xf>
    <xf numFmtId="0" fontId="68" fillId="0" borderId="14" xfId="0" applyFont="1" applyBorder="1" applyAlignment="1">
      <alignment horizontal="right"/>
    </xf>
    <xf numFmtId="0" fontId="69" fillId="17" borderId="14" xfId="0" applyFont="1" applyFill="1" applyBorder="1" applyAlignment="1" applyProtection="1">
      <alignment horizontal="center"/>
      <protection locked="0"/>
    </xf>
    <xf numFmtId="0" fontId="35" fillId="0" borderId="20" xfId="0" applyFont="1" applyBorder="1" applyAlignment="1">
      <alignment horizontal="left"/>
    </xf>
    <xf numFmtId="165" fontId="37" fillId="2" borderId="20" xfId="0" applyNumberFormat="1" applyFont="1" applyFill="1" applyBorder="1" applyAlignment="1">
      <alignment horizontal="right" vertical="top"/>
    </xf>
    <xf numFmtId="0" fontId="6" fillId="0" borderId="113" xfId="0" applyFont="1" applyBorder="1" applyAlignment="1">
      <alignment vertical="top"/>
    </xf>
    <xf numFmtId="165" fontId="39" fillId="2" borderId="20" xfId="0" applyNumberFormat="1" applyFont="1" applyFill="1" applyBorder="1" applyAlignment="1">
      <alignment horizontal="center" vertical="top"/>
    </xf>
    <xf numFmtId="0" fontId="6" fillId="0" borderId="45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165" fontId="16" fillId="2" borderId="20" xfId="0" applyNumberFormat="1" applyFont="1" applyFill="1" applyBorder="1"/>
    <xf numFmtId="0" fontId="6" fillId="0" borderId="113" xfId="0" applyFont="1" applyBorder="1"/>
    <xf numFmtId="0" fontId="38" fillId="0" borderId="20" xfId="0" applyFont="1" applyBorder="1" applyAlignment="1">
      <alignment horizontal="right"/>
    </xf>
    <xf numFmtId="0" fontId="49" fillId="14" borderId="45" xfId="0" applyFont="1" applyFill="1" applyBorder="1" applyProtection="1">
      <protection locked="0"/>
    </xf>
    <xf numFmtId="0" fontId="49" fillId="14" borderId="4" xfId="0" applyFont="1" applyFill="1" applyBorder="1" applyProtection="1">
      <protection locked="0"/>
    </xf>
    <xf numFmtId="0" fontId="16" fillId="0" borderId="20" xfId="0" applyFont="1" applyBorder="1" applyAlignment="1">
      <alignment horizontal="left"/>
    </xf>
    <xf numFmtId="0" fontId="16" fillId="0" borderId="112" xfId="0" applyFont="1" applyBorder="1" applyAlignment="1">
      <alignment horizontal="left"/>
    </xf>
    <xf numFmtId="0" fontId="4" fillId="0" borderId="105" xfId="0" applyFont="1" applyBorder="1" applyAlignment="1">
      <alignment horizontal="left"/>
    </xf>
    <xf numFmtId="0" fontId="4" fillId="0" borderId="104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45" xfId="0" applyFont="1" applyBorder="1" applyAlignment="1">
      <alignment horizontal="left"/>
    </xf>
    <xf numFmtId="0" fontId="16" fillId="0" borderId="76" xfId="0" applyFont="1" applyBorder="1" applyAlignment="1">
      <alignment horizontal="left"/>
    </xf>
    <xf numFmtId="0" fontId="16" fillId="0" borderId="23" xfId="0" applyFont="1" applyBorder="1" applyAlignment="1">
      <alignment horizontal="left"/>
    </xf>
    <xf numFmtId="0" fontId="4" fillId="14" borderId="20" xfId="0" applyFont="1" applyFill="1" applyBorder="1" applyAlignment="1" applyProtection="1">
      <alignment horizontal="center" vertical="top"/>
      <protection locked="0"/>
    </xf>
    <xf numFmtId="0" fontId="50" fillId="14" borderId="45" xfId="0" applyFont="1" applyFill="1" applyBorder="1" applyAlignment="1" applyProtection="1">
      <alignment vertical="top"/>
      <protection locked="0"/>
    </xf>
    <xf numFmtId="0" fontId="50" fillId="14" borderId="4" xfId="0" applyFont="1" applyFill="1" applyBorder="1" applyAlignment="1" applyProtection="1">
      <alignment vertical="top"/>
      <protection locked="0"/>
    </xf>
    <xf numFmtId="0" fontId="8" fillId="0" borderId="98" xfId="0" applyFont="1" applyBorder="1"/>
    <xf numFmtId="0" fontId="6" fillId="0" borderId="99" xfId="0" applyFont="1" applyBorder="1"/>
    <xf numFmtId="0" fontId="6" fillId="0" borderId="100" xfId="0" applyFont="1" applyBorder="1"/>
    <xf numFmtId="0" fontId="16" fillId="0" borderId="76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36" fillId="0" borderId="20" xfId="0" applyFont="1" applyBorder="1" applyAlignment="1">
      <alignment horizontal="left"/>
    </xf>
    <xf numFmtId="10" fontId="4" fillId="3" borderId="20" xfId="0" applyNumberFormat="1" applyFont="1" applyFill="1" applyBorder="1" applyProtection="1">
      <protection locked="0"/>
    </xf>
    <xf numFmtId="0" fontId="6" fillId="0" borderId="45" xfId="0" applyFont="1" applyBorder="1" applyProtection="1">
      <protection locked="0"/>
    </xf>
    <xf numFmtId="0" fontId="6" fillId="0" borderId="113" xfId="0" applyFont="1" applyBorder="1" applyProtection="1">
      <protection locked="0"/>
    </xf>
    <xf numFmtId="165" fontId="4" fillId="3" borderId="20" xfId="0" applyNumberFormat="1" applyFont="1" applyFill="1" applyBorder="1" applyAlignment="1" applyProtection="1">
      <alignment horizontal="right"/>
      <protection locked="0"/>
    </xf>
    <xf numFmtId="9" fontId="4" fillId="3" borderId="20" xfId="2" applyFont="1" applyFill="1" applyBorder="1" applyAlignment="1" applyProtection="1">
      <alignment horizontal="right"/>
      <protection locked="0"/>
    </xf>
    <xf numFmtId="9" fontId="6" fillId="0" borderId="45" xfId="2" applyFont="1" applyBorder="1" applyProtection="1">
      <protection locked="0"/>
    </xf>
    <xf numFmtId="9" fontId="6" fillId="0" borderId="113" xfId="2" applyFont="1" applyBorder="1" applyProtection="1">
      <protection locked="0"/>
    </xf>
    <xf numFmtId="0" fontId="0" fillId="20" borderId="0" xfId="0" applyFill="1" applyAlignment="1" applyProtection="1">
      <alignment horizontal="center"/>
      <protection locked="0"/>
    </xf>
    <xf numFmtId="0" fontId="63" fillId="0" borderId="0" xfId="0" applyFont="1" applyAlignment="1">
      <alignment horizontal="center" vertical="center"/>
    </xf>
    <xf numFmtId="0" fontId="8" fillId="16" borderId="304" xfId="0" applyFont="1" applyFill="1" applyBorder="1" applyAlignment="1">
      <alignment horizontal="center" vertical="center"/>
    </xf>
    <xf numFmtId="0" fontId="8" fillId="16" borderId="303" xfId="0" applyFont="1" applyFill="1" applyBorder="1" applyAlignment="1">
      <alignment horizontal="center" vertical="center"/>
    </xf>
    <xf numFmtId="0" fontId="0" fillId="14" borderId="179" xfId="0" applyFill="1" applyBorder="1" applyAlignment="1" applyProtection="1">
      <alignment horizontal="left" vertical="center" wrapText="1"/>
      <protection locked="0"/>
    </xf>
    <xf numFmtId="0" fontId="56" fillId="14" borderId="179" xfId="0" applyFont="1" applyFill="1" applyBorder="1" applyAlignment="1" applyProtection="1">
      <alignment horizontal="center" vertical="center" wrapText="1"/>
      <protection locked="0"/>
    </xf>
    <xf numFmtId="0" fontId="8" fillId="0" borderId="304" xfId="0" applyFont="1" applyBorder="1" applyAlignment="1">
      <alignment horizontal="center" vertical="center"/>
    </xf>
    <xf numFmtId="0" fontId="8" fillId="0" borderId="307" xfId="0" applyFont="1" applyBorder="1" applyAlignment="1">
      <alignment horizontal="center" vertical="center"/>
    </xf>
    <xf numFmtId="0" fontId="8" fillId="0" borderId="303" xfId="0" applyFont="1" applyBorder="1" applyAlignment="1">
      <alignment horizontal="center" vertical="center"/>
    </xf>
    <xf numFmtId="164" fontId="11" fillId="6" borderId="17" xfId="0" applyNumberFormat="1" applyFont="1" applyFill="1" applyBorder="1" applyAlignment="1">
      <alignment horizontal="right"/>
    </xf>
    <xf numFmtId="0" fontId="42" fillId="0" borderId="13" xfId="0" applyFont="1" applyBorder="1" applyAlignment="1">
      <alignment wrapText="1"/>
    </xf>
    <xf numFmtId="0" fontId="9" fillId="14" borderId="22" xfId="0" applyFont="1" applyFill="1" applyBorder="1" applyAlignment="1" applyProtection="1">
      <alignment horizontal="center"/>
      <protection locked="0"/>
    </xf>
    <xf numFmtId="0" fontId="6" fillId="14" borderId="24" xfId="0" applyFont="1" applyFill="1" applyBorder="1" applyProtection="1">
      <protection locked="0"/>
    </xf>
    <xf numFmtId="164" fontId="9" fillId="3" borderId="139" xfId="0" applyNumberFormat="1" applyFont="1" applyFill="1" applyBorder="1" applyAlignment="1">
      <alignment horizontal="center"/>
    </xf>
    <xf numFmtId="0" fontId="6" fillId="0" borderId="140" xfId="0" applyFont="1" applyBorder="1"/>
    <xf numFmtId="44" fontId="11" fillId="6" borderId="20" xfId="3" applyFont="1" applyFill="1" applyBorder="1"/>
    <xf numFmtId="44" fontId="6" fillId="0" borderId="45" xfId="3" applyFont="1" applyBorder="1"/>
    <xf numFmtId="44" fontId="6" fillId="0" borderId="4" xfId="3" applyFont="1" applyBorder="1"/>
    <xf numFmtId="0" fontId="45" fillId="0" borderId="20" xfId="0" applyFont="1" applyBorder="1" applyAlignment="1">
      <alignment horizontal="center" vertical="center" wrapText="1"/>
    </xf>
    <xf numFmtId="0" fontId="6" fillId="0" borderId="45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164" fontId="43" fillId="6" borderId="20" xfId="0" applyNumberFormat="1" applyFont="1" applyFill="1" applyBorder="1" applyAlignment="1">
      <alignment horizontal="center"/>
    </xf>
    <xf numFmtId="0" fontId="8" fillId="0" borderId="16" xfId="0" applyFont="1" applyBorder="1" applyAlignment="1">
      <alignment wrapText="1"/>
    </xf>
    <xf numFmtId="0" fontId="46" fillId="0" borderId="20" xfId="0" applyFont="1" applyBorder="1" applyAlignment="1">
      <alignment horizontal="center" wrapText="1"/>
    </xf>
    <xf numFmtId="164" fontId="11" fillId="15" borderId="20" xfId="0" applyNumberFormat="1" applyFont="1" applyFill="1" applyBorder="1"/>
    <xf numFmtId="0" fontId="6" fillId="16" borderId="45" xfId="0" applyFont="1" applyFill="1" applyBorder="1"/>
    <xf numFmtId="0" fontId="6" fillId="16" borderId="4" xfId="0" applyFont="1" applyFill="1" applyBorder="1"/>
    <xf numFmtId="0" fontId="11" fillId="6" borderId="20" xfId="0" applyFont="1" applyFill="1" applyBorder="1"/>
    <xf numFmtId="0" fontId="9" fillId="14" borderId="26" xfId="0" applyFont="1" applyFill="1" applyBorder="1" applyAlignment="1" applyProtection="1">
      <alignment horizontal="right"/>
      <protection locked="0"/>
    </xf>
    <xf numFmtId="0" fontId="6" fillId="14" borderId="137" xfId="0" applyFont="1" applyFill="1" applyBorder="1" applyProtection="1">
      <protection locked="0"/>
    </xf>
    <xf numFmtId="0" fontId="18" fillId="0" borderId="174" xfId="0" applyFont="1" applyBorder="1" applyAlignment="1">
      <alignment horizontal="left" wrapText="1"/>
    </xf>
    <xf numFmtId="0" fontId="18" fillId="0" borderId="175" xfId="0" applyFont="1" applyBorder="1" applyAlignment="1">
      <alignment horizontal="left" wrapText="1"/>
    </xf>
    <xf numFmtId="0" fontId="18" fillId="0" borderId="176" xfId="0" applyFont="1" applyBorder="1" applyAlignment="1">
      <alignment horizontal="left" wrapText="1"/>
    </xf>
    <xf numFmtId="0" fontId="18" fillId="0" borderId="16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177" xfId="0" applyFont="1" applyBorder="1" applyAlignment="1">
      <alignment horizontal="left" wrapText="1"/>
    </xf>
    <xf numFmtId="0" fontId="8" fillId="0" borderId="13" xfId="0" applyFont="1" applyBorder="1" applyAlignment="1">
      <alignment horizontal="left" wrapText="1"/>
    </xf>
    <xf numFmtId="0" fontId="8" fillId="0" borderId="14" xfId="0" applyFont="1" applyBorder="1" applyAlignment="1">
      <alignment horizontal="left" wrapText="1"/>
    </xf>
    <xf numFmtId="0" fontId="8" fillId="0" borderId="15" xfId="0" applyFont="1" applyBorder="1" applyAlignment="1">
      <alignment horizontal="left" wrapText="1"/>
    </xf>
    <xf numFmtId="0" fontId="8" fillId="0" borderId="16" xfId="0" applyFont="1" applyBorder="1" applyAlignment="1">
      <alignment horizontal="left" wrapText="1"/>
    </xf>
    <xf numFmtId="0" fontId="8" fillId="0" borderId="17" xfId="0" applyFont="1" applyBorder="1" applyAlignment="1">
      <alignment horizontal="left" wrapText="1"/>
    </xf>
    <xf numFmtId="0" fontId="8" fillId="0" borderId="18" xfId="0" applyFont="1" applyBorder="1" applyAlignment="1">
      <alignment horizontal="left" wrapText="1"/>
    </xf>
    <xf numFmtId="0" fontId="46" fillId="0" borderId="20" xfId="0" applyFont="1" applyBorder="1" applyAlignment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4" xfId="0" applyFont="1" applyBorder="1" applyAlignment="1">
      <alignment horizontal="center" wrapText="1"/>
    </xf>
    <xf numFmtId="164" fontId="43" fillId="6" borderId="17" xfId="0" applyNumberFormat="1" applyFont="1" applyFill="1" applyBorder="1" applyAlignment="1">
      <alignment horizontal="right"/>
    </xf>
    <xf numFmtId="0" fontId="9" fillId="14" borderId="16" xfId="0" applyFont="1" applyFill="1" applyBorder="1" applyAlignment="1" applyProtection="1">
      <alignment horizontal="center"/>
      <protection locked="0"/>
    </xf>
    <xf numFmtId="0" fontId="6" fillId="14" borderId="18" xfId="0" applyFont="1" applyFill="1" applyBorder="1" applyProtection="1">
      <protection locked="0"/>
    </xf>
    <xf numFmtId="9" fontId="9" fillId="0" borderId="20" xfId="0" applyNumberFormat="1" applyFont="1" applyBorder="1" applyAlignment="1">
      <alignment horizontal="center"/>
    </xf>
    <xf numFmtId="0" fontId="9" fillId="14" borderId="36" xfId="0" applyFont="1" applyFill="1" applyBorder="1" applyAlignment="1" applyProtection="1">
      <alignment horizontal="center"/>
      <protection locked="0"/>
    </xf>
    <xf numFmtId="164" fontId="9" fillId="3" borderId="35" xfId="0" applyNumberFormat="1" applyFont="1" applyFill="1" applyBorder="1" applyAlignment="1" applyProtection="1">
      <alignment horizontal="center"/>
      <protection locked="0"/>
    </xf>
    <xf numFmtId="0" fontId="9" fillId="14" borderId="35" xfId="0" applyFont="1" applyFill="1" applyBorder="1" applyAlignment="1" applyProtection="1">
      <alignment horizontal="center"/>
      <protection locked="0"/>
    </xf>
    <xf numFmtId="0" fontId="6" fillId="14" borderId="34" xfId="0" applyFont="1" applyFill="1" applyBorder="1" applyProtection="1">
      <protection locked="0"/>
    </xf>
    <xf numFmtId="0" fontId="40" fillId="0" borderId="35" xfId="0" applyFont="1" applyBorder="1" applyAlignment="1">
      <alignment vertical="center" wrapText="1"/>
    </xf>
    <xf numFmtId="0" fontId="9" fillId="14" borderId="35" xfId="0" applyFont="1" applyFill="1" applyBorder="1" applyAlignment="1" applyProtection="1">
      <alignment horizontal="center" vertical="center"/>
      <protection locked="0"/>
    </xf>
    <xf numFmtId="0" fontId="9" fillId="0" borderId="35" xfId="0" applyFont="1" applyBorder="1" applyAlignment="1">
      <alignment vertical="center" wrapText="1"/>
    </xf>
    <xf numFmtId="9" fontId="9" fillId="3" borderId="188" xfId="2" applyFont="1" applyFill="1" applyBorder="1" applyAlignment="1" applyProtection="1">
      <alignment horizontal="center"/>
      <protection locked="0"/>
    </xf>
    <xf numFmtId="9" fontId="9" fillId="3" borderId="189" xfId="2" applyFont="1" applyFill="1" applyBorder="1" applyAlignment="1" applyProtection="1">
      <alignment horizontal="center"/>
      <protection locked="0"/>
    </xf>
    <xf numFmtId="164" fontId="9" fillId="3" borderId="139" xfId="0" applyNumberFormat="1" applyFont="1" applyFill="1" applyBorder="1" applyAlignment="1" applyProtection="1">
      <alignment horizontal="center"/>
      <protection locked="0"/>
    </xf>
    <xf numFmtId="0" fontId="6" fillId="0" borderId="140" xfId="0" applyFont="1" applyBorder="1" applyProtection="1">
      <protection locked="0"/>
    </xf>
    <xf numFmtId="164" fontId="9" fillId="3" borderId="141" xfId="0" applyNumberFormat="1" applyFont="1" applyFill="1" applyBorder="1" applyAlignment="1" applyProtection="1">
      <alignment horizontal="center"/>
      <protection locked="0"/>
    </xf>
    <xf numFmtId="0" fontId="6" fillId="0" borderId="142" xfId="0" applyFont="1" applyBorder="1" applyProtection="1">
      <protection locked="0"/>
    </xf>
    <xf numFmtId="0" fontId="9" fillId="14" borderId="20" xfId="0" applyFont="1" applyFill="1" applyBorder="1" applyAlignment="1" applyProtection="1">
      <alignment horizontal="center" wrapText="1"/>
      <protection locked="0"/>
    </xf>
    <xf numFmtId="0" fontId="9" fillId="14" borderId="45" xfId="0" applyFont="1" applyFill="1" applyBorder="1" applyAlignment="1" applyProtection="1">
      <alignment horizontal="center" wrapText="1"/>
      <protection locked="0"/>
    </xf>
    <xf numFmtId="0" fontId="9" fillId="14" borderId="4" xfId="0" applyFont="1" applyFill="1" applyBorder="1" applyAlignment="1" applyProtection="1">
      <alignment horizontal="center" wrapText="1"/>
      <protection locked="0"/>
    </xf>
    <xf numFmtId="164" fontId="11" fillId="6" borderId="20" xfId="0" applyNumberFormat="1" applyFont="1" applyFill="1" applyBorder="1"/>
    <xf numFmtId="0" fontId="12" fillId="16" borderId="258" xfId="0" applyFont="1" applyFill="1" applyBorder="1" applyAlignment="1">
      <alignment horizontal="left"/>
    </xf>
    <xf numFmtId="0" fontId="9" fillId="16" borderId="272" xfId="0" applyFont="1" applyFill="1" applyBorder="1" applyAlignment="1">
      <alignment horizontal="left"/>
    </xf>
    <xf numFmtId="0" fontId="9" fillId="16" borderId="258" xfId="0" applyFont="1" applyFill="1" applyBorder="1" applyAlignment="1">
      <alignment horizontal="left"/>
    </xf>
    <xf numFmtId="0" fontId="9" fillId="16" borderId="273" xfId="0" applyFont="1" applyFill="1" applyBorder="1" applyAlignment="1">
      <alignment horizontal="left"/>
    </xf>
    <xf numFmtId="0" fontId="10" fillId="16" borderId="275" xfId="0" applyFont="1" applyFill="1" applyBorder="1" applyAlignment="1">
      <alignment horizontal="center"/>
    </xf>
    <xf numFmtId="0" fontId="10" fillId="16" borderId="246" xfId="0" applyFont="1" applyFill="1" applyBorder="1" applyAlignment="1">
      <alignment horizontal="center"/>
    </xf>
    <xf numFmtId="0" fontId="11" fillId="14" borderId="258" xfId="0" applyFont="1" applyFill="1" applyBorder="1" applyAlignment="1" applyProtection="1">
      <alignment horizontal="center" vertical="center"/>
      <protection locked="0"/>
    </xf>
    <xf numFmtId="0" fontId="11" fillId="14" borderId="246" xfId="0" applyFont="1" applyFill="1" applyBorder="1" applyAlignment="1" applyProtection="1">
      <alignment horizontal="center" vertical="center"/>
      <protection locked="0"/>
    </xf>
    <xf numFmtId="0" fontId="9" fillId="14" borderId="139" xfId="0" applyFont="1" applyFill="1" applyBorder="1" applyAlignment="1" applyProtection="1">
      <alignment horizontal="center"/>
      <protection locked="0"/>
    </xf>
    <xf numFmtId="0" fontId="6" fillId="14" borderId="140" xfId="0" applyFont="1" applyFill="1" applyBorder="1" applyProtection="1">
      <protection locked="0"/>
    </xf>
    <xf numFmtId="0" fontId="9" fillId="0" borderId="20" xfId="0" applyFont="1" applyBorder="1"/>
    <xf numFmtId="0" fontId="9" fillId="16" borderId="13" xfId="0" applyFont="1" applyFill="1" applyBorder="1"/>
    <xf numFmtId="0" fontId="6" fillId="16" borderId="14" xfId="0" applyFont="1" applyFill="1" applyBorder="1"/>
    <xf numFmtId="0" fontId="9" fillId="16" borderId="0" xfId="0" applyFont="1" applyFill="1" applyAlignment="1">
      <alignment vertical="center"/>
    </xf>
    <xf numFmtId="0" fontId="9" fillId="14" borderId="45" xfId="0" applyFont="1" applyFill="1" applyBorder="1" applyAlignment="1" applyProtection="1">
      <alignment horizontal="center" vertical="center" wrapText="1"/>
      <protection locked="0"/>
    </xf>
    <xf numFmtId="0" fontId="9" fillId="14" borderId="4" xfId="0" applyFont="1" applyFill="1" applyBorder="1" applyAlignment="1" applyProtection="1">
      <alignment horizontal="center" vertical="center" wrapText="1"/>
      <protection locked="0"/>
    </xf>
    <xf numFmtId="0" fontId="9" fillId="14" borderId="13" xfId="0" applyFont="1" applyFill="1" applyBorder="1" applyAlignment="1" applyProtection="1">
      <alignment horizontal="center" vertical="center" wrapText="1"/>
      <protection locked="0"/>
    </xf>
    <xf numFmtId="0" fontId="9" fillId="14" borderId="14" xfId="0" applyFont="1" applyFill="1" applyBorder="1" applyAlignment="1" applyProtection="1">
      <alignment horizontal="center" vertical="center" wrapText="1"/>
      <protection locked="0"/>
    </xf>
    <xf numFmtId="0" fontId="9" fillId="14" borderId="15" xfId="0" applyFont="1" applyFill="1" applyBorder="1" applyAlignment="1" applyProtection="1">
      <alignment horizontal="center" vertical="center" wrapText="1"/>
      <protection locked="0"/>
    </xf>
    <xf numFmtId="0" fontId="9" fillId="14" borderId="16" xfId="0" applyFont="1" applyFill="1" applyBorder="1" applyAlignment="1" applyProtection="1">
      <alignment horizontal="center" vertical="center" wrapText="1"/>
      <protection locked="0"/>
    </xf>
    <xf numFmtId="0" fontId="9" fillId="14" borderId="17" xfId="0" applyFont="1" applyFill="1" applyBorder="1" applyAlignment="1" applyProtection="1">
      <alignment horizontal="center" vertical="center" wrapText="1"/>
      <protection locked="0"/>
    </xf>
    <xf numFmtId="0" fontId="9" fillId="14" borderId="18" xfId="0" applyFont="1" applyFill="1" applyBorder="1" applyAlignment="1" applyProtection="1">
      <alignment horizontal="center" vertical="center" wrapText="1"/>
      <protection locked="0"/>
    </xf>
    <xf numFmtId="0" fontId="53" fillId="0" borderId="13" xfId="0" applyFont="1" applyBorder="1" applyAlignment="1">
      <alignment vertical="center" wrapText="1"/>
    </xf>
    <xf numFmtId="0" fontId="54" fillId="0" borderId="14" xfId="0" applyFont="1" applyBorder="1" applyAlignment="1">
      <alignment vertical="center"/>
    </xf>
    <xf numFmtId="0" fontId="54" fillId="0" borderId="15" xfId="0" applyFont="1" applyBorder="1" applyAlignment="1">
      <alignment vertical="center"/>
    </xf>
    <xf numFmtId="0" fontId="54" fillId="0" borderId="155" xfId="0" applyFont="1" applyBorder="1" applyAlignment="1">
      <alignment vertical="center"/>
    </xf>
    <xf numFmtId="0" fontId="55" fillId="0" borderId="0" xfId="0" applyFont="1" applyAlignment="1">
      <alignment vertical="center"/>
    </xf>
    <xf numFmtId="0" fontId="54" fillId="0" borderId="49" xfId="0" applyFont="1" applyBorder="1" applyAlignment="1">
      <alignment vertical="center"/>
    </xf>
    <xf numFmtId="0" fontId="17" fillId="0" borderId="53" xfId="0" applyFont="1" applyBorder="1" applyAlignment="1">
      <alignment horizontal="center" vertical="center" wrapText="1"/>
    </xf>
    <xf numFmtId="0" fontId="6" fillId="0" borderId="51" xfId="0" applyFont="1" applyBorder="1"/>
    <xf numFmtId="0" fontId="6" fillId="0" borderId="157" xfId="0" applyFont="1" applyBorder="1"/>
    <xf numFmtId="0" fontId="56" fillId="0" borderId="179" xfId="0" applyFont="1" applyBorder="1" applyAlignment="1">
      <alignment horizontal="left" vertical="center"/>
    </xf>
    <xf numFmtId="0" fontId="56" fillId="0" borderId="179" xfId="0" applyFont="1" applyBorder="1" applyAlignment="1">
      <alignment horizontal="left" vertical="center" wrapText="1"/>
    </xf>
    <xf numFmtId="0" fontId="56" fillId="0" borderId="186" xfId="0" applyFont="1" applyBorder="1" applyAlignment="1">
      <alignment horizontal="center"/>
    </xf>
    <xf numFmtId="0" fontId="84" fillId="30" borderId="190" xfId="0" applyFont="1" applyFill="1" applyBorder="1" applyAlignment="1">
      <alignment horizontal="center" vertical="center"/>
    </xf>
    <xf numFmtId="0" fontId="84" fillId="30" borderId="292" xfId="0" applyFont="1" applyFill="1" applyBorder="1" applyAlignment="1">
      <alignment horizontal="center" vertical="center"/>
    </xf>
    <xf numFmtId="0" fontId="84" fillId="30" borderId="191" xfId="0" applyFont="1" applyFill="1" applyBorder="1" applyAlignment="1">
      <alignment horizontal="center" vertical="center"/>
    </xf>
    <xf numFmtId="0" fontId="81" fillId="0" borderId="190" xfId="0" applyFont="1" applyBorder="1" applyAlignment="1">
      <alignment horizontal="center" vertical="center"/>
    </xf>
    <xf numFmtId="0" fontId="81" fillId="0" borderId="292" xfId="0" applyFont="1" applyBorder="1" applyAlignment="1">
      <alignment horizontal="center" vertical="center"/>
    </xf>
    <xf numFmtId="0" fontId="81" fillId="0" borderId="191" xfId="0" applyFont="1" applyBorder="1" applyAlignment="1">
      <alignment horizontal="center" vertical="center"/>
    </xf>
    <xf numFmtId="0" fontId="48" fillId="0" borderId="168" xfId="0" applyFont="1" applyBorder="1" applyAlignment="1">
      <alignment horizontal="center" vertical="center" wrapText="1"/>
    </xf>
    <xf numFmtId="0" fontId="48" fillId="0" borderId="169" xfId="0" applyFont="1" applyBorder="1" applyAlignment="1">
      <alignment horizontal="center" vertical="center" wrapText="1"/>
    </xf>
    <xf numFmtId="0" fontId="48" fillId="0" borderId="170" xfId="0" applyFont="1" applyBorder="1" applyAlignment="1">
      <alignment horizontal="center" vertical="center" wrapText="1"/>
    </xf>
    <xf numFmtId="0" fontId="48" fillId="0" borderId="168" xfId="0" applyFont="1" applyBorder="1" applyAlignment="1">
      <alignment horizontal="center" vertical="center"/>
    </xf>
    <xf numFmtId="0" fontId="48" fillId="0" borderId="169" xfId="0" applyFont="1" applyBorder="1" applyAlignment="1">
      <alignment horizontal="center" vertical="center"/>
    </xf>
    <xf numFmtId="0" fontId="48" fillId="0" borderId="168" xfId="0" applyFont="1" applyBorder="1" applyAlignment="1">
      <alignment horizontal="left" vertical="center" wrapText="1"/>
    </xf>
    <xf numFmtId="0" fontId="48" fillId="0" borderId="170" xfId="0" applyFont="1" applyBorder="1" applyAlignment="1">
      <alignment horizontal="left" vertical="center" wrapText="1"/>
    </xf>
    <xf numFmtId="0" fontId="48" fillId="0" borderId="169" xfId="0" applyFont="1" applyBorder="1" applyAlignment="1">
      <alignment horizontal="left" vertical="center" wrapText="1"/>
    </xf>
    <xf numFmtId="171" fontId="81" fillId="0" borderId="190" xfId="0" applyNumberFormat="1" applyFont="1" applyBorder="1" applyAlignment="1">
      <alignment horizontal="center" vertical="center"/>
    </xf>
    <xf numFmtId="171" fontId="81" fillId="0" borderId="292" xfId="0" applyNumberFormat="1" applyFont="1" applyBorder="1" applyAlignment="1">
      <alignment horizontal="center" vertical="center"/>
    </xf>
    <xf numFmtId="171" fontId="81" fillId="0" borderId="191" xfId="0" applyNumberFormat="1" applyFont="1" applyBorder="1" applyAlignment="1">
      <alignment horizontal="center" vertical="center"/>
    </xf>
    <xf numFmtId="0" fontId="48" fillId="7" borderId="179" xfId="0" applyFont="1" applyFill="1" applyBorder="1" applyAlignment="1">
      <alignment horizontal="center" vertical="center"/>
    </xf>
    <xf numFmtId="0" fontId="95" fillId="32" borderId="179" xfId="4" applyFont="1" applyFill="1" applyBorder="1" applyAlignment="1">
      <alignment horizontal="center" vertical="center" wrapText="1"/>
    </xf>
    <xf numFmtId="0" fontId="95" fillId="0" borderId="179" xfId="4" applyFont="1" applyBorder="1" applyAlignment="1">
      <alignment horizontal="center" vertical="center" wrapText="1"/>
    </xf>
    <xf numFmtId="0" fontId="92" fillId="32" borderId="179" xfId="4" applyFill="1" applyBorder="1" applyAlignment="1">
      <alignment horizontal="center" vertical="center" wrapText="1"/>
    </xf>
    <xf numFmtId="0" fontId="95" fillId="0" borderId="179" xfId="4" applyFont="1" applyBorder="1" applyAlignment="1">
      <alignment horizontal="center" vertical="center"/>
    </xf>
    <xf numFmtId="0" fontId="95" fillId="32" borderId="179" xfId="4" applyFont="1" applyFill="1" applyBorder="1" applyAlignment="1">
      <alignment horizontal="center" vertical="center"/>
    </xf>
  </cellXfs>
  <cellStyles count="7">
    <cellStyle name="Migliaia" xfId="1" builtinId="3"/>
    <cellStyle name="Migliaia 2" xfId="5" xr:uid="{2E675F95-0CAF-4FA4-A512-F828600B519B}"/>
    <cellStyle name="Normale" xfId="0" builtinId="0"/>
    <cellStyle name="Normale 2" xfId="4" xr:uid="{B3454A27-0B04-4FF8-BAD3-48E6042BE372}"/>
    <cellStyle name="Percentuale" xfId="2" builtinId="5"/>
    <cellStyle name="Percentuale 2" xfId="6" xr:uid="{D5ECD0F4-44AD-4FC5-81AA-F1D596E8605B}"/>
    <cellStyle name="Valuta" xfId="3" builtinId="4"/>
  </cellStyles>
  <dxfs count="12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4998626667073579"/>
        </patternFill>
      </fill>
    </dxf>
    <dxf>
      <fill>
        <patternFill>
          <bgColor theme="5" tint="0.39994506668294322"/>
        </patternFill>
      </fill>
    </dxf>
    <dxf>
      <font>
        <strike/>
      </font>
      <fill>
        <patternFill patternType="solid">
          <fgColor rgb="FF999999"/>
          <bgColor rgb="FF999999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/>
      </font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F1C232"/>
      </font>
      <fill>
        <patternFill patternType="none"/>
      </fill>
    </dxf>
    <dxf>
      <font>
        <color rgb="FFF1C232"/>
      </font>
      <fill>
        <patternFill patternType="none"/>
      </fill>
    </dxf>
    <dxf>
      <font>
        <color rgb="FFF1C232"/>
      </font>
      <fill>
        <patternFill patternType="none"/>
      </fill>
    </dxf>
    <dxf>
      <font>
        <color rgb="FFF1C232"/>
      </font>
      <fill>
        <patternFill patternType="none"/>
      </fill>
    </dxf>
    <dxf>
      <font>
        <color rgb="FFF1C232"/>
      </font>
      <fill>
        <patternFill patternType="none"/>
      </fill>
    </dxf>
    <dxf>
      <font>
        <color rgb="FFF1C232"/>
      </font>
      <fill>
        <patternFill patternType="none"/>
      </fill>
    </dxf>
    <dxf>
      <fill>
        <patternFill>
          <bgColor theme="0" tint="-0.34998626667073579"/>
        </patternFill>
      </fill>
    </dxf>
    <dxf>
      <fill>
        <patternFill>
          <bgColor theme="5" tint="0.39994506668294322"/>
        </patternFill>
      </fill>
    </dxf>
    <dxf>
      <font>
        <color rgb="FF0000FF"/>
      </font>
      <fill>
        <patternFill patternType="solid">
          <fgColor rgb="FFF1C232"/>
          <bgColor rgb="FFF1C232"/>
        </patternFill>
      </fill>
    </dxf>
    <dxf>
      <font>
        <b val="0"/>
        <i/>
        <color theme="2" tint="-0.24994659260841701"/>
      </font>
    </dxf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rgb="FFD9D9D9"/>
      </font>
      <fill>
        <patternFill patternType="solid">
          <fgColor rgb="FFD9D9D9"/>
          <bgColor rgb="FFD9D9D9"/>
        </patternFill>
      </fill>
    </dxf>
    <dxf>
      <font>
        <color theme="0" tint="-0.499984740745262"/>
      </font>
      <fill>
        <patternFill>
          <bgColor theme="0" tint="-0.49998474074526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theme="0"/>
        </patternFill>
      </fill>
      <border>
        <left/>
        <right/>
        <top style="thin">
          <color theme="1"/>
        </top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</font>
      <fill>
        <patternFill patternType="solid">
          <fgColor rgb="FFB7B7B7"/>
          <bgColor rgb="FFB7B7B7"/>
        </patternFill>
      </fill>
    </dxf>
    <dxf>
      <font>
        <color theme="2" tint="-0.14996795556505021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strike/>
        <color rgb="FFB7B7B7"/>
      </font>
      <fill>
        <patternFill patternType="solid">
          <fgColor rgb="FFB7B7B7"/>
          <bgColor rgb="FFB7B7B7"/>
        </patternFill>
      </fill>
    </dxf>
    <dxf>
      <font>
        <color theme="0"/>
      </font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4" tint="-0.24994659260841701"/>
      </font>
      <fill>
        <patternFill>
          <bgColor theme="2" tint="-0.14996795556505021"/>
        </patternFill>
      </fill>
    </dxf>
    <dxf>
      <font>
        <b/>
        <i val="0"/>
        <color theme="4" tint="-0.24994659260841701"/>
      </font>
    </dxf>
    <dxf>
      <font>
        <color theme="0" tint="-0.499984740745262"/>
      </font>
      <fill>
        <patternFill>
          <bgColor theme="0" tint="-0.49998474074526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1" tint="0.499984740745262"/>
        </patternFill>
      </fill>
    </dxf>
    <dxf>
      <font>
        <b/>
        <i val="0"/>
        <color auto="1"/>
      </font>
    </dxf>
    <dxf>
      <font>
        <b/>
        <i val="0"/>
        <color theme="1"/>
      </font>
    </dxf>
    <dxf>
      <font>
        <color auto="1"/>
      </font>
      <fill>
        <patternFill>
          <bgColor rgb="FFFF0000"/>
        </patternFill>
      </fill>
    </dxf>
    <dxf>
      <font>
        <strike/>
      </font>
      <fill>
        <patternFill patternType="solid">
          <fgColor rgb="FF999999"/>
          <bgColor rgb="FF999999"/>
        </patternFill>
      </fill>
    </dxf>
    <dxf>
      <font>
        <strike/>
      </font>
      <fill>
        <patternFill patternType="solid">
          <fgColor rgb="FF999999"/>
          <bgColor rgb="FF99999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 val="0"/>
        <i val="0"/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499984740745262"/>
      </font>
      <fill>
        <patternFill>
          <bgColor theme="0" tint="-0.49998474074526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34998626667073579"/>
      </font>
      <fill>
        <patternFill>
          <bgColor theme="0" tint="-0.34998626667073579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color theme="0" tint="-0.499984740745262"/>
      </font>
      <fill>
        <patternFill>
          <fgColor theme="0" tint="-0.499984740745262"/>
          <bgColor theme="0" tint="-0.49998474074526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499984740745262"/>
      </font>
      <fill>
        <patternFill>
          <bgColor theme="0" tint="-0.49998474074526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499984740745262"/>
      </font>
      <fill>
        <patternFill>
          <bgColor theme="0" tint="-0.49998474074526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499984740745262"/>
      </font>
      <fill>
        <patternFill>
          <bgColor theme="0" tint="-0.49998474074526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strike/>
      </font>
      <fill>
        <patternFill patternType="solid">
          <fgColor rgb="FFD9D9D9"/>
          <bgColor rgb="FFD9D9D9"/>
        </patternFill>
      </fill>
    </dxf>
    <dxf>
      <font>
        <b/>
      </font>
      <fill>
        <patternFill patternType="none"/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D1FF"/>
      <color rgb="FFD200D2"/>
      <color rgb="FFFF75FF"/>
      <color rgb="FFFFCC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">
    <tabColor theme="1"/>
    <outlinePr summaryBelow="0" summaryRight="0"/>
  </sheetPr>
  <dimension ref="A1:Z49"/>
  <sheetViews>
    <sheetView zoomScale="160" zoomScaleNormal="160" workbookViewId="0">
      <selection activeCell="B5" sqref="B5"/>
    </sheetView>
  </sheetViews>
  <sheetFormatPr defaultColWidth="0" defaultRowHeight="15.75" customHeight="1" zeroHeight="1" x14ac:dyDescent="0.2"/>
  <cols>
    <col min="1" max="1" width="12.7109375" customWidth="1"/>
    <col min="2" max="2" width="18.85546875" customWidth="1"/>
    <col min="3" max="3" width="49.42578125" customWidth="1"/>
    <col min="4" max="26" width="2.7109375" customWidth="1"/>
    <col min="27" max="16384" width="12.7109375" hidden="1"/>
  </cols>
  <sheetData>
    <row r="1" spans="1:26" ht="12.75" x14ac:dyDescent="0.2">
      <c r="A1" s="1" t="s">
        <v>0</v>
      </c>
      <c r="B1" s="2">
        <f>'Oneri di Urbanizzazione'!E47</f>
        <v>0</v>
      </c>
      <c r="C1" s="3" t="s">
        <v>1</v>
      </c>
      <c r="D1" s="4"/>
      <c r="E1" s="324" t="str">
        <f>"='Descrizione Intervento'!E34"</f>
        <v>='Descrizione Intervento'!E34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x14ac:dyDescent="0.2">
      <c r="A2" s="6" t="s">
        <v>2</v>
      </c>
      <c r="B2" s="7">
        <f>'Oneri di Urbanizzazione'!E50</f>
        <v>0</v>
      </c>
      <c r="C2" s="8" t="s">
        <v>3</v>
      </c>
      <c r="D2" s="4"/>
      <c r="E2" s="324" t="str">
        <f>"='Descrizione Intervento'!E37"</f>
        <v>='Descrizione Intervento'!E37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2.75" x14ac:dyDescent="0.2">
      <c r="A3" s="6" t="s">
        <v>4</v>
      </c>
      <c r="B3" s="7" t="str">
        <f>Calcoli!BT4</f>
        <v/>
      </c>
      <c r="C3" s="8" t="s">
        <v>5</v>
      </c>
      <c r="D3" s="4"/>
      <c r="E3" s="324" t="str">
        <f t="shared" ref="E3:E12" si="0">" "</f>
        <v xml:space="preserve"> 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x14ac:dyDescent="0.2">
      <c r="A4" s="6" t="s">
        <v>6</v>
      </c>
      <c r="B4" s="7" t="str">
        <f>Calcoli!BT5</f>
        <v/>
      </c>
      <c r="C4" s="8" t="s">
        <v>7</v>
      </c>
      <c r="D4" s="4"/>
      <c r="E4" s="324" t="str">
        <f t="shared" si="0"/>
        <v xml:space="preserve"> 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75" x14ac:dyDescent="0.2">
      <c r="A5" s="6" t="s">
        <v>8</v>
      </c>
      <c r="B5" s="7">
        <f>Calcoli!BT6</f>
        <v>0</v>
      </c>
      <c r="C5" s="8" t="s">
        <v>9</v>
      </c>
      <c r="D5" s="4"/>
      <c r="E5" s="324" t="str">
        <f t="shared" si="0"/>
        <v xml:space="preserve"> 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x14ac:dyDescent="0.2">
      <c r="A6" s="6" t="s">
        <v>10</v>
      </c>
      <c r="B6" s="7">
        <f>Calcoli!BT7</f>
        <v>0</v>
      </c>
      <c r="C6" s="8" t="s">
        <v>11</v>
      </c>
      <c r="D6" s="4"/>
      <c r="E6" s="324" t="str">
        <f t="shared" si="0"/>
        <v xml:space="preserve"> 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75" x14ac:dyDescent="0.2">
      <c r="A7" s="6" t="s">
        <v>12</v>
      </c>
      <c r="B7" s="7">
        <f>Calcoli!BT8</f>
        <v>0</v>
      </c>
      <c r="C7" s="8" t="s">
        <v>13</v>
      </c>
      <c r="D7" s="4"/>
      <c r="E7" s="324" t="str">
        <f t="shared" si="0"/>
        <v xml:space="preserve"> 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75" x14ac:dyDescent="0.2">
      <c r="A8" s="6" t="s">
        <v>14</v>
      </c>
      <c r="B8" s="7">
        <f>Calcoli!BT9</f>
        <v>0</v>
      </c>
      <c r="C8" s="8" t="s">
        <v>15</v>
      </c>
      <c r="D8" s="4"/>
      <c r="E8" s="324" t="str">
        <f t="shared" si="0"/>
        <v xml:space="preserve"> 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x14ac:dyDescent="0.2">
      <c r="A9" s="6" t="s">
        <v>16</v>
      </c>
      <c r="B9" s="7">
        <f>Calcoli!BT10</f>
        <v>0</v>
      </c>
      <c r="C9" s="8" t="s">
        <v>17</v>
      </c>
      <c r="D9" s="4"/>
      <c r="E9" s="324" t="str">
        <f t="shared" si="0"/>
        <v xml:space="preserve"> 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x14ac:dyDescent="0.2">
      <c r="A10" s="6" t="s">
        <v>18</v>
      </c>
      <c r="B10" s="7">
        <f>Calcoli!BT11</f>
        <v>0</v>
      </c>
      <c r="C10" s="8" t="s">
        <v>19</v>
      </c>
      <c r="D10" s="4"/>
      <c r="E10" s="324" t="str">
        <f t="shared" si="0"/>
        <v xml:space="preserve"> 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x14ac:dyDescent="0.2">
      <c r="A11" s="6" t="s">
        <v>20</v>
      </c>
      <c r="B11" s="7">
        <f>Calcoli!BT12</f>
        <v>0</v>
      </c>
      <c r="C11" s="8" t="s">
        <v>21</v>
      </c>
      <c r="D11" s="4"/>
      <c r="E11" s="324" t="str">
        <f t="shared" si="0"/>
        <v xml:space="preserve"> 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x14ac:dyDescent="0.2">
      <c r="A12" s="6" t="s">
        <v>22</v>
      </c>
      <c r="B12" s="7">
        <f>Calcoli!BT13</f>
        <v>0</v>
      </c>
      <c r="C12" s="8" t="s">
        <v>23</v>
      </c>
      <c r="D12" s="4"/>
      <c r="E12" s="324" t="str">
        <f t="shared" si="0"/>
        <v xml:space="preserve"> 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x14ac:dyDescent="0.2">
      <c r="A13" s="6" t="s">
        <v>24</v>
      </c>
      <c r="B13" s="7">
        <f>'Oneri di Urbanizzazione'!K199</f>
        <v>0</v>
      </c>
      <c r="C13" s="8" t="s">
        <v>25</v>
      </c>
      <c r="D13" s="4"/>
      <c r="E13" s="324" t="str">
        <f>"='Descrizione Intervento'!K166"</f>
        <v>='Descrizione Intervento'!K166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x14ac:dyDescent="0.2">
      <c r="A14" s="9" t="s">
        <v>26</v>
      </c>
      <c r="B14" s="10">
        <f>'Oneri di Urbanizzazione'!K203</f>
        <v>0</v>
      </c>
      <c r="C14" s="11" t="s">
        <v>27</v>
      </c>
      <c r="D14" s="4"/>
      <c r="E14" s="324" t="str">
        <f>"='Descrizione Intervento'!K170"</f>
        <v>='Descrizione Intervento'!K170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x14ac:dyDescent="0.2">
      <c r="A15" s="12" t="s">
        <v>28</v>
      </c>
      <c r="B15" s="13">
        <f ca="1">'Costo di costruzione'!G59</f>
        <v>0</v>
      </c>
      <c r="C15" s="14" t="s">
        <v>29</v>
      </c>
      <c r="D15" s="4"/>
      <c r="E15" s="324" t="str">
        <f>"='Costo di costruzione'!G57"</f>
        <v>='Costo di costruzione'!G57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x14ac:dyDescent="0.2">
      <c r="A16" s="6" t="s">
        <v>30</v>
      </c>
      <c r="B16" s="7"/>
      <c r="C16" s="8" t="s">
        <v>31</v>
      </c>
      <c r="D16" s="4"/>
      <c r="E16" s="324" t="str">
        <f>" "</f>
        <v xml:space="preserve"> 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x14ac:dyDescent="0.2">
      <c r="A17" s="6" t="s">
        <v>32</v>
      </c>
      <c r="B17" s="15">
        <f ca="1">'Determinazione classe'!N33</f>
        <v>1</v>
      </c>
      <c r="C17" s="8" t="s">
        <v>33</v>
      </c>
      <c r="D17" s="4"/>
      <c r="E17" s="324" t="str">
        <f>"='Determinazione classe'!P31"</f>
        <v>='Determinazione classe'!P31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x14ac:dyDescent="0.2">
      <c r="A18" s="6" t="s">
        <v>34</v>
      </c>
      <c r="B18" s="16">
        <f ca="1">'Determinazione classe'!N34</f>
        <v>0</v>
      </c>
      <c r="C18" s="8" t="s">
        <v>35</v>
      </c>
      <c r="D18" s="4"/>
      <c r="E18" s="324" t="str">
        <f>"='Determinazione classe'!P32"</f>
        <v>='Determinazione classe'!P32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x14ac:dyDescent="0.2">
      <c r="A19" s="6" t="s">
        <v>36</v>
      </c>
      <c r="B19" s="7">
        <f>'Determinazione classe'!B40</f>
        <v>0</v>
      </c>
      <c r="C19" s="8" t="s">
        <v>37</v>
      </c>
      <c r="D19" s="4"/>
      <c r="E19" s="324" t="str">
        <f>"='Determinazione classe'!B33"</f>
        <v>='Determinazione classe'!B33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x14ac:dyDescent="0.2">
      <c r="A20" s="6" t="s">
        <v>38</v>
      </c>
      <c r="B20" s="17">
        <f ca="1">'Determinazione classe'!E12+'Determinazione classe'!I12</f>
        <v>0</v>
      </c>
      <c r="C20" s="8" t="s">
        <v>39</v>
      </c>
      <c r="D20" s="4"/>
      <c r="E20" s="324" t="str">
        <f>"='Determinazione classe'!E11+'Determinazione classe'!I11"</f>
        <v>='Determinazione classe'!E11+'Determinazione classe'!I11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x14ac:dyDescent="0.2">
      <c r="A21" s="6" t="s">
        <v>40</v>
      </c>
      <c r="B21" s="7"/>
      <c r="C21" s="8" t="s">
        <v>41</v>
      </c>
      <c r="D21" s="4"/>
      <c r="E21" s="324" t="str">
        <f t="shared" ref="E21:E33" si="1">" "</f>
        <v xml:space="preserve"> 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x14ac:dyDescent="0.2">
      <c r="A22" s="6" t="s">
        <v>42</v>
      </c>
      <c r="B22" s="7"/>
      <c r="C22" s="8" t="s">
        <v>43</v>
      </c>
      <c r="D22" s="4"/>
      <c r="E22" s="324" t="str">
        <f t="shared" si="1"/>
        <v xml:space="preserve"> 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x14ac:dyDescent="0.2">
      <c r="A23" s="6" t="s">
        <v>44</v>
      </c>
      <c r="B23" s="7"/>
      <c r="C23" s="8" t="s">
        <v>45</v>
      </c>
      <c r="D23" s="4"/>
      <c r="E23" s="324" t="str">
        <f t="shared" si="1"/>
        <v xml:space="preserve"> 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x14ac:dyDescent="0.2">
      <c r="A24" s="6" t="s">
        <v>46</v>
      </c>
      <c r="B24" s="7"/>
      <c r="C24" s="8" t="s">
        <v>47</v>
      </c>
      <c r="D24" s="4"/>
      <c r="E24" s="324" t="str">
        <f t="shared" si="1"/>
        <v xml:space="preserve"> 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x14ac:dyDescent="0.2">
      <c r="A25" s="6" t="s">
        <v>48</v>
      </c>
      <c r="B25" s="7"/>
      <c r="C25" s="8" t="s">
        <v>49</v>
      </c>
      <c r="D25" s="4"/>
      <c r="E25" s="324" t="str">
        <f t="shared" si="1"/>
        <v xml:space="preserve"> 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x14ac:dyDescent="0.2">
      <c r="A26" s="6" t="s">
        <v>50</v>
      </c>
      <c r="B26" s="7"/>
      <c r="C26" s="8" t="s">
        <v>51</v>
      </c>
      <c r="D26" s="4"/>
      <c r="E26" s="324" t="str">
        <f t="shared" si="1"/>
        <v xml:space="preserve"> 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x14ac:dyDescent="0.2">
      <c r="A27" s="6" t="s">
        <v>52</v>
      </c>
      <c r="B27" s="7"/>
      <c r="C27" s="8" t="s">
        <v>53</v>
      </c>
      <c r="D27" s="4"/>
      <c r="E27" s="324" t="str">
        <f t="shared" si="1"/>
        <v xml:space="preserve"> 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x14ac:dyDescent="0.2">
      <c r="A28" s="6" t="s">
        <v>54</v>
      </c>
      <c r="B28" s="7"/>
      <c r="C28" s="8" t="s">
        <v>55</v>
      </c>
      <c r="D28" s="4"/>
      <c r="E28" s="324" t="str">
        <f t="shared" si="1"/>
        <v xml:space="preserve"> 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x14ac:dyDescent="0.2">
      <c r="A29" s="6" t="s">
        <v>56</v>
      </c>
      <c r="B29" s="7"/>
      <c r="C29" s="8" t="s">
        <v>57</v>
      </c>
      <c r="D29" s="4"/>
      <c r="E29" s="324" t="str">
        <f t="shared" si="1"/>
        <v xml:space="preserve"> 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x14ac:dyDescent="0.2">
      <c r="A30" s="6" t="s">
        <v>58</v>
      </c>
      <c r="B30" s="7"/>
      <c r="C30" s="8" t="s">
        <v>59</v>
      </c>
      <c r="D30" s="4"/>
      <c r="E30" s="324" t="str">
        <f t="shared" si="1"/>
        <v xml:space="preserve"> 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x14ac:dyDescent="0.2">
      <c r="A31" s="6" t="s">
        <v>60</v>
      </c>
      <c r="B31" s="7"/>
      <c r="C31" s="8" t="s">
        <v>61</v>
      </c>
      <c r="D31" s="4"/>
      <c r="E31" s="324" t="str">
        <f t="shared" si="1"/>
        <v xml:space="preserve"> 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x14ac:dyDescent="0.2">
      <c r="A32" s="6" t="s">
        <v>62</v>
      </c>
      <c r="B32" s="7"/>
      <c r="C32" s="8" t="s">
        <v>63</v>
      </c>
      <c r="D32" s="4"/>
      <c r="E32" s="324" t="str">
        <f t="shared" si="1"/>
        <v xml:space="preserve"> 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x14ac:dyDescent="0.2">
      <c r="A33" s="18" t="s">
        <v>64</v>
      </c>
      <c r="B33" s="19"/>
      <c r="C33" s="20" t="s">
        <v>65</v>
      </c>
      <c r="D33" s="4"/>
      <c r="E33" s="324" t="str">
        <f t="shared" si="1"/>
        <v xml:space="preserve"> 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x14ac:dyDescent="0.2">
      <c r="A34" s="21"/>
      <c r="B34" s="22"/>
      <c r="C34" s="21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x14ac:dyDescent="0.2">
      <c r="A35" s="5"/>
      <c r="B35" s="23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x14ac:dyDescent="0.2">
      <c r="A36" s="5"/>
      <c r="B36" s="23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x14ac:dyDescent="0.2">
      <c r="A37" s="5"/>
      <c r="B37" s="23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x14ac:dyDescent="0.2">
      <c r="A38" s="5"/>
      <c r="B38" s="23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x14ac:dyDescent="0.2">
      <c r="A39" s="5"/>
      <c r="B39" s="23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x14ac:dyDescent="0.2">
      <c r="A40" s="5"/>
      <c r="B40" s="23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x14ac:dyDescent="0.2">
      <c r="A41" s="5"/>
      <c r="B41" s="23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x14ac:dyDescent="0.2">
      <c r="A42" s="5"/>
      <c r="B42" s="23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x14ac:dyDescent="0.2">
      <c r="A43" s="5"/>
      <c r="B43" s="23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x14ac:dyDescent="0.2">
      <c r="A44" s="5"/>
      <c r="B44" s="23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x14ac:dyDescent="0.2">
      <c r="A45" s="5"/>
      <c r="B45" s="23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x14ac:dyDescent="0.2">
      <c r="A46" s="5"/>
      <c r="B46" s="23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x14ac:dyDescent="0.2">
      <c r="A47" s="5"/>
      <c r="B47" s="23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x14ac:dyDescent="0.2">
      <c r="A48" s="5"/>
      <c r="B48" s="23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x14ac:dyDescent="0.2">
      <c r="A49" s="5"/>
      <c r="B49" s="23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10">
    <tabColor rgb="FF4A86E8"/>
    <outlinePr summaryBelow="0" summaryRight="0"/>
  </sheetPr>
  <dimension ref="A1:S209"/>
  <sheetViews>
    <sheetView zoomScale="85" zoomScaleNormal="85" workbookViewId="0">
      <selection activeCell="E31" sqref="E31:M32"/>
    </sheetView>
  </sheetViews>
  <sheetFormatPr defaultColWidth="0" defaultRowHeight="15.75" customHeight="1" zeroHeight="1" x14ac:dyDescent="0.2"/>
  <cols>
    <col min="1" max="2" width="2.7109375" style="353" customWidth="1"/>
    <col min="3" max="3" width="46.7109375" style="353" customWidth="1"/>
    <col min="4" max="4" width="26" style="353" customWidth="1"/>
    <col min="5" max="5" width="10.140625" style="353" customWidth="1"/>
    <col min="6" max="6" width="6.7109375" style="353" customWidth="1"/>
    <col min="7" max="7" width="3.5703125" style="353" customWidth="1"/>
    <col min="8" max="8" width="11.5703125" style="353" customWidth="1"/>
    <col min="9" max="9" width="3.28515625" style="353" customWidth="1"/>
    <col min="10" max="10" width="2.7109375" style="353" customWidth="1"/>
    <col min="11" max="11" width="12" style="353" customWidth="1"/>
    <col min="12" max="12" width="2.7109375" style="353" customWidth="1"/>
    <col min="13" max="13" width="15.85546875" style="353" customWidth="1"/>
    <col min="14" max="14" width="3.28515625" style="353" customWidth="1"/>
    <col min="15" max="17" width="2.7109375" style="353" customWidth="1"/>
    <col min="18" max="18" width="15" style="353" customWidth="1"/>
    <col min="19" max="19" width="2.7109375" customWidth="1"/>
    <col min="20" max="16384" width="12.7109375" hidden="1"/>
  </cols>
  <sheetData>
    <row r="1" spans="1:19" ht="18" x14ac:dyDescent="0.4">
      <c r="A1" s="65"/>
      <c r="B1" s="182"/>
      <c r="C1" s="182"/>
      <c r="D1" s="182"/>
      <c r="E1" s="182"/>
      <c r="F1" s="183"/>
      <c r="G1" s="182"/>
      <c r="H1" s="182"/>
      <c r="I1" s="183"/>
      <c r="J1" s="182"/>
      <c r="K1" s="182"/>
      <c r="L1" s="182"/>
      <c r="M1" s="184"/>
      <c r="N1" s="183"/>
      <c r="O1" s="182"/>
      <c r="P1" s="65"/>
      <c r="Q1" s="182"/>
      <c r="R1" s="182"/>
      <c r="S1" s="182"/>
    </row>
    <row r="2" spans="1:19" ht="21.75" x14ac:dyDescent="0.5">
      <c r="A2" s="185"/>
      <c r="B2" s="186"/>
      <c r="C2" s="187" t="s">
        <v>170</v>
      </c>
      <c r="D2" s="188"/>
      <c r="E2" s="188"/>
      <c r="F2" s="189"/>
      <c r="G2" s="188"/>
      <c r="H2" s="188"/>
      <c r="I2" s="189"/>
      <c r="J2" s="188"/>
      <c r="K2" s="188"/>
      <c r="L2" s="188"/>
      <c r="M2" s="190"/>
      <c r="N2" s="191"/>
      <c r="O2" s="192"/>
      <c r="P2" s="193"/>
      <c r="Q2" s="100"/>
      <c r="R2" s="34" t="s">
        <v>69</v>
      </c>
      <c r="S2" s="194"/>
    </row>
    <row r="3" spans="1:19" ht="18" customHeight="1" x14ac:dyDescent="0.4">
      <c r="A3" s="185"/>
      <c r="B3" s="195"/>
      <c r="C3" s="196" t="s">
        <v>171</v>
      </c>
      <c r="D3" s="196"/>
      <c r="E3" s="196"/>
      <c r="F3" s="197"/>
      <c r="G3" s="196"/>
      <c r="H3" s="196"/>
      <c r="I3" s="197"/>
      <c r="J3" s="196"/>
      <c r="K3" s="196"/>
      <c r="L3" s="196"/>
      <c r="M3" s="1238" t="str">
        <f>'Costo di costruzione'!G61</f>
        <v>No</v>
      </c>
      <c r="N3" s="1218"/>
      <c r="O3" s="198"/>
      <c r="P3" s="199"/>
      <c r="Q3" s="103"/>
      <c r="R3" s="39" t="s">
        <v>71</v>
      </c>
      <c r="S3" s="182"/>
    </row>
    <row r="4" spans="1:19" ht="18" customHeight="1" x14ac:dyDescent="0.4">
      <c r="A4" s="185"/>
      <c r="B4" s="195"/>
      <c r="C4" s="200" t="s">
        <v>172</v>
      </c>
      <c r="D4" s="200"/>
      <c r="E4" s="200"/>
      <c r="F4" s="201"/>
      <c r="G4" s="200"/>
      <c r="H4" s="200"/>
      <c r="I4" s="201"/>
      <c r="J4" s="200"/>
      <c r="K4" s="200"/>
      <c r="L4" s="200"/>
      <c r="M4" s="1239">
        <v>0</v>
      </c>
      <c r="N4" s="998"/>
      <c r="O4" s="198"/>
      <c r="P4" s="199"/>
      <c r="Q4" s="89"/>
      <c r="R4" s="202"/>
      <c r="S4" s="182"/>
    </row>
    <row r="5" spans="1:19" ht="18" customHeight="1" x14ac:dyDescent="0.4">
      <c r="A5" s="185"/>
      <c r="B5" s="195"/>
      <c r="C5" s="203" t="s">
        <v>173</v>
      </c>
      <c r="D5" s="200"/>
      <c r="E5" s="200"/>
      <c r="F5" s="201"/>
      <c r="G5" s="200"/>
      <c r="H5" s="200"/>
      <c r="I5" s="201"/>
      <c r="J5" s="200"/>
      <c r="K5" s="200"/>
      <c r="L5" s="200"/>
      <c r="M5" s="1240" t="s">
        <v>121</v>
      </c>
      <c r="N5" s="1241"/>
      <c r="O5" s="198"/>
      <c r="P5" s="199"/>
      <c r="Q5" s="199"/>
      <c r="R5" s="182"/>
      <c r="S5" s="182"/>
    </row>
    <row r="6" spans="1:19" ht="18" customHeight="1" x14ac:dyDescent="0.4">
      <c r="A6" s="185"/>
      <c r="B6" s="195"/>
      <c r="C6" s="203" t="s">
        <v>174</v>
      </c>
      <c r="D6" s="200"/>
      <c r="E6" s="200"/>
      <c r="F6" s="201"/>
      <c r="G6" s="200"/>
      <c r="H6" s="200"/>
      <c r="I6" s="201"/>
      <c r="J6" s="200"/>
      <c r="K6" s="200"/>
      <c r="L6" s="200"/>
      <c r="M6" s="1240" t="s">
        <v>121</v>
      </c>
      <c r="N6" s="1241"/>
      <c r="O6" s="198"/>
      <c r="P6" s="199"/>
      <c r="Q6" s="199"/>
      <c r="R6" s="199"/>
      <c r="S6" s="65"/>
    </row>
    <row r="7" spans="1:19" ht="18" customHeight="1" x14ac:dyDescent="0.4">
      <c r="A7" s="185"/>
      <c r="B7" s="195"/>
      <c r="C7" s="1242" t="s">
        <v>175</v>
      </c>
      <c r="D7" s="1011"/>
      <c r="E7" s="1011"/>
      <c r="F7" s="1011"/>
      <c r="G7" s="1011"/>
      <c r="H7" s="1011"/>
      <c r="I7" s="1011"/>
      <c r="J7" s="1011"/>
      <c r="K7" s="1011"/>
      <c r="L7" s="1012"/>
      <c r="M7" s="1243" t="s">
        <v>121</v>
      </c>
      <c r="N7" s="1241"/>
      <c r="O7" s="198"/>
      <c r="P7" s="199"/>
      <c r="Q7" s="199"/>
      <c r="R7" s="199"/>
      <c r="S7" s="65"/>
    </row>
    <row r="8" spans="1:19" ht="18" customHeight="1" x14ac:dyDescent="0.4">
      <c r="A8" s="185"/>
      <c r="B8" s="195"/>
      <c r="C8" s="1244" t="s">
        <v>176</v>
      </c>
      <c r="D8" s="1011"/>
      <c r="E8" s="1011"/>
      <c r="F8" s="1011"/>
      <c r="G8" s="1011"/>
      <c r="H8" s="1011"/>
      <c r="I8" s="1011"/>
      <c r="J8" s="1011"/>
      <c r="K8" s="1011"/>
      <c r="L8" s="1012"/>
      <c r="M8" s="1243" t="s">
        <v>121</v>
      </c>
      <c r="N8" s="1241"/>
      <c r="O8" s="198"/>
      <c r="P8" s="199"/>
      <c r="Q8" s="199"/>
      <c r="R8" s="199"/>
      <c r="S8" s="65"/>
    </row>
    <row r="9" spans="1:19" ht="18" customHeight="1" x14ac:dyDescent="0.4">
      <c r="A9" s="185"/>
      <c r="B9" s="195"/>
      <c r="C9" s="200" t="s">
        <v>177</v>
      </c>
      <c r="D9" s="200"/>
      <c r="E9" s="200"/>
      <c r="F9" s="201"/>
      <c r="G9" s="200"/>
      <c r="H9" s="200"/>
      <c r="I9" s="201"/>
      <c r="J9" s="200"/>
      <c r="K9" s="200"/>
      <c r="L9" s="200"/>
      <c r="M9" s="1240" t="s">
        <v>121</v>
      </c>
      <c r="N9" s="1241"/>
      <c r="O9" s="198"/>
      <c r="P9" s="199"/>
      <c r="Q9" s="199"/>
      <c r="R9" s="199"/>
      <c r="S9" s="65"/>
    </row>
    <row r="10" spans="1:19" ht="18" customHeight="1" x14ac:dyDescent="0.4">
      <c r="A10" s="185"/>
      <c r="B10" s="195"/>
      <c r="C10" s="200" t="s">
        <v>178</v>
      </c>
      <c r="D10" s="200"/>
      <c r="E10" s="200"/>
      <c r="F10" s="201"/>
      <c r="G10" s="200"/>
      <c r="H10" s="200"/>
      <c r="I10" s="201"/>
      <c r="J10" s="200"/>
      <c r="K10" s="200"/>
      <c r="L10" s="200"/>
      <c r="M10" s="1245">
        <v>0</v>
      </c>
      <c r="N10" s="1246"/>
      <c r="O10" s="198"/>
      <c r="P10" s="199"/>
      <c r="Q10" s="199"/>
      <c r="R10" s="199"/>
      <c r="S10" s="65"/>
    </row>
    <row r="11" spans="1:19" ht="18" customHeight="1" x14ac:dyDescent="0.4">
      <c r="A11" s="185"/>
      <c r="B11" s="245"/>
      <c r="C11" s="202" t="s">
        <v>302</v>
      </c>
      <c r="D11" s="202"/>
      <c r="E11" s="202"/>
      <c r="F11" s="214"/>
      <c r="G11" s="202"/>
      <c r="H11" s="202"/>
      <c r="I11" s="214"/>
      <c r="J11" s="202"/>
      <c r="K11" s="202"/>
      <c r="L11" s="202"/>
      <c r="M11" s="1245">
        <v>0</v>
      </c>
      <c r="N11" s="1246"/>
      <c r="O11" s="246"/>
      <c r="P11" s="199"/>
      <c r="Q11" s="199"/>
      <c r="R11" s="199"/>
      <c r="S11" s="65"/>
    </row>
    <row r="12" spans="1:19" ht="18.75" thickBot="1" x14ac:dyDescent="0.45">
      <c r="A12" s="185"/>
      <c r="B12" s="204"/>
      <c r="C12" s="205"/>
      <c r="D12" s="205"/>
      <c r="E12" s="205"/>
      <c r="F12" s="206"/>
      <c r="G12" s="205"/>
      <c r="H12" s="205"/>
      <c r="I12" s="206"/>
      <c r="J12" s="205"/>
      <c r="K12" s="205"/>
      <c r="L12" s="205"/>
      <c r="M12" s="207"/>
      <c r="N12" s="208"/>
      <c r="O12" s="209"/>
      <c r="P12" s="199"/>
      <c r="Q12" s="199"/>
      <c r="R12" s="199"/>
      <c r="S12" s="65"/>
    </row>
    <row r="13" spans="1:19" ht="18" x14ac:dyDescent="0.4">
      <c r="A13" s="65"/>
      <c r="B13" s="64"/>
      <c r="C13" s="64"/>
      <c r="D13" s="64"/>
      <c r="E13" s="64"/>
      <c r="F13" s="210"/>
      <c r="G13" s="64"/>
      <c r="H13" s="64"/>
      <c r="I13" s="210"/>
      <c r="J13" s="64"/>
      <c r="K13" s="64"/>
      <c r="L13" s="64"/>
      <c r="M13" s="211"/>
      <c r="N13" s="210"/>
      <c r="O13" s="64"/>
      <c r="P13" s="65"/>
      <c r="Q13" s="65"/>
      <c r="R13" s="199"/>
      <c r="S13" s="65"/>
    </row>
    <row r="14" spans="1:19" ht="18" x14ac:dyDescent="0.4">
      <c r="A14" s="65"/>
      <c r="B14" s="182"/>
      <c r="C14" s="182"/>
      <c r="D14" s="182"/>
      <c r="E14" s="182"/>
      <c r="F14" s="183"/>
      <c r="G14" s="182"/>
      <c r="H14" s="182"/>
      <c r="I14" s="183"/>
      <c r="J14" s="182"/>
      <c r="K14" s="182"/>
      <c r="L14" s="182"/>
      <c r="M14" s="184"/>
      <c r="N14" s="183"/>
      <c r="O14" s="182"/>
      <c r="P14" s="65"/>
      <c r="Q14" s="65"/>
      <c r="R14" s="65"/>
      <c r="S14" s="65"/>
    </row>
    <row r="15" spans="1:19" ht="21.75" x14ac:dyDescent="0.5">
      <c r="A15" s="185"/>
      <c r="B15" s="186"/>
      <c r="C15" s="187" t="s">
        <v>179</v>
      </c>
      <c r="D15" s="188"/>
      <c r="E15" s="188"/>
      <c r="F15" s="189"/>
      <c r="G15" s="188"/>
      <c r="H15" s="188"/>
      <c r="I15" s="189"/>
      <c r="J15" s="188"/>
      <c r="K15" s="188"/>
      <c r="L15" s="188"/>
      <c r="M15" s="190"/>
      <c r="N15" s="191"/>
      <c r="O15" s="192"/>
      <c r="P15" s="199"/>
      <c r="Q15" s="199"/>
      <c r="R15" s="199"/>
      <c r="S15" s="65"/>
    </row>
    <row r="16" spans="1:19" ht="18" customHeight="1" x14ac:dyDescent="0.4">
      <c r="A16" s="185"/>
      <c r="B16" s="195"/>
      <c r="C16" s="196" t="s">
        <v>180</v>
      </c>
      <c r="D16" s="212"/>
      <c r="E16" s="212"/>
      <c r="F16" s="213"/>
      <c r="G16" s="212"/>
      <c r="H16" s="212"/>
      <c r="I16" s="213"/>
      <c r="J16" s="212"/>
      <c r="K16" s="212"/>
      <c r="L16" s="196"/>
      <c r="M16" s="1235" t="s">
        <v>86</v>
      </c>
      <c r="N16" s="1236"/>
      <c r="O16" s="198"/>
      <c r="P16" s="199"/>
      <c r="Q16" s="199"/>
      <c r="R16" s="199"/>
      <c r="S16" s="65"/>
    </row>
    <row r="17" spans="1:19" ht="18" customHeight="1" x14ac:dyDescent="0.4">
      <c r="A17" s="185"/>
      <c r="B17" s="195"/>
      <c r="C17" s="200" t="s">
        <v>181</v>
      </c>
      <c r="D17" s="200"/>
      <c r="E17" s="200"/>
      <c r="F17" s="201"/>
      <c r="G17" s="200"/>
      <c r="H17" s="200"/>
      <c r="I17" s="201"/>
      <c r="J17" s="200"/>
      <c r="K17" s="200"/>
      <c r="L17" s="200"/>
      <c r="M17" s="1263" t="s">
        <v>86</v>
      </c>
      <c r="N17" s="1264"/>
      <c r="O17" s="198"/>
      <c r="P17" s="199"/>
      <c r="Q17" s="199"/>
      <c r="R17" s="199"/>
      <c r="S17" s="65"/>
    </row>
    <row r="18" spans="1:19" ht="18" customHeight="1" x14ac:dyDescent="0.4">
      <c r="A18" s="185"/>
      <c r="B18" s="195"/>
      <c r="C18" s="200" t="s">
        <v>182</v>
      </c>
      <c r="D18" s="200"/>
      <c r="E18" s="200"/>
      <c r="F18" s="201"/>
      <c r="G18" s="200"/>
      <c r="H18" s="200"/>
      <c r="I18" s="201"/>
      <c r="J18" s="200"/>
      <c r="K18" s="200"/>
      <c r="L18" s="200"/>
      <c r="M18" s="1247">
        <v>0</v>
      </c>
      <c r="N18" s="1248"/>
      <c r="O18" s="198"/>
      <c r="P18" s="199"/>
      <c r="Q18" s="199"/>
      <c r="R18" s="199"/>
      <c r="S18" s="65"/>
    </row>
    <row r="19" spans="1:19" ht="18" customHeight="1" x14ac:dyDescent="0.4">
      <c r="A19" s="185"/>
      <c r="B19" s="195"/>
      <c r="C19" s="200" t="s">
        <v>183</v>
      </c>
      <c r="D19" s="200"/>
      <c r="E19" s="200"/>
      <c r="F19" s="201"/>
      <c r="G19" s="200"/>
      <c r="H19" s="200"/>
      <c r="I19" s="201"/>
      <c r="J19" s="200"/>
      <c r="K19" s="200"/>
      <c r="L19" s="200"/>
      <c r="M19" s="1247">
        <v>0</v>
      </c>
      <c r="N19" s="1248"/>
      <c r="O19" s="198"/>
      <c r="P19" s="199"/>
      <c r="Q19" s="199"/>
      <c r="R19" s="199"/>
      <c r="S19" s="65"/>
    </row>
    <row r="20" spans="1:19" ht="18" customHeight="1" x14ac:dyDescent="0.4">
      <c r="A20" s="185"/>
      <c r="B20" s="195"/>
      <c r="C20" s="200" t="s">
        <v>184</v>
      </c>
      <c r="D20" s="200"/>
      <c r="E20" s="200"/>
      <c r="F20" s="201"/>
      <c r="G20" s="200"/>
      <c r="H20" s="200"/>
      <c r="I20" s="201"/>
      <c r="J20" s="200"/>
      <c r="K20" s="200"/>
      <c r="L20" s="200"/>
      <c r="M20" s="1247">
        <v>0</v>
      </c>
      <c r="N20" s="1248"/>
      <c r="O20" s="198"/>
      <c r="P20" s="199"/>
      <c r="Q20" s="199"/>
      <c r="R20" s="199"/>
      <c r="S20" s="65"/>
    </row>
    <row r="21" spans="1:19" ht="18" customHeight="1" x14ac:dyDescent="0.4">
      <c r="A21" s="185"/>
      <c r="B21" s="195"/>
      <c r="C21" s="200" t="s">
        <v>185</v>
      </c>
      <c r="D21" s="200"/>
      <c r="E21" s="200"/>
      <c r="F21" s="201"/>
      <c r="G21" s="200"/>
      <c r="H21" s="200"/>
      <c r="I21" s="201"/>
      <c r="J21" s="200"/>
      <c r="K21" s="200"/>
      <c r="L21" s="200"/>
      <c r="M21" s="1249">
        <v>0</v>
      </c>
      <c r="N21" s="1250"/>
      <c r="O21" s="198"/>
      <c r="P21" s="199"/>
      <c r="Q21" s="199"/>
      <c r="R21" s="199"/>
      <c r="S21" s="65"/>
    </row>
    <row r="22" spans="1:19" ht="18.75" thickBot="1" x14ac:dyDescent="0.45">
      <c r="A22" s="185"/>
      <c r="B22" s="204"/>
      <c r="C22" s="205"/>
      <c r="D22" s="205"/>
      <c r="E22" s="205"/>
      <c r="F22" s="206"/>
      <c r="G22" s="205"/>
      <c r="H22" s="205"/>
      <c r="I22" s="206"/>
      <c r="J22" s="205"/>
      <c r="K22" s="205"/>
      <c r="L22" s="205"/>
      <c r="M22" s="207"/>
      <c r="N22" s="208"/>
      <c r="O22" s="209"/>
      <c r="P22" s="199"/>
      <c r="Q22" s="199"/>
      <c r="R22" s="199"/>
      <c r="S22" s="65"/>
    </row>
    <row r="23" spans="1:19" ht="19.5" thickTop="1" thickBot="1" x14ac:dyDescent="0.45">
      <c r="A23" s="737"/>
      <c r="B23" s="738"/>
      <c r="C23" s="739"/>
      <c r="D23" s="739"/>
      <c r="E23" s="739"/>
      <c r="F23" s="740"/>
      <c r="G23" s="739"/>
      <c r="H23" s="739"/>
      <c r="I23" s="740"/>
      <c r="J23" s="739"/>
      <c r="K23" s="739"/>
      <c r="L23" s="739"/>
      <c r="M23" s="741"/>
      <c r="N23" s="742"/>
      <c r="O23" s="743"/>
      <c r="P23" s="744"/>
      <c r="Q23" s="744"/>
      <c r="R23" s="744"/>
      <c r="S23" s="65"/>
    </row>
    <row r="24" spans="1:19" ht="18.75" thickTop="1" x14ac:dyDescent="0.4">
      <c r="A24" s="185"/>
      <c r="B24" s="1256" t="s">
        <v>438</v>
      </c>
      <c r="C24" s="1257"/>
      <c r="D24" s="1257"/>
      <c r="E24" s="1257"/>
      <c r="F24" s="1257"/>
      <c r="G24" s="1257"/>
      <c r="H24" s="1257"/>
      <c r="I24" s="1257"/>
      <c r="J24" s="1257"/>
      <c r="K24" s="1258"/>
      <c r="L24" s="745"/>
      <c r="M24" s="1261" t="s">
        <v>428</v>
      </c>
      <c r="N24" s="1261"/>
      <c r="O24" s="1078"/>
      <c r="P24" s="199"/>
      <c r="Q24" s="199"/>
      <c r="R24" s="199"/>
      <c r="S24" s="65"/>
    </row>
    <row r="25" spans="1:19" ht="18.75" thickBot="1" x14ac:dyDescent="0.45">
      <c r="A25" s="737"/>
      <c r="B25" s="1259" t="str">
        <f>IF(M24="Multiple","effettuare il calcolo sul foglio OU altri","")</f>
        <v/>
      </c>
      <c r="C25" s="1260"/>
      <c r="D25" s="1260"/>
      <c r="E25" s="1260"/>
      <c r="F25" s="1260"/>
      <c r="G25" s="1260"/>
      <c r="H25" s="1260"/>
      <c r="I25" s="1260"/>
      <c r="J25" s="1260"/>
      <c r="K25" s="1260"/>
      <c r="L25" s="1260"/>
      <c r="M25" s="1262"/>
      <c r="N25" s="1262"/>
      <c r="O25" s="1079"/>
      <c r="P25" s="744"/>
      <c r="Q25" s="744"/>
      <c r="R25" s="744"/>
      <c r="S25" s="65"/>
    </row>
    <row r="26" spans="1:19" ht="19.5" thickTop="1" thickBot="1" x14ac:dyDescent="0.45">
      <c r="A26" s="65"/>
      <c r="B26" s="202"/>
      <c r="C26" s="202"/>
      <c r="D26" s="202"/>
      <c r="E26" s="202"/>
      <c r="F26" s="214"/>
      <c r="G26" s="202"/>
      <c r="H26" s="202"/>
      <c r="I26" s="214"/>
      <c r="J26" s="202"/>
      <c r="K26" s="202"/>
      <c r="L26" s="202"/>
      <c r="M26" s="215"/>
      <c r="N26" s="214"/>
      <c r="O26" s="202"/>
      <c r="P26" s="832"/>
      <c r="Q26" s="832"/>
      <c r="R26" s="832"/>
      <c r="S26" s="65"/>
    </row>
    <row r="27" spans="1:19" ht="21.75" x14ac:dyDescent="0.5">
      <c r="A27" s="185"/>
      <c r="B27" s="186"/>
      <c r="C27" s="216" t="s">
        <v>186</v>
      </c>
      <c r="D27" s="188"/>
      <c r="E27" s="188"/>
      <c r="F27" s="189"/>
      <c r="G27" s="188"/>
      <c r="H27" s="188"/>
      <c r="I27" s="189"/>
      <c r="J27" s="188"/>
      <c r="K27" s="188"/>
      <c r="L27" s="188"/>
      <c r="M27" s="190"/>
      <c r="N27" s="191"/>
      <c r="O27" s="192"/>
      <c r="P27" s="833"/>
      <c r="Q27" s="833"/>
      <c r="R27" s="833"/>
      <c r="S27" s="65"/>
    </row>
    <row r="28" spans="1:19" ht="18" x14ac:dyDescent="0.4">
      <c r="A28" s="185"/>
      <c r="B28" s="217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76"/>
      <c r="P28" s="833"/>
      <c r="Q28" s="833"/>
      <c r="R28" s="833"/>
      <c r="S28" s="65"/>
    </row>
    <row r="29" spans="1:19" ht="18" x14ac:dyDescent="0.4">
      <c r="A29" s="185"/>
      <c r="B29" s="217"/>
      <c r="C29" s="65" t="str">
        <f>OU_Parametri!B2</f>
        <v>Tipo di intervento</v>
      </c>
      <c r="D29" s="65"/>
      <c r="E29" s="1251" t="s">
        <v>223</v>
      </c>
      <c r="F29" s="1252"/>
      <c r="G29" s="1252"/>
      <c r="H29" s="1252"/>
      <c r="I29" s="1252"/>
      <c r="J29" s="1252"/>
      <c r="K29" s="1252"/>
      <c r="L29" s="1252"/>
      <c r="M29" s="1253"/>
      <c r="N29" s="506"/>
      <c r="O29" s="507"/>
      <c r="P29" s="833"/>
      <c r="Q29" s="370" t="str">
        <f>IF(COUNTIFS(OU_Parametri!B3:B1000,"&lt;&gt;")=0,"X","")</f>
        <v/>
      </c>
      <c r="R29" s="370"/>
      <c r="S29" s="65"/>
    </row>
    <row r="30" spans="1:19" ht="18" x14ac:dyDescent="0.4">
      <c r="A30" s="185"/>
      <c r="B30" s="217"/>
      <c r="C30" s="359" t="str">
        <f>"Inserire "&amp;C29</f>
        <v>Inserire Tipo di intervento</v>
      </c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506"/>
      <c r="O30" s="507"/>
      <c r="P30" s="833"/>
      <c r="Q30" s="370"/>
      <c r="R30" s="370"/>
      <c r="S30" s="65"/>
    </row>
    <row r="31" spans="1:19" ht="18" x14ac:dyDescent="0.4">
      <c r="A31" s="185"/>
      <c r="B31" s="195"/>
      <c r="C31" s="1265" t="str">
        <f>OU_Parametri!C2</f>
        <v>Destinazione d'uso</v>
      </c>
      <c r="D31" s="1004"/>
      <c r="E31" s="1271"/>
      <c r="F31" s="1272"/>
      <c r="G31" s="1272"/>
      <c r="H31" s="1272"/>
      <c r="I31" s="1272"/>
      <c r="J31" s="1272"/>
      <c r="K31" s="1272"/>
      <c r="L31" s="1272"/>
      <c r="M31" s="1273"/>
      <c r="N31" s="509"/>
      <c r="O31" s="510"/>
      <c r="P31" s="833"/>
      <c r="Q31" s="370" t="str">
        <f>IF(COUNTA(OU_Parametri!X3:X500)-COUNTBLANK(OU_Parametri!X3:X500)&gt;0,"","X")</f>
        <v>X</v>
      </c>
      <c r="R31" s="370"/>
      <c r="S31" s="513"/>
    </row>
    <row r="32" spans="1:19" ht="15.75" customHeight="1" x14ac:dyDescent="0.4">
      <c r="A32" s="185"/>
      <c r="B32" s="195"/>
      <c r="C32" s="359" t="str">
        <f>"Inserire "&amp;C31</f>
        <v>Inserire Destinazione d'uso</v>
      </c>
      <c r="D32" s="65"/>
      <c r="E32" s="1274"/>
      <c r="F32" s="1275"/>
      <c r="G32" s="1275"/>
      <c r="H32" s="1275"/>
      <c r="I32" s="1275"/>
      <c r="J32" s="1275"/>
      <c r="K32" s="1275"/>
      <c r="L32" s="1275"/>
      <c r="M32" s="1276"/>
      <c r="N32" s="509"/>
      <c r="O32" s="510"/>
      <c r="P32" s="833"/>
      <c r="Q32" s="370"/>
      <c r="R32" s="370"/>
      <c r="S32" s="513"/>
    </row>
    <row r="33" spans="1:19" ht="15.75" customHeight="1" x14ac:dyDescent="0.4">
      <c r="A33" s="185"/>
      <c r="B33" s="195"/>
      <c r="C33" s="218"/>
      <c r="D33" s="182"/>
      <c r="E33" s="363"/>
      <c r="F33" s="363"/>
      <c r="G33" s="363"/>
      <c r="H33" s="363"/>
      <c r="I33" s="364"/>
      <c r="J33" s="363"/>
      <c r="K33" s="363"/>
      <c r="L33" s="363"/>
      <c r="M33" s="365"/>
      <c r="N33" s="509"/>
      <c r="O33" s="510"/>
      <c r="P33" s="833"/>
      <c r="Q33" s="370"/>
      <c r="R33" s="370"/>
      <c r="S33" s="513"/>
    </row>
    <row r="34" spans="1:19" ht="18" x14ac:dyDescent="0.4">
      <c r="A34" s="185"/>
      <c r="B34" s="195"/>
      <c r="C34" s="1266" t="str">
        <f>OU_Parametri!D2</f>
        <v>Cambio destinazione d'uso</v>
      </c>
      <c r="D34" s="1267"/>
      <c r="E34" s="1251"/>
      <c r="F34" s="1252"/>
      <c r="G34" s="1252"/>
      <c r="H34" s="1252"/>
      <c r="I34" s="1252"/>
      <c r="J34" s="1252"/>
      <c r="K34" s="1252"/>
      <c r="L34" s="1252"/>
      <c r="M34" s="1253"/>
      <c r="N34" s="509"/>
      <c r="O34" s="510"/>
      <c r="P34" s="833"/>
      <c r="Q34" s="370" t="str">
        <f>IF(COUNTA(OU_Parametri!Y3:Y500)-COUNTBLANK(OU_Parametri!Y3:Y500)&gt;0,"","X")</f>
        <v>X</v>
      </c>
      <c r="R34" s="370"/>
      <c r="S34" s="513"/>
    </row>
    <row r="35" spans="1:19" ht="18" x14ac:dyDescent="0.4">
      <c r="A35" s="185"/>
      <c r="B35" s="337"/>
      <c r="C35" s="351"/>
      <c r="D35" s="352"/>
      <c r="E35" s="366"/>
      <c r="F35" s="366"/>
      <c r="G35" s="366"/>
      <c r="H35" s="367"/>
      <c r="I35" s="364"/>
      <c r="J35" s="363"/>
      <c r="K35" s="363"/>
      <c r="L35" s="363"/>
      <c r="M35" s="365"/>
      <c r="N35" s="509"/>
      <c r="O35" s="510"/>
      <c r="P35" s="833"/>
      <c r="Q35" s="370"/>
      <c r="R35" s="370"/>
      <c r="S35" s="513"/>
    </row>
    <row r="36" spans="1:19" s="362" customFormat="1" ht="18" x14ac:dyDescent="0.4">
      <c r="A36" s="360"/>
      <c r="B36" s="361"/>
      <c r="C36" s="1268" t="str">
        <f>OU_Parametri!E2</f>
        <v>IF (Indice di Fabbricabilità)</v>
      </c>
      <c r="D36" s="1268"/>
      <c r="E36" s="1269"/>
      <c r="F36" s="1269"/>
      <c r="G36" s="1269"/>
      <c r="H36" s="1269"/>
      <c r="I36" s="1269"/>
      <c r="J36" s="1269"/>
      <c r="K36" s="1269"/>
      <c r="L36" s="1269"/>
      <c r="M36" s="1270"/>
      <c r="N36" s="511"/>
      <c r="O36" s="512"/>
      <c r="P36" s="834"/>
      <c r="Q36" s="370" t="str">
        <f>IF(COUNTA(OU_Parametri!Z3:Z500)-COUNTBLANK(OU_Parametri!Z3:Z500)&gt;0,"","X")</f>
        <v>X</v>
      </c>
      <c r="R36" s="515"/>
      <c r="S36" s="514"/>
    </row>
    <row r="37" spans="1:19" ht="18" hidden="1" customHeight="1" x14ac:dyDescent="0.4">
      <c r="A37" s="185"/>
      <c r="B37" s="337"/>
      <c r="C37" s="351"/>
      <c r="D37" s="352"/>
      <c r="E37" s="368"/>
      <c r="F37" s="368"/>
      <c r="G37" s="368"/>
      <c r="H37" s="369"/>
      <c r="I37" s="364"/>
      <c r="J37" s="363"/>
      <c r="K37" s="363"/>
      <c r="L37" s="363"/>
      <c r="M37" s="365"/>
      <c r="N37" s="509"/>
      <c r="O37" s="510"/>
      <c r="P37" s="833"/>
      <c r="Q37" s="370"/>
      <c r="R37" s="370"/>
      <c r="S37" s="513"/>
    </row>
    <row r="38" spans="1:19" ht="18" hidden="1" customHeight="1" x14ac:dyDescent="0.4">
      <c r="A38" s="185"/>
      <c r="B38" s="337"/>
      <c r="C38" s="351" t="str">
        <f>IF(COUNTIFS(OU_Parametri!$F:$F,"&lt;&gt;")&gt;1,OU_Parametri!$F$2,"")</f>
        <v/>
      </c>
      <c r="D38" s="352"/>
      <c r="E38" s="1252"/>
      <c r="F38" s="1252"/>
      <c r="G38" s="1252"/>
      <c r="H38" s="1252"/>
      <c r="I38" s="1252"/>
      <c r="J38" s="1252"/>
      <c r="K38" s="1252"/>
      <c r="L38" s="1252"/>
      <c r="M38" s="1253"/>
      <c r="N38" s="509"/>
      <c r="O38" s="510"/>
      <c r="P38" s="833"/>
      <c r="Q38" s="370" t="str">
        <f>IF(COUNTA(OU_Parametri!AA3:AA500)-COUNTBLANK(OU_Parametri!AA3:AA500)&gt;0,"","X")</f>
        <v>X</v>
      </c>
      <c r="R38" s="370"/>
      <c r="S38" s="513"/>
    </row>
    <row r="39" spans="1:19" ht="18" hidden="1" x14ac:dyDescent="0.4">
      <c r="A39" s="185"/>
      <c r="B39" s="337"/>
      <c r="C39" s="351"/>
      <c r="D39" s="352"/>
      <c r="E39" s="368"/>
      <c r="F39" s="368"/>
      <c r="G39" s="368"/>
      <c r="H39" s="369"/>
      <c r="I39" s="364"/>
      <c r="J39" s="363"/>
      <c r="K39" s="363"/>
      <c r="L39" s="363"/>
      <c r="M39" s="365"/>
      <c r="N39" s="509"/>
      <c r="O39" s="510"/>
      <c r="P39" s="833"/>
      <c r="Q39" s="370"/>
      <c r="R39" s="370"/>
      <c r="S39" s="513"/>
    </row>
    <row r="40" spans="1:19" ht="18" hidden="1" x14ac:dyDescent="0.4">
      <c r="A40" s="185"/>
      <c r="B40" s="337"/>
      <c r="C40" s="351" t="str">
        <f>IF(COUNTIFS(OU_Parametri!$G:$G,"&lt;&gt;")&gt;1,OU_Parametri!$G$2,"")</f>
        <v/>
      </c>
      <c r="D40" s="352"/>
      <c r="E40" s="1252"/>
      <c r="F40" s="1252"/>
      <c r="G40" s="1252"/>
      <c r="H40" s="1252"/>
      <c r="I40" s="1252"/>
      <c r="J40" s="1252"/>
      <c r="K40" s="1252"/>
      <c r="L40" s="1252"/>
      <c r="M40" s="1253"/>
      <c r="N40" s="509"/>
      <c r="O40" s="510"/>
      <c r="P40" s="833"/>
      <c r="Q40" s="370" t="str">
        <f>IF(COUNTA(OU_Parametri!AB3:AB500)-COUNTBLANK(OU_Parametri!AB3:AB500)&gt;0,"","X")</f>
        <v>X</v>
      </c>
      <c r="R40" s="370"/>
      <c r="S40" s="513"/>
    </row>
    <row r="41" spans="1:19" ht="15.75" hidden="1" customHeight="1" x14ac:dyDescent="0.4">
      <c r="A41" s="185"/>
      <c r="B41" s="195"/>
      <c r="C41" s="350"/>
      <c r="D41" s="202"/>
      <c r="E41" s="182"/>
      <c r="F41" s="182"/>
      <c r="G41" s="182"/>
      <c r="H41" s="354"/>
      <c r="I41" s="355"/>
      <c r="J41" s="354"/>
      <c r="K41" s="354"/>
      <c r="L41" s="182"/>
      <c r="M41" s="5"/>
      <c r="N41" s="509"/>
      <c r="O41" s="510"/>
      <c r="P41" s="833"/>
      <c r="Q41" s="370"/>
      <c r="R41" s="370"/>
      <c r="S41" s="513"/>
    </row>
    <row r="42" spans="1:19" ht="15.75" customHeight="1" x14ac:dyDescent="0.4">
      <c r="A42" s="185"/>
      <c r="B42" s="195"/>
      <c r="C42" s="219"/>
      <c r="D42" s="219"/>
      <c r="E42" s="220" t="s">
        <v>188</v>
      </c>
      <c r="F42" s="221"/>
      <c r="G42" s="219"/>
      <c r="H42" s="356"/>
      <c r="I42" s="357"/>
      <c r="J42" s="358"/>
      <c r="K42" s="356"/>
      <c r="L42" s="219"/>
      <c r="M42" s="5"/>
      <c r="N42" s="509"/>
      <c r="O42" s="510"/>
      <c r="P42" s="833"/>
      <c r="Q42" s="833"/>
      <c r="R42" s="833"/>
      <c r="S42" s="513"/>
    </row>
    <row r="43" spans="1:19" ht="15.75" customHeight="1" x14ac:dyDescent="0.4">
      <c r="A43" s="185"/>
      <c r="B43" s="195"/>
      <c r="C43" s="343"/>
      <c r="D43" s="65"/>
      <c r="E43" s="673">
        <v>0</v>
      </c>
      <c r="F43" s="222" t="str">
        <f>IF(E29="","m²",IFERROR(VLOOKUP(CONCATENATE(E29,E31,E34,E36,E38,E40),OU_Parametri!$A:$Z,19,FALSE),"m²"))</f>
        <v>m²</v>
      </c>
      <c r="G43" s="65"/>
      <c r="H43" s="223"/>
      <c r="I43" s="224"/>
      <c r="J43" s="65"/>
      <c r="K43" s="223"/>
      <c r="L43" s="65"/>
      <c r="M43" s="5"/>
      <c r="N43" s="509"/>
      <c r="O43" s="510"/>
      <c r="P43" s="833"/>
      <c r="Q43" s="833"/>
      <c r="R43" s="833"/>
      <c r="S43" s="513"/>
    </row>
    <row r="44" spans="1:19" ht="15.75" customHeight="1" x14ac:dyDescent="0.4">
      <c r="A44" s="185"/>
      <c r="B44" s="19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513"/>
      <c r="O44" s="510"/>
      <c r="P44" s="508"/>
      <c r="Q44" s="508"/>
      <c r="R44" s="508"/>
      <c r="S44" s="513"/>
    </row>
    <row r="45" spans="1:19" ht="15.75" customHeight="1" x14ac:dyDescent="0.4">
      <c r="A45" s="185"/>
      <c r="B45" s="195"/>
      <c r="C45" s="219"/>
      <c r="D45" s="65"/>
      <c r="E45" s="1199" t="str">
        <f>MID(C46,9,999)</f>
        <v>Onere Urbanizzazione Primaria</v>
      </c>
      <c r="F45" s="1017"/>
      <c r="G45" s="1017"/>
      <c r="H45" s="1017"/>
      <c r="I45" s="1017"/>
      <c r="J45" s="1017"/>
      <c r="K45" s="1017"/>
      <c r="L45" s="1017"/>
      <c r="M45" s="1017"/>
      <c r="N45" s="1018"/>
      <c r="O45" s="198"/>
      <c r="P45" s="199"/>
      <c r="Q45" s="508"/>
      <c r="R45" s="508"/>
      <c r="S45" s="513"/>
    </row>
    <row r="46" spans="1:19" ht="15.75" customHeight="1" x14ac:dyDescent="0.4">
      <c r="A46" s="185"/>
      <c r="B46" s="195"/>
      <c r="C46" s="219" t="s">
        <v>189</v>
      </c>
      <c r="D46" s="65"/>
      <c r="E46" s="1019"/>
      <c r="F46" s="1020"/>
      <c r="G46" s="1020"/>
      <c r="H46" s="1020"/>
      <c r="I46" s="1020"/>
      <c r="J46" s="1020"/>
      <c r="K46" s="1020"/>
      <c r="L46" s="1020"/>
      <c r="M46" s="1020"/>
      <c r="N46" s="1000"/>
      <c r="O46" s="198"/>
      <c r="P46" s="199"/>
      <c r="Q46" s="508"/>
      <c r="R46" s="508"/>
      <c r="S46" s="513"/>
    </row>
    <row r="47" spans="1:19" ht="19.899999999999999" customHeight="1" x14ac:dyDescent="0.4">
      <c r="A47" s="185"/>
      <c r="B47" s="195"/>
      <c r="C47" s="227" t="str">
        <f>IF(E29="","Compilare dati",IFERROR(IF(M16="Sì",VLOOKUP(CONCATENATE(E29,E31,E34,E36,E38,E40),OU_Parametri!$A:$N,8,FALSE),0),"Compilare dati"))</f>
        <v>Compilare dati</v>
      </c>
      <c r="D47" s="65"/>
      <c r="E47" s="1254">
        <f>IF(C65&lt;&gt;"",IF(C47="Compilare dati",0,M47-(M11*M47))*C65,IF(C47="Compilare dati",0,M47-(M11*M47)))</f>
        <v>0</v>
      </c>
      <c r="F47" s="1004"/>
      <c r="G47" s="1004"/>
      <c r="H47" s="996"/>
      <c r="I47" s="225"/>
      <c r="J47" s="65"/>
      <c r="K47" s="65"/>
      <c r="L47" s="65"/>
      <c r="M47" s="461">
        <f>IF(C47="Compilare dati",0,IF($M$3="Sì",(C47*E43)*2,C47*E43))</f>
        <v>0</v>
      </c>
      <c r="N47" s="171"/>
      <c r="O47" s="198"/>
      <c r="P47" s="199"/>
      <c r="Q47" s="508"/>
      <c r="R47" s="508"/>
      <c r="S47" s="513"/>
    </row>
    <row r="48" spans="1:19" ht="15.75" customHeight="1" x14ac:dyDescent="0.4">
      <c r="A48" s="185"/>
      <c r="B48" s="195"/>
      <c r="C48" s="219"/>
      <c r="D48" s="65"/>
      <c r="E48" s="1199" t="str">
        <f>MID(C49,9,999)</f>
        <v>Onere Urbanizzazione Secondaria</v>
      </c>
      <c r="F48" s="1017"/>
      <c r="G48" s="1017"/>
      <c r="H48" s="1017"/>
      <c r="I48" s="1017"/>
      <c r="J48" s="1017"/>
      <c r="K48" s="1017"/>
      <c r="L48" s="1017"/>
      <c r="M48" s="1017"/>
      <c r="N48" s="1018"/>
      <c r="O48" s="198"/>
      <c r="P48" s="199"/>
      <c r="Q48" s="508"/>
      <c r="R48" s="508"/>
      <c r="S48" s="513"/>
    </row>
    <row r="49" spans="1:19" ht="15.75" customHeight="1" x14ac:dyDescent="0.4">
      <c r="A49" s="185"/>
      <c r="B49" s="195"/>
      <c r="C49" s="219" t="s">
        <v>190</v>
      </c>
      <c r="D49" s="65"/>
      <c r="E49" s="1019"/>
      <c r="F49" s="1020"/>
      <c r="G49" s="1020"/>
      <c r="H49" s="1020"/>
      <c r="I49" s="1020"/>
      <c r="J49" s="1020"/>
      <c r="K49" s="1020"/>
      <c r="L49" s="1020"/>
      <c r="M49" s="1020"/>
      <c r="N49" s="1000"/>
      <c r="O49" s="198"/>
      <c r="P49" s="199"/>
      <c r="Q49" s="508"/>
      <c r="R49" s="508"/>
      <c r="S49" s="513"/>
    </row>
    <row r="50" spans="1:19" ht="19.899999999999999" customHeight="1" x14ac:dyDescent="0.4">
      <c r="A50" s="185"/>
      <c r="B50" s="195"/>
      <c r="C50" s="227" t="str">
        <f>IF(E29="","Compilare dati",IFERROR(IF(M17="Sì",VLOOKUP(CONCATENATE(E29,E31,E34,E36,E38,E40),OU_Parametri!$A:$N,9,FALSE),0),"Compilare dati"))</f>
        <v>Compilare dati</v>
      </c>
      <c r="D50" s="65"/>
      <c r="E50" s="1254">
        <f>IF(C65&lt;&gt;"",IF(C50="Compilare dati",0,M50-(M11*M50))*C65,IF(C50="Compilare dati",0,M50-(M11*M50)))</f>
        <v>0</v>
      </c>
      <c r="F50" s="1004"/>
      <c r="G50" s="1004"/>
      <c r="H50" s="996"/>
      <c r="I50" s="225"/>
      <c r="J50" s="65"/>
      <c r="K50" s="65"/>
      <c r="L50" s="65"/>
      <c r="M50" s="461">
        <f>IF(C47="Compilare dati",0,IF($M$3="Sì",(C50*E43)*2,C50*E43))</f>
        <v>0</v>
      </c>
      <c r="N50" s="171"/>
      <c r="O50" s="198"/>
      <c r="P50" s="199"/>
      <c r="Q50" s="508"/>
      <c r="R50" s="508"/>
      <c r="S50" s="513"/>
    </row>
    <row r="51" spans="1:19" ht="18" x14ac:dyDescent="0.4">
      <c r="A51" s="185"/>
      <c r="B51" s="195"/>
      <c r="C51"/>
      <c r="D51" s="219"/>
      <c r="E51" s="1199" t="str">
        <f>IF(C52&lt;&gt;"","Tariffa "&amp;C52,"")</f>
        <v/>
      </c>
      <c r="F51" s="1017"/>
      <c r="G51" s="1017"/>
      <c r="H51" s="1017"/>
      <c r="I51" s="1017"/>
      <c r="J51" s="1017"/>
      <c r="K51" s="1017"/>
      <c r="L51" s="1017"/>
      <c r="M51" s="1017"/>
      <c r="N51" s="1018"/>
      <c r="O51" s="198"/>
      <c r="P51" s="199"/>
      <c r="Q51" s="199"/>
      <c r="R51" s="199"/>
      <c r="S51" s="65"/>
    </row>
    <row r="52" spans="1:19" ht="18" x14ac:dyDescent="0.4">
      <c r="A52" s="185"/>
      <c r="B52" s="195"/>
      <c r="C52" s="219" t="str">
        <f>IF(C53="","",OU_Parametri!$J$2)</f>
        <v/>
      </c>
      <c r="D52" s="65"/>
      <c r="E52" s="1019"/>
      <c r="F52" s="1020"/>
      <c r="G52" s="1020"/>
      <c r="H52" s="1020"/>
      <c r="I52" s="1020"/>
      <c r="J52" s="1020"/>
      <c r="K52" s="1020"/>
      <c r="L52" s="1020"/>
      <c r="M52" s="1020"/>
      <c r="N52" s="1000"/>
      <c r="O52" s="198"/>
      <c r="P52" s="199"/>
      <c r="Q52" s="199"/>
      <c r="R52" s="199"/>
      <c r="S52" s="65"/>
    </row>
    <row r="53" spans="1:19" ht="18" x14ac:dyDescent="0.4">
      <c r="A53" s="185"/>
      <c r="B53" s="195"/>
      <c r="C53" s="227" t="str">
        <f>IFERROR(IF(VLOOKUP(CONCATENATE($E$29,$E$31,$E$34,$E$36),OU_Parametri!$A:$N,10,FALSE)=0,"",VLOOKUP(CONCATENATE($E$29,$E$31,$E$34,$E$36),OU_Parametri!$A:$N,10,FALSE)),"")</f>
        <v/>
      </c>
      <c r="D53" s="65"/>
      <c r="E53" s="1254" t="str">
        <f>IF(C53&lt;&gt;"",C53*$E$43,"")</f>
        <v/>
      </c>
      <c r="F53" s="1004"/>
      <c r="G53" s="1004"/>
      <c r="H53" s="996"/>
      <c r="I53" s="225"/>
      <c r="J53" s="65"/>
      <c r="K53" s="65"/>
      <c r="L53" s="65"/>
      <c r="M53" s="461" t="str">
        <f>IF(C53&lt;&gt;"",C53*$E$43,"")</f>
        <v/>
      </c>
      <c r="N53" s="480"/>
      <c r="O53" s="198"/>
      <c r="P53" s="199"/>
      <c r="Q53" s="199"/>
      <c r="R53" s="199"/>
      <c r="S53" s="65"/>
    </row>
    <row r="54" spans="1:19" ht="18" x14ac:dyDescent="0.4">
      <c r="A54" s="185"/>
      <c r="B54" s="337"/>
      <c r="C54" s="219"/>
      <c r="D54" s="219"/>
      <c r="E54" s="1199" t="str">
        <f>IF(C55&lt;&gt;"","Tariffa "&amp;C55,"")</f>
        <v/>
      </c>
      <c r="F54" s="1017"/>
      <c r="G54" s="1017"/>
      <c r="H54" s="1017"/>
      <c r="I54" s="1017"/>
      <c r="J54" s="1017"/>
      <c r="K54" s="1017"/>
      <c r="L54" s="1017"/>
      <c r="M54" s="1017"/>
      <c r="N54" s="1018"/>
      <c r="O54" s="198"/>
      <c r="P54" s="199"/>
      <c r="Q54" s="199"/>
      <c r="R54" s="199"/>
      <c r="S54" s="65"/>
    </row>
    <row r="55" spans="1:19" ht="18" x14ac:dyDescent="0.4">
      <c r="A55" s="185"/>
      <c r="B55" s="337"/>
      <c r="C55" s="219" t="str">
        <f>IF(C56="","",OU_Parametri!$K$2)</f>
        <v/>
      </c>
      <c r="D55" s="65"/>
      <c r="E55" s="1019"/>
      <c r="F55" s="1020"/>
      <c r="G55" s="1020"/>
      <c r="H55" s="1020"/>
      <c r="I55" s="1020"/>
      <c r="J55" s="1020"/>
      <c r="K55" s="1020"/>
      <c r="L55" s="1020"/>
      <c r="M55" s="1020"/>
      <c r="N55" s="1000"/>
      <c r="O55" s="198"/>
      <c r="P55" s="199"/>
      <c r="Q55" s="199"/>
      <c r="R55" s="199"/>
      <c r="S55" s="65"/>
    </row>
    <row r="56" spans="1:19" ht="18" x14ac:dyDescent="0.4">
      <c r="A56" s="185"/>
      <c r="B56" s="337"/>
      <c r="C56" s="227" t="str">
        <f>IFERROR(IF(VLOOKUP(CONCATENATE($E$29,$E$31,$E$34,$E$36),OU_Parametri!$A:$N,11,FALSE)=0,"",VLOOKUP(CONCATENATE($E$29,$E$31,$E$34,$E$36),OU_Parametri!$A:$N,11,FALSE)),"")</f>
        <v/>
      </c>
      <c r="D56" s="65"/>
      <c r="E56" s="1254" t="str">
        <f>IF(C56&lt;&gt;"",C56*$E$43,"")</f>
        <v/>
      </c>
      <c r="F56" s="1004"/>
      <c r="G56" s="1004"/>
      <c r="H56" s="996"/>
      <c r="I56" s="225"/>
      <c r="J56" s="65"/>
      <c r="K56" s="65"/>
      <c r="L56" s="65"/>
      <c r="M56" s="461" t="str">
        <f>IF(C56&lt;&gt;"",C56*$E$43,"")</f>
        <v/>
      </c>
      <c r="N56" s="480"/>
      <c r="O56" s="198"/>
      <c r="P56" s="199"/>
      <c r="Q56" s="199"/>
      <c r="R56" s="199"/>
      <c r="S56" s="65"/>
    </row>
    <row r="57" spans="1:19" ht="18" hidden="1" x14ac:dyDescent="0.4">
      <c r="A57" s="185"/>
      <c r="B57" s="337"/>
      <c r="C57" s="219"/>
      <c r="D57" s="219"/>
      <c r="E57" s="1199" t="str">
        <f>IF(C58&lt;&gt;"","Tariffa "&amp;C58,"")</f>
        <v/>
      </c>
      <c r="F57" s="1017"/>
      <c r="G57" s="1017"/>
      <c r="H57" s="1017"/>
      <c r="I57" s="1017"/>
      <c r="J57" s="1017"/>
      <c r="K57" s="1017"/>
      <c r="L57" s="1017"/>
      <c r="M57" s="1017"/>
      <c r="N57" s="1018"/>
      <c r="O57" s="198"/>
      <c r="P57" s="199"/>
      <c r="Q57" s="199"/>
      <c r="R57" s="199"/>
      <c r="S57" s="65"/>
    </row>
    <row r="58" spans="1:19" ht="18" hidden="1" x14ac:dyDescent="0.4">
      <c r="A58" s="185"/>
      <c r="B58" s="337"/>
      <c r="C58" s="219" t="str">
        <f>IF(C59="","",OU_Parametri!$L$2)</f>
        <v/>
      </c>
      <c r="D58" s="65"/>
      <c r="E58" s="1019"/>
      <c r="F58" s="1020"/>
      <c r="G58" s="1020"/>
      <c r="H58" s="1020"/>
      <c r="I58" s="1020"/>
      <c r="J58" s="1020"/>
      <c r="K58" s="1020"/>
      <c r="L58" s="1020"/>
      <c r="M58" s="1020"/>
      <c r="N58" s="1000"/>
      <c r="O58" s="198"/>
      <c r="P58" s="199"/>
      <c r="Q58" s="199"/>
      <c r="R58" s="199"/>
      <c r="S58" s="65"/>
    </row>
    <row r="59" spans="1:19" ht="18" hidden="1" x14ac:dyDescent="0.4">
      <c r="A59" s="185"/>
      <c r="B59" s="337"/>
      <c r="C59" s="227" t="str">
        <f>IFERROR(IF(VLOOKUP(CONCATENATE($E$29,$E$31,$E$34,$E$36),OU_Parametri!$A:$N,12,FALSE)=0,"",VLOOKUP(CONCATENATE($E$29,$E$31,$E$34,$E$36),OU_Parametri!$A:$N,12,FALSE)),"")</f>
        <v/>
      </c>
      <c r="D59" s="65"/>
      <c r="E59" s="1213" t="str">
        <f>IF(C59&lt;&gt;"",C59*$E$43,"")</f>
        <v/>
      </c>
      <c r="F59" s="1214"/>
      <c r="G59" s="1214"/>
      <c r="H59" s="1215"/>
      <c r="I59" s="225"/>
      <c r="J59" s="65"/>
      <c r="K59" s="65"/>
      <c r="L59" s="65"/>
      <c r="M59" s="461" t="str">
        <f>IF(C59&lt;&gt;"",C59*$E$43,"")</f>
        <v/>
      </c>
      <c r="N59" s="480"/>
      <c r="O59" s="198"/>
      <c r="P59" s="199"/>
      <c r="Q59" s="199"/>
      <c r="R59" s="199"/>
      <c r="S59" s="65"/>
    </row>
    <row r="60" spans="1:19" ht="18" hidden="1" x14ac:dyDescent="0.4">
      <c r="A60" s="185"/>
      <c r="B60" s="337"/>
      <c r="C60" s="219"/>
      <c r="D60" s="219"/>
      <c r="E60" s="1199" t="str">
        <f>IF(C61&lt;&gt;"","Tariffa "&amp;C61,"")</f>
        <v/>
      </c>
      <c r="F60" s="1017"/>
      <c r="G60" s="1017"/>
      <c r="H60" s="1017"/>
      <c r="I60" s="1017"/>
      <c r="J60" s="1017"/>
      <c r="K60" s="1017"/>
      <c r="L60" s="1017"/>
      <c r="M60" s="1017"/>
      <c r="N60" s="1018"/>
      <c r="O60" s="198"/>
      <c r="P60" s="199"/>
      <c r="Q60" s="199"/>
      <c r="R60" s="199"/>
      <c r="S60" s="65"/>
    </row>
    <row r="61" spans="1:19" ht="18" hidden="1" x14ac:dyDescent="0.4">
      <c r="A61" s="185"/>
      <c r="B61" s="337"/>
      <c r="C61" s="219" t="str">
        <f>IF(C62="","",OU_Parametri!$M$2)</f>
        <v/>
      </c>
      <c r="D61" s="65"/>
      <c r="E61" s="1019"/>
      <c r="F61" s="1020"/>
      <c r="G61" s="1020"/>
      <c r="H61" s="1020"/>
      <c r="I61" s="1020"/>
      <c r="J61" s="1020"/>
      <c r="K61" s="1020"/>
      <c r="L61" s="1020"/>
      <c r="M61" s="1020"/>
      <c r="N61" s="1000"/>
      <c r="O61" s="198"/>
      <c r="P61" s="199"/>
      <c r="Q61" s="199"/>
      <c r="R61" s="199"/>
      <c r="S61" s="65"/>
    </row>
    <row r="62" spans="1:19" ht="18" hidden="1" x14ac:dyDescent="0.4">
      <c r="A62" s="185"/>
      <c r="B62" s="337"/>
      <c r="C62" s="227" t="str">
        <f>IFERROR(IF(VLOOKUP(CONCATENATE($E$29,$E$31,$E$34,$E$36),OU_Parametri!$A:$N,13,FALSE)=0,"",VLOOKUP(CONCATENATE($E$29,$E$31,$E$34,$E$36),OU_Parametri!$A:$N,13,FALSE)),"")</f>
        <v/>
      </c>
      <c r="D62" s="65"/>
      <c r="E62" s="1213" t="str">
        <f>IF(C62&lt;&gt;"",C62*$E$43,"")</f>
        <v/>
      </c>
      <c r="F62" s="1214"/>
      <c r="G62" s="1214"/>
      <c r="H62" s="1215"/>
      <c r="I62" s="225"/>
      <c r="J62" s="65"/>
      <c r="K62" s="65"/>
      <c r="L62" s="65"/>
      <c r="M62" s="461" t="str">
        <f>IF(C62&lt;&gt;"",C62*$E$43,"")</f>
        <v/>
      </c>
      <c r="N62" s="480"/>
      <c r="O62" s="198"/>
      <c r="P62" s="199"/>
      <c r="Q62" s="199"/>
      <c r="R62" s="199"/>
      <c r="S62" s="65"/>
    </row>
    <row r="63" spans="1:19" ht="18" hidden="1" x14ac:dyDescent="0.4">
      <c r="A63" s="185"/>
      <c r="B63" s="337"/>
      <c r="C63" s="219"/>
      <c r="D63" s="219"/>
      <c r="E63" s="1199"/>
      <c r="F63" s="1017"/>
      <c r="G63" s="1017"/>
      <c r="H63" s="1017"/>
      <c r="I63" s="1017"/>
      <c r="J63" s="1017"/>
      <c r="K63" s="1017"/>
      <c r="L63" s="1017"/>
      <c r="M63" s="1017"/>
      <c r="N63" s="1018"/>
      <c r="O63" s="198"/>
      <c r="P63" s="199"/>
      <c r="Q63" s="199"/>
      <c r="R63" s="199"/>
      <c r="S63" s="65"/>
    </row>
    <row r="64" spans="1:19" ht="18" hidden="1" x14ac:dyDescent="0.4">
      <c r="A64" s="185"/>
      <c r="B64" s="337"/>
      <c r="C64" s="219" t="str">
        <f>IF(C65="","",OU_Parametri!$N$2)</f>
        <v/>
      </c>
      <c r="D64" s="65"/>
      <c r="E64" s="1019"/>
      <c r="F64" s="1020"/>
      <c r="G64" s="1020"/>
      <c r="H64" s="1020"/>
      <c r="I64" s="1020"/>
      <c r="J64" s="1020"/>
      <c r="K64" s="1020"/>
      <c r="L64" s="1020"/>
      <c r="M64" s="1020"/>
      <c r="N64" s="1000"/>
      <c r="O64" s="198"/>
      <c r="P64" s="199"/>
      <c r="Q64" s="199"/>
      <c r="R64" s="199"/>
      <c r="S64" s="65"/>
    </row>
    <row r="65" spans="1:19" ht="18" hidden="1" x14ac:dyDescent="0.4">
      <c r="A65" s="185"/>
      <c r="B65" s="337"/>
      <c r="C65" s="840" t="str">
        <f>IFERROR(IF(VLOOKUP(CONCATENATE($E$29,$E$31,$E$34,$E$36),OU_Parametri!$A:$N,14,FALSE)=0,"",VLOOKUP(CONCATENATE($E$29,$E$31,$E$34,$E$36),OU_Parametri!$A:$N,14,FALSE)),"")</f>
        <v/>
      </c>
      <c r="D65" s="65"/>
      <c r="E65" s="1213" t="str">
        <f>IF(C65&lt;&gt;"",C65*$E$43,"")</f>
        <v/>
      </c>
      <c r="F65" s="1214"/>
      <c r="G65" s="1214"/>
      <c r="H65" s="1215"/>
      <c r="I65" s="225"/>
      <c r="J65" s="65"/>
      <c r="K65" s="65"/>
      <c r="L65" s="65"/>
      <c r="M65" s="461"/>
      <c r="N65" s="480"/>
      <c r="O65" s="198"/>
      <c r="P65" s="199"/>
      <c r="Q65" s="199"/>
      <c r="R65" s="199"/>
      <c r="S65" s="65"/>
    </row>
    <row r="66" spans="1:19" ht="18" x14ac:dyDescent="0.4">
      <c r="A66" s="185"/>
      <c r="B66" s="337"/>
      <c r="C66" s="338"/>
      <c r="D66" s="65"/>
      <c r="E66" s="182"/>
      <c r="F66" s="183"/>
      <c r="G66" s="182"/>
      <c r="H66" s="182"/>
      <c r="I66" s="224"/>
      <c r="J66" s="65"/>
      <c r="K66" s="65"/>
      <c r="L66" s="65"/>
      <c r="M66" s="5"/>
      <c r="N66" s="171"/>
      <c r="O66" s="198"/>
      <c r="P66" s="199"/>
      <c r="Q66" s="199"/>
      <c r="R66" s="199"/>
      <c r="S66" s="65"/>
    </row>
    <row r="67" spans="1:19" ht="33.6" customHeight="1" x14ac:dyDescent="0.4">
      <c r="A67" s="185"/>
      <c r="B67" s="337"/>
      <c r="C67" s="338"/>
      <c r="D67" s="1207" t="str">
        <f>CONCATENATE("Totale oneri di urbanizzazione",IF(C53&lt;&gt;""," e "&amp;C52,""),IF(C56&lt;&gt;""," e "&amp;C55,""),IF(C59&lt;&gt;""," e "&amp;C58,""),IF(C62&lt;&gt;""," e "&amp;C61,""),IF(C64&lt;&gt;""," con coefficiente "&amp;C65,""),IF(M3="Sì",CHAR(10)&amp;"(raddoppio per sanatoria)",""))</f>
        <v>Totale oneri di urbanizzazione</v>
      </c>
      <c r="E67" s="1208"/>
      <c r="F67" s="1208"/>
      <c r="G67" s="1208"/>
      <c r="H67" s="1208"/>
      <c r="I67" s="1208"/>
      <c r="J67" s="1208"/>
      <c r="K67" s="1209"/>
      <c r="L67" s="219"/>
      <c r="M67" s="5"/>
      <c r="N67" s="171"/>
      <c r="O67" s="198"/>
      <c r="P67" s="199"/>
      <c r="Q67" s="199"/>
      <c r="R67" s="199"/>
      <c r="S67" s="65"/>
    </row>
    <row r="68" spans="1:19" ht="18" x14ac:dyDescent="0.4">
      <c r="A68" s="185"/>
      <c r="B68" s="337"/>
      <c r="C68" s="338"/>
      <c r="D68" s="1210">
        <f>E47+E50+(IF(E53&lt;&gt;"",E53,0))+(IF(E56&lt;&gt;"",E56,0))+(IF(E59&lt;&gt;"",E59,0))+(IF(E62&lt;&gt;"",E62,0))</f>
        <v>0</v>
      </c>
      <c r="E68" s="1004"/>
      <c r="F68" s="1004"/>
      <c r="G68" s="1004"/>
      <c r="H68" s="1004"/>
      <c r="I68" s="1004"/>
      <c r="J68" s="1004"/>
      <c r="K68" s="996"/>
      <c r="L68" s="219"/>
      <c r="M68" s="5"/>
      <c r="N68" s="171"/>
      <c r="O68" s="198"/>
      <c r="P68" s="199"/>
      <c r="Q68" s="199"/>
      <c r="R68" s="199"/>
      <c r="S68" s="65"/>
    </row>
    <row r="69" spans="1:19" ht="18" x14ac:dyDescent="0.4">
      <c r="A69" s="185"/>
      <c r="B69" s="337"/>
      <c r="C69" s="338"/>
      <c r="D69" s="226"/>
      <c r="E69" s="228"/>
      <c r="F69" s="228"/>
      <c r="G69" s="228"/>
      <c r="H69" s="228"/>
      <c r="I69" s="219"/>
      <c r="J69" s="219"/>
      <c r="K69" s="219"/>
      <c r="L69" s="219"/>
      <c r="M69" s="5"/>
      <c r="N69" s="171"/>
      <c r="O69" s="198"/>
      <c r="P69" s="199"/>
      <c r="Q69" s="199"/>
      <c r="R69" s="199"/>
      <c r="S69" s="65"/>
    </row>
    <row r="70" spans="1:19" ht="20.45" customHeight="1" x14ac:dyDescent="0.4">
      <c r="A70" s="185"/>
      <c r="B70" s="195"/>
      <c r="C70" s="1225" t="s">
        <v>191</v>
      </c>
      <c r="D70" s="1226"/>
      <c r="E70" s="1226"/>
      <c r="F70" s="1226"/>
      <c r="G70" s="1226"/>
      <c r="H70" s="1226"/>
      <c r="I70" s="1226"/>
      <c r="J70" s="1226"/>
      <c r="K70" s="1226"/>
      <c r="L70" s="1226"/>
      <c r="M70" s="1227"/>
      <c r="N70" s="231"/>
      <c r="O70" s="198"/>
      <c r="P70" s="199"/>
      <c r="Q70" s="199"/>
      <c r="R70" s="199"/>
      <c r="S70" s="65"/>
    </row>
    <row r="71" spans="1:19" ht="20.45" customHeight="1" x14ac:dyDescent="0.4">
      <c r="A71" s="185"/>
      <c r="B71" s="195"/>
      <c r="C71" s="1228"/>
      <c r="D71" s="1229"/>
      <c r="E71" s="1229"/>
      <c r="F71" s="1229"/>
      <c r="G71" s="1229"/>
      <c r="H71" s="1229"/>
      <c r="I71" s="1229"/>
      <c r="J71" s="1229"/>
      <c r="K71" s="1229"/>
      <c r="L71" s="1229"/>
      <c r="M71" s="1230"/>
      <c r="N71" s="231"/>
      <c r="O71" s="198"/>
      <c r="P71" s="199"/>
      <c r="Q71" s="199"/>
      <c r="R71" s="199"/>
      <c r="S71" s="65"/>
    </row>
    <row r="72" spans="1:19" ht="18" x14ac:dyDescent="0.4">
      <c r="A72" s="185"/>
      <c r="B72" s="195"/>
      <c r="C72" s="219" t="s">
        <v>187</v>
      </c>
      <c r="D72" s="65"/>
      <c r="E72" s="65"/>
      <c r="F72" s="224"/>
      <c r="G72" s="65"/>
      <c r="H72" s="65"/>
      <c r="I72" s="224"/>
      <c r="J72" s="65"/>
      <c r="K72" s="65"/>
      <c r="L72" s="65"/>
      <c r="M72" s="230"/>
      <c r="N72" s="231"/>
      <c r="O72" s="198"/>
      <c r="P72" s="199"/>
      <c r="Q72" s="199"/>
      <c r="R72" s="199"/>
      <c r="S72" s="65"/>
    </row>
    <row r="73" spans="1:19" ht="18" x14ac:dyDescent="0.4">
      <c r="A73" s="185"/>
      <c r="B73" s="195"/>
      <c r="C73" s="196" t="s">
        <v>192</v>
      </c>
      <c r="D73" s="196"/>
      <c r="E73" s="196"/>
      <c r="F73" s="197"/>
      <c r="G73" s="196"/>
      <c r="H73" s="196"/>
      <c r="I73" s="197"/>
      <c r="J73" s="196"/>
      <c r="K73" s="196"/>
      <c r="L73" s="232"/>
      <c r="M73" s="674">
        <v>0</v>
      </c>
      <c r="N73" s="234" t="s">
        <v>193</v>
      </c>
      <c r="O73" s="198"/>
      <c r="P73" s="199"/>
      <c r="Q73" s="199"/>
      <c r="R73" s="199"/>
      <c r="S73" s="65"/>
    </row>
    <row r="74" spans="1:19" ht="18" x14ac:dyDescent="0.4">
      <c r="A74" s="185"/>
      <c r="B74" s="195"/>
      <c r="C74" s="65"/>
      <c r="D74" s="65"/>
      <c r="E74" s="65"/>
      <c r="F74" s="224"/>
      <c r="G74" s="65"/>
      <c r="H74" s="65"/>
      <c r="I74" s="224"/>
      <c r="J74" s="65"/>
      <c r="K74" s="65"/>
      <c r="L74" s="65"/>
      <c r="M74" s="230"/>
      <c r="N74" s="229"/>
      <c r="O74" s="198"/>
      <c r="P74" s="199"/>
      <c r="Q74" s="199"/>
      <c r="R74" s="199"/>
      <c r="S74" s="65"/>
    </row>
    <row r="75" spans="1:19" ht="19.5" x14ac:dyDescent="0.5">
      <c r="A75" s="185"/>
      <c r="B75" s="195"/>
      <c r="C75" s="1211" t="s">
        <v>194</v>
      </c>
      <c r="D75" s="1020"/>
      <c r="E75" s="1020"/>
      <c r="F75" s="1020"/>
      <c r="G75" s="1020"/>
      <c r="H75" s="1020"/>
      <c r="I75" s="1020"/>
      <c r="J75" s="1020"/>
      <c r="K75" s="1020"/>
      <c r="L75" s="1020"/>
      <c r="M75" s="1020"/>
      <c r="N75" s="1000"/>
      <c r="O75" s="198"/>
      <c r="P75" s="199"/>
      <c r="Q75" s="199"/>
      <c r="R75" s="199"/>
      <c r="S75" s="65"/>
    </row>
    <row r="76" spans="1:19" ht="33.6" customHeight="1" x14ac:dyDescent="0.4">
      <c r="A76" s="185"/>
      <c r="B76" s="195"/>
      <c r="C76" s="65"/>
      <c r="D76" s="65"/>
      <c r="E76" s="65"/>
      <c r="F76" s="224"/>
      <c r="G76" s="65"/>
      <c r="H76" s="1231" t="s">
        <v>195</v>
      </c>
      <c r="I76" s="1232"/>
      <c r="J76" s="235"/>
      <c r="K76" s="1212" t="s">
        <v>196</v>
      </c>
      <c r="L76" s="1233"/>
      <c r="M76" s="1212" t="s">
        <v>197</v>
      </c>
      <c r="N76" s="996"/>
      <c r="O76" s="198"/>
      <c r="P76" s="199"/>
      <c r="Q76" s="199"/>
      <c r="R76" s="199"/>
      <c r="S76" s="65"/>
    </row>
    <row r="77" spans="1:19" ht="18" x14ac:dyDescent="0.4">
      <c r="A77" s="185"/>
      <c r="B77" s="195"/>
      <c r="C77" s="65" t="s">
        <v>198</v>
      </c>
      <c r="D77" s="65"/>
      <c r="E77" s="1235" t="s">
        <v>121</v>
      </c>
      <c r="F77" s="1236"/>
      <c r="G77" s="65"/>
      <c r="H77" s="675">
        <v>0</v>
      </c>
      <c r="I77" s="236" t="s">
        <v>72</v>
      </c>
      <c r="J77" s="235"/>
      <c r="K77" s="675">
        <v>0</v>
      </c>
      <c r="L77" s="236" t="s">
        <v>72</v>
      </c>
      <c r="M77" s="1237">
        <f>IF(ISERROR(K77/H77),1,(K77/H77))</f>
        <v>1</v>
      </c>
      <c r="N77" s="996"/>
      <c r="O77" s="198"/>
      <c r="P77" s="199"/>
      <c r="Q77" s="199"/>
      <c r="R77" s="199"/>
      <c r="S77" s="65"/>
    </row>
    <row r="78" spans="1:19" ht="18.75" thickBot="1" x14ac:dyDescent="0.45">
      <c r="A78" s="185"/>
      <c r="B78" s="204"/>
      <c r="C78" s="237"/>
      <c r="D78" s="237"/>
      <c r="E78" s="237"/>
      <c r="F78" s="238"/>
      <c r="G78" s="237"/>
      <c r="H78" s="237"/>
      <c r="I78" s="238"/>
      <c r="J78" s="237"/>
      <c r="K78" s="237"/>
      <c r="L78" s="237"/>
      <c r="M78" s="239"/>
      <c r="N78" s="240"/>
      <c r="O78" s="209"/>
      <c r="P78" s="199"/>
      <c r="Q78" s="199"/>
      <c r="R78" s="199"/>
      <c r="S78" s="65"/>
    </row>
    <row r="79" spans="1:19" ht="19.5" hidden="1" thickTop="1" thickBot="1" x14ac:dyDescent="0.45">
      <c r="A79" s="65"/>
      <c r="B79" s="202"/>
      <c r="C79" s="202"/>
      <c r="D79" s="202"/>
      <c r="E79" s="202"/>
      <c r="F79" s="214"/>
      <c r="G79" s="202"/>
      <c r="H79" s="202"/>
      <c r="I79" s="214"/>
      <c r="J79" s="202"/>
      <c r="K79" s="202"/>
      <c r="L79" s="202"/>
      <c r="M79" s="215"/>
      <c r="N79" s="214"/>
      <c r="O79" s="202"/>
      <c r="P79" s="65"/>
      <c r="Q79" s="65"/>
      <c r="R79" s="65"/>
      <c r="S79" s="65"/>
    </row>
    <row r="80" spans="1:19" ht="22.5" hidden="1" thickTop="1" x14ac:dyDescent="0.5">
      <c r="A80" s="185"/>
      <c r="B80" s="769"/>
      <c r="C80" s="770" t="s">
        <v>452</v>
      </c>
      <c r="D80" s="771"/>
      <c r="E80" s="772"/>
      <c r="F80" s="772"/>
      <c r="G80" s="772"/>
      <c r="H80" s="772"/>
      <c r="I80" s="772"/>
      <c r="J80" s="772"/>
      <c r="K80" s="772"/>
      <c r="L80" s="772"/>
      <c r="M80" s="772"/>
      <c r="N80" s="773"/>
      <c r="O80" s="774"/>
      <c r="P80" s="199"/>
      <c r="Q80" s="199"/>
      <c r="R80" s="199"/>
      <c r="S80" s="65"/>
    </row>
    <row r="81" spans="1:19" ht="18" hidden="1" x14ac:dyDescent="0.4">
      <c r="A81" s="185"/>
      <c r="B81" s="759"/>
      <c r="C81" s="739"/>
      <c r="D81" s="739"/>
      <c r="E81" s="743"/>
      <c r="F81" s="743"/>
      <c r="G81" s="743"/>
      <c r="H81" s="743"/>
      <c r="I81" s="743"/>
      <c r="J81" s="743"/>
      <c r="K81" s="743"/>
      <c r="L81" s="743"/>
      <c r="M81" s="743"/>
      <c r="N81" s="760"/>
      <c r="O81" s="761"/>
      <c r="P81" s="199"/>
      <c r="Q81" s="199"/>
      <c r="R81" s="199"/>
      <c r="S81" s="65"/>
    </row>
    <row r="82" spans="1:19" ht="18" hidden="1" x14ac:dyDescent="0.4">
      <c r="A82" s="185"/>
      <c r="B82" s="759"/>
      <c r="C82" s="766" t="s">
        <v>462</v>
      </c>
      <c r="D82" s="755" t="s">
        <v>306</v>
      </c>
      <c r="E82" s="743"/>
      <c r="F82" s="743"/>
      <c r="G82" s="743"/>
      <c r="H82" s="766" t="s">
        <v>443</v>
      </c>
      <c r="I82" s="743"/>
      <c r="J82" s="743"/>
      <c r="K82" s="767">
        <f>VLOOKUP($D$83&amp;$D$82,Reg_lazio!$B$22:$H$33,4,FALSE)</f>
        <v>9.74</v>
      </c>
      <c r="L82" s="743"/>
      <c r="M82" s="743"/>
      <c r="N82" s="760"/>
      <c r="O82" s="761"/>
      <c r="P82" s="199"/>
      <c r="Q82" s="199"/>
      <c r="R82" s="199"/>
      <c r="S82" s="65"/>
    </row>
    <row r="83" spans="1:19" ht="18" hidden="1" x14ac:dyDescent="0.4">
      <c r="A83" s="185"/>
      <c r="B83" s="759"/>
      <c r="C83" s="768" t="s">
        <v>461</v>
      </c>
      <c r="D83" s="755" t="s">
        <v>447</v>
      </c>
      <c r="E83" s="743"/>
      <c r="F83" s="743"/>
      <c r="G83" s="743"/>
      <c r="H83" s="768" t="s">
        <v>444</v>
      </c>
      <c r="I83" s="743"/>
      <c r="J83" s="743"/>
      <c r="K83" s="767">
        <f>VLOOKUP($D$83&amp;$D$82,Reg_lazio!$B$22:$H$33,5,FALSE)</f>
        <v>8.7200000000000006</v>
      </c>
      <c r="L83" s="743"/>
      <c r="M83" s="743"/>
      <c r="N83" s="760"/>
      <c r="O83" s="761"/>
      <c r="P83" s="199"/>
      <c r="Q83" s="199"/>
      <c r="R83" s="199"/>
      <c r="S83" s="65"/>
    </row>
    <row r="84" spans="1:19" ht="18" hidden="1" x14ac:dyDescent="0.4">
      <c r="A84" s="185"/>
      <c r="B84" s="759"/>
      <c r="C84" s="739" t="s">
        <v>456</v>
      </c>
      <c r="D84" s="756">
        <v>0</v>
      </c>
      <c r="E84" s="743"/>
      <c r="F84" s="743"/>
      <c r="G84" s="743"/>
      <c r="H84" s="743" t="s">
        <v>457</v>
      </c>
      <c r="I84" s="743"/>
      <c r="J84" s="743"/>
      <c r="K84" s="767">
        <f>VLOOKUP($D$83&amp;$D$82,Reg_lazio!$B$22:$H$33,6,FALSE)</f>
        <v>9.74</v>
      </c>
      <c r="L84" s="743"/>
      <c r="M84" s="743"/>
      <c r="N84" s="760"/>
      <c r="O84" s="761"/>
      <c r="P84" s="199"/>
      <c r="Q84" s="199"/>
      <c r="R84" s="199"/>
      <c r="S84" s="65"/>
    </row>
    <row r="85" spans="1:19" ht="18" hidden="1" x14ac:dyDescent="0.4">
      <c r="A85" s="185"/>
      <c r="B85" s="759"/>
      <c r="C85" s="768" t="s">
        <v>453</v>
      </c>
      <c r="D85" s="756">
        <v>0</v>
      </c>
      <c r="E85" s="743"/>
      <c r="F85" s="743"/>
      <c r="G85" s="743"/>
      <c r="H85" s="768" t="s">
        <v>458</v>
      </c>
      <c r="I85" s="743"/>
      <c r="J85" s="743"/>
      <c r="K85" s="767">
        <f>VLOOKUP($D$83&amp;$D$82,Reg_lazio!$B$22:$H$33,7,FALSE)</f>
        <v>9.64</v>
      </c>
      <c r="L85" s="743"/>
      <c r="M85" s="743"/>
      <c r="N85" s="760"/>
      <c r="O85" s="761"/>
      <c r="P85" s="199"/>
      <c r="Q85" s="199"/>
      <c r="R85" s="199"/>
      <c r="S85" s="65"/>
    </row>
    <row r="86" spans="1:19" ht="18" hidden="1" x14ac:dyDescent="0.4">
      <c r="A86" s="185"/>
      <c r="B86" s="759"/>
      <c r="C86" s="739" t="s">
        <v>454</v>
      </c>
      <c r="D86" s="756">
        <v>0</v>
      </c>
      <c r="E86" s="743"/>
      <c r="F86" s="775" t="s">
        <v>459</v>
      </c>
      <c r="G86" s="743"/>
      <c r="H86" s="743"/>
      <c r="I86" s="743"/>
      <c r="J86" s="743"/>
      <c r="K86" s="743"/>
      <c r="L86" s="743"/>
      <c r="M86" s="743"/>
      <c r="N86" s="760"/>
      <c r="O86" s="761"/>
      <c r="P86" s="199"/>
      <c r="Q86" s="199"/>
      <c r="R86" s="199"/>
      <c r="S86" s="65"/>
    </row>
    <row r="87" spans="1:19" ht="18.75" hidden="1" thickBot="1" x14ac:dyDescent="0.45">
      <c r="A87" s="185"/>
      <c r="B87" s="762"/>
      <c r="C87" s="763"/>
      <c r="D87" s="763"/>
      <c r="E87" s="777"/>
      <c r="F87" s="780" t="s">
        <v>460</v>
      </c>
      <c r="G87" s="777"/>
      <c r="H87" s="777"/>
      <c r="I87" s="777"/>
      <c r="J87" s="777"/>
      <c r="K87" s="777"/>
      <c r="L87" s="777"/>
      <c r="M87" s="778">
        <f>IF(AND(D84&gt;0,D85&gt;0,D86&gt;0),(K82*D84)+(K83*D85)+(K84*D85)+(K85*D86),0)</f>
        <v>0</v>
      </c>
      <c r="N87" s="764"/>
      <c r="O87" s="765"/>
      <c r="P87" s="199"/>
      <c r="Q87" s="199"/>
      <c r="R87" s="199"/>
      <c r="S87" s="65"/>
    </row>
    <row r="88" spans="1:19" ht="18.75" hidden="1" thickTop="1" x14ac:dyDescent="0.4">
      <c r="A88" s="185"/>
      <c r="B88" s="779"/>
      <c r="C88" s="351"/>
      <c r="D88" s="351"/>
      <c r="E88" s="351"/>
      <c r="F88" s="1255"/>
      <c r="G88" s="1255"/>
      <c r="H88" s="1255"/>
      <c r="I88" s="1255"/>
      <c r="J88" s="1255"/>
      <c r="K88" s="1255"/>
      <c r="L88" s="1255"/>
      <c r="M88" s="1255"/>
      <c r="N88" s="776"/>
      <c r="O88" s="351"/>
      <c r="P88" s="199"/>
      <c r="Q88" s="199"/>
      <c r="R88" s="199"/>
      <c r="S88" s="65"/>
    </row>
    <row r="89" spans="1:19" ht="22.5" hidden="1" thickTop="1" x14ac:dyDescent="0.5">
      <c r="A89" s="185"/>
      <c r="B89" s="186"/>
      <c r="C89" s="216" t="str">
        <f>"Parametri per il calcolo Oneri di "&amp;Parametri!E50</f>
        <v>Parametri per il calcolo Oneri di Smaltimento Rifiuti</v>
      </c>
      <c r="D89" s="188"/>
      <c r="E89" s="188"/>
      <c r="F89" s="189"/>
      <c r="G89" s="188"/>
      <c r="H89" s="188"/>
      <c r="I89" s="188"/>
      <c r="J89" s="188"/>
      <c r="K89" s="188"/>
      <c r="L89" s="188"/>
      <c r="M89" s="1200" t="s">
        <v>86</v>
      </c>
      <c r="N89" s="1201"/>
      <c r="O89" s="192"/>
      <c r="P89" s="199"/>
      <c r="Q89" s="199"/>
      <c r="R89" s="199"/>
      <c r="S89" s="65"/>
    </row>
    <row r="90" spans="1:19" ht="19.899999999999999" hidden="1" customHeight="1" x14ac:dyDescent="0.4">
      <c r="A90" s="185"/>
      <c r="B90" s="195"/>
      <c r="C90" s="212" t="s">
        <v>199</v>
      </c>
      <c r="D90" s="212"/>
      <c r="E90" s="212"/>
      <c r="F90" s="212"/>
      <c r="G90" s="212"/>
      <c r="H90" s="212"/>
      <c r="I90" s="212"/>
      <c r="J90" s="212"/>
      <c r="K90" s="212"/>
      <c r="L90" s="212"/>
      <c r="M90" s="233">
        <v>0</v>
      </c>
      <c r="N90" s="241" t="s">
        <v>72</v>
      </c>
      <c r="O90" s="198"/>
      <c r="P90" s="199"/>
      <c r="Q90" s="199"/>
      <c r="R90" s="199"/>
      <c r="S90" s="65"/>
    </row>
    <row r="91" spans="1:19" ht="19.899999999999999" hidden="1" customHeight="1" x14ac:dyDescent="0.4">
      <c r="A91" s="185"/>
      <c r="B91" s="195"/>
      <c r="C91" s="200" t="s">
        <v>200</v>
      </c>
      <c r="D91" s="200"/>
      <c r="E91" s="200"/>
      <c r="F91" s="200"/>
      <c r="G91" s="200"/>
      <c r="H91" s="200"/>
      <c r="I91" s="200"/>
      <c r="J91" s="200"/>
      <c r="K91" s="200"/>
      <c r="L91" s="200"/>
      <c r="M91" s="242">
        <f>Parametri!F50</f>
        <v>1</v>
      </c>
      <c r="N91" s="243" t="s">
        <v>201</v>
      </c>
      <c r="O91" s="198"/>
      <c r="P91" s="199"/>
      <c r="Q91" s="199"/>
      <c r="R91" s="199"/>
      <c r="S91" s="65"/>
    </row>
    <row r="92" spans="1:19" ht="18" hidden="1" x14ac:dyDescent="0.4">
      <c r="A92" s="185"/>
      <c r="B92" s="195"/>
      <c r="C92" s="169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44"/>
      <c r="O92" s="198"/>
      <c r="P92" s="199"/>
      <c r="Q92" s="199"/>
      <c r="R92" s="199"/>
      <c r="S92" s="65"/>
    </row>
    <row r="93" spans="1:19" ht="19.899999999999999" hidden="1" customHeight="1" x14ac:dyDescent="0.4">
      <c r="A93" s="185"/>
      <c r="B93" s="195"/>
      <c r="C93" s="200" t="str">
        <f>"Sono già stati corrisposti oneri di "&amp;Parametri!E50</f>
        <v>Sono già stati corrisposti oneri di Smaltimento Rifiuti</v>
      </c>
      <c r="D93" s="200"/>
      <c r="E93" s="200"/>
      <c r="F93" s="201"/>
      <c r="G93" s="200"/>
      <c r="H93" s="200"/>
      <c r="I93" s="201"/>
      <c r="J93" s="200"/>
      <c r="K93" s="200"/>
      <c r="L93" s="200"/>
      <c r="M93" s="1202">
        <v>0</v>
      </c>
      <c r="N93" s="1203"/>
      <c r="O93" s="198"/>
      <c r="P93" s="199"/>
      <c r="Q93" s="199"/>
      <c r="R93" s="199"/>
      <c r="S93" s="65"/>
    </row>
    <row r="94" spans="1:19" ht="19.899999999999999" hidden="1" customHeight="1" x14ac:dyDescent="0.4">
      <c r="A94" s="185"/>
      <c r="B94" s="245"/>
      <c r="C94" s="196" t="s">
        <v>202</v>
      </c>
      <c r="D94" s="196"/>
      <c r="E94" s="196"/>
      <c r="F94" s="196"/>
      <c r="G94" s="196"/>
      <c r="H94" s="196"/>
      <c r="I94" s="196"/>
      <c r="J94" s="196"/>
      <c r="K94" s="1204">
        <f>IF(M89="No",0,M91*M90-M93)</f>
        <v>0</v>
      </c>
      <c r="L94" s="1205"/>
      <c r="M94" s="1205"/>
      <c r="N94" s="1206"/>
      <c r="O94" s="246"/>
      <c r="P94" s="199"/>
      <c r="Q94" s="199"/>
      <c r="R94" s="199"/>
      <c r="S94" s="65"/>
    </row>
    <row r="95" spans="1:19" ht="18.75" hidden="1" thickBot="1" x14ac:dyDescent="0.45">
      <c r="A95" s="185"/>
      <c r="B95" s="204"/>
      <c r="C95" s="205"/>
      <c r="D95" s="205"/>
      <c r="E95" s="205"/>
      <c r="F95" s="206"/>
      <c r="G95" s="205"/>
      <c r="H95" s="205"/>
      <c r="I95" s="206"/>
      <c r="J95" s="237"/>
      <c r="K95" s="237"/>
      <c r="L95" s="237"/>
      <c r="M95" s="239"/>
      <c r="N95" s="238"/>
      <c r="O95" s="209"/>
      <c r="P95" s="199"/>
      <c r="Q95" s="199"/>
      <c r="R95" s="199"/>
      <c r="S95" s="65"/>
    </row>
    <row r="96" spans="1:19" ht="19.5" hidden="1" thickTop="1" thickBot="1" x14ac:dyDescent="0.45">
      <c r="A96" s="65"/>
      <c r="B96" s="202"/>
      <c r="C96" s="202"/>
      <c r="D96" s="202"/>
      <c r="E96" s="202"/>
      <c r="F96" s="214"/>
      <c r="G96" s="202"/>
      <c r="H96" s="202"/>
      <c r="I96" s="214"/>
      <c r="J96" s="202"/>
      <c r="K96" s="202"/>
      <c r="L96" s="202"/>
      <c r="M96" s="215"/>
      <c r="N96" s="214"/>
      <c r="O96" s="202"/>
      <c r="P96" s="65"/>
      <c r="Q96" s="65"/>
      <c r="R96" s="65"/>
      <c r="S96" s="65"/>
    </row>
    <row r="97" spans="1:19" ht="22.5" hidden="1" thickTop="1" x14ac:dyDescent="0.5">
      <c r="A97" s="185"/>
      <c r="B97" s="186"/>
      <c r="C97" s="216" t="str">
        <f>"Parametri per il calcolo Oneri di "&amp;Parametri!E51</f>
        <v>Parametri per il calcolo Oneri di Oneri Verdi</v>
      </c>
      <c r="D97" s="188"/>
      <c r="E97" s="188"/>
      <c r="F97" s="189"/>
      <c r="G97" s="188"/>
      <c r="H97" s="188"/>
      <c r="I97" s="189"/>
      <c r="J97" s="188"/>
      <c r="K97" s="188"/>
      <c r="L97" s="188"/>
      <c r="M97" s="1200" t="s">
        <v>86</v>
      </c>
      <c r="N97" s="1201"/>
      <c r="O97" s="192"/>
      <c r="P97" s="199"/>
      <c r="Q97" s="199"/>
      <c r="R97" s="199"/>
      <c r="S97" s="65"/>
    </row>
    <row r="98" spans="1:19" ht="19.899999999999999" hidden="1" customHeight="1" x14ac:dyDescent="0.4">
      <c r="A98" s="185"/>
      <c r="B98" s="195"/>
      <c r="C98" s="212" t="s">
        <v>199</v>
      </c>
      <c r="D98" s="212"/>
      <c r="E98" s="212"/>
      <c r="F98" s="212"/>
      <c r="G98" s="212"/>
      <c r="H98" s="212"/>
      <c r="I98" s="212"/>
      <c r="J98" s="212"/>
      <c r="K98" s="212"/>
      <c r="L98" s="212"/>
      <c r="M98" s="233">
        <v>0</v>
      </c>
      <c r="N98" s="241" t="s">
        <v>72</v>
      </c>
      <c r="O98" s="198"/>
      <c r="P98" s="199"/>
      <c r="Q98" s="199"/>
      <c r="R98" s="199"/>
      <c r="S98" s="65"/>
    </row>
    <row r="99" spans="1:19" ht="19.899999999999999" hidden="1" customHeight="1" x14ac:dyDescent="0.4">
      <c r="A99" s="185"/>
      <c r="B99" s="195"/>
      <c r="C99" s="200" t="s">
        <v>200</v>
      </c>
      <c r="D99" s="200"/>
      <c r="E99" s="200"/>
      <c r="F99" s="200"/>
      <c r="G99" s="200"/>
      <c r="H99" s="200"/>
      <c r="I99" s="200"/>
      <c r="J99" s="200"/>
      <c r="K99" s="200"/>
      <c r="L99" s="200"/>
      <c r="M99" s="242">
        <v>50.17</v>
      </c>
      <c r="N99" s="243" t="s">
        <v>201</v>
      </c>
      <c r="O99" s="198"/>
      <c r="P99" s="199"/>
      <c r="Q99" s="199"/>
      <c r="R99" s="199"/>
      <c r="S99" s="65"/>
    </row>
    <row r="100" spans="1:19" ht="18" hidden="1" x14ac:dyDescent="0.4">
      <c r="A100" s="185"/>
      <c r="B100" s="195"/>
      <c r="C100" s="169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44"/>
      <c r="O100" s="198"/>
      <c r="P100" s="199"/>
      <c r="Q100" s="199"/>
      <c r="R100" s="199"/>
      <c r="S100" s="65"/>
    </row>
    <row r="101" spans="1:19" ht="19.899999999999999" hidden="1" customHeight="1" x14ac:dyDescent="0.4">
      <c r="A101" s="185"/>
      <c r="B101" s="195"/>
      <c r="C101" s="200" t="str">
        <f>"Sono già stati corrisposti oneri di "&amp;Parametri!E51</f>
        <v>Sono già stati corrisposti oneri di Oneri Verdi</v>
      </c>
      <c r="D101" s="200"/>
      <c r="E101" s="200"/>
      <c r="F101" s="201"/>
      <c r="G101" s="200"/>
      <c r="H101" s="200"/>
      <c r="I101" s="201"/>
      <c r="J101" s="200"/>
      <c r="K101" s="200"/>
      <c r="L101" s="200"/>
      <c r="M101" s="1202">
        <v>0</v>
      </c>
      <c r="N101" s="1203"/>
      <c r="O101" s="198"/>
      <c r="P101" s="199"/>
      <c r="Q101" s="199"/>
      <c r="R101" s="199"/>
      <c r="S101" s="65"/>
    </row>
    <row r="102" spans="1:19" ht="19.899999999999999" hidden="1" customHeight="1" x14ac:dyDescent="0.4">
      <c r="A102" s="185"/>
      <c r="B102" s="245"/>
      <c r="C102" s="196" t="s">
        <v>202</v>
      </c>
      <c r="D102" s="196"/>
      <c r="E102" s="196"/>
      <c r="F102" s="196"/>
      <c r="G102" s="196"/>
      <c r="H102" s="196"/>
      <c r="I102" s="196"/>
      <c r="J102" s="196"/>
      <c r="K102" s="1216">
        <f>IF(M97="No",0,M99*M98-M101)</f>
        <v>0</v>
      </c>
      <c r="L102" s="1004"/>
      <c r="M102" s="1004"/>
      <c r="N102" s="996"/>
      <c r="O102" s="246"/>
      <c r="P102" s="199"/>
      <c r="Q102" s="199"/>
      <c r="R102" s="199"/>
      <c r="S102" s="65"/>
    </row>
    <row r="103" spans="1:19" ht="18.75" hidden="1" thickBot="1" x14ac:dyDescent="0.45">
      <c r="A103" s="185"/>
      <c r="B103" s="204"/>
      <c r="C103" s="205"/>
      <c r="D103" s="205"/>
      <c r="E103" s="205"/>
      <c r="F103" s="206"/>
      <c r="G103" s="205"/>
      <c r="H103" s="205"/>
      <c r="I103" s="206"/>
      <c r="J103" s="237"/>
      <c r="K103" s="237"/>
      <c r="L103" s="237"/>
      <c r="M103" s="239"/>
      <c r="N103" s="238"/>
      <c r="O103" s="209"/>
      <c r="P103" s="199"/>
      <c r="Q103" s="199"/>
      <c r="R103" s="199"/>
      <c r="S103" s="65"/>
    </row>
    <row r="104" spans="1:19" ht="19.5" hidden="1" thickTop="1" thickBot="1" x14ac:dyDescent="0.45">
      <c r="A104" s="65"/>
      <c r="B104" s="202"/>
      <c r="C104" s="202"/>
      <c r="D104" s="202"/>
      <c r="E104" s="202"/>
      <c r="F104" s="214"/>
      <c r="G104" s="202"/>
      <c r="H104" s="202"/>
      <c r="I104" s="214"/>
      <c r="J104" s="202"/>
      <c r="K104" s="202"/>
      <c r="L104" s="202"/>
      <c r="M104" s="215"/>
      <c r="N104" s="214"/>
      <c r="O104" s="202"/>
      <c r="P104" s="65"/>
      <c r="Q104" s="65"/>
      <c r="R104" s="65"/>
      <c r="S104" s="65"/>
    </row>
    <row r="105" spans="1:19" ht="22.5" hidden="1" thickTop="1" x14ac:dyDescent="0.5">
      <c r="A105" s="65"/>
      <c r="B105" s="186"/>
      <c r="C105" s="216" t="str">
        <f>"Parametri per il calcolo Oneri di "&amp;Parametri!E52</f>
        <v>Parametri per il calcolo Oneri di Urbanizzazione 5°</v>
      </c>
      <c r="D105" s="188"/>
      <c r="E105" s="188"/>
      <c r="F105" s="189"/>
      <c r="G105" s="188"/>
      <c r="H105" s="188"/>
      <c r="I105" s="189"/>
      <c r="J105" s="188"/>
      <c r="K105" s="188"/>
      <c r="L105" s="188"/>
      <c r="M105" s="1200" t="s">
        <v>86</v>
      </c>
      <c r="N105" s="1201"/>
      <c r="O105" s="192"/>
      <c r="P105" s="65"/>
      <c r="Q105" s="65"/>
      <c r="R105" s="65"/>
      <c r="S105" s="65"/>
    </row>
    <row r="106" spans="1:19" ht="19.899999999999999" hidden="1" customHeight="1" x14ac:dyDescent="0.4">
      <c r="A106" s="65"/>
      <c r="B106" s="195"/>
      <c r="C106" s="212" t="s">
        <v>199</v>
      </c>
      <c r="D106" s="212"/>
      <c r="E106" s="212"/>
      <c r="F106" s="212"/>
      <c r="G106" s="212"/>
      <c r="H106" s="212"/>
      <c r="I106" s="212"/>
      <c r="J106" s="212"/>
      <c r="K106" s="212"/>
      <c r="L106" s="212"/>
      <c r="M106" s="233">
        <v>0</v>
      </c>
      <c r="N106" s="241" t="s">
        <v>72</v>
      </c>
      <c r="O106" s="198"/>
      <c r="P106" s="65"/>
      <c r="Q106" s="65"/>
      <c r="R106" s="65"/>
      <c r="S106" s="65"/>
    </row>
    <row r="107" spans="1:19" ht="19.899999999999999" hidden="1" customHeight="1" x14ac:dyDescent="0.4">
      <c r="A107" s="65"/>
      <c r="B107" s="195"/>
      <c r="C107" s="200" t="s">
        <v>200</v>
      </c>
      <c r="D107" s="200"/>
      <c r="E107" s="200"/>
      <c r="F107" s="200"/>
      <c r="G107" s="200"/>
      <c r="H107" s="200"/>
      <c r="I107" s="200"/>
      <c r="J107" s="200"/>
      <c r="K107" s="200"/>
      <c r="L107" s="200"/>
      <c r="M107" s="242">
        <f>Parametri!F52</f>
        <v>1</v>
      </c>
      <c r="N107" s="243" t="s">
        <v>201</v>
      </c>
      <c r="O107" s="198"/>
      <c r="P107" s="65"/>
      <c r="Q107" s="65"/>
      <c r="R107" s="65"/>
      <c r="S107" s="65"/>
    </row>
    <row r="108" spans="1:19" ht="18" hidden="1" x14ac:dyDescent="0.4">
      <c r="A108" s="65"/>
      <c r="B108" s="195"/>
      <c r="C108" s="169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44"/>
      <c r="O108" s="198"/>
      <c r="P108" s="65"/>
      <c r="Q108" s="65"/>
      <c r="R108" s="65"/>
      <c r="S108" s="65"/>
    </row>
    <row r="109" spans="1:19" ht="19.899999999999999" hidden="1" customHeight="1" x14ac:dyDescent="0.4">
      <c r="A109" s="65"/>
      <c r="B109" s="195"/>
      <c r="C109" s="200" t="str">
        <f>"Sono già stati corrisposti oneri di "&amp;Parametri!E52</f>
        <v>Sono già stati corrisposti oneri di Urbanizzazione 5°</v>
      </c>
      <c r="D109" s="200"/>
      <c r="E109" s="200"/>
      <c r="F109" s="201"/>
      <c r="G109" s="200"/>
      <c r="H109" s="200"/>
      <c r="I109" s="201"/>
      <c r="J109" s="200"/>
      <c r="K109" s="200"/>
      <c r="L109" s="200"/>
      <c r="M109" s="1202">
        <v>0</v>
      </c>
      <c r="N109" s="1203"/>
      <c r="O109" s="198"/>
      <c r="P109" s="65"/>
      <c r="Q109" s="65"/>
      <c r="R109" s="65"/>
      <c r="S109" s="65"/>
    </row>
    <row r="110" spans="1:19" ht="19.899999999999999" hidden="1" customHeight="1" x14ac:dyDescent="0.4">
      <c r="A110" s="65"/>
      <c r="B110" s="245"/>
      <c r="C110" s="196" t="s">
        <v>202</v>
      </c>
      <c r="D110" s="196"/>
      <c r="E110" s="196"/>
      <c r="F110" s="196"/>
      <c r="G110" s="196"/>
      <c r="H110" s="196"/>
      <c r="I110" s="196"/>
      <c r="J110" s="196"/>
      <c r="K110" s="1216">
        <f>IF(M105="No",0,M107*M106-M109)</f>
        <v>0</v>
      </c>
      <c r="L110" s="1004"/>
      <c r="M110" s="1004"/>
      <c r="N110" s="996"/>
      <c r="O110" s="246"/>
      <c r="P110" s="65"/>
      <c r="Q110" s="65"/>
      <c r="R110" s="65"/>
      <c r="S110" s="65"/>
    </row>
    <row r="111" spans="1:19" ht="18.75" hidden="1" thickBot="1" x14ac:dyDescent="0.45">
      <c r="A111" s="65"/>
      <c r="B111" s="204"/>
      <c r="C111" s="205"/>
      <c r="D111" s="205"/>
      <c r="E111" s="205"/>
      <c r="F111" s="206"/>
      <c r="G111" s="205"/>
      <c r="H111" s="205"/>
      <c r="I111" s="206"/>
      <c r="J111" s="237"/>
      <c r="K111" s="237"/>
      <c r="L111" s="237"/>
      <c r="M111" s="239"/>
      <c r="N111" s="238"/>
      <c r="O111" s="209"/>
      <c r="P111" s="65"/>
      <c r="Q111" s="65"/>
      <c r="R111" s="65"/>
      <c r="S111" s="65"/>
    </row>
    <row r="112" spans="1:19" ht="19.5" hidden="1" thickTop="1" thickBot="1" x14ac:dyDescent="0.45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182"/>
      <c r="N112" s="182"/>
      <c r="O112" s="65"/>
      <c r="P112" s="65"/>
      <c r="Q112" s="65"/>
      <c r="R112" s="65"/>
      <c r="S112" s="65"/>
    </row>
    <row r="113" spans="1:19" ht="22.5" hidden="1" thickTop="1" x14ac:dyDescent="0.5">
      <c r="A113" s="185"/>
      <c r="B113" s="186"/>
      <c r="C113" s="216" t="str">
        <f>"Parametri per il calcolo Oneri di "&amp;Parametri!E53</f>
        <v>Parametri per il calcolo Oneri di Urbanizzazione 6°</v>
      </c>
      <c r="D113" s="188"/>
      <c r="E113" s="188"/>
      <c r="F113" s="189"/>
      <c r="G113" s="188"/>
      <c r="H113" s="188"/>
      <c r="I113" s="189"/>
      <c r="J113" s="188"/>
      <c r="K113" s="188"/>
      <c r="L113" s="188"/>
      <c r="M113" s="1200" t="s">
        <v>86</v>
      </c>
      <c r="N113" s="1201"/>
      <c r="O113" s="192"/>
      <c r="P113" s="199"/>
      <c r="Q113" s="65"/>
      <c r="R113" s="65"/>
      <c r="S113" s="65"/>
    </row>
    <row r="114" spans="1:19" ht="19.899999999999999" hidden="1" customHeight="1" x14ac:dyDescent="0.4">
      <c r="A114" s="185"/>
      <c r="B114" s="195"/>
      <c r="C114" s="212" t="s">
        <v>199</v>
      </c>
      <c r="D114" s="212"/>
      <c r="E114" s="212"/>
      <c r="F114" s="212"/>
      <c r="G114" s="212"/>
      <c r="H114" s="212"/>
      <c r="I114" s="212"/>
      <c r="J114" s="212"/>
      <c r="K114" s="212"/>
      <c r="L114" s="212"/>
      <c r="M114" s="233">
        <v>0</v>
      </c>
      <c r="N114" s="241" t="s">
        <v>72</v>
      </c>
      <c r="O114" s="198"/>
      <c r="P114" s="199"/>
      <c r="Q114" s="65"/>
      <c r="R114" s="65"/>
      <c r="S114" s="65"/>
    </row>
    <row r="115" spans="1:19" ht="19.899999999999999" hidden="1" customHeight="1" x14ac:dyDescent="0.4">
      <c r="A115" s="185"/>
      <c r="B115" s="195"/>
      <c r="C115" s="200" t="s">
        <v>200</v>
      </c>
      <c r="D115" s="200"/>
      <c r="E115" s="200"/>
      <c r="F115" s="200"/>
      <c r="G115" s="200"/>
      <c r="H115" s="200"/>
      <c r="I115" s="200"/>
      <c r="J115" s="200"/>
      <c r="K115" s="200"/>
      <c r="L115" s="200"/>
      <c r="M115" s="242">
        <f>Parametri!F53</f>
        <v>1</v>
      </c>
      <c r="N115" s="243" t="s">
        <v>201</v>
      </c>
      <c r="O115" s="198"/>
      <c r="P115" s="199"/>
      <c r="Q115" s="65"/>
      <c r="R115" s="65"/>
      <c r="S115" s="65"/>
    </row>
    <row r="116" spans="1:19" ht="18" hidden="1" x14ac:dyDescent="0.4">
      <c r="A116" s="65"/>
      <c r="B116" s="195"/>
      <c r="C116" s="169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44"/>
      <c r="O116" s="198"/>
      <c r="P116" s="65"/>
      <c r="Q116" s="65"/>
      <c r="R116" s="65"/>
      <c r="S116" s="65"/>
    </row>
    <row r="117" spans="1:19" ht="19.899999999999999" hidden="1" customHeight="1" x14ac:dyDescent="0.4">
      <c r="A117" s="185"/>
      <c r="B117" s="195"/>
      <c r="C117" s="200" t="str">
        <f>"Sono già stati corrisposti oneri di "&amp;Parametri!E53</f>
        <v>Sono già stati corrisposti oneri di Urbanizzazione 6°</v>
      </c>
      <c r="D117" s="200"/>
      <c r="E117" s="200"/>
      <c r="F117" s="201"/>
      <c r="G117" s="200"/>
      <c r="H117" s="200"/>
      <c r="I117" s="201"/>
      <c r="J117" s="200"/>
      <c r="K117" s="200"/>
      <c r="L117" s="200"/>
      <c r="M117" s="1202">
        <v>0</v>
      </c>
      <c r="N117" s="1203"/>
      <c r="O117" s="198"/>
      <c r="P117" s="199"/>
      <c r="Q117" s="65"/>
      <c r="R117" s="65"/>
      <c r="S117" s="65"/>
    </row>
    <row r="118" spans="1:19" ht="19.899999999999999" hidden="1" customHeight="1" x14ac:dyDescent="0.4">
      <c r="A118" s="185"/>
      <c r="B118" s="245"/>
      <c r="C118" s="196" t="s">
        <v>202</v>
      </c>
      <c r="D118" s="196"/>
      <c r="E118" s="196"/>
      <c r="F118" s="196"/>
      <c r="G118" s="196"/>
      <c r="H118" s="196"/>
      <c r="I118" s="196"/>
      <c r="J118" s="196"/>
      <c r="K118" s="1216">
        <f>IF(M113="No",0,M115*M114-M117)</f>
        <v>0</v>
      </c>
      <c r="L118" s="1004"/>
      <c r="M118" s="1004"/>
      <c r="N118" s="996"/>
      <c r="O118" s="246"/>
      <c r="P118" s="199"/>
      <c r="Q118" s="65"/>
      <c r="R118" s="65"/>
      <c r="S118" s="65"/>
    </row>
    <row r="119" spans="1:19" ht="18.75" hidden="1" thickBot="1" x14ac:dyDescent="0.45">
      <c r="A119" s="185"/>
      <c r="B119" s="204"/>
      <c r="C119" s="205"/>
      <c r="D119" s="205"/>
      <c r="E119" s="205"/>
      <c r="F119" s="206"/>
      <c r="G119" s="205"/>
      <c r="H119" s="205"/>
      <c r="I119" s="206"/>
      <c r="J119" s="237"/>
      <c r="K119" s="237"/>
      <c r="L119" s="237"/>
      <c r="M119" s="239"/>
      <c r="N119" s="238"/>
      <c r="O119" s="209"/>
      <c r="P119" s="199"/>
      <c r="Q119" s="65"/>
      <c r="R119" s="65"/>
      <c r="S119" s="65"/>
    </row>
    <row r="120" spans="1:19" ht="19.5" hidden="1" thickTop="1" thickBot="1" x14ac:dyDescent="0.45">
      <c r="A120" s="65"/>
      <c r="B120" s="202"/>
      <c r="C120" s="202"/>
      <c r="D120" s="202"/>
      <c r="E120" s="202"/>
      <c r="F120" s="214"/>
      <c r="G120" s="202"/>
      <c r="H120" s="202"/>
      <c r="I120" s="214"/>
      <c r="J120" s="202"/>
      <c r="K120" s="202"/>
      <c r="L120" s="202"/>
      <c r="M120" s="215"/>
      <c r="N120" s="214"/>
      <c r="O120" s="202"/>
      <c r="P120" s="65"/>
      <c r="Q120" s="65"/>
      <c r="R120" s="65"/>
      <c r="S120" s="65"/>
    </row>
    <row r="121" spans="1:19" ht="22.5" hidden="1" thickTop="1" x14ac:dyDescent="0.5">
      <c r="A121" s="65"/>
      <c r="B121" s="186"/>
      <c r="C121" s="216" t="str">
        <f>"Parametri per il calcolo Oneri di "&amp;Parametri!E54</f>
        <v>Parametri per il calcolo Oneri di Urbanizzazione 7°</v>
      </c>
      <c r="D121" s="188"/>
      <c r="E121" s="188"/>
      <c r="F121" s="189"/>
      <c r="G121" s="188"/>
      <c r="H121" s="188"/>
      <c r="I121" s="189"/>
      <c r="J121" s="188"/>
      <c r="K121" s="188"/>
      <c r="L121" s="188"/>
      <c r="M121" s="1200" t="s">
        <v>86</v>
      </c>
      <c r="N121" s="1201"/>
      <c r="O121" s="192"/>
      <c r="P121" s="65"/>
      <c r="Q121" s="65"/>
      <c r="R121" s="65"/>
      <c r="S121" s="65"/>
    </row>
    <row r="122" spans="1:19" ht="19.899999999999999" hidden="1" customHeight="1" x14ac:dyDescent="0.4">
      <c r="A122" s="65"/>
      <c r="B122" s="195"/>
      <c r="C122" s="212" t="s">
        <v>199</v>
      </c>
      <c r="D122" s="212"/>
      <c r="E122" s="212"/>
      <c r="F122" s="212"/>
      <c r="G122" s="212"/>
      <c r="H122" s="212"/>
      <c r="I122" s="212"/>
      <c r="J122" s="212"/>
      <c r="K122" s="212"/>
      <c r="L122" s="212"/>
      <c r="M122" s="233">
        <v>0</v>
      </c>
      <c r="N122" s="241" t="s">
        <v>72</v>
      </c>
      <c r="O122" s="198"/>
      <c r="P122" s="65"/>
      <c r="Q122" s="65"/>
      <c r="R122" s="65"/>
      <c r="S122" s="65"/>
    </row>
    <row r="123" spans="1:19" ht="19.899999999999999" hidden="1" customHeight="1" x14ac:dyDescent="0.4">
      <c r="A123" s="65"/>
      <c r="B123" s="195"/>
      <c r="C123" s="200" t="s">
        <v>200</v>
      </c>
      <c r="D123" s="200"/>
      <c r="E123" s="200"/>
      <c r="F123" s="200"/>
      <c r="G123" s="200"/>
      <c r="H123" s="200"/>
      <c r="I123" s="200"/>
      <c r="J123" s="200"/>
      <c r="K123" s="200"/>
      <c r="L123" s="200"/>
      <c r="M123" s="242">
        <f>Parametri!F54</f>
        <v>1</v>
      </c>
      <c r="N123" s="243" t="s">
        <v>201</v>
      </c>
      <c r="O123" s="198"/>
      <c r="P123" s="65"/>
      <c r="Q123" s="65"/>
      <c r="R123" s="65"/>
      <c r="S123" s="65"/>
    </row>
    <row r="124" spans="1:19" ht="18" hidden="1" x14ac:dyDescent="0.4">
      <c r="A124" s="65"/>
      <c r="B124" s="195"/>
      <c r="C124" s="169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44"/>
      <c r="O124" s="198"/>
      <c r="P124" s="65"/>
      <c r="Q124" s="65"/>
      <c r="R124" s="65"/>
      <c r="S124" s="65"/>
    </row>
    <row r="125" spans="1:19" ht="19.899999999999999" hidden="1" customHeight="1" x14ac:dyDescent="0.4">
      <c r="A125" s="65"/>
      <c r="B125" s="195"/>
      <c r="C125" s="200" t="str">
        <f>"Sono già stati corrisposti oneri di "&amp;Parametri!E54</f>
        <v>Sono già stati corrisposti oneri di Urbanizzazione 7°</v>
      </c>
      <c r="D125" s="200"/>
      <c r="E125" s="200"/>
      <c r="F125" s="201"/>
      <c r="G125" s="200"/>
      <c r="H125" s="200"/>
      <c r="I125" s="201"/>
      <c r="J125" s="200"/>
      <c r="K125" s="200"/>
      <c r="L125" s="200"/>
      <c r="M125" s="1202">
        <v>0</v>
      </c>
      <c r="N125" s="1203"/>
      <c r="O125" s="198"/>
      <c r="P125" s="65"/>
      <c r="Q125" s="65"/>
      <c r="R125" s="65"/>
      <c r="S125" s="65"/>
    </row>
    <row r="126" spans="1:19" ht="19.899999999999999" hidden="1" customHeight="1" x14ac:dyDescent="0.4">
      <c r="A126" s="65"/>
      <c r="B126" s="245"/>
      <c r="C126" s="196" t="s">
        <v>202</v>
      </c>
      <c r="D126" s="196"/>
      <c r="E126" s="196"/>
      <c r="F126" s="196"/>
      <c r="G126" s="196"/>
      <c r="H126" s="196"/>
      <c r="I126" s="196"/>
      <c r="J126" s="196"/>
      <c r="K126" s="1216">
        <f>IF(M121="No",0,M123*M122-M125)</f>
        <v>0</v>
      </c>
      <c r="L126" s="1004"/>
      <c r="M126" s="1004"/>
      <c r="N126" s="996"/>
      <c r="O126" s="246"/>
      <c r="P126" s="65"/>
      <c r="Q126" s="65"/>
      <c r="R126" s="65"/>
      <c r="S126" s="65"/>
    </row>
    <row r="127" spans="1:19" ht="18.75" hidden="1" thickBot="1" x14ac:dyDescent="0.45">
      <c r="A127" s="65"/>
      <c r="B127" s="204"/>
      <c r="C127" s="205"/>
      <c r="D127" s="205"/>
      <c r="E127" s="205"/>
      <c r="F127" s="206"/>
      <c r="G127" s="205"/>
      <c r="H127" s="205"/>
      <c r="I127" s="206"/>
      <c r="J127" s="237"/>
      <c r="K127" s="237"/>
      <c r="L127" s="237"/>
      <c r="M127" s="239"/>
      <c r="N127" s="238"/>
      <c r="O127" s="209"/>
      <c r="P127" s="65"/>
      <c r="Q127" s="65"/>
      <c r="R127" s="65"/>
      <c r="S127" s="65"/>
    </row>
    <row r="128" spans="1:19" ht="19.5" hidden="1" thickTop="1" thickBot="1" x14ac:dyDescent="0.45">
      <c r="A128" s="65"/>
      <c r="B128" s="202"/>
      <c r="C128" s="202"/>
      <c r="D128" s="202"/>
      <c r="E128" s="202"/>
      <c r="F128" s="214"/>
      <c r="G128" s="202"/>
      <c r="H128" s="202"/>
      <c r="I128" s="214"/>
      <c r="J128" s="202"/>
      <c r="K128" s="202"/>
      <c r="L128" s="202"/>
      <c r="M128" s="215"/>
      <c r="N128" s="214"/>
      <c r="O128" s="202"/>
      <c r="P128" s="65"/>
      <c r="Q128" s="65"/>
      <c r="R128" s="65"/>
      <c r="S128" s="65"/>
    </row>
    <row r="129" spans="1:19" ht="22.5" hidden="1" thickTop="1" x14ac:dyDescent="0.5">
      <c r="A129" s="65"/>
      <c r="B129" s="186"/>
      <c r="C129" s="216" t="str">
        <f>"Parametri per il calcolo Oneri di "&amp;Parametri!E55</f>
        <v>Parametri per il calcolo Oneri di Urbanizzazione 8°</v>
      </c>
      <c r="D129" s="188"/>
      <c r="E129" s="188"/>
      <c r="F129" s="189"/>
      <c r="G129" s="188"/>
      <c r="H129" s="188"/>
      <c r="I129" s="189"/>
      <c r="J129" s="188"/>
      <c r="K129" s="188"/>
      <c r="L129" s="188"/>
      <c r="M129" s="1200" t="s">
        <v>86</v>
      </c>
      <c r="N129" s="1201"/>
      <c r="O129" s="192"/>
      <c r="P129" s="65"/>
      <c r="Q129" s="65"/>
      <c r="R129" s="65"/>
      <c r="S129" s="65"/>
    </row>
    <row r="130" spans="1:19" ht="19.899999999999999" hidden="1" customHeight="1" x14ac:dyDescent="0.4">
      <c r="A130" s="65"/>
      <c r="B130" s="195"/>
      <c r="C130" s="212" t="s">
        <v>199</v>
      </c>
      <c r="D130" s="212"/>
      <c r="E130" s="212"/>
      <c r="F130" s="212"/>
      <c r="G130" s="212"/>
      <c r="H130" s="212"/>
      <c r="I130" s="212"/>
      <c r="J130" s="212"/>
      <c r="K130" s="212"/>
      <c r="L130" s="212"/>
      <c r="M130" s="233">
        <v>0</v>
      </c>
      <c r="N130" s="241" t="s">
        <v>72</v>
      </c>
      <c r="O130" s="198"/>
      <c r="P130" s="65"/>
      <c r="Q130" s="65"/>
      <c r="R130" s="65"/>
      <c r="S130" s="65"/>
    </row>
    <row r="131" spans="1:19" ht="19.899999999999999" hidden="1" customHeight="1" x14ac:dyDescent="0.4">
      <c r="A131" s="65"/>
      <c r="B131" s="195"/>
      <c r="C131" s="200" t="s">
        <v>200</v>
      </c>
      <c r="D131" s="200"/>
      <c r="E131" s="200"/>
      <c r="F131" s="200"/>
      <c r="G131" s="200"/>
      <c r="H131" s="200"/>
      <c r="I131" s="200"/>
      <c r="J131" s="200"/>
      <c r="K131" s="200"/>
      <c r="L131" s="200"/>
      <c r="M131" s="242">
        <f>Parametri!F55</f>
        <v>1</v>
      </c>
      <c r="N131" s="243" t="s">
        <v>201</v>
      </c>
      <c r="O131" s="198"/>
      <c r="P131" s="65"/>
      <c r="Q131" s="65"/>
      <c r="R131" s="65"/>
      <c r="S131" s="65"/>
    </row>
    <row r="132" spans="1:19" ht="18" hidden="1" x14ac:dyDescent="0.4">
      <c r="A132" s="65"/>
      <c r="B132" s="195"/>
      <c r="C132" s="169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44"/>
      <c r="O132" s="198"/>
      <c r="P132" s="65"/>
      <c r="Q132" s="65"/>
      <c r="R132" s="65"/>
      <c r="S132" s="65"/>
    </row>
    <row r="133" spans="1:19" ht="19.899999999999999" hidden="1" customHeight="1" x14ac:dyDescent="0.4">
      <c r="A133" s="65"/>
      <c r="B133" s="195"/>
      <c r="C133" s="200" t="str">
        <f>"Sono già stati corrisposti oneri di "&amp;Parametri!E55</f>
        <v>Sono già stati corrisposti oneri di Urbanizzazione 8°</v>
      </c>
      <c r="D133" s="200"/>
      <c r="E133" s="200"/>
      <c r="F133" s="201"/>
      <c r="G133" s="200"/>
      <c r="H133" s="200"/>
      <c r="I133" s="201"/>
      <c r="J133" s="200"/>
      <c r="K133" s="200"/>
      <c r="L133" s="200"/>
      <c r="M133" s="1202">
        <v>0</v>
      </c>
      <c r="N133" s="1203"/>
      <c r="O133" s="198"/>
      <c r="P133" s="65"/>
      <c r="Q133" s="65"/>
      <c r="R133" s="65"/>
      <c r="S133" s="65"/>
    </row>
    <row r="134" spans="1:19" ht="19.899999999999999" hidden="1" customHeight="1" x14ac:dyDescent="0.4">
      <c r="A134" s="65"/>
      <c r="B134" s="245"/>
      <c r="C134" s="196" t="s">
        <v>202</v>
      </c>
      <c r="D134" s="196"/>
      <c r="E134" s="196"/>
      <c r="F134" s="196"/>
      <c r="G134" s="196"/>
      <c r="H134" s="196"/>
      <c r="I134" s="196"/>
      <c r="J134" s="196"/>
      <c r="K134" s="1216">
        <f>IF(M129="No",0,M131*M130-M133)</f>
        <v>0</v>
      </c>
      <c r="L134" s="1004"/>
      <c r="M134" s="1004"/>
      <c r="N134" s="996"/>
      <c r="O134" s="246"/>
      <c r="P134" s="65"/>
      <c r="Q134" s="65"/>
      <c r="R134" s="65"/>
      <c r="S134" s="65"/>
    </row>
    <row r="135" spans="1:19" ht="18.75" hidden="1" thickBot="1" x14ac:dyDescent="0.45">
      <c r="A135" s="65"/>
      <c r="B135" s="204"/>
      <c r="C135" s="205"/>
      <c r="D135" s="205"/>
      <c r="E135" s="205"/>
      <c r="F135" s="206"/>
      <c r="G135" s="205"/>
      <c r="H135" s="205"/>
      <c r="I135" s="206"/>
      <c r="J135" s="237"/>
      <c r="K135" s="237"/>
      <c r="L135" s="237"/>
      <c r="M135" s="239"/>
      <c r="N135" s="238"/>
      <c r="O135" s="209"/>
      <c r="P135" s="65"/>
      <c r="Q135" s="65"/>
      <c r="R135" s="65"/>
      <c r="S135" s="65"/>
    </row>
    <row r="136" spans="1:19" ht="19.5" hidden="1" thickTop="1" thickBot="1" x14ac:dyDescent="0.45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182"/>
      <c r="N136" s="182"/>
      <c r="O136" s="65"/>
      <c r="P136" s="65"/>
      <c r="Q136" s="65"/>
      <c r="R136" s="65"/>
      <c r="S136" s="65"/>
    </row>
    <row r="137" spans="1:19" ht="22.5" hidden="1" thickTop="1" x14ac:dyDescent="0.5">
      <c r="A137" s="65"/>
      <c r="B137" s="186"/>
      <c r="C137" s="216" t="str">
        <f>"Parametri per il calcolo Oneri di "&amp;Parametri!E56</f>
        <v>Parametri per il calcolo Oneri di Urbanizzazione 9°</v>
      </c>
      <c r="D137" s="188"/>
      <c r="E137" s="188"/>
      <c r="F137" s="189"/>
      <c r="G137" s="188"/>
      <c r="H137" s="188"/>
      <c r="I137" s="189"/>
      <c r="J137" s="188"/>
      <c r="K137" s="188"/>
      <c r="L137" s="188"/>
      <c r="M137" s="1200" t="s">
        <v>86</v>
      </c>
      <c r="N137" s="1201"/>
      <c r="O137" s="192"/>
      <c r="P137" s="65"/>
      <c r="Q137" s="65"/>
      <c r="R137" s="65"/>
      <c r="S137" s="65"/>
    </row>
    <row r="138" spans="1:19" ht="19.899999999999999" hidden="1" customHeight="1" x14ac:dyDescent="0.4">
      <c r="A138" s="65"/>
      <c r="B138" s="195"/>
      <c r="C138" s="212" t="s">
        <v>199</v>
      </c>
      <c r="D138" s="212"/>
      <c r="E138" s="212"/>
      <c r="F138" s="212"/>
      <c r="G138" s="212"/>
      <c r="H138" s="212"/>
      <c r="I138" s="212"/>
      <c r="J138" s="212"/>
      <c r="K138" s="212"/>
      <c r="L138" s="212"/>
      <c r="M138" s="233">
        <v>0</v>
      </c>
      <c r="N138" s="241" t="s">
        <v>72</v>
      </c>
      <c r="O138" s="198"/>
      <c r="P138" s="65"/>
      <c r="Q138" s="65"/>
      <c r="R138" s="65"/>
      <c r="S138" s="65"/>
    </row>
    <row r="139" spans="1:19" ht="19.899999999999999" hidden="1" customHeight="1" x14ac:dyDescent="0.4">
      <c r="A139" s="65"/>
      <c r="B139" s="195"/>
      <c r="C139" s="200" t="s">
        <v>200</v>
      </c>
      <c r="D139" s="200"/>
      <c r="E139" s="200"/>
      <c r="F139" s="200"/>
      <c r="G139" s="200"/>
      <c r="H139" s="200"/>
      <c r="I139" s="200"/>
      <c r="J139" s="200"/>
      <c r="K139" s="200"/>
      <c r="L139" s="200"/>
      <c r="M139" s="242">
        <f>Parametri!F56</f>
        <v>1</v>
      </c>
      <c r="N139" s="243" t="s">
        <v>201</v>
      </c>
      <c r="O139" s="198"/>
      <c r="P139" s="65"/>
      <c r="Q139" s="65"/>
      <c r="R139" s="65"/>
      <c r="S139" s="65"/>
    </row>
    <row r="140" spans="1:19" ht="18" hidden="1" x14ac:dyDescent="0.4">
      <c r="A140" s="65"/>
      <c r="B140" s="195"/>
      <c r="C140" s="169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44"/>
      <c r="O140" s="198"/>
      <c r="P140" s="65"/>
      <c r="Q140" s="65"/>
      <c r="R140" s="65"/>
      <c r="S140" s="65"/>
    </row>
    <row r="141" spans="1:19" ht="19.899999999999999" hidden="1" customHeight="1" x14ac:dyDescent="0.4">
      <c r="A141" s="65"/>
      <c r="B141" s="195"/>
      <c r="C141" s="200" t="str">
        <f>"Sono già stati corrisposti oneri di "&amp;Parametri!E56</f>
        <v>Sono già stati corrisposti oneri di Urbanizzazione 9°</v>
      </c>
      <c r="D141" s="200"/>
      <c r="E141" s="200"/>
      <c r="F141" s="201"/>
      <c r="G141" s="200"/>
      <c r="H141" s="200"/>
      <c r="I141" s="201"/>
      <c r="J141" s="200"/>
      <c r="K141" s="200"/>
      <c r="L141" s="200"/>
      <c r="M141" s="1202">
        <v>0</v>
      </c>
      <c r="N141" s="1203"/>
      <c r="O141" s="198"/>
      <c r="P141" s="65"/>
      <c r="Q141" s="65"/>
      <c r="R141" s="65"/>
      <c r="S141" s="65"/>
    </row>
    <row r="142" spans="1:19" ht="19.899999999999999" hidden="1" customHeight="1" x14ac:dyDescent="0.4">
      <c r="A142" s="65"/>
      <c r="B142" s="245"/>
      <c r="C142" s="196" t="s">
        <v>202</v>
      </c>
      <c r="D142" s="196"/>
      <c r="E142" s="196"/>
      <c r="F142" s="196"/>
      <c r="G142" s="196"/>
      <c r="H142" s="196"/>
      <c r="I142" s="196"/>
      <c r="J142" s="196"/>
      <c r="K142" s="1216">
        <f>IF(M137="No",0,M139*M138-M141)</f>
        <v>0</v>
      </c>
      <c r="L142" s="1004"/>
      <c r="M142" s="1004"/>
      <c r="N142" s="996"/>
      <c r="O142" s="246"/>
      <c r="P142" s="65"/>
      <c r="Q142" s="65"/>
      <c r="R142" s="65"/>
      <c r="S142" s="65"/>
    </row>
    <row r="143" spans="1:19" ht="18.75" hidden="1" thickBot="1" x14ac:dyDescent="0.45">
      <c r="A143" s="65"/>
      <c r="B143" s="204"/>
      <c r="C143" s="205"/>
      <c r="D143" s="205"/>
      <c r="E143" s="205"/>
      <c r="F143" s="206"/>
      <c r="G143" s="205"/>
      <c r="H143" s="205"/>
      <c r="I143" s="206"/>
      <c r="J143" s="237"/>
      <c r="K143" s="237"/>
      <c r="L143" s="237"/>
      <c r="M143" s="239"/>
      <c r="N143" s="238"/>
      <c r="O143" s="209"/>
      <c r="P143" s="65"/>
      <c r="Q143" s="65"/>
      <c r="R143" s="65"/>
      <c r="S143" s="65"/>
    </row>
    <row r="144" spans="1:19" ht="19.5" hidden="1" thickTop="1" thickBot="1" x14ac:dyDescent="0.45">
      <c r="A144" s="65"/>
      <c r="B144" s="247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65"/>
      <c r="Q144" s="65"/>
      <c r="R144" s="65"/>
      <c r="S144" s="65"/>
    </row>
    <row r="145" spans="1:19" ht="22.5" hidden="1" thickTop="1" x14ac:dyDescent="0.5">
      <c r="A145" s="65"/>
      <c r="B145" s="186"/>
      <c r="C145" s="216" t="str">
        <f>"Parametri per il calcolo Oneri di "&amp;Parametri!E57</f>
        <v>Parametri per il calcolo Oneri di Urbanizzazione 10°</v>
      </c>
      <c r="D145" s="188"/>
      <c r="E145" s="188"/>
      <c r="F145" s="189"/>
      <c r="G145" s="188"/>
      <c r="H145" s="188"/>
      <c r="I145" s="189"/>
      <c r="J145" s="188"/>
      <c r="K145" s="188"/>
      <c r="L145" s="188"/>
      <c r="M145" s="1200" t="s">
        <v>86</v>
      </c>
      <c r="N145" s="1201"/>
      <c r="O145" s="192"/>
      <c r="P145" s="65"/>
      <c r="Q145" s="65"/>
      <c r="R145" s="65"/>
      <c r="S145" s="65"/>
    </row>
    <row r="146" spans="1:19" ht="19.899999999999999" hidden="1" customHeight="1" x14ac:dyDescent="0.4">
      <c r="A146" s="65"/>
      <c r="B146" s="195"/>
      <c r="C146" s="212" t="s">
        <v>199</v>
      </c>
      <c r="D146" s="212"/>
      <c r="E146" s="212"/>
      <c r="F146" s="212"/>
      <c r="G146" s="212"/>
      <c r="H146" s="212"/>
      <c r="I146" s="212"/>
      <c r="J146" s="212"/>
      <c r="K146" s="212"/>
      <c r="L146" s="212"/>
      <c r="M146" s="233">
        <v>0</v>
      </c>
      <c r="N146" s="241" t="s">
        <v>72</v>
      </c>
      <c r="O146" s="198"/>
      <c r="P146" s="65"/>
      <c r="Q146" s="65"/>
      <c r="R146" s="65"/>
      <c r="S146" s="65"/>
    </row>
    <row r="147" spans="1:19" ht="19.899999999999999" hidden="1" customHeight="1" x14ac:dyDescent="0.4">
      <c r="A147" s="65"/>
      <c r="B147" s="195"/>
      <c r="C147" s="200" t="s">
        <v>200</v>
      </c>
      <c r="D147" s="200"/>
      <c r="E147" s="200"/>
      <c r="F147" s="200"/>
      <c r="G147" s="200"/>
      <c r="H147" s="200"/>
      <c r="I147" s="200"/>
      <c r="J147" s="200"/>
      <c r="K147" s="200"/>
      <c r="L147" s="200"/>
      <c r="M147" s="242">
        <f>Parametri!F57</f>
        <v>1</v>
      </c>
      <c r="N147" s="243" t="s">
        <v>201</v>
      </c>
      <c r="O147" s="198"/>
      <c r="P147" s="65"/>
      <c r="Q147" s="65"/>
      <c r="R147" s="65"/>
      <c r="S147" s="65"/>
    </row>
    <row r="148" spans="1:19" ht="18" hidden="1" x14ac:dyDescent="0.4">
      <c r="A148" s="65"/>
      <c r="B148" s="195"/>
      <c r="C148" s="169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44"/>
      <c r="O148" s="198"/>
      <c r="P148" s="65"/>
      <c r="Q148" s="65"/>
      <c r="R148" s="65"/>
      <c r="S148" s="65"/>
    </row>
    <row r="149" spans="1:19" ht="19.899999999999999" hidden="1" customHeight="1" x14ac:dyDescent="0.4">
      <c r="A149" s="65"/>
      <c r="B149" s="195"/>
      <c r="C149" s="200" t="str">
        <f>"Sono già stati corrisposti oneri di "&amp;Parametri!E57</f>
        <v>Sono già stati corrisposti oneri di Urbanizzazione 10°</v>
      </c>
      <c r="D149" s="200"/>
      <c r="E149" s="200"/>
      <c r="F149" s="201"/>
      <c r="G149" s="200"/>
      <c r="H149" s="200"/>
      <c r="I149" s="201"/>
      <c r="J149" s="200"/>
      <c r="K149" s="200"/>
      <c r="L149" s="200"/>
      <c r="M149" s="1202">
        <v>0</v>
      </c>
      <c r="N149" s="1203"/>
      <c r="O149" s="198"/>
      <c r="P149" s="65"/>
      <c r="Q149" s="65"/>
      <c r="R149" s="65"/>
      <c r="S149" s="65"/>
    </row>
    <row r="150" spans="1:19" ht="19.899999999999999" hidden="1" customHeight="1" x14ac:dyDescent="0.4">
      <c r="A150" s="65"/>
      <c r="B150" s="245"/>
      <c r="C150" s="196" t="s">
        <v>202</v>
      </c>
      <c r="D150" s="196"/>
      <c r="E150" s="196"/>
      <c r="F150" s="196"/>
      <c r="G150" s="196"/>
      <c r="H150" s="196"/>
      <c r="I150" s="196"/>
      <c r="J150" s="196"/>
      <c r="K150" s="1216">
        <f>IF(M145="No",0,M147*M146-M149)</f>
        <v>0</v>
      </c>
      <c r="L150" s="1004"/>
      <c r="M150" s="1004"/>
      <c r="N150" s="996"/>
      <c r="O150" s="246"/>
      <c r="P150" s="65"/>
      <c r="Q150" s="65"/>
      <c r="R150" s="65"/>
      <c r="S150" s="65"/>
    </row>
    <row r="151" spans="1:19" ht="18.75" hidden="1" thickBot="1" x14ac:dyDescent="0.45">
      <c r="A151" s="65"/>
      <c r="B151" s="204"/>
      <c r="C151" s="205"/>
      <c r="D151" s="205"/>
      <c r="E151" s="205"/>
      <c r="F151" s="206"/>
      <c r="G151" s="205"/>
      <c r="H151" s="205"/>
      <c r="I151" s="206"/>
      <c r="J151" s="237"/>
      <c r="K151" s="237"/>
      <c r="L151" s="237"/>
      <c r="M151" s="239"/>
      <c r="N151" s="238"/>
      <c r="O151" s="209"/>
      <c r="P151" s="65"/>
      <c r="Q151" s="65"/>
      <c r="R151" s="65"/>
      <c r="S151" s="65"/>
    </row>
    <row r="152" spans="1:19" ht="19.5" hidden="1" thickTop="1" thickBot="1" x14ac:dyDescent="0.45">
      <c r="A152" s="65"/>
      <c r="B152" s="247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65"/>
      <c r="Q152" s="65"/>
      <c r="R152" s="65"/>
      <c r="S152" s="65"/>
    </row>
    <row r="153" spans="1:19" ht="22.5" hidden="1" thickTop="1" x14ac:dyDescent="0.5">
      <c r="A153" s="65"/>
      <c r="B153" s="186"/>
      <c r="C153" s="216" t="str">
        <f>"Parametri per il calcolo Oneri di "&amp;Parametri!E58</f>
        <v>Parametri per il calcolo Oneri di Urbanizzazione 11°</v>
      </c>
      <c r="D153" s="188"/>
      <c r="E153" s="188"/>
      <c r="F153" s="189"/>
      <c r="G153" s="188"/>
      <c r="H153" s="188"/>
      <c r="I153" s="189"/>
      <c r="J153" s="188"/>
      <c r="K153" s="188"/>
      <c r="L153" s="188"/>
      <c r="M153" s="1200" t="s">
        <v>86</v>
      </c>
      <c r="N153" s="1201"/>
      <c r="O153" s="192"/>
      <c r="P153" s="65"/>
      <c r="Q153" s="65"/>
      <c r="R153" s="65"/>
      <c r="S153" s="65"/>
    </row>
    <row r="154" spans="1:19" ht="19.899999999999999" hidden="1" customHeight="1" x14ac:dyDescent="0.4">
      <c r="A154" s="65"/>
      <c r="B154" s="195"/>
      <c r="C154" s="212" t="s">
        <v>199</v>
      </c>
      <c r="D154" s="212"/>
      <c r="E154" s="212"/>
      <c r="F154" s="212"/>
      <c r="G154" s="212"/>
      <c r="H154" s="212"/>
      <c r="I154" s="212"/>
      <c r="J154" s="212"/>
      <c r="K154" s="212"/>
      <c r="L154" s="212"/>
      <c r="M154" s="233">
        <v>0</v>
      </c>
      <c r="N154" s="241" t="s">
        <v>72</v>
      </c>
      <c r="O154" s="198"/>
      <c r="P154" s="65"/>
      <c r="Q154" s="65"/>
      <c r="R154" s="65"/>
      <c r="S154" s="65"/>
    </row>
    <row r="155" spans="1:19" ht="19.899999999999999" hidden="1" customHeight="1" x14ac:dyDescent="0.4">
      <c r="A155" s="65"/>
      <c r="B155" s="195"/>
      <c r="C155" s="200" t="s">
        <v>200</v>
      </c>
      <c r="D155" s="200"/>
      <c r="E155" s="200"/>
      <c r="F155" s="200"/>
      <c r="G155" s="200"/>
      <c r="H155" s="200"/>
      <c r="I155" s="200"/>
      <c r="J155" s="200"/>
      <c r="K155" s="200"/>
      <c r="L155" s="200"/>
      <c r="M155" s="242">
        <f>Parametri!F58</f>
        <v>1</v>
      </c>
      <c r="N155" s="243" t="s">
        <v>201</v>
      </c>
      <c r="O155" s="198"/>
      <c r="P155" s="65"/>
      <c r="Q155" s="65"/>
      <c r="R155" s="65"/>
      <c r="S155" s="65"/>
    </row>
    <row r="156" spans="1:19" ht="18" hidden="1" x14ac:dyDescent="0.4">
      <c r="A156" s="65"/>
      <c r="B156" s="195"/>
      <c r="C156" s="169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44"/>
      <c r="O156" s="198"/>
      <c r="P156" s="65"/>
      <c r="Q156" s="65"/>
      <c r="R156" s="65"/>
      <c r="S156" s="65"/>
    </row>
    <row r="157" spans="1:19" ht="19.899999999999999" hidden="1" customHeight="1" x14ac:dyDescent="0.4">
      <c r="A157" s="65"/>
      <c r="B157" s="195"/>
      <c r="C157" s="200" t="str">
        <f>"Sono già stati corrisposti oneri di "&amp;Parametri!E58</f>
        <v>Sono già stati corrisposti oneri di Urbanizzazione 11°</v>
      </c>
      <c r="D157" s="200"/>
      <c r="E157" s="200"/>
      <c r="F157" s="201"/>
      <c r="G157" s="200"/>
      <c r="H157" s="200"/>
      <c r="I157" s="201"/>
      <c r="J157" s="200"/>
      <c r="K157" s="200"/>
      <c r="L157" s="200"/>
      <c r="M157" s="1202">
        <v>0</v>
      </c>
      <c r="N157" s="1203"/>
      <c r="O157" s="198"/>
      <c r="P157" s="65"/>
      <c r="Q157" s="65"/>
      <c r="R157" s="65"/>
      <c r="S157" s="65"/>
    </row>
    <row r="158" spans="1:19" ht="19.899999999999999" hidden="1" customHeight="1" x14ac:dyDescent="0.4">
      <c r="A158" s="65"/>
      <c r="B158" s="245"/>
      <c r="C158" s="196" t="s">
        <v>202</v>
      </c>
      <c r="D158" s="196"/>
      <c r="E158" s="196"/>
      <c r="F158" s="196"/>
      <c r="G158" s="196"/>
      <c r="H158" s="196"/>
      <c r="I158" s="196"/>
      <c r="J158" s="196"/>
      <c r="K158" s="1216">
        <f>IF(M153="No",0,M155*M154-M157)</f>
        <v>0</v>
      </c>
      <c r="L158" s="1004"/>
      <c r="M158" s="1004"/>
      <c r="N158" s="996"/>
      <c r="O158" s="246"/>
      <c r="P158" s="65"/>
      <c r="Q158" s="65"/>
      <c r="R158" s="65"/>
      <c r="S158" s="65"/>
    </row>
    <row r="159" spans="1:19" ht="18.75" hidden="1" thickBot="1" x14ac:dyDescent="0.45">
      <c r="A159" s="65"/>
      <c r="B159" s="204"/>
      <c r="C159" s="205"/>
      <c r="D159" s="205"/>
      <c r="E159" s="205"/>
      <c r="F159" s="206"/>
      <c r="G159" s="205"/>
      <c r="H159" s="205"/>
      <c r="I159" s="206"/>
      <c r="J159" s="237"/>
      <c r="K159" s="237"/>
      <c r="L159" s="237"/>
      <c r="M159" s="239"/>
      <c r="N159" s="238"/>
      <c r="O159" s="209"/>
      <c r="P159" s="65"/>
      <c r="Q159" s="65"/>
      <c r="R159" s="65"/>
      <c r="S159" s="65"/>
    </row>
    <row r="160" spans="1:19" ht="19.5" hidden="1" thickTop="1" thickBot="1" x14ac:dyDescent="0.45">
      <c r="A160" s="65"/>
      <c r="B160" s="247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65"/>
      <c r="Q160" s="65"/>
      <c r="R160" s="65"/>
      <c r="S160" s="65"/>
    </row>
    <row r="161" spans="1:19" ht="22.5" hidden="1" thickTop="1" x14ac:dyDescent="0.5">
      <c r="A161" s="65"/>
      <c r="B161" s="186"/>
      <c r="C161" s="216" t="str">
        <f>"Parametri per il calcolo Oneri di "&amp;Parametri!E59</f>
        <v>Parametri per il calcolo Oneri di Urbanizzazione 12°</v>
      </c>
      <c r="D161" s="188"/>
      <c r="E161" s="188"/>
      <c r="F161" s="189"/>
      <c r="G161" s="188"/>
      <c r="H161" s="188"/>
      <c r="I161" s="189"/>
      <c r="J161" s="188"/>
      <c r="K161" s="188"/>
      <c r="L161" s="188"/>
      <c r="M161" s="1200" t="s">
        <v>86</v>
      </c>
      <c r="N161" s="1201"/>
      <c r="O161" s="192"/>
      <c r="P161" s="65"/>
      <c r="Q161" s="65"/>
      <c r="R161" s="65"/>
      <c r="S161" s="65"/>
    </row>
    <row r="162" spans="1:19" ht="19.899999999999999" hidden="1" customHeight="1" x14ac:dyDescent="0.4">
      <c r="A162" s="65"/>
      <c r="B162" s="195"/>
      <c r="C162" s="212" t="s">
        <v>199</v>
      </c>
      <c r="D162" s="212"/>
      <c r="E162" s="212"/>
      <c r="F162" s="212"/>
      <c r="G162" s="212"/>
      <c r="H162" s="212"/>
      <c r="I162" s="212"/>
      <c r="J162" s="212"/>
      <c r="K162" s="212"/>
      <c r="L162" s="212"/>
      <c r="M162" s="233">
        <v>0</v>
      </c>
      <c r="N162" s="241" t="s">
        <v>72</v>
      </c>
      <c r="O162" s="198"/>
      <c r="P162" s="65"/>
      <c r="Q162" s="65"/>
      <c r="R162" s="65"/>
      <c r="S162" s="65"/>
    </row>
    <row r="163" spans="1:19" ht="19.899999999999999" hidden="1" customHeight="1" x14ac:dyDescent="0.4">
      <c r="A163" s="65"/>
      <c r="B163" s="195"/>
      <c r="C163" s="200" t="s">
        <v>200</v>
      </c>
      <c r="D163" s="200"/>
      <c r="E163" s="200"/>
      <c r="F163" s="200"/>
      <c r="G163" s="200"/>
      <c r="H163" s="200"/>
      <c r="I163" s="200"/>
      <c r="J163" s="200"/>
      <c r="K163" s="200"/>
      <c r="L163" s="200"/>
      <c r="M163" s="242">
        <f>Parametri!F59</f>
        <v>1</v>
      </c>
      <c r="N163" s="243" t="s">
        <v>201</v>
      </c>
      <c r="O163" s="198"/>
      <c r="P163" s="65"/>
      <c r="Q163" s="65"/>
      <c r="R163" s="65"/>
      <c r="S163" s="65"/>
    </row>
    <row r="164" spans="1:19" ht="18" hidden="1" x14ac:dyDescent="0.4">
      <c r="A164" s="65"/>
      <c r="B164" s="195"/>
      <c r="C164" s="169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44"/>
      <c r="O164" s="198"/>
      <c r="P164" s="65"/>
      <c r="Q164" s="65"/>
      <c r="R164" s="65"/>
      <c r="S164" s="65"/>
    </row>
    <row r="165" spans="1:19" ht="19.899999999999999" hidden="1" customHeight="1" x14ac:dyDescent="0.4">
      <c r="A165" s="65"/>
      <c r="B165" s="195"/>
      <c r="C165" s="200" t="str">
        <f>"Sono già stati corrisposti oneri di "&amp;Parametri!E59</f>
        <v>Sono già stati corrisposti oneri di Urbanizzazione 12°</v>
      </c>
      <c r="D165" s="200"/>
      <c r="E165" s="200"/>
      <c r="F165" s="201"/>
      <c r="G165" s="200"/>
      <c r="H165" s="200"/>
      <c r="I165" s="201"/>
      <c r="J165" s="200"/>
      <c r="K165" s="200"/>
      <c r="L165" s="200"/>
      <c r="M165" s="1202">
        <v>0</v>
      </c>
      <c r="N165" s="1203"/>
      <c r="O165" s="198"/>
      <c r="P165" s="65"/>
      <c r="Q165" s="65"/>
      <c r="R165" s="65"/>
      <c r="S165" s="65"/>
    </row>
    <row r="166" spans="1:19" ht="19.899999999999999" hidden="1" customHeight="1" x14ac:dyDescent="0.4">
      <c r="A166" s="65"/>
      <c r="B166" s="245"/>
      <c r="C166" s="196" t="s">
        <v>202</v>
      </c>
      <c r="D166" s="196"/>
      <c r="E166" s="196"/>
      <c r="F166" s="196"/>
      <c r="G166" s="196"/>
      <c r="H166" s="196"/>
      <c r="I166" s="196"/>
      <c r="J166" s="196"/>
      <c r="K166" s="1216">
        <f>IF(M161="No",0,M163*M162-M165)</f>
        <v>0</v>
      </c>
      <c r="L166" s="1004"/>
      <c r="M166" s="1004"/>
      <c r="N166" s="996"/>
      <c r="O166" s="246"/>
      <c r="P166" s="65"/>
      <c r="Q166" s="65"/>
      <c r="R166" s="65"/>
      <c r="S166" s="65"/>
    </row>
    <row r="167" spans="1:19" ht="18.75" hidden="1" thickBot="1" x14ac:dyDescent="0.45">
      <c r="A167" s="65"/>
      <c r="B167" s="204"/>
      <c r="C167" s="205"/>
      <c r="D167" s="205"/>
      <c r="E167" s="205"/>
      <c r="F167" s="206"/>
      <c r="G167" s="205"/>
      <c r="H167" s="205"/>
      <c r="I167" s="206"/>
      <c r="J167" s="237"/>
      <c r="K167" s="237"/>
      <c r="L167" s="237"/>
      <c r="M167" s="239"/>
      <c r="N167" s="238"/>
      <c r="O167" s="209"/>
      <c r="P167" s="65"/>
      <c r="Q167" s="65"/>
      <c r="R167" s="65"/>
      <c r="S167" s="65"/>
    </row>
    <row r="168" spans="1:19" ht="19.5" thickTop="1" thickBot="1" x14ac:dyDescent="0.45">
      <c r="A168" s="65"/>
      <c r="B168" s="247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65"/>
      <c r="Q168" s="65"/>
      <c r="R168" s="65"/>
      <c r="S168" s="65"/>
    </row>
    <row r="169" spans="1:19" ht="22.5" thickTop="1" x14ac:dyDescent="0.5">
      <c r="A169" s="65"/>
      <c r="B169" s="249"/>
      <c r="C169" s="250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2"/>
      <c r="P169" s="65"/>
      <c r="Q169" s="65"/>
      <c r="R169" s="65"/>
      <c r="S169" s="65"/>
    </row>
    <row r="170" spans="1:19" ht="21.75" x14ac:dyDescent="0.5">
      <c r="A170" s="65"/>
      <c r="B170" s="249"/>
      <c r="C170" s="250" t="s">
        <v>203</v>
      </c>
      <c r="D170" s="251"/>
      <c r="E170" s="251"/>
      <c r="F170" s="251"/>
      <c r="G170" s="251"/>
      <c r="H170" s="251"/>
      <c r="I170" s="251"/>
      <c r="J170" s="251"/>
      <c r="K170" s="1234">
        <f>IF(M24="Una",D68,'OU altri'!M4)+K94+K102+K110+K118+K126+K134+K142+K150+K158+K166</f>
        <v>0</v>
      </c>
      <c r="L170" s="1020"/>
      <c r="M170" s="1020"/>
      <c r="N170" s="1000"/>
      <c r="O170" s="252"/>
      <c r="P170" s="65"/>
      <c r="Q170" s="65"/>
      <c r="R170" s="65"/>
      <c r="S170" s="65"/>
    </row>
    <row r="171" spans="1:19" ht="18.75" thickBot="1" x14ac:dyDescent="0.45">
      <c r="A171" s="185"/>
      <c r="B171" s="253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54"/>
      <c r="P171" s="89"/>
      <c r="Q171" s="65"/>
      <c r="R171" s="65"/>
      <c r="S171" s="65"/>
    </row>
    <row r="172" spans="1:19" ht="19.5" thickTop="1" thickBot="1" x14ac:dyDescent="0.45">
      <c r="A172" s="185"/>
      <c r="B172" s="247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199"/>
      <c r="Q172" s="65"/>
      <c r="R172" s="65"/>
      <c r="S172" s="65"/>
    </row>
    <row r="173" spans="1:19" ht="22.5" thickTop="1" x14ac:dyDescent="0.5">
      <c r="A173" s="65"/>
      <c r="B173" s="255"/>
      <c r="C173" s="256" t="s">
        <v>204</v>
      </c>
      <c r="D173" s="257"/>
      <c r="E173" s="257"/>
      <c r="F173" s="257"/>
      <c r="G173" s="257"/>
      <c r="H173" s="257"/>
      <c r="I173" s="258"/>
      <c r="J173" s="258"/>
      <c r="K173" s="258"/>
      <c r="L173" s="258"/>
      <c r="M173" s="258"/>
      <c r="N173" s="258"/>
      <c r="O173" s="259"/>
      <c r="P173" s="65"/>
      <c r="Q173" s="65"/>
      <c r="R173" s="65"/>
      <c r="S173" s="65"/>
    </row>
    <row r="174" spans="1:19" ht="19.899999999999999" customHeight="1" x14ac:dyDescent="0.4">
      <c r="A174" s="65"/>
      <c r="B174" s="249"/>
      <c r="C174" s="260" t="s">
        <v>205</v>
      </c>
      <c r="D174" s="261"/>
      <c r="E174" s="261"/>
      <c r="F174" s="261"/>
      <c r="G174" s="261"/>
      <c r="H174" s="261"/>
      <c r="I174" s="261"/>
      <c r="J174" s="261"/>
      <c r="K174" s="262"/>
      <c r="L174" s="262"/>
      <c r="M174" s="1217">
        <v>1</v>
      </c>
      <c r="N174" s="1218"/>
      <c r="O174" s="252"/>
      <c r="P174" s="65"/>
      <c r="Q174" s="65"/>
      <c r="R174" s="65"/>
      <c r="S174" s="65"/>
    </row>
    <row r="175" spans="1:19" ht="19.899999999999999" customHeight="1" x14ac:dyDescent="0.4">
      <c r="A175" s="65"/>
      <c r="B175" s="249"/>
      <c r="C175" s="263" t="str">
        <f>VLOOKUP($M174,Parametri!$D$29:$F$34,2,FALSE)</f>
        <v>Zona unica</v>
      </c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2"/>
      <c r="P175" s="65"/>
      <c r="Q175" s="65"/>
      <c r="R175" s="65"/>
      <c r="S175" s="65"/>
    </row>
    <row r="176" spans="1:19" ht="19.899999999999999" customHeight="1" x14ac:dyDescent="0.4">
      <c r="A176" s="65"/>
      <c r="B176" s="249"/>
      <c r="C176" s="260" t="s">
        <v>206</v>
      </c>
      <c r="D176" s="261"/>
      <c r="E176" s="261"/>
      <c r="F176" s="261"/>
      <c r="G176" s="261"/>
      <c r="H176" s="261"/>
      <c r="I176" s="261"/>
      <c r="J176" s="261"/>
      <c r="K176" s="261"/>
      <c r="L176" s="261"/>
      <c r="M176" s="676">
        <v>0</v>
      </c>
      <c r="N176" s="264" t="s">
        <v>72</v>
      </c>
      <c r="O176" s="252"/>
      <c r="P176" s="65"/>
      <c r="Q176" s="65"/>
      <c r="R176" s="65"/>
      <c r="S176" s="65"/>
    </row>
    <row r="177" spans="1:19" ht="19.899999999999999" customHeight="1" x14ac:dyDescent="0.4">
      <c r="A177" s="65"/>
      <c r="B177" s="249"/>
      <c r="C177" s="265" t="s">
        <v>200</v>
      </c>
      <c r="D177" s="261"/>
      <c r="E177" s="261"/>
      <c r="F177" s="261"/>
      <c r="G177" s="261"/>
      <c r="H177" s="261"/>
      <c r="I177" s="261"/>
      <c r="J177" s="261"/>
      <c r="K177" s="261"/>
      <c r="L177" s="261"/>
      <c r="M177" s="242">
        <f>IFERROR(VLOOKUP(M183,Parametri!$D$29:$F$36,3,FALSE),"")</f>
        <v>1</v>
      </c>
      <c r="N177" s="243" t="s">
        <v>201</v>
      </c>
      <c r="O177" s="252"/>
      <c r="P177" s="65"/>
      <c r="Q177" s="65"/>
      <c r="R177" s="65"/>
      <c r="S177" s="65"/>
    </row>
    <row r="178" spans="1:19" ht="19.899999999999999" customHeight="1" x14ac:dyDescent="0.4">
      <c r="A178" s="65"/>
      <c r="B178" s="249"/>
      <c r="C178" s="260" t="s">
        <v>207</v>
      </c>
      <c r="D178" s="261"/>
      <c r="E178" s="261"/>
      <c r="F178" s="261"/>
      <c r="G178" s="261"/>
      <c r="H178" s="261"/>
      <c r="I178" s="261"/>
      <c r="J178" s="261"/>
      <c r="K178" s="1198">
        <f>M177*M176</f>
        <v>0</v>
      </c>
      <c r="L178" s="1020"/>
      <c r="M178" s="1020"/>
      <c r="N178" s="1000"/>
      <c r="O178" s="252"/>
      <c r="P178" s="65"/>
      <c r="Q178" s="65"/>
      <c r="R178" s="65"/>
      <c r="S178" s="65"/>
    </row>
    <row r="179" spans="1:19" ht="18" x14ac:dyDescent="0.4">
      <c r="A179" s="65"/>
      <c r="B179" s="253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54"/>
      <c r="P179" s="65"/>
      <c r="Q179" s="65"/>
      <c r="R179" s="65"/>
      <c r="S179" s="65"/>
    </row>
    <row r="180" spans="1:19" ht="19.5" thickTop="1" thickBot="1" x14ac:dyDescent="0.45">
      <c r="A180" s="65"/>
      <c r="B180" s="247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65"/>
      <c r="Q180" s="65"/>
      <c r="R180" s="65"/>
      <c r="S180" s="65"/>
    </row>
    <row r="181" spans="1:19" ht="21" customHeight="1" thickTop="1" x14ac:dyDescent="0.4">
      <c r="A181" s="65"/>
      <c r="B181" s="249"/>
      <c r="C181" s="1219" t="s">
        <v>208</v>
      </c>
      <c r="D181" s="1220"/>
      <c r="E181" s="1220"/>
      <c r="F181" s="1220"/>
      <c r="G181" s="1220"/>
      <c r="H181" s="1220"/>
      <c r="I181" s="1220"/>
      <c r="J181" s="1220"/>
      <c r="K181" s="1220"/>
      <c r="L181" s="1220"/>
      <c r="M181" s="1220"/>
      <c r="N181" s="1221"/>
      <c r="O181" s="252"/>
      <c r="P181" s="65"/>
      <c r="Q181" s="65"/>
      <c r="R181" s="65"/>
      <c r="S181" s="65"/>
    </row>
    <row r="182" spans="1:19" ht="18" x14ac:dyDescent="0.4">
      <c r="A182" s="65"/>
      <c r="B182" s="249"/>
      <c r="C182" s="1222"/>
      <c r="D182" s="1223"/>
      <c r="E182" s="1223"/>
      <c r="F182" s="1223"/>
      <c r="G182" s="1223"/>
      <c r="H182" s="1223"/>
      <c r="I182" s="1223"/>
      <c r="J182" s="1223"/>
      <c r="K182" s="1223"/>
      <c r="L182" s="1223"/>
      <c r="M182" s="1223"/>
      <c r="N182" s="1224"/>
      <c r="O182" s="252"/>
      <c r="P182" s="65"/>
      <c r="Q182" s="65"/>
      <c r="R182" s="65"/>
      <c r="S182" s="65"/>
    </row>
    <row r="183" spans="1:19" ht="19.899999999999999" customHeight="1" x14ac:dyDescent="0.4">
      <c r="A183" s="65"/>
      <c r="B183" s="249"/>
      <c r="C183" s="260" t="s">
        <v>205</v>
      </c>
      <c r="D183" s="261"/>
      <c r="E183" s="261"/>
      <c r="F183" s="261"/>
      <c r="G183" s="261"/>
      <c r="H183" s="261"/>
      <c r="I183" s="261"/>
      <c r="J183" s="261"/>
      <c r="K183" s="261"/>
      <c r="L183" s="261"/>
      <c r="M183" s="1217">
        <v>1</v>
      </c>
      <c r="N183" s="1218"/>
      <c r="O183" s="252"/>
      <c r="P183" s="65"/>
      <c r="Q183" s="65"/>
      <c r="R183" s="65"/>
      <c r="S183" s="65"/>
    </row>
    <row r="184" spans="1:19" ht="19.899999999999999" customHeight="1" x14ac:dyDescent="0.4">
      <c r="A184" s="65"/>
      <c r="B184" s="249"/>
      <c r="C184" s="263" t="str">
        <f>VLOOKUP($M183,Parametri!$D$29:$F$34,2,FALSE)</f>
        <v>Zona unica</v>
      </c>
      <c r="D184" s="251"/>
      <c r="E184" s="251"/>
      <c r="F184" s="251"/>
      <c r="G184" s="251"/>
      <c r="H184" s="251"/>
      <c r="I184" s="251"/>
      <c r="J184" s="251"/>
      <c r="K184" s="251"/>
      <c r="L184" s="251"/>
      <c r="M184" s="251"/>
      <c r="N184" s="251"/>
      <c r="O184" s="252"/>
      <c r="P184" s="65"/>
      <c r="Q184" s="65"/>
      <c r="R184" s="65"/>
      <c r="S184" s="65"/>
    </row>
    <row r="185" spans="1:19" ht="19.899999999999999" customHeight="1" x14ac:dyDescent="0.4">
      <c r="A185" s="65"/>
      <c r="B185" s="249"/>
      <c r="C185" s="260" t="s">
        <v>206</v>
      </c>
      <c r="D185" s="261"/>
      <c r="E185" s="261"/>
      <c r="F185" s="261"/>
      <c r="G185" s="261"/>
      <c r="H185" s="261"/>
      <c r="I185" s="261"/>
      <c r="J185" s="261"/>
      <c r="K185" s="261"/>
      <c r="L185" s="261"/>
      <c r="M185" s="676">
        <v>0</v>
      </c>
      <c r="N185" s="264" t="s">
        <v>72</v>
      </c>
      <c r="O185" s="252"/>
      <c r="P185" s="65"/>
      <c r="Q185" s="65"/>
      <c r="R185" s="65"/>
      <c r="S185" s="65"/>
    </row>
    <row r="186" spans="1:19" ht="19.899999999999999" customHeight="1" x14ac:dyDescent="0.4">
      <c r="A186" s="65"/>
      <c r="B186" s="249"/>
      <c r="C186" s="265" t="s">
        <v>200</v>
      </c>
      <c r="D186" s="261"/>
      <c r="E186" s="261"/>
      <c r="F186" s="261"/>
      <c r="G186" s="261"/>
      <c r="H186" s="261"/>
      <c r="I186" s="261"/>
      <c r="J186" s="261"/>
      <c r="K186" s="261"/>
      <c r="L186" s="261"/>
      <c r="M186" s="242">
        <f>IFERROR(VLOOKUP(M183,Parametri!$D$40:$F$45,3,FALSE),"")</f>
        <v>1</v>
      </c>
      <c r="N186" s="243" t="s">
        <v>201</v>
      </c>
      <c r="O186" s="252"/>
      <c r="P186" s="65"/>
      <c r="Q186" s="65"/>
      <c r="R186" s="65"/>
      <c r="S186" s="65"/>
    </row>
    <row r="187" spans="1:19" ht="19.899999999999999" customHeight="1" x14ac:dyDescent="0.4">
      <c r="A187" s="65"/>
      <c r="B187" s="249"/>
      <c r="C187" s="260" t="s">
        <v>202</v>
      </c>
      <c r="D187" s="261"/>
      <c r="E187" s="261"/>
      <c r="F187" s="261"/>
      <c r="G187" s="261"/>
      <c r="H187" s="261"/>
      <c r="I187" s="261"/>
      <c r="J187" s="261"/>
      <c r="K187" s="1198">
        <f>IF(K185=0,M185*M186,K185*M186)</f>
        <v>0</v>
      </c>
      <c r="L187" s="1020"/>
      <c r="M187" s="1020"/>
      <c r="N187" s="1000"/>
      <c r="O187" s="252"/>
      <c r="P187" s="65"/>
      <c r="Q187" s="65"/>
      <c r="R187" s="65"/>
      <c r="S187" s="65"/>
    </row>
    <row r="188" spans="1:19" ht="18" x14ac:dyDescent="0.4">
      <c r="A188" s="65"/>
      <c r="B188" s="253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54"/>
      <c r="P188" s="65"/>
      <c r="Q188" s="65"/>
      <c r="R188" s="65"/>
      <c r="S188" s="65"/>
    </row>
    <row r="189" spans="1:19" ht="18" x14ac:dyDescent="0.4">
      <c r="A189" s="65"/>
      <c r="B189" s="247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65"/>
      <c r="Q189" s="65"/>
      <c r="R189" s="65"/>
      <c r="S189" s="65"/>
    </row>
    <row r="190" spans="1:19" ht="21.75" x14ac:dyDescent="0.5">
      <c r="A190" s="65"/>
      <c r="B190" s="249"/>
      <c r="C190" s="266" t="s">
        <v>209</v>
      </c>
      <c r="D190" s="267"/>
      <c r="E190" s="267"/>
      <c r="F190" s="267"/>
      <c r="G190" s="267"/>
      <c r="H190" s="251"/>
      <c r="I190" s="251"/>
      <c r="J190" s="251"/>
      <c r="K190" s="251"/>
      <c r="L190" s="251"/>
      <c r="M190" s="251"/>
      <c r="N190" s="251"/>
      <c r="O190" s="252"/>
      <c r="P190" s="65"/>
      <c r="Q190" s="65"/>
      <c r="R190" s="65"/>
      <c r="S190" s="65"/>
    </row>
    <row r="191" spans="1:19" ht="19.899999999999999" customHeight="1" x14ac:dyDescent="0.4">
      <c r="A191" s="65"/>
      <c r="B191" s="249"/>
      <c r="C191" s="260" t="s">
        <v>205</v>
      </c>
      <c r="D191" s="261"/>
      <c r="E191" s="261"/>
      <c r="F191" s="261"/>
      <c r="G191" s="261"/>
      <c r="H191" s="261"/>
      <c r="I191" s="261"/>
      <c r="J191" s="261"/>
      <c r="K191" s="261"/>
      <c r="L191" s="261"/>
      <c r="M191" s="1217">
        <v>1</v>
      </c>
      <c r="N191" s="1218"/>
      <c r="O191" s="252"/>
      <c r="P191" s="65"/>
      <c r="Q191" s="65"/>
      <c r="R191" s="65"/>
      <c r="S191" s="65"/>
    </row>
    <row r="192" spans="1:19" ht="19.899999999999999" customHeight="1" x14ac:dyDescent="0.4">
      <c r="A192" s="65"/>
      <c r="B192" s="249"/>
      <c r="C192" s="263" t="str">
        <f>VLOOKUP($M191,Parametri!$D$29:$F$34,2,FALSE)</f>
        <v>Zona unica</v>
      </c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2"/>
      <c r="P192" s="65"/>
      <c r="Q192" s="65"/>
      <c r="R192" s="65"/>
      <c r="S192" s="65"/>
    </row>
    <row r="193" spans="1:19" ht="19.899999999999999" customHeight="1" x14ac:dyDescent="0.4">
      <c r="A193" s="65"/>
      <c r="B193" s="249"/>
      <c r="C193" s="260" t="s">
        <v>206</v>
      </c>
      <c r="D193" s="261"/>
      <c r="E193" s="261"/>
      <c r="F193" s="261"/>
      <c r="G193" s="261"/>
      <c r="H193" s="261"/>
      <c r="I193" s="261"/>
      <c r="J193" s="261"/>
      <c r="K193" s="261"/>
      <c r="L193" s="261"/>
      <c r="M193" s="676">
        <v>0</v>
      </c>
      <c r="N193" s="264" t="s">
        <v>72</v>
      </c>
      <c r="O193" s="252"/>
      <c r="P193" s="65"/>
      <c r="Q193" s="65"/>
      <c r="R193" s="65"/>
      <c r="S193" s="65"/>
    </row>
    <row r="194" spans="1:19" ht="19.899999999999999" customHeight="1" x14ac:dyDescent="0.4">
      <c r="A194" s="65"/>
      <c r="B194" s="249"/>
      <c r="C194" s="265" t="s">
        <v>200</v>
      </c>
      <c r="D194" s="261"/>
      <c r="E194" s="261"/>
      <c r="F194" s="261"/>
      <c r="G194" s="261"/>
      <c r="H194" s="261"/>
      <c r="I194" s="261"/>
      <c r="J194" s="261"/>
      <c r="K194" s="261"/>
      <c r="L194" s="261"/>
      <c r="M194" s="242">
        <f>IFERROR(VLOOKUP(M191,Parametri!$D$40:$F$45,3,FALSE),"")</f>
        <v>1</v>
      </c>
      <c r="N194" s="243" t="s">
        <v>201</v>
      </c>
      <c r="O194" s="252"/>
      <c r="P194" s="65"/>
      <c r="Q194" s="65"/>
      <c r="R194" s="65"/>
      <c r="S194" s="65"/>
    </row>
    <row r="195" spans="1:19" ht="19.899999999999999" customHeight="1" x14ac:dyDescent="0.4">
      <c r="A195" s="65"/>
      <c r="B195" s="249"/>
      <c r="C195" s="260" t="s">
        <v>202</v>
      </c>
      <c r="D195" s="261"/>
      <c r="E195" s="261"/>
      <c r="F195" s="261"/>
      <c r="G195" s="261"/>
      <c r="H195" s="261"/>
      <c r="I195" s="261"/>
      <c r="J195" s="261"/>
      <c r="K195" s="1198">
        <f>M194*M193</f>
        <v>0</v>
      </c>
      <c r="L195" s="1020"/>
      <c r="M195" s="1020"/>
      <c r="N195" s="1000"/>
      <c r="O195" s="252"/>
      <c r="P195" s="65"/>
      <c r="Q195" s="65"/>
      <c r="R195" s="65"/>
      <c r="S195" s="65"/>
    </row>
    <row r="196" spans="1:19" ht="18" x14ac:dyDescent="0.4">
      <c r="A196" s="65"/>
      <c r="B196" s="253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54"/>
      <c r="P196" s="65"/>
      <c r="Q196" s="65"/>
      <c r="R196" s="65"/>
      <c r="S196" s="65"/>
    </row>
    <row r="197" spans="1:19" ht="18" x14ac:dyDescent="0.4">
      <c r="A197" s="65"/>
      <c r="B197" s="247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65"/>
      <c r="Q197" s="65"/>
      <c r="R197" s="65"/>
      <c r="S197" s="65"/>
    </row>
    <row r="198" spans="1:19" ht="21.75" x14ac:dyDescent="0.5">
      <c r="A198" s="65"/>
      <c r="B198" s="249"/>
      <c r="C198" s="250"/>
      <c r="D198" s="251"/>
      <c r="E198" s="251"/>
      <c r="F198" s="251"/>
      <c r="G198" s="251"/>
      <c r="H198" s="251"/>
      <c r="I198" s="251"/>
      <c r="J198" s="251"/>
      <c r="K198" s="251"/>
      <c r="L198" s="251"/>
      <c r="M198" s="251"/>
      <c r="N198" s="251"/>
      <c r="O198" s="252"/>
      <c r="P198" s="65"/>
      <c r="Q198" s="65"/>
      <c r="R198" s="65"/>
      <c r="S198" s="65"/>
    </row>
    <row r="199" spans="1:19" ht="19.899999999999999" customHeight="1" x14ac:dyDescent="0.5">
      <c r="A199" s="65"/>
      <c r="B199" s="249"/>
      <c r="C199" s="250" t="s">
        <v>210</v>
      </c>
      <c r="D199" s="251"/>
      <c r="E199" s="251"/>
      <c r="F199" s="251"/>
      <c r="G199" s="251"/>
      <c r="H199" s="251"/>
      <c r="I199" s="251"/>
      <c r="J199" s="251"/>
      <c r="K199" s="1234">
        <f>K178+K187+K195</f>
        <v>0</v>
      </c>
      <c r="L199" s="1020"/>
      <c r="M199" s="1020"/>
      <c r="N199" s="1000"/>
      <c r="O199" s="252"/>
      <c r="P199" s="65"/>
      <c r="Q199" s="65"/>
      <c r="R199" s="65"/>
      <c r="S199" s="65"/>
    </row>
    <row r="200" spans="1:19" ht="18" x14ac:dyDescent="0.4">
      <c r="A200" s="185"/>
      <c r="B200" s="253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54"/>
      <c r="P200" s="89"/>
      <c r="Q200" s="64"/>
      <c r="R200" s="64"/>
      <c r="S200" s="64"/>
    </row>
    <row r="201" spans="1:19" ht="18" x14ac:dyDescent="0.4">
      <c r="A201" s="185"/>
      <c r="B201" s="247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199"/>
      <c r="Q201" s="65"/>
      <c r="R201" s="65"/>
      <c r="S201" s="65"/>
    </row>
    <row r="202" spans="1:19" ht="21.75" x14ac:dyDescent="0.5">
      <c r="A202" s="185"/>
      <c r="B202" s="249"/>
      <c r="C202" s="250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2"/>
      <c r="P202" s="199"/>
      <c r="Q202" s="65"/>
      <c r="R202" s="65"/>
      <c r="S202" s="65"/>
    </row>
    <row r="203" spans="1:19" ht="19.899999999999999" customHeight="1" x14ac:dyDescent="0.5">
      <c r="A203" s="185"/>
      <c r="B203" s="249"/>
      <c r="C203" s="266" t="s">
        <v>211</v>
      </c>
      <c r="D203" s="251"/>
      <c r="E203" s="251"/>
      <c r="F203" s="251"/>
      <c r="G203" s="251"/>
      <c r="H203" s="251"/>
      <c r="I203" s="251"/>
      <c r="J203" s="251"/>
      <c r="K203" s="1234">
        <f>IF(M24="Una",K170+M87+K199,'OU altri'!M4)</f>
        <v>0</v>
      </c>
      <c r="L203" s="1020"/>
      <c r="M203" s="1020"/>
      <c r="N203" s="1000"/>
      <c r="O203" s="252"/>
      <c r="P203" s="199"/>
      <c r="Q203" s="65"/>
      <c r="R203" s="65"/>
      <c r="S203" s="65"/>
    </row>
    <row r="204" spans="1:19" ht="18" x14ac:dyDescent="0.4">
      <c r="A204" s="185"/>
      <c r="B204" s="253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54"/>
      <c r="P204" s="199"/>
      <c r="Q204" s="65"/>
      <c r="R204" s="65"/>
      <c r="S204" s="65"/>
    </row>
    <row r="205" spans="1:19" ht="18.75" thickTop="1" x14ac:dyDescent="0.4">
      <c r="A205" s="65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  <c r="N205" s="268"/>
      <c r="O205" s="268"/>
      <c r="P205" s="64"/>
      <c r="Q205" s="64"/>
      <c r="R205" s="64"/>
      <c r="S205" s="64"/>
    </row>
    <row r="206" spans="1:19" ht="15.75" customHeight="1" x14ac:dyDescent="0.2">
      <c r="S206" s="353"/>
    </row>
    <row r="207" spans="1:19" ht="15.75" customHeight="1" x14ac:dyDescent="0.2">
      <c r="S207" s="353"/>
    </row>
    <row r="208" spans="1:19" ht="15.75" customHeight="1" x14ac:dyDescent="0.2"/>
    <row r="209" ht="15.75" customHeight="1" x14ac:dyDescent="0.2"/>
  </sheetData>
  <protectedRanges>
    <protectedRange sqref="M73 E77 H77:I77 K77:M77 M174 K176:N178 M183 K186:N187 L185:N185 K191:N195" name="Intervallo4"/>
    <protectedRange sqref="E29:H43" name="Intervallo3"/>
    <protectedRange sqref="M16:N21" name="Intervallo2"/>
    <protectedRange sqref="M3:N11" name="Intervallo1"/>
  </protectedRanges>
  <mergeCells count="93">
    <mergeCell ref="M17:N17"/>
    <mergeCell ref="C31:D31"/>
    <mergeCell ref="C34:D34"/>
    <mergeCell ref="C36:D36"/>
    <mergeCell ref="E36:M36"/>
    <mergeCell ref="E31:M32"/>
    <mergeCell ref="E34:M34"/>
    <mergeCell ref="F88:M88"/>
    <mergeCell ref="B24:K24"/>
    <mergeCell ref="B25:L25"/>
    <mergeCell ref="M24:O25"/>
    <mergeCell ref="E38:M38"/>
    <mergeCell ref="E40:M40"/>
    <mergeCell ref="E54:N55"/>
    <mergeCell ref="E56:H56"/>
    <mergeCell ref="E57:N58"/>
    <mergeCell ref="E59:H59"/>
    <mergeCell ref="M133:N133"/>
    <mergeCell ref="K134:N134"/>
    <mergeCell ref="M137:N137"/>
    <mergeCell ref="M18:N18"/>
    <mergeCell ref="M19:N19"/>
    <mergeCell ref="M20:N20"/>
    <mergeCell ref="M21:N21"/>
    <mergeCell ref="E29:M29"/>
    <mergeCell ref="E50:H50"/>
    <mergeCell ref="E51:N52"/>
    <mergeCell ref="E53:H53"/>
    <mergeCell ref="E63:N64"/>
    <mergeCell ref="E65:H65"/>
    <mergeCell ref="E45:N46"/>
    <mergeCell ref="E47:H47"/>
    <mergeCell ref="E48:N49"/>
    <mergeCell ref="C8:L8"/>
    <mergeCell ref="M8:N8"/>
    <mergeCell ref="M9:N9"/>
    <mergeCell ref="M10:N10"/>
    <mergeCell ref="M16:N16"/>
    <mergeCell ref="M11:N11"/>
    <mergeCell ref="M3:N3"/>
    <mergeCell ref="M4:N4"/>
    <mergeCell ref="M5:N5"/>
    <mergeCell ref="M6:N6"/>
    <mergeCell ref="C7:L7"/>
    <mergeCell ref="M7:N7"/>
    <mergeCell ref="K203:N203"/>
    <mergeCell ref="M97:N97"/>
    <mergeCell ref="M101:N101"/>
    <mergeCell ref="K102:N102"/>
    <mergeCell ref="M105:N105"/>
    <mergeCell ref="M109:N109"/>
    <mergeCell ref="K150:N150"/>
    <mergeCell ref="M153:N153"/>
    <mergeCell ref="M157:N157"/>
    <mergeCell ref="K158:N158"/>
    <mergeCell ref="M149:N149"/>
    <mergeCell ref="M121:N121"/>
    <mergeCell ref="K187:N187"/>
    <mergeCell ref="M191:N191"/>
    <mergeCell ref="K195:N195"/>
    <mergeCell ref="K199:N199"/>
    <mergeCell ref="M183:N183"/>
    <mergeCell ref="C181:N182"/>
    <mergeCell ref="C70:M71"/>
    <mergeCell ref="H76:I76"/>
    <mergeCell ref="K76:L76"/>
    <mergeCell ref="M161:N161"/>
    <mergeCell ref="M165:N165"/>
    <mergeCell ref="K166:N166"/>
    <mergeCell ref="K170:N170"/>
    <mergeCell ref="M174:N174"/>
    <mergeCell ref="K110:N110"/>
    <mergeCell ref="M113:N113"/>
    <mergeCell ref="M117:N117"/>
    <mergeCell ref="K118:N118"/>
    <mergeCell ref="E77:F77"/>
    <mergeCell ref="M77:N77"/>
    <mergeCell ref="K178:N178"/>
    <mergeCell ref="E60:N61"/>
    <mergeCell ref="M89:N89"/>
    <mergeCell ref="M93:N93"/>
    <mergeCell ref="K94:N94"/>
    <mergeCell ref="D67:K67"/>
    <mergeCell ref="D68:K68"/>
    <mergeCell ref="C75:N75"/>
    <mergeCell ref="M76:N76"/>
    <mergeCell ref="E62:H62"/>
    <mergeCell ref="K142:N142"/>
    <mergeCell ref="M141:N141"/>
    <mergeCell ref="M145:N145"/>
    <mergeCell ref="M125:N125"/>
    <mergeCell ref="K126:N126"/>
    <mergeCell ref="M129:N129"/>
  </mergeCells>
  <conditionalFormatting sqref="B90:O95">
    <cfRule type="expression" dxfId="47" priority="43">
      <formula>$M$89="No"</formula>
    </cfRule>
  </conditionalFormatting>
  <conditionalFormatting sqref="B98:O103">
    <cfRule type="expression" dxfId="46" priority="44">
      <formula>$M$97="No"</formula>
    </cfRule>
  </conditionalFormatting>
  <conditionalFormatting sqref="B106:O111">
    <cfRule type="expression" dxfId="45" priority="45">
      <formula>$M$105="No"</formula>
    </cfRule>
  </conditionalFormatting>
  <conditionalFormatting sqref="B114:O119">
    <cfRule type="expression" dxfId="44" priority="46">
      <formula>$M$113="No"</formula>
    </cfRule>
  </conditionalFormatting>
  <conditionalFormatting sqref="B122:O127">
    <cfRule type="expression" dxfId="43" priority="47">
      <formula>$M$121="No"</formula>
    </cfRule>
  </conditionalFormatting>
  <conditionalFormatting sqref="B130:O135">
    <cfRule type="expression" dxfId="42" priority="48">
      <formula>$M$129="No"</formula>
    </cfRule>
  </conditionalFormatting>
  <conditionalFormatting sqref="B138:O143">
    <cfRule type="expression" dxfId="41" priority="49">
      <formula>$M$137="No"</formula>
    </cfRule>
  </conditionalFormatting>
  <conditionalFormatting sqref="B146:O151">
    <cfRule type="expression" dxfId="40" priority="50">
      <formula>$M$145="No"</formula>
    </cfRule>
  </conditionalFormatting>
  <conditionalFormatting sqref="B154:O159">
    <cfRule type="expression" dxfId="39" priority="51">
      <formula>$M$153="No"</formula>
    </cfRule>
  </conditionalFormatting>
  <conditionalFormatting sqref="B162:O167">
    <cfRule type="expression" dxfId="38" priority="52">
      <formula>$M$161="No"</formula>
    </cfRule>
  </conditionalFormatting>
  <conditionalFormatting sqref="C47">
    <cfRule type="expression" dxfId="37" priority="40">
      <formula>$K69&gt;0</formula>
    </cfRule>
  </conditionalFormatting>
  <conditionalFormatting sqref="C50">
    <cfRule type="expression" dxfId="36" priority="71">
      <formula>#REF!&gt;0</formula>
    </cfRule>
  </conditionalFormatting>
  <conditionalFormatting sqref="C53">
    <cfRule type="expression" dxfId="35" priority="39">
      <formula>#REF!&gt;0</formula>
    </cfRule>
  </conditionalFormatting>
  <conditionalFormatting sqref="C56">
    <cfRule type="expression" dxfId="34" priority="24">
      <formula>#REF!&gt;0</formula>
    </cfRule>
  </conditionalFormatting>
  <conditionalFormatting sqref="C59">
    <cfRule type="expression" dxfId="33" priority="21">
      <formula>#REF!&gt;0</formula>
    </cfRule>
  </conditionalFormatting>
  <conditionalFormatting sqref="C62">
    <cfRule type="expression" dxfId="32" priority="18">
      <formula>#REF!&gt;0</formula>
    </cfRule>
  </conditionalFormatting>
  <conditionalFormatting sqref="C65">
    <cfRule type="expression" dxfId="31" priority="32">
      <formula>#REF!&gt;0</formula>
    </cfRule>
  </conditionalFormatting>
  <conditionalFormatting sqref="C29:D40">
    <cfRule type="expression" dxfId="30" priority="29">
      <formula>$Q29="x"</formula>
    </cfRule>
  </conditionalFormatting>
  <conditionalFormatting sqref="C75:N75 C76:H76 J76:K76 M76:N76 C77:N77">
    <cfRule type="expression" dxfId="29" priority="41">
      <formula>$E$77="sì"</formula>
    </cfRule>
  </conditionalFormatting>
  <conditionalFormatting sqref="E31:M40">
    <cfRule type="expression" dxfId="28" priority="2">
      <formula>AND($Q31="X",$E31&lt;&gt;"")</formula>
    </cfRule>
    <cfRule type="expression" dxfId="27" priority="3">
      <formula>$Q31="X"</formula>
    </cfRule>
  </conditionalFormatting>
  <conditionalFormatting sqref="I47 I50">
    <cfRule type="notContainsBlanks" dxfId="26" priority="42">
      <formula>LEN(TRIM(I47))&gt;0</formula>
    </cfRule>
  </conditionalFormatting>
  <conditionalFormatting sqref="I53">
    <cfRule type="notContainsBlanks" dxfId="25" priority="38">
      <formula>LEN(TRIM(I53))&gt;0</formula>
    </cfRule>
  </conditionalFormatting>
  <conditionalFormatting sqref="I56">
    <cfRule type="notContainsBlanks" dxfId="24" priority="26">
      <formula>LEN(TRIM(I56))&gt;0</formula>
    </cfRule>
  </conditionalFormatting>
  <conditionalFormatting sqref="I59">
    <cfRule type="notContainsBlanks" dxfId="23" priority="23">
      <formula>LEN(TRIM(I59))&gt;0</formula>
    </cfRule>
  </conditionalFormatting>
  <conditionalFormatting sqref="I62">
    <cfRule type="notContainsBlanks" dxfId="22" priority="20">
      <formula>LEN(TRIM(I62))&gt;0</formula>
    </cfRule>
  </conditionalFormatting>
  <conditionalFormatting sqref="I65">
    <cfRule type="notContainsBlanks" dxfId="21" priority="35">
      <formula>LEN(TRIM(I65))&gt;0</formula>
    </cfRule>
  </conditionalFormatting>
  <conditionalFormatting sqref="K82:K85">
    <cfRule type="expression" dxfId="20" priority="6">
      <formula>$M$89="No"</formula>
    </cfRule>
  </conditionalFormatting>
  <conditionalFormatting sqref="M87">
    <cfRule type="expression" dxfId="19" priority="7">
      <formula>$M$89="No"</formula>
    </cfRule>
  </conditionalFormatting>
  <conditionalFormatting sqref="M177:N177">
    <cfRule type="expression" dxfId="18" priority="1">
      <formula>$M$161="No"</formula>
    </cfRule>
  </conditionalFormatting>
  <conditionalFormatting sqref="M186:N186">
    <cfRule type="expression" dxfId="17" priority="14">
      <formula>$M$161="No"</formula>
    </cfRule>
  </conditionalFormatting>
  <conditionalFormatting sqref="M194:N194">
    <cfRule type="expression" dxfId="16" priority="13">
      <formula>$M$161="No"</formula>
    </cfRule>
  </conditionalFormatting>
  <dataValidations count="2">
    <dataValidation type="list" allowBlank="1" showInputMessage="1" showErrorMessage="1" sqref="M24" xr:uid="{8173AF4C-AACA-4183-B5E4-D30B5E814DE5}">
      <formula1>"Una, Multiple"</formula1>
    </dataValidation>
    <dataValidation type="list" allowBlank="1" showInputMessage="1" showErrorMessage="1" sqref="M99" xr:uid="{288D0601-5EB6-4ED7-B748-170AF801EA93}">
      <mc:AlternateContent xmlns:x12ac="http://schemas.microsoft.com/office/spreadsheetml/2011/1/ac" xmlns:mc="http://schemas.openxmlformats.org/markup-compatibility/2006">
        <mc:Choice Requires="x12ac">
          <x12ac:list>"50,17","21,86","11,25"</x12ac:list>
        </mc:Choice>
        <mc:Fallback>
          <formula1>"50,17,21,86,11,25"</formula1>
        </mc:Fallback>
      </mc:AlternateContent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E13F0BD-F7BA-44DD-9544-79BDBCCCF50F}">
            <xm:f>Parametri!$C$19="No"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A80:XFD87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ErrorMessage="1" xr:uid="{9092BB9E-55F0-4474-A803-80A9E864BB7F}">
          <x14:formula1>
            <xm:f>OU_Parametri!$W$3:$W$8</xm:f>
          </x14:formula1>
          <xm:sqref>E29:M29</xm:sqref>
        </x14:dataValidation>
        <x14:dataValidation type="list" allowBlank="1" showInputMessage="1" showErrorMessage="1" xr:uid="{4CF04D0F-C751-4957-9B93-9079DEED5C62}">
          <x14:formula1>
            <xm:f>OU_Parametri!$X$3:$X$10</xm:f>
          </x14:formula1>
          <xm:sqref>E31:M32</xm:sqref>
        </x14:dataValidation>
        <x14:dataValidation type="list" allowBlank="1" showInputMessage="1" showErrorMessage="1" xr:uid="{A9DFFA50-7F30-4354-9B08-89F5F8B90A40}">
          <x14:formula1>
            <xm:f>OU_Parametri!$Y$3:$Y$7</xm:f>
          </x14:formula1>
          <xm:sqref>E34:M34</xm:sqref>
        </x14:dataValidation>
        <x14:dataValidation type="list" allowBlank="1" showErrorMessage="1" xr:uid="{301FEA44-AB60-4810-8F3A-7B63D2B2ECA8}">
          <x14:formula1>
            <xm:f>OU_Parametri!$Z$3:$Z$6</xm:f>
          </x14:formula1>
          <xm:sqref>E36:M36</xm:sqref>
        </x14:dataValidation>
        <x14:dataValidation type="list" showErrorMessage="1" xr:uid="{379EF202-AFC0-4202-B85E-603704D1F3F4}">
          <x14:formula1>
            <xm:f>OU_Parametri!$AA$3:$AA$5</xm:f>
          </x14:formula1>
          <xm:sqref>E38:M38</xm:sqref>
        </x14:dataValidation>
        <x14:dataValidation type="list" showErrorMessage="1" xr:uid="{2581A291-5877-4A57-922C-16368223C60D}">
          <x14:formula1>
            <xm:f>OU_Parametri!$AB$3:$AB$10</xm:f>
          </x14:formula1>
          <xm:sqref>E40:M40</xm:sqref>
        </x14:dataValidation>
        <x14:dataValidation type="list" allowBlank="1" showInputMessage="1" showErrorMessage="1" xr:uid="{693807A4-0FAD-432D-BA08-D6C409FD8E53}">
          <x14:formula1>
            <xm:f>Reg_lazio!$C$22:$C$27</xm:f>
          </x14:formula1>
          <xm:sqref>D83</xm:sqref>
        </x14:dataValidation>
        <x14:dataValidation type="list" allowBlank="1" showInputMessage="1" showErrorMessage="1" xr:uid="{309390C3-589C-4C94-9789-B2FA2BA33050}">
          <x14:formula1>
            <xm:f>Reg_lazio!$J$22:$J$23</xm:f>
          </x14:formula1>
          <xm:sqref>D82</xm:sqref>
        </x14:dataValidation>
        <x14:dataValidation type="list" allowBlank="1" showErrorMessage="1" xr:uid="{00000000-0002-0000-0400-000005000000}">
          <x14:formula1>
            <xm:f>Parametri!$D$40:$D$45</xm:f>
          </x14:formula1>
          <xm:sqref>M183 M191</xm:sqref>
        </x14:dataValidation>
        <x14:dataValidation type="list" allowBlank="1" showErrorMessage="1" xr:uid="{00000000-0002-0000-0400-000006000000}">
          <x14:formula1>
            <xm:f>Parametri!$B$43:$B$45</xm:f>
          </x14:formula1>
          <xm:sqref>M8</xm:sqref>
        </x14:dataValidation>
        <x14:dataValidation type="list" allowBlank="1" showErrorMessage="1" xr:uid="{00000000-0002-0000-0400-000007000000}">
          <x14:formula1>
            <xm:f>Parametri!$D$29:$D$34</xm:f>
          </x14:formula1>
          <xm:sqref>M174</xm:sqref>
        </x14:dataValidation>
        <x14:dataValidation type="list" allowBlank="1" showErrorMessage="1" xr:uid="{00000000-0002-0000-0400-000000000000}">
          <x14:formula1>
            <xm:f>Parametri!$B$33:$B$34</xm:f>
          </x14:formula1>
          <xm:sqref>M3 M5:M7 M9 M16:M17 E77 M89 M97 M105 M113 M121 M129 M137 M145 M153 M161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5AF47-14ED-4200-8B4D-742F05950443}">
  <sheetPr codeName="Foglio11">
    <tabColor theme="4"/>
  </sheetPr>
  <dimension ref="A1:N53"/>
  <sheetViews>
    <sheetView zoomScale="115" zoomScaleNormal="115" workbookViewId="0"/>
  </sheetViews>
  <sheetFormatPr defaultColWidth="0" defaultRowHeight="12.75" zeroHeight="1" x14ac:dyDescent="0.2"/>
  <cols>
    <col min="1" max="1" width="1.140625" customWidth="1"/>
    <col min="2" max="2" width="6.28515625" customWidth="1"/>
    <col min="3" max="3" width="2" hidden="1" customWidth="1"/>
    <col min="4" max="4" width="3" hidden="1" customWidth="1"/>
    <col min="5" max="11" width="22.140625" customWidth="1"/>
    <col min="12" max="12" width="26.42578125" bestFit="1" customWidth="1"/>
    <col min="13" max="13" width="22.140625" customWidth="1"/>
    <col min="14" max="14" width="4.85546875" customWidth="1"/>
    <col min="15" max="16384" width="9.140625" hidden="1"/>
  </cols>
  <sheetData>
    <row r="1" spans="2:13" x14ac:dyDescent="0.2"/>
    <row r="2" spans="2:13" x14ac:dyDescent="0.2">
      <c r="E2" s="705" t="s">
        <v>436</v>
      </c>
      <c r="F2" s="705"/>
      <c r="G2" s="705"/>
    </row>
    <row r="3" spans="2:13" ht="6" customHeight="1" thickBot="1" x14ac:dyDescent="0.4">
      <c r="E3" s="719"/>
      <c r="F3" s="719"/>
      <c r="G3" s="719"/>
      <c r="H3" s="720"/>
      <c r="I3" s="720"/>
      <c r="J3" s="719"/>
      <c r="K3" s="719"/>
    </row>
    <row r="4" spans="2:13" ht="15.75" thickBot="1" x14ac:dyDescent="0.4">
      <c r="E4" s="721" t="s">
        <v>410</v>
      </c>
      <c r="F4" s="721"/>
      <c r="G4" s="721"/>
      <c r="H4" s="720"/>
      <c r="I4" s="700" t="s">
        <v>223</v>
      </c>
      <c r="J4" s="719"/>
      <c r="K4" s="719"/>
      <c r="L4" s="710" t="s">
        <v>435</v>
      </c>
      <c r="M4" s="718">
        <f>M10+M14+M18+M22+M26+M30+M34+M38+M42+M46</f>
        <v>0</v>
      </c>
    </row>
    <row r="5" spans="2:13" ht="6" customHeight="1" x14ac:dyDescent="0.35">
      <c r="E5" s="719"/>
      <c r="F5" s="719"/>
      <c r="G5" s="719"/>
      <c r="H5" s="720"/>
      <c r="I5" s="720"/>
      <c r="J5" s="719"/>
      <c r="K5" s="719"/>
    </row>
    <row r="6" spans="2:13" x14ac:dyDescent="0.2">
      <c r="E6" s="567" t="str">
        <f>CC_Parametri!B2</f>
        <v>Natura dell'intervento</v>
      </c>
      <c r="F6" s="567" t="str">
        <f>CC_Parametri!C2</f>
        <v>Destinazione D'uso</v>
      </c>
      <c r="G6" s="567"/>
      <c r="I6" s="567" t="str">
        <f>CC_Parametri!D2</f>
        <v>ND</v>
      </c>
      <c r="J6" s="567" t="str">
        <f>CC_Parametri!E2</f>
        <v>ND</v>
      </c>
      <c r="K6" s="567" t="str">
        <f>CC_Parametri!F2</f>
        <v>ND</v>
      </c>
      <c r="L6" s="567" t="str">
        <f>CC_Parametri!G2</f>
        <v>ND</v>
      </c>
      <c r="M6" s="567" t="str">
        <f>CC_Parametri!H2</f>
        <v>ND</v>
      </c>
    </row>
    <row r="7" spans="2:13" s="723" customFormat="1" ht="13.5" thickBot="1" x14ac:dyDescent="0.25">
      <c r="E7" s="723" t="str">
        <f>IF(COUNTA(OU_Parametri!AZ3:AZ500)-COUNTBLANK(OU_Parametri!AZ3:AZ500)&gt;0,"","X")</f>
        <v/>
      </c>
      <c r="F7" s="723" t="str">
        <f>IF(COUNTA(OU_Parametri!BA3:BA500)-COUNTBLANK(OU_Parametri!BA3:BA500)&gt;0,"","X")</f>
        <v/>
      </c>
      <c r="G7" s="723" t="str">
        <f>IF(COUNTA(OU_Parametri!BB3:BB500)-COUNTBLANK(OU_Parametri!BB3:BB500)&gt;0,"","X")</f>
        <v/>
      </c>
      <c r="H7" s="723" t="str">
        <f>IF(COUNTA(OU_Parametri!BC3:BC500)-COUNTBLANK(OU_Parametri!BC3:BC500)&gt;0,"","X")</f>
        <v/>
      </c>
      <c r="I7" s="723" t="str">
        <f>IF(COUNTA(OU_Parametri!BD3:BD500)-COUNTBLANK(OU_Parametri!BD3:BD500)&gt;0,"","X")</f>
        <v>X</v>
      </c>
      <c r="J7" s="723" t="str">
        <f>IF(COUNTA(OU_Parametri!BE3:BE500)-COUNTBLANK(OU_Parametri!BE3:BE500)&gt;0,"","X")</f>
        <v>X</v>
      </c>
      <c r="K7" s="723" t="str">
        <f>IF(COUNTA(OU_Parametri!BF3:BF500)-COUNTBLANK(OU_Parametri!BF3:BF500)&gt;0,"","X")</f>
        <v>X</v>
      </c>
      <c r="L7" s="723" t="str">
        <f>IF(COUNTA(OU_Parametri!BG3:BG500)-COUNTBLANK(OU_Parametri!BG3:BG500)&gt;0,"","X")</f>
        <v>X</v>
      </c>
      <c r="M7" s="723" t="str">
        <f>IF(COUNTA(OU_Parametri!BH3:BH500)-COUNTBLANK(OU_Parametri!BH3:BH500)&gt;0,"","X")</f>
        <v>X</v>
      </c>
    </row>
    <row r="8" spans="2:13" ht="13.5" thickTop="1" x14ac:dyDescent="0.2">
      <c r="B8" s="1190" t="str">
        <f>"n. "&amp;D8</f>
        <v>n. 1</v>
      </c>
      <c r="C8" s="339" t="s">
        <v>99</v>
      </c>
      <c r="D8">
        <v>1</v>
      </c>
      <c r="E8" s="727"/>
      <c r="F8" s="728"/>
      <c r="G8" s="729"/>
      <c r="H8" s="729"/>
      <c r="I8" s="729"/>
      <c r="J8" s="729"/>
      <c r="K8" s="729"/>
      <c r="L8" s="729"/>
      <c r="M8" s="736"/>
    </row>
    <row r="9" spans="2:13" x14ac:dyDescent="0.2">
      <c r="B9" s="1190"/>
      <c r="D9">
        <v>1</v>
      </c>
      <c r="E9" s="730" t="s">
        <v>16441</v>
      </c>
      <c r="F9" s="838" t="s">
        <v>16442</v>
      </c>
      <c r="G9" s="838" t="s">
        <v>16443</v>
      </c>
      <c r="H9" s="726" t="s">
        <v>429</v>
      </c>
      <c r="I9" s="726" t="s">
        <v>430</v>
      </c>
      <c r="J9" s="726" t="s">
        <v>431</v>
      </c>
      <c r="K9" s="726" t="s">
        <v>432</v>
      </c>
      <c r="L9" s="726" t="s">
        <v>433</v>
      </c>
      <c r="M9" s="735" t="s">
        <v>434</v>
      </c>
    </row>
    <row r="10" spans="2:13" ht="15.75" thickBot="1" x14ac:dyDescent="0.4">
      <c r="B10" s="1190"/>
      <c r="D10">
        <v>1</v>
      </c>
      <c r="E10" s="731">
        <v>0</v>
      </c>
      <c r="F10" s="839">
        <v>0</v>
      </c>
      <c r="G10" s="732">
        <f>E10+(F10*0.6)</f>
        <v>0</v>
      </c>
      <c r="H10" s="732">
        <f>IFERROR(IF(AND(E8&lt;&gt;"",F8&lt;&gt;""),VLOOKUP(CONCATENATE(E8,F8,G8,H8,I8,J8,K8,L8),OU_Parametri!$A:$J,8,FALSE),0),0)</f>
        <v>0</v>
      </c>
      <c r="I10" s="732">
        <f>IFERROR(IF(AND(E8&lt;&gt;"",F8&lt;&gt;""),VLOOKUP(CONCATENATE(E8,F8,G8,H8,I8,J8,K8,L8),OU_Parametri!$A:$J,9,FALSE),0),0)</f>
        <v>0</v>
      </c>
      <c r="J10" s="732">
        <f>(H10+I10)*G10</f>
        <v>0</v>
      </c>
      <c r="K10" s="733">
        <v>1</v>
      </c>
      <c r="L10" s="733">
        <v>1</v>
      </c>
      <c r="M10" s="734">
        <f>+J10*K10*L10</f>
        <v>0</v>
      </c>
    </row>
    <row r="11" spans="2:13" ht="14.25" thickTop="1" thickBot="1" x14ac:dyDescent="0.25"/>
    <row r="12" spans="2:13" ht="13.5" thickTop="1" x14ac:dyDescent="0.2">
      <c r="B12" s="1190" t="str">
        <f>"n. "&amp;D12</f>
        <v>n. 2</v>
      </c>
      <c r="C12" s="339" t="s">
        <v>99</v>
      </c>
      <c r="D12">
        <f>+D8+1</f>
        <v>2</v>
      </c>
      <c r="E12" s="727"/>
      <c r="F12" s="837"/>
      <c r="G12" s="837"/>
      <c r="H12" s="728"/>
      <c r="I12" s="729"/>
      <c r="J12" s="729"/>
      <c r="K12" s="729"/>
      <c r="L12" s="729"/>
      <c r="M12" s="746"/>
    </row>
    <row r="13" spans="2:13" x14ac:dyDescent="0.2">
      <c r="B13" s="1190"/>
      <c r="D13">
        <f>+D9+1</f>
        <v>2</v>
      </c>
      <c r="E13" s="730" t="s">
        <v>404</v>
      </c>
      <c r="F13" s="838"/>
      <c r="G13" s="838"/>
      <c r="H13" s="726" t="s">
        <v>429</v>
      </c>
      <c r="I13" s="726" t="s">
        <v>430</v>
      </c>
      <c r="J13" s="726" t="s">
        <v>431</v>
      </c>
      <c r="K13" s="726" t="s">
        <v>432</v>
      </c>
      <c r="L13" s="726" t="s">
        <v>433</v>
      </c>
      <c r="M13" s="735" t="s">
        <v>434</v>
      </c>
    </row>
    <row r="14" spans="2:13" ht="15.75" thickBot="1" x14ac:dyDescent="0.4">
      <c r="B14" s="1190"/>
      <c r="D14">
        <f>+D10+1</f>
        <v>2</v>
      </c>
      <c r="E14" s="731">
        <v>0</v>
      </c>
      <c r="F14" s="839">
        <v>0</v>
      </c>
      <c r="G14" s="732">
        <f>E14+(F14*0.6)</f>
        <v>0</v>
      </c>
      <c r="H14" s="732">
        <f>IFERROR(IF(AND(E12&lt;&gt;"",F12&lt;&gt;""),VLOOKUP(CONCATENATE(E12,F12,G12,H12,I12,J12,K12,L12),OU_Parametri!$A:$J,8,FALSE),0),0)</f>
        <v>0</v>
      </c>
      <c r="I14" s="732">
        <f>IFERROR(IF(AND(E12&lt;&gt;"",F12&lt;&gt;""),VLOOKUP(CONCATENATE(E12,F12,G12,H12,I12,J12,K12,L12),OU_Parametri!$A:$J,9,FALSE),0),0)</f>
        <v>0</v>
      </c>
      <c r="J14" s="732">
        <f>(H14+I14)*G14</f>
        <v>0</v>
      </c>
      <c r="K14" s="733">
        <v>1</v>
      </c>
      <c r="L14" s="733">
        <v>1</v>
      </c>
      <c r="M14" s="734">
        <f>+J14*K14*L14</f>
        <v>0</v>
      </c>
    </row>
    <row r="15" spans="2:13" ht="14.25" thickTop="1" thickBot="1" x14ac:dyDescent="0.25"/>
    <row r="16" spans="2:13" ht="13.5" thickTop="1" x14ac:dyDescent="0.2">
      <c r="B16" s="1190" t="str">
        <f>"n. "&amp;D16</f>
        <v>n. 3</v>
      </c>
      <c r="C16" s="339" t="s">
        <v>99</v>
      </c>
      <c r="D16">
        <f>+D12+1</f>
        <v>3</v>
      </c>
      <c r="E16" s="727"/>
      <c r="F16" s="837"/>
      <c r="G16" s="837"/>
      <c r="H16" s="728"/>
      <c r="I16" s="729"/>
      <c r="J16" s="729"/>
      <c r="K16" s="729"/>
      <c r="L16" s="729"/>
      <c r="M16" s="746"/>
    </row>
    <row r="17" spans="2:13" x14ac:dyDescent="0.2">
      <c r="B17" s="1190"/>
      <c r="D17">
        <f>+D13+1</f>
        <v>3</v>
      </c>
      <c r="E17" s="730" t="s">
        <v>404</v>
      </c>
      <c r="F17" s="838"/>
      <c r="G17" s="838"/>
      <c r="H17" s="726" t="s">
        <v>429</v>
      </c>
      <c r="I17" s="726" t="s">
        <v>430</v>
      </c>
      <c r="J17" s="726" t="s">
        <v>431</v>
      </c>
      <c r="K17" s="726" t="s">
        <v>432</v>
      </c>
      <c r="L17" s="726" t="s">
        <v>433</v>
      </c>
      <c r="M17" s="735" t="s">
        <v>434</v>
      </c>
    </row>
    <row r="18" spans="2:13" ht="15.75" thickBot="1" x14ac:dyDescent="0.4">
      <c r="B18" s="1190"/>
      <c r="D18">
        <f>+D14+1</f>
        <v>3</v>
      </c>
      <c r="E18" s="731">
        <v>0</v>
      </c>
      <c r="F18" s="839">
        <v>0</v>
      </c>
      <c r="G18" s="732">
        <f>E18+(F18*0.6)</f>
        <v>0</v>
      </c>
      <c r="H18" s="732">
        <f>IFERROR(IF(AND(E16&lt;&gt;"",F16&lt;&gt;""),VLOOKUP(CONCATENATE(E16,F16,G16,H16,I16,J16,K16,L16),OU_Parametri!$A:$J,8,FALSE),0),0)</f>
        <v>0</v>
      </c>
      <c r="I18" s="732">
        <f>IFERROR(IF(AND(E16&lt;&gt;"",F16&lt;&gt;""),VLOOKUP(CONCATENATE(E16,F16,G16,H16,I16,J16,K16,L16),OU_Parametri!$A:$J,9,FALSE),0),0)</f>
        <v>0</v>
      </c>
      <c r="J18" s="732">
        <f>(H18+I18)*G18</f>
        <v>0</v>
      </c>
      <c r="K18" s="733">
        <v>1</v>
      </c>
      <c r="L18" s="733">
        <v>1</v>
      </c>
      <c r="M18" s="734">
        <f>+J18*K18*L18</f>
        <v>0</v>
      </c>
    </row>
    <row r="19" spans="2:13" ht="14.25" thickTop="1" thickBot="1" x14ac:dyDescent="0.25"/>
    <row r="20" spans="2:13" ht="13.5" thickTop="1" x14ac:dyDescent="0.2">
      <c r="B20" s="1190" t="str">
        <f>"n. "&amp;D20</f>
        <v>n. 4</v>
      </c>
      <c r="C20" s="339" t="s">
        <v>99</v>
      </c>
      <c r="D20">
        <f>+D16+1</f>
        <v>4</v>
      </c>
      <c r="E20" s="727"/>
      <c r="F20" s="837"/>
      <c r="G20" s="837"/>
      <c r="H20" s="728"/>
      <c r="I20" s="729"/>
      <c r="J20" s="729"/>
      <c r="K20" s="729"/>
      <c r="L20" s="729"/>
      <c r="M20" s="746"/>
    </row>
    <row r="21" spans="2:13" x14ac:dyDescent="0.2">
      <c r="B21" s="1190"/>
      <c r="D21">
        <f>+D17+1</f>
        <v>4</v>
      </c>
      <c r="E21" s="730" t="s">
        <v>404</v>
      </c>
      <c r="F21" s="838"/>
      <c r="G21" s="838"/>
      <c r="H21" s="726" t="s">
        <v>429</v>
      </c>
      <c r="I21" s="726" t="s">
        <v>430</v>
      </c>
      <c r="J21" s="726" t="s">
        <v>431</v>
      </c>
      <c r="K21" s="726" t="s">
        <v>432</v>
      </c>
      <c r="L21" s="726" t="s">
        <v>433</v>
      </c>
      <c r="M21" s="735" t="s">
        <v>434</v>
      </c>
    </row>
    <row r="22" spans="2:13" ht="15.75" thickBot="1" x14ac:dyDescent="0.4">
      <c r="B22" s="1190"/>
      <c r="D22">
        <f>+D18+1</f>
        <v>4</v>
      </c>
      <c r="E22" s="731">
        <v>0</v>
      </c>
      <c r="F22" s="839">
        <v>0</v>
      </c>
      <c r="G22" s="732">
        <f>E22+(F22*0.6)</f>
        <v>0</v>
      </c>
      <c r="H22" s="732">
        <f>IFERROR(IF(AND(E20&lt;&gt;"",F20&lt;&gt;""),VLOOKUP(CONCATENATE(E20,F20,G20,H20,I20,J20,K20,L20),OU_Parametri!$A:$J,8,FALSE),0),0)</f>
        <v>0</v>
      </c>
      <c r="I22" s="732">
        <f>IFERROR(IF(AND(E20&lt;&gt;"",F20&lt;&gt;""),VLOOKUP(CONCATENATE(E20,F20,G20,H20,I20,J20,K20,L20),OU_Parametri!$A:$J,9,FALSE),0),0)</f>
        <v>0</v>
      </c>
      <c r="J22" s="732">
        <f>(H22+I22)*G22</f>
        <v>0</v>
      </c>
      <c r="K22" s="733">
        <v>1</v>
      </c>
      <c r="L22" s="733">
        <v>1</v>
      </c>
      <c r="M22" s="734">
        <f>+J22*K22*L22</f>
        <v>0</v>
      </c>
    </row>
    <row r="23" spans="2:13" ht="14.25" thickTop="1" thickBot="1" x14ac:dyDescent="0.25"/>
    <row r="24" spans="2:13" ht="13.5" thickTop="1" x14ac:dyDescent="0.2">
      <c r="B24" s="1190" t="str">
        <f>"n. "&amp;D24</f>
        <v>n. 5</v>
      </c>
      <c r="C24" s="339" t="s">
        <v>99</v>
      </c>
      <c r="D24">
        <f>+D20+1</f>
        <v>5</v>
      </c>
      <c r="E24" s="727"/>
      <c r="F24" s="837"/>
      <c r="G24" s="837"/>
      <c r="H24" s="728"/>
      <c r="I24" s="729"/>
      <c r="J24" s="729"/>
      <c r="K24" s="729"/>
      <c r="L24" s="729"/>
      <c r="M24" s="746"/>
    </row>
    <row r="25" spans="2:13" x14ac:dyDescent="0.2">
      <c r="B25" s="1190"/>
      <c r="D25">
        <f>+D21+1</f>
        <v>5</v>
      </c>
      <c r="E25" s="730" t="s">
        <v>404</v>
      </c>
      <c r="F25" s="838"/>
      <c r="G25" s="838"/>
      <c r="H25" s="726" t="s">
        <v>429</v>
      </c>
      <c r="I25" s="726" t="s">
        <v>430</v>
      </c>
      <c r="J25" s="726" t="s">
        <v>431</v>
      </c>
      <c r="K25" s="726" t="s">
        <v>432</v>
      </c>
      <c r="L25" s="726" t="s">
        <v>433</v>
      </c>
      <c r="M25" s="735" t="s">
        <v>434</v>
      </c>
    </row>
    <row r="26" spans="2:13" ht="15.75" thickBot="1" x14ac:dyDescent="0.4">
      <c r="B26" s="1190"/>
      <c r="D26">
        <f>+D22+1</f>
        <v>5</v>
      </c>
      <c r="E26" s="731">
        <v>0</v>
      </c>
      <c r="F26" s="839">
        <v>0</v>
      </c>
      <c r="G26" s="732">
        <f>E26+(F26*0.6)</f>
        <v>0</v>
      </c>
      <c r="H26" s="732">
        <f>IFERROR(IF(AND(E24&lt;&gt;"",F24&lt;&gt;""),VLOOKUP(CONCATENATE(E24,F24,G24,H24,I24,J24,K24,L24),OU_Parametri!$A:$J,8,FALSE),0),0)</f>
        <v>0</v>
      </c>
      <c r="I26" s="732">
        <f>IFERROR(IF(AND(E24&lt;&gt;"",F24&lt;&gt;""),VLOOKUP(CONCATENATE(E24,F24,G24,H24,I24,J24,K24,L24),OU_Parametri!$A:$J,9,FALSE),0),0)</f>
        <v>0</v>
      </c>
      <c r="J26" s="732">
        <f>(H26+I26)*G26</f>
        <v>0</v>
      </c>
      <c r="K26" s="733">
        <v>1</v>
      </c>
      <c r="L26" s="733">
        <v>1</v>
      </c>
      <c r="M26" s="734">
        <f>+J26*K26*L26</f>
        <v>0</v>
      </c>
    </row>
    <row r="27" spans="2:13" ht="14.25" thickTop="1" thickBot="1" x14ac:dyDescent="0.25"/>
    <row r="28" spans="2:13" ht="13.5" thickTop="1" x14ac:dyDescent="0.2">
      <c r="B28" s="1190" t="str">
        <f>"n. "&amp;D28</f>
        <v>n. 6</v>
      </c>
      <c r="C28" s="339" t="s">
        <v>99</v>
      </c>
      <c r="D28">
        <f>+D24+1</f>
        <v>6</v>
      </c>
      <c r="E28" s="727"/>
      <c r="F28" s="837"/>
      <c r="G28" s="837"/>
      <c r="H28" s="728"/>
      <c r="I28" s="729"/>
      <c r="J28" s="729"/>
      <c r="K28" s="729"/>
      <c r="L28" s="729"/>
      <c r="M28" s="746"/>
    </row>
    <row r="29" spans="2:13" x14ac:dyDescent="0.2">
      <c r="B29" s="1190"/>
      <c r="D29">
        <f>+D25+1</f>
        <v>6</v>
      </c>
      <c r="E29" s="730" t="s">
        <v>404</v>
      </c>
      <c r="F29" s="838"/>
      <c r="G29" s="838"/>
      <c r="H29" s="726" t="s">
        <v>429</v>
      </c>
      <c r="I29" s="726" t="s">
        <v>430</v>
      </c>
      <c r="J29" s="726" t="s">
        <v>431</v>
      </c>
      <c r="K29" s="726" t="s">
        <v>432</v>
      </c>
      <c r="L29" s="726" t="s">
        <v>433</v>
      </c>
      <c r="M29" s="735" t="s">
        <v>434</v>
      </c>
    </row>
    <row r="30" spans="2:13" ht="15.75" thickBot="1" x14ac:dyDescent="0.4">
      <c r="B30" s="1190"/>
      <c r="D30">
        <f>+D26+1</f>
        <v>6</v>
      </c>
      <c r="E30" s="731">
        <v>0</v>
      </c>
      <c r="F30" s="839">
        <v>0</v>
      </c>
      <c r="G30" s="732">
        <f>E30+(F30*0.6)</f>
        <v>0</v>
      </c>
      <c r="H30" s="732">
        <f>IFERROR(IF(AND(E28&lt;&gt;"",F28&lt;&gt;""),VLOOKUP(CONCATENATE(E28,F28,G28,H28,I28,J28,K28,L28),OU_Parametri!$A:$J,8,FALSE),0),0)</f>
        <v>0</v>
      </c>
      <c r="I30" s="732">
        <f>IFERROR(IF(AND(E28&lt;&gt;"",F28&lt;&gt;""),VLOOKUP(CONCATENATE(E28,F28,G28,H28,I28,J28,K28,L28),OU_Parametri!$A:$J,9,FALSE),0),0)</f>
        <v>0</v>
      </c>
      <c r="J30" s="732">
        <f>(H30+I30)*G30</f>
        <v>0</v>
      </c>
      <c r="K30" s="733">
        <v>1</v>
      </c>
      <c r="L30" s="733">
        <v>1</v>
      </c>
      <c r="M30" s="734">
        <f>+J30*K30*L30</f>
        <v>0</v>
      </c>
    </row>
    <row r="31" spans="2:13" ht="14.25" thickTop="1" thickBot="1" x14ac:dyDescent="0.25"/>
    <row r="32" spans="2:13" ht="13.5" thickTop="1" x14ac:dyDescent="0.2">
      <c r="B32" s="1190" t="str">
        <f>"n. "&amp;D32</f>
        <v>n. 7</v>
      </c>
      <c r="C32" s="339" t="s">
        <v>99</v>
      </c>
      <c r="D32">
        <f>+D28+1</f>
        <v>7</v>
      </c>
      <c r="E32" s="727"/>
      <c r="F32" s="837"/>
      <c r="G32" s="837"/>
      <c r="H32" s="728"/>
      <c r="I32" s="729"/>
      <c r="J32" s="729"/>
      <c r="K32" s="729"/>
      <c r="L32" s="729"/>
      <c r="M32" s="746"/>
    </row>
    <row r="33" spans="2:13" x14ac:dyDescent="0.2">
      <c r="B33" s="1190"/>
      <c r="D33">
        <f>+D29+1</f>
        <v>7</v>
      </c>
      <c r="E33" s="730" t="s">
        <v>404</v>
      </c>
      <c r="F33" s="838"/>
      <c r="G33" s="838"/>
      <c r="H33" s="726" t="s">
        <v>429</v>
      </c>
      <c r="I33" s="726" t="s">
        <v>430</v>
      </c>
      <c r="J33" s="726" t="s">
        <v>431</v>
      </c>
      <c r="K33" s="726" t="s">
        <v>432</v>
      </c>
      <c r="L33" s="726" t="s">
        <v>433</v>
      </c>
      <c r="M33" s="735" t="s">
        <v>434</v>
      </c>
    </row>
    <row r="34" spans="2:13" ht="15.75" thickBot="1" x14ac:dyDescent="0.4">
      <c r="B34" s="1190"/>
      <c r="D34">
        <f>+D30+1</f>
        <v>7</v>
      </c>
      <c r="E34" s="731">
        <v>0</v>
      </c>
      <c r="F34" s="839">
        <v>0</v>
      </c>
      <c r="G34" s="732">
        <f>E34+(F34*0.6)</f>
        <v>0</v>
      </c>
      <c r="H34" s="732">
        <f>IFERROR(IF(AND(E32&lt;&gt;"",F32&lt;&gt;""),VLOOKUP(CONCATENATE(E32,F32,G32,H32,I32,J32,K32,L32),OU_Parametri!$A:$J,8,FALSE),0),0)</f>
        <v>0</v>
      </c>
      <c r="I34" s="732">
        <f>IFERROR(IF(AND(E32&lt;&gt;"",F32&lt;&gt;""),VLOOKUP(CONCATENATE(E32,F32,G32,H32,I32,J32,K32,L32),OU_Parametri!$A:$J,9,FALSE),0),0)</f>
        <v>0</v>
      </c>
      <c r="J34" s="732">
        <f>(H34+I34)*G34</f>
        <v>0</v>
      </c>
      <c r="K34" s="733">
        <v>1</v>
      </c>
      <c r="L34" s="733">
        <v>1</v>
      </c>
      <c r="M34" s="734">
        <f>+J34*K34*L34</f>
        <v>0</v>
      </c>
    </row>
    <row r="35" spans="2:13" ht="14.25" thickTop="1" thickBot="1" x14ac:dyDescent="0.25"/>
    <row r="36" spans="2:13" ht="13.5" thickTop="1" x14ac:dyDescent="0.2">
      <c r="B36" s="1190" t="str">
        <f>"n. "&amp;D36</f>
        <v>n. 8</v>
      </c>
      <c r="C36" s="339" t="s">
        <v>99</v>
      </c>
      <c r="D36">
        <f>+D32+1</f>
        <v>8</v>
      </c>
      <c r="E36" s="727"/>
      <c r="F36" s="837"/>
      <c r="G36" s="837"/>
      <c r="H36" s="728"/>
      <c r="I36" s="729"/>
      <c r="J36" s="729"/>
      <c r="K36" s="729"/>
      <c r="L36" s="729"/>
      <c r="M36" s="746"/>
    </row>
    <row r="37" spans="2:13" x14ac:dyDescent="0.2">
      <c r="B37" s="1190"/>
      <c r="D37">
        <f>+D33+1</f>
        <v>8</v>
      </c>
      <c r="E37" s="730" t="s">
        <v>404</v>
      </c>
      <c r="F37" s="838"/>
      <c r="G37" s="838"/>
      <c r="H37" s="726" t="s">
        <v>429</v>
      </c>
      <c r="I37" s="726" t="s">
        <v>430</v>
      </c>
      <c r="J37" s="726" t="s">
        <v>431</v>
      </c>
      <c r="K37" s="726" t="s">
        <v>432</v>
      </c>
      <c r="L37" s="726" t="s">
        <v>433</v>
      </c>
      <c r="M37" s="735" t="s">
        <v>434</v>
      </c>
    </row>
    <row r="38" spans="2:13" ht="15.75" thickBot="1" x14ac:dyDescent="0.4">
      <c r="B38" s="1190"/>
      <c r="D38">
        <f>+D34+1</f>
        <v>8</v>
      </c>
      <c r="E38" s="731">
        <v>0</v>
      </c>
      <c r="F38" s="839">
        <v>0</v>
      </c>
      <c r="G38" s="732">
        <f>E38+(F38*0.6)</f>
        <v>0</v>
      </c>
      <c r="H38" s="732">
        <f>IFERROR(IF(AND(E36&lt;&gt;"",F36&lt;&gt;""),VLOOKUP(CONCATENATE(E36,F36,G36,H36,I36,J36,K36,L36),OU_Parametri!$A:$J,8,FALSE),0),0)</f>
        <v>0</v>
      </c>
      <c r="I38" s="732">
        <f>IFERROR(IF(AND(E36&lt;&gt;"",F36&lt;&gt;""),VLOOKUP(CONCATENATE(E36,F36,G36,H36,I36,J36,K36,L36),OU_Parametri!$A:$J,9,FALSE),0),0)</f>
        <v>0</v>
      </c>
      <c r="J38" s="732">
        <f>(H38+I38)*G38</f>
        <v>0</v>
      </c>
      <c r="K38" s="733">
        <v>1</v>
      </c>
      <c r="L38" s="733">
        <v>1</v>
      </c>
      <c r="M38" s="734">
        <f>+J38*K38*L38</f>
        <v>0</v>
      </c>
    </row>
    <row r="39" spans="2:13" ht="14.25" thickTop="1" thickBot="1" x14ac:dyDescent="0.25"/>
    <row r="40" spans="2:13" ht="13.5" thickTop="1" x14ac:dyDescent="0.2">
      <c r="B40" s="1190" t="str">
        <f>"n. "&amp;D40</f>
        <v>n. 9</v>
      </c>
      <c r="C40" s="339" t="s">
        <v>99</v>
      </c>
      <c r="D40">
        <f>+D36+1</f>
        <v>9</v>
      </c>
      <c r="E40" s="727"/>
      <c r="F40" s="837"/>
      <c r="G40" s="837"/>
      <c r="H40" s="728"/>
      <c r="I40" s="729"/>
      <c r="J40" s="729"/>
      <c r="K40" s="729"/>
      <c r="L40" s="729"/>
      <c r="M40" s="746"/>
    </row>
    <row r="41" spans="2:13" x14ac:dyDescent="0.2">
      <c r="B41" s="1190"/>
      <c r="D41">
        <f>+D37+1</f>
        <v>9</v>
      </c>
      <c r="E41" s="730" t="s">
        <v>404</v>
      </c>
      <c r="F41" s="838"/>
      <c r="G41" s="838"/>
      <c r="H41" s="726" t="s">
        <v>429</v>
      </c>
      <c r="I41" s="726" t="s">
        <v>430</v>
      </c>
      <c r="J41" s="726" t="s">
        <v>431</v>
      </c>
      <c r="K41" s="726" t="s">
        <v>432</v>
      </c>
      <c r="L41" s="726" t="s">
        <v>433</v>
      </c>
      <c r="M41" s="735" t="s">
        <v>434</v>
      </c>
    </row>
    <row r="42" spans="2:13" ht="15.75" thickBot="1" x14ac:dyDescent="0.4">
      <c r="B42" s="1190"/>
      <c r="D42">
        <f>+D38+1</f>
        <v>9</v>
      </c>
      <c r="E42" s="731">
        <v>0</v>
      </c>
      <c r="F42" s="839">
        <v>0</v>
      </c>
      <c r="G42" s="732">
        <f>E42+(F42*0.6)</f>
        <v>0</v>
      </c>
      <c r="H42" s="732">
        <f>IFERROR(IF(AND(E40&lt;&gt;"",F40&lt;&gt;""),VLOOKUP(CONCATENATE(E40,F40,G40,H40,I40,J40,K40,L40),OU_Parametri!$A:$J,8,FALSE),0),0)</f>
        <v>0</v>
      </c>
      <c r="I42" s="732">
        <f>IFERROR(IF(AND(E40&lt;&gt;"",F40&lt;&gt;""),VLOOKUP(CONCATENATE(E40,F40,G40,H40,I40,J40,K40,L40),OU_Parametri!$A:$J,9,FALSE),0),0)</f>
        <v>0</v>
      </c>
      <c r="J42" s="732">
        <f>(H42+I42)*G42</f>
        <v>0</v>
      </c>
      <c r="K42" s="733">
        <v>1</v>
      </c>
      <c r="L42" s="733">
        <v>1</v>
      </c>
      <c r="M42" s="734">
        <f>+J42*K42*L42</f>
        <v>0</v>
      </c>
    </row>
    <row r="43" spans="2:13" ht="14.25" thickTop="1" thickBot="1" x14ac:dyDescent="0.25"/>
    <row r="44" spans="2:13" ht="13.5" thickTop="1" x14ac:dyDescent="0.2">
      <c r="B44" s="1190" t="str">
        <f>"n. "&amp;D44</f>
        <v>n. 10</v>
      </c>
      <c r="C44" s="339" t="s">
        <v>99</v>
      </c>
      <c r="D44">
        <f>+D40+1</f>
        <v>10</v>
      </c>
      <c r="E44" s="727"/>
      <c r="F44" s="837"/>
      <c r="G44" s="837"/>
      <c r="H44" s="728"/>
      <c r="I44" s="729"/>
      <c r="J44" s="729"/>
      <c r="K44" s="729"/>
      <c r="L44" s="729"/>
      <c r="M44" s="746"/>
    </row>
    <row r="45" spans="2:13" x14ac:dyDescent="0.2">
      <c r="B45" s="1190"/>
      <c r="D45">
        <f>+D41+1</f>
        <v>10</v>
      </c>
      <c r="E45" s="730" t="s">
        <v>404</v>
      </c>
      <c r="F45" s="838"/>
      <c r="G45" s="838"/>
      <c r="H45" s="726" t="s">
        <v>429</v>
      </c>
      <c r="I45" s="726" t="s">
        <v>430</v>
      </c>
      <c r="J45" s="726" t="s">
        <v>431</v>
      </c>
      <c r="K45" s="726" t="s">
        <v>432</v>
      </c>
      <c r="L45" s="726" t="s">
        <v>433</v>
      </c>
      <c r="M45" s="735" t="s">
        <v>434</v>
      </c>
    </row>
    <row r="46" spans="2:13" ht="15.75" thickBot="1" x14ac:dyDescent="0.4">
      <c r="B46" s="1190"/>
      <c r="D46">
        <f>+D42+1</f>
        <v>10</v>
      </c>
      <c r="E46" s="731">
        <v>0</v>
      </c>
      <c r="F46" s="839">
        <v>0</v>
      </c>
      <c r="G46" s="732">
        <f>E46+(F46*0.6)</f>
        <v>0</v>
      </c>
      <c r="H46" s="732">
        <f>IFERROR(IF(AND(E44&lt;&gt;"",F44&lt;&gt;""),VLOOKUP(CONCATENATE(E44,F44,G44,H44,I44,J44,K44,L44),OU_Parametri!$A:$J,8,FALSE),0),0)</f>
        <v>0</v>
      </c>
      <c r="I46" s="732">
        <f>IFERROR(IF(AND(E44&lt;&gt;"",F44&lt;&gt;""),VLOOKUP(CONCATENATE(E44,F44,G44,H44,I44,J44,K44,L44),OU_Parametri!$A:$J,9,FALSE),0),0)</f>
        <v>0</v>
      </c>
      <c r="J46" s="732">
        <f>(H46+I46)*G46</f>
        <v>0</v>
      </c>
      <c r="K46" s="733">
        <v>1</v>
      </c>
      <c r="L46" s="733">
        <v>1</v>
      </c>
      <c r="M46" s="734">
        <f>+J46*K46*L46</f>
        <v>0</v>
      </c>
    </row>
    <row r="47" spans="2:13" ht="13.5" thickTop="1" x14ac:dyDescent="0.2"/>
    <row r="48" spans="2:13" x14ac:dyDescent="0.2"/>
    <row r="49" x14ac:dyDescent="0.2"/>
    <row r="50" x14ac:dyDescent="0.2"/>
    <row r="51" x14ac:dyDescent="0.2"/>
    <row r="52" x14ac:dyDescent="0.2"/>
    <row r="53" x14ac:dyDescent="0.2"/>
  </sheetData>
  <sheetProtection sheet="1" objects="1" scenarios="1"/>
  <mergeCells count="10">
    <mergeCell ref="B32:B34"/>
    <mergeCell ref="B36:B38"/>
    <mergeCell ref="B40:B42"/>
    <mergeCell ref="B44:B46"/>
    <mergeCell ref="B8:B10"/>
    <mergeCell ref="B12:B14"/>
    <mergeCell ref="B16:B18"/>
    <mergeCell ref="B20:B22"/>
    <mergeCell ref="B24:B26"/>
    <mergeCell ref="B28:B30"/>
  </mergeCells>
  <conditionalFormatting sqref="E6:G6 I6:M6">
    <cfRule type="cellIs" dxfId="15" priority="6" operator="equal">
      <formula>"ND"</formula>
    </cfRule>
  </conditionalFormatting>
  <conditionalFormatting sqref="E8:M46">
    <cfRule type="expression" dxfId="14" priority="2">
      <formula>AND($D8&lt;&gt;"",$D8&gt;$I$4)</formula>
    </cfRule>
    <cfRule type="expression" dxfId="13" priority="3">
      <formula>$I$4="?"</formula>
    </cfRule>
  </conditionalFormatting>
  <conditionalFormatting sqref="G8:M8 G12:M12 G16:M16 G20:M20 G24:M24 G28:M28 G32:M32 G36:M36 G40:M40 G44:M44">
    <cfRule type="expression" dxfId="12" priority="1">
      <formula>G$7="X"</formula>
    </cfRule>
  </conditionalFormatting>
  <dataValidations count="1">
    <dataValidation type="list" allowBlank="1" showInputMessage="1" showErrorMessage="1" sqref="I4" xr:uid="{8669E157-EB80-413D-BD41-C251A94C348B}">
      <formula1>"?,1,2,3,4,5,6,7,8,9,10,"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5BA34B29-7A29-4383-BEEB-8E75D8C94D06}">
          <x14:formula1>
            <xm:f>CC_Parametri!$AY$3:$AY$22</xm:f>
          </x14:formula1>
          <xm:sqref>M40 M12 M36 M16 M20 M24 M28 M32 M44</xm:sqref>
        </x14:dataValidation>
        <x14:dataValidation type="list" allowBlank="1" showInputMessage="1" showErrorMessage="1" xr:uid="{4DCA0FAA-FF40-43AC-A933-F55603E4E88A}">
          <x14:formula1>
            <xm:f>OU_Parametri!$AZ$3:$AZ$22</xm:f>
          </x14:formula1>
          <xm:sqref>E44:G44 E12:G12 E16:G16 E20:G20 E24:G24 E28:G28 E32:G32 E36:G36 E40:G40 E8</xm:sqref>
        </x14:dataValidation>
        <x14:dataValidation type="list" allowBlank="1" showInputMessage="1" showErrorMessage="1" xr:uid="{3135BAFF-22BB-44E9-B995-0A193BAF6876}">
          <x14:formula1>
            <xm:f>OU_Parametri!$BA$3:$BA$22</xm:f>
          </x14:formula1>
          <xm:sqref>H44 H12 H16 H20 H24 H28 H32 H36 H40 F8</xm:sqref>
        </x14:dataValidation>
        <x14:dataValidation type="list" allowBlank="1" showInputMessage="1" showErrorMessage="1" xr:uid="{75AF983D-E2DB-41E7-92E2-EC562F222FB3}">
          <x14:formula1>
            <xm:f>OU_Parametri!$BB$3:$BB$22</xm:f>
          </x14:formula1>
          <xm:sqref>I44 I12 I16 I20 I24 I28 I32 I36 I40 G8</xm:sqref>
        </x14:dataValidation>
        <x14:dataValidation type="list" allowBlank="1" showInputMessage="1" showErrorMessage="1" xr:uid="{5258D5C4-F425-48D0-91F6-AC121FBA3869}">
          <x14:formula1>
            <xm:f>OU_Parametri!$BC$3:$BC$22</xm:f>
          </x14:formula1>
          <xm:sqref>J44 J12 J16 J20 J24 J28 J32 J36 J40 H8</xm:sqref>
        </x14:dataValidation>
        <x14:dataValidation type="list" allowBlank="1" showInputMessage="1" showErrorMessage="1" xr:uid="{3F440283-49E1-4D0E-BA01-0E454ACFE692}">
          <x14:formula1>
            <xm:f>OU_Parametri!$BD$3:$BD$22</xm:f>
          </x14:formula1>
          <xm:sqref>I8 K12 K16 K20 K24 K28 K32 K36 K40 K44</xm:sqref>
        </x14:dataValidation>
        <x14:dataValidation type="list" allowBlank="1" showInputMessage="1" showErrorMessage="1" xr:uid="{B1AE0E92-E78D-4306-82F9-B54A2BD6EE21}">
          <x14:formula1>
            <xm:f>OU_Parametri!$BE$3:$BE$22</xm:f>
          </x14:formula1>
          <xm:sqref>J8 L12 L16 L20 L24 L28 L32 L36 L40 L44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0E533-0793-44AB-8C07-BB7B0735FE15}">
  <sheetPr codeName="Foglio12">
    <tabColor theme="9" tint="-0.249977111117893"/>
  </sheetPr>
  <dimension ref="A1:XFC28"/>
  <sheetViews>
    <sheetView workbookViewId="0"/>
  </sheetViews>
  <sheetFormatPr defaultColWidth="0" defaultRowHeight="12.75" zeroHeight="1" x14ac:dyDescent="0.2"/>
  <cols>
    <col min="1" max="1" width="4.42578125" style="353" customWidth="1"/>
    <col min="2" max="2" width="37.7109375" style="353" bestFit="1" customWidth="1"/>
    <col min="3" max="3" width="20.85546875" style="353" bestFit="1" customWidth="1"/>
    <col min="4" max="4" width="4.85546875" style="353" customWidth="1"/>
    <col min="5" max="14" width="0" style="353" hidden="1"/>
    <col min="15" max="16383" width="9.140625" style="353" hidden="1"/>
    <col min="16384" max="16384" width="2" style="353" hidden="1" customWidth="1"/>
  </cols>
  <sheetData>
    <row r="1" spans="2:3" x14ac:dyDescent="0.2"/>
    <row r="2" spans="2:3" x14ac:dyDescent="0.2"/>
    <row r="3" spans="2:3" s="462" customFormat="1" ht="27.75" customHeight="1" x14ac:dyDescent="0.2">
      <c r="B3" s="469" t="s">
        <v>292</v>
      </c>
      <c r="C3" s="470" t="str">
        <f>'Determinazione classe'!D94</f>
        <v>Nuova Costruzione</v>
      </c>
    </row>
    <row r="4" spans="2:3" x14ac:dyDescent="0.2"/>
    <row r="5" spans="2:3" x14ac:dyDescent="0.2">
      <c r="B5" s="464" t="s">
        <v>293</v>
      </c>
      <c r="C5" s="468">
        <f ca="1">IF('Determinazione classe'!I2=Parametri!$B$33,'Determinazione classe'!E12,'Determinazione classe'!I12)</f>
        <v>0</v>
      </c>
    </row>
    <row r="6" spans="2:3" x14ac:dyDescent="0.2">
      <c r="B6" s="464" t="s">
        <v>294</v>
      </c>
      <c r="C6" s="468">
        <f>IF('Determinazione classe'!I2=Parametri!$B$33,'Determinazione classe'!G19,'Determinazione classe'!I19)</f>
        <v>0</v>
      </c>
    </row>
    <row r="7" spans="2:3" x14ac:dyDescent="0.2">
      <c r="B7" s="464" t="s">
        <v>295</v>
      </c>
      <c r="C7" s="468">
        <f ca="1">IF('Determinazione classe'!D94=Parametri!$B$57,'Costo di costruzione'!G19,'Costo di costruzione'!L19)</f>
        <v>0</v>
      </c>
    </row>
    <row r="8" spans="2:3" x14ac:dyDescent="0.2">
      <c r="B8" s="464" t="s">
        <v>367</v>
      </c>
      <c r="C8" s="468" t="str">
        <f>IF('Determinazione classe'!N66="No","0",'Costo di costruzione'!G19+'Costo di costruzione'!L19+'Costo di costruzione'!G20+'Costo di costruzione'!L20)</f>
        <v>0</v>
      </c>
    </row>
    <row r="9" spans="2:3" x14ac:dyDescent="0.2">
      <c r="C9" s="463"/>
    </row>
    <row r="10" spans="2:3" x14ac:dyDescent="0.2">
      <c r="B10" s="464" t="str">
        <f>"Oneri urbanizzazioni Primari"&amp;IF('Oneri di Urbanizzazione'!M3="Sì"," in sanatoria","")</f>
        <v>Oneri urbanizzazioni Primari</v>
      </c>
      <c r="C10" s="465">
        <f>'Oneri di Urbanizzazione'!E47</f>
        <v>0</v>
      </c>
    </row>
    <row r="11" spans="2:3" x14ac:dyDescent="0.2">
      <c r="B11" s="464" t="str">
        <f>"Oneri urbanizzazioni Secondari"&amp;IF('Oneri di Urbanizzazione'!M3="Sì"," in sanatoria","")</f>
        <v>Oneri urbanizzazioni Secondari</v>
      </c>
      <c r="C11" s="465">
        <f>'Oneri di Urbanizzazione'!E50</f>
        <v>0</v>
      </c>
    </row>
    <row r="12" spans="2:3" x14ac:dyDescent="0.2">
      <c r="B12" s="464" t="str">
        <f>Parametri!E50</f>
        <v>Smaltimento Rifiuti</v>
      </c>
      <c r="C12" s="465" t="str">
        <f>Calcoli!BT4</f>
        <v/>
      </c>
    </row>
    <row r="13" spans="2:3" x14ac:dyDescent="0.2">
      <c r="B13" s="464" t="str">
        <f>Parametri!E51</f>
        <v>Oneri Verdi</v>
      </c>
      <c r="C13" s="465" t="str">
        <f>Calcoli!BT5</f>
        <v/>
      </c>
    </row>
    <row r="14" spans="2:3" x14ac:dyDescent="0.2">
      <c r="B14" s="464" t="str">
        <f>Parametri!E52</f>
        <v>Urbanizzazione 5°</v>
      </c>
      <c r="C14" s="465">
        <f>Calcoli!BT6</f>
        <v>0</v>
      </c>
    </row>
    <row r="15" spans="2:3" x14ac:dyDescent="0.2">
      <c r="B15" s="464" t="s">
        <v>318</v>
      </c>
      <c r="C15" s="465">
        <f>'Oneri di Urbanizzazione'!K199</f>
        <v>0</v>
      </c>
    </row>
    <row r="16" spans="2:3" x14ac:dyDescent="0.2">
      <c r="B16" s="464" t="s">
        <v>298</v>
      </c>
      <c r="C16" s="465">
        <f>'Oneri di Urbanizzazione'!K203</f>
        <v>0</v>
      </c>
    </row>
    <row r="17" spans="2:3" x14ac:dyDescent="0.2">
      <c r="B17" s="464" t="str">
        <f>"Contributo sul CC"&amp;IF('Costo di costruzione'!G61="Sì"," in sanatoria","")</f>
        <v>Contributo sul CC</v>
      </c>
      <c r="C17" s="465">
        <f ca="1">'Costo di costruzione'!G59</f>
        <v>0</v>
      </c>
    </row>
    <row r="18" spans="2:3" x14ac:dyDescent="0.2">
      <c r="B18" s="471"/>
      <c r="C18" s="472"/>
    </row>
    <row r="19" spans="2:3" ht="15" x14ac:dyDescent="0.25">
      <c r="B19" s="529" t="s">
        <v>317</v>
      </c>
      <c r="C19" s="530">
        <f ca="1">C16+C17</f>
        <v>0</v>
      </c>
    </row>
    <row r="20" spans="2:3" x14ac:dyDescent="0.2">
      <c r="B20" s="471"/>
      <c r="C20" s="472"/>
    </row>
    <row r="21" spans="2:3" x14ac:dyDescent="0.2">
      <c r="B21" s="464" t="s">
        <v>299</v>
      </c>
      <c r="C21" s="466">
        <f ca="1">IF('Determinazione classe'!D94=Parametri!$B$57,'Costo di costruzione'!F34,'Costo di costruzione'!K34)</f>
        <v>0</v>
      </c>
    </row>
    <row r="22" spans="2:3" x14ac:dyDescent="0.2">
      <c r="B22" s="464" t="s">
        <v>296</v>
      </c>
      <c r="C22" s="467" t="str">
        <f ca="1">'Determinazione classe'!M34</f>
        <v>I</v>
      </c>
    </row>
    <row r="23" spans="2:3" x14ac:dyDescent="0.2">
      <c r="B23" s="464" t="s">
        <v>297</v>
      </c>
      <c r="C23" s="467">
        <f ca="1">'Determinazione classe'!N34</f>
        <v>0</v>
      </c>
    </row>
    <row r="24" spans="2:3" x14ac:dyDescent="0.2">
      <c r="B24" s="464" t="s">
        <v>303</v>
      </c>
      <c r="C24" s="467">
        <f>'Oneri di Urbanizzazione'!M11</f>
        <v>0</v>
      </c>
    </row>
    <row r="25" spans="2:3" x14ac:dyDescent="0.2">
      <c r="B25" s="464" t="s">
        <v>217</v>
      </c>
      <c r="C25" s="467" t="str">
        <f>IF(OR('Oneri di Urbanizzazione'!M3="Sì",'Costo di costruzione'!G61="Sì"),"Sì","No")</f>
        <v>No</v>
      </c>
    </row>
    <row r="26" spans="2:3" x14ac:dyDescent="0.2"/>
    <row r="27" spans="2:3" x14ac:dyDescent="0.2"/>
    <row r="28" spans="2:3" x14ac:dyDescent="0.2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7" id="{A1FA5D3C-0B20-44BE-9A9A-85670E6842B5}">
            <xm:f>'Determinazione classe'!$N$66="No"</xm:f>
            <x14:dxf>
              <font>
                <color theme="1" tint="0.499984740745262"/>
              </font>
              <fill>
                <patternFill>
                  <bgColor theme="1" tint="0.499984740745262"/>
                </patternFill>
              </fill>
            </x14:dxf>
          </x14:cfRule>
          <xm:sqref>B8:C8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13">
    <tabColor rgb="FFFFD1FF"/>
    <outlinePr summaryBelow="0" summaryRight="0"/>
  </sheetPr>
  <dimension ref="A1:AA120"/>
  <sheetViews>
    <sheetView workbookViewId="0"/>
  </sheetViews>
  <sheetFormatPr defaultColWidth="0" defaultRowHeight="15.75" customHeight="1" zeroHeight="1" x14ac:dyDescent="0.2"/>
  <cols>
    <col min="1" max="1" width="2.7109375" customWidth="1"/>
    <col min="2" max="2" width="12.140625" customWidth="1"/>
    <col min="3" max="3" width="22.42578125" customWidth="1"/>
    <col min="4" max="4" width="3.28515625" customWidth="1"/>
    <col min="5" max="5" width="16.28515625" customWidth="1"/>
    <col min="6" max="6" width="3.28515625" customWidth="1"/>
    <col min="7" max="27" width="2.7109375" customWidth="1"/>
    <col min="28" max="16384" width="12.7109375" hidden="1"/>
  </cols>
  <sheetData>
    <row r="1" spans="1:27" ht="15" x14ac:dyDescent="0.35">
      <c r="A1" s="24"/>
      <c r="B1" s="24"/>
      <c r="C1" s="24"/>
      <c r="D1" s="269"/>
      <c r="E1" s="24"/>
      <c r="F1" s="269"/>
      <c r="G1" s="24"/>
      <c r="H1" s="24"/>
      <c r="I1" s="24"/>
      <c r="J1" s="27"/>
      <c r="K1" s="27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5" x14ac:dyDescent="0.35">
      <c r="A2" s="24"/>
      <c r="B2" s="1277" t="s">
        <v>66</v>
      </c>
      <c r="C2" s="1278"/>
      <c r="D2" s="1278"/>
      <c r="E2" s="1278"/>
      <c r="F2" s="1279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</row>
    <row r="3" spans="1:27" ht="15" x14ac:dyDescent="0.35">
      <c r="A3" s="29"/>
      <c r="B3" s="1280"/>
      <c r="C3" s="1281"/>
      <c r="D3" s="1281"/>
      <c r="E3" s="1281"/>
      <c r="F3" s="1282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</row>
    <row r="4" spans="1:27" ht="15" x14ac:dyDescent="0.35">
      <c r="A4" s="29"/>
      <c r="B4" s="1280"/>
      <c r="C4" s="1281"/>
      <c r="D4" s="1281"/>
      <c r="E4" s="1281"/>
      <c r="F4" s="1282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7" ht="31.5" customHeight="1" x14ac:dyDescent="0.35">
      <c r="A5" s="29"/>
      <c r="B5" s="270" t="s">
        <v>212</v>
      </c>
      <c r="C5" s="1283" t="s">
        <v>213</v>
      </c>
      <c r="D5" s="1284"/>
      <c r="E5" s="1283" t="s">
        <v>214</v>
      </c>
      <c r="F5" s="1285"/>
      <c r="G5" s="53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</row>
    <row r="6" spans="1:27" ht="15" x14ac:dyDescent="0.35">
      <c r="A6" s="29"/>
      <c r="B6" s="271" t="str">
        <f>IF(C6&gt;0,1,"")</f>
        <v/>
      </c>
      <c r="C6" s="677">
        <v>0</v>
      </c>
      <c r="D6" s="678" t="s">
        <v>193</v>
      </c>
      <c r="E6" s="272">
        <f>IF(($C6/10)&gt;25,25,$C6/10)</f>
        <v>0</v>
      </c>
      <c r="F6" s="273" t="s">
        <v>193</v>
      </c>
      <c r="G6" s="53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</row>
    <row r="7" spans="1:27" ht="15" x14ac:dyDescent="0.35">
      <c r="A7" s="29"/>
      <c r="B7" s="274" t="str">
        <f t="shared" ref="B7:B22" si="0">IF(C7&gt;0,B6+1,"")</f>
        <v/>
      </c>
      <c r="C7" s="677">
        <v>0</v>
      </c>
      <c r="D7" s="678" t="s">
        <v>193</v>
      </c>
      <c r="E7" s="275">
        <f t="shared" ref="E7:E22" si="1">IF(($C7/10)&gt;25,25,$C7/10)</f>
        <v>0</v>
      </c>
      <c r="F7" s="105" t="s">
        <v>193</v>
      </c>
      <c r="G7" s="53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</row>
    <row r="8" spans="1:27" ht="15" x14ac:dyDescent="0.35">
      <c r="A8" s="29"/>
      <c r="B8" s="274" t="str">
        <f t="shared" si="0"/>
        <v/>
      </c>
      <c r="C8" s="677">
        <v>0</v>
      </c>
      <c r="D8" s="678" t="s">
        <v>193</v>
      </c>
      <c r="E8" s="275">
        <f t="shared" si="1"/>
        <v>0</v>
      </c>
      <c r="F8" s="105" t="s">
        <v>193</v>
      </c>
      <c r="G8" s="53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</row>
    <row r="9" spans="1:27" ht="15" x14ac:dyDescent="0.35">
      <c r="A9" s="29"/>
      <c r="B9" s="274" t="str">
        <f t="shared" si="0"/>
        <v/>
      </c>
      <c r="C9" s="677">
        <v>0</v>
      </c>
      <c r="D9" s="678" t="s">
        <v>193</v>
      </c>
      <c r="E9" s="276">
        <f t="shared" si="1"/>
        <v>0</v>
      </c>
      <c r="F9" s="105" t="s">
        <v>193</v>
      </c>
      <c r="G9" s="53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</row>
    <row r="10" spans="1:27" ht="15" x14ac:dyDescent="0.35">
      <c r="A10" s="29"/>
      <c r="B10" s="274" t="str">
        <f t="shared" si="0"/>
        <v/>
      </c>
      <c r="C10" s="677">
        <v>0</v>
      </c>
      <c r="D10" s="678" t="s">
        <v>193</v>
      </c>
      <c r="E10" s="276">
        <f t="shared" si="1"/>
        <v>0</v>
      </c>
      <c r="F10" s="105" t="s">
        <v>193</v>
      </c>
      <c r="G10" s="53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</row>
    <row r="11" spans="1:27" ht="15" x14ac:dyDescent="0.35">
      <c r="A11" s="29"/>
      <c r="B11" s="274" t="str">
        <f t="shared" si="0"/>
        <v/>
      </c>
      <c r="C11" s="677">
        <v>0</v>
      </c>
      <c r="D11" s="678" t="s">
        <v>193</v>
      </c>
      <c r="E11" s="276">
        <f t="shared" si="1"/>
        <v>0</v>
      </c>
      <c r="F11" s="105" t="s">
        <v>193</v>
      </c>
      <c r="G11" s="53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</row>
    <row r="12" spans="1:27" ht="15" x14ac:dyDescent="0.35">
      <c r="A12" s="29"/>
      <c r="B12" s="274" t="str">
        <f t="shared" si="0"/>
        <v/>
      </c>
      <c r="C12" s="677">
        <v>0</v>
      </c>
      <c r="D12" s="678" t="s">
        <v>193</v>
      </c>
      <c r="E12" s="276">
        <f t="shared" si="1"/>
        <v>0</v>
      </c>
      <c r="F12" s="105" t="s">
        <v>193</v>
      </c>
      <c r="G12" s="53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</row>
    <row r="13" spans="1:27" ht="15" x14ac:dyDescent="0.35">
      <c r="A13" s="29"/>
      <c r="B13" s="332" t="str">
        <f t="shared" si="0"/>
        <v/>
      </c>
      <c r="C13" s="679">
        <v>0</v>
      </c>
      <c r="D13" s="680" t="s">
        <v>193</v>
      </c>
      <c r="E13" s="333">
        <f t="shared" si="1"/>
        <v>0</v>
      </c>
      <c r="F13" s="105" t="s">
        <v>193</v>
      </c>
      <c r="G13" s="53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</row>
    <row r="14" spans="1:27" ht="15" x14ac:dyDescent="0.35">
      <c r="A14" s="29"/>
      <c r="B14" s="334" t="str">
        <f t="shared" si="0"/>
        <v/>
      </c>
      <c r="C14" s="681">
        <v>0</v>
      </c>
      <c r="D14" s="682" t="s">
        <v>193</v>
      </c>
      <c r="E14" s="333">
        <f t="shared" si="1"/>
        <v>0</v>
      </c>
      <c r="F14" s="105" t="s">
        <v>193</v>
      </c>
      <c r="G14" s="53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</row>
    <row r="15" spans="1:27" ht="15" x14ac:dyDescent="0.35">
      <c r="A15" s="29"/>
      <c r="B15" s="334" t="str">
        <f t="shared" si="0"/>
        <v/>
      </c>
      <c r="C15" s="681">
        <v>0</v>
      </c>
      <c r="D15" s="682" t="s">
        <v>193</v>
      </c>
      <c r="E15" s="333">
        <f t="shared" si="1"/>
        <v>0</v>
      </c>
      <c r="F15" s="105" t="s">
        <v>193</v>
      </c>
      <c r="G15" s="53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</row>
    <row r="16" spans="1:27" ht="15" x14ac:dyDescent="0.35">
      <c r="A16" s="29"/>
      <c r="B16" s="332" t="str">
        <f t="shared" si="0"/>
        <v/>
      </c>
      <c r="C16" s="679">
        <v>0</v>
      </c>
      <c r="D16" s="680" t="s">
        <v>193</v>
      </c>
      <c r="E16" s="333">
        <f t="shared" si="1"/>
        <v>0</v>
      </c>
      <c r="F16" s="105" t="s">
        <v>193</v>
      </c>
      <c r="G16" s="53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</row>
    <row r="17" spans="1:27" ht="15" x14ac:dyDescent="0.35">
      <c r="A17" s="29"/>
      <c r="B17" s="334" t="str">
        <f t="shared" si="0"/>
        <v/>
      </c>
      <c r="C17" s="681">
        <v>0</v>
      </c>
      <c r="D17" s="682" t="s">
        <v>193</v>
      </c>
      <c r="E17" s="333">
        <f t="shared" si="1"/>
        <v>0</v>
      </c>
      <c r="F17" s="105" t="s">
        <v>193</v>
      </c>
      <c r="G17" s="53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</row>
    <row r="18" spans="1:27" ht="15" x14ac:dyDescent="0.35">
      <c r="A18" s="29"/>
      <c r="B18" s="334" t="str">
        <f t="shared" si="0"/>
        <v/>
      </c>
      <c r="C18" s="681">
        <v>0</v>
      </c>
      <c r="D18" s="682" t="s">
        <v>193</v>
      </c>
      <c r="E18" s="333">
        <f t="shared" si="1"/>
        <v>0</v>
      </c>
      <c r="F18" s="105" t="s">
        <v>193</v>
      </c>
      <c r="G18" s="53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</row>
    <row r="19" spans="1:27" ht="15" x14ac:dyDescent="0.35">
      <c r="A19" s="29"/>
      <c r="B19" s="332" t="str">
        <f t="shared" si="0"/>
        <v/>
      </c>
      <c r="C19" s="679">
        <v>0</v>
      </c>
      <c r="D19" s="680" t="s">
        <v>193</v>
      </c>
      <c r="E19" s="333">
        <f t="shared" si="1"/>
        <v>0</v>
      </c>
      <c r="F19" s="105" t="s">
        <v>193</v>
      </c>
      <c r="G19" s="53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</row>
    <row r="20" spans="1:27" ht="15" x14ac:dyDescent="0.35">
      <c r="A20" s="29"/>
      <c r="B20" s="334" t="str">
        <f t="shared" si="0"/>
        <v/>
      </c>
      <c r="C20" s="681">
        <v>0</v>
      </c>
      <c r="D20" s="682" t="s">
        <v>193</v>
      </c>
      <c r="E20" s="333">
        <f t="shared" si="1"/>
        <v>0</v>
      </c>
      <c r="F20" s="105" t="s">
        <v>193</v>
      </c>
      <c r="G20" s="53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</row>
    <row r="21" spans="1:27" ht="15" x14ac:dyDescent="0.35">
      <c r="A21" s="29"/>
      <c r="B21" s="334" t="str">
        <f t="shared" si="0"/>
        <v/>
      </c>
      <c r="C21" s="681">
        <v>0</v>
      </c>
      <c r="D21" s="682" t="s">
        <v>193</v>
      </c>
      <c r="E21" s="333">
        <f t="shared" si="1"/>
        <v>0</v>
      </c>
      <c r="F21" s="105" t="s">
        <v>193</v>
      </c>
      <c r="G21" s="53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</row>
    <row r="22" spans="1:27" ht="15" x14ac:dyDescent="0.35">
      <c r="A22" s="29"/>
      <c r="B22" s="335" t="str">
        <f t="shared" si="0"/>
        <v/>
      </c>
      <c r="C22" s="683">
        <v>0</v>
      </c>
      <c r="D22" s="684" t="s">
        <v>193</v>
      </c>
      <c r="E22" s="336">
        <f t="shared" si="1"/>
        <v>0</v>
      </c>
      <c r="F22" s="277" t="s">
        <v>193</v>
      </c>
      <c r="G22" s="53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</row>
    <row r="23" spans="1:27" ht="15" x14ac:dyDescent="0.35">
      <c r="A23" s="24"/>
      <c r="B23" s="62"/>
      <c r="C23" s="51"/>
      <c r="D23" s="278"/>
      <c r="E23" s="51"/>
      <c r="F23" s="279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</row>
    <row r="24" spans="1:27" ht="21.75" x14ac:dyDescent="0.5">
      <c r="A24" s="24"/>
      <c r="B24" s="92" t="s">
        <v>169</v>
      </c>
      <c r="C24" s="280">
        <f>SUM(C6:C22)</f>
        <v>0</v>
      </c>
      <c r="D24" s="281" t="s">
        <v>193</v>
      </c>
      <c r="E24" s="282">
        <f>SUM(E6:E22)</f>
        <v>0</v>
      </c>
      <c r="F24" s="281" t="s">
        <v>193</v>
      </c>
      <c r="G24" s="24"/>
      <c r="H24" s="25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</row>
    <row r="25" spans="1:27" ht="15" x14ac:dyDescent="0.35">
      <c r="A25" s="24"/>
      <c r="B25" s="24"/>
      <c r="C25" s="62"/>
      <c r="D25" s="279"/>
      <c r="E25" s="62"/>
      <c r="F25" s="269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</row>
    <row r="26" spans="1:27" ht="15" x14ac:dyDescent="0.35">
      <c r="A26" s="24"/>
      <c r="B26" s="24"/>
      <c r="C26" s="24"/>
      <c r="D26" s="269"/>
      <c r="E26" s="24"/>
      <c r="F26" s="269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</row>
    <row r="27" spans="1:27" ht="15" x14ac:dyDescent="0.35">
      <c r="A27" s="24"/>
      <c r="B27" s="24"/>
      <c r="C27" s="24"/>
      <c r="D27" s="269"/>
      <c r="E27" s="24"/>
      <c r="F27" s="269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</row>
    <row r="28" spans="1:27" ht="15" hidden="1" x14ac:dyDescent="0.35">
      <c r="A28" s="24"/>
      <c r="B28" s="24"/>
      <c r="C28" s="24"/>
      <c r="D28" s="269"/>
      <c r="E28" s="24"/>
      <c r="F28" s="269"/>
      <c r="G28" s="24"/>
      <c r="H28" s="25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</row>
    <row r="29" spans="1:27" ht="15" hidden="1" x14ac:dyDescent="0.35">
      <c r="A29" s="24"/>
      <c r="B29" s="24"/>
      <c r="C29" s="24"/>
      <c r="D29" s="269"/>
      <c r="E29" s="24"/>
      <c r="F29" s="269"/>
      <c r="G29" s="24"/>
      <c r="H29" s="25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</row>
    <row r="30" spans="1:27" ht="15" hidden="1" x14ac:dyDescent="0.35">
      <c r="A30" s="24"/>
      <c r="B30" s="24"/>
      <c r="C30" s="24"/>
      <c r="D30" s="269"/>
      <c r="E30" s="24"/>
      <c r="F30" s="269"/>
      <c r="G30" s="24"/>
      <c r="H30" s="25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</row>
    <row r="31" spans="1:27" ht="15" hidden="1" x14ac:dyDescent="0.35">
      <c r="A31" s="24"/>
      <c r="B31" s="24"/>
      <c r="C31" s="24"/>
      <c r="D31" s="269"/>
      <c r="E31" s="24"/>
      <c r="F31" s="269"/>
      <c r="G31" s="24"/>
      <c r="H31" s="25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</row>
    <row r="32" spans="1:27" ht="15" hidden="1" x14ac:dyDescent="0.35">
      <c r="A32" s="24"/>
      <c r="B32" s="24"/>
      <c r="C32" s="24"/>
      <c r="D32" s="269"/>
      <c r="E32" s="24"/>
      <c r="F32" s="269"/>
      <c r="G32" s="24"/>
      <c r="H32" s="25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</row>
    <row r="33" spans="1:27" ht="15" hidden="1" x14ac:dyDescent="0.35">
      <c r="A33" s="24"/>
      <c r="B33" s="24"/>
      <c r="C33" s="24"/>
      <c r="D33" s="269"/>
      <c r="E33" s="24"/>
      <c r="F33" s="269"/>
      <c r="G33" s="24"/>
      <c r="H33" s="25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</row>
    <row r="34" spans="1:27" ht="15" hidden="1" x14ac:dyDescent="0.35">
      <c r="A34" s="24"/>
      <c r="B34" s="24"/>
      <c r="C34" s="24"/>
      <c r="D34" s="269"/>
      <c r="E34" s="24"/>
      <c r="F34" s="269"/>
      <c r="G34" s="24"/>
      <c r="H34" s="25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</row>
    <row r="35" spans="1:27" ht="15" hidden="1" x14ac:dyDescent="0.35">
      <c r="A35" s="24"/>
      <c r="B35" s="24"/>
      <c r="C35" s="24"/>
      <c r="D35" s="269"/>
      <c r="E35" s="24"/>
      <c r="F35" s="269"/>
      <c r="G35" s="24"/>
      <c r="H35" s="25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</row>
    <row r="36" spans="1:27" ht="15" hidden="1" x14ac:dyDescent="0.35">
      <c r="A36" s="24"/>
      <c r="B36" s="24"/>
      <c r="C36" s="24"/>
      <c r="D36" s="269"/>
      <c r="E36" s="24"/>
      <c r="F36" s="269"/>
      <c r="G36" s="24"/>
      <c r="H36" s="25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</row>
    <row r="37" spans="1:27" ht="15" hidden="1" x14ac:dyDescent="0.35">
      <c r="A37" s="24"/>
      <c r="B37" s="24"/>
      <c r="C37" s="24"/>
      <c r="D37" s="269"/>
      <c r="E37" s="24"/>
      <c r="F37" s="269"/>
      <c r="G37" s="24"/>
      <c r="H37" s="25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</row>
    <row r="38" spans="1:27" ht="15" hidden="1" x14ac:dyDescent="0.35">
      <c r="A38" s="24"/>
      <c r="B38" s="24"/>
      <c r="C38" s="24"/>
      <c r="D38" s="269"/>
      <c r="E38" s="24"/>
      <c r="F38" s="269"/>
      <c r="G38" s="24"/>
      <c r="H38" s="25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</row>
    <row r="39" spans="1:27" ht="15" hidden="1" x14ac:dyDescent="0.35">
      <c r="A39" s="24"/>
      <c r="B39" s="24"/>
      <c r="C39" s="24"/>
      <c r="D39" s="269"/>
      <c r="E39" s="24"/>
      <c r="F39" s="269"/>
      <c r="G39" s="24"/>
      <c r="H39" s="25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</row>
    <row r="40" spans="1:27" ht="15" hidden="1" x14ac:dyDescent="0.35">
      <c r="A40" s="24"/>
      <c r="B40" s="24"/>
      <c r="C40" s="24"/>
      <c r="D40" s="269"/>
      <c r="E40" s="24"/>
      <c r="F40" s="269"/>
      <c r="G40" s="24"/>
      <c r="H40" s="25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</row>
    <row r="41" spans="1:27" ht="15" hidden="1" x14ac:dyDescent="0.35">
      <c r="A41" s="24"/>
      <c r="B41" s="24"/>
      <c r="C41" s="24"/>
      <c r="D41" s="269"/>
      <c r="E41" s="24"/>
      <c r="F41" s="269"/>
      <c r="G41" s="24"/>
      <c r="H41" s="25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</row>
    <row r="42" spans="1:27" ht="15" hidden="1" x14ac:dyDescent="0.35">
      <c r="A42" s="24"/>
      <c r="B42" s="24"/>
      <c r="C42" s="24"/>
      <c r="D42" s="269"/>
      <c r="E42" s="24"/>
      <c r="F42" s="269"/>
      <c r="G42" s="24"/>
      <c r="H42" s="25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</row>
    <row r="43" spans="1:27" ht="15" hidden="1" x14ac:dyDescent="0.35">
      <c r="A43" s="24"/>
      <c r="B43" s="24"/>
      <c r="C43" s="24"/>
      <c r="D43" s="269"/>
      <c r="E43" s="24"/>
      <c r="F43" s="269"/>
      <c r="G43" s="24"/>
      <c r="H43" s="25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</row>
    <row r="44" spans="1:27" ht="15" hidden="1" x14ac:dyDescent="0.35">
      <c r="A44" s="24"/>
      <c r="B44" s="24"/>
      <c r="C44" s="24"/>
      <c r="D44" s="269"/>
      <c r="E44" s="24"/>
      <c r="F44" s="269"/>
      <c r="G44" s="24"/>
      <c r="H44" s="25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</row>
    <row r="45" spans="1:27" ht="15" hidden="1" x14ac:dyDescent="0.35">
      <c r="A45" s="24"/>
      <c r="B45" s="24"/>
      <c r="C45" s="24"/>
      <c r="D45" s="269"/>
      <c r="E45" s="24"/>
      <c r="F45" s="269"/>
      <c r="G45" s="24"/>
      <c r="H45" s="25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</row>
    <row r="46" spans="1:27" ht="15" hidden="1" x14ac:dyDescent="0.35">
      <c r="A46" s="24"/>
      <c r="B46" s="24"/>
      <c r="C46" s="24"/>
      <c r="D46" s="269"/>
      <c r="E46" s="24"/>
      <c r="F46" s="269"/>
      <c r="G46" s="24"/>
      <c r="H46" s="25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</row>
    <row r="47" spans="1:27" ht="15" hidden="1" x14ac:dyDescent="0.35">
      <c r="A47" s="24"/>
      <c r="B47" s="24"/>
      <c r="C47" s="24"/>
      <c r="D47" s="269"/>
      <c r="E47" s="24"/>
      <c r="F47" s="269"/>
      <c r="G47" s="24"/>
      <c r="H47" s="25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</row>
    <row r="48" spans="1:27" ht="15" hidden="1" x14ac:dyDescent="0.35">
      <c r="A48" s="24"/>
      <c r="B48" s="24"/>
      <c r="C48" s="24"/>
      <c r="D48" s="269"/>
      <c r="E48" s="24"/>
      <c r="F48" s="269"/>
      <c r="G48" s="24"/>
      <c r="H48" s="25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</row>
    <row r="49" spans="1:27" ht="15" hidden="1" x14ac:dyDescent="0.35">
      <c r="A49" s="24"/>
      <c r="B49" s="24"/>
      <c r="C49" s="24"/>
      <c r="D49" s="269"/>
      <c r="E49" s="24"/>
      <c r="F49" s="269"/>
      <c r="G49" s="24"/>
      <c r="H49" s="25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</row>
    <row r="50" spans="1:27" ht="15" hidden="1" x14ac:dyDescent="0.35">
      <c r="A50" s="24"/>
      <c r="B50" s="24"/>
      <c r="C50" s="24"/>
      <c r="D50" s="269"/>
      <c r="E50" s="24"/>
      <c r="F50" s="269"/>
      <c r="G50" s="24"/>
      <c r="H50" s="25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</row>
    <row r="51" spans="1:27" ht="15" hidden="1" x14ac:dyDescent="0.35">
      <c r="A51" s="24"/>
      <c r="B51" s="24"/>
      <c r="C51" s="24"/>
      <c r="D51" s="269"/>
      <c r="E51" s="24"/>
      <c r="F51" s="269"/>
      <c r="G51" s="24"/>
      <c r="H51" s="25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</row>
    <row r="52" spans="1:27" ht="15" hidden="1" x14ac:dyDescent="0.35">
      <c r="A52" s="24"/>
      <c r="B52" s="24"/>
      <c r="C52" s="24"/>
      <c r="D52" s="269"/>
      <c r="E52" s="24"/>
      <c r="F52" s="269"/>
      <c r="G52" s="24"/>
      <c r="H52" s="25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</row>
    <row r="53" spans="1:27" ht="15" hidden="1" x14ac:dyDescent="0.35">
      <c r="A53" s="24"/>
      <c r="B53" s="24"/>
      <c r="C53" s="24"/>
      <c r="D53" s="269"/>
      <c r="E53" s="24"/>
      <c r="F53" s="269"/>
      <c r="G53" s="24"/>
      <c r="H53" s="25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</row>
    <row r="54" spans="1:27" ht="15" hidden="1" x14ac:dyDescent="0.35">
      <c r="A54" s="24"/>
      <c r="B54" s="24"/>
      <c r="C54" s="24"/>
      <c r="D54" s="269"/>
      <c r="E54" s="24"/>
      <c r="F54" s="269"/>
      <c r="G54" s="24"/>
      <c r="H54" s="25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</row>
    <row r="55" spans="1:27" ht="15" hidden="1" x14ac:dyDescent="0.35">
      <c r="A55" s="24"/>
      <c r="B55" s="24"/>
      <c r="C55" s="24"/>
      <c r="D55" s="269"/>
      <c r="E55" s="24"/>
      <c r="F55" s="269"/>
      <c r="G55" s="24"/>
      <c r="H55" s="25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</row>
    <row r="56" spans="1:27" ht="15" hidden="1" x14ac:dyDescent="0.35">
      <c r="A56" s="24"/>
      <c r="B56" s="24"/>
      <c r="C56" s="24"/>
      <c r="D56" s="269"/>
      <c r="E56" s="24"/>
      <c r="F56" s="269"/>
      <c r="G56" s="24"/>
      <c r="H56" s="25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</row>
    <row r="57" spans="1:27" ht="15" hidden="1" x14ac:dyDescent="0.35">
      <c r="A57" s="24"/>
      <c r="B57" s="24"/>
      <c r="C57" s="24"/>
      <c r="D57" s="269"/>
      <c r="E57" s="24"/>
      <c r="F57" s="269"/>
      <c r="G57" s="24"/>
      <c r="H57" s="25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</row>
    <row r="58" spans="1:27" ht="15" hidden="1" x14ac:dyDescent="0.35">
      <c r="A58" s="24"/>
      <c r="B58" s="24"/>
      <c r="C58" s="24"/>
      <c r="D58" s="269"/>
      <c r="E58" s="24"/>
      <c r="F58" s="269"/>
      <c r="G58" s="24"/>
      <c r="H58" s="25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</row>
    <row r="59" spans="1:27" ht="15" hidden="1" x14ac:dyDescent="0.35">
      <c r="A59" s="24"/>
      <c r="B59" s="24"/>
      <c r="C59" s="24"/>
      <c r="D59" s="269"/>
      <c r="E59" s="24"/>
      <c r="F59" s="269"/>
      <c r="G59" s="24"/>
      <c r="H59" s="25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</row>
    <row r="60" spans="1:27" ht="15" hidden="1" x14ac:dyDescent="0.35">
      <c r="A60" s="24"/>
      <c r="B60" s="24"/>
      <c r="C60" s="24"/>
      <c r="D60" s="269"/>
      <c r="E60" s="24"/>
      <c r="F60" s="269"/>
      <c r="G60" s="24"/>
      <c r="H60" s="25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</row>
    <row r="61" spans="1:27" ht="15" hidden="1" x14ac:dyDescent="0.35">
      <c r="A61" s="24"/>
      <c r="B61" s="24"/>
      <c r="C61" s="24"/>
      <c r="D61" s="269"/>
      <c r="E61" s="24"/>
      <c r="F61" s="269"/>
      <c r="G61" s="24"/>
      <c r="H61" s="25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</row>
    <row r="62" spans="1:27" ht="15" hidden="1" x14ac:dyDescent="0.35">
      <c r="A62" s="24"/>
      <c r="B62" s="24"/>
      <c r="C62" s="24"/>
      <c r="D62" s="269"/>
      <c r="E62" s="24"/>
      <c r="F62" s="269"/>
      <c r="G62" s="24"/>
      <c r="H62" s="25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</row>
    <row r="63" spans="1:27" ht="15" hidden="1" x14ac:dyDescent="0.35">
      <c r="A63" s="24"/>
      <c r="B63" s="24"/>
      <c r="C63" s="24"/>
      <c r="D63" s="269"/>
      <c r="E63" s="24"/>
      <c r="F63" s="269"/>
      <c r="G63" s="24"/>
      <c r="H63" s="25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</row>
    <row r="64" spans="1:27" ht="15" hidden="1" x14ac:dyDescent="0.35">
      <c r="A64" s="24"/>
      <c r="B64" s="24"/>
      <c r="C64" s="24"/>
      <c r="D64" s="269"/>
      <c r="E64" s="24"/>
      <c r="F64" s="269"/>
      <c r="G64" s="24"/>
      <c r="H64" s="25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</row>
    <row r="65" spans="1:27" ht="15" hidden="1" x14ac:dyDescent="0.35">
      <c r="A65" s="24"/>
      <c r="B65" s="24"/>
      <c r="C65" s="24"/>
      <c r="D65" s="269"/>
      <c r="E65" s="24"/>
      <c r="F65" s="269"/>
      <c r="G65" s="24"/>
      <c r="H65" s="25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</row>
    <row r="66" spans="1:27" ht="15" hidden="1" x14ac:dyDescent="0.35">
      <c r="A66" s="24"/>
      <c r="B66" s="24"/>
      <c r="C66" s="24"/>
      <c r="D66" s="269"/>
      <c r="E66" s="24"/>
      <c r="F66" s="269"/>
      <c r="G66" s="24"/>
      <c r="H66" s="25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</row>
    <row r="67" spans="1:27" ht="15" hidden="1" x14ac:dyDescent="0.35">
      <c r="A67" s="24"/>
      <c r="B67" s="24"/>
      <c r="C67" s="24"/>
      <c r="D67" s="269"/>
      <c r="E67" s="24"/>
      <c r="F67" s="269"/>
      <c r="G67" s="24"/>
      <c r="H67" s="25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</row>
    <row r="68" spans="1:27" ht="15" hidden="1" x14ac:dyDescent="0.35">
      <c r="A68" s="24"/>
      <c r="B68" s="24"/>
      <c r="C68" s="24"/>
      <c r="D68" s="269"/>
      <c r="E68" s="24"/>
      <c r="F68" s="269"/>
      <c r="G68" s="24"/>
      <c r="H68" s="25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</row>
    <row r="69" spans="1:27" ht="15" hidden="1" x14ac:dyDescent="0.35">
      <c r="A69" s="24"/>
      <c r="B69" s="24"/>
      <c r="C69" s="24"/>
      <c r="D69" s="269"/>
      <c r="E69" s="24"/>
      <c r="F69" s="269"/>
      <c r="G69" s="24"/>
      <c r="H69" s="25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</row>
    <row r="70" spans="1:27" ht="15" hidden="1" x14ac:dyDescent="0.35">
      <c r="A70" s="24"/>
      <c r="B70" s="24"/>
      <c r="C70" s="24"/>
      <c r="D70" s="269"/>
      <c r="E70" s="24"/>
      <c r="F70" s="269"/>
      <c r="G70" s="24"/>
      <c r="H70" s="25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</row>
    <row r="71" spans="1:27" ht="15" hidden="1" x14ac:dyDescent="0.35">
      <c r="A71" s="24"/>
      <c r="B71" s="24"/>
      <c r="C71" s="24"/>
      <c r="D71" s="269"/>
      <c r="E71" s="24"/>
      <c r="F71" s="269"/>
      <c r="G71" s="24"/>
      <c r="H71" s="25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</row>
    <row r="72" spans="1:27" ht="15" hidden="1" x14ac:dyDescent="0.35">
      <c r="A72" s="24"/>
      <c r="B72" s="24"/>
      <c r="C72" s="24"/>
      <c r="D72" s="269"/>
      <c r="E72" s="24"/>
      <c r="F72" s="269"/>
      <c r="G72" s="24"/>
      <c r="H72" s="25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</row>
    <row r="73" spans="1:27" ht="15" hidden="1" x14ac:dyDescent="0.35">
      <c r="A73" s="24"/>
      <c r="B73" s="24"/>
      <c r="C73" s="24"/>
      <c r="D73" s="269"/>
      <c r="E73" s="24"/>
      <c r="F73" s="269"/>
      <c r="G73" s="24"/>
      <c r="H73" s="25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</row>
    <row r="74" spans="1:27" ht="15" hidden="1" x14ac:dyDescent="0.35">
      <c r="A74" s="24"/>
      <c r="B74" s="24"/>
      <c r="C74" s="24"/>
      <c r="D74" s="269"/>
      <c r="E74" s="24"/>
      <c r="F74" s="269"/>
      <c r="G74" s="24"/>
      <c r="H74" s="25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</row>
    <row r="75" spans="1:27" ht="15" hidden="1" x14ac:dyDescent="0.35">
      <c r="A75" s="24"/>
      <c r="B75" s="24"/>
      <c r="C75" s="24"/>
      <c r="D75" s="269"/>
      <c r="E75" s="24"/>
      <c r="F75" s="269"/>
      <c r="G75" s="24"/>
      <c r="H75" s="25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</row>
    <row r="76" spans="1:27" ht="15" hidden="1" x14ac:dyDescent="0.35">
      <c r="A76" s="24"/>
      <c r="B76" s="24"/>
      <c r="C76" s="24"/>
      <c r="D76" s="269"/>
      <c r="E76" s="24"/>
      <c r="F76" s="269"/>
      <c r="G76" s="24"/>
      <c r="H76" s="25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</row>
    <row r="77" spans="1:27" ht="15" hidden="1" x14ac:dyDescent="0.35">
      <c r="A77" s="24"/>
      <c r="B77" s="24"/>
      <c r="C77" s="24"/>
      <c r="D77" s="269"/>
      <c r="E77" s="24"/>
      <c r="F77" s="269"/>
      <c r="G77" s="24"/>
      <c r="H77" s="25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</row>
    <row r="78" spans="1:27" ht="15" hidden="1" x14ac:dyDescent="0.35">
      <c r="A78" s="24"/>
      <c r="B78" s="24"/>
      <c r="C78" s="24"/>
      <c r="D78" s="269"/>
      <c r="E78" s="24"/>
      <c r="F78" s="269"/>
      <c r="G78" s="24"/>
      <c r="H78" s="25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</row>
    <row r="79" spans="1:27" ht="15" hidden="1" x14ac:dyDescent="0.35">
      <c r="A79" s="24"/>
      <c r="B79" s="24"/>
      <c r="C79" s="24"/>
      <c r="D79" s="269"/>
      <c r="E79" s="24"/>
      <c r="F79" s="269"/>
      <c r="G79" s="24"/>
      <c r="H79" s="25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</row>
    <row r="80" spans="1:27" ht="15" hidden="1" x14ac:dyDescent="0.35">
      <c r="A80" s="24"/>
      <c r="B80" s="24"/>
      <c r="C80" s="24"/>
      <c r="D80" s="269"/>
      <c r="E80" s="24"/>
      <c r="F80" s="269"/>
      <c r="G80" s="24"/>
      <c r="H80" s="25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</row>
    <row r="81" spans="1:27" ht="15" hidden="1" x14ac:dyDescent="0.35">
      <c r="A81" s="24"/>
      <c r="B81" s="24"/>
      <c r="C81" s="24"/>
      <c r="D81" s="269"/>
      <c r="E81" s="24"/>
      <c r="F81" s="269"/>
      <c r="G81" s="24"/>
      <c r="H81" s="25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</row>
    <row r="82" spans="1:27" ht="15" hidden="1" x14ac:dyDescent="0.35">
      <c r="A82" s="24"/>
      <c r="B82" s="24"/>
      <c r="C82" s="24"/>
      <c r="D82" s="269"/>
      <c r="E82" s="24"/>
      <c r="F82" s="269"/>
      <c r="G82" s="24"/>
      <c r="H82" s="25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</row>
    <row r="83" spans="1:27" ht="15" hidden="1" x14ac:dyDescent="0.35">
      <c r="A83" s="24"/>
      <c r="B83" s="24"/>
      <c r="C83" s="24"/>
      <c r="D83" s="269"/>
      <c r="E83" s="24"/>
      <c r="F83" s="269"/>
      <c r="G83" s="24"/>
      <c r="H83" s="25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</row>
    <row r="84" spans="1:27" ht="15" hidden="1" x14ac:dyDescent="0.35">
      <c r="A84" s="24"/>
      <c r="B84" s="24"/>
      <c r="C84" s="24"/>
      <c r="D84" s="269"/>
      <c r="E84" s="24"/>
      <c r="F84" s="269"/>
      <c r="G84" s="24"/>
      <c r="H84" s="25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</row>
    <row r="85" spans="1:27" ht="15" hidden="1" x14ac:dyDescent="0.35">
      <c r="A85" s="24"/>
      <c r="B85" s="24"/>
      <c r="C85" s="24"/>
      <c r="D85" s="269"/>
      <c r="E85" s="24"/>
      <c r="F85" s="269"/>
      <c r="G85" s="24"/>
      <c r="H85" s="25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</row>
    <row r="86" spans="1:27" ht="15" hidden="1" x14ac:dyDescent="0.35">
      <c r="A86" s="24"/>
      <c r="B86" s="24"/>
      <c r="C86" s="24"/>
      <c r="D86" s="269"/>
      <c r="E86" s="24"/>
      <c r="F86" s="269"/>
      <c r="G86" s="24"/>
      <c r="H86" s="25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</row>
    <row r="87" spans="1:27" ht="15" hidden="1" x14ac:dyDescent="0.35">
      <c r="A87" s="24"/>
      <c r="B87" s="24"/>
      <c r="C87" s="24"/>
      <c r="D87" s="269"/>
      <c r="E87" s="24"/>
      <c r="F87" s="269"/>
      <c r="G87" s="24"/>
      <c r="H87" s="25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</row>
    <row r="88" spans="1:27" ht="15" hidden="1" x14ac:dyDescent="0.35">
      <c r="A88" s="24"/>
      <c r="B88" s="24"/>
      <c r="C88" s="24"/>
      <c r="D88" s="269"/>
      <c r="E88" s="24"/>
      <c r="F88" s="269"/>
      <c r="G88" s="24"/>
      <c r="H88" s="25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</row>
    <row r="89" spans="1:27" ht="15" hidden="1" x14ac:dyDescent="0.35">
      <c r="A89" s="24"/>
      <c r="B89" s="24"/>
      <c r="C89" s="24"/>
      <c r="D89" s="269"/>
      <c r="E89" s="24"/>
      <c r="F89" s="269"/>
      <c r="G89" s="24"/>
      <c r="H89" s="25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</row>
    <row r="90" spans="1:27" ht="15" hidden="1" x14ac:dyDescent="0.35">
      <c r="A90" s="24"/>
      <c r="B90" s="24"/>
      <c r="C90" s="24"/>
      <c r="D90" s="269"/>
      <c r="E90" s="24"/>
      <c r="F90" s="269"/>
      <c r="G90" s="24"/>
      <c r="H90" s="25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</row>
    <row r="91" spans="1:27" ht="15" hidden="1" x14ac:dyDescent="0.35">
      <c r="A91" s="24"/>
      <c r="B91" s="24"/>
      <c r="C91" s="24"/>
      <c r="D91" s="269"/>
      <c r="E91" s="24"/>
      <c r="F91" s="269"/>
      <c r="G91" s="24"/>
      <c r="H91" s="25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</row>
    <row r="92" spans="1:27" ht="15" hidden="1" x14ac:dyDescent="0.35">
      <c r="A92" s="24"/>
      <c r="B92" s="24"/>
      <c r="C92" s="24"/>
      <c r="D92" s="269"/>
      <c r="E92" s="24"/>
      <c r="F92" s="269"/>
      <c r="G92" s="24"/>
      <c r="H92" s="25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</row>
    <row r="93" spans="1:27" ht="15" hidden="1" x14ac:dyDescent="0.35">
      <c r="A93" s="24"/>
      <c r="B93" s="24"/>
      <c r="C93" s="24"/>
      <c r="D93" s="269"/>
      <c r="E93" s="24"/>
      <c r="F93" s="269"/>
      <c r="G93" s="24"/>
      <c r="H93" s="25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</row>
    <row r="94" spans="1:27" ht="15" hidden="1" x14ac:dyDescent="0.35">
      <c r="A94" s="24"/>
      <c r="B94" s="24"/>
      <c r="C94" s="24"/>
      <c r="D94" s="269"/>
      <c r="E94" s="24"/>
      <c r="F94" s="269"/>
      <c r="G94" s="24"/>
      <c r="H94" s="25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</row>
    <row r="95" spans="1:27" ht="15" hidden="1" x14ac:dyDescent="0.35">
      <c r="A95" s="24"/>
      <c r="B95" s="24"/>
      <c r="C95" s="24"/>
      <c r="D95" s="269"/>
      <c r="E95" s="24"/>
      <c r="F95" s="269"/>
      <c r="G95" s="24"/>
      <c r="H95" s="25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</row>
    <row r="96" spans="1:27" ht="15" hidden="1" x14ac:dyDescent="0.35">
      <c r="A96" s="24"/>
      <c r="B96" s="24"/>
      <c r="C96" s="24"/>
      <c r="D96" s="269"/>
      <c r="E96" s="24"/>
      <c r="F96" s="269"/>
      <c r="G96" s="24"/>
      <c r="H96" s="25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</row>
    <row r="97" spans="1:27" ht="15" hidden="1" x14ac:dyDescent="0.35">
      <c r="A97" s="24"/>
      <c r="B97" s="24"/>
      <c r="C97" s="24"/>
      <c r="D97" s="269"/>
      <c r="E97" s="24"/>
      <c r="F97" s="269"/>
      <c r="G97" s="24"/>
      <c r="H97" s="25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</row>
    <row r="98" spans="1:27" ht="15" hidden="1" x14ac:dyDescent="0.35">
      <c r="A98" s="24"/>
      <c r="B98" s="24"/>
      <c r="C98" s="24"/>
      <c r="D98" s="269"/>
      <c r="E98" s="24"/>
      <c r="F98" s="269"/>
      <c r="G98" s="24"/>
      <c r="H98" s="25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</row>
    <row r="99" spans="1:27" ht="15" hidden="1" x14ac:dyDescent="0.35">
      <c r="A99" s="24"/>
      <c r="B99" s="24"/>
      <c r="C99" s="24"/>
      <c r="D99" s="269"/>
      <c r="E99" s="24"/>
      <c r="F99" s="269"/>
      <c r="G99" s="24"/>
      <c r="H99" s="25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</row>
    <row r="100" spans="1:27" ht="15" hidden="1" x14ac:dyDescent="0.35">
      <c r="A100" s="24"/>
      <c r="B100" s="24"/>
      <c r="C100" s="24"/>
      <c r="D100" s="269"/>
      <c r="E100" s="24"/>
      <c r="F100" s="269"/>
      <c r="G100" s="24"/>
      <c r="H100" s="25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</row>
    <row r="101" spans="1:27" ht="15" hidden="1" x14ac:dyDescent="0.35">
      <c r="A101" s="24"/>
      <c r="B101" s="24"/>
      <c r="C101" s="24"/>
      <c r="D101" s="269"/>
      <c r="E101" s="24"/>
      <c r="F101" s="269"/>
      <c r="G101" s="24"/>
      <c r="H101" s="25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</row>
    <row r="102" spans="1:27" ht="15" hidden="1" x14ac:dyDescent="0.35">
      <c r="A102" s="24"/>
      <c r="B102" s="24"/>
      <c r="C102" s="24"/>
      <c r="D102" s="269"/>
      <c r="E102" s="24"/>
      <c r="F102" s="269"/>
      <c r="G102" s="24"/>
      <c r="H102" s="25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 hidden="1" x14ac:dyDescent="0.35">
      <c r="A103" s="24"/>
      <c r="B103" s="24"/>
      <c r="C103" s="24"/>
      <c r="D103" s="269"/>
      <c r="E103" s="24"/>
      <c r="F103" s="269"/>
      <c r="G103" s="24"/>
      <c r="H103" s="25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</row>
    <row r="104" spans="1:27" ht="15" hidden="1" x14ac:dyDescent="0.35">
      <c r="A104" s="24"/>
      <c r="B104" s="24"/>
      <c r="C104" s="24"/>
      <c r="D104" s="269"/>
      <c r="E104" s="24"/>
      <c r="F104" s="269"/>
      <c r="G104" s="24"/>
      <c r="H104" s="25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</row>
    <row r="105" spans="1:27" ht="15" hidden="1" x14ac:dyDescent="0.35">
      <c r="A105" s="24"/>
      <c r="B105" s="24"/>
      <c r="C105" s="24"/>
      <c r="D105" s="269"/>
      <c r="E105" s="24"/>
      <c r="F105" s="269"/>
      <c r="G105" s="24"/>
      <c r="H105" s="25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</row>
    <row r="106" spans="1:27" ht="15" hidden="1" x14ac:dyDescent="0.35">
      <c r="A106" s="24"/>
      <c r="B106" s="24"/>
      <c r="C106" s="24"/>
      <c r="D106" s="269"/>
      <c r="E106" s="24"/>
      <c r="F106" s="269"/>
      <c r="G106" s="24"/>
      <c r="H106" s="25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</row>
    <row r="107" spans="1:27" ht="15" hidden="1" x14ac:dyDescent="0.35">
      <c r="A107" s="24"/>
      <c r="B107" s="24"/>
      <c r="C107" s="24"/>
      <c r="D107" s="269"/>
      <c r="E107" s="24"/>
      <c r="F107" s="269"/>
      <c r="G107" s="24"/>
      <c r="H107" s="25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</row>
    <row r="108" spans="1:27" ht="15" hidden="1" x14ac:dyDescent="0.35">
      <c r="A108" s="24"/>
      <c r="B108" s="24"/>
      <c r="C108" s="24"/>
      <c r="D108" s="269"/>
      <c r="E108" s="24"/>
      <c r="F108" s="269"/>
      <c r="G108" s="24"/>
      <c r="H108" s="25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</row>
    <row r="109" spans="1:27" ht="15" hidden="1" x14ac:dyDescent="0.35">
      <c r="A109" s="24"/>
      <c r="B109" s="24"/>
      <c r="C109" s="24"/>
      <c r="D109" s="269"/>
      <c r="E109" s="24"/>
      <c r="F109" s="269"/>
      <c r="G109" s="24"/>
      <c r="H109" s="25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</row>
    <row r="110" spans="1:27" ht="15" hidden="1" x14ac:dyDescent="0.35">
      <c r="A110" s="24"/>
      <c r="B110" s="24"/>
      <c r="C110" s="24"/>
      <c r="D110" s="269"/>
      <c r="E110" s="24"/>
      <c r="F110" s="269"/>
      <c r="G110" s="24"/>
      <c r="H110" s="25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</row>
    <row r="111" spans="1:27" ht="15" hidden="1" x14ac:dyDescent="0.35">
      <c r="A111" s="24"/>
      <c r="B111" s="24"/>
      <c r="C111" s="24"/>
      <c r="D111" s="269"/>
      <c r="E111" s="24"/>
      <c r="F111" s="269"/>
      <c r="G111" s="24"/>
      <c r="H111" s="25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</row>
    <row r="112" spans="1:27" ht="15" hidden="1" x14ac:dyDescent="0.35">
      <c r="A112" s="24"/>
      <c r="B112" s="24"/>
      <c r="C112" s="24"/>
      <c r="D112" s="269"/>
      <c r="E112" s="24"/>
      <c r="F112" s="269"/>
      <c r="G112" s="24"/>
      <c r="H112" s="25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</row>
    <row r="113" spans="1:27" ht="15" hidden="1" x14ac:dyDescent="0.35">
      <c r="A113" s="24"/>
      <c r="B113" s="24"/>
      <c r="C113" s="24"/>
      <c r="D113" s="269"/>
      <c r="E113" s="24"/>
      <c r="F113" s="269"/>
      <c r="G113" s="24"/>
      <c r="H113" s="25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</row>
    <row r="114" spans="1:27" ht="15" hidden="1" x14ac:dyDescent="0.35">
      <c r="A114" s="24"/>
      <c r="B114" s="24"/>
      <c r="C114" s="24"/>
      <c r="D114" s="269"/>
      <c r="E114" s="24"/>
      <c r="F114" s="269"/>
      <c r="G114" s="24"/>
      <c r="H114" s="25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</row>
    <row r="115" spans="1:27" ht="15" hidden="1" x14ac:dyDescent="0.35">
      <c r="A115" s="24"/>
      <c r="B115" s="24"/>
      <c r="C115" s="24"/>
      <c r="D115" s="269"/>
      <c r="E115" s="24"/>
      <c r="F115" s="269"/>
      <c r="G115" s="24"/>
      <c r="H115" s="25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</row>
    <row r="116" spans="1:27" ht="15" hidden="1" x14ac:dyDescent="0.35">
      <c r="A116" s="24"/>
      <c r="B116" s="24"/>
      <c r="C116" s="24"/>
      <c r="D116" s="269"/>
      <c r="E116" s="24"/>
      <c r="F116" s="269"/>
      <c r="G116" s="24"/>
      <c r="H116" s="25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</row>
    <row r="117" spans="1:27" ht="15" hidden="1" x14ac:dyDescent="0.35">
      <c r="A117" s="24"/>
      <c r="B117" s="24"/>
      <c r="C117" s="24"/>
      <c r="D117" s="269"/>
      <c r="E117" s="24"/>
      <c r="F117" s="269"/>
      <c r="G117" s="24"/>
      <c r="H117" s="25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</row>
    <row r="118" spans="1:27" ht="15" hidden="1" x14ac:dyDescent="0.35">
      <c r="A118" s="24"/>
      <c r="B118" s="24"/>
      <c r="C118" s="24"/>
      <c r="D118" s="269"/>
      <c r="E118" s="24"/>
      <c r="F118" s="269"/>
      <c r="G118" s="24"/>
      <c r="H118" s="25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</row>
    <row r="119" spans="1:27" ht="15" hidden="1" x14ac:dyDescent="0.35">
      <c r="A119" s="24"/>
      <c r="B119" s="24"/>
      <c r="C119" s="24"/>
      <c r="D119" s="269"/>
      <c r="E119" s="24"/>
      <c r="F119" s="269"/>
      <c r="G119" s="24"/>
      <c r="H119" s="25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</row>
    <row r="120" spans="1:27" ht="15" hidden="1" x14ac:dyDescent="0.35">
      <c r="A120" s="24"/>
      <c r="B120" s="24"/>
      <c r="C120" s="24"/>
      <c r="D120" s="269"/>
      <c r="E120" s="24"/>
      <c r="F120" s="269"/>
      <c r="G120" s="24"/>
      <c r="H120" s="25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</row>
  </sheetData>
  <sheetProtection sheet="1" objects="1" scenarios="1"/>
  <mergeCells count="3">
    <mergeCell ref="B2:F4"/>
    <mergeCell ref="C5:D5"/>
    <mergeCell ref="E5:F5"/>
  </mergeCells>
  <conditionalFormatting sqref="C6:D13">
    <cfRule type="expression" dxfId="10" priority="1">
      <formula>$J$2="Sì"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14">
    <tabColor theme="1"/>
    <outlinePr summaryBelow="0" summaryRight="0"/>
  </sheetPr>
  <dimension ref="B1:O702"/>
  <sheetViews>
    <sheetView topLeftCell="A25" zoomScale="85" zoomScaleNormal="85" workbookViewId="0">
      <selection activeCell="E52" sqref="E52"/>
    </sheetView>
  </sheetViews>
  <sheetFormatPr defaultColWidth="12.7109375" defaultRowHeight="0" customHeight="1" zeroHeight="1" x14ac:dyDescent="0.2"/>
  <cols>
    <col min="1" max="1" width="2.7109375" customWidth="1"/>
    <col min="2" max="2" width="52.140625" customWidth="1"/>
    <col min="3" max="3" width="9.28515625" style="344" bestFit="1" customWidth="1"/>
    <col min="4" max="4" width="25.140625" customWidth="1"/>
    <col min="5" max="5" width="31.5703125" bestFit="1" customWidth="1"/>
    <col min="6" max="6" width="25.140625" customWidth="1"/>
    <col min="7" max="8" width="2.7109375" customWidth="1"/>
    <col min="9" max="9" width="112.140625" bestFit="1" customWidth="1"/>
    <col min="10" max="13" width="25.140625" customWidth="1"/>
    <col min="14" max="14" width="21.7109375" customWidth="1"/>
    <col min="15" max="15" width="25.140625" style="344" customWidth="1"/>
    <col min="16" max="16" width="20.42578125" customWidth="1"/>
    <col min="17" max="17" width="3" customWidth="1"/>
    <col min="18" max="196" width="12.7109375" customWidth="1"/>
  </cols>
  <sheetData>
    <row r="1" spans="2:15" ht="15.75" customHeight="1" x14ac:dyDescent="0.2">
      <c r="O1"/>
    </row>
    <row r="2" spans="2:15" ht="32.25" customHeight="1" x14ac:dyDescent="0.2">
      <c r="B2" s="810" t="s">
        <v>517</v>
      </c>
      <c r="D2" s="1289" t="s">
        <v>16775</v>
      </c>
      <c r="E2" s="1290"/>
      <c r="F2" s="1291"/>
      <c r="O2"/>
    </row>
    <row r="3" spans="2:15" ht="9" customHeight="1" x14ac:dyDescent="0.2">
      <c r="D3" s="809"/>
      <c r="E3" s="809"/>
      <c r="F3" s="809"/>
      <c r="O3"/>
    </row>
    <row r="4" spans="2:15" ht="21" customHeight="1" x14ac:dyDescent="0.2">
      <c r="B4" s="810" t="str">
        <f>Comuni_lista!D1</f>
        <v>REGIONE</v>
      </c>
      <c r="D4" s="1292" t="str">
        <f>IF(D2&lt;&gt;"",VLOOKUP(D2,Comuni_lista!$B:$D,3,FALSE),"")</f>
        <v>Toscana</v>
      </c>
      <c r="E4" s="1293"/>
      <c r="F4" s="1294"/>
      <c r="O4"/>
    </row>
    <row r="5" spans="2:15" ht="6" customHeight="1" x14ac:dyDescent="0.2">
      <c r="B5" s="809"/>
      <c r="D5" s="809"/>
      <c r="E5" s="809"/>
      <c r="F5" s="809"/>
      <c r="O5"/>
    </row>
    <row r="6" spans="2:15" ht="15.75" customHeight="1" x14ac:dyDescent="0.2">
      <c r="B6" s="810" t="str">
        <f>Comuni_lista!H1</f>
        <v>ABITANTI AL 31/12/2021</v>
      </c>
      <c r="D6" s="1303">
        <f>IF(D2&lt;&gt;"",VLOOKUP(D2,Comuni_lista!$B:$Z,7,FALSE),"")</f>
        <v>18184</v>
      </c>
      <c r="E6" s="1304"/>
      <c r="F6" s="1305"/>
      <c r="O6"/>
    </row>
    <row r="7" spans="2:15" ht="7.5" customHeight="1" x14ac:dyDescent="0.2">
      <c r="B7" s="809"/>
      <c r="D7" s="809"/>
      <c r="E7" s="809"/>
      <c r="F7" s="809"/>
      <c r="O7"/>
    </row>
    <row r="8" spans="2:15" ht="15.75" customHeight="1" x14ac:dyDescent="0.2">
      <c r="B8" s="810" t="s">
        <v>16420</v>
      </c>
      <c r="D8" s="1303" t="str">
        <f>IF(D2="Seleziona un Comune","",IF(D2&lt;&gt;"",IF(D6&gt;50000,B49,B48),""))</f>
        <v>Comune con meno di 50.000 abitanti</v>
      </c>
      <c r="E8" s="1304"/>
      <c r="F8" s="1305"/>
      <c r="O8"/>
    </row>
    <row r="9" spans="2:15" ht="15.75" customHeight="1" x14ac:dyDescent="0.2">
      <c r="B9" s="809"/>
      <c r="D9" s="809"/>
      <c r="E9" s="809"/>
      <c r="F9" s="809"/>
      <c r="O9"/>
    </row>
    <row r="10" spans="2:15" ht="18.75" x14ac:dyDescent="0.2">
      <c r="B10" s="810" t="s">
        <v>16421</v>
      </c>
      <c r="D10" s="1303" t="str">
        <f>IF(D2&lt;&gt;"",IF(D2="Seleziona un Comune","?",VLOOKUP(D4,Regioni_lista!$A:$C,2,FALSE)),"")</f>
        <v>Si</v>
      </c>
      <c r="E10" s="1304"/>
      <c r="F10" s="1305"/>
      <c r="O10"/>
    </row>
    <row r="11" spans="2:15" ht="12.75" x14ac:dyDescent="0.2">
      <c r="D11" s="339"/>
      <c r="O11"/>
    </row>
    <row r="12" spans="2:15" ht="12.75" x14ac:dyDescent="0.2">
      <c r="D12" s="339"/>
      <c r="O12"/>
    </row>
    <row r="13" spans="2:15" ht="12.75" x14ac:dyDescent="0.2">
      <c r="D13" s="339"/>
      <c r="O13"/>
    </row>
    <row r="14" spans="2:15" ht="12.75" x14ac:dyDescent="0.2">
      <c r="B14" s="1288" t="s">
        <v>16432</v>
      </c>
      <c r="C14" s="1288"/>
      <c r="D14" s="339"/>
      <c r="O14"/>
    </row>
    <row r="15" spans="2:15" ht="15" x14ac:dyDescent="0.2">
      <c r="B15" s="288" t="s">
        <v>16430</v>
      </c>
      <c r="C15" s="830" t="s">
        <v>16431</v>
      </c>
      <c r="D15" s="1306" t="s">
        <v>16437</v>
      </c>
      <c r="E15" s="1306"/>
      <c r="O15"/>
    </row>
    <row r="16" spans="2:15" ht="12.75" x14ac:dyDescent="0.2">
      <c r="B16" s="879" t="str">
        <f>Regioni_lista!D2</f>
        <v>Zona e aliquota per classe</v>
      </c>
      <c r="C16" s="880" t="str">
        <f>IF($D$4&lt;&gt;"",VLOOKUP($D$4,Regioni_lista!$A:$M,4,FALSE),"")</f>
        <v>No</v>
      </c>
      <c r="D16" s="1286" t="str">
        <f>IF(C16="Si",Regioni_lista!D3,"")</f>
        <v/>
      </c>
      <c r="E16" s="1286"/>
      <c r="O16"/>
    </row>
    <row r="17" spans="2:15" ht="12.75" x14ac:dyDescent="0.2">
      <c r="B17" s="879" t="str">
        <f>Regioni_lista!E2</f>
        <v>Zone R1 + R2 + R3</v>
      </c>
      <c r="C17" s="880" t="str">
        <f>IF($D$4&lt;&gt;"",VLOOKUP($D$4,Regioni_lista!$A:$M,5,FALSE),"")</f>
        <v>No</v>
      </c>
      <c r="D17" s="1286" t="str">
        <f>IF(C17="Si",Regioni_lista!E3,"")</f>
        <v/>
      </c>
      <c r="E17" s="1286"/>
      <c r="O17"/>
    </row>
    <row r="18" spans="2:15" ht="12.75" x14ac:dyDescent="0.2">
      <c r="B18" s="879" t="str">
        <f>Regioni_lista!F2</f>
        <v>Calcolo costo per SU su SNR</v>
      </c>
      <c r="C18" s="880" t="str">
        <f>IF($D$4&lt;&gt;"",VLOOKUP($D$4,Regioni_lista!$A:$M,6,FALSE),"")</f>
        <v>Si</v>
      </c>
      <c r="D18" s="1286" t="str">
        <f>IF(C18="Si",Regioni_lista!F3,"")</f>
        <v>Foglio "Determinazione classe"
Righe 68:78</v>
      </c>
      <c r="E18" s="1286"/>
      <c r="O18"/>
    </row>
    <row r="19" spans="2:15" ht="12.75" x14ac:dyDescent="0.2">
      <c r="B19" s="881" t="str">
        <f>Regioni_lista!G2</f>
        <v>Calcolo oneri urbanizzazione zona D</v>
      </c>
      <c r="C19" s="880" t="str">
        <f>IF($D$4&lt;&gt;"",VLOOKUP($D$4,Regioni_lista!$A:$M,7,FALSE),"")</f>
        <v>No</v>
      </c>
      <c r="D19" s="1286" t="str">
        <f>IF(C19="Si",Regioni_lista!G3,"")</f>
        <v/>
      </c>
      <c r="E19" s="1286"/>
      <c r="O19"/>
    </row>
    <row r="20" spans="2:15" ht="12.75" x14ac:dyDescent="0.2">
      <c r="B20" s="881" t="str">
        <f>Regioni_lista!H2</f>
        <v>Prima fascia di metratura aggiuntiva</v>
      </c>
      <c r="C20" s="880" t="str">
        <f>IF($D$4&lt;&gt;"",VLOOKUP($D$4,Regioni_lista!$A:$M,8,FALSE),"")</f>
        <v>No</v>
      </c>
      <c r="D20" s="1286" t="str">
        <f>IF(C20="Si",Regioni_lista!H3,"")</f>
        <v/>
      </c>
      <c r="E20" s="1286"/>
      <c r="O20"/>
    </row>
    <row r="21" spans="2:15" ht="52.5" customHeight="1" x14ac:dyDescent="0.2">
      <c r="B21" s="881" t="str">
        <f>Regioni_lista!I2</f>
        <v>Fogli per Emilia romagna</v>
      </c>
      <c r="C21" s="880" t="str">
        <f>IF($D$4&lt;&gt;"",VLOOKUP($D$4,Regioni_lista!$A:$M,9,FALSE),"")</f>
        <v>No</v>
      </c>
      <c r="D21" s="1287" t="str">
        <f>IF(C21="Si",Regioni_lista!I3,"")</f>
        <v/>
      </c>
      <c r="E21" s="1287"/>
      <c r="O21"/>
    </row>
    <row r="22" spans="2:15" ht="12.75" x14ac:dyDescent="0.2">
      <c r="B22" s="881" t="str">
        <f>Regioni_lista!J2</f>
        <v>Calcolo CC per Regione Abruzzo</v>
      </c>
      <c r="C22" s="880" t="str">
        <f>IF($D$4&lt;&gt;"",VLOOKUP($D$4,Regioni_lista!$A:$M,10,FALSE),"")</f>
        <v>No</v>
      </c>
      <c r="D22" s="1286" t="str">
        <f>IF(C22="Si",Regioni_lista!J3,"")</f>
        <v/>
      </c>
      <c r="E22" s="1286"/>
      <c r="O22"/>
    </row>
    <row r="23" spans="2:15" ht="12.75" x14ac:dyDescent="0.2">
      <c r="B23" s="881">
        <f>Regioni_lista!K2</f>
        <v>0</v>
      </c>
      <c r="C23" s="880">
        <f>IF($D$4&lt;&gt;"",VLOOKUP($D$4,Regioni_lista!$A:$M,11,FALSE),"")</f>
        <v>0</v>
      </c>
      <c r="D23" s="1286" t="str">
        <f>IF(C23="Si",Regioni_lista!K3,"")</f>
        <v/>
      </c>
      <c r="E23" s="1286"/>
      <c r="O23"/>
    </row>
    <row r="24" spans="2:15" ht="12.75" x14ac:dyDescent="0.2">
      <c r="B24" s="881">
        <f>Regioni_lista!L2</f>
        <v>0</v>
      </c>
      <c r="C24" s="880">
        <f>IF($D$4&lt;&gt;"",VLOOKUP($D$4,Regioni_lista!$A:$M,12,FALSE),"")</f>
        <v>0</v>
      </c>
      <c r="D24" s="1286" t="str">
        <f>IF(C24="Si",Regioni_lista!L3,"")</f>
        <v/>
      </c>
      <c r="E24" s="1286"/>
      <c r="O24"/>
    </row>
    <row r="25" spans="2:15" ht="12.75" x14ac:dyDescent="0.2">
      <c r="B25" s="881">
        <f>Regioni_lista!M2</f>
        <v>0</v>
      </c>
      <c r="C25" s="880">
        <f>IF($D$4&lt;&gt;"",VLOOKUP($D$4,Regioni_lista!$A:$M,13,FALSE),"")</f>
        <v>0</v>
      </c>
      <c r="D25" s="1286" t="str">
        <f>IF(C25="Si",Regioni_lista!M3,"")</f>
        <v/>
      </c>
      <c r="E25" s="1286"/>
      <c r="O25"/>
    </row>
    <row r="26" spans="2:15" ht="12.75" x14ac:dyDescent="0.2">
      <c r="D26" s="339"/>
      <c r="O26"/>
    </row>
    <row r="27" spans="2:15" ht="15.75" customHeight="1" x14ac:dyDescent="0.2">
      <c r="B27" s="284" t="s">
        <v>215</v>
      </c>
      <c r="D27" s="1300" t="s">
        <v>216</v>
      </c>
      <c r="E27" s="1301"/>
      <c r="F27" s="1302"/>
      <c r="O27"/>
    </row>
    <row r="28" spans="2:15" ht="15" x14ac:dyDescent="0.2">
      <c r="B28" s="287" t="s">
        <v>112</v>
      </c>
      <c r="D28" s="288" t="s">
        <v>219</v>
      </c>
      <c r="E28" s="286" t="s">
        <v>220</v>
      </c>
      <c r="F28" s="286" t="s">
        <v>221</v>
      </c>
      <c r="O28"/>
    </row>
    <row r="29" spans="2:15" ht="15" x14ac:dyDescent="0.2">
      <c r="B29" s="287" t="s">
        <v>224</v>
      </c>
      <c r="D29" s="293" t="s">
        <v>223</v>
      </c>
      <c r="E29" s="294" t="s">
        <v>225</v>
      </c>
      <c r="F29" s="295"/>
      <c r="O29"/>
    </row>
    <row r="30" spans="2:15" ht="15" x14ac:dyDescent="0.2">
      <c r="D30" s="293">
        <v>1</v>
      </c>
      <c r="E30" s="294" t="s">
        <v>230</v>
      </c>
      <c r="F30" s="299">
        <v>1</v>
      </c>
      <c r="O30"/>
    </row>
    <row r="31" spans="2:15" ht="15" x14ac:dyDescent="0.2">
      <c r="D31" s="293"/>
      <c r="E31" s="294"/>
      <c r="F31" s="295"/>
      <c r="O31"/>
    </row>
    <row r="32" spans="2:15" ht="15" x14ac:dyDescent="0.2">
      <c r="B32" s="284" t="s">
        <v>235</v>
      </c>
      <c r="D32" s="293"/>
      <c r="E32" s="294"/>
      <c r="F32" s="295"/>
      <c r="O32"/>
    </row>
    <row r="33" spans="2:15" ht="15" x14ac:dyDescent="0.2">
      <c r="B33" s="287" t="s">
        <v>86</v>
      </c>
      <c r="D33" s="293"/>
      <c r="E33" s="294"/>
      <c r="F33" s="295"/>
      <c r="O33"/>
    </row>
    <row r="34" spans="2:15" ht="15" x14ac:dyDescent="0.2">
      <c r="B34" s="287" t="s">
        <v>121</v>
      </c>
      <c r="D34" s="293"/>
      <c r="E34" s="294"/>
      <c r="F34" s="295"/>
      <c r="O34"/>
    </row>
    <row r="35" spans="2:15" ht="15" x14ac:dyDescent="0.2">
      <c r="D35" s="293"/>
      <c r="E35" s="294"/>
      <c r="F35" s="295"/>
      <c r="O35"/>
    </row>
    <row r="36" spans="2:15" ht="15" x14ac:dyDescent="0.2">
      <c r="D36" s="293"/>
      <c r="E36" s="294"/>
      <c r="F36" s="295"/>
      <c r="O36"/>
    </row>
    <row r="37" spans="2:15" ht="12.75" x14ac:dyDescent="0.2">
      <c r="O37"/>
    </row>
    <row r="38" spans="2:15" ht="15" customHeight="1" x14ac:dyDescent="0.2">
      <c r="B38" s="291" t="s">
        <v>246</v>
      </c>
      <c r="D38" s="1295" t="s">
        <v>247</v>
      </c>
      <c r="E38" s="1297"/>
      <c r="F38" s="1296"/>
      <c r="O38"/>
    </row>
    <row r="39" spans="2:15" ht="15" x14ac:dyDescent="0.2">
      <c r="B39" s="301">
        <v>5</v>
      </c>
      <c r="D39" s="288" t="s">
        <v>219</v>
      </c>
      <c r="E39" s="286" t="s">
        <v>220</v>
      </c>
      <c r="F39" s="286" t="s">
        <v>221</v>
      </c>
      <c r="O39"/>
    </row>
    <row r="40" spans="2:15" ht="15" x14ac:dyDescent="0.2">
      <c r="D40" s="293" t="s">
        <v>223</v>
      </c>
      <c r="E40" s="292" t="s">
        <v>251</v>
      </c>
      <c r="F40" s="292"/>
      <c r="O40"/>
    </row>
    <row r="41" spans="2:15" ht="15.75" customHeight="1" x14ac:dyDescent="0.2">
      <c r="D41" s="293">
        <v>1</v>
      </c>
      <c r="E41" s="292" t="s">
        <v>230</v>
      </c>
      <c r="F41" s="299">
        <v>1</v>
      </c>
      <c r="O41"/>
    </row>
    <row r="42" spans="2:15" ht="30" x14ac:dyDescent="0.2">
      <c r="B42" s="291" t="s">
        <v>253</v>
      </c>
      <c r="D42" s="293"/>
      <c r="E42" s="292"/>
      <c r="F42" s="299"/>
      <c r="O42"/>
    </row>
    <row r="43" spans="2:15" ht="15.75" customHeight="1" x14ac:dyDescent="0.2">
      <c r="B43" s="287" t="s">
        <v>121</v>
      </c>
      <c r="D43" s="293"/>
      <c r="E43" s="292"/>
      <c r="F43" s="299"/>
      <c r="O43"/>
    </row>
    <row r="44" spans="2:15" ht="15" x14ac:dyDescent="0.2">
      <c r="B44" s="303">
        <v>0.05</v>
      </c>
      <c r="D44" s="293"/>
      <c r="E44" s="292"/>
      <c r="F44" s="299"/>
      <c r="O44"/>
    </row>
    <row r="45" spans="2:15" ht="15.75" customHeight="1" x14ac:dyDescent="0.2">
      <c r="B45" s="303">
        <v>0.2</v>
      </c>
      <c r="D45" s="293"/>
      <c r="E45" s="292"/>
      <c r="F45" s="299"/>
      <c r="O45"/>
    </row>
    <row r="46" spans="2:15" ht="15.75" customHeight="1" x14ac:dyDescent="0.2">
      <c r="D46" s="293"/>
      <c r="E46" s="292"/>
      <c r="F46" s="299"/>
      <c r="O46"/>
    </row>
    <row r="47" spans="2:15" ht="15.75" customHeight="1" x14ac:dyDescent="0.2">
      <c r="B47" s="285" t="s">
        <v>258</v>
      </c>
      <c r="O47"/>
    </row>
    <row r="48" spans="2:15" ht="15.75" customHeight="1" x14ac:dyDescent="0.2">
      <c r="B48" s="306" t="s">
        <v>128</v>
      </c>
      <c r="D48" s="1295" t="s">
        <v>247</v>
      </c>
      <c r="E48" s="1297"/>
      <c r="F48" s="1296"/>
      <c r="O48"/>
    </row>
    <row r="49" spans="2:15" ht="15" x14ac:dyDescent="0.2">
      <c r="B49" s="306" t="s">
        <v>261</v>
      </c>
      <c r="D49" s="288" t="s">
        <v>254</v>
      </c>
      <c r="E49" s="286" t="s">
        <v>78</v>
      </c>
      <c r="F49" s="286" t="s">
        <v>255</v>
      </c>
      <c r="O49"/>
    </row>
    <row r="50" spans="2:15" ht="15" x14ac:dyDescent="0.2">
      <c r="B50" s="283"/>
      <c r="D50" s="301">
        <v>3</v>
      </c>
      <c r="E50" s="302" t="s">
        <v>16774</v>
      </c>
      <c r="F50" s="304">
        <v>1</v>
      </c>
      <c r="O50"/>
    </row>
    <row r="51" spans="2:15" ht="15" x14ac:dyDescent="0.2">
      <c r="B51" s="291" t="s">
        <v>267</v>
      </c>
      <c r="D51" s="301">
        <v>4</v>
      </c>
      <c r="E51" s="302" t="s">
        <v>16425</v>
      </c>
      <c r="F51" s="304">
        <v>1</v>
      </c>
      <c r="O51"/>
    </row>
    <row r="52" spans="2:15" ht="15.75" customHeight="1" x14ac:dyDescent="0.2">
      <c r="B52" s="287" t="s">
        <v>223</v>
      </c>
      <c r="D52" s="301">
        <v>5</v>
      </c>
      <c r="E52" s="302" t="s">
        <v>16773</v>
      </c>
      <c r="F52" s="304">
        <v>1</v>
      </c>
      <c r="O52"/>
    </row>
    <row r="53" spans="2:15" ht="15" x14ac:dyDescent="0.2">
      <c r="B53" s="287" t="s">
        <v>270</v>
      </c>
      <c r="D53" s="301">
        <v>6</v>
      </c>
      <c r="E53" s="302" t="s">
        <v>257</v>
      </c>
      <c r="F53" s="304">
        <v>1</v>
      </c>
      <c r="O53"/>
    </row>
    <row r="54" spans="2:15" ht="15.75" customHeight="1" x14ac:dyDescent="0.2">
      <c r="B54" s="287" t="s">
        <v>271</v>
      </c>
      <c r="D54" s="301">
        <v>7</v>
      </c>
      <c r="E54" s="302" t="s">
        <v>259</v>
      </c>
      <c r="F54" s="304">
        <v>1</v>
      </c>
      <c r="O54"/>
    </row>
    <row r="55" spans="2:15" ht="15.75" customHeight="1" x14ac:dyDescent="0.2">
      <c r="B55" s="283"/>
      <c r="D55" s="301">
        <v>8</v>
      </c>
      <c r="E55" s="302" t="s">
        <v>260</v>
      </c>
      <c r="F55" s="304">
        <v>1</v>
      </c>
      <c r="O55"/>
    </row>
    <row r="56" spans="2:15" ht="15.75" customHeight="1" x14ac:dyDescent="0.2">
      <c r="B56" s="291" t="s">
        <v>273</v>
      </c>
      <c r="D56" s="301">
        <v>9</v>
      </c>
      <c r="E56" s="302" t="s">
        <v>262</v>
      </c>
      <c r="F56" s="304">
        <v>1</v>
      </c>
      <c r="O56"/>
    </row>
    <row r="57" spans="2:15" ht="15.75" customHeight="1" x14ac:dyDescent="0.2">
      <c r="B57" s="307" t="s">
        <v>306</v>
      </c>
      <c r="D57" s="301">
        <v>10</v>
      </c>
      <c r="E57" s="302" t="s">
        <v>263</v>
      </c>
      <c r="F57" s="304">
        <v>1</v>
      </c>
      <c r="O57"/>
    </row>
    <row r="58" spans="2:15" ht="15.75" customHeight="1" x14ac:dyDescent="0.2">
      <c r="B58" s="306" t="s">
        <v>130</v>
      </c>
      <c r="D58" s="301">
        <v>11</v>
      </c>
      <c r="E58" s="302" t="s">
        <v>264</v>
      </c>
      <c r="F58" s="304">
        <v>1</v>
      </c>
      <c r="O58"/>
    </row>
    <row r="59" spans="2:15" ht="15.75" customHeight="1" x14ac:dyDescent="0.2">
      <c r="D59" s="301">
        <v>12</v>
      </c>
      <c r="E59" s="302" t="s">
        <v>265</v>
      </c>
      <c r="F59" s="304">
        <v>1</v>
      </c>
      <c r="O59"/>
    </row>
    <row r="60" spans="2:15" ht="15.75" customHeight="1" x14ac:dyDescent="0.2">
      <c r="O60"/>
    </row>
    <row r="61" spans="2:15" ht="15" x14ac:dyDescent="0.2">
      <c r="B61" s="291" t="s">
        <v>347</v>
      </c>
      <c r="O61"/>
    </row>
    <row r="62" spans="2:15" ht="15" customHeight="1" x14ac:dyDescent="0.2">
      <c r="B62" s="307" t="s">
        <v>123</v>
      </c>
      <c r="D62" s="1295" t="s">
        <v>266</v>
      </c>
      <c r="E62" s="1296"/>
      <c r="O62"/>
    </row>
    <row r="63" spans="2:15" ht="15" x14ac:dyDescent="0.2">
      <c r="B63" s="307" t="s">
        <v>348</v>
      </c>
      <c r="D63" s="288" t="s">
        <v>268</v>
      </c>
      <c r="E63" s="286" t="s">
        <v>269</v>
      </c>
      <c r="O63"/>
    </row>
    <row r="64" spans="2:15" ht="15" x14ac:dyDescent="0.2">
      <c r="B64" s="307" t="s">
        <v>349</v>
      </c>
      <c r="D64" s="301">
        <v>0</v>
      </c>
      <c r="E64" s="302">
        <v>0</v>
      </c>
      <c r="O64"/>
    </row>
    <row r="65" spans="2:15" ht="15" x14ac:dyDescent="0.2">
      <c r="B65" s="307" t="s">
        <v>304</v>
      </c>
      <c r="O65"/>
    </row>
    <row r="66" spans="2:15" ht="15" x14ac:dyDescent="0.2">
      <c r="B66" s="307" t="s">
        <v>219</v>
      </c>
      <c r="D66" s="1298" t="s">
        <v>272</v>
      </c>
      <c r="E66" s="1299"/>
      <c r="O66"/>
    </row>
    <row r="67" spans="2:15" ht="15" x14ac:dyDescent="0.2">
      <c r="B67" s="307" t="s">
        <v>490</v>
      </c>
      <c r="D67" s="288" t="s">
        <v>249</v>
      </c>
      <c r="E67" s="286" t="s">
        <v>250</v>
      </c>
      <c r="O67"/>
    </row>
    <row r="68" spans="2:15" ht="15" x14ac:dyDescent="0.2">
      <c r="B68" s="307" t="s">
        <v>16634</v>
      </c>
      <c r="D68" s="301">
        <v>0</v>
      </c>
      <c r="E68" s="302">
        <v>0</v>
      </c>
      <c r="O68"/>
    </row>
    <row r="69" spans="2:15" ht="15" x14ac:dyDescent="0.2">
      <c r="B69" s="990" t="s">
        <v>503</v>
      </c>
      <c r="O69"/>
    </row>
    <row r="70" spans="2:15" ht="15" customHeight="1" x14ac:dyDescent="0.2">
      <c r="B70" s="307"/>
      <c r="D70" s="1295" t="s">
        <v>274</v>
      </c>
      <c r="E70" s="1296"/>
      <c r="O70"/>
    </row>
    <row r="71" spans="2:15" ht="15" x14ac:dyDescent="0.2">
      <c r="B71" s="307"/>
      <c r="D71" s="288" t="s">
        <v>249</v>
      </c>
      <c r="E71" s="286" t="s">
        <v>250</v>
      </c>
      <c r="O71"/>
    </row>
    <row r="72" spans="2:15" ht="15" x14ac:dyDescent="0.2">
      <c r="B72" s="307"/>
      <c r="D72" s="301">
        <v>0</v>
      </c>
      <c r="E72" s="302">
        <v>0</v>
      </c>
      <c r="O72"/>
    </row>
    <row r="73" spans="2:15" ht="12.75" x14ac:dyDescent="0.2">
      <c r="O73"/>
    </row>
    <row r="74" spans="2:15" ht="15" x14ac:dyDescent="0.2">
      <c r="B74" s="291" t="s">
        <v>310</v>
      </c>
      <c r="O74"/>
    </row>
    <row r="75" spans="2:15" ht="15" x14ac:dyDescent="0.2">
      <c r="B75" s="307" t="s">
        <v>192</v>
      </c>
      <c r="D75" s="340" t="s">
        <v>217</v>
      </c>
      <c r="O75"/>
    </row>
    <row r="76" spans="2:15" ht="15" x14ac:dyDescent="0.2">
      <c r="B76" s="306" t="s">
        <v>311</v>
      </c>
      <c r="D76" s="289" t="s">
        <v>121</v>
      </c>
      <c r="O76"/>
    </row>
    <row r="77" spans="2:15" ht="15" x14ac:dyDescent="0.2">
      <c r="D77" s="289" t="s">
        <v>226</v>
      </c>
      <c r="O77"/>
    </row>
    <row r="78" spans="2:15" ht="15" x14ac:dyDescent="0.2">
      <c r="D78" s="289" t="s">
        <v>231</v>
      </c>
      <c r="O78"/>
    </row>
    <row r="79" spans="2:15" ht="15" x14ac:dyDescent="0.2">
      <c r="B79" s="291" t="s">
        <v>273</v>
      </c>
      <c r="D79" s="289" t="s">
        <v>233</v>
      </c>
      <c r="O79"/>
    </row>
    <row r="80" spans="2:15" ht="15" x14ac:dyDescent="0.2">
      <c r="B80" s="307" t="s">
        <v>275</v>
      </c>
      <c r="D80" s="289" t="s">
        <v>236</v>
      </c>
      <c r="O80"/>
    </row>
    <row r="81" spans="2:15" ht="15" x14ac:dyDescent="0.2">
      <c r="B81" s="306" t="s">
        <v>276</v>
      </c>
      <c r="D81" s="289" t="s">
        <v>238</v>
      </c>
      <c r="O81"/>
    </row>
    <row r="82" spans="2:15" ht="12.75" x14ac:dyDescent="0.2">
      <c r="O82"/>
    </row>
    <row r="83" spans="2:15" ht="12.75" x14ac:dyDescent="0.2">
      <c r="O83"/>
    </row>
    <row r="84" spans="2:15" ht="12.75" x14ac:dyDescent="0.2">
      <c r="O84"/>
    </row>
    <row r="85" spans="2:15" ht="12.75" x14ac:dyDescent="0.2">
      <c r="O85"/>
    </row>
    <row r="86" spans="2:15" ht="12.75" x14ac:dyDescent="0.2">
      <c r="O86"/>
    </row>
    <row r="87" spans="2:15" ht="12.75" x14ac:dyDescent="0.2">
      <c r="O87"/>
    </row>
    <row r="88" spans="2:15" ht="12.75" x14ac:dyDescent="0.2">
      <c r="O88"/>
    </row>
    <row r="89" spans="2:15" ht="12.75" x14ac:dyDescent="0.2">
      <c r="O89"/>
    </row>
    <row r="90" spans="2:15" ht="12.75" x14ac:dyDescent="0.2">
      <c r="O90"/>
    </row>
    <row r="91" spans="2:15" ht="12.75" x14ac:dyDescent="0.2">
      <c r="O91"/>
    </row>
    <row r="92" spans="2:15" ht="12.75" x14ac:dyDescent="0.2">
      <c r="O92"/>
    </row>
    <row r="93" spans="2:15" ht="12.75" x14ac:dyDescent="0.2">
      <c r="O93"/>
    </row>
    <row r="94" spans="2:15" ht="12.75" x14ac:dyDescent="0.2">
      <c r="O94"/>
    </row>
    <row r="95" spans="2:15" ht="12.75" x14ac:dyDescent="0.2">
      <c r="O95"/>
    </row>
    <row r="96" spans="2:15" ht="12.75" x14ac:dyDescent="0.2">
      <c r="O96"/>
    </row>
    <row r="97" spans="15:15" ht="12.75" x14ac:dyDescent="0.2">
      <c r="O97"/>
    </row>
    <row r="98" spans="15:15" ht="12.75" x14ac:dyDescent="0.2">
      <c r="O98"/>
    </row>
    <row r="99" spans="15:15" ht="12.75" x14ac:dyDescent="0.2">
      <c r="O99"/>
    </row>
    <row r="100" spans="15:15" ht="12.75" x14ac:dyDescent="0.2">
      <c r="O100"/>
    </row>
    <row r="101" spans="15:15" ht="12.75" x14ac:dyDescent="0.2">
      <c r="O101"/>
    </row>
    <row r="102" spans="15:15" ht="12.75" x14ac:dyDescent="0.2">
      <c r="O102"/>
    </row>
    <row r="103" spans="15:15" ht="12.75" x14ac:dyDescent="0.2">
      <c r="O103"/>
    </row>
    <row r="104" spans="15:15" ht="12.75" x14ac:dyDescent="0.2">
      <c r="O104"/>
    </row>
    <row r="105" spans="15:15" ht="12.75" x14ac:dyDescent="0.2">
      <c r="O105"/>
    </row>
    <row r="106" spans="15:15" ht="12.75" x14ac:dyDescent="0.2">
      <c r="O106"/>
    </row>
    <row r="107" spans="15:15" ht="12.75" x14ac:dyDescent="0.2">
      <c r="O107"/>
    </row>
    <row r="108" spans="15:15" ht="12.75" x14ac:dyDescent="0.2">
      <c r="O108"/>
    </row>
    <row r="109" spans="15:15" ht="12.75" x14ac:dyDescent="0.2">
      <c r="O109"/>
    </row>
    <row r="110" spans="15:15" ht="12.75" x14ac:dyDescent="0.2">
      <c r="O110"/>
    </row>
    <row r="111" spans="15:15" ht="12.75" x14ac:dyDescent="0.2">
      <c r="O111"/>
    </row>
    <row r="112" spans="15:15" ht="12.75" x14ac:dyDescent="0.2">
      <c r="O112"/>
    </row>
    <row r="113" spans="15:15" ht="12.75" x14ac:dyDescent="0.2">
      <c r="O113"/>
    </row>
    <row r="114" spans="15:15" ht="12.75" x14ac:dyDescent="0.2">
      <c r="O114"/>
    </row>
    <row r="115" spans="15:15" ht="12.75" x14ac:dyDescent="0.2">
      <c r="O115"/>
    </row>
    <row r="116" spans="15:15" ht="12.75" x14ac:dyDescent="0.2">
      <c r="O116"/>
    </row>
    <row r="117" spans="15:15" ht="12.75" x14ac:dyDescent="0.2">
      <c r="O117"/>
    </row>
    <row r="118" spans="15:15" ht="12.75" x14ac:dyDescent="0.2">
      <c r="O118"/>
    </row>
    <row r="119" spans="15:15" ht="12.75" x14ac:dyDescent="0.2">
      <c r="O119"/>
    </row>
    <row r="120" spans="15:15" ht="12.75" x14ac:dyDescent="0.2">
      <c r="O120"/>
    </row>
    <row r="121" spans="15:15" ht="12.75" x14ac:dyDescent="0.2">
      <c r="O121"/>
    </row>
    <row r="122" spans="15:15" ht="12.75" x14ac:dyDescent="0.2">
      <c r="O122"/>
    </row>
    <row r="123" spans="15:15" ht="12.75" x14ac:dyDescent="0.2">
      <c r="O123"/>
    </row>
    <row r="124" spans="15:15" ht="12.75" x14ac:dyDescent="0.2">
      <c r="O124"/>
    </row>
    <row r="125" spans="15:15" ht="12.75" x14ac:dyDescent="0.2">
      <c r="O125"/>
    </row>
    <row r="126" spans="15:15" ht="12.75" x14ac:dyDescent="0.2">
      <c r="O126"/>
    </row>
    <row r="127" spans="15:15" ht="12.75" x14ac:dyDescent="0.2">
      <c r="O127"/>
    </row>
    <row r="128" spans="15:15" ht="12.75" x14ac:dyDescent="0.2">
      <c r="O128"/>
    </row>
    <row r="129" spans="15:15" ht="12.75" x14ac:dyDescent="0.2">
      <c r="O129"/>
    </row>
    <row r="130" spans="15:15" ht="12.75" x14ac:dyDescent="0.2">
      <c r="O130"/>
    </row>
    <row r="131" spans="15:15" ht="12.75" x14ac:dyDescent="0.2">
      <c r="O131"/>
    </row>
    <row r="132" spans="15:15" ht="12.75" x14ac:dyDescent="0.2">
      <c r="O132"/>
    </row>
    <row r="133" spans="15:15" ht="12.75" x14ac:dyDescent="0.2">
      <c r="O133"/>
    </row>
    <row r="134" spans="15:15" ht="12.75" x14ac:dyDescent="0.2">
      <c r="O134"/>
    </row>
    <row r="135" spans="15:15" ht="12.75" x14ac:dyDescent="0.2">
      <c r="O135"/>
    </row>
    <row r="136" spans="15:15" ht="12.75" x14ac:dyDescent="0.2">
      <c r="O136"/>
    </row>
    <row r="137" spans="15:15" ht="12.75" x14ac:dyDescent="0.2">
      <c r="O137"/>
    </row>
    <row r="138" spans="15:15" ht="12.75" x14ac:dyDescent="0.2">
      <c r="O138"/>
    </row>
    <row r="139" spans="15:15" ht="12.75" x14ac:dyDescent="0.2">
      <c r="O139"/>
    </row>
    <row r="140" spans="15:15" ht="12.75" x14ac:dyDescent="0.2">
      <c r="O140"/>
    </row>
    <row r="141" spans="15:15" ht="12.75" x14ac:dyDescent="0.2">
      <c r="O141"/>
    </row>
    <row r="142" spans="15:15" ht="12.75" x14ac:dyDescent="0.2">
      <c r="O142"/>
    </row>
    <row r="143" spans="15:15" ht="12.75" x14ac:dyDescent="0.2">
      <c r="O143"/>
    </row>
    <row r="144" spans="15:15" ht="12.75" x14ac:dyDescent="0.2">
      <c r="O144"/>
    </row>
    <row r="145" spans="15:15" ht="12.75" x14ac:dyDescent="0.2">
      <c r="O145"/>
    </row>
    <row r="146" spans="15:15" ht="12.75" x14ac:dyDescent="0.2">
      <c r="O146"/>
    </row>
    <row r="147" spans="15:15" ht="12.75" x14ac:dyDescent="0.2">
      <c r="O147"/>
    </row>
    <row r="148" spans="15:15" ht="12.75" x14ac:dyDescent="0.2">
      <c r="O148"/>
    </row>
    <row r="149" spans="15:15" ht="12.75" x14ac:dyDescent="0.2">
      <c r="O149"/>
    </row>
    <row r="150" spans="15:15" ht="12.75" x14ac:dyDescent="0.2">
      <c r="O150"/>
    </row>
    <row r="151" spans="15:15" ht="12.75" x14ac:dyDescent="0.2">
      <c r="O151"/>
    </row>
    <row r="152" spans="15:15" ht="12.75" x14ac:dyDescent="0.2">
      <c r="O152"/>
    </row>
    <row r="153" spans="15:15" ht="12.75" x14ac:dyDescent="0.2">
      <c r="O153"/>
    </row>
    <row r="154" spans="15:15" ht="12.75" x14ac:dyDescent="0.2">
      <c r="O154"/>
    </row>
    <row r="155" spans="15:15" ht="12.75" x14ac:dyDescent="0.2">
      <c r="O155"/>
    </row>
    <row r="156" spans="15:15" ht="12.75" x14ac:dyDescent="0.2">
      <c r="O156"/>
    </row>
    <row r="157" spans="15:15" ht="12.75" x14ac:dyDescent="0.2">
      <c r="O157"/>
    </row>
    <row r="158" spans="15:15" ht="12.75" x14ac:dyDescent="0.2">
      <c r="O158"/>
    </row>
    <row r="159" spans="15:15" ht="12.75" x14ac:dyDescent="0.2">
      <c r="O159"/>
    </row>
    <row r="160" spans="15:15" ht="12.75" x14ac:dyDescent="0.2">
      <c r="O160"/>
    </row>
    <row r="161" spans="15:15" ht="12.75" x14ac:dyDescent="0.2">
      <c r="O161"/>
    </row>
    <row r="162" spans="15:15" ht="12.75" x14ac:dyDescent="0.2">
      <c r="O162"/>
    </row>
    <row r="163" spans="15:15" ht="12.75" x14ac:dyDescent="0.2">
      <c r="O163"/>
    </row>
    <row r="164" spans="15:15" ht="12.75" x14ac:dyDescent="0.2">
      <c r="O164"/>
    </row>
    <row r="165" spans="15:15" ht="12.75" x14ac:dyDescent="0.2">
      <c r="O165"/>
    </row>
    <row r="166" spans="15:15" ht="12.75" x14ac:dyDescent="0.2">
      <c r="O166"/>
    </row>
    <row r="167" spans="15:15" ht="12.75" x14ac:dyDescent="0.2">
      <c r="O167"/>
    </row>
    <row r="168" spans="15:15" ht="12.75" x14ac:dyDescent="0.2">
      <c r="O168"/>
    </row>
    <row r="169" spans="15:15" ht="12.75" x14ac:dyDescent="0.2">
      <c r="O169"/>
    </row>
    <row r="170" spans="15:15" ht="12.75" x14ac:dyDescent="0.2">
      <c r="O170"/>
    </row>
    <row r="171" spans="15:15" ht="12.75" x14ac:dyDescent="0.2">
      <c r="O171"/>
    </row>
    <row r="172" spans="15:15" ht="12.75" x14ac:dyDescent="0.2">
      <c r="O172"/>
    </row>
    <row r="173" spans="15:15" ht="12.75" x14ac:dyDescent="0.2">
      <c r="O173"/>
    </row>
    <row r="174" spans="15:15" ht="12.75" x14ac:dyDescent="0.2">
      <c r="O174"/>
    </row>
    <row r="175" spans="15:15" ht="12.75" x14ac:dyDescent="0.2">
      <c r="O175"/>
    </row>
    <row r="176" spans="15:15" ht="12.75" x14ac:dyDescent="0.2">
      <c r="O176"/>
    </row>
    <row r="177" spans="15:15" ht="12.75" x14ac:dyDescent="0.2">
      <c r="O177"/>
    </row>
    <row r="178" spans="15:15" ht="12.75" x14ac:dyDescent="0.2">
      <c r="O178"/>
    </row>
    <row r="179" spans="15:15" ht="12.75" x14ac:dyDescent="0.2">
      <c r="O179"/>
    </row>
    <row r="180" spans="15:15" ht="12.75" x14ac:dyDescent="0.2">
      <c r="O180"/>
    </row>
    <row r="181" spans="15:15" ht="12.75" x14ac:dyDescent="0.2">
      <c r="O181"/>
    </row>
    <row r="182" spans="15:15" ht="12.75" x14ac:dyDescent="0.2">
      <c r="O182"/>
    </row>
    <row r="183" spans="15:15" ht="12.75" x14ac:dyDescent="0.2">
      <c r="O183"/>
    </row>
    <row r="184" spans="15:15" ht="12.75" x14ac:dyDescent="0.2">
      <c r="O184"/>
    </row>
    <row r="185" spans="15:15" ht="12.75" x14ac:dyDescent="0.2">
      <c r="O185"/>
    </row>
    <row r="186" spans="15:15" ht="12.75" x14ac:dyDescent="0.2">
      <c r="O186"/>
    </row>
    <row r="187" spans="15:15" ht="12.75" x14ac:dyDescent="0.2">
      <c r="O187"/>
    </row>
    <row r="188" spans="15:15" ht="12.75" x14ac:dyDescent="0.2">
      <c r="O188"/>
    </row>
    <row r="189" spans="15:15" ht="12.75" x14ac:dyDescent="0.2">
      <c r="O189"/>
    </row>
    <row r="190" spans="15:15" ht="12.75" x14ac:dyDescent="0.2">
      <c r="O190"/>
    </row>
    <row r="191" spans="15:15" ht="12.75" x14ac:dyDescent="0.2">
      <c r="O191"/>
    </row>
    <row r="192" spans="15:15" ht="12.75" x14ac:dyDescent="0.2">
      <c r="O192"/>
    </row>
    <row r="193" spans="15:15" ht="12.75" x14ac:dyDescent="0.2">
      <c r="O193"/>
    </row>
    <row r="194" spans="15:15" ht="12.75" x14ac:dyDescent="0.2">
      <c r="O194"/>
    </row>
    <row r="195" spans="15:15" ht="12.75" x14ac:dyDescent="0.2">
      <c r="O195"/>
    </row>
    <row r="196" spans="15:15" ht="12.75" x14ac:dyDescent="0.2">
      <c r="O196"/>
    </row>
    <row r="197" spans="15:15" ht="12.75" x14ac:dyDescent="0.2">
      <c r="O197"/>
    </row>
    <row r="198" spans="15:15" ht="12.75" x14ac:dyDescent="0.2">
      <c r="O198"/>
    </row>
    <row r="199" spans="15:15" ht="12.75" x14ac:dyDescent="0.2">
      <c r="O199"/>
    </row>
    <row r="200" spans="15:15" ht="12.75" x14ac:dyDescent="0.2">
      <c r="O200"/>
    </row>
    <row r="201" spans="15:15" ht="12.75" x14ac:dyDescent="0.2">
      <c r="O201"/>
    </row>
    <row r="202" spans="15:15" ht="12.75" x14ac:dyDescent="0.2">
      <c r="O202"/>
    </row>
    <row r="203" spans="15:15" ht="12.75" x14ac:dyDescent="0.2">
      <c r="O203"/>
    </row>
    <row r="204" spans="15:15" ht="12.75" x14ac:dyDescent="0.2">
      <c r="O204"/>
    </row>
    <row r="205" spans="15:15" ht="12.75" x14ac:dyDescent="0.2">
      <c r="O205"/>
    </row>
    <row r="206" spans="15:15" ht="12.75" x14ac:dyDescent="0.2">
      <c r="O206"/>
    </row>
    <row r="207" spans="15:15" ht="12.75" x14ac:dyDescent="0.2">
      <c r="O207"/>
    </row>
    <row r="208" spans="15:15" ht="12.75" x14ac:dyDescent="0.2">
      <c r="O208"/>
    </row>
    <row r="209" spans="15:15" ht="12.75" x14ac:dyDescent="0.2">
      <c r="O209"/>
    </row>
    <row r="210" spans="15:15" ht="12.75" x14ac:dyDescent="0.2">
      <c r="O210"/>
    </row>
    <row r="211" spans="15:15" ht="12.75" x14ac:dyDescent="0.2">
      <c r="O211"/>
    </row>
    <row r="212" spans="15:15" ht="12.75" x14ac:dyDescent="0.2">
      <c r="O212"/>
    </row>
    <row r="213" spans="15:15" ht="12.75" x14ac:dyDescent="0.2">
      <c r="O213"/>
    </row>
    <row r="214" spans="15:15" ht="12.75" x14ac:dyDescent="0.2">
      <c r="O214"/>
    </row>
    <row r="215" spans="15:15" ht="12.75" x14ac:dyDescent="0.2">
      <c r="O215"/>
    </row>
    <row r="216" spans="15:15" ht="12.75" x14ac:dyDescent="0.2">
      <c r="O216"/>
    </row>
    <row r="217" spans="15:15" ht="12.75" x14ac:dyDescent="0.2">
      <c r="O217"/>
    </row>
    <row r="218" spans="15:15" ht="12.75" x14ac:dyDescent="0.2">
      <c r="O218"/>
    </row>
    <row r="219" spans="15:15" ht="12.75" x14ac:dyDescent="0.2">
      <c r="O219"/>
    </row>
    <row r="220" spans="15:15" ht="12.75" x14ac:dyDescent="0.2">
      <c r="O220"/>
    </row>
    <row r="221" spans="15:15" ht="12.75" x14ac:dyDescent="0.2">
      <c r="O221"/>
    </row>
    <row r="222" spans="15:15" ht="12.75" x14ac:dyDescent="0.2">
      <c r="O222"/>
    </row>
    <row r="223" spans="15:15" ht="12.75" x14ac:dyDescent="0.2">
      <c r="O223"/>
    </row>
    <row r="224" spans="15:15" ht="12.75" x14ac:dyDescent="0.2">
      <c r="O224"/>
    </row>
    <row r="225" spans="15:15" ht="12.75" x14ac:dyDescent="0.2">
      <c r="O225"/>
    </row>
    <row r="226" spans="15:15" ht="12.75" x14ac:dyDescent="0.2">
      <c r="O226"/>
    </row>
    <row r="227" spans="15:15" ht="12.75" x14ac:dyDescent="0.2">
      <c r="O227"/>
    </row>
    <row r="228" spans="15:15" ht="12.75" x14ac:dyDescent="0.2">
      <c r="O228"/>
    </row>
    <row r="229" spans="15:15" ht="12.75" x14ac:dyDescent="0.2">
      <c r="O229"/>
    </row>
    <row r="230" spans="15:15" ht="12.75" x14ac:dyDescent="0.2">
      <c r="O230"/>
    </row>
    <row r="231" spans="15:15" ht="12.75" x14ac:dyDescent="0.2">
      <c r="O231"/>
    </row>
    <row r="232" spans="15:15" ht="12.75" x14ac:dyDescent="0.2">
      <c r="O232"/>
    </row>
    <row r="233" spans="15:15" ht="12.75" x14ac:dyDescent="0.2">
      <c r="O233"/>
    </row>
    <row r="234" spans="15:15" ht="12.75" x14ac:dyDescent="0.2">
      <c r="O234"/>
    </row>
    <row r="235" spans="15:15" ht="12.75" x14ac:dyDescent="0.2">
      <c r="O235"/>
    </row>
    <row r="236" spans="15:15" ht="12.75" x14ac:dyDescent="0.2">
      <c r="O236"/>
    </row>
    <row r="237" spans="15:15" ht="12.75" x14ac:dyDescent="0.2">
      <c r="O237"/>
    </row>
    <row r="238" spans="15:15" ht="12.75" x14ac:dyDescent="0.2">
      <c r="O238"/>
    </row>
    <row r="239" spans="15:15" ht="12.75" x14ac:dyDescent="0.2">
      <c r="O239"/>
    </row>
    <row r="240" spans="15:15" ht="12.75" x14ac:dyDescent="0.2">
      <c r="O240"/>
    </row>
    <row r="241" spans="15:15" ht="12.75" x14ac:dyDescent="0.2">
      <c r="O241"/>
    </row>
    <row r="242" spans="15:15" ht="12.75" x14ac:dyDescent="0.2">
      <c r="O242"/>
    </row>
    <row r="243" spans="15:15" ht="12.75" x14ac:dyDescent="0.2">
      <c r="O243"/>
    </row>
    <row r="244" spans="15:15" ht="12.75" x14ac:dyDescent="0.2">
      <c r="O244"/>
    </row>
    <row r="245" spans="15:15" ht="12.75" x14ac:dyDescent="0.2">
      <c r="O245"/>
    </row>
    <row r="246" spans="15:15" ht="12.75" x14ac:dyDescent="0.2">
      <c r="O246"/>
    </row>
    <row r="247" spans="15:15" ht="12.75" x14ac:dyDescent="0.2">
      <c r="O247"/>
    </row>
    <row r="248" spans="15:15" ht="12.75" x14ac:dyDescent="0.2">
      <c r="O248"/>
    </row>
    <row r="249" spans="15:15" ht="12.75" x14ac:dyDescent="0.2">
      <c r="O249"/>
    </row>
    <row r="250" spans="15:15" ht="12.75" x14ac:dyDescent="0.2">
      <c r="O250"/>
    </row>
    <row r="251" spans="15:15" ht="12.75" x14ac:dyDescent="0.2">
      <c r="O251"/>
    </row>
    <row r="252" spans="15:15" ht="12.75" x14ac:dyDescent="0.2">
      <c r="O252"/>
    </row>
    <row r="253" spans="15:15" ht="12.75" x14ac:dyDescent="0.2">
      <c r="O253"/>
    </row>
    <row r="254" spans="15:15" ht="12.75" x14ac:dyDescent="0.2">
      <c r="O254"/>
    </row>
    <row r="255" spans="15:15" ht="12.75" x14ac:dyDescent="0.2">
      <c r="O255"/>
    </row>
    <row r="256" spans="15:15" ht="12.75" x14ac:dyDescent="0.2">
      <c r="O256"/>
    </row>
    <row r="257" spans="15:15" ht="12.75" x14ac:dyDescent="0.2">
      <c r="O257"/>
    </row>
    <row r="258" spans="15:15" ht="12.75" x14ac:dyDescent="0.2">
      <c r="O258"/>
    </row>
    <row r="259" spans="15:15" ht="12.75" x14ac:dyDescent="0.2">
      <c r="O259"/>
    </row>
    <row r="260" spans="15:15" ht="12.75" x14ac:dyDescent="0.2">
      <c r="O260"/>
    </row>
    <row r="261" spans="15:15" ht="12.75" x14ac:dyDescent="0.2">
      <c r="O261"/>
    </row>
    <row r="262" spans="15:15" ht="12.75" x14ac:dyDescent="0.2">
      <c r="O262"/>
    </row>
    <row r="263" spans="15:15" ht="12.75" x14ac:dyDescent="0.2">
      <c r="O263"/>
    </row>
    <row r="264" spans="15:15" ht="12.75" x14ac:dyDescent="0.2">
      <c r="O264"/>
    </row>
    <row r="265" spans="15:15" ht="12.75" x14ac:dyDescent="0.2">
      <c r="O265"/>
    </row>
    <row r="266" spans="15:15" ht="12.75" x14ac:dyDescent="0.2">
      <c r="O266"/>
    </row>
    <row r="267" spans="15:15" ht="12.75" x14ac:dyDescent="0.2">
      <c r="O267"/>
    </row>
    <row r="268" spans="15:15" ht="12.75" x14ac:dyDescent="0.2">
      <c r="O268"/>
    </row>
    <row r="269" spans="15:15" ht="12.75" x14ac:dyDescent="0.2">
      <c r="O269"/>
    </row>
    <row r="270" spans="15:15" ht="12.75" x14ac:dyDescent="0.2">
      <c r="O270"/>
    </row>
    <row r="271" spans="15:15" ht="12.75" x14ac:dyDescent="0.2">
      <c r="O271"/>
    </row>
    <row r="272" spans="15:15" ht="12.75" x14ac:dyDescent="0.2">
      <c r="O272"/>
    </row>
    <row r="273" spans="15:15" ht="12.75" x14ac:dyDescent="0.2">
      <c r="O273"/>
    </row>
    <row r="274" spans="15:15" ht="12.75" x14ac:dyDescent="0.2">
      <c r="O274"/>
    </row>
    <row r="275" spans="15:15" ht="12.75" x14ac:dyDescent="0.2">
      <c r="O275"/>
    </row>
    <row r="276" spans="15:15" ht="12.75" x14ac:dyDescent="0.2">
      <c r="O276"/>
    </row>
    <row r="277" spans="15:15" ht="12.75" x14ac:dyDescent="0.2">
      <c r="O277"/>
    </row>
    <row r="278" spans="15:15" ht="12.75" x14ac:dyDescent="0.2">
      <c r="O278"/>
    </row>
    <row r="279" spans="15:15" ht="12.75" x14ac:dyDescent="0.2">
      <c r="O279"/>
    </row>
    <row r="280" spans="15:15" ht="12.75" x14ac:dyDescent="0.2">
      <c r="O280"/>
    </row>
    <row r="281" spans="15:15" ht="12.75" x14ac:dyDescent="0.2">
      <c r="O281"/>
    </row>
    <row r="282" spans="15:15" ht="12.75" x14ac:dyDescent="0.2">
      <c r="O282"/>
    </row>
    <row r="283" spans="15:15" ht="12.75" x14ac:dyDescent="0.2">
      <c r="O283"/>
    </row>
    <row r="284" spans="15:15" ht="12.75" x14ac:dyDescent="0.2">
      <c r="O284"/>
    </row>
    <row r="285" spans="15:15" ht="12.75" x14ac:dyDescent="0.2">
      <c r="O285"/>
    </row>
    <row r="286" spans="15:15" ht="12.75" x14ac:dyDescent="0.2">
      <c r="O286"/>
    </row>
    <row r="287" spans="15:15" ht="12.75" x14ac:dyDescent="0.2">
      <c r="O287"/>
    </row>
    <row r="288" spans="15:15" ht="12.75" x14ac:dyDescent="0.2">
      <c r="O288"/>
    </row>
    <row r="289" spans="15:15" ht="12.75" x14ac:dyDescent="0.2">
      <c r="O289"/>
    </row>
    <row r="290" spans="15:15" ht="12.75" x14ac:dyDescent="0.2">
      <c r="O290"/>
    </row>
    <row r="291" spans="15:15" ht="12.75" x14ac:dyDescent="0.2">
      <c r="O291"/>
    </row>
    <row r="292" spans="15:15" ht="12.75" x14ac:dyDescent="0.2">
      <c r="O292"/>
    </row>
    <row r="293" spans="15:15" ht="12.75" x14ac:dyDescent="0.2">
      <c r="O293"/>
    </row>
    <row r="294" spans="15:15" ht="12.75" x14ac:dyDescent="0.2">
      <c r="O294"/>
    </row>
    <row r="295" spans="15:15" ht="12.75" x14ac:dyDescent="0.2">
      <c r="O295"/>
    </row>
    <row r="296" spans="15:15" ht="12.75" x14ac:dyDescent="0.2">
      <c r="O296"/>
    </row>
    <row r="297" spans="15:15" ht="12.75" x14ac:dyDescent="0.2">
      <c r="O297"/>
    </row>
    <row r="298" spans="15:15" ht="12.75" x14ac:dyDescent="0.2">
      <c r="O298"/>
    </row>
    <row r="299" spans="15:15" ht="12.75" x14ac:dyDescent="0.2">
      <c r="O299"/>
    </row>
    <row r="300" spans="15:15" ht="12.75" x14ac:dyDescent="0.2">
      <c r="O300"/>
    </row>
    <row r="301" spans="15:15" ht="12.75" x14ac:dyDescent="0.2">
      <c r="O301"/>
    </row>
    <row r="302" spans="15:15" ht="12.75" x14ac:dyDescent="0.2">
      <c r="O302"/>
    </row>
    <row r="303" spans="15:15" ht="12.75" x14ac:dyDescent="0.2">
      <c r="O303"/>
    </row>
    <row r="304" spans="15:15" ht="12.75" x14ac:dyDescent="0.2">
      <c r="O304"/>
    </row>
    <row r="305" spans="15:15" ht="12.75" x14ac:dyDescent="0.2">
      <c r="O305"/>
    </row>
    <row r="306" spans="15:15" ht="12.75" x14ac:dyDescent="0.2">
      <c r="O306"/>
    </row>
    <row r="307" spans="15:15" ht="12.75" x14ac:dyDescent="0.2">
      <c r="O307"/>
    </row>
    <row r="308" spans="15:15" ht="12.75" x14ac:dyDescent="0.2">
      <c r="O308"/>
    </row>
    <row r="309" spans="15:15" ht="12.75" x14ac:dyDescent="0.2">
      <c r="O309"/>
    </row>
    <row r="310" spans="15:15" ht="12.75" x14ac:dyDescent="0.2">
      <c r="O310"/>
    </row>
    <row r="311" spans="15:15" ht="12.75" x14ac:dyDescent="0.2">
      <c r="O311"/>
    </row>
    <row r="312" spans="15:15" ht="12.75" x14ac:dyDescent="0.2">
      <c r="O312"/>
    </row>
    <row r="313" spans="15:15" ht="12.75" x14ac:dyDescent="0.2">
      <c r="O313"/>
    </row>
    <row r="314" spans="15:15" ht="12.75" x14ac:dyDescent="0.2">
      <c r="O314"/>
    </row>
    <row r="315" spans="15:15" ht="12.75" x14ac:dyDescent="0.2">
      <c r="O315"/>
    </row>
    <row r="316" spans="15:15" ht="12.75" x14ac:dyDescent="0.2">
      <c r="O316"/>
    </row>
    <row r="317" spans="15:15" ht="12.75" x14ac:dyDescent="0.2">
      <c r="O317"/>
    </row>
    <row r="318" spans="15:15" ht="12.75" x14ac:dyDescent="0.2">
      <c r="O318"/>
    </row>
    <row r="319" spans="15:15" ht="12.75" x14ac:dyDescent="0.2">
      <c r="O319"/>
    </row>
    <row r="320" spans="15:15" ht="12.75" x14ac:dyDescent="0.2">
      <c r="O320"/>
    </row>
    <row r="321" spans="15:15" ht="12.75" x14ac:dyDescent="0.2">
      <c r="O321"/>
    </row>
    <row r="322" spans="15:15" ht="12.75" x14ac:dyDescent="0.2">
      <c r="O322"/>
    </row>
    <row r="323" spans="15:15" ht="12.75" x14ac:dyDescent="0.2">
      <c r="O323"/>
    </row>
    <row r="324" spans="15:15" ht="12.75" x14ac:dyDescent="0.2">
      <c r="O324"/>
    </row>
    <row r="325" spans="15:15" ht="12.75" x14ac:dyDescent="0.2">
      <c r="O325"/>
    </row>
    <row r="326" spans="15:15" ht="12.75" x14ac:dyDescent="0.2">
      <c r="O326"/>
    </row>
    <row r="327" spans="15:15" ht="12.75" x14ac:dyDescent="0.2">
      <c r="O327"/>
    </row>
    <row r="328" spans="15:15" ht="12.75" x14ac:dyDescent="0.2">
      <c r="O328"/>
    </row>
    <row r="329" spans="15:15" ht="12.75" x14ac:dyDescent="0.2">
      <c r="O329"/>
    </row>
    <row r="330" spans="15:15" ht="12.75" x14ac:dyDescent="0.2">
      <c r="O330"/>
    </row>
    <row r="331" spans="15:15" ht="12.75" x14ac:dyDescent="0.2">
      <c r="O331"/>
    </row>
    <row r="332" spans="15:15" ht="12.75" x14ac:dyDescent="0.2">
      <c r="O332"/>
    </row>
    <row r="333" spans="15:15" ht="12.75" x14ac:dyDescent="0.2">
      <c r="O333"/>
    </row>
    <row r="334" spans="15:15" ht="12.75" x14ac:dyDescent="0.2">
      <c r="O334"/>
    </row>
    <row r="335" spans="15:15" ht="12.75" x14ac:dyDescent="0.2">
      <c r="O335"/>
    </row>
    <row r="336" spans="15:15" ht="12.75" x14ac:dyDescent="0.2">
      <c r="O336"/>
    </row>
    <row r="337" spans="15:15" ht="12.75" x14ac:dyDescent="0.2">
      <c r="O337"/>
    </row>
    <row r="338" spans="15:15" ht="12.75" x14ac:dyDescent="0.2">
      <c r="O338"/>
    </row>
    <row r="339" spans="15:15" ht="12.75" x14ac:dyDescent="0.2">
      <c r="O339"/>
    </row>
    <row r="340" spans="15:15" ht="12.75" x14ac:dyDescent="0.2">
      <c r="O340"/>
    </row>
    <row r="341" spans="15:15" ht="12.75" x14ac:dyDescent="0.2">
      <c r="O341"/>
    </row>
    <row r="342" spans="15:15" ht="12.75" x14ac:dyDescent="0.2">
      <c r="O342"/>
    </row>
    <row r="343" spans="15:15" ht="12.75" x14ac:dyDescent="0.2">
      <c r="O343"/>
    </row>
    <row r="344" spans="15:15" ht="12.75" x14ac:dyDescent="0.2">
      <c r="O344"/>
    </row>
    <row r="345" spans="15:15" ht="12.75" x14ac:dyDescent="0.2">
      <c r="O345"/>
    </row>
    <row r="346" spans="15:15" ht="12.75" x14ac:dyDescent="0.2">
      <c r="O346"/>
    </row>
    <row r="347" spans="15:15" ht="12.75" x14ac:dyDescent="0.2">
      <c r="O347"/>
    </row>
    <row r="348" spans="15:15" ht="12.75" x14ac:dyDescent="0.2">
      <c r="O348"/>
    </row>
    <row r="349" spans="15:15" ht="12.75" x14ac:dyDescent="0.2">
      <c r="O349"/>
    </row>
    <row r="350" spans="15:15" ht="12.75" x14ac:dyDescent="0.2">
      <c r="O350"/>
    </row>
    <row r="351" spans="15:15" ht="12.75" x14ac:dyDescent="0.2">
      <c r="O351"/>
    </row>
    <row r="352" spans="15:15" ht="12.75" x14ac:dyDescent="0.2">
      <c r="O352"/>
    </row>
    <row r="353" spans="15:15" ht="12.75" x14ac:dyDescent="0.2">
      <c r="O353"/>
    </row>
    <row r="354" spans="15:15" ht="12.75" x14ac:dyDescent="0.2">
      <c r="O354"/>
    </row>
    <row r="355" spans="15:15" ht="12.75" x14ac:dyDescent="0.2">
      <c r="O355"/>
    </row>
    <row r="356" spans="15:15" ht="12.75" x14ac:dyDescent="0.2">
      <c r="O356"/>
    </row>
    <row r="357" spans="15:15" ht="12.75" x14ac:dyDescent="0.2">
      <c r="O357"/>
    </row>
    <row r="358" spans="15:15" ht="12.75" x14ac:dyDescent="0.2">
      <c r="O358"/>
    </row>
    <row r="359" spans="15:15" ht="12.75" x14ac:dyDescent="0.2">
      <c r="O359"/>
    </row>
    <row r="360" spans="15:15" ht="12.75" x14ac:dyDescent="0.2">
      <c r="O360"/>
    </row>
    <row r="361" spans="15:15" ht="12.75" x14ac:dyDescent="0.2">
      <c r="O361"/>
    </row>
    <row r="362" spans="15:15" ht="12.75" x14ac:dyDescent="0.2">
      <c r="O362"/>
    </row>
    <row r="363" spans="15:15" ht="12.75" x14ac:dyDescent="0.2">
      <c r="O363"/>
    </row>
    <row r="364" spans="15:15" ht="12.75" x14ac:dyDescent="0.2">
      <c r="O364"/>
    </row>
    <row r="365" spans="15:15" ht="12.75" x14ac:dyDescent="0.2">
      <c r="O365"/>
    </row>
    <row r="366" spans="15:15" ht="12.75" x14ac:dyDescent="0.2">
      <c r="O366"/>
    </row>
    <row r="367" spans="15:15" ht="12.75" x14ac:dyDescent="0.2">
      <c r="O367"/>
    </row>
    <row r="368" spans="15:15" ht="12.75" x14ac:dyDescent="0.2">
      <c r="O368"/>
    </row>
    <row r="369" spans="15:15" ht="12.75" x14ac:dyDescent="0.2">
      <c r="O369"/>
    </row>
    <row r="370" spans="15:15" ht="12.75" x14ac:dyDescent="0.2">
      <c r="O370"/>
    </row>
    <row r="371" spans="15:15" ht="12.75" x14ac:dyDescent="0.2">
      <c r="O371"/>
    </row>
    <row r="372" spans="15:15" ht="12.75" x14ac:dyDescent="0.2">
      <c r="O372"/>
    </row>
    <row r="373" spans="15:15" ht="12.75" x14ac:dyDescent="0.2">
      <c r="O373"/>
    </row>
    <row r="374" spans="15:15" ht="12.75" x14ac:dyDescent="0.2">
      <c r="O374"/>
    </row>
    <row r="375" spans="15:15" ht="12.75" x14ac:dyDescent="0.2">
      <c r="O375"/>
    </row>
    <row r="376" spans="15:15" ht="12.75" x14ac:dyDescent="0.2">
      <c r="O376"/>
    </row>
    <row r="377" spans="15:15" ht="12.75" x14ac:dyDescent="0.2">
      <c r="O377"/>
    </row>
    <row r="378" spans="15:15" ht="12.75" x14ac:dyDescent="0.2">
      <c r="O378"/>
    </row>
    <row r="379" spans="15:15" ht="12.75" x14ac:dyDescent="0.2">
      <c r="O379"/>
    </row>
    <row r="380" spans="15:15" ht="12.75" x14ac:dyDescent="0.2">
      <c r="O380"/>
    </row>
    <row r="381" spans="15:15" ht="12.75" x14ac:dyDescent="0.2">
      <c r="O381"/>
    </row>
    <row r="382" spans="15:15" ht="12.75" x14ac:dyDescent="0.2">
      <c r="O382"/>
    </row>
    <row r="383" spans="15:15" ht="12.75" x14ac:dyDescent="0.2">
      <c r="O383"/>
    </row>
    <row r="384" spans="15:15" ht="12.75" x14ac:dyDescent="0.2">
      <c r="O384"/>
    </row>
    <row r="385" spans="15:15" ht="12.75" x14ac:dyDescent="0.2">
      <c r="O385"/>
    </row>
    <row r="386" spans="15:15" ht="12.75" x14ac:dyDescent="0.2">
      <c r="O386"/>
    </row>
    <row r="387" spans="15:15" ht="12.75" x14ac:dyDescent="0.2">
      <c r="O387"/>
    </row>
    <row r="388" spans="15:15" ht="12.75" x14ac:dyDescent="0.2">
      <c r="O388"/>
    </row>
    <row r="389" spans="15:15" ht="12.75" x14ac:dyDescent="0.2">
      <c r="O389"/>
    </row>
    <row r="390" spans="15:15" ht="12.75" x14ac:dyDescent="0.2">
      <c r="O390"/>
    </row>
    <row r="391" spans="15:15" ht="12.75" x14ac:dyDescent="0.2">
      <c r="O391"/>
    </row>
    <row r="392" spans="15:15" ht="12.75" x14ac:dyDescent="0.2">
      <c r="O392"/>
    </row>
    <row r="393" spans="15:15" ht="12.75" x14ac:dyDescent="0.2">
      <c r="O393"/>
    </row>
    <row r="394" spans="15:15" ht="12.75" x14ac:dyDescent="0.2">
      <c r="O394"/>
    </row>
    <row r="395" spans="15:15" ht="12.75" x14ac:dyDescent="0.2">
      <c r="O395"/>
    </row>
    <row r="396" spans="15:15" ht="12.75" x14ac:dyDescent="0.2">
      <c r="O396"/>
    </row>
    <row r="397" spans="15:15" ht="12.75" x14ac:dyDescent="0.2">
      <c r="O397"/>
    </row>
    <row r="398" spans="15:15" ht="12.75" x14ac:dyDescent="0.2">
      <c r="O398"/>
    </row>
    <row r="399" spans="15:15" ht="12.75" x14ac:dyDescent="0.2">
      <c r="O399"/>
    </row>
    <row r="400" spans="15:15" ht="12.75" x14ac:dyDescent="0.2">
      <c r="O400"/>
    </row>
    <row r="401" spans="15:15" ht="12.75" x14ac:dyDescent="0.2">
      <c r="O401"/>
    </row>
    <row r="402" spans="15:15" ht="12.75" x14ac:dyDescent="0.2">
      <c r="O402"/>
    </row>
    <row r="403" spans="15:15" ht="12.75" x14ac:dyDescent="0.2">
      <c r="O403"/>
    </row>
    <row r="404" spans="15:15" ht="12.75" x14ac:dyDescent="0.2">
      <c r="O404"/>
    </row>
    <row r="405" spans="15:15" ht="12.75" x14ac:dyDescent="0.2">
      <c r="O405"/>
    </row>
    <row r="406" spans="15:15" ht="12.75" x14ac:dyDescent="0.2">
      <c r="O406"/>
    </row>
    <row r="407" spans="15:15" ht="12.75" x14ac:dyDescent="0.2">
      <c r="O407"/>
    </row>
    <row r="408" spans="15:15" ht="12.75" x14ac:dyDescent="0.2">
      <c r="O408"/>
    </row>
    <row r="409" spans="15:15" ht="12.75" x14ac:dyDescent="0.2">
      <c r="O409"/>
    </row>
    <row r="410" spans="15:15" ht="12.75" x14ac:dyDescent="0.2">
      <c r="O410"/>
    </row>
    <row r="411" spans="15:15" ht="12.75" x14ac:dyDescent="0.2">
      <c r="O411"/>
    </row>
    <row r="412" spans="15:15" ht="12.75" x14ac:dyDescent="0.2">
      <c r="O412"/>
    </row>
    <row r="413" spans="15:15" ht="12.75" x14ac:dyDescent="0.2">
      <c r="O413"/>
    </row>
    <row r="414" spans="15:15" ht="12.75" x14ac:dyDescent="0.2">
      <c r="O414"/>
    </row>
    <row r="415" spans="15:15" ht="12.75" x14ac:dyDescent="0.2">
      <c r="O415"/>
    </row>
    <row r="416" spans="15:15" ht="12.75" x14ac:dyDescent="0.2">
      <c r="O416"/>
    </row>
    <row r="417" spans="15:15" ht="12.75" x14ac:dyDescent="0.2">
      <c r="O417"/>
    </row>
    <row r="418" spans="15:15" ht="12.75" x14ac:dyDescent="0.2">
      <c r="O418"/>
    </row>
    <row r="419" spans="15:15" ht="12.75" x14ac:dyDescent="0.2">
      <c r="O419"/>
    </row>
    <row r="420" spans="15:15" ht="12.75" x14ac:dyDescent="0.2">
      <c r="O420"/>
    </row>
    <row r="421" spans="15:15" ht="12.75" x14ac:dyDescent="0.2">
      <c r="O421"/>
    </row>
    <row r="422" spans="15:15" ht="12.75" x14ac:dyDescent="0.2">
      <c r="O422"/>
    </row>
    <row r="423" spans="15:15" ht="12.75" x14ac:dyDescent="0.2">
      <c r="O423"/>
    </row>
    <row r="424" spans="15:15" ht="12.75" x14ac:dyDescent="0.2">
      <c r="O424"/>
    </row>
    <row r="425" spans="15:15" ht="12.75" x14ac:dyDescent="0.2">
      <c r="O425"/>
    </row>
    <row r="426" spans="15:15" ht="12.75" x14ac:dyDescent="0.2">
      <c r="O426"/>
    </row>
    <row r="427" spans="15:15" ht="12.75" x14ac:dyDescent="0.2">
      <c r="O427"/>
    </row>
    <row r="428" spans="15:15" ht="12.75" x14ac:dyDescent="0.2">
      <c r="O428"/>
    </row>
    <row r="429" spans="15:15" ht="12.75" x14ac:dyDescent="0.2">
      <c r="O429"/>
    </row>
    <row r="430" spans="15:15" ht="12.75" x14ac:dyDescent="0.2">
      <c r="O430"/>
    </row>
    <row r="431" spans="15:15" ht="12.75" x14ac:dyDescent="0.2">
      <c r="O431"/>
    </row>
    <row r="432" spans="15:15" ht="12.75" x14ac:dyDescent="0.2">
      <c r="O432"/>
    </row>
    <row r="433" spans="15:15" ht="12.75" x14ac:dyDescent="0.2">
      <c r="O433"/>
    </row>
    <row r="434" spans="15:15" ht="12.75" x14ac:dyDescent="0.2">
      <c r="O434"/>
    </row>
    <row r="435" spans="15:15" ht="12.75" x14ac:dyDescent="0.2">
      <c r="O435"/>
    </row>
    <row r="436" spans="15:15" ht="12.75" x14ac:dyDescent="0.2">
      <c r="O436"/>
    </row>
    <row r="437" spans="15:15" ht="12.75" x14ac:dyDescent="0.2">
      <c r="O437"/>
    </row>
    <row r="438" spans="15:15" ht="12.75" x14ac:dyDescent="0.2">
      <c r="O438"/>
    </row>
    <row r="439" spans="15:15" ht="12.75" x14ac:dyDescent="0.2">
      <c r="O439"/>
    </row>
    <row r="440" spans="15:15" ht="12.75" x14ac:dyDescent="0.2">
      <c r="O440"/>
    </row>
    <row r="441" spans="15:15" ht="12.75" x14ac:dyDescent="0.2">
      <c r="O441"/>
    </row>
    <row r="442" spans="15:15" ht="12.75" x14ac:dyDescent="0.2">
      <c r="O442"/>
    </row>
    <row r="443" spans="15:15" ht="12.75" x14ac:dyDescent="0.2">
      <c r="O443"/>
    </row>
    <row r="444" spans="15:15" ht="12.75" x14ac:dyDescent="0.2">
      <c r="O444"/>
    </row>
    <row r="445" spans="15:15" ht="12.75" x14ac:dyDescent="0.2">
      <c r="O445"/>
    </row>
    <row r="446" spans="15:15" ht="12.75" x14ac:dyDescent="0.2">
      <c r="O446"/>
    </row>
    <row r="447" spans="15:15" ht="12.75" x14ac:dyDescent="0.2">
      <c r="O447"/>
    </row>
    <row r="448" spans="15:15" ht="12.75" x14ac:dyDescent="0.2">
      <c r="O448"/>
    </row>
    <row r="449" spans="15:15" ht="12.75" x14ac:dyDescent="0.2">
      <c r="O449"/>
    </row>
    <row r="450" spans="15:15" ht="12.75" x14ac:dyDescent="0.2">
      <c r="O450"/>
    </row>
    <row r="451" spans="15:15" ht="12.75" x14ac:dyDescent="0.2">
      <c r="O451"/>
    </row>
    <row r="452" spans="15:15" ht="12.75" x14ac:dyDescent="0.2">
      <c r="O452"/>
    </row>
    <row r="453" spans="15:15" ht="12.75" x14ac:dyDescent="0.2">
      <c r="O453"/>
    </row>
    <row r="454" spans="15:15" ht="12.75" x14ac:dyDescent="0.2">
      <c r="O454"/>
    </row>
    <row r="455" spans="15:15" ht="12.75" x14ac:dyDescent="0.2">
      <c r="O455"/>
    </row>
    <row r="456" spans="15:15" ht="12.75" x14ac:dyDescent="0.2">
      <c r="O456"/>
    </row>
    <row r="457" spans="15:15" ht="12.75" x14ac:dyDescent="0.2">
      <c r="O457"/>
    </row>
    <row r="458" spans="15:15" ht="12.75" x14ac:dyDescent="0.2">
      <c r="O458"/>
    </row>
    <row r="459" spans="15:15" ht="12.75" x14ac:dyDescent="0.2">
      <c r="O459"/>
    </row>
    <row r="460" spans="15:15" ht="12.75" x14ac:dyDescent="0.2">
      <c r="O460"/>
    </row>
    <row r="461" spans="15:15" ht="12.75" x14ac:dyDescent="0.2">
      <c r="O461"/>
    </row>
    <row r="462" spans="15:15" ht="12.75" x14ac:dyDescent="0.2">
      <c r="O462"/>
    </row>
    <row r="463" spans="15:15" ht="12.75" x14ac:dyDescent="0.2">
      <c r="O463"/>
    </row>
    <row r="464" spans="15:15" ht="12.75" x14ac:dyDescent="0.2">
      <c r="O464"/>
    </row>
    <row r="465" spans="15:15" ht="12.75" x14ac:dyDescent="0.2">
      <c r="O465"/>
    </row>
    <row r="466" spans="15:15" ht="12.75" x14ac:dyDescent="0.2">
      <c r="O466"/>
    </row>
    <row r="467" spans="15:15" ht="12.75" x14ac:dyDescent="0.2">
      <c r="O467"/>
    </row>
    <row r="468" spans="15:15" ht="12.75" x14ac:dyDescent="0.2">
      <c r="O468"/>
    </row>
    <row r="469" spans="15:15" ht="12.75" x14ac:dyDescent="0.2">
      <c r="O469"/>
    </row>
    <row r="470" spans="15:15" ht="12.75" x14ac:dyDescent="0.2">
      <c r="O470"/>
    </row>
    <row r="471" spans="15:15" ht="12.75" x14ac:dyDescent="0.2">
      <c r="O471"/>
    </row>
    <row r="472" spans="15:15" ht="12.75" x14ac:dyDescent="0.2">
      <c r="O472"/>
    </row>
    <row r="473" spans="15:15" ht="12.75" x14ac:dyDescent="0.2">
      <c r="O473"/>
    </row>
    <row r="474" spans="15:15" ht="12.75" x14ac:dyDescent="0.2">
      <c r="O474"/>
    </row>
    <row r="475" spans="15:15" ht="12.75" x14ac:dyDescent="0.2">
      <c r="O475"/>
    </row>
    <row r="476" spans="15:15" ht="12.75" x14ac:dyDescent="0.2">
      <c r="O476"/>
    </row>
    <row r="477" spans="15:15" ht="12.75" x14ac:dyDescent="0.2">
      <c r="O477"/>
    </row>
    <row r="478" spans="15:15" ht="12.75" x14ac:dyDescent="0.2">
      <c r="O478"/>
    </row>
    <row r="479" spans="15:15" ht="12.75" x14ac:dyDescent="0.2">
      <c r="O479"/>
    </row>
    <row r="480" spans="15:15" ht="12.75" x14ac:dyDescent="0.2">
      <c r="O480"/>
    </row>
    <row r="481" spans="15:15" ht="12.75" x14ac:dyDescent="0.2">
      <c r="O481"/>
    </row>
    <row r="482" spans="15:15" ht="12.75" x14ac:dyDescent="0.2">
      <c r="O482"/>
    </row>
    <row r="483" spans="15:15" ht="12.75" x14ac:dyDescent="0.2">
      <c r="O483"/>
    </row>
    <row r="484" spans="15:15" ht="12.75" x14ac:dyDescent="0.2">
      <c r="O484"/>
    </row>
    <row r="485" spans="15:15" ht="12.75" x14ac:dyDescent="0.2">
      <c r="O485"/>
    </row>
    <row r="486" spans="15:15" ht="12.75" x14ac:dyDescent="0.2">
      <c r="O486"/>
    </row>
    <row r="487" spans="15:15" ht="12.75" x14ac:dyDescent="0.2">
      <c r="O487"/>
    </row>
    <row r="488" spans="15:15" ht="12.75" x14ac:dyDescent="0.2">
      <c r="O488"/>
    </row>
    <row r="489" spans="15:15" ht="12.75" x14ac:dyDescent="0.2">
      <c r="O489"/>
    </row>
    <row r="490" spans="15:15" ht="12.75" x14ac:dyDescent="0.2">
      <c r="O490"/>
    </row>
    <row r="491" spans="15:15" ht="12.75" x14ac:dyDescent="0.2">
      <c r="O491"/>
    </row>
    <row r="492" spans="15:15" ht="12.75" x14ac:dyDescent="0.2">
      <c r="O492"/>
    </row>
    <row r="493" spans="15:15" ht="12.75" x14ac:dyDescent="0.2">
      <c r="O493"/>
    </row>
    <row r="494" spans="15:15" ht="12.75" x14ac:dyDescent="0.2">
      <c r="O494"/>
    </row>
    <row r="495" spans="15:15" ht="12.75" x14ac:dyDescent="0.2">
      <c r="O495"/>
    </row>
    <row r="496" spans="15:15" ht="12.75" x14ac:dyDescent="0.2">
      <c r="O496"/>
    </row>
    <row r="497" spans="15:15" ht="12.75" x14ac:dyDescent="0.2">
      <c r="O497"/>
    </row>
    <row r="498" spans="15:15" ht="12.75" x14ac:dyDescent="0.2">
      <c r="O498"/>
    </row>
    <row r="499" spans="15:15" ht="12.75" x14ac:dyDescent="0.2">
      <c r="O499"/>
    </row>
    <row r="500" spans="15:15" ht="12.75" x14ac:dyDescent="0.2">
      <c r="O500"/>
    </row>
    <row r="501" spans="15:15" ht="12.75" x14ac:dyDescent="0.2">
      <c r="O501"/>
    </row>
    <row r="502" spans="15:15" ht="12.75" x14ac:dyDescent="0.2">
      <c r="O502"/>
    </row>
    <row r="503" spans="15:15" ht="12.75" x14ac:dyDescent="0.2">
      <c r="O503"/>
    </row>
    <row r="504" spans="15:15" ht="12.75" x14ac:dyDescent="0.2">
      <c r="O504"/>
    </row>
    <row r="505" spans="15:15" ht="12.75" x14ac:dyDescent="0.2">
      <c r="O505"/>
    </row>
    <row r="506" spans="15:15" ht="12.75" x14ac:dyDescent="0.2">
      <c r="O506"/>
    </row>
    <row r="507" spans="15:15" ht="12.75" x14ac:dyDescent="0.2">
      <c r="O507"/>
    </row>
    <row r="508" spans="15:15" ht="12.75" x14ac:dyDescent="0.2">
      <c r="O508"/>
    </row>
    <row r="509" spans="15:15" ht="12.75" x14ac:dyDescent="0.2">
      <c r="O509"/>
    </row>
    <row r="510" spans="15:15" ht="12.75" x14ac:dyDescent="0.2">
      <c r="O510"/>
    </row>
    <row r="511" spans="15:15" ht="12.75" x14ac:dyDescent="0.2">
      <c r="O511"/>
    </row>
    <row r="512" spans="15:15" ht="12.75" x14ac:dyDescent="0.2">
      <c r="O512"/>
    </row>
    <row r="513" spans="15:15" ht="12.75" x14ac:dyDescent="0.2">
      <c r="O513"/>
    </row>
    <row r="514" spans="15:15" ht="12.75" x14ac:dyDescent="0.2">
      <c r="O514"/>
    </row>
    <row r="515" spans="15:15" ht="12.75" x14ac:dyDescent="0.2">
      <c r="O515"/>
    </row>
    <row r="516" spans="15:15" ht="12.75" x14ac:dyDescent="0.2">
      <c r="O516"/>
    </row>
    <row r="517" spans="15:15" ht="12.75" x14ac:dyDescent="0.2">
      <c r="O517"/>
    </row>
    <row r="518" spans="15:15" ht="12.75" x14ac:dyDescent="0.2">
      <c r="O518"/>
    </row>
    <row r="519" spans="15:15" ht="12.75" x14ac:dyDescent="0.2">
      <c r="O519"/>
    </row>
    <row r="520" spans="15:15" ht="12.75" x14ac:dyDescent="0.2">
      <c r="O520"/>
    </row>
    <row r="521" spans="15:15" ht="12.75" x14ac:dyDescent="0.2">
      <c r="O521"/>
    </row>
    <row r="522" spans="15:15" ht="12.75" x14ac:dyDescent="0.2">
      <c r="O522"/>
    </row>
    <row r="523" spans="15:15" ht="12.75" x14ac:dyDescent="0.2">
      <c r="O523"/>
    </row>
    <row r="524" spans="15:15" ht="12.75" x14ac:dyDescent="0.2">
      <c r="O524"/>
    </row>
    <row r="525" spans="15:15" ht="12.75" x14ac:dyDescent="0.2">
      <c r="O525"/>
    </row>
    <row r="526" spans="15:15" ht="12.75" x14ac:dyDescent="0.2">
      <c r="O526"/>
    </row>
    <row r="527" spans="15:15" ht="12.75" x14ac:dyDescent="0.2">
      <c r="O527"/>
    </row>
    <row r="528" spans="15:15" ht="12.75" x14ac:dyDescent="0.2">
      <c r="O528"/>
    </row>
    <row r="529" spans="15:15" ht="12.75" x14ac:dyDescent="0.2">
      <c r="O529"/>
    </row>
    <row r="530" spans="15:15" ht="12.75" x14ac:dyDescent="0.2">
      <c r="O530"/>
    </row>
    <row r="531" spans="15:15" ht="12.75" x14ac:dyDescent="0.2">
      <c r="O531"/>
    </row>
    <row r="532" spans="15:15" ht="12.75" x14ac:dyDescent="0.2">
      <c r="O532"/>
    </row>
    <row r="533" spans="15:15" ht="12.75" x14ac:dyDescent="0.2">
      <c r="O533"/>
    </row>
    <row r="534" spans="15:15" ht="12.75" x14ac:dyDescent="0.2">
      <c r="O534"/>
    </row>
    <row r="535" spans="15:15" ht="12.75" x14ac:dyDescent="0.2">
      <c r="O535"/>
    </row>
    <row r="536" spans="15:15" ht="12.75" x14ac:dyDescent="0.2">
      <c r="O536"/>
    </row>
    <row r="537" spans="15:15" ht="12.75" x14ac:dyDescent="0.2">
      <c r="O537"/>
    </row>
    <row r="538" spans="15:15" ht="12.75" x14ac:dyDescent="0.2">
      <c r="O538"/>
    </row>
    <row r="539" spans="15:15" ht="12.75" x14ac:dyDescent="0.2">
      <c r="O539"/>
    </row>
    <row r="540" spans="15:15" ht="12.75" x14ac:dyDescent="0.2">
      <c r="O540"/>
    </row>
    <row r="541" spans="15:15" ht="12.75" x14ac:dyDescent="0.2">
      <c r="O541"/>
    </row>
    <row r="542" spans="15:15" ht="12.75" x14ac:dyDescent="0.2">
      <c r="O542"/>
    </row>
    <row r="543" spans="15:15" ht="12.75" x14ac:dyDescent="0.2">
      <c r="O543"/>
    </row>
    <row r="544" spans="15:15" ht="12.75" x14ac:dyDescent="0.2">
      <c r="O544"/>
    </row>
    <row r="545" spans="15:15" ht="12.75" x14ac:dyDescent="0.2">
      <c r="O545"/>
    </row>
    <row r="546" spans="15:15" ht="12.75" x14ac:dyDescent="0.2">
      <c r="O546"/>
    </row>
    <row r="547" spans="15:15" ht="12.75" x14ac:dyDescent="0.2">
      <c r="O547"/>
    </row>
    <row r="548" spans="15:15" ht="12.75" x14ac:dyDescent="0.2">
      <c r="O548"/>
    </row>
    <row r="549" spans="15:15" ht="12.75" x14ac:dyDescent="0.2">
      <c r="O549"/>
    </row>
    <row r="550" spans="15:15" ht="12.75" x14ac:dyDescent="0.2">
      <c r="O550"/>
    </row>
    <row r="551" spans="15:15" ht="12.75" x14ac:dyDescent="0.2">
      <c r="O551"/>
    </row>
    <row r="552" spans="15:15" ht="12.75" x14ac:dyDescent="0.2">
      <c r="O552"/>
    </row>
    <row r="553" spans="15:15" ht="12.75" x14ac:dyDescent="0.2">
      <c r="O553"/>
    </row>
    <row r="554" spans="15:15" ht="12.75" x14ac:dyDescent="0.2">
      <c r="O554"/>
    </row>
    <row r="555" spans="15:15" ht="12.75" x14ac:dyDescent="0.2">
      <c r="O555"/>
    </row>
    <row r="556" spans="15:15" ht="12.75" x14ac:dyDescent="0.2">
      <c r="O556"/>
    </row>
    <row r="557" spans="15:15" ht="12.75" x14ac:dyDescent="0.2">
      <c r="O557"/>
    </row>
    <row r="558" spans="15:15" ht="12.75" x14ac:dyDescent="0.2">
      <c r="O558"/>
    </row>
    <row r="559" spans="15:15" ht="12.75" x14ac:dyDescent="0.2">
      <c r="O559"/>
    </row>
    <row r="560" spans="15:15" ht="12.75" x14ac:dyDescent="0.2">
      <c r="O560"/>
    </row>
    <row r="561" spans="15:15" ht="12.75" x14ac:dyDescent="0.2">
      <c r="O561"/>
    </row>
    <row r="562" spans="15:15" ht="12.75" x14ac:dyDescent="0.2">
      <c r="O562"/>
    </row>
    <row r="563" spans="15:15" ht="12.75" x14ac:dyDescent="0.2">
      <c r="O563"/>
    </row>
    <row r="564" spans="15:15" ht="12.75" x14ac:dyDescent="0.2">
      <c r="O564"/>
    </row>
    <row r="565" spans="15:15" ht="12.75" x14ac:dyDescent="0.2">
      <c r="O565"/>
    </row>
    <row r="566" spans="15:15" ht="12.75" x14ac:dyDescent="0.2">
      <c r="O566"/>
    </row>
    <row r="567" spans="15:15" ht="12.75" x14ac:dyDescent="0.2">
      <c r="O567"/>
    </row>
    <row r="568" spans="15:15" ht="12.75" x14ac:dyDescent="0.2">
      <c r="O568"/>
    </row>
    <row r="569" spans="15:15" ht="12.75" x14ac:dyDescent="0.2">
      <c r="O569"/>
    </row>
    <row r="570" spans="15:15" ht="12.75" x14ac:dyDescent="0.2">
      <c r="O570"/>
    </row>
    <row r="571" spans="15:15" ht="12.75" x14ac:dyDescent="0.2">
      <c r="O571"/>
    </row>
    <row r="572" spans="15:15" ht="12.75" x14ac:dyDescent="0.2">
      <c r="O572"/>
    </row>
    <row r="573" spans="15:15" ht="12.75" x14ac:dyDescent="0.2">
      <c r="O573"/>
    </row>
    <row r="574" spans="15:15" ht="12.75" x14ac:dyDescent="0.2">
      <c r="O574"/>
    </row>
    <row r="575" spans="15:15" ht="12.75" x14ac:dyDescent="0.2">
      <c r="O575"/>
    </row>
    <row r="576" spans="15:15" ht="12.75" x14ac:dyDescent="0.2">
      <c r="O576"/>
    </row>
    <row r="577" spans="15:15" ht="12.75" x14ac:dyDescent="0.2">
      <c r="O577"/>
    </row>
    <row r="578" spans="15:15" ht="12.75" x14ac:dyDescent="0.2">
      <c r="O578"/>
    </row>
    <row r="579" spans="15:15" ht="12.75" x14ac:dyDescent="0.2">
      <c r="O579"/>
    </row>
    <row r="580" spans="15:15" ht="12.75" x14ac:dyDescent="0.2">
      <c r="O580"/>
    </row>
    <row r="581" spans="15:15" ht="12.75" x14ac:dyDescent="0.2">
      <c r="O581"/>
    </row>
    <row r="582" spans="15:15" ht="12.75" x14ac:dyDescent="0.2">
      <c r="O582"/>
    </row>
    <row r="583" spans="15:15" ht="12.75" x14ac:dyDescent="0.2">
      <c r="O583"/>
    </row>
    <row r="584" spans="15:15" ht="12.75" x14ac:dyDescent="0.2">
      <c r="O584"/>
    </row>
    <row r="585" spans="15:15" ht="12.75" x14ac:dyDescent="0.2">
      <c r="O585"/>
    </row>
    <row r="586" spans="15:15" ht="12.75" x14ac:dyDescent="0.2">
      <c r="O586"/>
    </row>
    <row r="587" spans="15:15" ht="12.75" x14ac:dyDescent="0.2">
      <c r="O587"/>
    </row>
    <row r="588" spans="15:15" ht="12.75" x14ac:dyDescent="0.2">
      <c r="O588"/>
    </row>
    <row r="589" spans="15:15" ht="12.75" x14ac:dyDescent="0.2">
      <c r="O589"/>
    </row>
    <row r="590" spans="15:15" ht="12.75" x14ac:dyDescent="0.2">
      <c r="O590"/>
    </row>
    <row r="591" spans="15:15" ht="12.75" x14ac:dyDescent="0.2">
      <c r="O591"/>
    </row>
    <row r="592" spans="15:15" ht="12.75" x14ac:dyDescent="0.2">
      <c r="O592"/>
    </row>
    <row r="593" spans="15:15" ht="12.75" x14ac:dyDescent="0.2">
      <c r="O593"/>
    </row>
    <row r="594" spans="15:15" ht="12.75" x14ac:dyDescent="0.2">
      <c r="O594"/>
    </row>
    <row r="595" spans="15:15" ht="12.75" x14ac:dyDescent="0.2">
      <c r="O595"/>
    </row>
    <row r="596" spans="15:15" ht="12.75" x14ac:dyDescent="0.2">
      <c r="O596"/>
    </row>
    <row r="597" spans="15:15" ht="12.75" x14ac:dyDescent="0.2">
      <c r="O597"/>
    </row>
    <row r="598" spans="15:15" ht="12.75" x14ac:dyDescent="0.2">
      <c r="O598"/>
    </row>
    <row r="599" spans="15:15" ht="12.75" x14ac:dyDescent="0.2">
      <c r="O599"/>
    </row>
    <row r="600" spans="15:15" ht="12.75" x14ac:dyDescent="0.2">
      <c r="O600"/>
    </row>
    <row r="601" spans="15:15" ht="12.75" x14ac:dyDescent="0.2">
      <c r="O601"/>
    </row>
    <row r="602" spans="15:15" ht="12.75" x14ac:dyDescent="0.2">
      <c r="O602"/>
    </row>
    <row r="603" spans="15:15" ht="12.75" x14ac:dyDescent="0.2">
      <c r="O603"/>
    </row>
    <row r="604" spans="15:15" ht="12.75" x14ac:dyDescent="0.2">
      <c r="O604"/>
    </row>
    <row r="605" spans="15:15" ht="12.75" x14ac:dyDescent="0.2">
      <c r="O605"/>
    </row>
    <row r="606" spans="15:15" ht="12.75" x14ac:dyDescent="0.2">
      <c r="O606"/>
    </row>
    <row r="607" spans="15:15" ht="12.75" x14ac:dyDescent="0.2">
      <c r="O607"/>
    </row>
    <row r="608" spans="15:15" ht="12.75" x14ac:dyDescent="0.2">
      <c r="O608"/>
    </row>
    <row r="609" spans="15:15" ht="12.75" x14ac:dyDescent="0.2">
      <c r="O609"/>
    </row>
    <row r="610" spans="15:15" ht="12.75" x14ac:dyDescent="0.2">
      <c r="O610"/>
    </row>
    <row r="611" spans="15:15" ht="12.75" x14ac:dyDescent="0.2">
      <c r="O611"/>
    </row>
    <row r="612" spans="15:15" ht="12.75" x14ac:dyDescent="0.2">
      <c r="O612"/>
    </row>
    <row r="613" spans="15:15" ht="12.75" x14ac:dyDescent="0.2">
      <c r="O613"/>
    </row>
    <row r="614" spans="15:15" ht="12.75" x14ac:dyDescent="0.2">
      <c r="O614"/>
    </row>
    <row r="615" spans="15:15" ht="12.75" x14ac:dyDescent="0.2">
      <c r="O615"/>
    </row>
    <row r="616" spans="15:15" ht="12.75" x14ac:dyDescent="0.2">
      <c r="O616"/>
    </row>
    <row r="617" spans="15:15" ht="12.75" x14ac:dyDescent="0.2">
      <c r="O617"/>
    </row>
    <row r="618" spans="15:15" ht="12.75" x14ac:dyDescent="0.2">
      <c r="O618"/>
    </row>
    <row r="619" spans="15:15" ht="12.75" x14ac:dyDescent="0.2">
      <c r="O619"/>
    </row>
    <row r="620" spans="15:15" ht="12.75" x14ac:dyDescent="0.2">
      <c r="O620"/>
    </row>
    <row r="621" spans="15:15" ht="12.75" x14ac:dyDescent="0.2">
      <c r="O621"/>
    </row>
    <row r="622" spans="15:15" ht="12.75" x14ac:dyDescent="0.2">
      <c r="O622"/>
    </row>
    <row r="623" spans="15:15" ht="12.75" x14ac:dyDescent="0.2">
      <c r="O623"/>
    </row>
    <row r="624" spans="15:15" ht="12.75" x14ac:dyDescent="0.2">
      <c r="O624"/>
    </row>
    <row r="625" spans="15:15" ht="12.75" x14ac:dyDescent="0.2">
      <c r="O625"/>
    </row>
    <row r="626" spans="15:15" ht="12.75" x14ac:dyDescent="0.2">
      <c r="O626"/>
    </row>
    <row r="627" spans="15:15" ht="12.75" x14ac:dyDescent="0.2">
      <c r="O627"/>
    </row>
    <row r="628" spans="15:15" ht="12.75" x14ac:dyDescent="0.2">
      <c r="O628"/>
    </row>
    <row r="629" spans="15:15" ht="12.75" x14ac:dyDescent="0.2">
      <c r="O629"/>
    </row>
    <row r="630" spans="15:15" ht="12.75" x14ac:dyDescent="0.2">
      <c r="O630"/>
    </row>
    <row r="631" spans="15:15" ht="12.75" x14ac:dyDescent="0.2">
      <c r="O631"/>
    </row>
    <row r="632" spans="15:15" ht="12.75" x14ac:dyDescent="0.2">
      <c r="O632"/>
    </row>
    <row r="633" spans="15:15" ht="12.75" x14ac:dyDescent="0.2">
      <c r="O633"/>
    </row>
    <row r="634" spans="15:15" ht="12.75" x14ac:dyDescent="0.2">
      <c r="O634"/>
    </row>
    <row r="635" spans="15:15" ht="12.75" x14ac:dyDescent="0.2">
      <c r="O635"/>
    </row>
    <row r="636" spans="15:15" ht="12.75" x14ac:dyDescent="0.2">
      <c r="O636"/>
    </row>
    <row r="637" spans="15:15" ht="12.75" x14ac:dyDescent="0.2">
      <c r="O637"/>
    </row>
    <row r="638" spans="15:15" ht="12.75" x14ac:dyDescent="0.2">
      <c r="O638"/>
    </row>
    <row r="639" spans="15:15" ht="12.75" x14ac:dyDescent="0.2">
      <c r="O639"/>
    </row>
    <row r="640" spans="15:15" ht="12.75" x14ac:dyDescent="0.2">
      <c r="O640"/>
    </row>
    <row r="641" spans="15:15" ht="12.75" x14ac:dyDescent="0.2">
      <c r="O641"/>
    </row>
    <row r="642" spans="15:15" ht="12.75" x14ac:dyDescent="0.2">
      <c r="O642"/>
    </row>
    <row r="643" spans="15:15" ht="12.75" x14ac:dyDescent="0.2">
      <c r="O643"/>
    </row>
    <row r="644" spans="15:15" ht="12.75" x14ac:dyDescent="0.2">
      <c r="O644"/>
    </row>
    <row r="645" spans="15:15" ht="12.75" x14ac:dyDescent="0.2">
      <c r="O645"/>
    </row>
    <row r="646" spans="15:15" ht="12.75" x14ac:dyDescent="0.2">
      <c r="O646"/>
    </row>
    <row r="647" spans="15:15" ht="12.75" x14ac:dyDescent="0.2">
      <c r="O647"/>
    </row>
    <row r="648" spans="15:15" ht="12.75" x14ac:dyDescent="0.2">
      <c r="O648"/>
    </row>
    <row r="649" spans="15:15" ht="12.75" x14ac:dyDescent="0.2">
      <c r="O649"/>
    </row>
    <row r="650" spans="15:15" ht="12.75" x14ac:dyDescent="0.2">
      <c r="O650"/>
    </row>
    <row r="651" spans="15:15" ht="12.75" x14ac:dyDescent="0.2">
      <c r="O651"/>
    </row>
    <row r="652" spans="15:15" ht="12.75" x14ac:dyDescent="0.2">
      <c r="O652"/>
    </row>
    <row r="653" spans="15:15" ht="12.75" x14ac:dyDescent="0.2">
      <c r="O653"/>
    </row>
    <row r="654" spans="15:15" ht="12.75" x14ac:dyDescent="0.2">
      <c r="O654"/>
    </row>
    <row r="655" spans="15:15" ht="12.75" x14ac:dyDescent="0.2">
      <c r="O655"/>
    </row>
    <row r="656" spans="15:15" ht="12.75" x14ac:dyDescent="0.2">
      <c r="O656"/>
    </row>
    <row r="657" spans="15:15" ht="12.75" x14ac:dyDescent="0.2">
      <c r="O657"/>
    </row>
    <row r="658" spans="15:15" ht="12.75" x14ac:dyDescent="0.2">
      <c r="O658"/>
    </row>
    <row r="659" spans="15:15" ht="12.75" x14ac:dyDescent="0.2">
      <c r="O659"/>
    </row>
    <row r="660" spans="15:15" ht="12.75" x14ac:dyDescent="0.2">
      <c r="O660"/>
    </row>
    <row r="661" spans="15:15" ht="12.75" x14ac:dyDescent="0.2">
      <c r="O661"/>
    </row>
    <row r="662" spans="15:15" ht="12.75" x14ac:dyDescent="0.2">
      <c r="O662"/>
    </row>
    <row r="663" spans="15:15" ht="12.75" x14ac:dyDescent="0.2">
      <c r="O663"/>
    </row>
    <row r="664" spans="15:15" ht="12.75" x14ac:dyDescent="0.2">
      <c r="O664"/>
    </row>
    <row r="665" spans="15:15" ht="12.75" x14ac:dyDescent="0.2">
      <c r="O665"/>
    </row>
    <row r="666" spans="15:15" ht="12.75" x14ac:dyDescent="0.2">
      <c r="O666"/>
    </row>
    <row r="667" spans="15:15" ht="12.75" x14ac:dyDescent="0.2">
      <c r="O667"/>
    </row>
    <row r="668" spans="15:15" ht="12.75" x14ac:dyDescent="0.2">
      <c r="O668"/>
    </row>
    <row r="669" spans="15:15" ht="12.75" x14ac:dyDescent="0.2">
      <c r="O669"/>
    </row>
    <row r="670" spans="15:15" ht="12.75" x14ac:dyDescent="0.2">
      <c r="O670"/>
    </row>
    <row r="671" spans="15:15" ht="12.75" x14ac:dyDescent="0.2">
      <c r="O671"/>
    </row>
    <row r="672" spans="15:15" ht="12.75" x14ac:dyDescent="0.2">
      <c r="O672"/>
    </row>
    <row r="673" spans="15:15" ht="12.75" x14ac:dyDescent="0.2">
      <c r="O673"/>
    </row>
    <row r="674" spans="15:15" ht="12.75" x14ac:dyDescent="0.2">
      <c r="O674"/>
    </row>
    <row r="675" spans="15:15" ht="12.75" x14ac:dyDescent="0.2">
      <c r="O675"/>
    </row>
    <row r="676" spans="15:15" ht="12.75" x14ac:dyDescent="0.2">
      <c r="O676"/>
    </row>
    <row r="677" spans="15:15" ht="12.75" x14ac:dyDescent="0.2">
      <c r="O677"/>
    </row>
    <row r="678" spans="15:15" ht="12.75" x14ac:dyDescent="0.2">
      <c r="O678"/>
    </row>
    <row r="679" spans="15:15" ht="12.75" x14ac:dyDescent="0.2">
      <c r="O679"/>
    </row>
    <row r="680" spans="15:15" ht="12.75" x14ac:dyDescent="0.2">
      <c r="O680"/>
    </row>
    <row r="681" spans="15:15" ht="12.75" x14ac:dyDescent="0.2">
      <c r="O681"/>
    </row>
    <row r="682" spans="15:15" ht="12.75" x14ac:dyDescent="0.2">
      <c r="O682"/>
    </row>
    <row r="683" spans="15:15" ht="12.75" x14ac:dyDescent="0.2">
      <c r="O683"/>
    </row>
    <row r="684" spans="15:15" ht="12.75" x14ac:dyDescent="0.2">
      <c r="O684"/>
    </row>
    <row r="685" spans="15:15" ht="12.75" x14ac:dyDescent="0.2">
      <c r="O685"/>
    </row>
    <row r="686" spans="15:15" ht="12.75" x14ac:dyDescent="0.2">
      <c r="O686"/>
    </row>
    <row r="687" spans="15:15" ht="12.75" x14ac:dyDescent="0.2">
      <c r="O687"/>
    </row>
    <row r="688" spans="15:15" ht="12.75" x14ac:dyDescent="0.2">
      <c r="O688"/>
    </row>
    <row r="689" spans="15:15" ht="12.75" x14ac:dyDescent="0.2">
      <c r="O689"/>
    </row>
    <row r="690" spans="15:15" ht="12.75" x14ac:dyDescent="0.2">
      <c r="O690"/>
    </row>
    <row r="691" spans="15:15" ht="12.75" x14ac:dyDescent="0.2">
      <c r="O691"/>
    </row>
    <row r="692" spans="15:15" ht="12.75" x14ac:dyDescent="0.2">
      <c r="O692"/>
    </row>
    <row r="693" spans="15:15" ht="12.75" x14ac:dyDescent="0.2">
      <c r="O693"/>
    </row>
    <row r="694" spans="15:15" ht="12.75" x14ac:dyDescent="0.2">
      <c r="O694"/>
    </row>
    <row r="695" spans="15:15" ht="12.75" x14ac:dyDescent="0.2">
      <c r="O695"/>
    </row>
    <row r="696" spans="15:15" ht="12.75" x14ac:dyDescent="0.2">
      <c r="O696"/>
    </row>
    <row r="697" spans="15:15" ht="12.75" x14ac:dyDescent="0.2">
      <c r="O697"/>
    </row>
    <row r="698" spans="15:15" ht="12.75" x14ac:dyDescent="0.2">
      <c r="O698"/>
    </row>
    <row r="699" spans="15:15" ht="12.75" x14ac:dyDescent="0.2">
      <c r="O699"/>
    </row>
    <row r="700" spans="15:15" ht="12.75" x14ac:dyDescent="0.2">
      <c r="O700"/>
    </row>
    <row r="701" spans="15:15" ht="12.75" x14ac:dyDescent="0.2">
      <c r="O701"/>
    </row>
    <row r="702" spans="15:15" ht="12.75" x14ac:dyDescent="0.2">
      <c r="O702"/>
    </row>
  </sheetData>
  <mergeCells count="23">
    <mergeCell ref="B14:C14"/>
    <mergeCell ref="D2:F2"/>
    <mergeCell ref="D4:F4"/>
    <mergeCell ref="D70:E70"/>
    <mergeCell ref="D48:F48"/>
    <mergeCell ref="D62:E62"/>
    <mergeCell ref="D66:E66"/>
    <mergeCell ref="D27:F27"/>
    <mergeCell ref="D38:F38"/>
    <mergeCell ref="D6:F6"/>
    <mergeCell ref="D8:F8"/>
    <mergeCell ref="D10:F10"/>
    <mergeCell ref="D15:E15"/>
    <mergeCell ref="D16:E16"/>
    <mergeCell ref="D17:E17"/>
    <mergeCell ref="D18:E18"/>
    <mergeCell ref="D24:E24"/>
    <mergeCell ref="D25:E25"/>
    <mergeCell ref="D19:E19"/>
    <mergeCell ref="D20:E20"/>
    <mergeCell ref="D21:E21"/>
    <mergeCell ref="D22:E22"/>
    <mergeCell ref="D23:E2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17AE568-A9E3-4B57-AE65-E9D08297F5C3}">
          <x14:formula1>
            <xm:f>Comuni_lista!$B$2:$B$7899</xm:f>
          </x14:formula1>
          <xm:sqref>D2:F2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DECB7-8631-4E21-A6EE-955DC939BB0C}">
  <sheetPr codeName="Foglio15">
    <tabColor theme="3"/>
  </sheetPr>
  <dimension ref="A1:BU632"/>
  <sheetViews>
    <sheetView topLeftCell="C1" zoomScaleNormal="100" workbookViewId="0">
      <pane ySplit="2" topLeftCell="A3" activePane="bottomLeft" state="frozen"/>
      <selection activeCell="J21" sqref="J21:J28"/>
      <selection pane="bottomLeft" activeCell="I45" sqref="I45:I50"/>
    </sheetView>
  </sheetViews>
  <sheetFormatPr defaultRowHeight="12.75" x14ac:dyDescent="0.2"/>
  <cols>
    <col min="1" max="1" width="37.5703125" style="595" customWidth="1"/>
    <col min="2" max="3" width="66.140625" style="362" bestFit="1" customWidth="1"/>
    <col min="4" max="4" width="80.5703125" style="362" bestFit="1" customWidth="1"/>
    <col min="5" max="5" width="48.140625" style="592" bestFit="1" customWidth="1"/>
    <col min="6" max="6" width="19.85546875" style="362" bestFit="1" customWidth="1"/>
    <col min="7" max="7" width="9.140625" style="362"/>
    <col min="8" max="9" width="9.140625" style="602"/>
    <col min="10" max="10" width="12.85546875" style="602" bestFit="1" customWidth="1"/>
    <col min="11" max="11" width="17" style="949" bestFit="1" customWidth="1"/>
    <col min="12" max="12" width="10.85546875" style="362" bestFit="1" customWidth="1"/>
    <col min="13" max="13" width="9.140625" style="362"/>
    <col min="14" max="14" width="15.85546875" style="951" customWidth="1"/>
    <col min="15" max="15" width="14.28515625" style="603" customWidth="1"/>
    <col min="16" max="18" width="14.28515625" style="592" customWidth="1"/>
    <col min="19" max="19" width="11.7109375" style="592" customWidth="1"/>
    <col min="20" max="20" width="11.28515625" style="592" customWidth="1"/>
    <col min="21" max="22" width="9.140625" style="362"/>
    <col min="23" max="23" width="10.42578125" style="601" bestFit="1" customWidth="1"/>
    <col min="24" max="24" width="22.140625" style="601" bestFit="1" customWidth="1"/>
    <col min="25" max="25" width="31.42578125" style="601" bestFit="1" customWidth="1"/>
    <col min="26" max="26" width="16.7109375" style="601" bestFit="1" customWidth="1"/>
    <col min="27" max="27" width="13.5703125" style="601" bestFit="1" customWidth="1"/>
    <col min="28" max="28" width="9.140625" style="601"/>
    <col min="29" max="29" width="9.140625" style="362"/>
    <col min="30" max="35" width="3.140625" style="362" customWidth="1"/>
    <col min="36" max="36" width="9.140625" style="362"/>
    <col min="37" max="42" width="11.42578125" style="362" customWidth="1"/>
    <col min="43" max="50" width="9.140625" style="362"/>
    <col min="52" max="52" width="30.85546875" style="375" bestFit="1" customWidth="1"/>
    <col min="53" max="53" width="22.140625" style="375" bestFit="1" customWidth="1"/>
    <col min="54" max="54" width="31.42578125" style="375" bestFit="1" customWidth="1"/>
    <col min="55" max="55" width="16.7109375" style="375" bestFit="1" customWidth="1"/>
    <col min="56" max="57" width="16.7109375" style="517" customWidth="1"/>
    <col min="74" max="16384" width="9.140625" style="362"/>
  </cols>
  <sheetData>
    <row r="1" spans="1:73" x14ac:dyDescent="0.2">
      <c r="A1" s="585" t="s">
        <v>287</v>
      </c>
      <c r="B1" s="586" t="s">
        <v>285</v>
      </c>
      <c r="C1" s="587"/>
      <c r="D1" s="587"/>
      <c r="E1" s="588"/>
      <c r="F1" s="587"/>
      <c r="G1" s="587"/>
      <c r="H1" s="589"/>
      <c r="I1" s="589"/>
      <c r="J1" s="589"/>
      <c r="K1" s="946"/>
      <c r="L1" s="587"/>
      <c r="M1" s="587"/>
      <c r="N1" s="589"/>
      <c r="O1" s="590"/>
      <c r="P1" s="591"/>
      <c r="V1" s="593"/>
      <c r="W1" s="594" t="s">
        <v>288</v>
      </c>
      <c r="X1" s="594"/>
      <c r="Y1" s="594"/>
      <c r="Z1" s="594"/>
      <c r="AA1" s="594"/>
      <c r="AB1" s="594"/>
      <c r="AC1" s="593"/>
      <c r="AD1" s="593" t="s">
        <v>289</v>
      </c>
      <c r="AE1" s="593"/>
      <c r="AF1" s="593"/>
      <c r="AG1" s="593"/>
      <c r="AH1" s="593"/>
      <c r="AI1" s="593"/>
      <c r="AJ1" s="593"/>
      <c r="AK1" s="593" t="s">
        <v>283</v>
      </c>
      <c r="AL1" s="593"/>
      <c r="AY1" s="339"/>
      <c r="AZ1" s="373" t="s">
        <v>288</v>
      </c>
      <c r="BA1" s="373"/>
      <c r="BB1" s="373"/>
      <c r="BC1" s="373"/>
      <c r="BD1" s="373"/>
      <c r="BE1" s="373"/>
    </row>
    <row r="2" spans="1:73" s="349" customFormat="1" ht="25.9" customHeight="1" x14ac:dyDescent="0.2">
      <c r="A2" s="347" t="s">
        <v>284</v>
      </c>
      <c r="B2" s="754" t="s">
        <v>16730</v>
      </c>
      <c r="C2" s="754" t="s">
        <v>187</v>
      </c>
      <c r="D2" s="348" t="s">
        <v>16776</v>
      </c>
      <c r="E2" s="348" t="s">
        <v>16777</v>
      </c>
      <c r="F2" s="348" t="s">
        <v>286</v>
      </c>
      <c r="G2" s="348" t="s">
        <v>286</v>
      </c>
      <c r="H2" s="371" t="s">
        <v>280</v>
      </c>
      <c r="I2" s="371" t="s">
        <v>281</v>
      </c>
      <c r="J2" s="371" t="s">
        <v>16774</v>
      </c>
      <c r="K2" s="947" t="s">
        <v>16425</v>
      </c>
      <c r="L2" s="348" t="s">
        <v>279</v>
      </c>
      <c r="M2" s="348" t="s">
        <v>282</v>
      </c>
      <c r="N2" s="371" t="s">
        <v>16778</v>
      </c>
      <c r="O2" s="500" t="s">
        <v>16779</v>
      </c>
      <c r="P2" s="500" t="s">
        <v>16780</v>
      </c>
      <c r="Q2" s="371" t="s">
        <v>307</v>
      </c>
      <c r="R2" s="371" t="s">
        <v>308</v>
      </c>
      <c r="S2" s="575" t="s">
        <v>368</v>
      </c>
      <c r="W2" s="374" t="str">
        <f t="shared" ref="W2:AB2" si="0">B2</f>
        <v>Tipo di intervento</v>
      </c>
      <c r="X2" s="374" t="str">
        <f t="shared" si="0"/>
        <v>Destinazione d'uso</v>
      </c>
      <c r="Y2" s="374" t="str">
        <f t="shared" si="0"/>
        <v>Cambio destinazione d'uso</v>
      </c>
      <c r="Z2" s="374" t="str">
        <f t="shared" si="0"/>
        <v>IF (Indice di Fabbricabilità)</v>
      </c>
      <c r="AA2" s="374" t="str">
        <f t="shared" si="0"/>
        <v>N/D</v>
      </c>
      <c r="AB2" s="374" t="str">
        <f t="shared" si="0"/>
        <v>N/D</v>
      </c>
      <c r="AD2" s="349" t="str">
        <f t="shared" ref="AD2:AI2" si="1">B2</f>
        <v>Tipo di intervento</v>
      </c>
      <c r="AE2" s="349" t="str">
        <f t="shared" si="1"/>
        <v>Destinazione d'uso</v>
      </c>
      <c r="AF2" s="349" t="str">
        <f t="shared" si="1"/>
        <v>Cambio destinazione d'uso</v>
      </c>
      <c r="AG2" s="349" t="str">
        <f t="shared" si="1"/>
        <v>IF (Indice di Fabbricabilità)</v>
      </c>
      <c r="AH2" s="349" t="str">
        <f t="shared" si="1"/>
        <v>N/D</v>
      </c>
      <c r="AI2" s="349" t="str">
        <f t="shared" si="1"/>
        <v>N/D</v>
      </c>
      <c r="AK2" s="349" t="str">
        <f t="shared" ref="AK2:AP2" si="2">B2</f>
        <v>Tipo di intervento</v>
      </c>
      <c r="AL2" s="349" t="str">
        <f t="shared" si="2"/>
        <v>Destinazione d'uso</v>
      </c>
      <c r="AM2" s="349" t="str">
        <f t="shared" si="2"/>
        <v>Cambio destinazione d'uso</v>
      </c>
      <c r="AN2" s="349" t="str">
        <f t="shared" si="2"/>
        <v>IF (Indice di Fabbricabilità)</v>
      </c>
      <c r="AO2" s="349" t="str">
        <f t="shared" si="2"/>
        <v>N/D</v>
      </c>
      <c r="AP2" s="349" t="str">
        <f t="shared" si="2"/>
        <v>N/D</v>
      </c>
      <c r="AZ2" s="374" t="str">
        <f t="shared" ref="AZ2:BE2" si="3">B2</f>
        <v>Tipo di intervento</v>
      </c>
      <c r="BA2" s="374" t="str">
        <f t="shared" si="3"/>
        <v>Destinazione d'uso</v>
      </c>
      <c r="BB2" s="374" t="str">
        <f t="shared" si="3"/>
        <v>Cambio destinazione d'uso</v>
      </c>
      <c r="BC2" s="374" t="str">
        <f t="shared" si="3"/>
        <v>IF (Indice di Fabbricabilità)</v>
      </c>
      <c r="BD2" s="374" t="str">
        <f t="shared" si="3"/>
        <v>N/D</v>
      </c>
      <c r="BE2" s="374" t="str">
        <f t="shared" si="3"/>
        <v>N/D</v>
      </c>
      <c r="BF2"/>
      <c r="BG2"/>
      <c r="BH2"/>
      <c r="BI2" s="349" t="str">
        <f t="shared" ref="BI2:BN2" si="4">B2</f>
        <v>Tipo di intervento</v>
      </c>
      <c r="BJ2" s="349" t="str">
        <f t="shared" si="4"/>
        <v>Destinazione d'uso</v>
      </c>
      <c r="BK2" s="349" t="str">
        <f t="shared" si="4"/>
        <v>Cambio destinazione d'uso</v>
      </c>
      <c r="BL2" s="349" t="str">
        <f t="shared" si="4"/>
        <v>IF (Indice di Fabbricabilità)</v>
      </c>
      <c r="BM2" s="349" t="str">
        <f t="shared" si="4"/>
        <v>N/D</v>
      </c>
      <c r="BN2" s="349" t="str">
        <f t="shared" si="4"/>
        <v>N/D</v>
      </c>
      <c r="BO2"/>
      <c r="BP2" s="349" t="str">
        <f t="shared" ref="BP2:BU2" si="5">B2</f>
        <v>Tipo di intervento</v>
      </c>
      <c r="BQ2" s="349" t="str">
        <f t="shared" si="5"/>
        <v>Destinazione d'uso</v>
      </c>
      <c r="BR2" s="349" t="str">
        <f t="shared" si="5"/>
        <v>Cambio destinazione d'uso</v>
      </c>
      <c r="BS2" s="349" t="str">
        <f t="shared" si="5"/>
        <v>IF (Indice di Fabbricabilità)</v>
      </c>
      <c r="BT2" s="349" t="str">
        <f t="shared" si="5"/>
        <v>N/D</v>
      </c>
      <c r="BU2" s="349" t="str">
        <f t="shared" si="5"/>
        <v>N/D</v>
      </c>
    </row>
    <row r="3" spans="1:73" ht="18" x14ac:dyDescent="0.2">
      <c r="A3" s="595" t="str">
        <f>IF(B3&lt;&gt;"",CONCATENATE(B3,C3,D3,E3,F3,G3),"")</f>
        <v>Interventi di restauro e di ristrutturazione ediliziaResidenziali</v>
      </c>
      <c r="B3" s="751" t="s">
        <v>16781</v>
      </c>
      <c r="C3" s="751" t="s">
        <v>16782</v>
      </c>
      <c r="D3" s="752"/>
      <c r="E3" s="651"/>
      <c r="F3" s="752"/>
      <c r="G3" s="345"/>
      <c r="H3" s="934">
        <v>3.91</v>
      </c>
      <c r="I3" s="934">
        <v>11.3</v>
      </c>
      <c r="J3" s="598"/>
      <c r="K3" s="948"/>
      <c r="L3" s="822"/>
      <c r="M3" s="822"/>
      <c r="N3" s="950"/>
      <c r="O3" s="940"/>
      <c r="P3" s="940"/>
      <c r="Q3" s="596"/>
      <c r="R3" s="596"/>
      <c r="S3" s="600" t="s">
        <v>193</v>
      </c>
      <c r="T3" s="362"/>
      <c r="V3" s="362">
        <v>1</v>
      </c>
      <c r="W3" s="601" t="s">
        <v>223</v>
      </c>
      <c r="X3" s="601" t="str">
        <f>IFERROR(VLOOKUP($V3,AE:AL,8,FALSE),"")</f>
        <v/>
      </c>
      <c r="Y3" s="601" t="str">
        <f>IFERROR(VLOOKUP($V3,AF:AM,8,FALSE),"")</f>
        <v/>
      </c>
      <c r="Z3" s="601" t="str">
        <f>IFERROR(VLOOKUP($V3,AG:AN,8,FALSE),"")</f>
        <v/>
      </c>
      <c r="AA3" s="601" t="str">
        <f>IFERROR(VLOOKUP($V3,AH:AO,8,FALSE),"")</f>
        <v/>
      </c>
      <c r="AB3" s="601" t="str">
        <f>IFERROR(VLOOKUP($V3,AI:AP,8,FALSE),"")</f>
        <v/>
      </c>
      <c r="AD3" s="362">
        <f t="shared" ref="AD3:AI3" si="6">IF(AK3&lt;&gt;"",1,"")</f>
        <v>1</v>
      </c>
      <c r="AE3" s="362" t="str">
        <f t="shared" si="6"/>
        <v/>
      </c>
      <c r="AF3" s="362" t="str">
        <f t="shared" si="6"/>
        <v/>
      </c>
      <c r="AG3" s="362" t="str">
        <f t="shared" si="6"/>
        <v/>
      </c>
      <c r="AH3" s="362" t="str">
        <f t="shared" si="6"/>
        <v/>
      </c>
      <c r="AI3" s="362" t="str">
        <f t="shared" si="6"/>
        <v/>
      </c>
      <c r="AK3" s="593" t="str">
        <f>B3</f>
        <v>Interventi di restauro e di ristrutturazione edilizia</v>
      </c>
      <c r="AL3" s="362" t="str">
        <f>IF($B3='Oneri di Urbanizzazione'!$E$29,OU_Parametri!C$3,"")</f>
        <v/>
      </c>
      <c r="AM3" s="362" t="str">
        <f>IF(D3="","",IF(AND($B3='Oneri di Urbanizzazione'!$E$29,$C3='Oneri di Urbanizzazione'!$E$31),OU_Parametri!D$3,""))</f>
        <v/>
      </c>
      <c r="AN3" s="362" t="str">
        <f>IF(E3="","",IF(AND($B3='Oneri di Urbanizzazione'!$E$29,$C3='Oneri di Urbanizzazione'!$E$31,$D3='Oneri di Urbanizzazione'!$E$34),OU_Parametri!E$3,""))</f>
        <v/>
      </c>
      <c r="AO3" s="362" t="str">
        <f>IF(F3="","",IF(AND($B3='Oneri di Urbanizzazione'!$E$29,$C3='Oneri di Urbanizzazione'!$E$31,$D3='Oneri di Urbanizzazione'!$E$34,$E3='Oneri di Urbanizzazione'!$E$36),OU_Parametri!F$3,""))</f>
        <v/>
      </c>
      <c r="AP3" s="362" t="str">
        <f>IF(G3="","",IF(AND($B3='Oneri di Urbanizzazione'!$E$29,$C3='Oneri di Urbanizzazione'!$E$31,$D3='Oneri di Urbanizzazione'!$E$34,$E3='Oneri di Urbanizzazione'!$E$36,$F3='Oneri di Urbanizzazione'!$E$38),OU_Parametri!G$3,""))</f>
        <v/>
      </c>
      <c r="AY3">
        <v>1</v>
      </c>
      <c r="AZ3" s="375" t="str">
        <f t="shared" ref="AZ3:BE3" si="7">IFERROR(VLOOKUP($AY3,BI:BP,8,FALSE),"")</f>
        <v>Interventi di restauro e di ristrutturazione edilizia</v>
      </c>
      <c r="BA3" s="375" t="str">
        <f t="shared" si="7"/>
        <v>Residenziali</v>
      </c>
      <c r="BB3" s="375" t="str">
        <f t="shared" si="7"/>
        <v>Con cambio di destinazione d'uso da residenziale</v>
      </c>
      <c r="BC3" s="375" t="str">
        <f t="shared" si="7"/>
        <v>IF &lt; 1,5</v>
      </c>
      <c r="BD3" s="375" t="str">
        <f t="shared" si="7"/>
        <v/>
      </c>
      <c r="BE3" s="375" t="str">
        <f t="shared" si="7"/>
        <v/>
      </c>
      <c r="BI3">
        <f t="shared" ref="BI3:BN3" si="8">IF(BP3&lt;&gt;"",1,"")</f>
        <v>1</v>
      </c>
      <c r="BJ3">
        <f t="shared" si="8"/>
        <v>1</v>
      </c>
      <c r="BK3" t="str">
        <f t="shared" si="8"/>
        <v/>
      </c>
      <c r="BL3" t="str">
        <f t="shared" si="8"/>
        <v/>
      </c>
      <c r="BM3" t="str">
        <f t="shared" si="8"/>
        <v/>
      </c>
      <c r="BN3" t="str">
        <f t="shared" si="8"/>
        <v/>
      </c>
      <c r="BP3" t="str">
        <f t="shared" ref="BP3:BU3" si="9">IF(B3&lt;&gt;"",B3,"")</f>
        <v>Interventi di restauro e di ristrutturazione edilizia</v>
      </c>
      <c r="BQ3" t="str">
        <f t="shared" si="9"/>
        <v>Residenziali</v>
      </c>
      <c r="BR3" t="str">
        <f t="shared" si="9"/>
        <v/>
      </c>
      <c r="BS3" t="str">
        <f t="shared" si="9"/>
        <v/>
      </c>
      <c r="BT3" t="str">
        <f t="shared" si="9"/>
        <v/>
      </c>
      <c r="BU3" t="str">
        <f t="shared" si="9"/>
        <v/>
      </c>
    </row>
    <row r="4" spans="1:73" ht="25.5" x14ac:dyDescent="0.2">
      <c r="A4" s="595" t="str">
        <f t="shared" ref="A4:A67" si="10">IF(B4&lt;&gt;"",CONCATENATE(B4,C4,D4,E4,F4,G4),"")</f>
        <v>intervento di ristrutturazione edilizia con addizione funzionale o comunque con aumento di superficie: per ogni mc aggiuntoResidenziali</v>
      </c>
      <c r="B4" s="751" t="s">
        <v>16783</v>
      </c>
      <c r="C4" s="751" t="s">
        <v>16782</v>
      </c>
      <c r="D4" s="752"/>
      <c r="E4" s="651"/>
      <c r="F4" s="752"/>
      <c r="G4" s="345"/>
      <c r="H4" s="934">
        <v>6.04</v>
      </c>
      <c r="I4" s="934">
        <v>17.46</v>
      </c>
      <c r="J4" s="598"/>
      <c r="K4" s="948"/>
      <c r="L4" s="822"/>
      <c r="M4" s="822"/>
      <c r="N4" s="950"/>
      <c r="O4" s="940"/>
      <c r="P4" s="940"/>
      <c r="Q4" s="596"/>
      <c r="R4" s="596"/>
      <c r="S4" s="600" t="s">
        <v>193</v>
      </c>
      <c r="T4" s="362"/>
      <c r="V4" s="362">
        <f>+V3+1</f>
        <v>2</v>
      </c>
      <c r="W4" s="601" t="str">
        <f>IFERROR(VLOOKUP($V3,AD:AK,8,FALSE),"")</f>
        <v>Interventi di restauro e di ristrutturazione edilizia</v>
      </c>
      <c r="X4" s="601" t="str">
        <f t="shared" ref="X4:X67" si="11">IFERROR(VLOOKUP($V4,AE:AL,8,FALSE),"")</f>
        <v/>
      </c>
      <c r="Y4" s="601" t="str">
        <f t="shared" ref="Y4:Y67" si="12">IFERROR(VLOOKUP($V4,AF:AM,8,FALSE),"")</f>
        <v/>
      </c>
      <c r="Z4" s="601" t="str">
        <f t="shared" ref="Z4:Z67" si="13">IFERROR(VLOOKUP($V4,AG:AN,8,FALSE),"")</f>
        <v/>
      </c>
      <c r="AA4" s="601" t="str">
        <f t="shared" ref="AA4:AA67" si="14">IFERROR(VLOOKUP($V4,AH:AO,8,FALSE),"")</f>
        <v/>
      </c>
      <c r="AB4" s="601" t="str">
        <f t="shared" ref="AB4:AB67" si="15">IFERROR(VLOOKUP($V4,AI:AP,8,FALSE),"")</f>
        <v/>
      </c>
      <c r="AD4" s="362">
        <f>IF(AK4&lt;&gt;"",MAX(AD$3:AD3)+1,"")</f>
        <v>2</v>
      </c>
      <c r="AE4" s="362" t="str">
        <f>IF(AL4&lt;&gt;"",MAX(AE$3:AE3)+1,"")</f>
        <v/>
      </c>
      <c r="AF4" s="362" t="str">
        <f>IF(AM4&lt;&gt;"",MAX(AF$3:AF3)+1,"")</f>
        <v/>
      </c>
      <c r="AG4" s="362" t="str">
        <f>IF(AN4&lt;&gt;"",MAX(AG$3:AG3)+1,"")</f>
        <v/>
      </c>
      <c r="AH4" s="362" t="str">
        <f>IF(AO4&lt;&gt;"",MAX(AH$3:AH3)+1,"")</f>
        <v/>
      </c>
      <c r="AI4" s="362" t="str">
        <f>IF(AP4&lt;&gt;"",MAX(AI$3:AI3)+1,"")</f>
        <v/>
      </c>
      <c r="AK4" s="362" t="str">
        <f>IF(B4="","",IF(COUNTIF($AK$3:AL3,B4)=0,B4,""))</f>
        <v>intervento di ristrutturazione edilizia con addizione funzionale o comunque con aumento di superficie: per ogni mc aggiunto</v>
      </c>
      <c r="AL4" s="362" t="str">
        <f>IF(C4="","",IF($B4='Oneri di Urbanizzazione'!$E$29,IF(COUNTIF($AL$3:AL3,$C4)=0,$C4,""),""))</f>
        <v/>
      </c>
      <c r="AM4" s="362" t="str">
        <f>IF(D4="","",IF(AND($B4='Oneri di Urbanizzazione'!$E$29,$C4='Oneri di Urbanizzazione'!$E$31),IF(COUNTIF(AM$3:AM3,$D4)=0,$D4,""),""))</f>
        <v/>
      </c>
      <c r="AN4" s="362" t="str">
        <f>IF(E4="","",IF(AND($B4='Oneri di Urbanizzazione'!$E$29,$C4='Oneri di Urbanizzazione'!$E$31,$D4='Oneri di Urbanizzazione'!$E$34),IF(COUNTIF(AN$3:AN3,$E4)=0,$E4,""),""))</f>
        <v/>
      </c>
      <c r="AO4" s="362" t="str">
        <f>IF(F4="","",IF(AND($B4='Oneri di Urbanizzazione'!$E$29,$C4='Oneri di Urbanizzazione'!$E$31,$D4='Oneri di Urbanizzazione'!$E$34,$E4='Oneri di Urbanizzazione'!$E$36),IF(COUNTIF(AO$3:AO3,$F4)=0,$F4,""),""))</f>
        <v/>
      </c>
      <c r="AP4" s="362" t="str">
        <f>IF(G4="","",IF(AND($B4='Oneri di Urbanizzazione'!$E$29,$C4='Oneri di Urbanizzazione'!$E$31,$D4='Oneri di Urbanizzazione'!$E$34,$E4='Oneri di Urbanizzazione'!$E$36,$F4='Oneri di Urbanizzazione'!$E$38),IF(COUNTIF(AP$3:AP3,$G4)=0,$G4,""),""))</f>
        <v/>
      </c>
      <c r="AY4">
        <f>+AY3+1</f>
        <v>2</v>
      </c>
      <c r="AZ4" s="375" t="str">
        <f t="shared" ref="AZ4:AZ67" si="16">IFERROR(VLOOKUP($AY4,BI:BP,8,FALSE),"")</f>
        <v>intervento di ristrutturazione edilizia con addizione funzionale o comunque con aumento di superficie: per ogni mc aggiunto</v>
      </c>
      <c r="BA4" s="375" t="str">
        <f t="shared" ref="BA4:BA67" si="17">IFERROR(VLOOKUP($AY4,BJ:BQ,8,FALSE),"")</f>
        <v>Artigianali o Industriali</v>
      </c>
      <c r="BB4" s="375" t="str">
        <f t="shared" ref="BB4:BB67" si="18">IFERROR(VLOOKUP($AY4,BK:BR,8,FALSE),"")</f>
        <v/>
      </c>
      <c r="BC4" s="375" t="str">
        <f t="shared" ref="BC4:BC67" si="19">IFERROR(VLOOKUP($AY4,BL:BS,8,FALSE),"")</f>
        <v>IF &gt; 1,5 &lt; 3</v>
      </c>
      <c r="BD4" s="375" t="str">
        <f t="shared" ref="BD4:BD67" si="20">IFERROR(VLOOKUP($AY4,BM:BT,8,FALSE),"")</f>
        <v/>
      </c>
      <c r="BE4" s="375" t="str">
        <f t="shared" ref="BE4:BE67" si="21">IFERROR(VLOOKUP($AY4,BN:BU,8,FALSE),"")</f>
        <v/>
      </c>
      <c r="BI4">
        <f>IF(BP4&lt;&gt;"",MAX(BI$3:BI3)+1,"")</f>
        <v>2</v>
      </c>
      <c r="BJ4" t="str">
        <f>IF(BQ4&lt;&gt;"",MAX(BJ$3:BJ3)+1,"")</f>
        <v/>
      </c>
      <c r="BK4" t="str">
        <f>IF(BR4&lt;&gt;"",MAX(BK$3:BK3)+1,"")</f>
        <v/>
      </c>
      <c r="BL4" t="str">
        <f>IF(BS4&lt;&gt;"",MAX(BL$3:BL3)+1,"")</f>
        <v/>
      </c>
      <c r="BM4" t="str">
        <f>IF(BT4&lt;&gt;"",MAX(BM$3:BM3)+1,"")</f>
        <v/>
      </c>
      <c r="BN4" t="str">
        <f>IF(BU4&lt;&gt;"",MAX(BN$3:BN3)+1,"")</f>
        <v/>
      </c>
      <c r="BP4" t="str">
        <f>IF(B4&lt;&gt;"",IF(COUNTIF(BP$3:BP3,B4)&gt;0,"",B4),"")</f>
        <v>intervento di ristrutturazione edilizia con addizione funzionale o comunque con aumento di superficie: per ogni mc aggiunto</v>
      </c>
      <c r="BQ4" t="str">
        <f>IF(C4&lt;&gt;"",IF(COUNTIF(BQ$3:BQ3,C4)&gt;0,"",C4),"")</f>
        <v/>
      </c>
      <c r="BR4" t="str">
        <f>IF(D4&lt;&gt;"",IF(COUNTIF(BR$3:BR3,D4)&gt;0,"",D4),"")</f>
        <v/>
      </c>
      <c r="BS4" t="str">
        <f>IF(E4&lt;&gt;"",IF(COUNTIF(BS$3:BS3,E4)&gt;0,"",E4),"")</f>
        <v/>
      </c>
      <c r="BT4" t="str">
        <f>IF(F4&lt;&gt;"",IF(COUNTIF(BT$3:BT3,F4)&gt;0,"",F4),"")</f>
        <v/>
      </c>
      <c r="BU4" t="str">
        <f>IF(G4&lt;&gt;"",IF(COUNTIF(BU$3:BU3,G4)&gt;0,"",G4),"")</f>
        <v/>
      </c>
    </row>
    <row r="5" spans="1:73" ht="18" x14ac:dyDescent="0.2">
      <c r="A5" s="595" t="str">
        <f t="shared" si="10"/>
        <v>Interventi di sostituzione ediliziaResidenziali</v>
      </c>
      <c r="B5" s="751" t="s">
        <v>16784</v>
      </c>
      <c r="C5" s="751" t="s">
        <v>16782</v>
      </c>
      <c r="D5" s="752"/>
      <c r="E5" s="651"/>
      <c r="F5" s="752"/>
      <c r="G5" s="345"/>
      <c r="H5" s="934">
        <v>12.8</v>
      </c>
      <c r="I5" s="934">
        <v>36.97</v>
      </c>
      <c r="J5" s="598"/>
      <c r="K5" s="948"/>
      <c r="L5" s="822"/>
      <c r="M5" s="822"/>
      <c r="N5" s="950"/>
      <c r="O5" s="940"/>
      <c r="P5" s="940"/>
      <c r="Q5" s="596"/>
      <c r="R5" s="596"/>
      <c r="S5" s="600" t="s">
        <v>193</v>
      </c>
      <c r="T5" s="362"/>
      <c r="V5" s="362">
        <f t="shared" ref="V5:V68" si="22">+V4+1</f>
        <v>3</v>
      </c>
      <c r="W5" s="601" t="str">
        <f t="shared" ref="W5:W68" si="23">IFERROR(VLOOKUP($V4,AD:AK,8,FALSE),"")</f>
        <v>intervento di ristrutturazione edilizia con addizione funzionale o comunque con aumento di superficie: per ogni mc aggiunto</v>
      </c>
      <c r="X5" s="601" t="str">
        <f t="shared" si="11"/>
        <v/>
      </c>
      <c r="Y5" s="601" t="str">
        <f t="shared" si="12"/>
        <v/>
      </c>
      <c r="Z5" s="601" t="str">
        <f t="shared" si="13"/>
        <v/>
      </c>
      <c r="AA5" s="601" t="str">
        <f t="shared" si="14"/>
        <v/>
      </c>
      <c r="AB5" s="601" t="str">
        <f t="shared" si="15"/>
        <v/>
      </c>
      <c r="AD5" s="362">
        <f>IF(AK5&lt;&gt;"",MAX(AD$3:AD4)+1,"")</f>
        <v>3</v>
      </c>
      <c r="AE5" s="362" t="str">
        <f>IF(AL5&lt;&gt;"",MAX(AE$3:AE4)+1,"")</f>
        <v/>
      </c>
      <c r="AF5" s="362" t="str">
        <f>IF(AM5&lt;&gt;"",MAX(AF$3:AF4)+1,"")</f>
        <v/>
      </c>
      <c r="AG5" s="362" t="str">
        <f>IF(AN5&lt;&gt;"",MAX(AG$3:AG4)+1,"")</f>
        <v/>
      </c>
      <c r="AH5" s="362" t="str">
        <f>IF(AO5&lt;&gt;"",MAX(AH$3:AH4)+1,"")</f>
        <v/>
      </c>
      <c r="AI5" s="362" t="str">
        <f>IF(AP5&lt;&gt;"",MAX(AI$3:AI4)+1,"")</f>
        <v/>
      </c>
      <c r="AK5" s="362" t="str">
        <f>IF(B5="","",IF(COUNTIF($AK$3:AL4,B5)=0,B5,""))</f>
        <v>Interventi di sostituzione edilizia</v>
      </c>
      <c r="AL5" s="362" t="str">
        <f>IF(C5="","",IF($B5='Oneri di Urbanizzazione'!$E$29,IF(COUNTIF($AL$3:AL4,$C5)=0,$C5,""),""))</f>
        <v/>
      </c>
      <c r="AM5" s="362" t="str">
        <f>IF(D5="","",IF(AND($B5='Oneri di Urbanizzazione'!$E$29,$C5='Oneri di Urbanizzazione'!$E$31),IF(COUNTIF(AM$3:AM4,$D5)=0,$D5,""),""))</f>
        <v/>
      </c>
      <c r="AN5" s="362" t="str">
        <f>IF(E5="","",IF(AND($B5='Oneri di Urbanizzazione'!$E$29,$C5='Oneri di Urbanizzazione'!$E$31,$D5='Oneri di Urbanizzazione'!$E$34),IF(COUNTIF(AN$3:AN4,$E5)=0,$E5,""),""))</f>
        <v/>
      </c>
      <c r="AO5" s="362" t="str">
        <f>IF(F5="","",IF(AND($B5='Oneri di Urbanizzazione'!$E$29,$C5='Oneri di Urbanizzazione'!$E$31,$D5='Oneri di Urbanizzazione'!$E$34,$E5='Oneri di Urbanizzazione'!$E$36),IF(COUNTIF(AO$3:AO4,$F5)=0,$F5,""),""))</f>
        <v/>
      </c>
      <c r="AP5" s="362" t="str">
        <f>IF(G5="","",IF(AND($B5='Oneri di Urbanizzazione'!$E$29,$C5='Oneri di Urbanizzazione'!$E$31,$D5='Oneri di Urbanizzazione'!$E$34,$E5='Oneri di Urbanizzazione'!$E$36,$F5='Oneri di Urbanizzazione'!$E$38),IF(COUNTIF(AP$3:AP4,$G5)=0,$G5,""),""))</f>
        <v/>
      </c>
      <c r="AY5">
        <f t="shared" ref="AY5:AY68" si="24">+AY4+1</f>
        <v>3</v>
      </c>
      <c r="AZ5" s="375" t="str">
        <f t="shared" si="16"/>
        <v>Interventi di sostituzione edilizia</v>
      </c>
      <c r="BA5" s="375" t="str">
        <f t="shared" si="17"/>
        <v>Artigianali o Industriali ISTAT 1971</v>
      </c>
      <c r="BB5" s="375" t="str">
        <f t="shared" si="18"/>
        <v/>
      </c>
      <c r="BC5" s="375" t="str">
        <f t="shared" si="19"/>
        <v>IF &gt; 3</v>
      </c>
      <c r="BD5" s="375" t="str">
        <f t="shared" si="20"/>
        <v/>
      </c>
      <c r="BE5" s="375" t="str">
        <f t="shared" si="21"/>
        <v/>
      </c>
      <c r="BI5">
        <f>IF(BP5&lt;&gt;"",MAX(BI$3:BI4)+1,"")</f>
        <v>3</v>
      </c>
      <c r="BJ5" t="str">
        <f>IF(BQ5&lt;&gt;"",MAX(BJ$3:BJ4)+1,"")</f>
        <v/>
      </c>
      <c r="BK5" t="str">
        <f>IF(BR5&lt;&gt;"",MAX(BK$3:BK4)+1,"")</f>
        <v/>
      </c>
      <c r="BL5" t="str">
        <f>IF(BS5&lt;&gt;"",MAX(BL$3:BL4)+1,"")</f>
        <v/>
      </c>
      <c r="BM5" t="str">
        <f>IF(BT5&lt;&gt;"",MAX(BM$3:BM4)+1,"")</f>
        <v/>
      </c>
      <c r="BN5" t="str">
        <f>IF(BU5&lt;&gt;"",MAX(BN$3:BN4)+1,"")</f>
        <v/>
      </c>
      <c r="BP5" t="str">
        <f>IF(B5&lt;&gt;"",IF(COUNTIF(BP$3:BP4,B5)&gt;0,"",B5),"")</f>
        <v>Interventi di sostituzione edilizia</v>
      </c>
      <c r="BQ5" t="str">
        <f>IF(C5&lt;&gt;"",IF(COUNTIF(BQ$3:BQ4,C5)&gt;0,"",C5),"")</f>
        <v/>
      </c>
      <c r="BR5" t="str">
        <f>IF(D5&lt;&gt;"",IF(COUNTIF(BR$3:BR4,D5)&gt;0,"",D5),"")</f>
        <v/>
      </c>
      <c r="BS5" t="str">
        <f>IF(E5&lt;&gt;"",IF(COUNTIF(BS$3:BS4,E5)&gt;0,"",E5),"")</f>
        <v/>
      </c>
      <c r="BT5" t="str">
        <f>IF(F5&lt;&gt;"",IF(COUNTIF(BT$3:BT4,F5)&gt;0,"",F5),"")</f>
        <v/>
      </c>
      <c r="BU5" t="str">
        <f>IF(G5&lt;&gt;"",IF(COUNTIF(BU$3:BU4,G5)&gt;0,"",G5),"")</f>
        <v/>
      </c>
    </row>
    <row r="6" spans="1:73" ht="18" x14ac:dyDescent="0.2">
      <c r="A6" s="595" t="str">
        <f t="shared" si="10"/>
        <v>Interventi di ristrutturazione urbanistica o nuova edificazioneResidenzialiIF &lt; 1,5</v>
      </c>
      <c r="B6" s="751" t="s">
        <v>16785</v>
      </c>
      <c r="C6" s="751" t="s">
        <v>16782</v>
      </c>
      <c r="D6" s="752"/>
      <c r="E6" s="651" t="s">
        <v>16786</v>
      </c>
      <c r="F6" s="752"/>
      <c r="G6" s="345"/>
      <c r="H6" s="934">
        <v>24.17</v>
      </c>
      <c r="I6" s="934">
        <v>69.83</v>
      </c>
      <c r="J6" s="598"/>
      <c r="K6" s="948"/>
      <c r="L6" s="822"/>
      <c r="M6" s="822"/>
      <c r="N6" s="950"/>
      <c r="O6" s="940"/>
      <c r="P6" s="940"/>
      <c r="Q6" s="596"/>
      <c r="R6" s="596"/>
      <c r="S6" s="600" t="s">
        <v>193</v>
      </c>
      <c r="T6" s="362"/>
      <c r="V6" s="362">
        <f t="shared" si="22"/>
        <v>4</v>
      </c>
      <c r="W6" s="601" t="str">
        <f>IFERROR(VLOOKUP($V5,AD:AK,8,FALSE),"")</f>
        <v>Interventi di sostituzione edilizia</v>
      </c>
      <c r="X6" s="601" t="str">
        <f t="shared" si="11"/>
        <v/>
      </c>
      <c r="Y6" s="601" t="str">
        <f t="shared" si="12"/>
        <v/>
      </c>
      <c r="Z6" s="601" t="str">
        <f t="shared" si="13"/>
        <v/>
      </c>
      <c r="AA6" s="601" t="str">
        <f t="shared" si="14"/>
        <v/>
      </c>
      <c r="AB6" s="601" t="str">
        <f t="shared" si="15"/>
        <v/>
      </c>
      <c r="AD6" s="362">
        <f>IF(AK6&lt;&gt;"",MAX(AD$3:AD5)+1,"")</f>
        <v>4</v>
      </c>
      <c r="AE6" s="362" t="str">
        <f>IF(AL6&lt;&gt;"",MAX(AE$3:AE5)+1,"")</f>
        <v/>
      </c>
      <c r="AF6" s="362" t="str">
        <f>IF(AM6&lt;&gt;"",MAX(AF$3:AF5)+1,"")</f>
        <v/>
      </c>
      <c r="AG6" s="362" t="str">
        <f>IF(AN6&lt;&gt;"",MAX(AG$3:AG5)+1,"")</f>
        <v/>
      </c>
      <c r="AH6" s="362" t="str">
        <f>IF(AO6&lt;&gt;"",MAX(AH$3:AH5)+1,"")</f>
        <v/>
      </c>
      <c r="AI6" s="362" t="str">
        <f>IF(AP6&lt;&gt;"",MAX(AI$3:AI5)+1,"")</f>
        <v/>
      </c>
      <c r="AK6" s="362" t="str">
        <f>IF(B6="","",IF(COUNTIF($AK$3:AL5,B6)=0,B6,""))</f>
        <v>Interventi di ristrutturazione urbanistica o nuova edificazione</v>
      </c>
      <c r="AL6" s="362" t="str">
        <f>IF(C6="","",IF($B6='Oneri di Urbanizzazione'!$E$29,IF(COUNTIF($AL$3:AL5,$C6)=0,$C6,""),""))</f>
        <v/>
      </c>
      <c r="AM6" s="362" t="str">
        <f>IF(D6="","",IF(AND($B6='Oneri di Urbanizzazione'!$E$29,$C6='Oneri di Urbanizzazione'!$E$31),IF(COUNTIF(AM$3:AM5,$D6)=0,$D6,""),""))</f>
        <v/>
      </c>
      <c r="AN6" s="362" t="str">
        <f>IF(E6="","",IF(AND($B6='Oneri di Urbanizzazione'!$E$29,$C6='Oneri di Urbanizzazione'!$E$31,$D6='Oneri di Urbanizzazione'!$E$34),IF(COUNTIF(AN$3:AN5,$E6)=0,$E6,""),""))</f>
        <v/>
      </c>
      <c r="AO6" s="362" t="str">
        <f>IF(F6="","",IF(AND($B6='Oneri di Urbanizzazione'!$E$29,$C6='Oneri di Urbanizzazione'!$E$31,$D6='Oneri di Urbanizzazione'!$E$34,$E6='Oneri di Urbanizzazione'!$E$36),IF(COUNTIF(AO$3:AO5,$F6)=0,$F6,""),""))</f>
        <v/>
      </c>
      <c r="AP6" s="362" t="str">
        <f>IF(G6="","",IF(AND($B6='Oneri di Urbanizzazione'!$E$29,$C6='Oneri di Urbanizzazione'!$E$31,$D6='Oneri di Urbanizzazione'!$E$34,$E6='Oneri di Urbanizzazione'!$E$36,$F6='Oneri di Urbanizzazione'!$E$38),IF(COUNTIF(AP$3:AP5,$G6)=0,$G6,""),""))</f>
        <v/>
      </c>
      <c r="AY6">
        <f t="shared" si="24"/>
        <v>4</v>
      </c>
      <c r="AZ6" s="375" t="str">
        <f t="shared" si="16"/>
        <v>Interventi di ristrutturazione urbanistica o nuova edificazione</v>
      </c>
      <c r="BA6" s="375" t="str">
        <f t="shared" si="17"/>
        <v>Artigianali o Industriali ISTAT 1972</v>
      </c>
      <c r="BB6" s="375" t="str">
        <f t="shared" si="18"/>
        <v/>
      </c>
      <c r="BC6" s="375" t="str">
        <f t="shared" si="19"/>
        <v/>
      </c>
      <c r="BD6" s="375" t="str">
        <f t="shared" si="20"/>
        <v/>
      </c>
      <c r="BE6" s="375" t="str">
        <f t="shared" si="21"/>
        <v/>
      </c>
      <c r="BI6">
        <f>IF(BP6&lt;&gt;"",MAX(BI$3:BI5)+1,"")</f>
        <v>4</v>
      </c>
      <c r="BJ6" t="str">
        <f>IF(BQ6&lt;&gt;"",MAX(BJ$3:BJ5)+1,"")</f>
        <v/>
      </c>
      <c r="BK6" t="str">
        <f>IF(BR6&lt;&gt;"",MAX(BK$3:BK5)+1,"")</f>
        <v/>
      </c>
      <c r="BL6">
        <f>IF(BS6&lt;&gt;"",MAX(BL$3:BL5)+1,"")</f>
        <v>1</v>
      </c>
      <c r="BM6" t="str">
        <f>IF(BT6&lt;&gt;"",MAX(BM$3:BM5)+1,"")</f>
        <v/>
      </c>
      <c r="BN6" t="str">
        <f>IF(BU6&lt;&gt;"",MAX(BN$3:BN5)+1,"")</f>
        <v/>
      </c>
      <c r="BP6" t="str">
        <f>IF(B6&lt;&gt;"",IF(COUNTIF(BP$3:BP5,B6)&gt;0,"",B6),"")</f>
        <v>Interventi di ristrutturazione urbanistica o nuova edificazione</v>
      </c>
      <c r="BQ6" t="str">
        <f>IF(C6&lt;&gt;"",IF(COUNTIF(BQ$3:BQ5,C6)&gt;0,"",C6),"")</f>
        <v/>
      </c>
      <c r="BR6" t="str">
        <f>IF(D6&lt;&gt;"",IF(COUNTIF(BR$3:BR5,D6)&gt;0,"",D6),"")</f>
        <v/>
      </c>
      <c r="BS6" t="str">
        <f>IF(E6&lt;&gt;"",IF(COUNTIF(BS$3:BS5,E6)&gt;0,"",E6),"")</f>
        <v>IF &lt; 1,5</v>
      </c>
      <c r="BT6" t="str">
        <f>IF(F6&lt;&gt;"",IF(COUNTIF(BT$3:BT5,F6)&gt;0,"",F6),"")</f>
        <v/>
      </c>
      <c r="BU6" t="str">
        <f>IF(G6&lt;&gt;"",IF(COUNTIF(BU$3:BU5,G6)&gt;0,"",G6),"")</f>
        <v/>
      </c>
    </row>
    <row r="7" spans="1:73" ht="18" x14ac:dyDescent="0.2">
      <c r="A7" s="595" t="str">
        <f t="shared" si="10"/>
        <v>Interventi di ristrutturazione urbanistica o nuova edificazioneResidenzialiIF &gt; 1,5 &lt; 3</v>
      </c>
      <c r="B7" s="751" t="s">
        <v>16785</v>
      </c>
      <c r="C7" s="751" t="s">
        <v>16782</v>
      </c>
      <c r="D7" s="752"/>
      <c r="E7" s="651" t="s">
        <v>16787</v>
      </c>
      <c r="F7" s="345"/>
      <c r="G7" s="345"/>
      <c r="H7" s="934">
        <v>20.149999999999999</v>
      </c>
      <c r="I7" s="934">
        <v>58.19</v>
      </c>
      <c r="J7" s="598"/>
      <c r="K7" s="948"/>
      <c r="L7" s="822"/>
      <c r="M7" s="822"/>
      <c r="N7" s="950"/>
      <c r="O7" s="940"/>
      <c r="P7" s="940"/>
      <c r="Q7" s="596"/>
      <c r="R7" s="596"/>
      <c r="S7" s="600" t="s">
        <v>193</v>
      </c>
      <c r="T7" s="362"/>
      <c r="V7" s="362">
        <f t="shared" si="22"/>
        <v>5</v>
      </c>
      <c r="W7" s="601" t="str">
        <f t="shared" si="23"/>
        <v>Interventi di ristrutturazione urbanistica o nuova edificazione</v>
      </c>
      <c r="X7" s="601" t="str">
        <f t="shared" si="11"/>
        <v/>
      </c>
      <c r="Y7" s="601" t="str">
        <f t="shared" si="12"/>
        <v/>
      </c>
      <c r="Z7" s="601" t="str">
        <f t="shared" si="13"/>
        <v/>
      </c>
      <c r="AA7" s="601" t="str">
        <f t="shared" si="14"/>
        <v/>
      </c>
      <c r="AB7" s="601" t="str">
        <f t="shared" si="15"/>
        <v/>
      </c>
      <c r="AD7" s="362" t="str">
        <f>IF(AK7&lt;&gt;"",MAX(AD$3:AD6)+1,"")</f>
        <v/>
      </c>
      <c r="AE7" s="362" t="str">
        <f>IF(AL7&lt;&gt;"",MAX(AE$3:AE6)+1,"")</f>
        <v/>
      </c>
      <c r="AF7" s="362" t="str">
        <f>IF(AM7&lt;&gt;"",MAX(AF$3:AF6)+1,"")</f>
        <v/>
      </c>
      <c r="AG7" s="362" t="str">
        <f>IF(AN7&lt;&gt;"",MAX(AG$3:AG6)+1,"")</f>
        <v/>
      </c>
      <c r="AH7" s="362" t="str">
        <f>IF(AO7&lt;&gt;"",MAX(AH$3:AH6)+1,"")</f>
        <v/>
      </c>
      <c r="AI7" s="362" t="str">
        <f>IF(AP7&lt;&gt;"",MAX(AI$3:AI6)+1,"")</f>
        <v/>
      </c>
      <c r="AK7" s="362" t="str">
        <f>IF(B7="","",IF(COUNTIF($AK$3:AL6,B7)=0,B7,""))</f>
        <v/>
      </c>
      <c r="AL7" s="362" t="str">
        <f>IF(C7="","",IF($B7='Oneri di Urbanizzazione'!$E$29,IF(COUNTIF($AL$3:AL6,$C7)=0,$C7,""),""))</f>
        <v/>
      </c>
      <c r="AM7" s="362" t="str">
        <f>IF(D7="","",IF(AND($B7='Oneri di Urbanizzazione'!$E$29,$C7='Oneri di Urbanizzazione'!$E$31),IF(COUNTIF(AM$3:AM6,$D7)=0,$D7,""),""))</f>
        <v/>
      </c>
      <c r="AN7" s="362" t="str">
        <f>IF(E7="","",IF(AND($B7='Oneri di Urbanizzazione'!$E$29,$C7='Oneri di Urbanizzazione'!$E$31,$D7='Oneri di Urbanizzazione'!$E$34),IF(COUNTIF(AN$3:AN6,$E7)=0,$E7,""),""))</f>
        <v/>
      </c>
      <c r="AO7" s="362" t="str">
        <f>IF(F7="","",IF(AND($B7='Oneri di Urbanizzazione'!$E$29,$C7='Oneri di Urbanizzazione'!$E$31,$D7='Oneri di Urbanizzazione'!$E$34,$E7='Oneri di Urbanizzazione'!$E$36),IF(COUNTIF(AO$3:AO6,$F7)=0,$F7,""),""))</f>
        <v/>
      </c>
      <c r="AP7" s="362" t="str">
        <f>IF(G7="","",IF(AND($B7='Oneri di Urbanizzazione'!$E$29,$C7='Oneri di Urbanizzazione'!$E$31,$D7='Oneri di Urbanizzazione'!$E$34,$E7='Oneri di Urbanizzazione'!$E$36,$F7='Oneri di Urbanizzazione'!$E$38),IF(COUNTIF(AP$3:AP6,$G7)=0,$G7,""),""))</f>
        <v/>
      </c>
      <c r="AY7">
        <f t="shared" si="24"/>
        <v>5</v>
      </c>
      <c r="AZ7" s="375" t="str">
        <f t="shared" si="16"/>
        <v/>
      </c>
      <c r="BA7" s="375" t="str">
        <f t="shared" si="17"/>
        <v>Artigianali o Industriali ISTAT 1973</v>
      </c>
      <c r="BB7" s="375" t="str">
        <f t="shared" si="18"/>
        <v/>
      </c>
      <c r="BC7" s="375" t="str">
        <f t="shared" si="19"/>
        <v/>
      </c>
      <c r="BD7" s="375" t="str">
        <f t="shared" si="20"/>
        <v/>
      </c>
      <c r="BE7" s="375" t="str">
        <f t="shared" si="21"/>
        <v/>
      </c>
      <c r="BI7" t="str">
        <f>IF(BP7&lt;&gt;"",MAX(BI$3:BI6)+1,"")</f>
        <v/>
      </c>
      <c r="BJ7" t="str">
        <f>IF(BQ7&lt;&gt;"",MAX(BJ$3:BJ6)+1,"")</f>
        <v/>
      </c>
      <c r="BK7" t="str">
        <f>IF(BR7&lt;&gt;"",MAX(BK$3:BK6)+1,"")</f>
        <v/>
      </c>
      <c r="BL7">
        <f>IF(BS7&lt;&gt;"",MAX(BL$3:BL6)+1,"")</f>
        <v>2</v>
      </c>
      <c r="BM7" t="str">
        <f>IF(BT7&lt;&gt;"",MAX(BM$3:BM6)+1,"")</f>
        <v/>
      </c>
      <c r="BN7" t="str">
        <f>IF(BU7&lt;&gt;"",MAX(BN$3:BN6)+1,"")</f>
        <v/>
      </c>
      <c r="BP7" t="str">
        <f>IF(B7&lt;&gt;"",IF(COUNTIF(BP$3:BP6,B7)&gt;0,"",B7),"")</f>
        <v/>
      </c>
      <c r="BQ7" t="str">
        <f>IF(C7&lt;&gt;"",IF(COUNTIF(BQ$3:BQ6,C7)&gt;0,"",C7),"")</f>
        <v/>
      </c>
      <c r="BR7" t="str">
        <f>IF(D7&lt;&gt;"",IF(COUNTIF(BR$3:BR6,D7)&gt;0,"",D7),"")</f>
        <v/>
      </c>
      <c r="BS7" t="str">
        <f>IF(E7&lt;&gt;"",IF(COUNTIF(BS$3:BS6,E7)&gt;0,"",E7),"")</f>
        <v>IF &gt; 1,5 &lt; 3</v>
      </c>
      <c r="BT7" t="str">
        <f>IF(F7&lt;&gt;"",IF(COUNTIF(BT$3:BT6,F7)&gt;0,"",F7),"")</f>
        <v/>
      </c>
      <c r="BU7" t="str">
        <f>IF(G7&lt;&gt;"",IF(COUNTIF(BU$3:BU6,G7)&gt;0,"",G7),"")</f>
        <v/>
      </c>
    </row>
    <row r="8" spans="1:73" ht="18" x14ac:dyDescent="0.2">
      <c r="A8" s="595" t="str">
        <f t="shared" si="10"/>
        <v>Interventi di ristrutturazione urbanistica o nuova edificazioneResidenzialiIF &gt; 3</v>
      </c>
      <c r="B8" s="751" t="s">
        <v>16785</v>
      </c>
      <c r="C8" s="751" t="s">
        <v>16782</v>
      </c>
      <c r="D8" s="752"/>
      <c r="E8" s="651" t="s">
        <v>16788</v>
      </c>
      <c r="F8" s="345"/>
      <c r="G8" s="345"/>
      <c r="H8" s="934">
        <v>18.13</v>
      </c>
      <c r="I8" s="934">
        <v>52.37</v>
      </c>
      <c r="J8" s="598"/>
      <c r="K8" s="948"/>
      <c r="L8" s="822"/>
      <c r="M8" s="822"/>
      <c r="N8" s="950"/>
      <c r="O8" s="940"/>
      <c r="P8" s="940"/>
      <c r="Q8" s="596"/>
      <c r="R8" s="596"/>
      <c r="S8" s="600" t="s">
        <v>193</v>
      </c>
      <c r="T8" s="362"/>
      <c r="V8" s="362">
        <f t="shared" si="22"/>
        <v>6</v>
      </c>
      <c r="W8" s="601" t="str">
        <f t="shared" si="23"/>
        <v/>
      </c>
      <c r="X8" s="601" t="str">
        <f>IFERROR(VLOOKUP($V8,AE:AL,8,FALSE),"")</f>
        <v/>
      </c>
      <c r="Y8" s="601" t="str">
        <f t="shared" si="12"/>
        <v/>
      </c>
      <c r="Z8" s="601" t="str">
        <f t="shared" si="13"/>
        <v/>
      </c>
      <c r="AA8" s="601" t="str">
        <f t="shared" si="14"/>
        <v/>
      </c>
      <c r="AB8" s="601" t="str">
        <f t="shared" si="15"/>
        <v/>
      </c>
      <c r="AD8" s="362" t="str">
        <f>IF(AK8&lt;&gt;"",MAX(AD$3:AD7)+1,"")</f>
        <v/>
      </c>
      <c r="AE8" s="362" t="str">
        <f>IF(AL8&lt;&gt;"",MAX(AE$3:AE7)+1,"")</f>
        <v/>
      </c>
      <c r="AF8" s="362" t="str">
        <f>IF(AM8&lt;&gt;"",MAX(AF$3:AF7)+1,"")</f>
        <v/>
      </c>
      <c r="AG8" s="362" t="str">
        <f>IF(AN8&lt;&gt;"",MAX(AG$3:AG7)+1,"")</f>
        <v/>
      </c>
      <c r="AH8" s="362" t="str">
        <f>IF(AO8&lt;&gt;"",MAX(AH$3:AH7)+1,"")</f>
        <v/>
      </c>
      <c r="AI8" s="362" t="str">
        <f>IF(AP8&lt;&gt;"",MAX(AI$3:AI7)+1,"")</f>
        <v/>
      </c>
      <c r="AK8" s="362" t="str">
        <f>IF(B8="","",IF(COUNTIF($AK$3:AL7,B8)=0,B8,""))</f>
        <v/>
      </c>
      <c r="AL8" s="362" t="str">
        <f>IF(C8="","",IF($B8='Oneri di Urbanizzazione'!$E$29,IF(COUNTIF($AL$3:AL7,$C8)=0,$C8,""),""))</f>
        <v/>
      </c>
      <c r="AM8" s="362" t="str">
        <f>IF(D8="","",IF(AND($B8='Oneri di Urbanizzazione'!$E$29,$C8='Oneri di Urbanizzazione'!$E$31),IF(COUNTIF(AM$3:AM7,$D8)=0,$D8,""),""))</f>
        <v/>
      </c>
      <c r="AN8" s="362" t="str">
        <f>IF(E8="","",IF(AND($B8='Oneri di Urbanizzazione'!$E$29,$C8='Oneri di Urbanizzazione'!$E$31,$D8='Oneri di Urbanizzazione'!$E$34),IF(COUNTIF(AN$3:AN7,$E8)=0,$E8,""),""))</f>
        <v/>
      </c>
      <c r="AO8" s="362" t="str">
        <f>IF(F8="","",IF(AND($B8='Oneri di Urbanizzazione'!$E$29,$C8='Oneri di Urbanizzazione'!$E$31,$D8='Oneri di Urbanizzazione'!$E$34,$E8='Oneri di Urbanizzazione'!$E$36),IF(COUNTIF(AO$3:AO7,$F8)=0,$F8,""),""))</f>
        <v/>
      </c>
      <c r="AP8" s="362" t="str">
        <f>IF(G8="","",IF(AND($B8='Oneri di Urbanizzazione'!$E$29,$C8='Oneri di Urbanizzazione'!$E$31,$D8='Oneri di Urbanizzazione'!$E$34,$E8='Oneri di Urbanizzazione'!$E$36,$F8='Oneri di Urbanizzazione'!$E$38),IF(COUNTIF(AP$3:AP7,$G8)=0,$G8,""),""))</f>
        <v/>
      </c>
      <c r="AY8">
        <f t="shared" si="24"/>
        <v>6</v>
      </c>
      <c r="AZ8" s="375" t="str">
        <f t="shared" si="16"/>
        <v/>
      </c>
      <c r="BA8" s="375" t="str">
        <f t="shared" si="17"/>
        <v>Artigianali o Industriali ISTAT 1974</v>
      </c>
      <c r="BB8" s="375" t="str">
        <f t="shared" si="18"/>
        <v/>
      </c>
      <c r="BC8" s="375" t="str">
        <f t="shared" si="19"/>
        <v/>
      </c>
      <c r="BD8" s="375" t="str">
        <f t="shared" si="20"/>
        <v/>
      </c>
      <c r="BE8" s="375" t="str">
        <f t="shared" si="21"/>
        <v/>
      </c>
      <c r="BI8" t="str">
        <f>IF(BP8&lt;&gt;"",MAX(BI$3:BI7)+1,"")</f>
        <v/>
      </c>
      <c r="BJ8" t="str">
        <f>IF(BQ8&lt;&gt;"",MAX(BJ$3:BJ7)+1,"")</f>
        <v/>
      </c>
      <c r="BK8" t="str">
        <f>IF(BR8&lt;&gt;"",MAX(BK$3:BK7)+1,"")</f>
        <v/>
      </c>
      <c r="BL8">
        <f>IF(BS8&lt;&gt;"",MAX(BL$3:BL7)+1,"")</f>
        <v>3</v>
      </c>
      <c r="BM8" t="str">
        <f>IF(BT8&lt;&gt;"",MAX(BM$3:BM7)+1,"")</f>
        <v/>
      </c>
      <c r="BN8" t="str">
        <f>IF(BU8&lt;&gt;"",MAX(BN$3:BN7)+1,"")</f>
        <v/>
      </c>
      <c r="BP8" t="str">
        <f>IF(B8&lt;&gt;"",IF(COUNTIF(BP$3:BP7,B8)&gt;0,"",B8),"")</f>
        <v/>
      </c>
      <c r="BQ8" t="str">
        <f>IF(C8&lt;&gt;"",IF(COUNTIF(BQ$3:BQ7,C8)&gt;0,"",C8),"")</f>
        <v/>
      </c>
      <c r="BR8" t="str">
        <f>IF(D8&lt;&gt;"",IF(COUNTIF(BR$3:BR7,D8)&gt;0,"",D8),"")</f>
        <v/>
      </c>
      <c r="BS8" t="str">
        <f>IF(E8&lt;&gt;"",IF(COUNTIF(BS$3:BS7,E8)&gt;0,"",E8),"")</f>
        <v>IF &gt; 3</v>
      </c>
      <c r="BT8" t="str">
        <f>IF(F8&lt;&gt;"",IF(COUNTIF(BT$3:BT7,F8)&gt;0,"",F8),"")</f>
        <v/>
      </c>
      <c r="BU8" t="str">
        <f>IF(G8&lt;&gt;"",IF(COUNTIF(BU$3:BU7,G8)&gt;0,"",G8),"")</f>
        <v/>
      </c>
    </row>
    <row r="9" spans="1:73" ht="18" x14ac:dyDescent="0.2">
      <c r="A9" s="595" t="str">
        <f t="shared" si="10"/>
        <v>Interventi di restauro e di ristrutturazione ediliziaArtigianali o Industriali</v>
      </c>
      <c r="B9" s="751" t="s">
        <v>16781</v>
      </c>
      <c r="C9" s="751" t="s">
        <v>16789</v>
      </c>
      <c r="D9" s="752"/>
      <c r="E9" s="651"/>
      <c r="F9" s="345"/>
      <c r="G9" s="345"/>
      <c r="H9" s="934">
        <v>5.21</v>
      </c>
      <c r="I9" s="934">
        <v>4.78</v>
      </c>
      <c r="J9" s="598"/>
      <c r="K9" s="948"/>
      <c r="L9" s="822"/>
      <c r="M9" s="822"/>
      <c r="N9" s="950"/>
      <c r="O9" s="940"/>
      <c r="P9" s="940"/>
      <c r="Q9" s="596"/>
      <c r="R9" s="596"/>
      <c r="S9" s="600" t="s">
        <v>72</v>
      </c>
      <c r="T9" s="362"/>
      <c r="V9" s="362">
        <f t="shared" si="22"/>
        <v>7</v>
      </c>
      <c r="W9" s="601" t="str">
        <f t="shared" si="23"/>
        <v/>
      </c>
      <c r="X9" s="601" t="str">
        <f t="shared" si="11"/>
        <v/>
      </c>
      <c r="Y9" s="601" t="str">
        <f t="shared" si="12"/>
        <v/>
      </c>
      <c r="Z9" s="601" t="str">
        <f t="shared" si="13"/>
        <v/>
      </c>
      <c r="AA9" s="601" t="str">
        <f t="shared" si="14"/>
        <v/>
      </c>
      <c r="AB9" s="601" t="str">
        <f t="shared" si="15"/>
        <v/>
      </c>
      <c r="AD9" s="362" t="str">
        <f>IF(AK9&lt;&gt;"",MAX(AD$3:AD8)+1,"")</f>
        <v/>
      </c>
      <c r="AE9" s="362" t="str">
        <f>IF(AL9&lt;&gt;"",MAX(AE$3:AE8)+1,"")</f>
        <v/>
      </c>
      <c r="AF9" s="362" t="str">
        <f>IF(AM9&lt;&gt;"",MAX(AF$3:AF8)+1,"")</f>
        <v/>
      </c>
      <c r="AG9" s="362" t="str">
        <f>IF(AN9&lt;&gt;"",MAX(AG$3:AG8)+1,"")</f>
        <v/>
      </c>
      <c r="AH9" s="362" t="str">
        <f>IF(AO9&lt;&gt;"",MAX(AH$3:AH8)+1,"")</f>
        <v/>
      </c>
      <c r="AI9" s="362" t="str">
        <f>IF(AP9&lt;&gt;"",MAX(AI$3:AI8)+1,"")</f>
        <v/>
      </c>
      <c r="AK9" s="362" t="str">
        <f>IF(B9="","",IF(COUNTIF($AK$3:AL8,B9)=0,B9,""))</f>
        <v/>
      </c>
      <c r="AL9" s="362" t="str">
        <f>IF(C9="","",IF($B9='Oneri di Urbanizzazione'!$E$29,IF(COUNTIF($AL$3:AL8,$C9)=0,$C9,""),""))</f>
        <v/>
      </c>
      <c r="AM9" s="362" t="str">
        <f>IF(D9="","",IF(AND($B9='Oneri di Urbanizzazione'!$E$29,$C9='Oneri di Urbanizzazione'!$E$31),IF(COUNTIF(AM$3:AM8,$D9)=0,$D9,""),""))</f>
        <v/>
      </c>
      <c r="AN9" s="362" t="str">
        <f>IF(E9="","",IF(AND($B9='Oneri di Urbanizzazione'!$E$29,$C9='Oneri di Urbanizzazione'!$E$31,$D9='Oneri di Urbanizzazione'!$E$34),IF(COUNTIF(AN$3:AN8,$E9)=0,$E9,""),""))</f>
        <v/>
      </c>
      <c r="AO9" s="362" t="str">
        <f>IF(F9="","",IF(AND($B9='Oneri di Urbanizzazione'!$E$29,$C9='Oneri di Urbanizzazione'!$E$31,$D9='Oneri di Urbanizzazione'!$E$34,$E9='Oneri di Urbanizzazione'!$E$36),IF(COUNTIF(AO$3:AO8,$F9)=0,$F9,""),""))</f>
        <v/>
      </c>
      <c r="AP9" s="362" t="str">
        <f>IF(G9="","",IF(AND($B9='Oneri di Urbanizzazione'!$E$29,$C9='Oneri di Urbanizzazione'!$E$31,$D9='Oneri di Urbanizzazione'!$E$34,$E9='Oneri di Urbanizzazione'!$E$36,$F9='Oneri di Urbanizzazione'!$E$38),IF(COUNTIF(AP$3:AP8,$G9)=0,$G9,""),""))</f>
        <v/>
      </c>
      <c r="AY9">
        <f t="shared" si="24"/>
        <v>7</v>
      </c>
      <c r="AZ9" s="375" t="str">
        <f t="shared" si="16"/>
        <v/>
      </c>
      <c r="BA9" s="375" t="str">
        <f t="shared" si="17"/>
        <v>Artigianali o Industriali ISTAT 1975</v>
      </c>
      <c r="BB9" s="375" t="str">
        <f t="shared" si="18"/>
        <v/>
      </c>
      <c r="BC9" s="375" t="str">
        <f t="shared" si="19"/>
        <v/>
      </c>
      <c r="BD9" s="375" t="str">
        <f t="shared" si="20"/>
        <v/>
      </c>
      <c r="BE9" s="375" t="str">
        <f t="shared" si="21"/>
        <v/>
      </c>
      <c r="BI9" t="str">
        <f>IF(BP9&lt;&gt;"",MAX(BI$3:BI8)+1,"")</f>
        <v/>
      </c>
      <c r="BJ9">
        <f>IF(BQ9&lt;&gt;"",MAX(BJ$3:BJ8)+1,"")</f>
        <v>2</v>
      </c>
      <c r="BK9" t="str">
        <f>IF(BR9&lt;&gt;"",MAX(BK$3:BK8)+1,"")</f>
        <v/>
      </c>
      <c r="BL9" t="str">
        <f>IF(BS9&lt;&gt;"",MAX(BL$3:BL8)+1,"")</f>
        <v/>
      </c>
      <c r="BM9" t="str">
        <f>IF(BT9&lt;&gt;"",MAX(BM$3:BM8)+1,"")</f>
        <v/>
      </c>
      <c r="BN9" t="str">
        <f>IF(BU9&lt;&gt;"",MAX(BN$3:BN8)+1,"")</f>
        <v/>
      </c>
      <c r="BP9" t="str">
        <f>IF(B9&lt;&gt;"",IF(COUNTIF(BP$3:BP8,B9)&gt;0,"",B9),"")</f>
        <v/>
      </c>
      <c r="BQ9" t="str">
        <f>IF(C9&lt;&gt;"",IF(COUNTIF(BQ$3:BQ8,C9)&gt;0,"",C9),"")</f>
        <v>Artigianali o Industriali</v>
      </c>
      <c r="BR9" t="str">
        <f>IF(D9&lt;&gt;"",IF(COUNTIF(BR$3:BR8,D9)&gt;0,"",D9),"")</f>
        <v/>
      </c>
      <c r="BS9" t="str">
        <f>IF(E9&lt;&gt;"",IF(COUNTIF(BS$3:BS8,E9)&gt;0,"",E9),"")</f>
        <v/>
      </c>
      <c r="BT9" t="str">
        <f>IF(F9&lt;&gt;"",IF(COUNTIF(BT$3:BT8,F9)&gt;0,"",F9),"")</f>
        <v/>
      </c>
      <c r="BU9" t="str">
        <f>IF(G9&lt;&gt;"",IF(COUNTIF(BU$3:BU8,G9)&gt;0,"",G9),"")</f>
        <v/>
      </c>
    </row>
    <row r="10" spans="1:73" ht="25.5" x14ac:dyDescent="0.2">
      <c r="A10" s="595" t="str">
        <f t="shared" si="10"/>
        <v>intervento di ristrutturazione edilizia con addizione funzionale o comunque con aumento di superficie: per ogni mc aggiuntoArtigianali o Industriali</v>
      </c>
      <c r="B10" s="751" t="s">
        <v>16783</v>
      </c>
      <c r="C10" s="751" t="s">
        <v>16789</v>
      </c>
      <c r="D10" s="752"/>
      <c r="E10" s="651"/>
      <c r="F10" s="345"/>
      <c r="G10" s="345"/>
      <c r="H10" s="934">
        <v>8.06</v>
      </c>
      <c r="I10" s="934">
        <v>7.38</v>
      </c>
      <c r="J10" s="598"/>
      <c r="K10" s="948"/>
      <c r="L10" s="822"/>
      <c r="M10" s="822"/>
      <c r="N10" s="950"/>
      <c r="O10" s="940"/>
      <c r="P10" s="940"/>
      <c r="Q10" s="596"/>
      <c r="R10" s="596"/>
      <c r="S10" s="600" t="s">
        <v>72</v>
      </c>
      <c r="T10" s="362"/>
      <c r="V10" s="362">
        <f t="shared" si="22"/>
        <v>8</v>
      </c>
      <c r="W10" s="601" t="str">
        <f t="shared" si="23"/>
        <v/>
      </c>
      <c r="X10" s="601" t="str">
        <f t="shared" si="11"/>
        <v/>
      </c>
      <c r="Y10" s="601" t="str">
        <f t="shared" si="12"/>
        <v/>
      </c>
      <c r="Z10" s="601" t="str">
        <f t="shared" si="13"/>
        <v/>
      </c>
      <c r="AA10" s="601" t="str">
        <f t="shared" si="14"/>
        <v/>
      </c>
      <c r="AB10" s="601" t="str">
        <f t="shared" si="15"/>
        <v/>
      </c>
      <c r="AD10" s="362" t="str">
        <f>IF(AK10&lt;&gt;"",MAX(AD$3:AD9)+1,"")</f>
        <v/>
      </c>
      <c r="AE10" s="362" t="str">
        <f>IF(AL10&lt;&gt;"",MAX(AE$3:AE9)+1,"")</f>
        <v/>
      </c>
      <c r="AF10" s="362" t="str">
        <f>IF(AM10&lt;&gt;"",MAX(AF$3:AF9)+1,"")</f>
        <v/>
      </c>
      <c r="AG10" s="362" t="str">
        <f>IF(AN10&lt;&gt;"",MAX(AG$3:AG9)+1,"")</f>
        <v/>
      </c>
      <c r="AH10" s="362" t="str">
        <f>IF(AO10&lt;&gt;"",MAX(AH$3:AH9)+1,"")</f>
        <v/>
      </c>
      <c r="AI10" s="362" t="str">
        <f>IF(AP10&lt;&gt;"",MAX(AI$3:AI9)+1,"")</f>
        <v/>
      </c>
      <c r="AK10" s="362" t="str">
        <f>IF(B10="","",IF(COUNTIF($AK$3:AL9,B10)=0,B10,""))</f>
        <v/>
      </c>
      <c r="AL10" s="362" t="str">
        <f>IF(C10="","",IF($B10='Oneri di Urbanizzazione'!$E$29,IF(COUNTIF($AL$3:AL9,$C10)=0,$C10,""),""))</f>
        <v/>
      </c>
      <c r="AM10" s="362" t="str">
        <f>IF(D10="","",IF(AND($B10='Oneri di Urbanizzazione'!$E$29,$C10='Oneri di Urbanizzazione'!$E$31),IF(COUNTIF(AM$3:AM9,$D10)=0,$D10,""),""))</f>
        <v/>
      </c>
      <c r="AN10" s="362" t="str">
        <f>IF(E10="","",IF(AND($B10='Oneri di Urbanizzazione'!$E$29,$C10='Oneri di Urbanizzazione'!$E$31,$D10='Oneri di Urbanizzazione'!$E$34),IF(COUNTIF(AN$3:AN9,$E10)=0,$E10,""),""))</f>
        <v/>
      </c>
      <c r="AO10" s="362" t="str">
        <f>IF(F10="","",IF(AND($B10='Oneri di Urbanizzazione'!$E$29,$C10='Oneri di Urbanizzazione'!$E$31,$D10='Oneri di Urbanizzazione'!$E$34,$E10='Oneri di Urbanizzazione'!$E$36),IF(COUNTIF(AO$3:AO9,$F10)=0,$F10,""),""))</f>
        <v/>
      </c>
      <c r="AP10" s="362" t="str">
        <f>IF(G10="","",IF(AND($B10='Oneri di Urbanizzazione'!$E$29,$C10='Oneri di Urbanizzazione'!$E$31,$D10='Oneri di Urbanizzazione'!$E$34,$E10='Oneri di Urbanizzazione'!$E$36,$F10='Oneri di Urbanizzazione'!$E$38),IF(COUNTIF(AP$3:AP9,$G10)=0,$G10,""),""))</f>
        <v/>
      </c>
      <c r="AY10">
        <f t="shared" si="24"/>
        <v>8</v>
      </c>
      <c r="AZ10" s="375" t="str">
        <f t="shared" si="16"/>
        <v/>
      </c>
      <c r="BA10" s="375" t="str">
        <f t="shared" si="17"/>
        <v>Artigianali o Industriali ISTAT 1976</v>
      </c>
      <c r="BB10" s="375" t="str">
        <f t="shared" si="18"/>
        <v/>
      </c>
      <c r="BC10" s="375" t="str">
        <f t="shared" si="19"/>
        <v/>
      </c>
      <c r="BD10" s="375" t="str">
        <f t="shared" si="20"/>
        <v/>
      </c>
      <c r="BE10" s="375" t="str">
        <f t="shared" si="21"/>
        <v/>
      </c>
      <c r="BI10" t="str">
        <f>IF(BP10&lt;&gt;"",MAX(BI$3:BI9)+1,"")</f>
        <v/>
      </c>
      <c r="BJ10" t="str">
        <f>IF(BQ10&lt;&gt;"",MAX(BJ$3:BJ9)+1,"")</f>
        <v/>
      </c>
      <c r="BK10" t="str">
        <f>IF(BR10&lt;&gt;"",MAX(BK$3:BK9)+1,"")</f>
        <v/>
      </c>
      <c r="BL10" t="str">
        <f>IF(BS10&lt;&gt;"",MAX(BL$3:BL9)+1,"")</f>
        <v/>
      </c>
      <c r="BM10" t="str">
        <f>IF(BT10&lt;&gt;"",MAX(BM$3:BM9)+1,"")</f>
        <v/>
      </c>
      <c r="BN10" t="str">
        <f>IF(BU10&lt;&gt;"",MAX(BN$3:BN9)+1,"")</f>
        <v/>
      </c>
      <c r="BP10" t="str">
        <f>IF(B10&lt;&gt;"",IF(COUNTIF(BP$3:BP9,B10)&gt;0,"",B10),"")</f>
        <v/>
      </c>
      <c r="BQ10" t="str">
        <f>IF(C10&lt;&gt;"",IF(COUNTIF(BQ$3:BQ9,C10)&gt;0,"",C10),"")</f>
        <v/>
      </c>
      <c r="BR10" t="str">
        <f>IF(D10&lt;&gt;"",IF(COUNTIF(BR$3:BR9,D10)&gt;0,"",D10),"")</f>
        <v/>
      </c>
      <c r="BS10" t="str">
        <f>IF(E10&lt;&gt;"",IF(COUNTIF(BS$3:BS9,E10)&gt;0,"",E10),"")</f>
        <v/>
      </c>
      <c r="BT10" t="str">
        <f>IF(F10&lt;&gt;"",IF(COUNTIF(BT$3:BT9,F10)&gt;0,"",F10),"")</f>
        <v/>
      </c>
      <c r="BU10" t="str">
        <f>IF(G10&lt;&gt;"",IF(COUNTIF(BU$3:BU9,G10)&gt;0,"",G10),"")</f>
        <v/>
      </c>
    </row>
    <row r="11" spans="1:73" ht="18" x14ac:dyDescent="0.2">
      <c r="A11" s="595" t="str">
        <f t="shared" si="10"/>
        <v>Interventi di sostituzione ediliziaArtigianali o Industriali</v>
      </c>
      <c r="B11" s="751" t="s">
        <v>16784</v>
      </c>
      <c r="C11" s="751" t="s">
        <v>16789</v>
      </c>
      <c r="D11" s="752"/>
      <c r="E11" s="651"/>
      <c r="F11" s="345"/>
      <c r="G11" s="345"/>
      <c r="H11" s="934">
        <v>17.059999999999999</v>
      </c>
      <c r="I11" s="934">
        <v>15.64</v>
      </c>
      <c r="J11" s="598"/>
      <c r="K11" s="948"/>
      <c r="L11" s="822"/>
      <c r="M11" s="822"/>
      <c r="N11" s="950"/>
      <c r="O11" s="940"/>
      <c r="P11" s="940"/>
      <c r="Q11" s="596"/>
      <c r="R11" s="596"/>
      <c r="S11" s="600" t="s">
        <v>72</v>
      </c>
      <c r="T11" s="362"/>
      <c r="V11" s="362">
        <f t="shared" si="22"/>
        <v>9</v>
      </c>
      <c r="W11" s="601" t="str">
        <f t="shared" si="23"/>
        <v/>
      </c>
      <c r="X11" s="601" t="str">
        <f t="shared" si="11"/>
        <v/>
      </c>
      <c r="Y11" s="601" t="str">
        <f t="shared" si="12"/>
        <v/>
      </c>
      <c r="Z11" s="601" t="str">
        <f t="shared" si="13"/>
        <v/>
      </c>
      <c r="AA11" s="601" t="str">
        <f t="shared" si="14"/>
        <v/>
      </c>
      <c r="AB11" s="601" t="str">
        <f t="shared" si="15"/>
        <v/>
      </c>
      <c r="AD11" s="362" t="str">
        <f>IF(AK11&lt;&gt;"",MAX(AD$3:AD10)+1,"")</f>
        <v/>
      </c>
      <c r="AE11" s="362" t="str">
        <f>IF(AL11&lt;&gt;"",MAX(AE$3:AE10)+1,"")</f>
        <v/>
      </c>
      <c r="AF11" s="362" t="str">
        <f>IF(AM11&lt;&gt;"",MAX(AF$3:AF10)+1,"")</f>
        <v/>
      </c>
      <c r="AG11" s="362" t="str">
        <f>IF(AN11&lt;&gt;"",MAX(AG$3:AG10)+1,"")</f>
        <v/>
      </c>
      <c r="AH11" s="362" t="str">
        <f>IF(AO11&lt;&gt;"",MAX(AH$3:AH10)+1,"")</f>
        <v/>
      </c>
      <c r="AI11" s="362" t="str">
        <f>IF(AP11&lt;&gt;"",MAX(AI$3:AI10)+1,"")</f>
        <v/>
      </c>
      <c r="AK11" s="362" t="str">
        <f>IF(B11="","",IF(COUNTIF($AK$3:AL10,B11)=0,B11,""))</f>
        <v/>
      </c>
      <c r="AL11" s="362" t="str">
        <f>IF(C11="","",IF($B11='Oneri di Urbanizzazione'!$E$29,IF(COUNTIF($AL$3:AL10,$C11)=0,$C11,""),""))</f>
        <v/>
      </c>
      <c r="AM11" s="362" t="str">
        <f>IF(D11="","",IF(AND($B11='Oneri di Urbanizzazione'!$E$29,$C11='Oneri di Urbanizzazione'!$E$31),IF(COUNTIF(AM$3:AM10,$D11)=0,$D11,""),""))</f>
        <v/>
      </c>
      <c r="AN11" s="362" t="str">
        <f>IF(E11="","",IF(AND($B11='Oneri di Urbanizzazione'!$E$29,$C11='Oneri di Urbanizzazione'!$E$31,$D11='Oneri di Urbanizzazione'!$E$34),IF(COUNTIF(AN$3:AN10,$E11)=0,$E11,""),""))</f>
        <v/>
      </c>
      <c r="AO11" s="362" t="str">
        <f>IF(F11="","",IF(AND($B11='Oneri di Urbanizzazione'!$E$29,$C11='Oneri di Urbanizzazione'!$E$31,$D11='Oneri di Urbanizzazione'!$E$34,$E11='Oneri di Urbanizzazione'!$E$36),IF(COUNTIF(AO$3:AO10,$F11)=0,$F11,""),""))</f>
        <v/>
      </c>
      <c r="AP11" s="362" t="str">
        <f>IF(G11="","",IF(AND($B11='Oneri di Urbanizzazione'!$E$29,$C11='Oneri di Urbanizzazione'!$E$31,$D11='Oneri di Urbanizzazione'!$E$34,$E11='Oneri di Urbanizzazione'!$E$36,$F11='Oneri di Urbanizzazione'!$E$38),IF(COUNTIF(AP$3:AP10,$G11)=0,$G11,""),""))</f>
        <v/>
      </c>
      <c r="AY11">
        <f t="shared" si="24"/>
        <v>9</v>
      </c>
      <c r="AZ11" s="375" t="str">
        <f t="shared" si="16"/>
        <v/>
      </c>
      <c r="BA11" s="375" t="str">
        <f t="shared" si="17"/>
        <v>Turistici Commerciali e Direzionali</v>
      </c>
      <c r="BB11" s="375" t="str">
        <f t="shared" si="18"/>
        <v/>
      </c>
      <c r="BC11" s="375" t="str">
        <f t="shared" si="19"/>
        <v/>
      </c>
      <c r="BD11" s="375" t="str">
        <f t="shared" si="20"/>
        <v/>
      </c>
      <c r="BE11" s="375" t="str">
        <f t="shared" si="21"/>
        <v/>
      </c>
      <c r="BI11" t="str">
        <f>IF(BP11&lt;&gt;"",MAX(BI$3:BI10)+1,"")</f>
        <v/>
      </c>
      <c r="BJ11" t="str">
        <f>IF(BQ11&lt;&gt;"",MAX(BJ$3:BJ10)+1,"")</f>
        <v/>
      </c>
      <c r="BK11" t="str">
        <f>IF(BR11&lt;&gt;"",MAX(BK$3:BK10)+1,"")</f>
        <v/>
      </c>
      <c r="BL11" t="str">
        <f>IF(BS11&lt;&gt;"",MAX(BL$3:BL10)+1,"")</f>
        <v/>
      </c>
      <c r="BM11" t="str">
        <f>IF(BT11&lt;&gt;"",MAX(BM$3:BM10)+1,"")</f>
        <v/>
      </c>
      <c r="BN11" t="str">
        <f>IF(BU11&lt;&gt;"",MAX(BN$3:BN10)+1,"")</f>
        <v/>
      </c>
      <c r="BP11" t="str">
        <f>IF(B11&lt;&gt;"",IF(COUNTIF(BP$3:BP10,B11)&gt;0,"",B11),"")</f>
        <v/>
      </c>
      <c r="BQ11" t="str">
        <f>IF(C11&lt;&gt;"",IF(COUNTIF(BQ$3:BQ10,C11)&gt;0,"",C11),"")</f>
        <v/>
      </c>
      <c r="BR11" t="str">
        <f>IF(D11&lt;&gt;"",IF(COUNTIF(BR$3:BR10,D11)&gt;0,"",D11),"")</f>
        <v/>
      </c>
      <c r="BS11" t="str">
        <f>IF(E11&lt;&gt;"",IF(COUNTIF(BS$3:BS10,E11)&gt;0,"",E11),"")</f>
        <v/>
      </c>
      <c r="BT11" t="str">
        <f>IF(F11&lt;&gt;"",IF(COUNTIF(BT$3:BT10,F11)&gt;0,"",F11),"")</f>
        <v/>
      </c>
      <c r="BU11" t="str">
        <f>IF(G11&lt;&gt;"",IF(COUNTIF(BU$3:BU10,G11)&gt;0,"",G11),"")</f>
        <v/>
      </c>
    </row>
    <row r="12" spans="1:73" ht="18" x14ac:dyDescent="0.2">
      <c r="A12" s="595" t="str">
        <f t="shared" si="10"/>
        <v>Interventi di ristrutturazione urbanistica o nuova edificazioneArtigianali o IndustrialiIF &lt; 1,5</v>
      </c>
      <c r="B12" s="751" t="s">
        <v>16785</v>
      </c>
      <c r="C12" s="751" t="s">
        <v>16789</v>
      </c>
      <c r="D12" s="752"/>
      <c r="E12" s="651" t="s">
        <v>16786</v>
      </c>
      <c r="F12" s="345"/>
      <c r="G12" s="345"/>
      <c r="H12" s="934">
        <v>32.229999999999997</v>
      </c>
      <c r="I12" s="934">
        <v>29.54</v>
      </c>
      <c r="J12" s="598"/>
      <c r="K12" s="948"/>
      <c r="L12" s="822"/>
      <c r="M12" s="822"/>
      <c r="N12" s="950"/>
      <c r="O12" s="940"/>
      <c r="P12" s="940"/>
      <c r="Q12" s="596"/>
      <c r="R12" s="596"/>
      <c r="S12" s="600" t="s">
        <v>72</v>
      </c>
      <c r="T12" s="362"/>
      <c r="V12" s="362">
        <f t="shared" si="22"/>
        <v>10</v>
      </c>
      <c r="W12" s="601" t="str">
        <f t="shared" si="23"/>
        <v/>
      </c>
      <c r="X12" s="601" t="str">
        <f t="shared" si="11"/>
        <v/>
      </c>
      <c r="Y12" s="601" t="str">
        <f t="shared" si="12"/>
        <v/>
      </c>
      <c r="Z12" s="601" t="str">
        <f t="shared" si="13"/>
        <v/>
      </c>
      <c r="AA12" s="601" t="str">
        <f t="shared" si="14"/>
        <v/>
      </c>
      <c r="AB12" s="601" t="str">
        <f t="shared" si="15"/>
        <v/>
      </c>
      <c r="AD12" s="362" t="str">
        <f>IF(AK12&lt;&gt;"",MAX(AD$3:AD11)+1,"")</f>
        <v/>
      </c>
      <c r="AE12" s="362" t="str">
        <f>IF(AL12&lt;&gt;"",MAX(AE$3:AE11)+1,"")</f>
        <v/>
      </c>
      <c r="AF12" s="362" t="str">
        <f>IF(AM12&lt;&gt;"",MAX(AF$3:AF11)+1,"")</f>
        <v/>
      </c>
      <c r="AG12" s="362" t="str">
        <f>IF(AN12&lt;&gt;"",MAX(AG$3:AG11)+1,"")</f>
        <v/>
      </c>
      <c r="AH12" s="362" t="str">
        <f>IF(AO12&lt;&gt;"",MAX(AH$3:AH11)+1,"")</f>
        <v/>
      </c>
      <c r="AI12" s="362" t="str">
        <f>IF(AP12&lt;&gt;"",MAX(AI$3:AI11)+1,"")</f>
        <v/>
      </c>
      <c r="AK12" s="362" t="str">
        <f>IF(B12="","",IF(COUNTIF($AK$3:AL11,B12)=0,B12,""))</f>
        <v/>
      </c>
      <c r="AL12" s="362" t="str">
        <f>IF(C12="","",IF($B12='Oneri di Urbanizzazione'!$E$29,IF(COUNTIF($AL$3:AL11,$C12)=0,$C12,""),""))</f>
        <v/>
      </c>
      <c r="AM12" s="362" t="str">
        <f>IF(D12="","",IF(AND($B12='Oneri di Urbanizzazione'!$E$29,$C12='Oneri di Urbanizzazione'!$E$31),IF(COUNTIF(AM$3:AM11,$D12)=0,$D12,""),""))</f>
        <v/>
      </c>
      <c r="AN12" s="362" t="str">
        <f>IF(E12="","",IF(AND($B12='Oneri di Urbanizzazione'!$E$29,$C12='Oneri di Urbanizzazione'!$E$31,$D12='Oneri di Urbanizzazione'!$E$34),IF(COUNTIF(AN$3:AN11,$E12)=0,$E12,""),""))</f>
        <v/>
      </c>
      <c r="AO12" s="362" t="str">
        <f>IF(F12="","",IF(AND($B12='Oneri di Urbanizzazione'!$E$29,$C12='Oneri di Urbanizzazione'!$E$31,$D12='Oneri di Urbanizzazione'!$E$34,$E12='Oneri di Urbanizzazione'!$E$36),IF(COUNTIF(AO$3:AO11,$F12)=0,$F12,""),""))</f>
        <v/>
      </c>
      <c r="AP12" s="362" t="str">
        <f>IF(G12="","",IF(AND($B12='Oneri di Urbanizzazione'!$E$29,$C12='Oneri di Urbanizzazione'!$E$31,$D12='Oneri di Urbanizzazione'!$E$34,$E12='Oneri di Urbanizzazione'!$E$36,$F12='Oneri di Urbanizzazione'!$E$38),IF(COUNTIF(AP$3:AP11,$G12)=0,$G12,""),""))</f>
        <v/>
      </c>
      <c r="AY12">
        <f t="shared" si="24"/>
        <v>10</v>
      </c>
      <c r="AZ12" s="375" t="str">
        <f t="shared" si="16"/>
        <v/>
      </c>
      <c r="BA12" s="375" t="str">
        <f t="shared" si="17"/>
        <v>Commerciali all'ingrosso</v>
      </c>
      <c r="BB12" s="375" t="str">
        <f t="shared" si="18"/>
        <v/>
      </c>
      <c r="BC12" s="375" t="str">
        <f t="shared" si="19"/>
        <v/>
      </c>
      <c r="BD12" s="375" t="str">
        <f t="shared" si="20"/>
        <v/>
      </c>
      <c r="BE12" s="375" t="str">
        <f t="shared" si="21"/>
        <v/>
      </c>
      <c r="BI12" t="str">
        <f>IF(BP12&lt;&gt;"",MAX(BI$3:BI11)+1,"")</f>
        <v/>
      </c>
      <c r="BJ12" t="str">
        <f>IF(BQ12&lt;&gt;"",MAX(BJ$3:BJ11)+1,"")</f>
        <v/>
      </c>
      <c r="BK12" t="str">
        <f>IF(BR12&lt;&gt;"",MAX(BK$3:BK11)+1,"")</f>
        <v/>
      </c>
      <c r="BL12" t="str">
        <f>IF(BS12&lt;&gt;"",MAX(BL$3:BL11)+1,"")</f>
        <v/>
      </c>
      <c r="BM12" t="str">
        <f>IF(BT12&lt;&gt;"",MAX(BM$3:BM11)+1,"")</f>
        <v/>
      </c>
      <c r="BN12" t="str">
        <f>IF(BU12&lt;&gt;"",MAX(BN$3:BN11)+1,"")</f>
        <v/>
      </c>
      <c r="BP12" t="str">
        <f>IF(B12&lt;&gt;"",IF(COUNTIF(BP$3:BP11,B12)&gt;0,"",B12),"")</f>
        <v/>
      </c>
      <c r="BQ12" t="str">
        <f>IF(C12&lt;&gt;"",IF(COUNTIF(BQ$3:BQ11,C12)&gt;0,"",C12),"")</f>
        <v/>
      </c>
      <c r="BR12" t="str">
        <f>IF(D12&lt;&gt;"",IF(COUNTIF(BR$3:BR11,D12)&gt;0,"",D12),"")</f>
        <v/>
      </c>
      <c r="BS12" t="str">
        <f>IF(E12&lt;&gt;"",IF(COUNTIF(BS$3:BS11,E12)&gt;0,"",E12),"")</f>
        <v/>
      </c>
      <c r="BT12" t="str">
        <f>IF(F12&lt;&gt;"",IF(COUNTIF(BT$3:BT11,F12)&gt;0,"",F12),"")</f>
        <v/>
      </c>
      <c r="BU12" t="str">
        <f>IF(G12&lt;&gt;"",IF(COUNTIF(BU$3:BU11,G12)&gt;0,"",G12),"")</f>
        <v/>
      </c>
    </row>
    <row r="13" spans="1:73" ht="18" x14ac:dyDescent="0.2">
      <c r="A13" s="595" t="str">
        <f t="shared" si="10"/>
        <v>Interventi di ristrutturazione urbanistica o nuova edificazioneArtigianali o IndustrialiIF &gt; 1,5 &lt; 3</v>
      </c>
      <c r="B13" s="751" t="s">
        <v>16785</v>
      </c>
      <c r="C13" s="751" t="s">
        <v>16789</v>
      </c>
      <c r="D13" s="752"/>
      <c r="E13" s="651" t="s">
        <v>16787</v>
      </c>
      <c r="F13" s="345"/>
      <c r="G13" s="345"/>
      <c r="H13" s="934">
        <v>26.86</v>
      </c>
      <c r="I13" s="934">
        <v>24.62</v>
      </c>
      <c r="J13" s="598"/>
      <c r="K13" s="948"/>
      <c r="L13" s="822"/>
      <c r="M13" s="822"/>
      <c r="N13" s="950"/>
      <c r="O13" s="940"/>
      <c r="P13" s="940"/>
      <c r="Q13" s="596"/>
      <c r="R13" s="596"/>
      <c r="S13" s="600" t="s">
        <v>72</v>
      </c>
      <c r="T13" s="362"/>
      <c r="V13" s="362">
        <f t="shared" si="22"/>
        <v>11</v>
      </c>
      <c r="W13" s="601" t="str">
        <f t="shared" si="23"/>
        <v/>
      </c>
      <c r="X13" s="601" t="str">
        <f t="shared" si="11"/>
        <v/>
      </c>
      <c r="Y13" s="601" t="str">
        <f t="shared" si="12"/>
        <v/>
      </c>
      <c r="Z13" s="601" t="str">
        <f t="shared" si="13"/>
        <v/>
      </c>
      <c r="AA13" s="601" t="str">
        <f t="shared" si="14"/>
        <v/>
      </c>
      <c r="AB13" s="601" t="str">
        <f t="shared" si="15"/>
        <v/>
      </c>
      <c r="AD13" s="362" t="str">
        <f>IF(AK13&lt;&gt;"",MAX(AD$3:AD12)+1,"")</f>
        <v/>
      </c>
      <c r="AE13" s="362" t="str">
        <f>IF(AL13&lt;&gt;"",MAX(AE$3:AE12)+1,"")</f>
        <v/>
      </c>
      <c r="AF13" s="362" t="str">
        <f>IF(AM13&lt;&gt;"",MAX(AF$3:AF12)+1,"")</f>
        <v/>
      </c>
      <c r="AG13" s="362" t="str">
        <f>IF(AN13&lt;&gt;"",MAX(AG$3:AG12)+1,"")</f>
        <v/>
      </c>
      <c r="AH13" s="362" t="str">
        <f>IF(AO13&lt;&gt;"",MAX(AH$3:AH12)+1,"")</f>
        <v/>
      </c>
      <c r="AI13" s="362" t="str">
        <f>IF(AP13&lt;&gt;"",MAX(AI$3:AI12)+1,"")</f>
        <v/>
      </c>
      <c r="AK13" s="362" t="str">
        <f>IF(B13="","",IF(COUNTIF($AK$3:AL12,B13)=0,B13,""))</f>
        <v/>
      </c>
      <c r="AL13" s="362" t="str">
        <f>IF(C13="","",IF($B13='Oneri di Urbanizzazione'!$E$29,IF(COUNTIF($AL$3:AL12,$C13)=0,$C13,""),""))</f>
        <v/>
      </c>
      <c r="AM13" s="362" t="str">
        <f>IF(D13="","",IF(AND($B13='Oneri di Urbanizzazione'!$E$29,$C13='Oneri di Urbanizzazione'!$E$31),IF(COUNTIF(AM$3:AM12,$D13)=0,$D13,""),""))</f>
        <v/>
      </c>
      <c r="AN13" s="362" t="str">
        <f>IF(E13="","",IF(AND($B13='Oneri di Urbanizzazione'!$E$29,$C13='Oneri di Urbanizzazione'!$E$31,$D13='Oneri di Urbanizzazione'!$E$34),IF(COUNTIF(AN$3:AN12,$E13)=0,$E13,""),""))</f>
        <v/>
      </c>
      <c r="AO13" s="362" t="str">
        <f>IF(F13="","",IF(AND($B13='Oneri di Urbanizzazione'!$E$29,$C13='Oneri di Urbanizzazione'!$E$31,$D13='Oneri di Urbanizzazione'!$E$34,$E13='Oneri di Urbanizzazione'!$E$36),IF(COUNTIF(AO$3:AO12,$F13)=0,$F13,""),""))</f>
        <v/>
      </c>
      <c r="AP13" s="362" t="str">
        <f>IF(G13="","",IF(AND($B13='Oneri di Urbanizzazione'!$E$29,$C13='Oneri di Urbanizzazione'!$E$31,$D13='Oneri di Urbanizzazione'!$E$34,$E13='Oneri di Urbanizzazione'!$E$36,$F13='Oneri di Urbanizzazione'!$E$38),IF(COUNTIF(AP$3:AP12,$G13)=0,$G13,""),""))</f>
        <v/>
      </c>
      <c r="AY13">
        <f t="shared" si="24"/>
        <v>11</v>
      </c>
      <c r="AZ13" s="375" t="str">
        <f t="shared" si="16"/>
        <v/>
      </c>
      <c r="BA13" s="375" t="str">
        <f t="shared" si="17"/>
        <v/>
      </c>
      <c r="BB13" s="375" t="str">
        <f t="shared" si="18"/>
        <v/>
      </c>
      <c r="BC13" s="375" t="str">
        <f t="shared" si="19"/>
        <v/>
      </c>
      <c r="BD13" s="375" t="str">
        <f t="shared" si="20"/>
        <v/>
      </c>
      <c r="BE13" s="375" t="str">
        <f t="shared" si="21"/>
        <v/>
      </c>
      <c r="BI13" t="str">
        <f>IF(BP13&lt;&gt;"",MAX(BI$3:BI12)+1,"")</f>
        <v/>
      </c>
      <c r="BJ13" t="str">
        <f>IF(BQ13&lt;&gt;"",MAX(BJ$3:BJ12)+1,"")</f>
        <v/>
      </c>
      <c r="BK13" t="str">
        <f>IF(BR13&lt;&gt;"",MAX(BK$3:BK12)+1,"")</f>
        <v/>
      </c>
      <c r="BL13" t="str">
        <f>IF(BS13&lt;&gt;"",MAX(BL$3:BL12)+1,"")</f>
        <v/>
      </c>
      <c r="BM13" t="str">
        <f>IF(BT13&lt;&gt;"",MAX(BM$3:BM12)+1,"")</f>
        <v/>
      </c>
      <c r="BN13" t="str">
        <f>IF(BU13&lt;&gt;"",MAX(BN$3:BN12)+1,"")</f>
        <v/>
      </c>
      <c r="BP13" t="str">
        <f>IF(B13&lt;&gt;"",IF(COUNTIF(BP$3:BP12,B13)&gt;0,"",B13),"")</f>
        <v/>
      </c>
      <c r="BQ13" t="str">
        <f>IF(C13&lt;&gt;"",IF(COUNTIF(BQ$3:BQ12,C13)&gt;0,"",C13),"")</f>
        <v/>
      </c>
      <c r="BR13" t="str">
        <f>IF(D13&lt;&gt;"",IF(COUNTIF(BR$3:BR12,D13)&gt;0,"",D13),"")</f>
        <v/>
      </c>
      <c r="BS13" t="str">
        <f>IF(E13&lt;&gt;"",IF(COUNTIF(BS$3:BS12,E13)&gt;0,"",E13),"")</f>
        <v/>
      </c>
      <c r="BT13" t="str">
        <f>IF(F13&lt;&gt;"",IF(COUNTIF(BT$3:BT12,F13)&gt;0,"",F13),"")</f>
        <v/>
      </c>
      <c r="BU13" t="str">
        <f>IF(G13&lt;&gt;"",IF(COUNTIF(BU$3:BU12,G13)&gt;0,"",G13),"")</f>
        <v/>
      </c>
    </row>
    <row r="14" spans="1:73" ht="18" x14ac:dyDescent="0.2">
      <c r="A14" s="595" t="str">
        <f t="shared" si="10"/>
        <v>Interventi di ristrutturazione urbanistica o nuova edificazioneArtigianali o IndustrialiIF &gt; 3</v>
      </c>
      <c r="B14" s="751" t="s">
        <v>16785</v>
      </c>
      <c r="C14" s="751" t="s">
        <v>16789</v>
      </c>
      <c r="D14" s="752"/>
      <c r="E14" s="651" t="s">
        <v>16788</v>
      </c>
      <c r="F14" s="345"/>
      <c r="G14" s="345"/>
      <c r="H14" s="934">
        <v>24.17</v>
      </c>
      <c r="I14" s="934">
        <v>22.15</v>
      </c>
      <c r="J14" s="598"/>
      <c r="K14" s="948"/>
      <c r="L14" s="822"/>
      <c r="M14" s="822"/>
      <c r="N14" s="950"/>
      <c r="O14" s="940"/>
      <c r="P14" s="940"/>
      <c r="Q14" s="596"/>
      <c r="R14" s="596"/>
      <c r="S14" s="600" t="s">
        <v>72</v>
      </c>
      <c r="T14" s="362"/>
      <c r="V14" s="362">
        <f t="shared" si="22"/>
        <v>12</v>
      </c>
      <c r="W14" s="601" t="str">
        <f t="shared" si="23"/>
        <v/>
      </c>
      <c r="X14" s="601" t="str">
        <f t="shared" si="11"/>
        <v/>
      </c>
      <c r="Y14" s="601" t="str">
        <f t="shared" si="12"/>
        <v/>
      </c>
      <c r="Z14" s="601" t="str">
        <f t="shared" si="13"/>
        <v/>
      </c>
      <c r="AA14" s="601" t="str">
        <f t="shared" si="14"/>
        <v/>
      </c>
      <c r="AB14" s="601" t="str">
        <f t="shared" si="15"/>
        <v/>
      </c>
      <c r="AD14" s="362" t="str">
        <f>IF(AK14&lt;&gt;"",MAX(AD$3:AD13)+1,"")</f>
        <v/>
      </c>
      <c r="AE14" s="362" t="str">
        <f>IF(AL14&lt;&gt;"",MAX(AE$3:AE13)+1,"")</f>
        <v/>
      </c>
      <c r="AF14" s="362" t="str">
        <f>IF(AM14&lt;&gt;"",MAX(AF$3:AF13)+1,"")</f>
        <v/>
      </c>
      <c r="AG14" s="362" t="str">
        <f>IF(AN14&lt;&gt;"",MAX(AG$3:AG13)+1,"")</f>
        <v/>
      </c>
      <c r="AH14" s="362" t="str">
        <f>IF(AO14&lt;&gt;"",MAX(AH$3:AH13)+1,"")</f>
        <v/>
      </c>
      <c r="AI14" s="362" t="str">
        <f>IF(AP14&lt;&gt;"",MAX(AI$3:AI13)+1,"")</f>
        <v/>
      </c>
      <c r="AK14" s="362" t="str">
        <f>IF(B14="","",IF(COUNTIF($AK$3:AL13,B14)=0,B14,""))</f>
        <v/>
      </c>
      <c r="AL14" s="362" t="str">
        <f>IF(C14="","",IF($B14='Oneri di Urbanizzazione'!$E$29,IF(COUNTIF($AL$3:AL13,$C14)=0,$C14,""),""))</f>
        <v/>
      </c>
      <c r="AM14" s="362" t="str">
        <f>IF(D14="","",IF(AND($B14='Oneri di Urbanizzazione'!$E$29,$C14='Oneri di Urbanizzazione'!$E$31),IF(COUNTIF(AM$3:AM13,$D14)=0,$D14,""),""))</f>
        <v/>
      </c>
      <c r="AN14" s="362" t="str">
        <f>IF(E14="","",IF(AND($B14='Oneri di Urbanizzazione'!$E$29,$C14='Oneri di Urbanizzazione'!$E$31,$D14='Oneri di Urbanizzazione'!$E$34),IF(COUNTIF(AN$3:AN13,$E14)=0,$E14,""),""))</f>
        <v/>
      </c>
      <c r="AO14" s="362" t="str">
        <f>IF(F14="","",IF(AND($B14='Oneri di Urbanizzazione'!$E$29,$C14='Oneri di Urbanizzazione'!$E$31,$D14='Oneri di Urbanizzazione'!$E$34,$E14='Oneri di Urbanizzazione'!$E$36),IF(COUNTIF(AO$3:AO13,$F14)=0,$F14,""),""))</f>
        <v/>
      </c>
      <c r="AP14" s="362" t="str">
        <f>IF(G14="","",IF(AND($B14='Oneri di Urbanizzazione'!$E$29,$C14='Oneri di Urbanizzazione'!$E$31,$D14='Oneri di Urbanizzazione'!$E$34,$E14='Oneri di Urbanizzazione'!$E$36,$F14='Oneri di Urbanizzazione'!$E$38),IF(COUNTIF(AP$3:AP13,$G14)=0,$G14,""),""))</f>
        <v/>
      </c>
      <c r="AY14">
        <f t="shared" si="24"/>
        <v>12</v>
      </c>
      <c r="AZ14" s="375" t="str">
        <f t="shared" si="16"/>
        <v/>
      </c>
      <c r="BA14" s="375" t="str">
        <f t="shared" si="17"/>
        <v/>
      </c>
      <c r="BB14" s="375" t="str">
        <f t="shared" si="18"/>
        <v/>
      </c>
      <c r="BC14" s="375" t="str">
        <f t="shared" si="19"/>
        <v/>
      </c>
      <c r="BD14" s="375" t="str">
        <f t="shared" si="20"/>
        <v/>
      </c>
      <c r="BE14" s="375" t="str">
        <f t="shared" si="21"/>
        <v/>
      </c>
      <c r="BI14" t="str">
        <f>IF(BP14&lt;&gt;"",MAX(BI$3:BI13)+1,"")</f>
        <v/>
      </c>
      <c r="BJ14" t="str">
        <f>IF(BQ14&lt;&gt;"",MAX(BJ$3:BJ13)+1,"")</f>
        <v/>
      </c>
      <c r="BK14" t="str">
        <f>IF(BR14&lt;&gt;"",MAX(BK$3:BK13)+1,"")</f>
        <v/>
      </c>
      <c r="BL14" t="str">
        <f>IF(BS14&lt;&gt;"",MAX(BL$3:BL13)+1,"")</f>
        <v/>
      </c>
      <c r="BM14" t="str">
        <f>IF(BT14&lt;&gt;"",MAX(BM$3:BM13)+1,"")</f>
        <v/>
      </c>
      <c r="BN14" t="str">
        <f>IF(BU14&lt;&gt;"",MAX(BN$3:BN13)+1,"")</f>
        <v/>
      </c>
      <c r="BP14" t="str">
        <f>IF(B14&lt;&gt;"",IF(COUNTIF(BP$3:BP13,B14)&gt;0,"",B14),"")</f>
        <v/>
      </c>
      <c r="BQ14" t="str">
        <f>IF(C14&lt;&gt;"",IF(COUNTIF(BQ$3:BQ13,C14)&gt;0,"",C14),"")</f>
        <v/>
      </c>
      <c r="BR14" t="str">
        <f>IF(D14&lt;&gt;"",IF(COUNTIF(BR$3:BR13,D14)&gt;0,"",D14),"")</f>
        <v/>
      </c>
      <c r="BS14" t="str">
        <f>IF(E14&lt;&gt;"",IF(COUNTIF(BS$3:BS13,E14)&gt;0,"",E14),"")</f>
        <v/>
      </c>
      <c r="BT14" t="str">
        <f>IF(F14&lt;&gt;"",IF(COUNTIF(BT$3:BT13,F14)&gt;0,"",F14),"")</f>
        <v/>
      </c>
      <c r="BU14" t="str">
        <f>IF(G14&lt;&gt;"",IF(COUNTIF(BU$3:BU13,G14)&gt;0,"",G14),"")</f>
        <v/>
      </c>
    </row>
    <row r="15" spans="1:73" ht="18" x14ac:dyDescent="0.2">
      <c r="A15" s="595" t="str">
        <f t="shared" si="10"/>
        <v>Interventi di restauro e di ristrutturazione ediliziaArtigianali o IndustrialiCon cambio di destinazione d'uso da residenziale</v>
      </c>
      <c r="B15" s="751" t="s">
        <v>16781</v>
      </c>
      <c r="C15" s="751" t="s">
        <v>16789</v>
      </c>
      <c r="D15" s="752" t="s">
        <v>16790</v>
      </c>
      <c r="E15" s="651"/>
      <c r="F15" s="345"/>
      <c r="G15" s="345"/>
      <c r="H15" s="934">
        <f>H9*1.5</f>
        <v>7.8149999999999995</v>
      </c>
      <c r="I15" s="934">
        <f>I9*1.5</f>
        <v>7.17</v>
      </c>
      <c r="J15" s="598"/>
      <c r="K15" s="948"/>
      <c r="L15" s="822"/>
      <c r="M15" s="822"/>
      <c r="N15" s="950"/>
      <c r="O15" s="940"/>
      <c r="P15" s="940"/>
      <c r="Q15" s="596"/>
      <c r="R15" s="596"/>
      <c r="S15" s="600" t="s">
        <v>72</v>
      </c>
      <c r="T15" s="362"/>
      <c r="V15" s="362">
        <f t="shared" si="22"/>
        <v>13</v>
      </c>
      <c r="W15" s="601" t="str">
        <f t="shared" si="23"/>
        <v/>
      </c>
      <c r="X15" s="601" t="str">
        <f t="shared" si="11"/>
        <v/>
      </c>
      <c r="Y15" s="601" t="str">
        <f t="shared" si="12"/>
        <v/>
      </c>
      <c r="Z15" s="601" t="str">
        <f t="shared" si="13"/>
        <v/>
      </c>
      <c r="AA15" s="601" t="str">
        <f t="shared" si="14"/>
        <v/>
      </c>
      <c r="AB15" s="601" t="str">
        <f t="shared" si="15"/>
        <v/>
      </c>
      <c r="AD15" s="362" t="str">
        <f>IF(AK15&lt;&gt;"",MAX(AD$3:AD14)+1,"")</f>
        <v/>
      </c>
      <c r="AE15" s="362" t="str">
        <f>IF(AL15&lt;&gt;"",MAX(AE$3:AE14)+1,"")</f>
        <v/>
      </c>
      <c r="AF15" s="362" t="str">
        <f>IF(AM15&lt;&gt;"",MAX(AF$3:AF14)+1,"")</f>
        <v/>
      </c>
      <c r="AG15" s="362" t="str">
        <f>IF(AN15&lt;&gt;"",MAX(AG$3:AG14)+1,"")</f>
        <v/>
      </c>
      <c r="AH15" s="362" t="str">
        <f>IF(AO15&lt;&gt;"",MAX(AH$3:AH14)+1,"")</f>
        <v/>
      </c>
      <c r="AI15" s="362" t="str">
        <f>IF(AP15&lt;&gt;"",MAX(AI$3:AI14)+1,"")</f>
        <v/>
      </c>
      <c r="AK15" s="362" t="str">
        <f>IF(B15="","",IF(COUNTIF($AK$3:AL14,B15)=0,B15,""))</f>
        <v/>
      </c>
      <c r="AL15" s="362" t="str">
        <f>IF(C15="","",IF($B15='Oneri di Urbanizzazione'!$E$29,IF(COUNTIF($AL$3:AL14,$C15)=0,$C15,""),""))</f>
        <v/>
      </c>
      <c r="AM15" s="362" t="str">
        <f>IF(D15="","",IF(AND($B15='Oneri di Urbanizzazione'!$E$29,$C15='Oneri di Urbanizzazione'!$E$31),IF(COUNTIF(AM$3:AM14,$D15)=0,$D15,""),""))</f>
        <v/>
      </c>
      <c r="AN15" s="362" t="str">
        <f>IF(E15="","",IF(AND($B15='Oneri di Urbanizzazione'!$E$29,$C15='Oneri di Urbanizzazione'!$E$31,$D15='Oneri di Urbanizzazione'!$E$34),IF(COUNTIF(AN$3:AN14,$E15)=0,$E15,""),""))</f>
        <v/>
      </c>
      <c r="AO15" s="362" t="str">
        <f>IF(F15="","",IF(AND($B15='Oneri di Urbanizzazione'!$E$29,$C15='Oneri di Urbanizzazione'!$E$31,$D15='Oneri di Urbanizzazione'!$E$34,$E15='Oneri di Urbanizzazione'!$E$36),IF(COUNTIF(AO$3:AO14,$F15)=0,$F15,""),""))</f>
        <v/>
      </c>
      <c r="AP15" s="362" t="str">
        <f>IF(G15="","",IF(AND($B15='Oneri di Urbanizzazione'!$E$29,$C15='Oneri di Urbanizzazione'!$E$31,$D15='Oneri di Urbanizzazione'!$E$34,$E15='Oneri di Urbanizzazione'!$E$36,$F15='Oneri di Urbanizzazione'!$E$38),IF(COUNTIF(AP$3:AP14,$G15)=0,$G15,""),""))</f>
        <v/>
      </c>
      <c r="AY15">
        <f t="shared" si="24"/>
        <v>13</v>
      </c>
      <c r="AZ15" s="375" t="str">
        <f t="shared" si="16"/>
        <v/>
      </c>
      <c r="BA15" s="375" t="str">
        <f t="shared" si="17"/>
        <v/>
      </c>
      <c r="BB15" s="375" t="str">
        <f t="shared" si="18"/>
        <v/>
      </c>
      <c r="BC15" s="375" t="str">
        <f t="shared" si="19"/>
        <v/>
      </c>
      <c r="BD15" s="375" t="str">
        <f t="shared" si="20"/>
        <v/>
      </c>
      <c r="BE15" s="375" t="str">
        <f t="shared" si="21"/>
        <v/>
      </c>
      <c r="BI15" t="str">
        <f>IF(BP15&lt;&gt;"",MAX(BI$3:BI14)+1,"")</f>
        <v/>
      </c>
      <c r="BJ15" t="str">
        <f>IF(BQ15&lt;&gt;"",MAX(BJ$3:BJ14)+1,"")</f>
        <v/>
      </c>
      <c r="BK15">
        <f>IF(BR15&lt;&gt;"",MAX(BK$3:BK14)+1,"")</f>
        <v>1</v>
      </c>
      <c r="BL15" t="str">
        <f>IF(BS15&lt;&gt;"",MAX(BL$3:BL14)+1,"")</f>
        <v/>
      </c>
      <c r="BM15" t="str">
        <f>IF(BT15&lt;&gt;"",MAX(BM$3:BM14)+1,"")</f>
        <v/>
      </c>
      <c r="BN15" t="str">
        <f>IF(BU15&lt;&gt;"",MAX(BN$3:BN14)+1,"")</f>
        <v/>
      </c>
      <c r="BP15" t="str">
        <f>IF(B15&lt;&gt;"",IF(COUNTIF(BP$3:BP14,B15)&gt;0,"",B15),"")</f>
        <v/>
      </c>
      <c r="BQ15" t="str">
        <f>IF(C15&lt;&gt;"",IF(COUNTIF(BQ$3:BQ14,C15)&gt;0,"",C15),"")</f>
        <v/>
      </c>
      <c r="BR15" t="str">
        <f>IF(D15&lt;&gt;"",IF(COUNTIF(BR$3:BR14,D15)&gt;0,"",D15),"")</f>
        <v>Con cambio di destinazione d'uso da residenziale</v>
      </c>
      <c r="BS15" t="str">
        <f>IF(E15&lt;&gt;"",IF(COUNTIF(BS$3:BS14,E15)&gt;0,"",E15),"")</f>
        <v/>
      </c>
      <c r="BT15" t="str">
        <f>IF(F15&lt;&gt;"",IF(COUNTIF(BT$3:BT14,F15)&gt;0,"",F15),"")</f>
        <v/>
      </c>
      <c r="BU15" t="str">
        <f>IF(G15&lt;&gt;"",IF(COUNTIF(BU$3:BU14,G15)&gt;0,"",G15),"")</f>
        <v/>
      </c>
    </row>
    <row r="16" spans="1:73" ht="25.5" x14ac:dyDescent="0.2">
      <c r="A16" s="595" t="str">
        <f t="shared" si="10"/>
        <v>intervento di ristrutturazione edilizia con addizione funzionale o comunque con aumento di superficie: per ogni mc aggiuntoArtigianali o IndustrialiCon cambio di destinazione d'uso da residenziale</v>
      </c>
      <c r="B16" s="751" t="s">
        <v>16783</v>
      </c>
      <c r="C16" s="751" t="s">
        <v>16789</v>
      </c>
      <c r="D16" s="752" t="s">
        <v>16790</v>
      </c>
      <c r="E16" s="651"/>
      <c r="F16" s="345"/>
      <c r="G16" s="345"/>
      <c r="H16" s="934">
        <f t="shared" ref="H16:I20" si="25">H10*1.5</f>
        <v>12.09</v>
      </c>
      <c r="I16" s="934">
        <f t="shared" si="25"/>
        <v>11.07</v>
      </c>
      <c r="J16" s="598"/>
      <c r="K16" s="948"/>
      <c r="L16" s="822"/>
      <c r="M16" s="822"/>
      <c r="N16" s="950"/>
      <c r="O16" s="940"/>
      <c r="P16" s="940"/>
      <c r="Q16" s="596"/>
      <c r="R16" s="596"/>
      <c r="S16" s="600" t="s">
        <v>72</v>
      </c>
      <c r="T16" s="362"/>
      <c r="V16" s="362">
        <f t="shared" si="22"/>
        <v>14</v>
      </c>
      <c r="W16" s="601" t="str">
        <f t="shared" si="23"/>
        <v/>
      </c>
      <c r="X16" s="601" t="str">
        <f t="shared" si="11"/>
        <v/>
      </c>
      <c r="Y16" s="601" t="str">
        <f t="shared" si="12"/>
        <v/>
      </c>
      <c r="Z16" s="601" t="str">
        <f t="shared" si="13"/>
        <v/>
      </c>
      <c r="AA16" s="601" t="str">
        <f t="shared" si="14"/>
        <v/>
      </c>
      <c r="AB16" s="601" t="str">
        <f t="shared" si="15"/>
        <v/>
      </c>
      <c r="AD16" s="362" t="str">
        <f>IF(AK16&lt;&gt;"",MAX(AD$3:AD15)+1,"")</f>
        <v/>
      </c>
      <c r="AE16" s="362" t="str">
        <f>IF(AL16&lt;&gt;"",MAX(AE$3:AE15)+1,"")</f>
        <v/>
      </c>
      <c r="AF16" s="362" t="str">
        <f>IF(AM16&lt;&gt;"",MAX(AF$3:AF15)+1,"")</f>
        <v/>
      </c>
      <c r="AG16" s="362" t="str">
        <f>IF(AN16&lt;&gt;"",MAX(AG$3:AG15)+1,"")</f>
        <v/>
      </c>
      <c r="AH16" s="362" t="str">
        <f>IF(AO16&lt;&gt;"",MAX(AH$3:AH15)+1,"")</f>
        <v/>
      </c>
      <c r="AI16" s="362" t="str">
        <f>IF(AP16&lt;&gt;"",MAX(AI$3:AI15)+1,"")</f>
        <v/>
      </c>
      <c r="AK16" s="362" t="str">
        <f>IF(B16="","",IF(COUNTIF($AK$3:AL15,B16)=0,B16,""))</f>
        <v/>
      </c>
      <c r="AL16" s="362" t="str">
        <f>IF(C16="","",IF($B16='Oneri di Urbanizzazione'!$E$29,IF(COUNTIF($AL$3:AL15,$C16)=0,$C16,""),""))</f>
        <v/>
      </c>
      <c r="AM16" s="362" t="str">
        <f>IF(D16="","",IF(AND($B16='Oneri di Urbanizzazione'!$E$29,$C16='Oneri di Urbanizzazione'!$E$31),IF(COUNTIF(AM$3:AM15,$D16)=0,$D16,""),""))</f>
        <v/>
      </c>
      <c r="AN16" s="362" t="str">
        <f>IF(E16="","",IF(AND($B16='Oneri di Urbanizzazione'!$E$29,$C16='Oneri di Urbanizzazione'!$E$31,$D16='Oneri di Urbanizzazione'!$E$34),IF(COUNTIF(AN$3:AN15,$E16)=0,$E16,""),""))</f>
        <v/>
      </c>
      <c r="AO16" s="362" t="str">
        <f>IF(F16="","",IF(AND($B16='Oneri di Urbanizzazione'!$E$29,$C16='Oneri di Urbanizzazione'!$E$31,$D16='Oneri di Urbanizzazione'!$E$34,$E16='Oneri di Urbanizzazione'!$E$36),IF(COUNTIF(AO$3:AO15,$F16)=0,$F16,""),""))</f>
        <v/>
      </c>
      <c r="AP16" s="362" t="str">
        <f>IF(G16="","",IF(AND($B16='Oneri di Urbanizzazione'!$E$29,$C16='Oneri di Urbanizzazione'!$E$31,$D16='Oneri di Urbanizzazione'!$E$34,$E16='Oneri di Urbanizzazione'!$E$36,$F16='Oneri di Urbanizzazione'!$E$38),IF(COUNTIF(AP$3:AP15,$G16)=0,$G16,""),""))</f>
        <v/>
      </c>
      <c r="AY16">
        <f t="shared" si="24"/>
        <v>14</v>
      </c>
      <c r="AZ16" s="375" t="str">
        <f t="shared" si="16"/>
        <v/>
      </c>
      <c r="BA16" s="375" t="str">
        <f t="shared" si="17"/>
        <v/>
      </c>
      <c r="BB16" s="375" t="str">
        <f t="shared" si="18"/>
        <v/>
      </c>
      <c r="BC16" s="375" t="str">
        <f t="shared" si="19"/>
        <v/>
      </c>
      <c r="BD16" s="375" t="str">
        <f t="shared" si="20"/>
        <v/>
      </c>
      <c r="BE16" s="375" t="str">
        <f t="shared" si="21"/>
        <v/>
      </c>
      <c r="BI16" t="str">
        <f>IF(BP16&lt;&gt;"",MAX(BI$3:BI15)+1,"")</f>
        <v/>
      </c>
      <c r="BJ16" t="str">
        <f>IF(BQ16&lt;&gt;"",MAX(BJ$3:BJ15)+1,"")</f>
        <v/>
      </c>
      <c r="BK16" t="str">
        <f>IF(BR16&lt;&gt;"",MAX(BK$3:BK15)+1,"")</f>
        <v/>
      </c>
      <c r="BL16" t="str">
        <f>IF(BS16&lt;&gt;"",MAX(BL$3:BL15)+1,"")</f>
        <v/>
      </c>
      <c r="BM16" t="str">
        <f>IF(BT16&lt;&gt;"",MAX(BM$3:BM15)+1,"")</f>
        <v/>
      </c>
      <c r="BN16" t="str">
        <f>IF(BU16&lt;&gt;"",MAX(BN$3:BN15)+1,"")</f>
        <v/>
      </c>
      <c r="BP16" t="str">
        <f>IF(B16&lt;&gt;"",IF(COUNTIF(BP$3:BP15,B16)&gt;0,"",B16),"")</f>
        <v/>
      </c>
      <c r="BQ16" t="str">
        <f>IF(C16&lt;&gt;"",IF(COUNTIF(BQ$3:BQ15,C16)&gt;0,"",C16),"")</f>
        <v/>
      </c>
      <c r="BR16" t="str">
        <f>IF(D16&lt;&gt;"",IF(COUNTIF(BR$3:BR15,D16)&gt;0,"",D16),"")</f>
        <v/>
      </c>
      <c r="BS16" t="str">
        <f>IF(E16&lt;&gt;"",IF(COUNTIF(BS$3:BS15,E16)&gt;0,"",E16),"")</f>
        <v/>
      </c>
      <c r="BT16" t="str">
        <f>IF(F16&lt;&gt;"",IF(COUNTIF(BT$3:BT15,F16)&gt;0,"",F16),"")</f>
        <v/>
      </c>
      <c r="BU16" t="str">
        <f>IF(G16&lt;&gt;"",IF(COUNTIF(BU$3:BU15,G16)&gt;0,"",G16),"")</f>
        <v/>
      </c>
    </row>
    <row r="17" spans="1:73" ht="18" x14ac:dyDescent="0.2">
      <c r="A17" s="595" t="str">
        <f t="shared" si="10"/>
        <v>Interventi di sostituzione ediliziaArtigianali o IndustrialiCon cambio di destinazione d'uso da residenziale</v>
      </c>
      <c r="B17" s="751" t="s">
        <v>16784</v>
      </c>
      <c r="C17" s="751" t="s">
        <v>16789</v>
      </c>
      <c r="D17" s="752" t="s">
        <v>16790</v>
      </c>
      <c r="E17" s="651"/>
      <c r="F17" s="345"/>
      <c r="G17" s="345"/>
      <c r="H17" s="934">
        <f t="shared" si="25"/>
        <v>25.589999999999996</v>
      </c>
      <c r="I17" s="934">
        <f t="shared" si="25"/>
        <v>23.46</v>
      </c>
      <c r="J17" s="598"/>
      <c r="K17" s="948"/>
      <c r="L17" s="822"/>
      <c r="M17" s="822"/>
      <c r="N17" s="950"/>
      <c r="O17" s="940"/>
      <c r="P17" s="940"/>
      <c r="Q17" s="596"/>
      <c r="R17" s="596"/>
      <c r="S17" s="600" t="s">
        <v>72</v>
      </c>
      <c r="T17" s="362"/>
      <c r="V17" s="362">
        <f t="shared" si="22"/>
        <v>15</v>
      </c>
      <c r="W17" s="601" t="str">
        <f t="shared" si="23"/>
        <v/>
      </c>
      <c r="X17" s="601" t="str">
        <f t="shared" si="11"/>
        <v/>
      </c>
      <c r="Y17" s="601" t="str">
        <f t="shared" si="12"/>
        <v/>
      </c>
      <c r="Z17" s="601" t="str">
        <f t="shared" si="13"/>
        <v/>
      </c>
      <c r="AA17" s="601" t="str">
        <f t="shared" si="14"/>
        <v/>
      </c>
      <c r="AB17" s="601" t="str">
        <f t="shared" si="15"/>
        <v/>
      </c>
      <c r="AD17" s="362" t="str">
        <f>IF(AK17&lt;&gt;"",MAX(AD$3:AD16)+1,"")</f>
        <v/>
      </c>
      <c r="AE17" s="362" t="str">
        <f>IF(AL17&lt;&gt;"",MAX(AE$3:AE16)+1,"")</f>
        <v/>
      </c>
      <c r="AF17" s="362" t="str">
        <f>IF(AM17&lt;&gt;"",MAX(AF$3:AF16)+1,"")</f>
        <v/>
      </c>
      <c r="AG17" s="362" t="str">
        <f>IF(AN17&lt;&gt;"",MAX(AG$3:AG16)+1,"")</f>
        <v/>
      </c>
      <c r="AH17" s="362" t="str">
        <f>IF(AO17&lt;&gt;"",MAX(AH$3:AH16)+1,"")</f>
        <v/>
      </c>
      <c r="AI17" s="362" t="str">
        <f>IF(AP17&lt;&gt;"",MAX(AI$3:AI16)+1,"")</f>
        <v/>
      </c>
      <c r="AK17" s="362" t="str">
        <f>IF(B17="","",IF(COUNTIF($AK$3:AL16,B17)=0,B17,""))</f>
        <v/>
      </c>
      <c r="AL17" s="362" t="str">
        <f>IF(C17="","",IF($B17='Oneri di Urbanizzazione'!$E$29,IF(COUNTIF($AL$3:AL16,$C17)=0,$C17,""),""))</f>
        <v/>
      </c>
      <c r="AM17" s="362" t="str">
        <f>IF(D17="","",IF(AND($B17='Oneri di Urbanizzazione'!$E$29,$C17='Oneri di Urbanizzazione'!$E$31),IF(COUNTIF(AM$3:AM16,$D17)=0,$D17,""),""))</f>
        <v/>
      </c>
      <c r="AN17" s="362" t="str">
        <f>IF(E17="","",IF(AND($B17='Oneri di Urbanizzazione'!$E$29,$C17='Oneri di Urbanizzazione'!$E$31,$D17='Oneri di Urbanizzazione'!$E$34),IF(COUNTIF(AN$3:AN16,$E17)=0,$E17,""),""))</f>
        <v/>
      </c>
      <c r="AO17" s="362" t="str">
        <f>IF(F17="","",IF(AND($B17='Oneri di Urbanizzazione'!$E$29,$C17='Oneri di Urbanizzazione'!$E$31,$D17='Oneri di Urbanizzazione'!$E$34,$E17='Oneri di Urbanizzazione'!$E$36),IF(COUNTIF(AO$3:AO16,$F17)=0,$F17,""),""))</f>
        <v/>
      </c>
      <c r="AP17" s="362" t="str">
        <f>IF(G17="","",IF(AND($B17='Oneri di Urbanizzazione'!$E$29,$C17='Oneri di Urbanizzazione'!$E$31,$D17='Oneri di Urbanizzazione'!$E$34,$E17='Oneri di Urbanizzazione'!$E$36,$F17='Oneri di Urbanizzazione'!$E$38),IF(COUNTIF(AP$3:AP16,$G17)=0,$G17,""),""))</f>
        <v/>
      </c>
      <c r="AY17">
        <f t="shared" si="24"/>
        <v>15</v>
      </c>
      <c r="AZ17" s="375" t="str">
        <f t="shared" si="16"/>
        <v/>
      </c>
      <c r="BA17" s="375" t="str">
        <f t="shared" si="17"/>
        <v/>
      </c>
      <c r="BB17" s="375" t="str">
        <f t="shared" si="18"/>
        <v/>
      </c>
      <c r="BC17" s="375" t="str">
        <f t="shared" si="19"/>
        <v/>
      </c>
      <c r="BD17" s="375" t="str">
        <f t="shared" si="20"/>
        <v/>
      </c>
      <c r="BE17" s="375" t="str">
        <f t="shared" si="21"/>
        <v/>
      </c>
      <c r="BI17" t="str">
        <f>IF(BP17&lt;&gt;"",MAX(BI$3:BI16)+1,"")</f>
        <v/>
      </c>
      <c r="BJ17" t="str">
        <f>IF(BQ17&lt;&gt;"",MAX(BJ$3:BJ16)+1,"")</f>
        <v/>
      </c>
      <c r="BK17" t="str">
        <f>IF(BR17&lt;&gt;"",MAX(BK$3:BK16)+1,"")</f>
        <v/>
      </c>
      <c r="BL17" t="str">
        <f>IF(BS17&lt;&gt;"",MAX(BL$3:BL16)+1,"")</f>
        <v/>
      </c>
      <c r="BM17" t="str">
        <f>IF(BT17&lt;&gt;"",MAX(BM$3:BM16)+1,"")</f>
        <v/>
      </c>
      <c r="BN17" t="str">
        <f>IF(BU17&lt;&gt;"",MAX(BN$3:BN16)+1,"")</f>
        <v/>
      </c>
      <c r="BP17" t="str">
        <f>IF(B17&lt;&gt;"",IF(COUNTIF(BP$3:BP16,B17)&gt;0,"",B17),"")</f>
        <v/>
      </c>
      <c r="BQ17" t="str">
        <f>IF(C17&lt;&gt;"",IF(COUNTIF(BQ$3:BQ16,C17)&gt;0,"",C17),"")</f>
        <v/>
      </c>
      <c r="BR17" t="str">
        <f>IF(D17&lt;&gt;"",IF(COUNTIF(BR$3:BR16,D17)&gt;0,"",D17),"")</f>
        <v/>
      </c>
      <c r="BS17" t="str">
        <f>IF(E17&lt;&gt;"",IF(COUNTIF(BS$3:BS16,E17)&gt;0,"",E17),"")</f>
        <v/>
      </c>
      <c r="BT17" t="str">
        <f>IF(F17&lt;&gt;"",IF(COUNTIF(BT$3:BT16,F17)&gt;0,"",F17),"")</f>
        <v/>
      </c>
      <c r="BU17" t="str">
        <f>IF(G17&lt;&gt;"",IF(COUNTIF(BU$3:BU16,G17)&gt;0,"",G17),"")</f>
        <v/>
      </c>
    </row>
    <row r="18" spans="1:73" ht="18" x14ac:dyDescent="0.2">
      <c r="A18" s="595" t="str">
        <f t="shared" si="10"/>
        <v>Interventi di ristrutturazione urbanistica o nuova edificazioneArtigianali o IndustrialiCon cambio di destinazione d'uso da residenzialeIF &lt; 1,5</v>
      </c>
      <c r="B18" s="751" t="s">
        <v>16785</v>
      </c>
      <c r="C18" s="751" t="s">
        <v>16789</v>
      </c>
      <c r="D18" s="752" t="s">
        <v>16790</v>
      </c>
      <c r="E18" s="651" t="s">
        <v>16786</v>
      </c>
      <c r="F18" s="345"/>
      <c r="G18" s="345"/>
      <c r="H18" s="934">
        <f t="shared" si="25"/>
        <v>48.344999999999999</v>
      </c>
      <c r="I18" s="934">
        <f t="shared" si="25"/>
        <v>44.31</v>
      </c>
      <c r="J18" s="598"/>
      <c r="K18" s="948"/>
      <c r="L18" s="822"/>
      <c r="M18" s="822"/>
      <c r="N18" s="950"/>
      <c r="O18" s="940"/>
      <c r="P18" s="940"/>
      <c r="Q18" s="596"/>
      <c r="R18" s="596"/>
      <c r="S18" s="600" t="s">
        <v>72</v>
      </c>
      <c r="T18" s="362"/>
      <c r="V18" s="362">
        <f t="shared" si="22"/>
        <v>16</v>
      </c>
      <c r="W18" s="601" t="str">
        <f t="shared" si="23"/>
        <v/>
      </c>
      <c r="X18" s="601" t="str">
        <f t="shared" si="11"/>
        <v/>
      </c>
      <c r="Y18" s="601" t="str">
        <f t="shared" si="12"/>
        <v/>
      </c>
      <c r="Z18" s="601" t="str">
        <f t="shared" si="13"/>
        <v/>
      </c>
      <c r="AA18" s="601" t="str">
        <f t="shared" si="14"/>
        <v/>
      </c>
      <c r="AB18" s="601" t="str">
        <f t="shared" si="15"/>
        <v/>
      </c>
      <c r="AD18" s="362" t="str">
        <f>IF(AK18&lt;&gt;"",MAX(AD$3:AD17)+1,"")</f>
        <v/>
      </c>
      <c r="AE18" s="362" t="str">
        <f>IF(AL18&lt;&gt;"",MAX(AE$3:AE17)+1,"")</f>
        <v/>
      </c>
      <c r="AF18" s="362" t="str">
        <f>IF(AM18&lt;&gt;"",MAX(AF$3:AF17)+1,"")</f>
        <v/>
      </c>
      <c r="AG18" s="362" t="str">
        <f>IF(AN18&lt;&gt;"",MAX(AG$3:AG17)+1,"")</f>
        <v/>
      </c>
      <c r="AH18" s="362" t="str">
        <f>IF(AO18&lt;&gt;"",MAX(AH$3:AH17)+1,"")</f>
        <v/>
      </c>
      <c r="AI18" s="362" t="str">
        <f>IF(AP18&lt;&gt;"",MAX(AI$3:AI17)+1,"")</f>
        <v/>
      </c>
      <c r="AK18" s="362" t="str">
        <f>IF(B18="","",IF(COUNTIF($AK$3:AL17,B18)=0,B18,""))</f>
        <v/>
      </c>
      <c r="AL18" s="362" t="str">
        <f>IF(C18="","",IF($B18='Oneri di Urbanizzazione'!$E$29,IF(COUNTIF($AL$3:AL17,$C18)=0,$C18,""),""))</f>
        <v/>
      </c>
      <c r="AM18" s="362" t="str">
        <f>IF(D18="","",IF(AND($B18='Oneri di Urbanizzazione'!$E$29,$C18='Oneri di Urbanizzazione'!$E$31),IF(COUNTIF(AM$3:AM17,$D18)=0,$D18,""),""))</f>
        <v/>
      </c>
      <c r="AN18" s="362" t="str">
        <f>IF(E18="","",IF(AND($B18='Oneri di Urbanizzazione'!$E$29,$C18='Oneri di Urbanizzazione'!$E$31,$D18='Oneri di Urbanizzazione'!$E$34),IF(COUNTIF(AN$3:AN17,$E18)=0,$E18,""),""))</f>
        <v/>
      </c>
      <c r="AO18" s="362" t="str">
        <f>IF(F18="","",IF(AND($B18='Oneri di Urbanizzazione'!$E$29,$C18='Oneri di Urbanizzazione'!$E$31,$D18='Oneri di Urbanizzazione'!$E$34,$E18='Oneri di Urbanizzazione'!$E$36),IF(COUNTIF(AO$3:AO17,$F18)=0,$F18,""),""))</f>
        <v/>
      </c>
      <c r="AP18" s="362" t="str">
        <f>IF(G18="","",IF(AND($B18='Oneri di Urbanizzazione'!$E$29,$C18='Oneri di Urbanizzazione'!$E$31,$D18='Oneri di Urbanizzazione'!$E$34,$E18='Oneri di Urbanizzazione'!$E$36,$F18='Oneri di Urbanizzazione'!$E$38),IF(COUNTIF(AP$3:AP17,$G18)=0,$G18,""),""))</f>
        <v/>
      </c>
      <c r="AY18">
        <f t="shared" si="24"/>
        <v>16</v>
      </c>
      <c r="AZ18" s="375" t="str">
        <f t="shared" si="16"/>
        <v/>
      </c>
      <c r="BA18" s="375" t="str">
        <f t="shared" si="17"/>
        <v/>
      </c>
      <c r="BB18" s="375" t="str">
        <f t="shared" si="18"/>
        <v/>
      </c>
      <c r="BC18" s="375" t="str">
        <f t="shared" si="19"/>
        <v/>
      </c>
      <c r="BD18" s="375" t="str">
        <f t="shared" si="20"/>
        <v/>
      </c>
      <c r="BE18" s="375" t="str">
        <f t="shared" si="21"/>
        <v/>
      </c>
      <c r="BI18" t="str">
        <f>IF(BP18&lt;&gt;"",MAX(BI$3:BI17)+1,"")</f>
        <v/>
      </c>
      <c r="BJ18" t="str">
        <f>IF(BQ18&lt;&gt;"",MAX(BJ$3:BJ17)+1,"")</f>
        <v/>
      </c>
      <c r="BK18" t="str">
        <f>IF(BR18&lt;&gt;"",MAX(BK$3:BK17)+1,"")</f>
        <v/>
      </c>
      <c r="BL18" t="str">
        <f>IF(BS18&lt;&gt;"",MAX(BL$3:BL17)+1,"")</f>
        <v/>
      </c>
      <c r="BM18" t="str">
        <f>IF(BT18&lt;&gt;"",MAX(BM$3:BM17)+1,"")</f>
        <v/>
      </c>
      <c r="BN18" t="str">
        <f>IF(BU18&lt;&gt;"",MAX(BN$3:BN17)+1,"")</f>
        <v/>
      </c>
      <c r="BP18" t="str">
        <f>IF(B18&lt;&gt;"",IF(COUNTIF(BP$3:BP17,B18)&gt;0,"",B18),"")</f>
        <v/>
      </c>
      <c r="BQ18" t="str">
        <f>IF(C18&lt;&gt;"",IF(COUNTIF(BQ$3:BQ17,C18)&gt;0,"",C18),"")</f>
        <v/>
      </c>
      <c r="BR18" t="str">
        <f>IF(D18&lt;&gt;"",IF(COUNTIF(BR$3:BR17,D18)&gt;0,"",D18),"")</f>
        <v/>
      </c>
      <c r="BS18" t="str">
        <f>IF(E18&lt;&gt;"",IF(COUNTIF(BS$3:BS17,E18)&gt;0,"",E18),"")</f>
        <v/>
      </c>
      <c r="BT18" t="str">
        <f>IF(F18&lt;&gt;"",IF(COUNTIF(BT$3:BT17,F18)&gt;0,"",F18),"")</f>
        <v/>
      </c>
      <c r="BU18" t="str">
        <f>IF(G18&lt;&gt;"",IF(COUNTIF(BU$3:BU17,G18)&gt;0,"",G18),"")</f>
        <v/>
      </c>
    </row>
    <row r="19" spans="1:73" ht="18" x14ac:dyDescent="0.2">
      <c r="A19" s="595" t="str">
        <f t="shared" si="10"/>
        <v>Interventi di ristrutturazione urbanistica o nuova edificazioneArtigianali o IndustrialiCon cambio di destinazione d'uso da residenzialeIF &gt; 1,5 &lt; 3</v>
      </c>
      <c r="B19" s="751" t="s">
        <v>16785</v>
      </c>
      <c r="C19" s="751" t="s">
        <v>16789</v>
      </c>
      <c r="D19" s="752" t="s">
        <v>16790</v>
      </c>
      <c r="E19" s="651" t="s">
        <v>16787</v>
      </c>
      <c r="F19" s="345"/>
      <c r="G19" s="345"/>
      <c r="H19" s="934">
        <f t="shared" si="25"/>
        <v>40.29</v>
      </c>
      <c r="I19" s="934">
        <f t="shared" si="25"/>
        <v>36.93</v>
      </c>
      <c r="J19" s="598"/>
      <c r="K19" s="948"/>
      <c r="L19" s="822"/>
      <c r="M19" s="822"/>
      <c r="N19" s="950"/>
      <c r="O19" s="940"/>
      <c r="P19" s="940"/>
      <c r="Q19" s="596"/>
      <c r="R19" s="596"/>
      <c r="S19" s="600" t="s">
        <v>72</v>
      </c>
      <c r="T19" s="362"/>
      <c r="V19" s="362">
        <f t="shared" si="22"/>
        <v>17</v>
      </c>
      <c r="W19" s="601" t="str">
        <f t="shared" si="23"/>
        <v/>
      </c>
      <c r="X19" s="601" t="str">
        <f t="shared" si="11"/>
        <v/>
      </c>
      <c r="Y19" s="601" t="str">
        <f t="shared" si="12"/>
        <v/>
      </c>
      <c r="Z19" s="601" t="str">
        <f t="shared" si="13"/>
        <v/>
      </c>
      <c r="AA19" s="601" t="str">
        <f t="shared" si="14"/>
        <v/>
      </c>
      <c r="AB19" s="601" t="str">
        <f t="shared" si="15"/>
        <v/>
      </c>
      <c r="AD19" s="362" t="str">
        <f>IF(AK19&lt;&gt;"",MAX(AD$3:AD18)+1,"")</f>
        <v/>
      </c>
      <c r="AE19" s="362" t="str">
        <f>IF(AL19&lt;&gt;"",MAX(AE$3:AE18)+1,"")</f>
        <v/>
      </c>
      <c r="AF19" s="362" t="str">
        <f>IF(AM19&lt;&gt;"",MAX(AF$3:AF18)+1,"")</f>
        <v/>
      </c>
      <c r="AG19" s="362" t="str">
        <f>IF(AN19&lt;&gt;"",MAX(AG$3:AG18)+1,"")</f>
        <v/>
      </c>
      <c r="AH19" s="362" t="str">
        <f>IF(AO19&lt;&gt;"",MAX(AH$3:AH18)+1,"")</f>
        <v/>
      </c>
      <c r="AI19" s="362" t="str">
        <f>IF(AP19&lt;&gt;"",MAX(AI$3:AI18)+1,"")</f>
        <v/>
      </c>
      <c r="AK19" s="362" t="str">
        <f>IF(B19="","",IF(COUNTIF($AK$3:AL18,B19)=0,B19,""))</f>
        <v/>
      </c>
      <c r="AL19" s="362" t="str">
        <f>IF(C19="","",IF($B19='Oneri di Urbanizzazione'!$E$29,IF(COUNTIF($AL$3:AL18,$C19)=0,$C19,""),""))</f>
        <v/>
      </c>
      <c r="AM19" s="362" t="str">
        <f>IF(D19="","",IF(AND($B19='Oneri di Urbanizzazione'!$E$29,$C19='Oneri di Urbanizzazione'!$E$31),IF(COUNTIF(AM$3:AM18,$D19)=0,$D19,""),""))</f>
        <v/>
      </c>
      <c r="AN19" s="362" t="str">
        <f>IF(E19="","",IF(AND($B19='Oneri di Urbanizzazione'!$E$29,$C19='Oneri di Urbanizzazione'!$E$31,$D19='Oneri di Urbanizzazione'!$E$34),IF(COUNTIF(AN$3:AN18,$E19)=0,$E19,""),""))</f>
        <v/>
      </c>
      <c r="AO19" s="362" t="str">
        <f>IF(F19="","",IF(AND($B19='Oneri di Urbanizzazione'!$E$29,$C19='Oneri di Urbanizzazione'!$E$31,$D19='Oneri di Urbanizzazione'!$E$34,$E19='Oneri di Urbanizzazione'!$E$36),IF(COUNTIF(AO$3:AO18,$F19)=0,$F19,""),""))</f>
        <v/>
      </c>
      <c r="AP19" s="362" t="str">
        <f>IF(G19="","",IF(AND($B19='Oneri di Urbanizzazione'!$E$29,$C19='Oneri di Urbanizzazione'!$E$31,$D19='Oneri di Urbanizzazione'!$E$34,$E19='Oneri di Urbanizzazione'!$E$36,$F19='Oneri di Urbanizzazione'!$E$38),IF(COUNTIF(AP$3:AP18,$G19)=0,$G19,""),""))</f>
        <v/>
      </c>
      <c r="AY19">
        <f t="shared" si="24"/>
        <v>17</v>
      </c>
      <c r="AZ19" s="375" t="str">
        <f t="shared" si="16"/>
        <v/>
      </c>
      <c r="BA19" s="375" t="str">
        <f t="shared" si="17"/>
        <v/>
      </c>
      <c r="BB19" s="375" t="str">
        <f t="shared" si="18"/>
        <v/>
      </c>
      <c r="BC19" s="375" t="str">
        <f t="shared" si="19"/>
        <v/>
      </c>
      <c r="BD19" s="375" t="str">
        <f t="shared" si="20"/>
        <v/>
      </c>
      <c r="BE19" s="375" t="str">
        <f t="shared" si="21"/>
        <v/>
      </c>
      <c r="BI19" t="str">
        <f>IF(BP19&lt;&gt;"",MAX(BI$3:BI18)+1,"")</f>
        <v/>
      </c>
      <c r="BJ19" t="str">
        <f>IF(BQ19&lt;&gt;"",MAX(BJ$3:BJ18)+1,"")</f>
        <v/>
      </c>
      <c r="BK19" t="str">
        <f>IF(BR19&lt;&gt;"",MAX(BK$3:BK18)+1,"")</f>
        <v/>
      </c>
      <c r="BL19" t="str">
        <f>IF(BS19&lt;&gt;"",MAX(BL$3:BL18)+1,"")</f>
        <v/>
      </c>
      <c r="BM19" t="str">
        <f>IF(BT19&lt;&gt;"",MAX(BM$3:BM18)+1,"")</f>
        <v/>
      </c>
      <c r="BN19" t="str">
        <f>IF(BU19&lt;&gt;"",MAX(BN$3:BN18)+1,"")</f>
        <v/>
      </c>
      <c r="BP19" t="str">
        <f>IF(B19&lt;&gt;"",IF(COUNTIF(BP$3:BP18,B19)&gt;0,"",B19),"")</f>
        <v/>
      </c>
      <c r="BQ19" t="str">
        <f>IF(C19&lt;&gt;"",IF(COUNTIF(BQ$3:BQ18,C19)&gt;0,"",C19),"")</f>
        <v/>
      </c>
      <c r="BR19" t="str">
        <f>IF(D19&lt;&gt;"",IF(COUNTIF(BR$3:BR18,D19)&gt;0,"",D19),"")</f>
        <v/>
      </c>
      <c r="BS19" t="str">
        <f>IF(E19&lt;&gt;"",IF(COUNTIF(BS$3:BS18,E19)&gt;0,"",E19),"")</f>
        <v/>
      </c>
      <c r="BT19" t="str">
        <f>IF(F19&lt;&gt;"",IF(COUNTIF(BT$3:BT18,F19)&gt;0,"",F19),"")</f>
        <v/>
      </c>
      <c r="BU19" t="str">
        <f>IF(G19&lt;&gt;"",IF(COUNTIF(BU$3:BU18,G19)&gt;0,"",G19),"")</f>
        <v/>
      </c>
    </row>
    <row r="20" spans="1:73" ht="18" x14ac:dyDescent="0.2">
      <c r="A20" s="595" t="str">
        <f t="shared" si="10"/>
        <v>Interventi di ristrutturazione urbanistica o nuova edificazioneArtigianali o IndustrialiCon cambio di destinazione d'uso da residenzialeIF &gt; 3</v>
      </c>
      <c r="B20" s="751" t="s">
        <v>16785</v>
      </c>
      <c r="C20" s="751" t="s">
        <v>16789</v>
      </c>
      <c r="D20" s="752" t="s">
        <v>16790</v>
      </c>
      <c r="E20" s="651" t="s">
        <v>16788</v>
      </c>
      <c r="F20" s="345"/>
      <c r="G20" s="345"/>
      <c r="H20" s="934">
        <f t="shared" si="25"/>
        <v>36.255000000000003</v>
      </c>
      <c r="I20" s="934">
        <f t="shared" si="25"/>
        <v>33.224999999999994</v>
      </c>
      <c r="J20" s="598"/>
      <c r="K20" s="948"/>
      <c r="L20" s="822"/>
      <c r="M20" s="822"/>
      <c r="N20" s="950"/>
      <c r="O20" s="940"/>
      <c r="P20" s="940"/>
      <c r="Q20" s="596"/>
      <c r="R20" s="596"/>
      <c r="S20" s="600" t="s">
        <v>72</v>
      </c>
      <c r="T20" s="362"/>
      <c r="V20" s="362">
        <f t="shared" si="22"/>
        <v>18</v>
      </c>
      <c r="W20" s="601" t="str">
        <f t="shared" si="23"/>
        <v/>
      </c>
      <c r="X20" s="601" t="str">
        <f t="shared" si="11"/>
        <v/>
      </c>
      <c r="Y20" s="601" t="str">
        <f t="shared" si="12"/>
        <v/>
      </c>
      <c r="Z20" s="601" t="str">
        <f t="shared" si="13"/>
        <v/>
      </c>
      <c r="AA20" s="601" t="str">
        <f t="shared" si="14"/>
        <v/>
      </c>
      <c r="AB20" s="601" t="str">
        <f t="shared" si="15"/>
        <v/>
      </c>
      <c r="AD20" s="362" t="str">
        <f>IF(AK20&lt;&gt;"",MAX(AD$3:AD19)+1,"")</f>
        <v/>
      </c>
      <c r="AE20" s="362" t="str">
        <f>IF(AL20&lt;&gt;"",MAX(AE$3:AE19)+1,"")</f>
        <v/>
      </c>
      <c r="AF20" s="362" t="str">
        <f>IF(AM20&lt;&gt;"",MAX(AF$3:AF19)+1,"")</f>
        <v/>
      </c>
      <c r="AG20" s="362" t="str">
        <f>IF(AN20&lt;&gt;"",MAX(AG$3:AG19)+1,"")</f>
        <v/>
      </c>
      <c r="AH20" s="362" t="str">
        <f>IF(AO20&lt;&gt;"",MAX(AH$3:AH19)+1,"")</f>
        <v/>
      </c>
      <c r="AI20" s="362" t="str">
        <f>IF(AP20&lt;&gt;"",MAX(AI$3:AI19)+1,"")</f>
        <v/>
      </c>
      <c r="AK20" s="362" t="str">
        <f>IF(B20="","",IF(COUNTIF($AK$3:AL19,B20)=0,B20,""))</f>
        <v/>
      </c>
      <c r="AL20" s="362" t="str">
        <f>IF(C20="","",IF($B20='Oneri di Urbanizzazione'!$E$29,IF(COUNTIF($AL$3:AL19,$C20)=0,$C20,""),""))</f>
        <v/>
      </c>
      <c r="AM20" s="362" t="str">
        <f>IF(D20="","",IF(AND($B20='Oneri di Urbanizzazione'!$E$29,$C20='Oneri di Urbanizzazione'!$E$31),IF(COUNTIF(AM$3:AM19,$D20)=0,$D20,""),""))</f>
        <v/>
      </c>
      <c r="AN20" s="362" t="str">
        <f>IF(E20="","",IF(AND($B20='Oneri di Urbanizzazione'!$E$29,$C20='Oneri di Urbanizzazione'!$E$31,$D20='Oneri di Urbanizzazione'!$E$34),IF(COUNTIF(AN$3:AN19,$E20)=0,$E20,""),""))</f>
        <v/>
      </c>
      <c r="AO20" s="362" t="str">
        <f>IF(F20="","",IF(AND($B20='Oneri di Urbanizzazione'!$E$29,$C20='Oneri di Urbanizzazione'!$E$31,$D20='Oneri di Urbanizzazione'!$E$34,$E20='Oneri di Urbanizzazione'!$E$36),IF(COUNTIF(AO$3:AO19,$F20)=0,$F20,""),""))</f>
        <v/>
      </c>
      <c r="AP20" s="362" t="str">
        <f>IF(G20="","",IF(AND($B20='Oneri di Urbanizzazione'!$E$29,$C20='Oneri di Urbanizzazione'!$E$31,$D20='Oneri di Urbanizzazione'!$E$34,$E20='Oneri di Urbanizzazione'!$E$36,$F20='Oneri di Urbanizzazione'!$E$38),IF(COUNTIF(AP$3:AP19,$G20)=0,$G20,""),""))</f>
        <v/>
      </c>
      <c r="AY20">
        <f t="shared" si="24"/>
        <v>18</v>
      </c>
      <c r="AZ20" s="375" t="str">
        <f t="shared" si="16"/>
        <v/>
      </c>
      <c r="BA20" s="375" t="str">
        <f t="shared" si="17"/>
        <v/>
      </c>
      <c r="BB20" s="375" t="str">
        <f t="shared" si="18"/>
        <v/>
      </c>
      <c r="BC20" s="375" t="str">
        <f t="shared" si="19"/>
        <v/>
      </c>
      <c r="BD20" s="375" t="str">
        <f t="shared" si="20"/>
        <v/>
      </c>
      <c r="BE20" s="375" t="str">
        <f t="shared" si="21"/>
        <v/>
      </c>
      <c r="BI20" t="str">
        <f>IF(BP20&lt;&gt;"",MAX(BI$3:BI19)+1,"")</f>
        <v/>
      </c>
      <c r="BJ20" t="str">
        <f>IF(BQ20&lt;&gt;"",MAX(BJ$3:BJ19)+1,"")</f>
        <v/>
      </c>
      <c r="BK20" t="str">
        <f>IF(BR20&lt;&gt;"",MAX(BK$3:BK19)+1,"")</f>
        <v/>
      </c>
      <c r="BL20" t="str">
        <f>IF(BS20&lt;&gt;"",MAX(BL$3:BL19)+1,"")</f>
        <v/>
      </c>
      <c r="BM20" t="str">
        <f>IF(BT20&lt;&gt;"",MAX(BM$3:BM19)+1,"")</f>
        <v/>
      </c>
      <c r="BN20" t="str">
        <f>IF(BU20&lt;&gt;"",MAX(BN$3:BN19)+1,"")</f>
        <v/>
      </c>
      <c r="BP20" t="str">
        <f>IF(B20&lt;&gt;"",IF(COUNTIF(BP$3:BP19,B20)&gt;0,"",B20),"")</f>
        <v/>
      </c>
      <c r="BQ20" t="str">
        <f>IF(C20&lt;&gt;"",IF(COUNTIF(BQ$3:BQ19,C20)&gt;0,"",C20),"")</f>
        <v/>
      </c>
      <c r="BR20" t="str">
        <f>IF(D20&lt;&gt;"",IF(COUNTIF(BR$3:BR19,D20)&gt;0,"",D20),"")</f>
        <v/>
      </c>
      <c r="BS20" t="str">
        <f>IF(E20&lt;&gt;"",IF(COUNTIF(BS$3:BS19,E20)&gt;0,"",E20),"")</f>
        <v/>
      </c>
      <c r="BT20" t="str">
        <f>IF(F20&lt;&gt;"",IF(COUNTIF(BT$3:BT19,F20)&gt;0,"",F20),"")</f>
        <v/>
      </c>
      <c r="BU20" t="str">
        <f>IF(G20&lt;&gt;"",IF(COUNTIF(BU$3:BU19,G20)&gt;0,"",G20),"")</f>
        <v/>
      </c>
    </row>
    <row r="21" spans="1:73" ht="18" x14ac:dyDescent="0.2">
      <c r="A21" s="595" t="str">
        <f t="shared" si="10"/>
        <v>Interventi di restauro e di ristrutturazione ediliziaArtigianali o Industriali ISTAT 1971</v>
      </c>
      <c r="B21" s="751" t="s">
        <v>16781</v>
      </c>
      <c r="C21" s="751" t="s">
        <v>16797</v>
      </c>
      <c r="D21" s="752"/>
      <c r="E21" s="651"/>
      <c r="F21" s="345"/>
      <c r="G21" s="345"/>
      <c r="H21" s="934">
        <v>5.65</v>
      </c>
      <c r="I21" s="934">
        <v>4.78</v>
      </c>
      <c r="J21" s="598"/>
      <c r="K21" s="948"/>
      <c r="L21" s="822"/>
      <c r="M21" s="822"/>
      <c r="N21" s="950"/>
      <c r="O21" s="940"/>
      <c r="P21" s="940"/>
      <c r="Q21" s="596"/>
      <c r="R21" s="596"/>
      <c r="S21" s="600" t="s">
        <v>72</v>
      </c>
      <c r="T21" s="362"/>
      <c r="V21" s="362">
        <f t="shared" si="22"/>
        <v>19</v>
      </c>
      <c r="W21" s="601" t="str">
        <f t="shared" si="23"/>
        <v/>
      </c>
      <c r="X21" s="601" t="str">
        <f t="shared" si="11"/>
        <v/>
      </c>
      <c r="Y21" s="601" t="str">
        <f t="shared" si="12"/>
        <v/>
      </c>
      <c r="Z21" s="601" t="str">
        <f t="shared" si="13"/>
        <v/>
      </c>
      <c r="AA21" s="601" t="str">
        <f t="shared" si="14"/>
        <v/>
      </c>
      <c r="AB21" s="601" t="str">
        <f t="shared" si="15"/>
        <v/>
      </c>
      <c r="AD21" s="362" t="str">
        <f>IF(AK21&lt;&gt;"",MAX(AD$3:AD20)+1,"")</f>
        <v/>
      </c>
      <c r="AE21" s="362" t="str">
        <f>IF(AL21&lt;&gt;"",MAX(AE$3:AE20)+1,"")</f>
        <v/>
      </c>
      <c r="AF21" s="362" t="str">
        <f>IF(AM21&lt;&gt;"",MAX(AF$3:AF20)+1,"")</f>
        <v/>
      </c>
      <c r="AG21" s="362" t="str">
        <f>IF(AN21&lt;&gt;"",MAX(AG$3:AG20)+1,"")</f>
        <v/>
      </c>
      <c r="AH21" s="362" t="str">
        <f>IF(AO21&lt;&gt;"",MAX(AH$3:AH20)+1,"")</f>
        <v/>
      </c>
      <c r="AI21" s="362" t="str">
        <f>IF(AP21&lt;&gt;"",MAX(AI$3:AI20)+1,"")</f>
        <v/>
      </c>
      <c r="AK21" s="362" t="str">
        <f>IF(B21="","",IF(COUNTIF($AK$3:AL20,B21)=0,B21,""))</f>
        <v/>
      </c>
      <c r="AL21" s="362" t="str">
        <f>IF(C21="","",IF($B21='Oneri di Urbanizzazione'!$E$29,IF(COUNTIF($AL$3:AL20,$C21)=0,$C21,""),""))</f>
        <v/>
      </c>
      <c r="AM21" s="362" t="str">
        <f>IF(D21="","",IF(AND($B21='Oneri di Urbanizzazione'!$E$29,$C21='Oneri di Urbanizzazione'!$E$31),IF(COUNTIF(AM$3:AM20,$D21)=0,$D21,""),""))</f>
        <v/>
      </c>
      <c r="AN21" s="362" t="str">
        <f>IF(E21="","",IF(AND($B21='Oneri di Urbanizzazione'!$E$29,$C21='Oneri di Urbanizzazione'!$E$31,$D21='Oneri di Urbanizzazione'!$E$34),IF(COUNTIF(AN$3:AN20,$E21)=0,$E21,""),""))</f>
        <v/>
      </c>
      <c r="AO21" s="362" t="str">
        <f>IF(F21="","",IF(AND($B21='Oneri di Urbanizzazione'!$E$29,$C21='Oneri di Urbanizzazione'!$E$31,$D21='Oneri di Urbanizzazione'!$E$34,$E21='Oneri di Urbanizzazione'!$E$36),IF(COUNTIF(AO$3:AO20,$F21)=0,$F21,""),""))</f>
        <v/>
      </c>
      <c r="AP21" s="362" t="str">
        <f>IF(G21="","",IF(AND($B21='Oneri di Urbanizzazione'!$E$29,$C21='Oneri di Urbanizzazione'!$E$31,$D21='Oneri di Urbanizzazione'!$E$34,$E21='Oneri di Urbanizzazione'!$E$36,$F21='Oneri di Urbanizzazione'!$E$38),IF(COUNTIF(AP$3:AP20,$G21)=0,$G21,""),""))</f>
        <v/>
      </c>
      <c r="AY21">
        <f t="shared" si="24"/>
        <v>19</v>
      </c>
      <c r="AZ21" s="375" t="str">
        <f t="shared" si="16"/>
        <v/>
      </c>
      <c r="BA21" s="375" t="str">
        <f t="shared" si="17"/>
        <v/>
      </c>
      <c r="BB21" s="375" t="str">
        <f t="shared" si="18"/>
        <v/>
      </c>
      <c r="BC21" s="375" t="str">
        <f t="shared" si="19"/>
        <v/>
      </c>
      <c r="BD21" s="375" t="str">
        <f t="shared" si="20"/>
        <v/>
      </c>
      <c r="BE21" s="375" t="str">
        <f t="shared" si="21"/>
        <v/>
      </c>
      <c r="BI21" t="str">
        <f>IF(BP21&lt;&gt;"",MAX(BI$3:BI20)+1,"")</f>
        <v/>
      </c>
      <c r="BJ21">
        <f>IF(BQ21&lt;&gt;"",MAX(BJ$3:BJ20)+1,"")</f>
        <v>3</v>
      </c>
      <c r="BK21" t="str">
        <f>IF(BR21&lt;&gt;"",MAX(BK$3:BK20)+1,"")</f>
        <v/>
      </c>
      <c r="BL21" t="str">
        <f>IF(BS21&lt;&gt;"",MAX(BL$3:BL20)+1,"")</f>
        <v/>
      </c>
      <c r="BM21" t="str">
        <f>IF(BT21&lt;&gt;"",MAX(BM$3:BM20)+1,"")</f>
        <v/>
      </c>
      <c r="BN21" t="str">
        <f>IF(BU21&lt;&gt;"",MAX(BN$3:BN20)+1,"")</f>
        <v/>
      </c>
      <c r="BP21" t="str">
        <f>IF(B21&lt;&gt;"",IF(COUNTIF(BP$3:BP20,B21)&gt;0,"",B21),"")</f>
        <v/>
      </c>
      <c r="BQ21" t="str">
        <f>IF(C21&lt;&gt;"",IF(COUNTIF(BQ$3:BQ20,C21)&gt;0,"",C21),"")</f>
        <v>Artigianali o Industriali ISTAT 1971</v>
      </c>
      <c r="BR21" t="str">
        <f>IF(D21&lt;&gt;"",IF(COUNTIF(BR$3:BR20,D21)&gt;0,"",D21),"")</f>
        <v/>
      </c>
      <c r="BS21" t="str">
        <f>IF(E21&lt;&gt;"",IF(COUNTIF(BS$3:BS20,E21)&gt;0,"",E21),"")</f>
        <v/>
      </c>
      <c r="BT21" t="str">
        <f>IF(F21&lt;&gt;"",IF(COUNTIF(BT$3:BT20,F21)&gt;0,"",F21),"")</f>
        <v/>
      </c>
      <c r="BU21" t="str">
        <f>IF(G21&lt;&gt;"",IF(COUNTIF(BU$3:BU20,G21)&gt;0,"",G21),"")</f>
        <v/>
      </c>
    </row>
    <row r="22" spans="1:73" ht="25.5" x14ac:dyDescent="0.2">
      <c r="A22" s="595" t="str">
        <f t="shared" si="10"/>
        <v>intervento di ristrutturazione edilizia con addizione funzionale o comunque con aumento di superficie: per ogni mc aggiuntoArtigianali o Industriali ISTAT 1972</v>
      </c>
      <c r="B22" s="751" t="s">
        <v>16783</v>
      </c>
      <c r="C22" s="751" t="s">
        <v>16798</v>
      </c>
      <c r="D22" s="752"/>
      <c r="E22" s="651"/>
      <c r="F22" s="345"/>
      <c r="G22" s="345"/>
      <c r="H22" s="934">
        <v>8.73</v>
      </c>
      <c r="I22" s="934">
        <v>7.38</v>
      </c>
      <c r="J22" s="598"/>
      <c r="K22" s="948"/>
      <c r="L22" s="822"/>
      <c r="M22" s="822"/>
      <c r="N22" s="950"/>
      <c r="O22" s="940"/>
      <c r="P22" s="940"/>
      <c r="Q22" s="596"/>
      <c r="R22" s="596"/>
      <c r="S22" s="600" t="s">
        <v>72</v>
      </c>
      <c r="T22" s="362"/>
      <c r="V22" s="362">
        <f t="shared" si="22"/>
        <v>20</v>
      </c>
      <c r="W22" s="601" t="str">
        <f t="shared" si="23"/>
        <v/>
      </c>
      <c r="X22" s="601" t="str">
        <f t="shared" si="11"/>
        <v/>
      </c>
      <c r="Y22" s="601" t="str">
        <f t="shared" si="12"/>
        <v/>
      </c>
      <c r="Z22" s="601" t="str">
        <f t="shared" si="13"/>
        <v/>
      </c>
      <c r="AA22" s="601" t="str">
        <f t="shared" si="14"/>
        <v/>
      </c>
      <c r="AB22" s="601" t="str">
        <f t="shared" si="15"/>
        <v/>
      </c>
      <c r="AD22" s="362" t="str">
        <f>IF(AK22&lt;&gt;"",MAX(AD$3:AD21)+1,"")</f>
        <v/>
      </c>
      <c r="AE22" s="362" t="str">
        <f>IF(AL22&lt;&gt;"",MAX(AE$3:AE21)+1,"")</f>
        <v/>
      </c>
      <c r="AF22" s="362" t="str">
        <f>IF(AM22&lt;&gt;"",MAX(AF$3:AF21)+1,"")</f>
        <v/>
      </c>
      <c r="AG22" s="362" t="str">
        <f>IF(AN22&lt;&gt;"",MAX(AG$3:AG21)+1,"")</f>
        <v/>
      </c>
      <c r="AH22" s="362" t="str">
        <f>IF(AO22&lt;&gt;"",MAX(AH$3:AH21)+1,"")</f>
        <v/>
      </c>
      <c r="AI22" s="362" t="str">
        <f>IF(AP22&lt;&gt;"",MAX(AI$3:AI21)+1,"")</f>
        <v/>
      </c>
      <c r="AK22" s="362" t="str">
        <f>IF(B22="","",IF(COUNTIF($AK$3:AL21,B22)=0,B22,""))</f>
        <v/>
      </c>
      <c r="AL22" s="362" t="str">
        <f>IF(C22="","",IF($B22='Oneri di Urbanizzazione'!$E$29,IF(COUNTIF($AL$3:AL21,$C22)=0,$C22,""),""))</f>
        <v/>
      </c>
      <c r="AM22" s="362" t="str">
        <f>IF(D22="","",IF(AND($B22='Oneri di Urbanizzazione'!$E$29,$C22='Oneri di Urbanizzazione'!$E$31),IF(COUNTIF(AM$3:AM21,$D22)=0,$D22,""),""))</f>
        <v/>
      </c>
      <c r="AN22" s="362" t="str">
        <f>IF(E22="","",IF(AND($B22='Oneri di Urbanizzazione'!$E$29,$C22='Oneri di Urbanizzazione'!$E$31,$D22='Oneri di Urbanizzazione'!$E$34),IF(COUNTIF(AN$3:AN21,$E22)=0,$E22,""),""))</f>
        <v/>
      </c>
      <c r="AO22" s="362" t="str">
        <f>IF(F22="","",IF(AND($B22='Oneri di Urbanizzazione'!$E$29,$C22='Oneri di Urbanizzazione'!$E$31,$D22='Oneri di Urbanizzazione'!$E$34,$E22='Oneri di Urbanizzazione'!$E$36),IF(COUNTIF(AO$3:AO21,$F22)=0,$F22,""),""))</f>
        <v/>
      </c>
      <c r="AP22" s="362" t="str">
        <f>IF(G22="","",IF(AND($B22='Oneri di Urbanizzazione'!$E$29,$C22='Oneri di Urbanizzazione'!$E$31,$D22='Oneri di Urbanizzazione'!$E$34,$E22='Oneri di Urbanizzazione'!$E$36,$F22='Oneri di Urbanizzazione'!$E$38),IF(COUNTIF(AP$3:AP21,$G22)=0,$G22,""),""))</f>
        <v/>
      </c>
      <c r="AY22">
        <f t="shared" si="24"/>
        <v>20</v>
      </c>
      <c r="AZ22" s="375" t="str">
        <f t="shared" si="16"/>
        <v/>
      </c>
      <c r="BA22" s="375" t="str">
        <f t="shared" si="17"/>
        <v/>
      </c>
      <c r="BB22" s="375" t="str">
        <f t="shared" si="18"/>
        <v/>
      </c>
      <c r="BC22" s="375" t="str">
        <f t="shared" si="19"/>
        <v/>
      </c>
      <c r="BD22" s="375" t="str">
        <f t="shared" si="20"/>
        <v/>
      </c>
      <c r="BE22" s="375" t="str">
        <f t="shared" si="21"/>
        <v/>
      </c>
      <c r="BI22" t="str">
        <f>IF(BP22&lt;&gt;"",MAX(BI$3:BI21)+1,"")</f>
        <v/>
      </c>
      <c r="BJ22">
        <f>IF(BQ22&lt;&gt;"",MAX(BJ$3:BJ21)+1,"")</f>
        <v>4</v>
      </c>
      <c r="BK22" t="str">
        <f>IF(BR22&lt;&gt;"",MAX(BK$3:BK21)+1,"")</f>
        <v/>
      </c>
      <c r="BL22" t="str">
        <f>IF(BS22&lt;&gt;"",MAX(BL$3:BL21)+1,"")</f>
        <v/>
      </c>
      <c r="BM22" t="str">
        <f>IF(BT22&lt;&gt;"",MAX(BM$3:BM21)+1,"")</f>
        <v/>
      </c>
      <c r="BN22" t="str">
        <f>IF(BU22&lt;&gt;"",MAX(BN$3:BN21)+1,"")</f>
        <v/>
      </c>
      <c r="BP22" t="str">
        <f>IF(B22&lt;&gt;"",IF(COUNTIF(BP$3:BP21,B22)&gt;0,"",B22),"")</f>
        <v/>
      </c>
      <c r="BQ22" t="str">
        <f>IF(C22&lt;&gt;"",IF(COUNTIF(BQ$3:BQ21,C22)&gt;0,"",C22),"")</f>
        <v>Artigianali o Industriali ISTAT 1972</v>
      </c>
      <c r="BR22" t="str">
        <f>IF(D22&lt;&gt;"",IF(COUNTIF(BR$3:BR21,D22)&gt;0,"",D22),"")</f>
        <v/>
      </c>
      <c r="BS22" t="str">
        <f>IF(E22&lt;&gt;"",IF(COUNTIF(BS$3:BS21,E22)&gt;0,"",E22),"")</f>
        <v/>
      </c>
      <c r="BT22" t="str">
        <f>IF(F22&lt;&gt;"",IF(COUNTIF(BT$3:BT21,F22)&gt;0,"",F22),"")</f>
        <v/>
      </c>
      <c r="BU22" t="str">
        <f>IF(G22&lt;&gt;"",IF(COUNTIF(BU$3:BU21,G22)&gt;0,"",G22),"")</f>
        <v/>
      </c>
    </row>
    <row r="23" spans="1:73" ht="18" x14ac:dyDescent="0.2">
      <c r="A23" s="595" t="str">
        <f t="shared" si="10"/>
        <v>Interventi di sostituzione ediliziaArtigianali o Industriali ISTAT 1973</v>
      </c>
      <c r="B23" s="751" t="s">
        <v>16784</v>
      </c>
      <c r="C23" s="751" t="s">
        <v>16799</v>
      </c>
      <c r="D23" s="752"/>
      <c r="E23" s="651"/>
      <c r="F23" s="345"/>
      <c r="G23" s="345"/>
      <c r="H23" s="934">
        <v>18.489999999999998</v>
      </c>
      <c r="I23" s="934">
        <v>15.64</v>
      </c>
      <c r="J23" s="598"/>
      <c r="K23" s="948"/>
      <c r="L23" s="822"/>
      <c r="M23" s="822"/>
      <c r="N23" s="950"/>
      <c r="O23" s="940"/>
      <c r="P23" s="940"/>
      <c r="Q23" s="596"/>
      <c r="R23" s="596"/>
      <c r="S23" s="600" t="s">
        <v>72</v>
      </c>
      <c r="T23" s="362"/>
      <c r="V23" s="362">
        <f t="shared" si="22"/>
        <v>21</v>
      </c>
      <c r="W23" s="601" t="str">
        <f t="shared" si="23"/>
        <v/>
      </c>
      <c r="X23" s="601" t="str">
        <f t="shared" si="11"/>
        <v/>
      </c>
      <c r="Y23" s="601" t="str">
        <f t="shared" si="12"/>
        <v/>
      </c>
      <c r="Z23" s="601" t="str">
        <f t="shared" si="13"/>
        <v/>
      </c>
      <c r="AA23" s="601" t="str">
        <f t="shared" si="14"/>
        <v/>
      </c>
      <c r="AB23" s="601" t="str">
        <f t="shared" si="15"/>
        <v/>
      </c>
      <c r="AD23" s="362" t="str">
        <f>IF(AK23&lt;&gt;"",MAX(AD$3:AD22)+1,"")</f>
        <v/>
      </c>
      <c r="AE23" s="362" t="str">
        <f>IF(AL23&lt;&gt;"",MAX(AE$3:AE22)+1,"")</f>
        <v/>
      </c>
      <c r="AF23" s="362" t="str">
        <f>IF(AM23&lt;&gt;"",MAX(AF$3:AF22)+1,"")</f>
        <v/>
      </c>
      <c r="AG23" s="362" t="str">
        <f>IF(AN23&lt;&gt;"",MAX(AG$3:AG22)+1,"")</f>
        <v/>
      </c>
      <c r="AH23" s="362" t="str">
        <f>IF(AO23&lt;&gt;"",MAX(AH$3:AH22)+1,"")</f>
        <v/>
      </c>
      <c r="AI23" s="362" t="str">
        <f>IF(AP23&lt;&gt;"",MAX(AI$3:AI22)+1,"")</f>
        <v/>
      </c>
      <c r="AK23" s="362" t="str">
        <f>IF(B23="","",IF(COUNTIF($AK$3:AL22,B23)=0,B23,""))</f>
        <v/>
      </c>
      <c r="AL23" s="362" t="str">
        <f>IF(C23="","",IF($B23='Oneri di Urbanizzazione'!$E$29,IF(COUNTIF($AL$3:AL22,$C23)=0,$C23,""),""))</f>
        <v/>
      </c>
      <c r="AM23" s="362" t="str">
        <f>IF(D23="","",IF(AND($B23='Oneri di Urbanizzazione'!$E$29,$C23='Oneri di Urbanizzazione'!$E$31),IF(COUNTIF(AM$3:AM22,$D23)=0,$D23,""),""))</f>
        <v/>
      </c>
      <c r="AN23" s="362" t="str">
        <f>IF(E23="","",IF(AND($B23='Oneri di Urbanizzazione'!$E$29,$C23='Oneri di Urbanizzazione'!$E$31,$D23='Oneri di Urbanizzazione'!$E$34),IF(COUNTIF(AN$3:AN22,$E23)=0,$E23,""),""))</f>
        <v/>
      </c>
      <c r="AO23" s="362" t="str">
        <f>IF(F23="","",IF(AND($B23='Oneri di Urbanizzazione'!$E$29,$C23='Oneri di Urbanizzazione'!$E$31,$D23='Oneri di Urbanizzazione'!$E$34,$E23='Oneri di Urbanizzazione'!$E$36),IF(COUNTIF(AO$3:AO22,$F23)=0,$F23,""),""))</f>
        <v/>
      </c>
      <c r="AP23" s="362" t="str">
        <f>IF(G23="","",IF(AND($B23='Oneri di Urbanizzazione'!$E$29,$C23='Oneri di Urbanizzazione'!$E$31,$D23='Oneri di Urbanizzazione'!$E$34,$E23='Oneri di Urbanizzazione'!$E$36,$F23='Oneri di Urbanizzazione'!$E$38),IF(COUNTIF(AP$3:AP22,$G23)=0,$G23,""),""))</f>
        <v/>
      </c>
      <c r="AY23">
        <f t="shared" si="24"/>
        <v>21</v>
      </c>
      <c r="AZ23" s="375" t="str">
        <f t="shared" si="16"/>
        <v/>
      </c>
      <c r="BA23" s="375" t="str">
        <f t="shared" si="17"/>
        <v/>
      </c>
      <c r="BB23" s="375" t="str">
        <f t="shared" si="18"/>
        <v/>
      </c>
      <c r="BC23" s="375" t="str">
        <f t="shared" si="19"/>
        <v/>
      </c>
      <c r="BD23" s="375" t="str">
        <f t="shared" si="20"/>
        <v/>
      </c>
      <c r="BE23" s="375" t="str">
        <f t="shared" si="21"/>
        <v/>
      </c>
      <c r="BI23" t="str">
        <f>IF(BP23&lt;&gt;"",MAX(BI$3:BI22)+1,"")</f>
        <v/>
      </c>
      <c r="BJ23">
        <f>IF(BQ23&lt;&gt;"",MAX(BJ$3:BJ22)+1,"")</f>
        <v>5</v>
      </c>
      <c r="BK23" t="str">
        <f>IF(BR23&lt;&gt;"",MAX(BK$3:BK22)+1,"")</f>
        <v/>
      </c>
      <c r="BL23" t="str">
        <f>IF(BS23&lt;&gt;"",MAX(BL$3:BL22)+1,"")</f>
        <v/>
      </c>
      <c r="BM23" t="str">
        <f>IF(BT23&lt;&gt;"",MAX(BM$3:BM22)+1,"")</f>
        <v/>
      </c>
      <c r="BN23" t="str">
        <f>IF(BU23&lt;&gt;"",MAX(BN$3:BN22)+1,"")</f>
        <v/>
      </c>
      <c r="BP23" t="str">
        <f>IF(B23&lt;&gt;"",IF(COUNTIF(BP$3:BP22,B23)&gt;0,"",B23),"")</f>
        <v/>
      </c>
      <c r="BQ23" t="str">
        <f>IF(C23&lt;&gt;"",IF(COUNTIF(BQ$3:BQ22,C23)&gt;0,"",C23),"")</f>
        <v>Artigianali o Industriali ISTAT 1973</v>
      </c>
      <c r="BR23" t="str">
        <f>IF(D23&lt;&gt;"",IF(COUNTIF(BR$3:BR22,D23)&gt;0,"",D23),"")</f>
        <v/>
      </c>
      <c r="BS23" t="str">
        <f>IF(E23&lt;&gt;"",IF(COUNTIF(BS$3:BS22,E23)&gt;0,"",E23),"")</f>
        <v/>
      </c>
      <c r="BT23" t="str">
        <f>IF(F23&lt;&gt;"",IF(COUNTIF(BT$3:BT22,F23)&gt;0,"",F23),"")</f>
        <v/>
      </c>
      <c r="BU23" t="str">
        <f>IF(G23&lt;&gt;"",IF(COUNTIF(BU$3:BU22,G23)&gt;0,"",G23),"")</f>
        <v/>
      </c>
    </row>
    <row r="24" spans="1:73" ht="18" x14ac:dyDescent="0.2">
      <c r="A24" s="595" t="str">
        <f t="shared" si="10"/>
        <v>Interventi di ristrutturazione urbanistica o nuova edificazioneArtigianali o Industriali ISTAT 1974</v>
      </c>
      <c r="B24" s="751" t="s">
        <v>16785</v>
      </c>
      <c r="C24" s="751" t="s">
        <v>16800</v>
      </c>
      <c r="D24" s="752"/>
      <c r="E24" s="651"/>
      <c r="F24" s="345"/>
      <c r="G24" s="345"/>
      <c r="H24" s="934">
        <v>34.92</v>
      </c>
      <c r="I24" s="934">
        <v>29.54</v>
      </c>
      <c r="J24" s="598"/>
      <c r="K24" s="948"/>
      <c r="L24" s="822"/>
      <c r="M24" s="822"/>
      <c r="N24" s="950"/>
      <c r="O24" s="940"/>
      <c r="P24" s="940"/>
      <c r="Q24" s="596"/>
      <c r="R24" s="596"/>
      <c r="S24" s="600" t="s">
        <v>72</v>
      </c>
      <c r="T24" s="362"/>
      <c r="V24" s="362">
        <f t="shared" si="22"/>
        <v>22</v>
      </c>
      <c r="W24" s="601" t="str">
        <f t="shared" si="23"/>
        <v/>
      </c>
      <c r="X24" s="601" t="str">
        <f t="shared" si="11"/>
        <v/>
      </c>
      <c r="Y24" s="601" t="str">
        <f t="shared" si="12"/>
        <v/>
      </c>
      <c r="Z24" s="601" t="str">
        <f t="shared" si="13"/>
        <v/>
      </c>
      <c r="AA24" s="601" t="str">
        <f t="shared" si="14"/>
        <v/>
      </c>
      <c r="AB24" s="601" t="str">
        <f t="shared" si="15"/>
        <v/>
      </c>
      <c r="AD24" s="362" t="str">
        <f>IF(AK24&lt;&gt;"",MAX(AD$3:AD23)+1,"")</f>
        <v/>
      </c>
      <c r="AE24" s="362" t="str">
        <f>IF(AL24&lt;&gt;"",MAX(AE$3:AE23)+1,"")</f>
        <v/>
      </c>
      <c r="AF24" s="362" t="str">
        <f>IF(AM24&lt;&gt;"",MAX(AF$3:AF23)+1,"")</f>
        <v/>
      </c>
      <c r="AG24" s="362" t="str">
        <f>IF(AN24&lt;&gt;"",MAX(AG$3:AG23)+1,"")</f>
        <v/>
      </c>
      <c r="AH24" s="362" t="str">
        <f>IF(AO24&lt;&gt;"",MAX(AH$3:AH23)+1,"")</f>
        <v/>
      </c>
      <c r="AI24" s="362" t="str">
        <f>IF(AP24&lt;&gt;"",MAX(AI$3:AI23)+1,"")</f>
        <v/>
      </c>
      <c r="AK24" s="362" t="str">
        <f>IF(B24="","",IF(COUNTIF($AK$3:AL23,B24)=0,B24,""))</f>
        <v/>
      </c>
      <c r="AL24" s="362" t="str">
        <f>IF(C24="","",IF($B24='Oneri di Urbanizzazione'!$E$29,IF(COUNTIF($AL$3:AL23,$C24)=0,$C24,""),""))</f>
        <v/>
      </c>
      <c r="AM24" s="362" t="str">
        <f>IF(D24="","",IF(AND($B24='Oneri di Urbanizzazione'!$E$29,$C24='Oneri di Urbanizzazione'!$E$31),IF(COUNTIF(AM$3:AM23,$D24)=0,$D24,""),""))</f>
        <v/>
      </c>
      <c r="AN24" s="362" t="str">
        <f>IF(E24="","",IF(AND($B24='Oneri di Urbanizzazione'!$E$29,$C24='Oneri di Urbanizzazione'!$E$31,$D24='Oneri di Urbanizzazione'!$E$34),IF(COUNTIF(AN$3:AN23,$E24)=0,$E24,""),""))</f>
        <v/>
      </c>
      <c r="AO24" s="362" t="str">
        <f>IF(F24="","",IF(AND($B24='Oneri di Urbanizzazione'!$E$29,$C24='Oneri di Urbanizzazione'!$E$31,$D24='Oneri di Urbanizzazione'!$E$34,$E24='Oneri di Urbanizzazione'!$E$36),IF(COUNTIF(AO$3:AO23,$F24)=0,$F24,""),""))</f>
        <v/>
      </c>
      <c r="AP24" s="362" t="str">
        <f>IF(G24="","",IF(AND($B24='Oneri di Urbanizzazione'!$E$29,$C24='Oneri di Urbanizzazione'!$E$31,$D24='Oneri di Urbanizzazione'!$E$34,$E24='Oneri di Urbanizzazione'!$E$36,$F24='Oneri di Urbanizzazione'!$E$38),IF(COUNTIF(AP$3:AP23,$G24)=0,$G24,""),""))</f>
        <v/>
      </c>
      <c r="AY24">
        <f t="shared" si="24"/>
        <v>22</v>
      </c>
      <c r="AZ24" s="375" t="str">
        <f t="shared" si="16"/>
        <v/>
      </c>
      <c r="BA24" s="375" t="str">
        <f t="shared" si="17"/>
        <v/>
      </c>
      <c r="BB24" s="375" t="str">
        <f t="shared" si="18"/>
        <v/>
      </c>
      <c r="BC24" s="375" t="str">
        <f t="shared" si="19"/>
        <v/>
      </c>
      <c r="BD24" s="375" t="str">
        <f t="shared" si="20"/>
        <v/>
      </c>
      <c r="BE24" s="375" t="str">
        <f t="shared" si="21"/>
        <v/>
      </c>
      <c r="BI24" t="str">
        <f>IF(BP24&lt;&gt;"",MAX(BI$3:BI23)+1,"")</f>
        <v/>
      </c>
      <c r="BJ24">
        <f>IF(BQ24&lt;&gt;"",MAX(BJ$3:BJ23)+1,"")</f>
        <v>6</v>
      </c>
      <c r="BK24" t="str">
        <f>IF(BR24&lt;&gt;"",MAX(BK$3:BK23)+1,"")</f>
        <v/>
      </c>
      <c r="BL24" t="str">
        <f>IF(BS24&lt;&gt;"",MAX(BL$3:BL23)+1,"")</f>
        <v/>
      </c>
      <c r="BM24" t="str">
        <f>IF(BT24&lt;&gt;"",MAX(BM$3:BM23)+1,"")</f>
        <v/>
      </c>
      <c r="BN24" t="str">
        <f>IF(BU24&lt;&gt;"",MAX(BN$3:BN23)+1,"")</f>
        <v/>
      </c>
      <c r="BP24" t="str">
        <f>IF(B24&lt;&gt;"",IF(COUNTIF(BP$3:BP23,B24)&gt;0,"",B24),"")</f>
        <v/>
      </c>
      <c r="BQ24" t="str">
        <f>IF(C24&lt;&gt;"",IF(COUNTIF(BQ$3:BQ23,C24)&gt;0,"",C24),"")</f>
        <v>Artigianali o Industriali ISTAT 1974</v>
      </c>
      <c r="BR24" t="str">
        <f>IF(D24&lt;&gt;"",IF(COUNTIF(BR$3:BR23,D24)&gt;0,"",D24),"")</f>
        <v/>
      </c>
      <c r="BS24" t="str">
        <f>IF(E24&lt;&gt;"",IF(COUNTIF(BS$3:BS23,E24)&gt;0,"",E24),"")</f>
        <v/>
      </c>
      <c r="BT24" t="str">
        <f>IF(F24&lt;&gt;"",IF(COUNTIF(BT$3:BT23,F24)&gt;0,"",F24),"")</f>
        <v/>
      </c>
      <c r="BU24" t="str">
        <f>IF(G24&lt;&gt;"",IF(COUNTIF(BU$3:BU23,G24)&gt;0,"",G24),"")</f>
        <v/>
      </c>
    </row>
    <row r="25" spans="1:73" ht="18" x14ac:dyDescent="0.2">
      <c r="A25" s="595" t="str">
        <f t="shared" si="10"/>
        <v>Interventi di ristrutturazione urbanistica o nuova edificazioneArtigianali o Industriali ISTAT 1975</v>
      </c>
      <c r="B25" s="751" t="s">
        <v>16785</v>
      </c>
      <c r="C25" s="751" t="s">
        <v>16801</v>
      </c>
      <c r="D25" s="752"/>
      <c r="E25" s="651"/>
      <c r="F25" s="345"/>
      <c r="G25" s="345"/>
      <c r="H25" s="934">
        <v>29.1</v>
      </c>
      <c r="I25" s="934">
        <v>24.62</v>
      </c>
      <c r="J25" s="598"/>
      <c r="K25" s="948"/>
      <c r="L25" s="822"/>
      <c r="M25" s="822"/>
      <c r="N25" s="950"/>
      <c r="O25" s="940"/>
      <c r="P25" s="940"/>
      <c r="Q25" s="596"/>
      <c r="R25" s="596"/>
      <c r="S25" s="600" t="s">
        <v>72</v>
      </c>
      <c r="T25" s="362"/>
      <c r="V25" s="362">
        <f t="shared" si="22"/>
        <v>23</v>
      </c>
      <c r="W25" s="601" t="str">
        <f t="shared" si="23"/>
        <v/>
      </c>
      <c r="X25" s="601" t="str">
        <f t="shared" si="11"/>
        <v/>
      </c>
      <c r="Y25" s="601" t="str">
        <f t="shared" si="12"/>
        <v/>
      </c>
      <c r="Z25" s="601" t="str">
        <f t="shared" si="13"/>
        <v/>
      </c>
      <c r="AA25" s="601" t="str">
        <f t="shared" si="14"/>
        <v/>
      </c>
      <c r="AB25" s="601" t="str">
        <f t="shared" si="15"/>
        <v/>
      </c>
      <c r="AD25" s="362" t="str">
        <f>IF(AK25&lt;&gt;"",MAX(AD$3:AD24)+1,"")</f>
        <v/>
      </c>
      <c r="AE25" s="362" t="str">
        <f>IF(AL25&lt;&gt;"",MAX(AE$3:AE24)+1,"")</f>
        <v/>
      </c>
      <c r="AF25" s="362" t="str">
        <f>IF(AM25&lt;&gt;"",MAX(AF$3:AF24)+1,"")</f>
        <v/>
      </c>
      <c r="AG25" s="362" t="str">
        <f>IF(AN25&lt;&gt;"",MAX(AG$3:AG24)+1,"")</f>
        <v/>
      </c>
      <c r="AH25" s="362" t="str">
        <f>IF(AO25&lt;&gt;"",MAX(AH$3:AH24)+1,"")</f>
        <v/>
      </c>
      <c r="AI25" s="362" t="str">
        <f>IF(AP25&lt;&gt;"",MAX(AI$3:AI24)+1,"")</f>
        <v/>
      </c>
      <c r="AK25" s="362" t="str">
        <f>IF(B25="","",IF(COUNTIF($AK$3:AL24,B25)=0,B25,""))</f>
        <v/>
      </c>
      <c r="AL25" s="362" t="str">
        <f>IF(C25="","",IF($B25='Oneri di Urbanizzazione'!$E$29,IF(COUNTIF($AL$3:AL24,$C25)=0,$C25,""),""))</f>
        <v/>
      </c>
      <c r="AM25" s="362" t="str">
        <f>IF(D25="","",IF(AND($B25='Oneri di Urbanizzazione'!$E$29,$C25='Oneri di Urbanizzazione'!$E$31),IF(COUNTIF(AM$3:AM24,$D25)=0,$D25,""),""))</f>
        <v/>
      </c>
      <c r="AN25" s="362" t="str">
        <f>IF(E25="","",IF(AND($B25='Oneri di Urbanizzazione'!$E$29,$C25='Oneri di Urbanizzazione'!$E$31,$D25='Oneri di Urbanizzazione'!$E$34),IF(COUNTIF(AN$3:AN24,$E25)=0,$E25,""),""))</f>
        <v/>
      </c>
      <c r="AO25" s="362" t="str">
        <f>IF(F25="","",IF(AND($B25='Oneri di Urbanizzazione'!$E$29,$C25='Oneri di Urbanizzazione'!$E$31,$D25='Oneri di Urbanizzazione'!$E$34,$E25='Oneri di Urbanizzazione'!$E$36),IF(COUNTIF(AO$3:AO24,$F25)=0,$F25,""),""))</f>
        <v/>
      </c>
      <c r="AP25" s="362" t="str">
        <f>IF(G25="","",IF(AND($B25='Oneri di Urbanizzazione'!$E$29,$C25='Oneri di Urbanizzazione'!$E$31,$D25='Oneri di Urbanizzazione'!$E$34,$E25='Oneri di Urbanizzazione'!$E$36,$F25='Oneri di Urbanizzazione'!$E$38),IF(COUNTIF(AP$3:AP24,$G25)=0,$G25,""),""))</f>
        <v/>
      </c>
      <c r="AY25">
        <f t="shared" si="24"/>
        <v>23</v>
      </c>
      <c r="AZ25" s="375" t="str">
        <f t="shared" si="16"/>
        <v/>
      </c>
      <c r="BA25" s="375" t="str">
        <f t="shared" si="17"/>
        <v/>
      </c>
      <c r="BB25" s="375" t="str">
        <f t="shared" si="18"/>
        <v/>
      </c>
      <c r="BC25" s="375" t="str">
        <f t="shared" si="19"/>
        <v/>
      </c>
      <c r="BD25" s="375" t="str">
        <f t="shared" si="20"/>
        <v/>
      </c>
      <c r="BE25" s="375" t="str">
        <f t="shared" si="21"/>
        <v/>
      </c>
      <c r="BI25" t="str">
        <f>IF(BP25&lt;&gt;"",MAX(BI$3:BI24)+1,"")</f>
        <v/>
      </c>
      <c r="BJ25">
        <f>IF(BQ25&lt;&gt;"",MAX(BJ$3:BJ24)+1,"")</f>
        <v>7</v>
      </c>
      <c r="BK25" t="str">
        <f>IF(BR25&lt;&gt;"",MAX(BK$3:BK24)+1,"")</f>
        <v/>
      </c>
      <c r="BL25" t="str">
        <f>IF(BS25&lt;&gt;"",MAX(BL$3:BL24)+1,"")</f>
        <v/>
      </c>
      <c r="BM25" t="str">
        <f>IF(BT25&lt;&gt;"",MAX(BM$3:BM24)+1,"")</f>
        <v/>
      </c>
      <c r="BN25" t="str">
        <f>IF(BU25&lt;&gt;"",MAX(BN$3:BN24)+1,"")</f>
        <v/>
      </c>
      <c r="BP25" t="str">
        <f>IF(B25&lt;&gt;"",IF(COUNTIF(BP$3:BP24,B25)&gt;0,"",B25),"")</f>
        <v/>
      </c>
      <c r="BQ25" t="str">
        <f>IF(C25&lt;&gt;"",IF(COUNTIF(BQ$3:BQ24,C25)&gt;0,"",C25),"")</f>
        <v>Artigianali o Industriali ISTAT 1975</v>
      </c>
      <c r="BR25" t="str">
        <f>IF(D25&lt;&gt;"",IF(COUNTIF(BR$3:BR24,D25)&gt;0,"",D25),"")</f>
        <v/>
      </c>
      <c r="BS25" t="str">
        <f>IF(E25&lt;&gt;"",IF(COUNTIF(BS$3:BS24,E25)&gt;0,"",E25),"")</f>
        <v/>
      </c>
      <c r="BT25" t="str">
        <f>IF(F25&lt;&gt;"",IF(COUNTIF(BT$3:BT24,F25)&gt;0,"",F25),"")</f>
        <v/>
      </c>
      <c r="BU25" t="str">
        <f>IF(G25&lt;&gt;"",IF(COUNTIF(BU$3:BU24,G25)&gt;0,"",G25),"")</f>
        <v/>
      </c>
    </row>
    <row r="26" spans="1:73" ht="18" x14ac:dyDescent="0.2">
      <c r="A26" s="595" t="str">
        <f t="shared" si="10"/>
        <v>Interventi di ristrutturazione urbanistica o nuova edificazioneArtigianali o Industriali ISTAT 1976</v>
      </c>
      <c r="B26" s="751" t="s">
        <v>16785</v>
      </c>
      <c r="C26" s="751" t="s">
        <v>16802</v>
      </c>
      <c r="D26" s="752"/>
      <c r="E26" s="651"/>
      <c r="F26" s="345"/>
      <c r="G26" s="345"/>
      <c r="H26" s="934">
        <v>26.19</v>
      </c>
      <c r="I26" s="934">
        <v>22.15</v>
      </c>
      <c r="J26" s="598"/>
      <c r="K26" s="948"/>
      <c r="L26" s="822"/>
      <c r="M26" s="822"/>
      <c r="N26" s="950"/>
      <c r="O26" s="940"/>
      <c r="P26" s="940"/>
      <c r="Q26" s="596"/>
      <c r="R26" s="596"/>
      <c r="S26" s="600" t="s">
        <v>72</v>
      </c>
      <c r="T26" s="362"/>
      <c r="V26" s="362">
        <f t="shared" si="22"/>
        <v>24</v>
      </c>
      <c r="W26" s="601" t="str">
        <f t="shared" si="23"/>
        <v/>
      </c>
      <c r="X26" s="601" t="str">
        <f t="shared" si="11"/>
        <v/>
      </c>
      <c r="Y26" s="601" t="str">
        <f t="shared" si="12"/>
        <v/>
      </c>
      <c r="Z26" s="601" t="str">
        <f t="shared" si="13"/>
        <v/>
      </c>
      <c r="AA26" s="601" t="str">
        <f t="shared" si="14"/>
        <v/>
      </c>
      <c r="AB26" s="601" t="str">
        <f t="shared" si="15"/>
        <v/>
      </c>
      <c r="AD26" s="362" t="str">
        <f>IF(AK26&lt;&gt;"",MAX(AD$3:AD25)+1,"")</f>
        <v/>
      </c>
      <c r="AE26" s="362" t="str">
        <f>IF(AL26&lt;&gt;"",MAX(AE$3:AE25)+1,"")</f>
        <v/>
      </c>
      <c r="AF26" s="362" t="str">
        <f>IF(AM26&lt;&gt;"",MAX(AF$3:AF25)+1,"")</f>
        <v/>
      </c>
      <c r="AG26" s="362" t="str">
        <f>IF(AN26&lt;&gt;"",MAX(AG$3:AG25)+1,"")</f>
        <v/>
      </c>
      <c r="AH26" s="362" t="str">
        <f>IF(AO26&lt;&gt;"",MAX(AH$3:AH25)+1,"")</f>
        <v/>
      </c>
      <c r="AI26" s="362" t="str">
        <f>IF(AP26&lt;&gt;"",MAX(AI$3:AI25)+1,"")</f>
        <v/>
      </c>
      <c r="AK26" s="362" t="str">
        <f>IF(B26="","",IF(COUNTIF($AK$3:AL25,B26)=0,B26,""))</f>
        <v/>
      </c>
      <c r="AL26" s="362" t="str">
        <f>IF(C26="","",IF($B26='Oneri di Urbanizzazione'!$E$29,IF(COUNTIF($AL$3:AL25,$C26)=0,$C26,""),""))</f>
        <v/>
      </c>
      <c r="AM26" s="362" t="str">
        <f>IF(D26="","",IF(AND($B26='Oneri di Urbanizzazione'!$E$29,$C26='Oneri di Urbanizzazione'!$E$31),IF(COUNTIF(AM$3:AM25,$D26)=0,$D26,""),""))</f>
        <v/>
      </c>
      <c r="AN26" s="362" t="str">
        <f>IF(E26="","",IF(AND($B26='Oneri di Urbanizzazione'!$E$29,$C26='Oneri di Urbanizzazione'!$E$31,$D26='Oneri di Urbanizzazione'!$E$34),IF(COUNTIF(AN$3:AN25,$E26)=0,$E26,""),""))</f>
        <v/>
      </c>
      <c r="AO26" s="362" t="str">
        <f>IF(F26="","",IF(AND($B26='Oneri di Urbanizzazione'!$E$29,$C26='Oneri di Urbanizzazione'!$E$31,$D26='Oneri di Urbanizzazione'!$E$34,$E26='Oneri di Urbanizzazione'!$E$36),IF(COUNTIF(AO$3:AO25,$F26)=0,$F26,""),""))</f>
        <v/>
      </c>
      <c r="AP26" s="362" t="str">
        <f>IF(G26="","",IF(AND($B26='Oneri di Urbanizzazione'!$E$29,$C26='Oneri di Urbanizzazione'!$E$31,$D26='Oneri di Urbanizzazione'!$E$34,$E26='Oneri di Urbanizzazione'!$E$36,$F26='Oneri di Urbanizzazione'!$E$38),IF(COUNTIF(AP$3:AP25,$G26)=0,$G26,""),""))</f>
        <v/>
      </c>
      <c r="AY26">
        <f t="shared" si="24"/>
        <v>24</v>
      </c>
      <c r="AZ26" s="375" t="str">
        <f t="shared" si="16"/>
        <v/>
      </c>
      <c r="BA26" s="375" t="str">
        <f t="shared" si="17"/>
        <v/>
      </c>
      <c r="BB26" s="375" t="str">
        <f t="shared" si="18"/>
        <v/>
      </c>
      <c r="BC26" s="375" t="str">
        <f t="shared" si="19"/>
        <v/>
      </c>
      <c r="BD26" s="375" t="str">
        <f t="shared" si="20"/>
        <v/>
      </c>
      <c r="BE26" s="375" t="str">
        <f t="shared" si="21"/>
        <v/>
      </c>
      <c r="BI26" t="str">
        <f>IF(BP26&lt;&gt;"",MAX(BI$3:BI25)+1,"")</f>
        <v/>
      </c>
      <c r="BJ26">
        <f>IF(BQ26&lt;&gt;"",MAX(BJ$3:BJ25)+1,"")</f>
        <v>8</v>
      </c>
      <c r="BK26" t="str">
        <f>IF(BR26&lt;&gt;"",MAX(BK$3:BK25)+1,"")</f>
        <v/>
      </c>
      <c r="BL26" t="str">
        <f>IF(BS26&lt;&gt;"",MAX(BL$3:BL25)+1,"")</f>
        <v/>
      </c>
      <c r="BM26" t="str">
        <f>IF(BT26&lt;&gt;"",MAX(BM$3:BM25)+1,"")</f>
        <v/>
      </c>
      <c r="BN26" t="str">
        <f>IF(BU26&lt;&gt;"",MAX(BN$3:BN25)+1,"")</f>
        <v/>
      </c>
      <c r="BP26" t="str">
        <f>IF(B26&lt;&gt;"",IF(COUNTIF(BP$3:BP25,B26)&gt;0,"",B26),"")</f>
        <v/>
      </c>
      <c r="BQ26" t="str">
        <f>IF(C26&lt;&gt;"",IF(COUNTIF(BQ$3:BQ25,C26)&gt;0,"",C26),"")</f>
        <v>Artigianali o Industriali ISTAT 1976</v>
      </c>
      <c r="BR26" t="str">
        <f>IF(D26&lt;&gt;"",IF(COUNTIF(BR$3:BR25,D26)&gt;0,"",D26),"")</f>
        <v/>
      </c>
      <c r="BS26" t="str">
        <f>IF(E26&lt;&gt;"",IF(COUNTIF(BS$3:BS25,E26)&gt;0,"",E26),"")</f>
        <v/>
      </c>
      <c r="BT26" t="str">
        <f>IF(F26&lt;&gt;"",IF(COUNTIF(BT$3:BT25,F26)&gt;0,"",F26),"")</f>
        <v/>
      </c>
      <c r="BU26" t="str">
        <f>IF(G26&lt;&gt;"",IF(COUNTIF(BU$3:BU25,G26)&gt;0,"",G26),"")</f>
        <v/>
      </c>
    </row>
    <row r="27" spans="1:73" ht="18" x14ac:dyDescent="0.2">
      <c r="A27" s="595" t="str">
        <f t="shared" si="10"/>
        <v>Interventi di restauro e di ristrutturazione ediliziaTuristici Commerciali e Direzionali</v>
      </c>
      <c r="B27" s="751" t="s">
        <v>16781</v>
      </c>
      <c r="C27" s="751" t="s">
        <v>16791</v>
      </c>
      <c r="D27" s="752"/>
      <c r="E27" s="651"/>
      <c r="F27" s="345"/>
      <c r="G27" s="345"/>
      <c r="H27" s="934">
        <v>4.92</v>
      </c>
      <c r="I27" s="934">
        <v>2.46</v>
      </c>
      <c r="J27" s="598"/>
      <c r="K27" s="948"/>
      <c r="L27" s="822"/>
      <c r="M27" s="822"/>
      <c r="N27" s="950"/>
      <c r="O27" s="940"/>
      <c r="P27" s="940"/>
      <c r="Q27" s="596"/>
      <c r="R27" s="597"/>
      <c r="S27" s="600" t="s">
        <v>72</v>
      </c>
      <c r="T27" s="362"/>
      <c r="V27" s="362">
        <f t="shared" si="22"/>
        <v>25</v>
      </c>
      <c r="W27" s="601" t="str">
        <f t="shared" si="23"/>
        <v/>
      </c>
      <c r="X27" s="601" t="str">
        <f t="shared" si="11"/>
        <v/>
      </c>
      <c r="Y27" s="601" t="str">
        <f t="shared" si="12"/>
        <v/>
      </c>
      <c r="Z27" s="601" t="str">
        <f t="shared" si="13"/>
        <v/>
      </c>
      <c r="AA27" s="601" t="str">
        <f t="shared" si="14"/>
        <v/>
      </c>
      <c r="AB27" s="601" t="str">
        <f t="shared" si="15"/>
        <v/>
      </c>
      <c r="AD27" s="362" t="str">
        <f>IF(AK27&lt;&gt;"",MAX(AD$3:AD26)+1,"")</f>
        <v/>
      </c>
      <c r="AE27" s="362" t="str">
        <f>IF(AL27&lt;&gt;"",MAX(AE$3:AE26)+1,"")</f>
        <v/>
      </c>
      <c r="AF27" s="362" t="str">
        <f>IF(AM27&lt;&gt;"",MAX(AF$3:AF26)+1,"")</f>
        <v/>
      </c>
      <c r="AG27" s="362" t="str">
        <f>IF(AN27&lt;&gt;"",MAX(AG$3:AG26)+1,"")</f>
        <v/>
      </c>
      <c r="AH27" s="362" t="str">
        <f>IF(AO27&lt;&gt;"",MAX(AH$3:AH26)+1,"")</f>
        <v/>
      </c>
      <c r="AI27" s="362" t="str">
        <f>IF(AP27&lt;&gt;"",MAX(AI$3:AI26)+1,"")</f>
        <v/>
      </c>
      <c r="AK27" s="362" t="str">
        <f>IF(B27="","",IF(COUNTIF($AK$3:AL26,B27)=0,B27,""))</f>
        <v/>
      </c>
      <c r="AL27" s="362" t="str">
        <f>IF(C27="","",IF($B27='Oneri di Urbanizzazione'!$E$29,IF(COUNTIF($AL$3:AL26,$C27)=0,$C27,""),""))</f>
        <v/>
      </c>
      <c r="AM27" s="362" t="str">
        <f>IF(D27="","",IF(AND($B27='Oneri di Urbanizzazione'!$E$29,$C27='Oneri di Urbanizzazione'!$E$31),IF(COUNTIF(AM$3:AM26,$D27)=0,$D27,""),""))</f>
        <v/>
      </c>
      <c r="AN27" s="362" t="str">
        <f>IF(E27="","",IF(AND($B27='Oneri di Urbanizzazione'!$E$29,$C27='Oneri di Urbanizzazione'!$E$31,$D27='Oneri di Urbanizzazione'!$E$34),IF(COUNTIF(AN$3:AN26,$E27)=0,$E27,""),""))</f>
        <v/>
      </c>
      <c r="AO27" s="362" t="str">
        <f>IF(F27="","",IF(AND($B27='Oneri di Urbanizzazione'!$E$29,$C27='Oneri di Urbanizzazione'!$E$31,$D27='Oneri di Urbanizzazione'!$E$34,$E27='Oneri di Urbanizzazione'!$E$36),IF(COUNTIF(AO$3:AO26,$F27)=0,$F27,""),""))</f>
        <v/>
      </c>
      <c r="AP27" s="362" t="str">
        <f>IF(G27="","",IF(AND($B27='Oneri di Urbanizzazione'!$E$29,$C27='Oneri di Urbanizzazione'!$E$31,$D27='Oneri di Urbanizzazione'!$E$34,$E27='Oneri di Urbanizzazione'!$E$36,$F27='Oneri di Urbanizzazione'!$E$38),IF(COUNTIF(AP$3:AP26,$G27)=0,$G27,""),""))</f>
        <v/>
      </c>
      <c r="AY27">
        <f t="shared" si="24"/>
        <v>25</v>
      </c>
      <c r="AZ27" s="375" t="str">
        <f t="shared" si="16"/>
        <v/>
      </c>
      <c r="BA27" s="375" t="str">
        <f t="shared" si="17"/>
        <v/>
      </c>
      <c r="BB27" s="375" t="str">
        <f t="shared" si="18"/>
        <v/>
      </c>
      <c r="BC27" s="375" t="str">
        <f t="shared" si="19"/>
        <v/>
      </c>
      <c r="BD27" s="375" t="str">
        <f t="shared" si="20"/>
        <v/>
      </c>
      <c r="BE27" s="375" t="str">
        <f t="shared" si="21"/>
        <v/>
      </c>
      <c r="BI27" t="str">
        <f>IF(BP27&lt;&gt;"",MAX(BI$3:BI26)+1,"")</f>
        <v/>
      </c>
      <c r="BJ27">
        <f>IF(BQ27&lt;&gt;"",MAX(BJ$3:BJ26)+1,"")</f>
        <v>9</v>
      </c>
      <c r="BK27" t="str">
        <f>IF(BR27&lt;&gt;"",MAX(BK$3:BK26)+1,"")</f>
        <v/>
      </c>
      <c r="BL27" t="str">
        <f>IF(BS27&lt;&gt;"",MAX(BL$3:BL26)+1,"")</f>
        <v/>
      </c>
      <c r="BM27" t="str">
        <f>IF(BT27&lt;&gt;"",MAX(BM$3:BM26)+1,"")</f>
        <v/>
      </c>
      <c r="BN27" t="str">
        <f>IF(BU27&lt;&gt;"",MAX(BN$3:BN26)+1,"")</f>
        <v/>
      </c>
      <c r="BP27" t="str">
        <f>IF(B27&lt;&gt;"",IF(COUNTIF(BP$3:BP26,B27)&gt;0,"",B27),"")</f>
        <v/>
      </c>
      <c r="BQ27" t="str">
        <f>IF(C27&lt;&gt;"",IF(COUNTIF(BQ$3:BQ26,C27)&gt;0,"",C27),"")</f>
        <v>Turistici Commerciali e Direzionali</v>
      </c>
      <c r="BR27" t="str">
        <f>IF(D27&lt;&gt;"",IF(COUNTIF(BR$3:BR26,D27)&gt;0,"",D27),"")</f>
        <v/>
      </c>
      <c r="BS27" t="str">
        <f>IF(E27&lt;&gt;"",IF(COUNTIF(BS$3:BS26,E27)&gt;0,"",E27),"")</f>
        <v/>
      </c>
      <c r="BT27" t="str">
        <f>IF(F27&lt;&gt;"",IF(COUNTIF(BT$3:BT26,F27)&gt;0,"",F27),"")</f>
        <v/>
      </c>
      <c r="BU27" t="str">
        <f>IF(G27&lt;&gt;"",IF(COUNTIF(BU$3:BU26,G27)&gt;0,"",G27),"")</f>
        <v/>
      </c>
    </row>
    <row r="28" spans="1:73" ht="25.5" x14ac:dyDescent="0.2">
      <c r="A28" s="595" t="str">
        <f t="shared" si="10"/>
        <v>intervento di ristrutturazione edilizia con addizione funzionale o comunque con aumento di superficie: per ogni mc aggiuntoTuristici Commerciali e Direzionali</v>
      </c>
      <c r="B28" s="751" t="s">
        <v>16783</v>
      </c>
      <c r="C28" s="751" t="s">
        <v>16791</v>
      </c>
      <c r="D28" s="752"/>
      <c r="E28" s="651"/>
      <c r="F28" s="345"/>
      <c r="G28" s="345"/>
      <c r="H28" s="934">
        <v>7.6</v>
      </c>
      <c r="I28" s="934">
        <v>3.8</v>
      </c>
      <c r="J28" s="598"/>
      <c r="K28" s="948"/>
      <c r="L28" s="822"/>
      <c r="M28" s="822"/>
      <c r="N28" s="950"/>
      <c r="O28" s="940"/>
      <c r="P28" s="940"/>
      <c r="Q28" s="597"/>
      <c r="R28" s="597"/>
      <c r="S28" s="600" t="s">
        <v>72</v>
      </c>
      <c r="T28" s="362"/>
      <c r="V28" s="362">
        <f t="shared" si="22"/>
        <v>26</v>
      </c>
      <c r="W28" s="601" t="str">
        <f t="shared" si="23"/>
        <v/>
      </c>
      <c r="X28" s="601" t="str">
        <f t="shared" si="11"/>
        <v/>
      </c>
      <c r="Y28" s="601" t="str">
        <f t="shared" si="12"/>
        <v/>
      </c>
      <c r="Z28" s="601" t="str">
        <f t="shared" si="13"/>
        <v/>
      </c>
      <c r="AA28" s="601" t="str">
        <f t="shared" si="14"/>
        <v/>
      </c>
      <c r="AB28" s="601" t="str">
        <f t="shared" si="15"/>
        <v/>
      </c>
      <c r="AD28" s="362" t="str">
        <f>IF(AK28&lt;&gt;"",MAX(AD$3:AD27)+1,"")</f>
        <v/>
      </c>
      <c r="AE28" s="362" t="str">
        <f>IF(AL28&lt;&gt;"",MAX(AE$3:AE27)+1,"")</f>
        <v/>
      </c>
      <c r="AF28" s="362" t="str">
        <f>IF(AM28&lt;&gt;"",MAX(AF$3:AF27)+1,"")</f>
        <v/>
      </c>
      <c r="AG28" s="362" t="str">
        <f>IF(AN28&lt;&gt;"",MAX(AG$3:AG27)+1,"")</f>
        <v/>
      </c>
      <c r="AH28" s="362" t="str">
        <f>IF(AO28&lt;&gt;"",MAX(AH$3:AH27)+1,"")</f>
        <v/>
      </c>
      <c r="AI28" s="362" t="str">
        <f>IF(AP28&lt;&gt;"",MAX(AI$3:AI27)+1,"")</f>
        <v/>
      </c>
      <c r="AK28" s="362" t="str">
        <f>IF(B28="","",IF(COUNTIF($AK$3:AL27,B28)=0,B28,""))</f>
        <v/>
      </c>
      <c r="AL28" s="362" t="str">
        <f>IF(C28="","",IF($B28='Oneri di Urbanizzazione'!$E$29,IF(COUNTIF($AL$3:AL27,$C28)=0,$C28,""),""))</f>
        <v/>
      </c>
      <c r="AM28" s="362" t="str">
        <f>IF(D28="","",IF(AND($B28='Oneri di Urbanizzazione'!$E$29,$C28='Oneri di Urbanizzazione'!$E$31),IF(COUNTIF(AM$3:AM27,$D28)=0,$D28,""),""))</f>
        <v/>
      </c>
      <c r="AN28" s="362" t="str">
        <f>IF(E28="","",IF(AND($B28='Oneri di Urbanizzazione'!$E$29,$C28='Oneri di Urbanizzazione'!$E$31,$D28='Oneri di Urbanizzazione'!$E$34),IF(COUNTIF(AN$3:AN27,$E28)=0,$E28,""),""))</f>
        <v/>
      </c>
      <c r="AO28" s="362" t="str">
        <f>IF(F28="","",IF(AND($B28='Oneri di Urbanizzazione'!$E$29,$C28='Oneri di Urbanizzazione'!$E$31,$D28='Oneri di Urbanizzazione'!$E$34,$E28='Oneri di Urbanizzazione'!$E$36),IF(COUNTIF(AO$3:AO27,$F28)=0,$F28,""),""))</f>
        <v/>
      </c>
      <c r="AP28" s="362" t="str">
        <f>IF(G28="","",IF(AND($B28='Oneri di Urbanizzazione'!$E$29,$C28='Oneri di Urbanizzazione'!$E$31,$D28='Oneri di Urbanizzazione'!$E$34,$E28='Oneri di Urbanizzazione'!$E$36,$F28='Oneri di Urbanizzazione'!$E$38),IF(COUNTIF(AP$3:AP27,$G28)=0,$G28,""),""))</f>
        <v/>
      </c>
      <c r="AY28">
        <f t="shared" si="24"/>
        <v>26</v>
      </c>
      <c r="AZ28" s="375" t="str">
        <f t="shared" si="16"/>
        <v/>
      </c>
      <c r="BA28" s="375" t="str">
        <f t="shared" si="17"/>
        <v/>
      </c>
      <c r="BB28" s="375" t="str">
        <f t="shared" si="18"/>
        <v/>
      </c>
      <c r="BC28" s="375" t="str">
        <f t="shared" si="19"/>
        <v/>
      </c>
      <c r="BD28" s="375" t="str">
        <f t="shared" si="20"/>
        <v/>
      </c>
      <c r="BE28" s="375" t="str">
        <f t="shared" si="21"/>
        <v/>
      </c>
      <c r="BI28" t="str">
        <f>IF(BP28&lt;&gt;"",MAX(BI$3:BI27)+1,"")</f>
        <v/>
      </c>
      <c r="BJ28" t="str">
        <f>IF(BQ28&lt;&gt;"",MAX(BJ$3:BJ27)+1,"")</f>
        <v/>
      </c>
      <c r="BK28" t="str">
        <f>IF(BR28&lt;&gt;"",MAX(BK$3:BK27)+1,"")</f>
        <v/>
      </c>
      <c r="BL28" t="str">
        <f>IF(BS28&lt;&gt;"",MAX(BL$3:BL27)+1,"")</f>
        <v/>
      </c>
      <c r="BM28" t="str">
        <f>IF(BT28&lt;&gt;"",MAX(BM$3:BM27)+1,"")</f>
        <v/>
      </c>
      <c r="BN28" t="str">
        <f>IF(BU28&lt;&gt;"",MAX(BN$3:BN27)+1,"")</f>
        <v/>
      </c>
      <c r="BP28" t="str">
        <f>IF(B28&lt;&gt;"",IF(COUNTIF(BP$3:BP27,B28)&gt;0,"",B28),"")</f>
        <v/>
      </c>
      <c r="BQ28" t="str">
        <f>IF(C28&lt;&gt;"",IF(COUNTIF(BQ$3:BQ27,C28)&gt;0,"",C28),"")</f>
        <v/>
      </c>
      <c r="BR28" t="str">
        <f>IF(D28&lt;&gt;"",IF(COUNTIF(BR$3:BR27,D28)&gt;0,"",D28),"")</f>
        <v/>
      </c>
      <c r="BS28" t="str">
        <f>IF(E28&lt;&gt;"",IF(COUNTIF(BS$3:BS27,E28)&gt;0,"",E28),"")</f>
        <v/>
      </c>
      <c r="BT28" t="str">
        <f>IF(F28&lt;&gt;"",IF(COUNTIF(BT$3:BT27,F28)&gt;0,"",F28),"")</f>
        <v/>
      </c>
      <c r="BU28" t="str">
        <f>IF(G28&lt;&gt;"",IF(COUNTIF(BU$3:BU27,G28)&gt;0,"",G28),"")</f>
        <v/>
      </c>
    </row>
    <row r="29" spans="1:73" ht="18" x14ac:dyDescent="0.2">
      <c r="A29" s="595" t="str">
        <f t="shared" si="10"/>
        <v>Interventi di sostituzione ediliziaTuristici Commerciali e Direzionali</v>
      </c>
      <c r="B29" s="751" t="s">
        <v>16784</v>
      </c>
      <c r="C29" s="751" t="s">
        <v>16791</v>
      </c>
      <c r="D29" s="752"/>
      <c r="E29" s="651"/>
      <c r="F29" s="345"/>
      <c r="G29" s="345"/>
      <c r="H29" s="934">
        <v>16.100000000000001</v>
      </c>
      <c r="I29" s="934">
        <v>8.0500000000000007</v>
      </c>
      <c r="J29" s="598"/>
      <c r="K29" s="948"/>
      <c r="L29" s="822"/>
      <c r="M29" s="822"/>
      <c r="N29" s="950"/>
      <c r="O29" s="940"/>
      <c r="P29" s="940"/>
      <c r="Q29" s="597"/>
      <c r="R29" s="597"/>
      <c r="S29" s="600" t="s">
        <v>72</v>
      </c>
      <c r="V29" s="362">
        <f t="shared" si="22"/>
        <v>27</v>
      </c>
      <c r="W29" s="601" t="str">
        <f t="shared" si="23"/>
        <v/>
      </c>
      <c r="X29" s="601" t="str">
        <f t="shared" si="11"/>
        <v/>
      </c>
      <c r="Y29" s="601" t="str">
        <f t="shared" si="12"/>
        <v/>
      </c>
      <c r="Z29" s="601" t="str">
        <f t="shared" si="13"/>
        <v/>
      </c>
      <c r="AA29" s="601" t="str">
        <f t="shared" si="14"/>
        <v/>
      </c>
      <c r="AB29" s="601" t="str">
        <f t="shared" si="15"/>
        <v/>
      </c>
      <c r="AD29" s="362" t="str">
        <f>IF(AK29&lt;&gt;"",MAX(AD$3:AD28)+1,"")</f>
        <v/>
      </c>
      <c r="AE29" s="362" t="str">
        <f>IF(AL29&lt;&gt;"",MAX(AE$3:AE28)+1,"")</f>
        <v/>
      </c>
      <c r="AF29" s="362" t="str">
        <f>IF(AM29&lt;&gt;"",MAX(AF$3:AF28)+1,"")</f>
        <v/>
      </c>
      <c r="AG29" s="362" t="str">
        <f>IF(AN29&lt;&gt;"",MAX(AG$3:AG28)+1,"")</f>
        <v/>
      </c>
      <c r="AH29" s="362" t="str">
        <f>IF(AO29&lt;&gt;"",MAX(AH$3:AH28)+1,"")</f>
        <v/>
      </c>
      <c r="AI29" s="362" t="str">
        <f>IF(AP29&lt;&gt;"",MAX(AI$3:AI28)+1,"")</f>
        <v/>
      </c>
      <c r="AK29" s="362" t="str">
        <f>IF(B29="","",IF(COUNTIF($AK$3:AL28,B29)=0,B29,""))</f>
        <v/>
      </c>
      <c r="AL29" s="362" t="str">
        <f>IF(C29="","",IF($B29='Oneri di Urbanizzazione'!$E$29,IF(COUNTIF($AL$3:AL28,$C29)=0,$C29,""),""))</f>
        <v/>
      </c>
      <c r="AM29" s="362" t="str">
        <f>IF(D29="","",IF(AND($B29='Oneri di Urbanizzazione'!$E$29,$C29='Oneri di Urbanizzazione'!$E$31),IF(COUNTIF(AM$3:AM28,$D29)=0,$D29,""),""))</f>
        <v/>
      </c>
      <c r="AN29" s="362" t="str">
        <f>IF(E29="","",IF(AND($B29='Oneri di Urbanizzazione'!$E$29,$C29='Oneri di Urbanizzazione'!$E$31,$D29='Oneri di Urbanizzazione'!$E$34),IF(COUNTIF(AN$3:AN28,$E29)=0,$E29,""),""))</f>
        <v/>
      </c>
      <c r="AO29" s="362" t="str">
        <f>IF(F29="","",IF(AND($B29='Oneri di Urbanizzazione'!$E$29,$C29='Oneri di Urbanizzazione'!$E$31,$D29='Oneri di Urbanizzazione'!$E$34,$E29='Oneri di Urbanizzazione'!$E$36),IF(COUNTIF(AO$3:AO28,$F29)=0,$F29,""),""))</f>
        <v/>
      </c>
      <c r="AP29" s="362" t="str">
        <f>IF(G29="","",IF(AND($B29='Oneri di Urbanizzazione'!$E$29,$C29='Oneri di Urbanizzazione'!$E$31,$D29='Oneri di Urbanizzazione'!$E$34,$E29='Oneri di Urbanizzazione'!$E$36,$F29='Oneri di Urbanizzazione'!$E$38),IF(COUNTIF(AP$3:AP28,$G29)=0,$G29,""),""))</f>
        <v/>
      </c>
      <c r="AY29">
        <f t="shared" si="24"/>
        <v>27</v>
      </c>
      <c r="AZ29" s="375" t="str">
        <f t="shared" si="16"/>
        <v/>
      </c>
      <c r="BA29" s="375" t="str">
        <f t="shared" si="17"/>
        <v/>
      </c>
      <c r="BB29" s="375" t="str">
        <f t="shared" si="18"/>
        <v/>
      </c>
      <c r="BC29" s="375" t="str">
        <f t="shared" si="19"/>
        <v/>
      </c>
      <c r="BD29" s="375" t="str">
        <f t="shared" si="20"/>
        <v/>
      </c>
      <c r="BE29" s="375" t="str">
        <f t="shared" si="21"/>
        <v/>
      </c>
      <c r="BI29" t="str">
        <f>IF(BP29&lt;&gt;"",MAX(BI$3:BI28)+1,"")</f>
        <v/>
      </c>
      <c r="BJ29" t="str">
        <f>IF(BQ29&lt;&gt;"",MAX(BJ$3:BJ28)+1,"")</f>
        <v/>
      </c>
      <c r="BK29" t="str">
        <f>IF(BR29&lt;&gt;"",MAX(BK$3:BK28)+1,"")</f>
        <v/>
      </c>
      <c r="BL29" t="str">
        <f>IF(BS29&lt;&gt;"",MAX(BL$3:BL28)+1,"")</f>
        <v/>
      </c>
      <c r="BM29" t="str">
        <f>IF(BT29&lt;&gt;"",MAX(BM$3:BM28)+1,"")</f>
        <v/>
      </c>
      <c r="BN29" t="str">
        <f>IF(BU29&lt;&gt;"",MAX(BN$3:BN28)+1,"")</f>
        <v/>
      </c>
      <c r="BP29" t="str">
        <f>IF(B29&lt;&gt;"",IF(COUNTIF(BP$3:BP28,B29)&gt;0,"",B29),"")</f>
        <v/>
      </c>
      <c r="BQ29" t="str">
        <f>IF(C29&lt;&gt;"",IF(COUNTIF(BQ$3:BQ28,C29)&gt;0,"",C29),"")</f>
        <v/>
      </c>
      <c r="BR29" t="str">
        <f>IF(D29&lt;&gt;"",IF(COUNTIF(BR$3:BR28,D29)&gt;0,"",D29),"")</f>
        <v/>
      </c>
      <c r="BS29" t="str">
        <f>IF(E29&lt;&gt;"",IF(COUNTIF(BS$3:BS28,E29)&gt;0,"",E29),"")</f>
        <v/>
      </c>
      <c r="BT29" t="str">
        <f>IF(F29&lt;&gt;"",IF(COUNTIF(BT$3:BT28,F29)&gt;0,"",F29),"")</f>
        <v/>
      </c>
      <c r="BU29" t="str">
        <f>IF(G29&lt;&gt;"",IF(COUNTIF(BU$3:BU28,G29)&gt;0,"",G29),"")</f>
        <v/>
      </c>
    </row>
    <row r="30" spans="1:73" ht="18" x14ac:dyDescent="0.2">
      <c r="A30" s="595" t="str">
        <f t="shared" si="10"/>
        <v>Interventi di ristrutturazione urbanistica o nuova edificazioneTuristici Commerciali e DirezionaliIF &lt; 1,5</v>
      </c>
      <c r="B30" s="751" t="s">
        <v>16785</v>
      </c>
      <c r="C30" s="752" t="s">
        <v>16791</v>
      </c>
      <c r="D30" s="752"/>
      <c r="E30" s="651" t="s">
        <v>16786</v>
      </c>
      <c r="F30" s="345"/>
      <c r="G30" s="345"/>
      <c r="H30" s="934">
        <v>30.42</v>
      </c>
      <c r="I30" s="934">
        <v>15.2</v>
      </c>
      <c r="J30" s="598"/>
      <c r="K30" s="948"/>
      <c r="L30" s="822"/>
      <c r="M30" s="822"/>
      <c r="N30" s="950"/>
      <c r="O30" s="940"/>
      <c r="P30" s="940"/>
      <c r="Q30" s="597"/>
      <c r="R30" s="597"/>
      <c r="S30" s="600" t="s">
        <v>72</v>
      </c>
      <c r="V30" s="362">
        <f t="shared" si="22"/>
        <v>28</v>
      </c>
      <c r="W30" s="601" t="str">
        <f t="shared" si="23"/>
        <v/>
      </c>
      <c r="X30" s="601" t="str">
        <f t="shared" si="11"/>
        <v/>
      </c>
      <c r="Y30" s="601" t="str">
        <f t="shared" si="12"/>
        <v/>
      </c>
      <c r="Z30" s="601" t="str">
        <f t="shared" si="13"/>
        <v/>
      </c>
      <c r="AA30" s="601" t="str">
        <f t="shared" si="14"/>
        <v/>
      </c>
      <c r="AB30" s="601" t="str">
        <f t="shared" si="15"/>
        <v/>
      </c>
      <c r="AD30" s="362" t="str">
        <f>IF(AK30&lt;&gt;"",MAX(AD$3:AD29)+1,"")</f>
        <v/>
      </c>
      <c r="AE30" s="362" t="str">
        <f>IF(AL30&lt;&gt;"",MAX(AE$3:AE29)+1,"")</f>
        <v/>
      </c>
      <c r="AF30" s="362" t="str">
        <f>IF(AM30&lt;&gt;"",MAX(AF$3:AF29)+1,"")</f>
        <v/>
      </c>
      <c r="AG30" s="362" t="str">
        <f>IF(AN30&lt;&gt;"",MAX(AG$3:AG29)+1,"")</f>
        <v/>
      </c>
      <c r="AH30" s="362" t="str">
        <f>IF(AO30&lt;&gt;"",MAX(AH$3:AH29)+1,"")</f>
        <v/>
      </c>
      <c r="AI30" s="362" t="str">
        <f>IF(AP30&lt;&gt;"",MAX(AI$3:AI29)+1,"")</f>
        <v/>
      </c>
      <c r="AK30" s="362" t="str">
        <f>IF(B30="","",IF(COUNTIF($AK$3:AL29,B30)=0,B30,""))</f>
        <v/>
      </c>
      <c r="AL30" s="362" t="str">
        <f>IF(C30="","",IF($B30='Oneri di Urbanizzazione'!$E$29,IF(COUNTIF($AL$3:AL29,$C30)=0,$C30,""),""))</f>
        <v/>
      </c>
      <c r="AM30" s="362" t="str">
        <f>IF(D30="","",IF(AND($B30='Oneri di Urbanizzazione'!$E$29,$C30='Oneri di Urbanizzazione'!$E$31),IF(COUNTIF(AM$3:AM29,$D30)=0,$D30,""),""))</f>
        <v/>
      </c>
      <c r="AN30" s="362" t="str">
        <f>IF(E30="","",IF(AND($B30='Oneri di Urbanizzazione'!$E$29,$C30='Oneri di Urbanizzazione'!$E$31,$D30='Oneri di Urbanizzazione'!$E$34),IF(COUNTIF(AN$3:AN29,$E30)=0,$E30,""),""))</f>
        <v/>
      </c>
      <c r="AO30" s="362" t="str">
        <f>IF(F30="","",IF(AND($B30='Oneri di Urbanizzazione'!$E$29,$C30='Oneri di Urbanizzazione'!$E$31,$D30='Oneri di Urbanizzazione'!$E$34,$E30='Oneri di Urbanizzazione'!$E$36),IF(COUNTIF(AO$3:AO29,$F30)=0,$F30,""),""))</f>
        <v/>
      </c>
      <c r="AP30" s="362" t="str">
        <f>IF(G30="","",IF(AND($B30='Oneri di Urbanizzazione'!$E$29,$C30='Oneri di Urbanizzazione'!$E$31,$D30='Oneri di Urbanizzazione'!$E$34,$E30='Oneri di Urbanizzazione'!$E$36,$F30='Oneri di Urbanizzazione'!$E$38),IF(COUNTIF(AP$3:AP29,$G30)=0,$G30,""),""))</f>
        <v/>
      </c>
      <c r="AY30">
        <f t="shared" si="24"/>
        <v>28</v>
      </c>
      <c r="AZ30" s="375" t="str">
        <f t="shared" si="16"/>
        <v/>
      </c>
      <c r="BA30" s="375" t="str">
        <f t="shared" si="17"/>
        <v/>
      </c>
      <c r="BB30" s="375" t="str">
        <f t="shared" si="18"/>
        <v/>
      </c>
      <c r="BC30" s="375" t="str">
        <f t="shared" si="19"/>
        <v/>
      </c>
      <c r="BD30" s="375" t="str">
        <f t="shared" si="20"/>
        <v/>
      </c>
      <c r="BE30" s="375" t="str">
        <f t="shared" si="21"/>
        <v/>
      </c>
      <c r="BI30" t="str">
        <f>IF(BP30&lt;&gt;"",MAX(BI$3:BI29)+1,"")</f>
        <v/>
      </c>
      <c r="BJ30" t="str">
        <f>IF(BQ30&lt;&gt;"",MAX(BJ$3:BJ29)+1,"")</f>
        <v/>
      </c>
      <c r="BK30" t="str">
        <f>IF(BR30&lt;&gt;"",MAX(BK$3:BK29)+1,"")</f>
        <v/>
      </c>
      <c r="BL30" t="str">
        <f>IF(BS30&lt;&gt;"",MAX(BL$3:BL29)+1,"")</f>
        <v/>
      </c>
      <c r="BM30" t="str">
        <f>IF(BT30&lt;&gt;"",MAX(BM$3:BM29)+1,"")</f>
        <v/>
      </c>
      <c r="BN30" t="str">
        <f>IF(BU30&lt;&gt;"",MAX(BN$3:BN29)+1,"")</f>
        <v/>
      </c>
      <c r="BP30" t="str">
        <f>IF(B30&lt;&gt;"",IF(COUNTIF(BP$3:BP29,B30)&gt;0,"",B30),"")</f>
        <v/>
      </c>
      <c r="BQ30" t="str">
        <f>IF(C30&lt;&gt;"",IF(COUNTIF(BQ$3:BQ29,C30)&gt;0,"",C30),"")</f>
        <v/>
      </c>
      <c r="BR30" t="str">
        <f>IF(D30&lt;&gt;"",IF(COUNTIF(BR$3:BR29,D30)&gt;0,"",D30),"")</f>
        <v/>
      </c>
      <c r="BS30" t="str">
        <f>IF(E30&lt;&gt;"",IF(COUNTIF(BS$3:BS29,E30)&gt;0,"",E30),"")</f>
        <v/>
      </c>
      <c r="BT30" t="str">
        <f>IF(F30&lt;&gt;"",IF(COUNTIF(BT$3:BT29,F30)&gt;0,"",F30),"")</f>
        <v/>
      </c>
      <c r="BU30" t="str">
        <f>IF(G30&lt;&gt;"",IF(COUNTIF(BU$3:BU29,G30)&gt;0,"",G30),"")</f>
        <v/>
      </c>
    </row>
    <row r="31" spans="1:73" ht="18" x14ac:dyDescent="0.2">
      <c r="A31" s="595" t="str">
        <f t="shared" si="10"/>
        <v>Interventi di ristrutturazione urbanistica o nuova edificazioneTuristici Commerciali e DirezionaliIF &gt; 1,5 &lt; 3</v>
      </c>
      <c r="B31" s="751" t="s">
        <v>16785</v>
      </c>
      <c r="C31" s="752" t="s">
        <v>16791</v>
      </c>
      <c r="D31" s="752"/>
      <c r="E31" s="651" t="s">
        <v>16787</v>
      </c>
      <c r="F31" s="345"/>
      <c r="G31" s="345"/>
      <c r="H31" s="934">
        <v>25.35</v>
      </c>
      <c r="I31" s="934">
        <v>12.67</v>
      </c>
      <c r="J31" s="598"/>
      <c r="K31" s="948"/>
      <c r="L31" s="822"/>
      <c r="M31" s="822"/>
      <c r="N31" s="950"/>
      <c r="O31" s="940"/>
      <c r="P31" s="940"/>
      <c r="Q31" s="597"/>
      <c r="R31" s="597"/>
      <c r="S31" s="600" t="s">
        <v>72</v>
      </c>
      <c r="V31" s="362">
        <f t="shared" si="22"/>
        <v>29</v>
      </c>
      <c r="W31" s="601" t="str">
        <f t="shared" si="23"/>
        <v/>
      </c>
      <c r="X31" s="601" t="str">
        <f t="shared" si="11"/>
        <v/>
      </c>
      <c r="Y31" s="601" t="str">
        <f t="shared" si="12"/>
        <v/>
      </c>
      <c r="Z31" s="601" t="str">
        <f t="shared" si="13"/>
        <v/>
      </c>
      <c r="AA31" s="601" t="str">
        <f t="shared" si="14"/>
        <v/>
      </c>
      <c r="AB31" s="601" t="str">
        <f t="shared" si="15"/>
        <v/>
      </c>
      <c r="AD31" s="362" t="str">
        <f>IF(AK31&lt;&gt;"",MAX(AD$3:AD30)+1,"")</f>
        <v/>
      </c>
      <c r="AE31" s="362" t="str">
        <f>IF(AL31&lt;&gt;"",MAX(AE$3:AE30)+1,"")</f>
        <v/>
      </c>
      <c r="AF31" s="362" t="str">
        <f>IF(AM31&lt;&gt;"",MAX(AF$3:AF30)+1,"")</f>
        <v/>
      </c>
      <c r="AG31" s="362" t="str">
        <f>IF(AN31&lt;&gt;"",MAX(AG$3:AG30)+1,"")</f>
        <v/>
      </c>
      <c r="AH31" s="362" t="str">
        <f>IF(AO31&lt;&gt;"",MAX(AH$3:AH30)+1,"")</f>
        <v/>
      </c>
      <c r="AI31" s="362" t="str">
        <f>IF(AP31&lt;&gt;"",MAX(AI$3:AI30)+1,"")</f>
        <v/>
      </c>
      <c r="AK31" s="362" t="str">
        <f>IF(B31="","",IF(COUNTIF($AK$3:AL30,B31)=0,B31,""))</f>
        <v/>
      </c>
      <c r="AL31" s="362" t="str">
        <f>IF(C31="","",IF($B31='Oneri di Urbanizzazione'!$E$29,IF(COUNTIF($AL$3:AL30,$C31)=0,$C31,""),""))</f>
        <v/>
      </c>
      <c r="AM31" s="362" t="str">
        <f>IF(D31="","",IF(AND($B31='Oneri di Urbanizzazione'!$E$29,$C31='Oneri di Urbanizzazione'!$E$31),IF(COUNTIF(AM$3:AM30,$D31)=0,$D31,""),""))</f>
        <v/>
      </c>
      <c r="AN31" s="362" t="str">
        <f>IF(E31="","",IF(AND($B31='Oneri di Urbanizzazione'!$E$29,$C31='Oneri di Urbanizzazione'!$E$31,$D31='Oneri di Urbanizzazione'!$E$34),IF(COUNTIF(AN$3:AN30,$E31)=0,$E31,""),""))</f>
        <v/>
      </c>
      <c r="AO31" s="362" t="str">
        <f>IF(F31="","",IF(AND($B31='Oneri di Urbanizzazione'!$E$29,$C31='Oneri di Urbanizzazione'!$E$31,$D31='Oneri di Urbanizzazione'!$E$34,$E31='Oneri di Urbanizzazione'!$E$36),IF(COUNTIF(AO$3:AO30,$F31)=0,$F31,""),""))</f>
        <v/>
      </c>
      <c r="AP31" s="362" t="str">
        <f>IF(G31="","",IF(AND($B31='Oneri di Urbanizzazione'!$E$29,$C31='Oneri di Urbanizzazione'!$E$31,$D31='Oneri di Urbanizzazione'!$E$34,$E31='Oneri di Urbanizzazione'!$E$36,$F31='Oneri di Urbanizzazione'!$E$38),IF(COUNTIF(AP$3:AP30,$G31)=0,$G31,""),""))</f>
        <v/>
      </c>
      <c r="AY31">
        <f t="shared" si="24"/>
        <v>29</v>
      </c>
      <c r="AZ31" s="375" t="str">
        <f t="shared" si="16"/>
        <v/>
      </c>
      <c r="BA31" s="375" t="str">
        <f t="shared" si="17"/>
        <v/>
      </c>
      <c r="BB31" s="375" t="str">
        <f t="shared" si="18"/>
        <v/>
      </c>
      <c r="BC31" s="375" t="str">
        <f t="shared" si="19"/>
        <v/>
      </c>
      <c r="BD31" s="375" t="str">
        <f t="shared" si="20"/>
        <v/>
      </c>
      <c r="BE31" s="375" t="str">
        <f t="shared" si="21"/>
        <v/>
      </c>
      <c r="BI31" t="str">
        <f>IF(BP31&lt;&gt;"",MAX(BI$3:BI30)+1,"")</f>
        <v/>
      </c>
      <c r="BJ31" t="str">
        <f>IF(BQ31&lt;&gt;"",MAX(BJ$3:BJ30)+1,"")</f>
        <v/>
      </c>
      <c r="BK31" t="str">
        <f>IF(BR31&lt;&gt;"",MAX(BK$3:BK30)+1,"")</f>
        <v/>
      </c>
      <c r="BL31" t="str">
        <f>IF(BS31&lt;&gt;"",MAX(BL$3:BL30)+1,"")</f>
        <v/>
      </c>
      <c r="BM31" t="str">
        <f>IF(BT31&lt;&gt;"",MAX(BM$3:BM30)+1,"")</f>
        <v/>
      </c>
      <c r="BN31" t="str">
        <f>IF(BU31&lt;&gt;"",MAX(BN$3:BN30)+1,"")</f>
        <v/>
      </c>
      <c r="BP31" t="str">
        <f>IF(B31&lt;&gt;"",IF(COUNTIF(BP$3:BP30,B31)&gt;0,"",B31),"")</f>
        <v/>
      </c>
      <c r="BQ31" t="str">
        <f>IF(C31&lt;&gt;"",IF(COUNTIF(BQ$3:BQ30,C31)&gt;0,"",C31),"")</f>
        <v/>
      </c>
      <c r="BR31" t="str">
        <f>IF(D31&lt;&gt;"",IF(COUNTIF(BR$3:BR30,D31)&gt;0,"",D31),"")</f>
        <v/>
      </c>
      <c r="BS31" t="str">
        <f>IF(E31&lt;&gt;"",IF(COUNTIF(BS$3:BS30,E31)&gt;0,"",E31),"")</f>
        <v/>
      </c>
      <c r="BT31" t="str">
        <f>IF(F31&lt;&gt;"",IF(COUNTIF(BT$3:BT30,F31)&gt;0,"",F31),"")</f>
        <v/>
      </c>
      <c r="BU31" t="str">
        <f>IF(G31&lt;&gt;"",IF(COUNTIF(BU$3:BU30,G31)&gt;0,"",G31),"")</f>
        <v/>
      </c>
    </row>
    <row r="32" spans="1:73" ht="18" x14ac:dyDescent="0.2">
      <c r="A32" s="595" t="str">
        <f>IF(B32&lt;&gt;"",CONCATENATE(B32,C32,D32,E32,F32,G32),"")</f>
        <v>Interventi di ristrutturazione urbanistica o nuova edificazioneTuristici Commerciali e DirezionaliIF &gt; 3</v>
      </c>
      <c r="B32" s="751" t="s">
        <v>16785</v>
      </c>
      <c r="C32" s="752" t="s">
        <v>16791</v>
      </c>
      <c r="D32" s="752"/>
      <c r="E32" s="651" t="s">
        <v>16788</v>
      </c>
      <c r="F32" s="345"/>
      <c r="G32" s="345"/>
      <c r="H32" s="934">
        <v>22.81</v>
      </c>
      <c r="I32" s="934">
        <v>11.4</v>
      </c>
      <c r="J32" s="598"/>
      <c r="K32" s="948"/>
      <c r="L32" s="822"/>
      <c r="M32" s="822"/>
      <c r="N32" s="950"/>
      <c r="O32" s="940"/>
      <c r="P32" s="940"/>
      <c r="Q32" s="597"/>
      <c r="R32" s="597"/>
      <c r="S32" s="600" t="s">
        <v>72</v>
      </c>
      <c r="V32" s="362">
        <f t="shared" si="22"/>
        <v>30</v>
      </c>
      <c r="W32" s="601" t="str">
        <f t="shared" si="23"/>
        <v/>
      </c>
      <c r="X32" s="601" t="str">
        <f t="shared" si="11"/>
        <v/>
      </c>
      <c r="Y32" s="601" t="str">
        <f t="shared" si="12"/>
        <v/>
      </c>
      <c r="Z32" s="601" t="str">
        <f t="shared" si="13"/>
        <v/>
      </c>
      <c r="AA32" s="601" t="str">
        <f t="shared" si="14"/>
        <v/>
      </c>
      <c r="AB32" s="601" t="str">
        <f t="shared" si="15"/>
        <v/>
      </c>
      <c r="AD32" s="362" t="str">
        <f>IF(AK32&lt;&gt;"",MAX(AD$3:AD31)+1,"")</f>
        <v/>
      </c>
      <c r="AE32" s="362" t="str">
        <f>IF(AL32&lt;&gt;"",MAX(AE$3:AE31)+1,"")</f>
        <v/>
      </c>
      <c r="AF32" s="362" t="str">
        <f>IF(AM32&lt;&gt;"",MAX(AF$3:AF31)+1,"")</f>
        <v/>
      </c>
      <c r="AG32" s="362" t="str">
        <f>IF(AN32&lt;&gt;"",MAX(AG$3:AG31)+1,"")</f>
        <v/>
      </c>
      <c r="AH32" s="362" t="str">
        <f>IF(AO32&lt;&gt;"",MAX(AH$3:AH31)+1,"")</f>
        <v/>
      </c>
      <c r="AI32" s="362" t="str">
        <f>IF(AP32&lt;&gt;"",MAX(AI$3:AI31)+1,"")</f>
        <v/>
      </c>
      <c r="AK32" s="362" t="str">
        <f>IF(B32="","",IF(COUNTIF($AK$3:AL31,B32)=0,B32,""))</f>
        <v/>
      </c>
      <c r="AL32" s="362" t="str">
        <f>IF(C32="","",IF($B32='Oneri di Urbanizzazione'!$E$29,IF(COUNTIF($AL$3:AL31,$C32)=0,$C32,""),""))</f>
        <v/>
      </c>
      <c r="AM32" s="362" t="str">
        <f>IF(D32="","",IF(AND($B32='Oneri di Urbanizzazione'!$E$29,$C32='Oneri di Urbanizzazione'!$E$31),IF(COUNTIF(AM$3:AM31,$D32)=0,$D32,""),""))</f>
        <v/>
      </c>
      <c r="AN32" s="362" t="str">
        <f>IF(E32="","",IF(AND($B32='Oneri di Urbanizzazione'!$E$29,$C32='Oneri di Urbanizzazione'!$E$31,$D32='Oneri di Urbanizzazione'!$E$34),IF(COUNTIF(AN$3:AN31,$E32)=0,$E32,""),""))</f>
        <v/>
      </c>
      <c r="AO32" s="362" t="str">
        <f>IF(F32="","",IF(AND($B32='Oneri di Urbanizzazione'!$E$29,$C32='Oneri di Urbanizzazione'!$E$31,$D32='Oneri di Urbanizzazione'!$E$34,$E32='Oneri di Urbanizzazione'!$E$36),IF(COUNTIF(AO$3:AO31,$F32)=0,$F32,""),""))</f>
        <v/>
      </c>
      <c r="AP32" s="362" t="str">
        <f>IF(G32="","",IF(AND($B32='Oneri di Urbanizzazione'!$E$29,$C32='Oneri di Urbanizzazione'!$E$31,$D32='Oneri di Urbanizzazione'!$E$34,$E32='Oneri di Urbanizzazione'!$E$36,$F32='Oneri di Urbanizzazione'!$E$38),IF(COUNTIF(AP$3:AP31,$G32)=0,$G32,""),""))</f>
        <v/>
      </c>
      <c r="AY32">
        <f t="shared" si="24"/>
        <v>30</v>
      </c>
      <c r="AZ32" s="375" t="str">
        <f t="shared" si="16"/>
        <v/>
      </c>
      <c r="BA32" s="375" t="str">
        <f t="shared" si="17"/>
        <v/>
      </c>
      <c r="BB32" s="375" t="str">
        <f t="shared" si="18"/>
        <v/>
      </c>
      <c r="BC32" s="375" t="str">
        <f t="shared" si="19"/>
        <v/>
      </c>
      <c r="BD32" s="375" t="str">
        <f t="shared" si="20"/>
        <v/>
      </c>
      <c r="BE32" s="375" t="str">
        <f t="shared" si="21"/>
        <v/>
      </c>
      <c r="BI32" t="str">
        <f>IF(BP32&lt;&gt;"",MAX(BI$3:BI31)+1,"")</f>
        <v/>
      </c>
      <c r="BJ32" t="str">
        <f>IF(BQ32&lt;&gt;"",MAX(BJ$3:BJ31)+1,"")</f>
        <v/>
      </c>
      <c r="BK32" t="str">
        <f>IF(BR32&lt;&gt;"",MAX(BK$3:BK31)+1,"")</f>
        <v/>
      </c>
      <c r="BL32" t="str">
        <f>IF(BS32&lt;&gt;"",MAX(BL$3:BL31)+1,"")</f>
        <v/>
      </c>
      <c r="BM32" t="str">
        <f>IF(BT32&lt;&gt;"",MAX(BM$3:BM31)+1,"")</f>
        <v/>
      </c>
      <c r="BN32" t="str">
        <f>IF(BU32&lt;&gt;"",MAX(BN$3:BN31)+1,"")</f>
        <v/>
      </c>
      <c r="BP32" t="str">
        <f>IF(B32&lt;&gt;"",IF(COUNTIF(BP$3:BP31,B32)&gt;0,"",B32),"")</f>
        <v/>
      </c>
      <c r="BQ32" t="str">
        <f>IF(C32&lt;&gt;"",IF(COUNTIF(BQ$3:BQ31,C32)&gt;0,"",C32),"")</f>
        <v/>
      </c>
      <c r="BR32" t="str">
        <f>IF(D32&lt;&gt;"",IF(COUNTIF(BR$3:BR31,D32)&gt;0,"",D32),"")</f>
        <v/>
      </c>
      <c r="BS32" t="str">
        <f>IF(E32&lt;&gt;"",IF(COUNTIF(BS$3:BS31,E32)&gt;0,"",E32),"")</f>
        <v/>
      </c>
      <c r="BT32" t="str">
        <f>IF(F32&lt;&gt;"",IF(COUNTIF(BT$3:BT31,F32)&gt;0,"",F32),"")</f>
        <v/>
      </c>
      <c r="BU32" t="str">
        <f>IF(G32&lt;&gt;"",IF(COUNTIF(BU$3:BU31,G32)&gt;0,"",G32),"")</f>
        <v/>
      </c>
    </row>
    <row r="33" spans="1:73" ht="18" x14ac:dyDescent="0.2">
      <c r="A33" s="595" t="str">
        <f t="shared" si="10"/>
        <v>Interventi di restauro e di ristrutturazione ediliziaTuristici Commerciali e DirezionaliCon cambio di destinazione d'uso da residenziale</v>
      </c>
      <c r="B33" s="751" t="s">
        <v>16781</v>
      </c>
      <c r="C33" s="752" t="s">
        <v>16791</v>
      </c>
      <c r="D33" s="752" t="s">
        <v>16790</v>
      </c>
      <c r="E33" s="651"/>
      <c r="F33" s="345"/>
      <c r="G33" s="345"/>
      <c r="H33" s="934">
        <f>H27*1.5</f>
        <v>7.38</v>
      </c>
      <c r="I33" s="934">
        <f>I27*1.5</f>
        <v>3.69</v>
      </c>
      <c r="J33" s="598"/>
      <c r="K33" s="948"/>
      <c r="L33" s="822"/>
      <c r="M33" s="822"/>
      <c r="N33" s="950"/>
      <c r="O33" s="940"/>
      <c r="P33" s="940"/>
      <c r="Q33" s="597"/>
      <c r="R33" s="597"/>
      <c r="S33" s="600" t="s">
        <v>72</v>
      </c>
      <c r="V33" s="362">
        <f t="shared" si="22"/>
        <v>31</v>
      </c>
      <c r="W33" s="601" t="str">
        <f t="shared" si="23"/>
        <v/>
      </c>
      <c r="X33" s="601" t="str">
        <f t="shared" si="11"/>
        <v/>
      </c>
      <c r="Y33" s="601" t="str">
        <f t="shared" si="12"/>
        <v/>
      </c>
      <c r="Z33" s="601" t="str">
        <f t="shared" si="13"/>
        <v/>
      </c>
      <c r="AA33" s="601" t="str">
        <f t="shared" si="14"/>
        <v/>
      </c>
      <c r="AB33" s="601" t="str">
        <f t="shared" si="15"/>
        <v/>
      </c>
      <c r="AD33" s="362" t="str">
        <f>IF(AK33&lt;&gt;"",MAX(AD$3:AD32)+1,"")</f>
        <v/>
      </c>
      <c r="AE33" s="362" t="str">
        <f>IF(AL33&lt;&gt;"",MAX(AE$3:AE32)+1,"")</f>
        <v/>
      </c>
      <c r="AF33" s="362" t="e">
        <f>IF(AM33&lt;&gt;"",MAX(AF$3:AF32)+1,"")</f>
        <v>#REF!</v>
      </c>
      <c r="AG33" s="362" t="str">
        <f>IF(AN33&lt;&gt;"",MAX(AG$3:AG32)+1,"")</f>
        <v/>
      </c>
      <c r="AH33" s="362" t="str">
        <f>IF(AO33&lt;&gt;"",MAX(AH$3:AH32)+1,"")</f>
        <v/>
      </c>
      <c r="AI33" s="362" t="str">
        <f>IF(AP33&lt;&gt;"",MAX(AI$3:AI32)+1,"")</f>
        <v/>
      </c>
      <c r="AK33" s="362" t="str">
        <f>IF(B33="","",IF(COUNTIF($AK$3:AL32,B33)=0,B33,""))</f>
        <v/>
      </c>
      <c r="AL33" s="362" t="str">
        <f>IF(C33="","",IF($B33='Oneri di Urbanizzazione'!$E$29,IF(COUNTIF($AL$3:AL32,$C33)=0,$C33,""),""))</f>
        <v/>
      </c>
      <c r="AM33" s="362" t="e">
        <f>IF(#REF!="","",IF(AND($B33='Oneri di Urbanizzazione'!$E$29,$C33='Oneri di Urbanizzazione'!$E$31),IF(COUNTIF(AM$3:AM32,#REF!)=0,#REF!,""),""))</f>
        <v>#REF!</v>
      </c>
      <c r="AN33" s="362" t="str">
        <f>IF(E33="","",IF(AND($B33='Oneri di Urbanizzazione'!$E$29,$C33='Oneri di Urbanizzazione'!$E$31,#REF!='Oneri di Urbanizzazione'!$E$34),IF(COUNTIF(AN$3:AN32,$E33)=0,$E33,""),""))</f>
        <v/>
      </c>
      <c r="AO33" s="362" t="str">
        <f>IF(F33="","",IF(AND($B33='Oneri di Urbanizzazione'!$E$29,$C33='Oneri di Urbanizzazione'!$E$31,#REF!='Oneri di Urbanizzazione'!$E$34,$E33='Oneri di Urbanizzazione'!$E$36),IF(COUNTIF(AO$3:AO32,$F33)=0,$F33,""),""))</f>
        <v/>
      </c>
      <c r="AP33" s="362" t="str">
        <f>IF(G33="","",IF(AND($B33='Oneri di Urbanizzazione'!$E$29,$C33='Oneri di Urbanizzazione'!$E$31,#REF!='Oneri di Urbanizzazione'!$E$34,$E33='Oneri di Urbanizzazione'!$E$36,$F33='Oneri di Urbanizzazione'!$E$38),IF(COUNTIF(AP$3:AP32,$G33)=0,$G33,""),""))</f>
        <v/>
      </c>
      <c r="AY33">
        <f t="shared" si="24"/>
        <v>31</v>
      </c>
      <c r="AZ33" s="375" t="str">
        <f t="shared" si="16"/>
        <v/>
      </c>
      <c r="BA33" s="375" t="str">
        <f t="shared" si="17"/>
        <v/>
      </c>
      <c r="BB33" s="375" t="str">
        <f t="shared" si="18"/>
        <v/>
      </c>
      <c r="BC33" s="375" t="str">
        <f t="shared" si="19"/>
        <v/>
      </c>
      <c r="BD33" s="375" t="str">
        <f t="shared" si="20"/>
        <v/>
      </c>
      <c r="BE33" s="375" t="str">
        <f t="shared" si="21"/>
        <v/>
      </c>
      <c r="BI33" t="str">
        <f>IF(BP33&lt;&gt;"",MAX(BI$3:BI32)+1,"")</f>
        <v/>
      </c>
      <c r="BJ33" t="str">
        <f>IF(BQ33&lt;&gt;"",MAX(BJ$3:BJ32)+1,"")</f>
        <v/>
      </c>
      <c r="BK33" t="e">
        <f>IF(BR33&lt;&gt;"",MAX(BK$3:BK32)+1,"")</f>
        <v>#REF!</v>
      </c>
      <c r="BL33" t="str">
        <f>IF(BS33&lt;&gt;"",MAX(BL$3:BL32)+1,"")</f>
        <v/>
      </c>
      <c r="BM33" t="str">
        <f>IF(BT33&lt;&gt;"",MAX(BM$3:BM32)+1,"")</f>
        <v/>
      </c>
      <c r="BN33" t="str">
        <f>IF(BU33&lt;&gt;"",MAX(BN$3:BN32)+1,"")</f>
        <v/>
      </c>
      <c r="BP33" t="str">
        <f>IF(B33&lt;&gt;"",IF(COUNTIF(BP$3:BP32,B33)&gt;0,"",B33),"")</f>
        <v/>
      </c>
      <c r="BQ33" t="str">
        <f>IF(C33&lt;&gt;"",IF(COUNTIF(BQ$3:BQ32,C33)&gt;0,"",C33),"")</f>
        <v/>
      </c>
      <c r="BR33" t="e">
        <f>IF(#REF!&lt;&gt;"",IF(COUNTIF(BR$3:BR32,#REF!)&gt;0,"",#REF!),"")</f>
        <v>#REF!</v>
      </c>
      <c r="BS33" t="str">
        <f>IF(E33&lt;&gt;"",IF(COUNTIF(BS$3:BS32,E33)&gt;0,"",E33),"")</f>
        <v/>
      </c>
      <c r="BT33" t="str">
        <f>IF(F33&lt;&gt;"",IF(COUNTIF(BT$3:BT32,F33)&gt;0,"",F33),"")</f>
        <v/>
      </c>
      <c r="BU33" t="str">
        <f>IF(G33&lt;&gt;"",IF(COUNTIF(BU$3:BU32,G33)&gt;0,"",G33),"")</f>
        <v/>
      </c>
    </row>
    <row r="34" spans="1:73" ht="25.5" x14ac:dyDescent="0.2">
      <c r="A34" s="595" t="str">
        <f t="shared" si="10"/>
        <v>intervento di ristrutturazione edilizia con addizione funzionale o comunque con aumento di superficie: per ogni mc aggiuntoTuristici Commerciali e DirezionaliCon cambio di destinazione d'uso da residenziale</v>
      </c>
      <c r="B34" s="751" t="s">
        <v>16783</v>
      </c>
      <c r="C34" s="752" t="s">
        <v>16791</v>
      </c>
      <c r="D34" s="752" t="s">
        <v>16790</v>
      </c>
      <c r="E34" s="651"/>
      <c r="F34" s="345"/>
      <c r="G34" s="345"/>
      <c r="H34" s="934">
        <f t="shared" ref="H34:I38" si="26">H28*1.5</f>
        <v>11.399999999999999</v>
      </c>
      <c r="I34" s="934">
        <f t="shared" si="26"/>
        <v>5.6999999999999993</v>
      </c>
      <c r="J34" s="598"/>
      <c r="K34" s="948"/>
      <c r="L34" s="822"/>
      <c r="M34" s="822"/>
      <c r="N34" s="950"/>
      <c r="O34" s="940"/>
      <c r="P34" s="940"/>
      <c r="Q34" s="597"/>
      <c r="R34" s="597"/>
      <c r="S34" s="600" t="s">
        <v>72</v>
      </c>
      <c r="V34" s="362">
        <f t="shared" si="22"/>
        <v>32</v>
      </c>
      <c r="W34" s="601" t="str">
        <f t="shared" si="23"/>
        <v/>
      </c>
      <c r="X34" s="601" t="str">
        <f t="shared" si="11"/>
        <v/>
      </c>
      <c r="Y34" s="601" t="str">
        <f t="shared" si="12"/>
        <v/>
      </c>
      <c r="Z34" s="601" t="str">
        <f t="shared" si="13"/>
        <v/>
      </c>
      <c r="AA34" s="601" t="str">
        <f t="shared" si="14"/>
        <v/>
      </c>
      <c r="AB34" s="601" t="str">
        <f t="shared" si="15"/>
        <v/>
      </c>
      <c r="AD34" s="362" t="str">
        <f>IF(AK34&lt;&gt;"",MAX(AD$3:AD33)+1,"")</f>
        <v/>
      </c>
      <c r="AE34" s="362" t="str">
        <f>IF(AL34&lt;&gt;"",MAX(AE$3:AE33)+1,"")</f>
        <v/>
      </c>
      <c r="AF34" s="362" t="str">
        <f>IF(AM34&lt;&gt;"",MAX(AF$3:AF33)+1,"")</f>
        <v/>
      </c>
      <c r="AG34" s="362" t="str">
        <f>IF(AN34&lt;&gt;"",MAX(AG$3:AG33)+1,"")</f>
        <v/>
      </c>
      <c r="AH34" s="362" t="str">
        <f>IF(AO34&lt;&gt;"",MAX(AH$3:AH33)+1,"")</f>
        <v/>
      </c>
      <c r="AI34" s="362" t="str">
        <f>IF(AP34&lt;&gt;"",MAX(AI$3:AI33)+1,"")</f>
        <v/>
      </c>
      <c r="AK34" s="362" t="str">
        <f>IF(B34="","",IF(COUNTIF($AK$3:AL33,B34)=0,B34,""))</f>
        <v/>
      </c>
      <c r="AL34" s="362" t="str">
        <f>IF(C34="","",IF($B34='Oneri di Urbanizzazione'!$E$29,IF(COUNTIF($AL$3:AL33,$C34)=0,$C34,""),""))</f>
        <v/>
      </c>
      <c r="AM34" s="362" t="str">
        <f>IF(D34="","",IF(AND($B34='Oneri di Urbanizzazione'!$E$29,$C34='Oneri di Urbanizzazione'!$E$31),IF(COUNTIF(AM$3:AM33,$D34)=0,$D34,""),""))</f>
        <v/>
      </c>
      <c r="AN34" s="362" t="str">
        <f>IF(E34="","",IF(AND($B34='Oneri di Urbanizzazione'!$E$29,$C34='Oneri di Urbanizzazione'!$E$31,$D34='Oneri di Urbanizzazione'!$E$34),IF(COUNTIF(AN$3:AN33,$E34)=0,$E34,""),""))</f>
        <v/>
      </c>
      <c r="AO34" s="362" t="str">
        <f>IF(F34="","",IF(AND($B34='Oneri di Urbanizzazione'!$E$29,$C34='Oneri di Urbanizzazione'!$E$31,$D34='Oneri di Urbanizzazione'!$E$34,$E34='Oneri di Urbanizzazione'!$E$36),IF(COUNTIF(AO$3:AO33,$F34)=0,$F34,""),""))</f>
        <v/>
      </c>
      <c r="AP34" s="362" t="str">
        <f>IF(G34="","",IF(AND($B34='Oneri di Urbanizzazione'!$E$29,$C34='Oneri di Urbanizzazione'!$E$31,$D34='Oneri di Urbanizzazione'!$E$34,$E34='Oneri di Urbanizzazione'!$E$36,$F34='Oneri di Urbanizzazione'!$E$38),IF(COUNTIF(AP$3:AP33,$G34)=0,$G34,""),""))</f>
        <v/>
      </c>
      <c r="AY34">
        <f t="shared" si="24"/>
        <v>32</v>
      </c>
      <c r="AZ34" s="375" t="str">
        <f t="shared" si="16"/>
        <v/>
      </c>
      <c r="BA34" s="375" t="str">
        <f t="shared" si="17"/>
        <v/>
      </c>
      <c r="BB34" s="375" t="str">
        <f t="shared" si="18"/>
        <v/>
      </c>
      <c r="BC34" s="375" t="str">
        <f t="shared" si="19"/>
        <v/>
      </c>
      <c r="BD34" s="375" t="str">
        <f t="shared" si="20"/>
        <v/>
      </c>
      <c r="BE34" s="375" t="str">
        <f t="shared" si="21"/>
        <v/>
      </c>
      <c r="BI34" t="str">
        <f>IF(BP34&lt;&gt;"",MAX(BI$3:BI33)+1,"")</f>
        <v/>
      </c>
      <c r="BJ34" t="str">
        <f>IF(BQ34&lt;&gt;"",MAX(BJ$3:BJ33)+1,"")</f>
        <v/>
      </c>
      <c r="BK34" t="str">
        <f>IF(BR34&lt;&gt;"",MAX(BK$3:BK33)+1,"")</f>
        <v/>
      </c>
      <c r="BL34" t="str">
        <f>IF(BS34&lt;&gt;"",MAX(BL$3:BL33)+1,"")</f>
        <v/>
      </c>
      <c r="BM34" t="str">
        <f>IF(BT34&lt;&gt;"",MAX(BM$3:BM33)+1,"")</f>
        <v/>
      </c>
      <c r="BN34" t="str">
        <f>IF(BU34&lt;&gt;"",MAX(BN$3:BN33)+1,"")</f>
        <v/>
      </c>
      <c r="BP34" t="str">
        <f>IF(B34&lt;&gt;"",IF(COUNTIF(BP$3:BP33,B34)&gt;0,"",B34),"")</f>
        <v/>
      </c>
      <c r="BQ34" t="str">
        <f>IF(C34&lt;&gt;"",IF(COUNTIF(BQ$3:BQ33,C34)&gt;0,"",C34),"")</f>
        <v/>
      </c>
      <c r="BR34" t="str">
        <f>IF(D34&lt;&gt;"",IF(COUNTIF(BR$3:BR33,D34)&gt;0,"",D34),"")</f>
        <v/>
      </c>
      <c r="BS34" t="str">
        <f>IF(E34&lt;&gt;"",IF(COUNTIF(BS$3:BS33,E34)&gt;0,"",E34),"")</f>
        <v/>
      </c>
      <c r="BT34" t="str">
        <f>IF(F34&lt;&gt;"",IF(COUNTIF(BT$3:BT33,F34)&gt;0,"",F34),"")</f>
        <v/>
      </c>
      <c r="BU34" t="str">
        <f>IF(G34&lt;&gt;"",IF(COUNTIF(BU$3:BU33,G34)&gt;0,"",G34),"")</f>
        <v/>
      </c>
    </row>
    <row r="35" spans="1:73" ht="18" x14ac:dyDescent="0.2">
      <c r="A35" s="595" t="str">
        <f t="shared" si="10"/>
        <v>Interventi di sostituzione ediliziaTuristici Commerciali e DirezionaliCon cambio di destinazione d'uso da residenziale</v>
      </c>
      <c r="B35" s="751" t="s">
        <v>16784</v>
      </c>
      <c r="C35" s="752" t="s">
        <v>16791</v>
      </c>
      <c r="D35" s="752" t="s">
        <v>16790</v>
      </c>
      <c r="E35" s="651"/>
      <c r="F35" s="345"/>
      <c r="G35" s="345"/>
      <c r="H35" s="934">
        <f t="shared" si="26"/>
        <v>24.150000000000002</v>
      </c>
      <c r="I35" s="934">
        <f t="shared" si="26"/>
        <v>12.075000000000001</v>
      </c>
      <c r="J35" s="598"/>
      <c r="K35" s="948"/>
      <c r="L35" s="822"/>
      <c r="M35" s="822"/>
      <c r="N35" s="950"/>
      <c r="O35" s="940"/>
      <c r="P35" s="940"/>
      <c r="Q35" s="597"/>
      <c r="R35" s="597"/>
      <c r="S35" s="600" t="s">
        <v>72</v>
      </c>
      <c r="V35" s="362">
        <f t="shared" si="22"/>
        <v>33</v>
      </c>
      <c r="W35" s="601" t="str">
        <f t="shared" si="23"/>
        <v/>
      </c>
      <c r="X35" s="601" t="str">
        <f t="shared" si="11"/>
        <v/>
      </c>
      <c r="Y35" s="601" t="str">
        <f t="shared" si="12"/>
        <v/>
      </c>
      <c r="Z35" s="601" t="str">
        <f t="shared" si="13"/>
        <v/>
      </c>
      <c r="AA35" s="601" t="str">
        <f t="shared" si="14"/>
        <v/>
      </c>
      <c r="AB35" s="601" t="str">
        <f t="shared" si="15"/>
        <v/>
      </c>
      <c r="AD35" s="362" t="str">
        <f>IF(AK35&lt;&gt;"",MAX(AD$3:AD34)+1,"")</f>
        <v/>
      </c>
      <c r="AE35" s="362" t="str">
        <f>IF(AL35&lt;&gt;"",MAX(AE$3:AE34)+1,"")</f>
        <v/>
      </c>
      <c r="AF35" s="362" t="str">
        <f>IF(AM35&lt;&gt;"",MAX(AF$3:AF34)+1,"")</f>
        <v/>
      </c>
      <c r="AG35" s="362" t="str">
        <f>IF(AN35&lt;&gt;"",MAX(AG$3:AG34)+1,"")</f>
        <v/>
      </c>
      <c r="AH35" s="362" t="str">
        <f>IF(AO35&lt;&gt;"",MAX(AH$3:AH34)+1,"")</f>
        <v/>
      </c>
      <c r="AI35" s="362" t="str">
        <f>IF(AP35&lt;&gt;"",MAX(AI$3:AI34)+1,"")</f>
        <v/>
      </c>
      <c r="AK35" s="362" t="str">
        <f>IF(B35="","",IF(COUNTIF($AK$3:AL34,B35)=0,B35,""))</f>
        <v/>
      </c>
      <c r="AL35" s="362" t="str">
        <f>IF(C35="","",IF($B35='Oneri di Urbanizzazione'!$E$29,IF(COUNTIF($AL$3:AL34,$C35)=0,$C35,""),""))</f>
        <v/>
      </c>
      <c r="AM35" s="362" t="str">
        <f>IF(D35="","",IF(AND($B35='Oneri di Urbanizzazione'!$E$29,$C35='Oneri di Urbanizzazione'!$E$31),IF(COUNTIF(AM$3:AM34,$D35)=0,$D35,""),""))</f>
        <v/>
      </c>
      <c r="AN35" s="362" t="str">
        <f>IF(E35="","",IF(AND($B35='Oneri di Urbanizzazione'!$E$29,$C35='Oneri di Urbanizzazione'!$E$31,$D35='Oneri di Urbanizzazione'!$E$34),IF(COUNTIF(AN$3:AN34,$E35)=0,$E35,""),""))</f>
        <v/>
      </c>
      <c r="AO35" s="362" t="str">
        <f>IF(F35="","",IF(AND($B35='Oneri di Urbanizzazione'!$E$29,$C35='Oneri di Urbanizzazione'!$E$31,$D35='Oneri di Urbanizzazione'!$E$34,$E35='Oneri di Urbanizzazione'!$E$36),IF(COUNTIF(AO$3:AO34,$F35)=0,$F35,""),""))</f>
        <v/>
      </c>
      <c r="AP35" s="362" t="str">
        <f>IF(G35="","",IF(AND($B35='Oneri di Urbanizzazione'!$E$29,$C35='Oneri di Urbanizzazione'!$E$31,$D35='Oneri di Urbanizzazione'!$E$34,$E35='Oneri di Urbanizzazione'!$E$36,$F35='Oneri di Urbanizzazione'!$E$38),IF(COUNTIF(AP$3:AP34,$G35)=0,$G35,""),""))</f>
        <v/>
      </c>
      <c r="AY35">
        <f t="shared" si="24"/>
        <v>33</v>
      </c>
      <c r="AZ35" s="375" t="str">
        <f t="shared" si="16"/>
        <v/>
      </c>
      <c r="BA35" s="375" t="str">
        <f t="shared" si="17"/>
        <v/>
      </c>
      <c r="BB35" s="375" t="str">
        <f t="shared" si="18"/>
        <v/>
      </c>
      <c r="BC35" s="375" t="str">
        <f t="shared" si="19"/>
        <v/>
      </c>
      <c r="BD35" s="375" t="str">
        <f t="shared" si="20"/>
        <v/>
      </c>
      <c r="BE35" s="375" t="str">
        <f t="shared" si="21"/>
        <v/>
      </c>
      <c r="BI35" t="str">
        <f>IF(BP35&lt;&gt;"",MAX(BI$3:BI34)+1,"")</f>
        <v/>
      </c>
      <c r="BJ35" t="str">
        <f>IF(BQ35&lt;&gt;"",MAX(BJ$3:BJ34)+1,"")</f>
        <v/>
      </c>
      <c r="BK35" t="str">
        <f>IF(BR35&lt;&gt;"",MAX(BK$3:BK34)+1,"")</f>
        <v/>
      </c>
      <c r="BL35" t="str">
        <f>IF(BS35&lt;&gt;"",MAX(BL$3:BL34)+1,"")</f>
        <v/>
      </c>
      <c r="BM35" t="str">
        <f>IF(BT35&lt;&gt;"",MAX(BM$3:BM34)+1,"")</f>
        <v/>
      </c>
      <c r="BN35" t="str">
        <f>IF(BU35&lt;&gt;"",MAX(BN$3:BN34)+1,"")</f>
        <v/>
      </c>
      <c r="BP35" t="str">
        <f>IF(B35&lt;&gt;"",IF(COUNTIF(BP$3:BP34,B35)&gt;0,"",B35),"")</f>
        <v/>
      </c>
      <c r="BQ35" t="str">
        <f>IF(C35&lt;&gt;"",IF(COUNTIF(BQ$3:BQ34,C35)&gt;0,"",C35),"")</f>
        <v/>
      </c>
      <c r="BR35" t="str">
        <f>IF(D35&lt;&gt;"",IF(COUNTIF(BR$3:BR34,D35)&gt;0,"",D35),"")</f>
        <v/>
      </c>
      <c r="BS35" t="str">
        <f>IF(E35&lt;&gt;"",IF(COUNTIF(BS$3:BS34,E35)&gt;0,"",E35),"")</f>
        <v/>
      </c>
      <c r="BT35" t="str">
        <f>IF(F35&lt;&gt;"",IF(COUNTIF(BT$3:BT34,F35)&gt;0,"",F35),"")</f>
        <v/>
      </c>
      <c r="BU35" t="str">
        <f>IF(G35&lt;&gt;"",IF(COUNTIF(BU$3:BU34,G35)&gt;0,"",G35),"")</f>
        <v/>
      </c>
    </row>
    <row r="36" spans="1:73" ht="18" x14ac:dyDescent="0.2">
      <c r="A36" s="595" t="str">
        <f t="shared" si="10"/>
        <v>Interventi di ristrutturazione urbanistica o nuova edificazioneTuristici Commerciali e DirezionaliCon cambio di destinazione d'uso da residenzialeIF &lt; 1,5</v>
      </c>
      <c r="B36" s="751" t="s">
        <v>16785</v>
      </c>
      <c r="C36" s="752" t="s">
        <v>16791</v>
      </c>
      <c r="D36" s="752" t="s">
        <v>16790</v>
      </c>
      <c r="E36" s="651" t="s">
        <v>16786</v>
      </c>
      <c r="F36" s="345"/>
      <c r="G36" s="345"/>
      <c r="H36" s="934">
        <f t="shared" si="26"/>
        <v>45.63</v>
      </c>
      <c r="I36" s="934">
        <f t="shared" si="26"/>
        <v>22.799999999999997</v>
      </c>
      <c r="J36" s="598"/>
      <c r="K36" s="948"/>
      <c r="L36" s="822"/>
      <c r="M36" s="822"/>
      <c r="N36" s="950"/>
      <c r="O36" s="940"/>
      <c r="P36" s="940"/>
      <c r="Q36" s="597"/>
      <c r="R36" s="597"/>
      <c r="S36" s="600" t="s">
        <v>72</v>
      </c>
      <c r="V36" s="362">
        <f t="shared" si="22"/>
        <v>34</v>
      </c>
      <c r="W36" s="601" t="str">
        <f t="shared" si="23"/>
        <v/>
      </c>
      <c r="X36" s="601" t="str">
        <f t="shared" si="11"/>
        <v/>
      </c>
      <c r="Y36" s="601" t="str">
        <f t="shared" si="12"/>
        <v/>
      </c>
      <c r="Z36" s="601" t="str">
        <f t="shared" si="13"/>
        <v/>
      </c>
      <c r="AA36" s="601" t="str">
        <f t="shared" si="14"/>
        <v/>
      </c>
      <c r="AB36" s="601" t="str">
        <f t="shared" si="15"/>
        <v/>
      </c>
      <c r="AD36" s="362" t="str">
        <f>IF(AK36&lt;&gt;"",MAX(AD$3:AD35)+1,"")</f>
        <v/>
      </c>
      <c r="AE36" s="362" t="str">
        <f>IF(AL36&lt;&gt;"",MAX(AE$3:AE35)+1,"")</f>
        <v/>
      </c>
      <c r="AF36" s="362" t="str">
        <f>IF(AM36&lt;&gt;"",MAX(AF$3:AF35)+1,"")</f>
        <v/>
      </c>
      <c r="AG36" s="362" t="str">
        <f>IF(AN36&lt;&gt;"",MAX(AG$3:AG35)+1,"")</f>
        <v/>
      </c>
      <c r="AH36" s="362" t="str">
        <f>IF(AO36&lt;&gt;"",MAX(AH$3:AH35)+1,"")</f>
        <v/>
      </c>
      <c r="AI36" s="362" t="str">
        <f>IF(AP36&lt;&gt;"",MAX(AI$3:AI35)+1,"")</f>
        <v/>
      </c>
      <c r="AK36" s="362" t="str">
        <f>IF(B36="","",IF(COUNTIF($AK$3:AL35,B36)=0,B36,""))</f>
        <v/>
      </c>
      <c r="AL36" s="362" t="str">
        <f>IF(C36="","",IF($B36='Oneri di Urbanizzazione'!$E$29,IF(COUNTIF($AL$3:AL35,$C36)=0,$C36,""),""))</f>
        <v/>
      </c>
      <c r="AM36" s="362" t="str">
        <f>IF(D36="","",IF(AND($B36='Oneri di Urbanizzazione'!$E$29,$C36='Oneri di Urbanizzazione'!$E$31),IF(COUNTIF(AM$3:AM35,$D36)=0,$D36,""),""))</f>
        <v/>
      </c>
      <c r="AN36" s="362" t="str">
        <f>IF(E36="","",IF(AND($B36='Oneri di Urbanizzazione'!$E$29,$C36='Oneri di Urbanizzazione'!$E$31,$D36='Oneri di Urbanizzazione'!$E$34),IF(COUNTIF(AN$3:AN35,$E36)=0,$E36,""),""))</f>
        <v/>
      </c>
      <c r="AO36" s="362" t="str">
        <f>IF(F36="","",IF(AND($B36='Oneri di Urbanizzazione'!$E$29,$C36='Oneri di Urbanizzazione'!$E$31,$D36='Oneri di Urbanizzazione'!$E$34,$E36='Oneri di Urbanizzazione'!$E$36),IF(COUNTIF(AO$3:AO35,$F36)=0,$F36,""),""))</f>
        <v/>
      </c>
      <c r="AP36" s="362" t="str">
        <f>IF(G36="","",IF(AND($B36='Oneri di Urbanizzazione'!$E$29,$C36='Oneri di Urbanizzazione'!$E$31,$D36='Oneri di Urbanizzazione'!$E$34,$E36='Oneri di Urbanizzazione'!$E$36,$F36='Oneri di Urbanizzazione'!$E$38),IF(COUNTIF(AP$3:AP35,$G36)=0,$G36,""),""))</f>
        <v/>
      </c>
      <c r="AY36">
        <f t="shared" si="24"/>
        <v>34</v>
      </c>
      <c r="AZ36" s="375" t="str">
        <f t="shared" si="16"/>
        <v/>
      </c>
      <c r="BA36" s="375" t="str">
        <f t="shared" si="17"/>
        <v/>
      </c>
      <c r="BB36" s="375" t="str">
        <f t="shared" si="18"/>
        <v/>
      </c>
      <c r="BC36" s="375" t="str">
        <f t="shared" si="19"/>
        <v/>
      </c>
      <c r="BD36" s="375" t="str">
        <f t="shared" si="20"/>
        <v/>
      </c>
      <c r="BE36" s="375" t="str">
        <f t="shared" si="21"/>
        <v/>
      </c>
      <c r="BI36" t="str">
        <f>IF(BP36&lt;&gt;"",MAX(BI$3:BI35)+1,"")</f>
        <v/>
      </c>
      <c r="BJ36" t="str">
        <f>IF(BQ36&lt;&gt;"",MAX(BJ$3:BJ35)+1,"")</f>
        <v/>
      </c>
      <c r="BK36" t="str">
        <f>IF(BR36&lt;&gt;"",MAX(BK$3:BK35)+1,"")</f>
        <v/>
      </c>
      <c r="BL36" t="str">
        <f>IF(BS36&lt;&gt;"",MAX(BL$3:BL35)+1,"")</f>
        <v/>
      </c>
      <c r="BM36" t="str">
        <f>IF(BT36&lt;&gt;"",MAX(BM$3:BM35)+1,"")</f>
        <v/>
      </c>
      <c r="BN36" t="str">
        <f>IF(BU36&lt;&gt;"",MAX(BN$3:BN35)+1,"")</f>
        <v/>
      </c>
      <c r="BP36" t="str">
        <f>IF(B36&lt;&gt;"",IF(COUNTIF(BP$3:BP35,B36)&gt;0,"",B36),"")</f>
        <v/>
      </c>
      <c r="BQ36" t="str">
        <f>IF(C36&lt;&gt;"",IF(COUNTIF(BQ$3:BQ35,C36)&gt;0,"",C36),"")</f>
        <v/>
      </c>
      <c r="BR36" t="str">
        <f>IF(D36&lt;&gt;"",IF(COUNTIF(BR$3:BR35,D36)&gt;0,"",D36),"")</f>
        <v/>
      </c>
      <c r="BS36" t="str">
        <f>IF(E36&lt;&gt;"",IF(COUNTIF(BS$3:BS35,E36)&gt;0,"",E36),"")</f>
        <v/>
      </c>
      <c r="BT36" t="str">
        <f>IF(F36&lt;&gt;"",IF(COUNTIF(BT$3:BT35,F36)&gt;0,"",F36),"")</f>
        <v/>
      </c>
      <c r="BU36" t="str">
        <f>IF(G36&lt;&gt;"",IF(COUNTIF(BU$3:BU35,G36)&gt;0,"",G36),"")</f>
        <v/>
      </c>
    </row>
    <row r="37" spans="1:73" ht="18" x14ac:dyDescent="0.2">
      <c r="A37" s="595" t="str">
        <f t="shared" si="10"/>
        <v>Interventi di ristrutturazione urbanistica o nuova edificazioneTuristici Commerciali e DirezionaliCon cambio di destinazione d'uso da residenzialeIF &gt; 1,5 &lt; 3</v>
      </c>
      <c r="B37" s="751" t="s">
        <v>16785</v>
      </c>
      <c r="C37" s="752" t="s">
        <v>16791</v>
      </c>
      <c r="D37" s="752" t="s">
        <v>16790</v>
      </c>
      <c r="E37" s="651" t="s">
        <v>16787</v>
      </c>
      <c r="F37" s="345"/>
      <c r="G37" s="345"/>
      <c r="H37" s="934">
        <f t="shared" si="26"/>
        <v>38.025000000000006</v>
      </c>
      <c r="I37" s="934">
        <f t="shared" si="26"/>
        <v>19.004999999999999</v>
      </c>
      <c r="J37" s="598"/>
      <c r="K37" s="948"/>
      <c r="L37" s="822"/>
      <c r="M37" s="822"/>
      <c r="N37" s="950"/>
      <c r="O37" s="940"/>
      <c r="P37" s="940"/>
      <c r="Q37" s="597"/>
      <c r="R37" s="597"/>
      <c r="S37" s="600" t="s">
        <v>72</v>
      </c>
      <c r="V37" s="362">
        <f t="shared" si="22"/>
        <v>35</v>
      </c>
      <c r="W37" s="601" t="str">
        <f t="shared" si="23"/>
        <v/>
      </c>
      <c r="X37" s="601" t="str">
        <f t="shared" si="11"/>
        <v/>
      </c>
      <c r="Y37" s="601" t="str">
        <f t="shared" si="12"/>
        <v/>
      </c>
      <c r="Z37" s="601" t="str">
        <f t="shared" si="13"/>
        <v/>
      </c>
      <c r="AA37" s="601" t="str">
        <f t="shared" si="14"/>
        <v/>
      </c>
      <c r="AB37" s="601" t="str">
        <f t="shared" si="15"/>
        <v/>
      </c>
      <c r="AD37" s="362" t="str">
        <f>IF(AK37&lt;&gt;"",MAX(AD$3:AD36)+1,"")</f>
        <v/>
      </c>
      <c r="AE37" s="362" t="str">
        <f>IF(AL37&lt;&gt;"",MAX(AE$3:AE36)+1,"")</f>
        <v/>
      </c>
      <c r="AF37" s="362" t="str">
        <f>IF(AM37&lt;&gt;"",MAX(AF$3:AF36)+1,"")</f>
        <v/>
      </c>
      <c r="AG37" s="362" t="str">
        <f>IF(AN37&lt;&gt;"",MAX(AG$3:AG36)+1,"")</f>
        <v/>
      </c>
      <c r="AH37" s="362" t="str">
        <f>IF(AO37&lt;&gt;"",MAX(AH$3:AH36)+1,"")</f>
        <v/>
      </c>
      <c r="AI37" s="362" t="str">
        <f>IF(AP37&lt;&gt;"",MAX(AI$3:AI36)+1,"")</f>
        <v/>
      </c>
      <c r="AK37" s="362" t="str">
        <f>IF(B37="","",IF(COUNTIF($AK$3:AL36,B37)=0,B37,""))</f>
        <v/>
      </c>
      <c r="AL37" s="362" t="str">
        <f>IF(C37="","",IF($B37='Oneri di Urbanizzazione'!$E$29,IF(COUNTIF($AL$3:AL36,$C37)=0,$C37,""),""))</f>
        <v/>
      </c>
      <c r="AM37" s="362" t="str">
        <f>IF(D37="","",IF(AND($B37='Oneri di Urbanizzazione'!$E$29,$C37='Oneri di Urbanizzazione'!$E$31),IF(COUNTIF(AM$3:AM36,$D37)=0,$D37,""),""))</f>
        <v/>
      </c>
      <c r="AN37" s="362" t="str">
        <f>IF(E37="","",IF(AND($B37='Oneri di Urbanizzazione'!$E$29,$C37='Oneri di Urbanizzazione'!$E$31,$D37='Oneri di Urbanizzazione'!$E$34),IF(COUNTIF(AN$3:AN36,$E37)=0,$E37,""),""))</f>
        <v/>
      </c>
      <c r="AO37" s="362" t="str">
        <f>IF(F37="","",IF(AND($B37='Oneri di Urbanizzazione'!$E$29,$C37='Oneri di Urbanizzazione'!$E$31,$D37='Oneri di Urbanizzazione'!$E$34,$E37='Oneri di Urbanizzazione'!$E$36),IF(COUNTIF(AO$3:AO36,$F37)=0,$F37,""),""))</f>
        <v/>
      </c>
      <c r="AP37" s="362" t="str">
        <f>IF(G37="","",IF(AND($B37='Oneri di Urbanizzazione'!$E$29,$C37='Oneri di Urbanizzazione'!$E$31,$D37='Oneri di Urbanizzazione'!$E$34,$E37='Oneri di Urbanizzazione'!$E$36,$F37='Oneri di Urbanizzazione'!$E$38),IF(COUNTIF(AP$3:AP36,$G37)=0,$G37,""),""))</f>
        <v/>
      </c>
      <c r="AY37">
        <f t="shared" si="24"/>
        <v>35</v>
      </c>
      <c r="AZ37" s="375" t="str">
        <f t="shared" si="16"/>
        <v/>
      </c>
      <c r="BA37" s="375" t="str">
        <f t="shared" si="17"/>
        <v/>
      </c>
      <c r="BB37" s="375" t="str">
        <f t="shared" si="18"/>
        <v/>
      </c>
      <c r="BC37" s="375" t="str">
        <f t="shared" si="19"/>
        <v/>
      </c>
      <c r="BD37" s="375" t="str">
        <f t="shared" si="20"/>
        <v/>
      </c>
      <c r="BE37" s="375" t="str">
        <f t="shared" si="21"/>
        <v/>
      </c>
      <c r="BI37" t="str">
        <f>IF(BP37&lt;&gt;"",MAX(BI$3:BI36)+1,"")</f>
        <v/>
      </c>
      <c r="BJ37" t="str">
        <f>IF(BQ37&lt;&gt;"",MAX(BJ$3:BJ36)+1,"")</f>
        <v/>
      </c>
      <c r="BK37" t="str">
        <f>IF(BR37&lt;&gt;"",MAX(BK$3:BK36)+1,"")</f>
        <v/>
      </c>
      <c r="BL37" t="str">
        <f>IF(BS37&lt;&gt;"",MAX(BL$3:BL36)+1,"")</f>
        <v/>
      </c>
      <c r="BM37" t="str">
        <f>IF(BT37&lt;&gt;"",MAX(BM$3:BM36)+1,"")</f>
        <v/>
      </c>
      <c r="BN37" t="str">
        <f>IF(BU37&lt;&gt;"",MAX(BN$3:BN36)+1,"")</f>
        <v/>
      </c>
      <c r="BP37" t="str">
        <f>IF(B37&lt;&gt;"",IF(COUNTIF(BP$3:BP36,B37)&gt;0,"",B37),"")</f>
        <v/>
      </c>
      <c r="BQ37" t="str">
        <f>IF(C37&lt;&gt;"",IF(COUNTIF(BQ$3:BQ36,C37)&gt;0,"",C37),"")</f>
        <v/>
      </c>
      <c r="BR37" t="str">
        <f>IF(D37&lt;&gt;"",IF(COUNTIF(BR$3:BR36,D37)&gt;0,"",D37),"")</f>
        <v/>
      </c>
      <c r="BS37" t="str">
        <f>IF(E37&lt;&gt;"",IF(COUNTIF(BS$3:BS36,E37)&gt;0,"",E37),"")</f>
        <v/>
      </c>
      <c r="BT37" t="str">
        <f>IF(F37&lt;&gt;"",IF(COUNTIF(BT$3:BT36,F37)&gt;0,"",F37),"")</f>
        <v/>
      </c>
      <c r="BU37" t="str">
        <f>IF(G37&lt;&gt;"",IF(COUNTIF(BU$3:BU36,G37)&gt;0,"",G37),"")</f>
        <v/>
      </c>
    </row>
    <row r="38" spans="1:73" ht="18" x14ac:dyDescent="0.2">
      <c r="A38" s="595" t="str">
        <f t="shared" si="10"/>
        <v>Interventi di ristrutturazione urbanistica o nuova edificazioneTuristici Commerciali e DirezionaliCon cambio di destinazione d'uso da residenzialeIF &gt; 3</v>
      </c>
      <c r="B38" s="751" t="s">
        <v>16785</v>
      </c>
      <c r="C38" s="752" t="s">
        <v>16791</v>
      </c>
      <c r="D38" s="752" t="s">
        <v>16790</v>
      </c>
      <c r="E38" s="651" t="s">
        <v>16788</v>
      </c>
      <c r="F38" s="345"/>
      <c r="G38" s="345"/>
      <c r="H38" s="934">
        <f t="shared" si="26"/>
        <v>34.214999999999996</v>
      </c>
      <c r="I38" s="934">
        <f t="shared" si="26"/>
        <v>17.100000000000001</v>
      </c>
      <c r="J38" s="598"/>
      <c r="K38" s="948"/>
      <c r="L38" s="822"/>
      <c r="M38" s="822"/>
      <c r="N38" s="950"/>
      <c r="O38" s="940"/>
      <c r="P38" s="940"/>
      <c r="Q38" s="597"/>
      <c r="R38" s="597"/>
      <c r="S38" s="600" t="s">
        <v>72</v>
      </c>
      <c r="V38" s="362">
        <f t="shared" si="22"/>
        <v>36</v>
      </c>
      <c r="W38" s="601" t="str">
        <f t="shared" si="23"/>
        <v/>
      </c>
      <c r="X38" s="601" t="str">
        <f t="shared" si="11"/>
        <v/>
      </c>
      <c r="Y38" s="601" t="str">
        <f t="shared" si="12"/>
        <v/>
      </c>
      <c r="Z38" s="601" t="str">
        <f t="shared" si="13"/>
        <v/>
      </c>
      <c r="AA38" s="601" t="str">
        <f t="shared" si="14"/>
        <v/>
      </c>
      <c r="AB38" s="601" t="str">
        <f t="shared" si="15"/>
        <v/>
      </c>
      <c r="AD38" s="362" t="str">
        <f>IF(AK38&lt;&gt;"",MAX(AD$3:AD37)+1,"")</f>
        <v/>
      </c>
      <c r="AE38" s="362" t="str">
        <f>IF(AL38&lt;&gt;"",MAX(AE$3:AE37)+1,"")</f>
        <v/>
      </c>
      <c r="AF38" s="362" t="str">
        <f>IF(AM38&lt;&gt;"",MAX(AF$3:AF37)+1,"")</f>
        <v/>
      </c>
      <c r="AG38" s="362" t="str">
        <f>IF(AN38&lt;&gt;"",MAX(AG$3:AG37)+1,"")</f>
        <v/>
      </c>
      <c r="AH38" s="362" t="str">
        <f>IF(AO38&lt;&gt;"",MAX(AH$3:AH37)+1,"")</f>
        <v/>
      </c>
      <c r="AI38" s="362" t="str">
        <f>IF(AP38&lt;&gt;"",MAX(AI$3:AI37)+1,"")</f>
        <v/>
      </c>
      <c r="AK38" s="362" t="str">
        <f>IF(B38="","",IF(COUNTIF($AK$3:AL37,B38)=0,B38,""))</f>
        <v/>
      </c>
      <c r="AL38" s="362" t="str">
        <f>IF(C38="","",IF($B38='Oneri di Urbanizzazione'!$E$29,IF(COUNTIF($AL$3:AL37,$C38)=0,$C38,""),""))</f>
        <v/>
      </c>
      <c r="AM38" s="362" t="str">
        <f>IF(D38="","",IF(AND($B38='Oneri di Urbanizzazione'!$E$29,$C38='Oneri di Urbanizzazione'!$E$31),IF(COUNTIF(AM$3:AM37,$D38)=0,$D38,""),""))</f>
        <v/>
      </c>
      <c r="AN38" s="362" t="str">
        <f>IF(E38="","",IF(AND($B38='Oneri di Urbanizzazione'!$E$29,$C38='Oneri di Urbanizzazione'!$E$31,$D38='Oneri di Urbanizzazione'!$E$34),IF(COUNTIF(AN$3:AN37,$E38)=0,$E38,""),""))</f>
        <v/>
      </c>
      <c r="AO38" s="362" t="str">
        <f>IF(F38="","",IF(AND($B38='Oneri di Urbanizzazione'!$E$29,$C38='Oneri di Urbanizzazione'!$E$31,$D38='Oneri di Urbanizzazione'!$E$34,$E38='Oneri di Urbanizzazione'!$E$36),IF(COUNTIF(AO$3:AO37,$F38)=0,$F38,""),""))</f>
        <v/>
      </c>
      <c r="AP38" s="362" t="str">
        <f>IF(G38="","",IF(AND($B38='Oneri di Urbanizzazione'!$E$29,$C38='Oneri di Urbanizzazione'!$E$31,$D38='Oneri di Urbanizzazione'!$E$34,$E38='Oneri di Urbanizzazione'!$E$36,$F38='Oneri di Urbanizzazione'!$E$38),IF(COUNTIF(AP$3:AP37,$G38)=0,$G38,""),""))</f>
        <v/>
      </c>
      <c r="AY38">
        <f t="shared" si="24"/>
        <v>36</v>
      </c>
      <c r="AZ38" s="375" t="str">
        <f t="shared" si="16"/>
        <v/>
      </c>
      <c r="BA38" s="375" t="str">
        <f t="shared" si="17"/>
        <v/>
      </c>
      <c r="BB38" s="375" t="str">
        <f t="shared" si="18"/>
        <v/>
      </c>
      <c r="BC38" s="375" t="str">
        <f t="shared" si="19"/>
        <v/>
      </c>
      <c r="BD38" s="375" t="str">
        <f t="shared" si="20"/>
        <v/>
      </c>
      <c r="BE38" s="375" t="str">
        <f t="shared" si="21"/>
        <v/>
      </c>
      <c r="BI38" t="str">
        <f>IF(BP38&lt;&gt;"",MAX(BI$3:BI37)+1,"")</f>
        <v/>
      </c>
      <c r="BJ38" t="str">
        <f>IF(BQ38&lt;&gt;"",MAX(BJ$3:BJ37)+1,"")</f>
        <v/>
      </c>
      <c r="BK38" t="str">
        <f>IF(BR38&lt;&gt;"",MAX(BK$3:BK37)+1,"")</f>
        <v/>
      </c>
      <c r="BL38" t="str">
        <f>IF(BS38&lt;&gt;"",MAX(BL$3:BL37)+1,"")</f>
        <v/>
      </c>
      <c r="BM38" t="str">
        <f>IF(BT38&lt;&gt;"",MAX(BM$3:BM37)+1,"")</f>
        <v/>
      </c>
      <c r="BN38" t="str">
        <f>IF(BU38&lt;&gt;"",MAX(BN$3:BN37)+1,"")</f>
        <v/>
      </c>
      <c r="BP38" t="str">
        <f>IF(B38&lt;&gt;"",IF(COUNTIF(BP$3:BP37,B38)&gt;0,"",B38),"")</f>
        <v/>
      </c>
      <c r="BQ38" t="str">
        <f>IF(C38&lt;&gt;"",IF(COUNTIF(BQ$3:BQ37,C38)&gt;0,"",C38),"")</f>
        <v/>
      </c>
      <c r="BR38" t="str">
        <f>IF(D38&lt;&gt;"",IF(COUNTIF(BR$3:BR37,D38)&gt;0,"",D38),"")</f>
        <v/>
      </c>
      <c r="BS38" t="str">
        <f>IF(E38&lt;&gt;"",IF(COUNTIF(BS$3:BS37,E38)&gt;0,"",E38),"")</f>
        <v/>
      </c>
      <c r="BT38" t="str">
        <f>IF(F38&lt;&gt;"",IF(COUNTIF(BT$3:BT37,F38)&gt;0,"",F38),"")</f>
        <v/>
      </c>
      <c r="BU38" t="str">
        <f>IF(G38&lt;&gt;"",IF(COUNTIF(BU$3:BU37,G38)&gt;0,"",G38),"")</f>
        <v/>
      </c>
    </row>
    <row r="39" spans="1:73" ht="18" x14ac:dyDescent="0.2">
      <c r="A39" s="595" t="str">
        <f t="shared" si="10"/>
        <v>Interventi di restauro e di ristrutturazione ediliziaCommerciali all'ingrosso</v>
      </c>
      <c r="B39" s="751" t="s">
        <v>16781</v>
      </c>
      <c r="C39" s="752" t="s">
        <v>16792</v>
      </c>
      <c r="D39" s="752"/>
      <c r="E39" s="651"/>
      <c r="F39" s="345"/>
      <c r="G39" s="345"/>
      <c r="H39" s="934">
        <v>9.18</v>
      </c>
      <c r="I39" s="934">
        <v>2.73</v>
      </c>
      <c r="J39" s="598"/>
      <c r="K39" s="948"/>
      <c r="L39" s="822"/>
      <c r="M39" s="822"/>
      <c r="N39" s="950"/>
      <c r="O39" s="940"/>
      <c r="P39" s="940"/>
      <c r="Q39" s="597"/>
      <c r="R39" s="597"/>
      <c r="S39" s="600" t="s">
        <v>72</v>
      </c>
      <c r="V39" s="362">
        <f t="shared" si="22"/>
        <v>37</v>
      </c>
      <c r="W39" s="601" t="str">
        <f t="shared" si="23"/>
        <v/>
      </c>
      <c r="X39" s="601" t="str">
        <f t="shared" si="11"/>
        <v/>
      </c>
      <c r="Y39" s="601" t="str">
        <f t="shared" si="12"/>
        <v/>
      </c>
      <c r="Z39" s="601" t="str">
        <f t="shared" si="13"/>
        <v/>
      </c>
      <c r="AA39" s="601" t="str">
        <f t="shared" si="14"/>
        <v/>
      </c>
      <c r="AB39" s="601" t="str">
        <f t="shared" si="15"/>
        <v/>
      </c>
      <c r="AD39" s="362" t="str">
        <f>IF(AK39&lt;&gt;"",MAX(AD$3:AD38)+1,"")</f>
        <v/>
      </c>
      <c r="AE39" s="362" t="str">
        <f>IF(AL39&lt;&gt;"",MAX(AE$3:AE38)+1,"")</f>
        <v/>
      </c>
      <c r="AF39" s="362" t="str">
        <f>IF(AM39&lt;&gt;"",MAX(AF$3:AF38)+1,"")</f>
        <v/>
      </c>
      <c r="AG39" s="362" t="str">
        <f>IF(AN39&lt;&gt;"",MAX(AG$3:AG38)+1,"")</f>
        <v/>
      </c>
      <c r="AH39" s="362" t="str">
        <f>IF(AO39&lt;&gt;"",MAX(AH$3:AH38)+1,"")</f>
        <v/>
      </c>
      <c r="AI39" s="362" t="str">
        <f>IF(AP39&lt;&gt;"",MAX(AI$3:AI38)+1,"")</f>
        <v/>
      </c>
      <c r="AK39" s="362" t="str">
        <f>IF(B39="","",IF(COUNTIF($AK$3:AL38,B39)=0,B39,""))</f>
        <v/>
      </c>
      <c r="AL39" s="362" t="str">
        <f>IF(C39="","",IF($B39='Oneri di Urbanizzazione'!$E$29,IF(COUNTIF($AL$3:AL38,$C39)=0,$C39,""),""))</f>
        <v/>
      </c>
      <c r="AM39" s="362" t="str">
        <f>IF(D39="","",IF(AND($B39='Oneri di Urbanizzazione'!$E$29,$C39='Oneri di Urbanizzazione'!$E$31),IF(COUNTIF(AM$3:AM38,$D39)=0,$D39,""),""))</f>
        <v/>
      </c>
      <c r="AN39" s="362" t="str">
        <f>IF(E39="","",IF(AND($B39='Oneri di Urbanizzazione'!$E$29,$C39='Oneri di Urbanizzazione'!$E$31,$D39='Oneri di Urbanizzazione'!$E$34),IF(COUNTIF(AN$3:AN38,$E39)=0,$E39,""),""))</f>
        <v/>
      </c>
      <c r="AO39" s="362" t="str">
        <f>IF(F39="","",IF(AND($B39='Oneri di Urbanizzazione'!$E$29,$C39='Oneri di Urbanizzazione'!$E$31,$D39='Oneri di Urbanizzazione'!$E$34,$E39='Oneri di Urbanizzazione'!$E$36),IF(COUNTIF(AO$3:AO38,$F39)=0,$F39,""),""))</f>
        <v/>
      </c>
      <c r="AP39" s="362" t="str">
        <f>IF(G39="","",IF(AND($B39='Oneri di Urbanizzazione'!$E$29,$C39='Oneri di Urbanizzazione'!$E$31,$D39='Oneri di Urbanizzazione'!$E$34,$E39='Oneri di Urbanizzazione'!$E$36,$F39='Oneri di Urbanizzazione'!$E$38),IF(COUNTIF(AP$3:AP38,$G39)=0,$G39,""),""))</f>
        <v/>
      </c>
      <c r="AY39">
        <f t="shared" si="24"/>
        <v>37</v>
      </c>
      <c r="AZ39" s="375" t="str">
        <f t="shared" si="16"/>
        <v/>
      </c>
      <c r="BA39" s="375" t="str">
        <f t="shared" si="17"/>
        <v/>
      </c>
      <c r="BB39" s="375" t="str">
        <f t="shared" si="18"/>
        <v/>
      </c>
      <c r="BC39" s="375" t="str">
        <f t="shared" si="19"/>
        <v/>
      </c>
      <c r="BD39" s="375" t="str">
        <f t="shared" si="20"/>
        <v/>
      </c>
      <c r="BE39" s="375" t="str">
        <f t="shared" si="21"/>
        <v/>
      </c>
      <c r="BI39" t="str">
        <f>IF(BP39&lt;&gt;"",MAX(BI$3:BI38)+1,"")</f>
        <v/>
      </c>
      <c r="BJ39">
        <f>IF(BQ39&lt;&gt;"",MAX(BJ$3:BJ38)+1,"")</f>
        <v>10</v>
      </c>
      <c r="BK39" t="str">
        <f>IF(BR39&lt;&gt;"",MAX(BK$3:BK38)+1,"")</f>
        <v/>
      </c>
      <c r="BL39" t="str">
        <f>IF(BS39&lt;&gt;"",MAX(BL$3:BL38)+1,"")</f>
        <v/>
      </c>
      <c r="BM39" t="str">
        <f>IF(BT39&lt;&gt;"",MAX(BM$3:BM38)+1,"")</f>
        <v/>
      </c>
      <c r="BN39" t="str">
        <f>IF(BU39&lt;&gt;"",MAX(BN$3:BN38)+1,"")</f>
        <v/>
      </c>
      <c r="BP39" t="str">
        <f>IF(B39&lt;&gt;"",IF(COUNTIF(BP$3:BP38,B39)&gt;0,"",B39),"")</f>
        <v/>
      </c>
      <c r="BQ39" t="str">
        <f>IF(C39&lt;&gt;"",IF(COUNTIF(BQ$3:BQ38,C39)&gt;0,"",C39),"")</f>
        <v>Commerciali all'ingrosso</v>
      </c>
      <c r="BR39" t="str">
        <f>IF(D39&lt;&gt;"",IF(COUNTIF(BR$3:BR38,D39)&gt;0,"",D39),"")</f>
        <v/>
      </c>
      <c r="BS39" t="str">
        <f>IF(E39&lt;&gt;"",IF(COUNTIF(BS$3:BS38,E39)&gt;0,"",E39),"")</f>
        <v/>
      </c>
      <c r="BT39" t="str">
        <f>IF(F39&lt;&gt;"",IF(COUNTIF(BT$3:BT38,F39)&gt;0,"",F39),"")</f>
        <v/>
      </c>
      <c r="BU39" t="str">
        <f>IF(G39&lt;&gt;"",IF(COUNTIF(BU$3:BU38,G39)&gt;0,"",G39),"")</f>
        <v/>
      </c>
    </row>
    <row r="40" spans="1:73" ht="25.5" x14ac:dyDescent="0.2">
      <c r="A40" s="595" t="str">
        <f t="shared" si="10"/>
        <v>intervento di ristrutturazione edilizia con addizione funzionale o comunque con aumento di superficie: per ogni mc aggiuntoCommerciali all'ingrosso</v>
      </c>
      <c r="B40" s="751" t="s">
        <v>16783</v>
      </c>
      <c r="C40" s="752" t="s">
        <v>16792</v>
      </c>
      <c r="D40" s="752"/>
      <c r="E40" s="651"/>
      <c r="F40" s="345"/>
      <c r="G40" s="345"/>
      <c r="H40" s="934">
        <v>14.19</v>
      </c>
      <c r="I40" s="934">
        <v>4.21</v>
      </c>
      <c r="J40" s="598"/>
      <c r="K40" s="948"/>
      <c r="L40" s="822"/>
      <c r="M40" s="822"/>
      <c r="N40" s="950"/>
      <c r="O40" s="940"/>
      <c r="P40" s="940"/>
      <c r="Q40" s="597"/>
      <c r="R40" s="597"/>
      <c r="S40" s="600" t="s">
        <v>72</v>
      </c>
      <c r="V40" s="362">
        <f t="shared" si="22"/>
        <v>38</v>
      </c>
      <c r="W40" s="601" t="str">
        <f t="shared" si="23"/>
        <v/>
      </c>
      <c r="X40" s="601" t="str">
        <f t="shared" si="11"/>
        <v/>
      </c>
      <c r="Y40" s="601" t="str">
        <f t="shared" si="12"/>
        <v/>
      </c>
      <c r="Z40" s="601" t="str">
        <f t="shared" si="13"/>
        <v/>
      </c>
      <c r="AA40" s="601" t="str">
        <f t="shared" si="14"/>
        <v/>
      </c>
      <c r="AB40" s="601" t="str">
        <f t="shared" si="15"/>
        <v/>
      </c>
      <c r="AD40" s="362" t="str">
        <f>IF(AK40&lt;&gt;"",MAX(AD$3:AD39)+1,"")</f>
        <v/>
      </c>
      <c r="AE40" s="362" t="str">
        <f>IF(AL40&lt;&gt;"",MAX(AE$3:AE39)+1,"")</f>
        <v/>
      </c>
      <c r="AF40" s="362" t="str">
        <f>IF(AM40&lt;&gt;"",MAX(AF$3:AF39)+1,"")</f>
        <v/>
      </c>
      <c r="AG40" s="362" t="str">
        <f>IF(AN40&lt;&gt;"",MAX(AG$3:AG39)+1,"")</f>
        <v/>
      </c>
      <c r="AH40" s="362" t="str">
        <f>IF(AO40&lt;&gt;"",MAX(AH$3:AH39)+1,"")</f>
        <v/>
      </c>
      <c r="AI40" s="362" t="str">
        <f>IF(AP40&lt;&gt;"",MAX(AI$3:AI39)+1,"")</f>
        <v/>
      </c>
      <c r="AK40" s="362" t="str">
        <f>IF(B40="","",IF(COUNTIF($AK$3:AL39,B40)=0,B40,""))</f>
        <v/>
      </c>
      <c r="AL40" s="362" t="str">
        <f>IF(C40="","",IF($B40='Oneri di Urbanizzazione'!$E$29,IF(COUNTIF($AL$3:AL39,$C40)=0,$C40,""),""))</f>
        <v/>
      </c>
      <c r="AM40" s="362" t="str">
        <f>IF(D40="","",IF(AND($B40='Oneri di Urbanizzazione'!$E$29,$C40='Oneri di Urbanizzazione'!$E$31),IF(COUNTIF(AM$3:AM39,$D40)=0,$D40,""),""))</f>
        <v/>
      </c>
      <c r="AN40" s="362" t="str">
        <f>IF(E40="","",IF(AND($B40='Oneri di Urbanizzazione'!$E$29,$C40='Oneri di Urbanizzazione'!$E$31,$D40='Oneri di Urbanizzazione'!$E$34),IF(COUNTIF(AN$3:AN39,$E40)=0,$E40,""),""))</f>
        <v/>
      </c>
      <c r="AO40" s="362" t="str">
        <f>IF(F40="","",IF(AND($B40='Oneri di Urbanizzazione'!$E$29,$C40='Oneri di Urbanizzazione'!$E$31,$D40='Oneri di Urbanizzazione'!$E$34,$E40='Oneri di Urbanizzazione'!$E$36),IF(COUNTIF(AO$3:AO39,$F40)=0,$F40,""),""))</f>
        <v/>
      </c>
      <c r="AP40" s="362" t="str">
        <f>IF(G40="","",IF(AND($B40='Oneri di Urbanizzazione'!$E$29,$C40='Oneri di Urbanizzazione'!$E$31,$D40='Oneri di Urbanizzazione'!$E$34,$E40='Oneri di Urbanizzazione'!$E$36,$F40='Oneri di Urbanizzazione'!$E$38),IF(COUNTIF(AP$3:AP39,$G40)=0,$G40,""),""))</f>
        <v/>
      </c>
      <c r="AY40">
        <f t="shared" si="24"/>
        <v>38</v>
      </c>
      <c r="AZ40" s="375" t="str">
        <f t="shared" si="16"/>
        <v/>
      </c>
      <c r="BA40" s="375" t="str">
        <f t="shared" si="17"/>
        <v/>
      </c>
      <c r="BB40" s="375" t="str">
        <f t="shared" si="18"/>
        <v/>
      </c>
      <c r="BC40" s="375" t="str">
        <f t="shared" si="19"/>
        <v/>
      </c>
      <c r="BD40" s="375" t="str">
        <f t="shared" si="20"/>
        <v/>
      </c>
      <c r="BE40" s="375" t="str">
        <f t="shared" si="21"/>
        <v/>
      </c>
      <c r="BI40" t="str">
        <f>IF(BP40&lt;&gt;"",MAX(BI$3:BI39)+1,"")</f>
        <v/>
      </c>
      <c r="BJ40" t="str">
        <f>IF(BQ40&lt;&gt;"",MAX(BJ$3:BJ39)+1,"")</f>
        <v/>
      </c>
      <c r="BK40" t="str">
        <f>IF(BR40&lt;&gt;"",MAX(BK$3:BK39)+1,"")</f>
        <v/>
      </c>
      <c r="BL40" t="str">
        <f>IF(BS40&lt;&gt;"",MAX(BL$3:BL39)+1,"")</f>
        <v/>
      </c>
      <c r="BM40" t="str">
        <f>IF(BT40&lt;&gt;"",MAX(BM$3:BM39)+1,"")</f>
        <v/>
      </c>
      <c r="BN40" t="str">
        <f>IF(BU40&lt;&gt;"",MAX(BN$3:BN39)+1,"")</f>
        <v/>
      </c>
      <c r="BP40" t="str">
        <f>IF(B40&lt;&gt;"",IF(COUNTIF(BP$3:BP39,B40)&gt;0,"",B40),"")</f>
        <v/>
      </c>
      <c r="BQ40" t="str">
        <f>IF(C40&lt;&gt;"",IF(COUNTIF(BQ$3:BQ39,C40)&gt;0,"",C40),"")</f>
        <v/>
      </c>
      <c r="BR40" t="str">
        <f>IF(D40&lt;&gt;"",IF(COUNTIF(BR$3:BR39,D40)&gt;0,"",D40),"")</f>
        <v/>
      </c>
      <c r="BS40" t="str">
        <f>IF(E40&lt;&gt;"",IF(COUNTIF(BS$3:BS39,E40)&gt;0,"",E40),"")</f>
        <v/>
      </c>
      <c r="BT40" t="str">
        <f>IF(F40&lt;&gt;"",IF(COUNTIF(BT$3:BT39,F40)&gt;0,"",F40),"")</f>
        <v/>
      </c>
      <c r="BU40" t="str">
        <f>IF(G40&lt;&gt;"",IF(COUNTIF(BU$3:BU39,G40)&gt;0,"",G40),"")</f>
        <v/>
      </c>
    </row>
    <row r="41" spans="1:73" ht="18" x14ac:dyDescent="0.2">
      <c r="A41" s="595" t="str">
        <f t="shared" si="10"/>
        <v>Interventi di sostituzione ediliziaCommerciali all'ingrosso</v>
      </c>
      <c r="B41" s="751" t="s">
        <v>16784</v>
      </c>
      <c r="C41" s="752" t="s">
        <v>16792</v>
      </c>
      <c r="D41" s="752"/>
      <c r="E41" s="651"/>
      <c r="F41" s="345"/>
      <c r="G41" s="345"/>
      <c r="H41" s="934">
        <v>30.06</v>
      </c>
      <c r="I41" s="934">
        <v>8.92</v>
      </c>
      <c r="J41" s="598"/>
      <c r="K41" s="948"/>
      <c r="L41" s="822"/>
      <c r="M41" s="822"/>
      <c r="N41" s="950"/>
      <c r="O41" s="940"/>
      <c r="P41" s="940"/>
      <c r="Q41" s="597"/>
      <c r="R41" s="597"/>
      <c r="S41" s="600" t="s">
        <v>72</v>
      </c>
      <c r="V41" s="362">
        <f t="shared" si="22"/>
        <v>39</v>
      </c>
      <c r="W41" s="601" t="str">
        <f t="shared" si="23"/>
        <v/>
      </c>
      <c r="X41" s="601" t="str">
        <f t="shared" si="11"/>
        <v/>
      </c>
      <c r="Y41" s="601" t="str">
        <f t="shared" si="12"/>
        <v/>
      </c>
      <c r="Z41" s="601" t="str">
        <f t="shared" si="13"/>
        <v/>
      </c>
      <c r="AA41" s="601" t="str">
        <f t="shared" si="14"/>
        <v/>
      </c>
      <c r="AB41" s="601" t="str">
        <f t="shared" si="15"/>
        <v/>
      </c>
      <c r="AD41" s="362" t="str">
        <f>IF(AK41&lt;&gt;"",MAX(AD$3:AD40)+1,"")</f>
        <v/>
      </c>
      <c r="AE41" s="362" t="str">
        <f>IF(AL41&lt;&gt;"",MAX(AE$3:AE40)+1,"")</f>
        <v/>
      </c>
      <c r="AF41" s="362" t="str">
        <f>IF(AM41&lt;&gt;"",MAX(AF$3:AF40)+1,"")</f>
        <v/>
      </c>
      <c r="AG41" s="362" t="str">
        <f>IF(AN41&lt;&gt;"",MAX(AG$3:AG40)+1,"")</f>
        <v/>
      </c>
      <c r="AH41" s="362" t="str">
        <f>IF(AO41&lt;&gt;"",MAX(AH$3:AH40)+1,"")</f>
        <v/>
      </c>
      <c r="AI41" s="362" t="str">
        <f>IF(AP41&lt;&gt;"",MAX(AI$3:AI40)+1,"")</f>
        <v/>
      </c>
      <c r="AK41" s="362" t="str">
        <f>IF(B41="","",IF(COUNTIF($AK$3:AL40,B41)=0,B41,""))</f>
        <v/>
      </c>
      <c r="AL41" s="362" t="str">
        <f>IF(C41="","",IF($B41='Oneri di Urbanizzazione'!$E$29,IF(COUNTIF($AL$3:AL40,$C41)=0,$C41,""),""))</f>
        <v/>
      </c>
      <c r="AM41" s="362" t="str">
        <f>IF(D41="","",IF(AND($B41='Oneri di Urbanizzazione'!$E$29,$C41='Oneri di Urbanizzazione'!$E$31),IF(COUNTIF(AM$3:AM40,$D41)=0,$D41,""),""))</f>
        <v/>
      </c>
      <c r="AN41" s="362" t="str">
        <f>IF(E41="","",IF(AND($B41='Oneri di Urbanizzazione'!$E$29,$C41='Oneri di Urbanizzazione'!$E$31,$D41='Oneri di Urbanizzazione'!$E$34),IF(COUNTIF(AN$3:AN40,$E41)=0,$E41,""),""))</f>
        <v/>
      </c>
      <c r="AO41" s="362" t="str">
        <f>IF(F41="","",IF(AND($B41='Oneri di Urbanizzazione'!$E$29,$C41='Oneri di Urbanizzazione'!$E$31,$D41='Oneri di Urbanizzazione'!$E$34,$E41='Oneri di Urbanizzazione'!$E$36),IF(COUNTIF(AO$3:AO40,$F41)=0,$F41,""),""))</f>
        <v/>
      </c>
      <c r="AP41" s="362" t="str">
        <f>IF(G41="","",IF(AND($B41='Oneri di Urbanizzazione'!$E$29,$C41='Oneri di Urbanizzazione'!$E$31,$D41='Oneri di Urbanizzazione'!$E$34,$E41='Oneri di Urbanizzazione'!$E$36,$F41='Oneri di Urbanizzazione'!$E$38),IF(COUNTIF(AP$3:AP40,$G41)=0,$G41,""),""))</f>
        <v/>
      </c>
      <c r="AY41">
        <f t="shared" si="24"/>
        <v>39</v>
      </c>
      <c r="AZ41" s="375" t="str">
        <f t="shared" si="16"/>
        <v/>
      </c>
      <c r="BA41" s="375" t="str">
        <f t="shared" si="17"/>
        <v/>
      </c>
      <c r="BB41" s="375" t="str">
        <f t="shared" si="18"/>
        <v/>
      </c>
      <c r="BC41" s="375" t="str">
        <f t="shared" si="19"/>
        <v/>
      </c>
      <c r="BD41" s="375" t="str">
        <f t="shared" si="20"/>
        <v/>
      </c>
      <c r="BE41" s="375" t="str">
        <f t="shared" si="21"/>
        <v/>
      </c>
      <c r="BI41" t="str">
        <f>IF(BP41&lt;&gt;"",MAX(BI$3:BI40)+1,"")</f>
        <v/>
      </c>
      <c r="BJ41" t="str">
        <f>IF(BQ41&lt;&gt;"",MAX(BJ$3:BJ40)+1,"")</f>
        <v/>
      </c>
      <c r="BK41" t="str">
        <f>IF(BR41&lt;&gt;"",MAX(BK$3:BK40)+1,"")</f>
        <v/>
      </c>
      <c r="BL41" t="str">
        <f>IF(BS41&lt;&gt;"",MAX(BL$3:BL40)+1,"")</f>
        <v/>
      </c>
      <c r="BM41" t="str">
        <f>IF(BT41&lt;&gt;"",MAX(BM$3:BM40)+1,"")</f>
        <v/>
      </c>
      <c r="BN41" t="str">
        <f>IF(BU41&lt;&gt;"",MAX(BN$3:BN40)+1,"")</f>
        <v/>
      </c>
      <c r="BP41" t="str">
        <f>IF(B41&lt;&gt;"",IF(COUNTIF(BP$3:BP40,B41)&gt;0,"",B41),"")</f>
        <v/>
      </c>
      <c r="BQ41" t="str">
        <f>IF(C41&lt;&gt;"",IF(COUNTIF(BQ$3:BQ40,C41)&gt;0,"",C41),"")</f>
        <v/>
      </c>
      <c r="BR41" t="str">
        <f>IF(D41&lt;&gt;"",IF(COUNTIF(BR$3:BR40,D41)&gt;0,"",D41),"")</f>
        <v/>
      </c>
      <c r="BS41" t="str">
        <f>IF(E41&lt;&gt;"",IF(COUNTIF(BS$3:BS40,E41)&gt;0,"",E41),"")</f>
        <v/>
      </c>
      <c r="BT41" t="str">
        <f>IF(F41&lt;&gt;"",IF(COUNTIF(BT$3:BT40,F41)&gt;0,"",F41),"")</f>
        <v/>
      </c>
      <c r="BU41" t="str">
        <f>IF(G41&lt;&gt;"",IF(COUNTIF(BU$3:BU40,G41)&gt;0,"",G41),"")</f>
        <v/>
      </c>
    </row>
    <row r="42" spans="1:73" ht="18" x14ac:dyDescent="0.2">
      <c r="A42" s="595" t="str">
        <f t="shared" si="10"/>
        <v>Interventi di ristrutturazione urbanistica o nuova edificazioneCommerciali all'ingrossoIF &lt; 1,5</v>
      </c>
      <c r="B42" s="751" t="s">
        <v>16785</v>
      </c>
      <c r="C42" s="752" t="s">
        <v>16792</v>
      </c>
      <c r="D42" s="752"/>
      <c r="E42" s="651" t="s">
        <v>16786</v>
      </c>
      <c r="F42" s="752"/>
      <c r="G42" s="345"/>
      <c r="H42" s="934">
        <v>56.77</v>
      </c>
      <c r="I42" s="934">
        <v>16.850000000000001</v>
      </c>
      <c r="J42" s="598"/>
      <c r="K42" s="948"/>
      <c r="L42" s="822"/>
      <c r="M42" s="822"/>
      <c r="N42" s="950"/>
      <c r="O42" s="940"/>
      <c r="P42" s="940"/>
      <c r="Q42" s="597"/>
      <c r="R42" s="597"/>
      <c r="S42" s="600" t="s">
        <v>72</v>
      </c>
      <c r="V42" s="362">
        <f t="shared" si="22"/>
        <v>40</v>
      </c>
      <c r="W42" s="601" t="str">
        <f t="shared" si="23"/>
        <v/>
      </c>
      <c r="X42" s="601" t="str">
        <f t="shared" si="11"/>
        <v/>
      </c>
      <c r="Y42" s="601" t="str">
        <f t="shared" si="12"/>
        <v/>
      </c>
      <c r="Z42" s="601" t="str">
        <f t="shared" si="13"/>
        <v/>
      </c>
      <c r="AA42" s="601" t="str">
        <f t="shared" si="14"/>
        <v/>
      </c>
      <c r="AB42" s="601" t="str">
        <f t="shared" si="15"/>
        <v/>
      </c>
      <c r="AD42" s="362" t="str">
        <f>IF(AK42&lt;&gt;"",MAX(AD$3:AD41)+1,"")</f>
        <v/>
      </c>
      <c r="AE42" s="362" t="str">
        <f>IF(AL42&lt;&gt;"",MAX(AE$3:AE41)+1,"")</f>
        <v/>
      </c>
      <c r="AF42" s="362" t="str">
        <f>IF(AM42&lt;&gt;"",MAX(AF$3:AF41)+1,"")</f>
        <v/>
      </c>
      <c r="AG42" s="362" t="str">
        <f>IF(AN42&lt;&gt;"",MAX(AG$3:AG41)+1,"")</f>
        <v/>
      </c>
      <c r="AH42" s="362" t="str">
        <f>IF(AO42&lt;&gt;"",MAX(AH$3:AH41)+1,"")</f>
        <v/>
      </c>
      <c r="AI42" s="362" t="str">
        <f>IF(AP42&lt;&gt;"",MAX(AI$3:AI41)+1,"")</f>
        <v/>
      </c>
      <c r="AK42" s="362" t="str">
        <f>IF(B42="","",IF(COUNTIF($AK$3:AL41,B42)=0,B42,""))</f>
        <v/>
      </c>
      <c r="AL42" s="362" t="str">
        <f>IF(C42="","",IF($B42='Oneri di Urbanizzazione'!$E$29,IF(COUNTIF($AL$3:AL41,$C42)=0,$C42,""),""))</f>
        <v/>
      </c>
      <c r="AM42" s="362" t="str">
        <f>IF(D42="","",IF(AND($B42='Oneri di Urbanizzazione'!$E$29,$C42='Oneri di Urbanizzazione'!$E$31),IF(COUNTIF(AM$3:AM41,$D42)=0,$D42,""),""))</f>
        <v/>
      </c>
      <c r="AN42" s="362" t="str">
        <f>IF(E42="","",IF(AND($B42='Oneri di Urbanizzazione'!$E$29,$C42='Oneri di Urbanizzazione'!$E$31,$D42='Oneri di Urbanizzazione'!$E$34),IF(COUNTIF(AN$3:AN41,$E42)=0,$E42,""),""))</f>
        <v/>
      </c>
      <c r="AO42" s="362" t="str">
        <f>IF(F42="","",IF(AND($B42='Oneri di Urbanizzazione'!$E$29,$C42='Oneri di Urbanizzazione'!$E$31,$D42='Oneri di Urbanizzazione'!$E$34,$E42='Oneri di Urbanizzazione'!$E$36),IF(COUNTIF(AO$3:AO41,$F42)=0,$F42,""),""))</f>
        <v/>
      </c>
      <c r="AP42" s="362" t="str">
        <f>IF(G42="","",IF(AND($B42='Oneri di Urbanizzazione'!$E$29,$C42='Oneri di Urbanizzazione'!$E$31,$D42='Oneri di Urbanizzazione'!$E$34,$E42='Oneri di Urbanizzazione'!$E$36,$F42='Oneri di Urbanizzazione'!$E$38),IF(COUNTIF(AP$3:AP41,$G42)=0,$G42,""),""))</f>
        <v/>
      </c>
      <c r="AY42">
        <f t="shared" si="24"/>
        <v>40</v>
      </c>
      <c r="AZ42" s="375" t="str">
        <f t="shared" si="16"/>
        <v/>
      </c>
      <c r="BA42" s="375" t="str">
        <f t="shared" si="17"/>
        <v/>
      </c>
      <c r="BB42" s="375" t="str">
        <f t="shared" si="18"/>
        <v/>
      </c>
      <c r="BC42" s="375" t="str">
        <f t="shared" si="19"/>
        <v/>
      </c>
      <c r="BD42" s="375" t="str">
        <f t="shared" si="20"/>
        <v/>
      </c>
      <c r="BE42" s="375" t="str">
        <f t="shared" si="21"/>
        <v/>
      </c>
      <c r="BI42" t="str">
        <f>IF(BP42&lt;&gt;"",MAX(BI$3:BI41)+1,"")</f>
        <v/>
      </c>
      <c r="BJ42" t="str">
        <f>IF(BQ42&lt;&gt;"",MAX(BJ$3:BJ41)+1,"")</f>
        <v/>
      </c>
      <c r="BK42" t="str">
        <f>IF(BR42&lt;&gt;"",MAX(BK$3:BK41)+1,"")</f>
        <v/>
      </c>
      <c r="BL42" t="str">
        <f>IF(BS42&lt;&gt;"",MAX(BL$3:BL41)+1,"")</f>
        <v/>
      </c>
      <c r="BM42" t="str">
        <f>IF(BT42&lt;&gt;"",MAX(BM$3:BM41)+1,"")</f>
        <v/>
      </c>
      <c r="BN42" t="str">
        <f>IF(BU42&lt;&gt;"",MAX(BN$3:BN41)+1,"")</f>
        <v/>
      </c>
      <c r="BP42" t="str">
        <f>IF(B42&lt;&gt;"",IF(COUNTIF(BP$3:BP41,B42)&gt;0,"",B42),"")</f>
        <v/>
      </c>
      <c r="BQ42" t="str">
        <f>IF(C42&lt;&gt;"",IF(COUNTIF(BQ$3:BQ41,C42)&gt;0,"",C42),"")</f>
        <v/>
      </c>
      <c r="BR42" t="str">
        <f>IF(D42&lt;&gt;"",IF(COUNTIF(BR$3:BR41,D42)&gt;0,"",D42),"")</f>
        <v/>
      </c>
      <c r="BS42" t="str">
        <f>IF(E42&lt;&gt;"",IF(COUNTIF(BS$3:BS41,E42)&gt;0,"",E42),"")</f>
        <v/>
      </c>
      <c r="BT42" t="str">
        <f>IF(F42&lt;&gt;"",IF(COUNTIF(BT$3:BT41,F42)&gt;0,"",F42),"")</f>
        <v/>
      </c>
      <c r="BU42" t="str">
        <f>IF(G42&lt;&gt;"",IF(COUNTIF(BU$3:BU41,G42)&gt;0,"",G42),"")</f>
        <v/>
      </c>
    </row>
    <row r="43" spans="1:73" ht="18" x14ac:dyDescent="0.2">
      <c r="A43" s="595" t="str">
        <f t="shared" si="10"/>
        <v>Interventi di ristrutturazione urbanistica o nuova edificazioneCommerciali all'ingrossoIF &gt; 1,5 &lt; 3</v>
      </c>
      <c r="B43" s="751" t="s">
        <v>16785</v>
      </c>
      <c r="C43" s="752" t="s">
        <v>16792</v>
      </c>
      <c r="D43" s="752"/>
      <c r="E43" s="651" t="s">
        <v>16787</v>
      </c>
      <c r="F43" s="752"/>
      <c r="G43" s="345"/>
      <c r="H43" s="934">
        <v>47.31</v>
      </c>
      <c r="I43" s="934">
        <v>14.04</v>
      </c>
      <c r="J43" s="598"/>
      <c r="K43" s="948"/>
      <c r="L43" s="822"/>
      <c r="M43" s="822"/>
      <c r="N43" s="950"/>
      <c r="O43" s="941"/>
      <c r="P43" s="941"/>
      <c r="Q43" s="597"/>
      <c r="R43" s="597"/>
      <c r="S43" s="600" t="s">
        <v>72</v>
      </c>
      <c r="V43" s="362">
        <f t="shared" si="22"/>
        <v>41</v>
      </c>
      <c r="W43" s="601" t="str">
        <f t="shared" si="23"/>
        <v/>
      </c>
      <c r="X43" s="601" t="str">
        <f t="shared" si="11"/>
        <v/>
      </c>
      <c r="Y43" s="601" t="str">
        <f t="shared" si="12"/>
        <v/>
      </c>
      <c r="Z43" s="601" t="str">
        <f t="shared" si="13"/>
        <v/>
      </c>
      <c r="AA43" s="601" t="str">
        <f t="shared" si="14"/>
        <v/>
      </c>
      <c r="AB43" s="601" t="str">
        <f t="shared" si="15"/>
        <v/>
      </c>
      <c r="AD43" s="362" t="str">
        <f>IF(AK43&lt;&gt;"",MAX(AD$3:AD42)+1,"")</f>
        <v/>
      </c>
      <c r="AE43" s="362" t="str">
        <f>IF(AL43&lt;&gt;"",MAX(AE$3:AE42)+1,"")</f>
        <v/>
      </c>
      <c r="AF43" s="362" t="str">
        <f>IF(AM43&lt;&gt;"",MAX(AF$3:AF42)+1,"")</f>
        <v/>
      </c>
      <c r="AG43" s="362" t="str">
        <f>IF(AN43&lt;&gt;"",MAX(AG$3:AG42)+1,"")</f>
        <v/>
      </c>
      <c r="AH43" s="362" t="str">
        <f>IF(AO43&lt;&gt;"",MAX(AH$3:AH42)+1,"")</f>
        <v/>
      </c>
      <c r="AI43" s="362" t="str">
        <f>IF(AP43&lt;&gt;"",MAX(AI$3:AI42)+1,"")</f>
        <v/>
      </c>
      <c r="AK43" s="362" t="str">
        <f>IF(B43="","",IF(COUNTIF($AK$3:AL42,B43)=0,B43,""))</f>
        <v/>
      </c>
      <c r="AL43" s="362" t="str">
        <f>IF(C43="","",IF($B43='Oneri di Urbanizzazione'!$E$29,IF(COUNTIF($AL$3:AL42,$C43)=0,$C43,""),""))</f>
        <v/>
      </c>
      <c r="AM43" s="362" t="str">
        <f>IF(D43="","",IF(AND($B43='Oneri di Urbanizzazione'!$E$29,$C43='Oneri di Urbanizzazione'!$E$31),IF(COUNTIF(AM$3:AM42,$D43)=0,$D43,""),""))</f>
        <v/>
      </c>
      <c r="AN43" s="362" t="str">
        <f>IF(E43="","",IF(AND($B43='Oneri di Urbanizzazione'!$E$29,$C43='Oneri di Urbanizzazione'!$E$31,$D43='Oneri di Urbanizzazione'!$E$34),IF(COUNTIF(AN$3:AN42,$E43)=0,$E43,""),""))</f>
        <v/>
      </c>
      <c r="AO43" s="362" t="str">
        <f>IF(F43="","",IF(AND($B43='Oneri di Urbanizzazione'!$E$29,$C43='Oneri di Urbanizzazione'!$E$31,$D43='Oneri di Urbanizzazione'!$E$34,$E43='Oneri di Urbanizzazione'!$E$36),IF(COUNTIF(AO$3:AO42,$F43)=0,$F43,""),""))</f>
        <v/>
      </c>
      <c r="AP43" s="362" t="str">
        <f>IF(G43="","",IF(AND($B43='Oneri di Urbanizzazione'!$E$29,$C43='Oneri di Urbanizzazione'!$E$31,$D43='Oneri di Urbanizzazione'!$E$34,$E43='Oneri di Urbanizzazione'!$E$36,$F43='Oneri di Urbanizzazione'!$E$38),IF(COUNTIF(AP$3:AP42,$G43)=0,$G43,""),""))</f>
        <v/>
      </c>
      <c r="AY43">
        <f t="shared" si="24"/>
        <v>41</v>
      </c>
      <c r="AZ43" s="375" t="str">
        <f t="shared" si="16"/>
        <v/>
      </c>
      <c r="BA43" s="375" t="str">
        <f t="shared" si="17"/>
        <v/>
      </c>
      <c r="BB43" s="375" t="str">
        <f t="shared" si="18"/>
        <v/>
      </c>
      <c r="BC43" s="375" t="str">
        <f t="shared" si="19"/>
        <v/>
      </c>
      <c r="BD43" s="375" t="str">
        <f t="shared" si="20"/>
        <v/>
      </c>
      <c r="BE43" s="375" t="str">
        <f t="shared" si="21"/>
        <v/>
      </c>
      <c r="BI43" t="str">
        <f>IF(BP43&lt;&gt;"",MAX(BI$3:BI42)+1,"")</f>
        <v/>
      </c>
      <c r="BJ43" t="str">
        <f>IF(BQ43&lt;&gt;"",MAX(BJ$3:BJ42)+1,"")</f>
        <v/>
      </c>
      <c r="BK43" t="str">
        <f>IF(BR43&lt;&gt;"",MAX(BK$3:BK42)+1,"")</f>
        <v/>
      </c>
      <c r="BL43" t="str">
        <f>IF(BS43&lt;&gt;"",MAX(BL$3:BL42)+1,"")</f>
        <v/>
      </c>
      <c r="BM43" t="str">
        <f>IF(BT43&lt;&gt;"",MAX(BM$3:BM42)+1,"")</f>
        <v/>
      </c>
      <c r="BN43" t="str">
        <f>IF(BU43&lt;&gt;"",MAX(BN$3:BN42)+1,"")</f>
        <v/>
      </c>
      <c r="BP43" t="str">
        <f>IF(B43&lt;&gt;"",IF(COUNTIF(BP$3:BP42,B43)&gt;0,"",B43),"")</f>
        <v/>
      </c>
      <c r="BQ43" t="str">
        <f>IF(C43&lt;&gt;"",IF(COUNTIF(BQ$3:BQ42,C43)&gt;0,"",C43),"")</f>
        <v/>
      </c>
      <c r="BR43" t="str">
        <f>IF(D43&lt;&gt;"",IF(COUNTIF(BR$3:BR42,D43)&gt;0,"",D43),"")</f>
        <v/>
      </c>
      <c r="BS43" t="str">
        <f>IF(E43&lt;&gt;"",IF(COUNTIF(BS$3:BS42,E43)&gt;0,"",E43),"")</f>
        <v/>
      </c>
      <c r="BT43" t="str">
        <f>IF(F43&lt;&gt;"",IF(COUNTIF(BT$3:BT42,F43)&gt;0,"",F43),"")</f>
        <v/>
      </c>
      <c r="BU43" t="str">
        <f>IF(G43&lt;&gt;"",IF(COUNTIF(BU$3:BU42,G43)&gt;0,"",G43),"")</f>
        <v/>
      </c>
    </row>
    <row r="44" spans="1:73" ht="18" x14ac:dyDescent="0.2">
      <c r="A44" s="595" t="str">
        <f t="shared" si="10"/>
        <v>Interventi di ristrutturazione urbanistica o nuova edificazioneCommerciali all'ingrossoIF &gt; 3</v>
      </c>
      <c r="B44" s="751" t="s">
        <v>16785</v>
      </c>
      <c r="C44" s="752" t="s">
        <v>16792</v>
      </c>
      <c r="D44" s="752"/>
      <c r="E44" s="651" t="s">
        <v>16788</v>
      </c>
      <c r="F44" s="752"/>
      <c r="G44" s="345"/>
      <c r="H44" s="934">
        <v>42.58</v>
      </c>
      <c r="I44" s="934">
        <v>12.64</v>
      </c>
      <c r="J44" s="598"/>
      <c r="K44" s="948"/>
      <c r="L44" s="822"/>
      <c r="M44" s="822"/>
      <c r="N44" s="950"/>
      <c r="O44" s="943"/>
      <c r="P44" s="943"/>
      <c r="Q44" s="597"/>
      <c r="R44" s="597"/>
      <c r="S44" s="600" t="s">
        <v>72</v>
      </c>
      <c r="V44" s="362">
        <f t="shared" si="22"/>
        <v>42</v>
      </c>
      <c r="W44" s="601" t="str">
        <f t="shared" si="23"/>
        <v/>
      </c>
      <c r="X44" s="601" t="str">
        <f t="shared" si="11"/>
        <v/>
      </c>
      <c r="Y44" s="601" t="str">
        <f t="shared" si="12"/>
        <v/>
      </c>
      <c r="Z44" s="601" t="str">
        <f t="shared" si="13"/>
        <v/>
      </c>
      <c r="AA44" s="601" t="str">
        <f t="shared" si="14"/>
        <v/>
      </c>
      <c r="AB44" s="601" t="str">
        <f t="shared" si="15"/>
        <v/>
      </c>
      <c r="AD44" s="362" t="str">
        <f>IF(AK44&lt;&gt;"",MAX(AD$3:AD43)+1,"")</f>
        <v/>
      </c>
      <c r="AE44" s="362" t="str">
        <f>IF(AL44&lt;&gt;"",MAX(AE$3:AE43)+1,"")</f>
        <v/>
      </c>
      <c r="AF44" s="362" t="str">
        <f>IF(AM44&lt;&gt;"",MAX(AF$3:AF43)+1,"")</f>
        <v/>
      </c>
      <c r="AG44" s="362" t="str">
        <f>IF(AN44&lt;&gt;"",MAX(AG$3:AG43)+1,"")</f>
        <v/>
      </c>
      <c r="AH44" s="362" t="str">
        <f>IF(AO44&lt;&gt;"",MAX(AH$3:AH43)+1,"")</f>
        <v/>
      </c>
      <c r="AI44" s="362" t="str">
        <f>IF(AP44&lt;&gt;"",MAX(AI$3:AI43)+1,"")</f>
        <v/>
      </c>
      <c r="AK44" s="362" t="str">
        <f>IF(B44="","",IF(COUNTIF($AK$3:AL43,B44)=0,B44,""))</f>
        <v/>
      </c>
      <c r="AL44" s="362" t="str">
        <f>IF(C44="","",IF($B44='Oneri di Urbanizzazione'!$E$29,IF(COUNTIF($AL$3:AL43,$C44)=0,$C44,""),""))</f>
        <v/>
      </c>
      <c r="AM44" s="362" t="str">
        <f>IF(D44="","",IF(AND($B44='Oneri di Urbanizzazione'!$E$29,$C44='Oneri di Urbanizzazione'!$E$31),IF(COUNTIF(AM$3:AM43,$D44)=0,$D44,""),""))</f>
        <v/>
      </c>
      <c r="AN44" s="362" t="str">
        <f>IF(E44="","",IF(AND($B44='Oneri di Urbanizzazione'!$E$29,$C44='Oneri di Urbanizzazione'!$E$31,$D44='Oneri di Urbanizzazione'!$E$34),IF(COUNTIF(AN$3:AN43,$E44)=0,$E44,""),""))</f>
        <v/>
      </c>
      <c r="AO44" s="362" t="str">
        <f>IF(F44="","",IF(AND($B44='Oneri di Urbanizzazione'!$E$29,$C44='Oneri di Urbanizzazione'!$E$31,$D44='Oneri di Urbanizzazione'!$E$34,$E44='Oneri di Urbanizzazione'!$E$36),IF(COUNTIF(AO$3:AO43,$F44)=0,$F44,""),""))</f>
        <v/>
      </c>
      <c r="AP44" s="362" t="str">
        <f>IF(G44="","",IF(AND($B44='Oneri di Urbanizzazione'!$E$29,$C44='Oneri di Urbanizzazione'!$E$31,$D44='Oneri di Urbanizzazione'!$E$34,$E44='Oneri di Urbanizzazione'!$E$36,$F44='Oneri di Urbanizzazione'!$E$38),IF(COUNTIF(AP$3:AP43,$G44)=0,$G44,""),""))</f>
        <v/>
      </c>
      <c r="AY44">
        <f t="shared" si="24"/>
        <v>42</v>
      </c>
      <c r="AZ44" s="375" t="str">
        <f t="shared" si="16"/>
        <v/>
      </c>
      <c r="BA44" s="375" t="str">
        <f t="shared" si="17"/>
        <v/>
      </c>
      <c r="BB44" s="375" t="str">
        <f t="shared" si="18"/>
        <v/>
      </c>
      <c r="BC44" s="375" t="str">
        <f t="shared" si="19"/>
        <v/>
      </c>
      <c r="BD44" s="375" t="str">
        <f t="shared" si="20"/>
        <v/>
      </c>
      <c r="BE44" s="375" t="str">
        <f t="shared" si="21"/>
        <v/>
      </c>
      <c r="BI44" t="str">
        <f>IF(BP44&lt;&gt;"",MAX(BI$3:BI43)+1,"")</f>
        <v/>
      </c>
      <c r="BJ44" t="str">
        <f>IF(BQ44&lt;&gt;"",MAX(BJ$3:BJ43)+1,"")</f>
        <v/>
      </c>
      <c r="BK44" t="str">
        <f>IF(BR44&lt;&gt;"",MAX(BK$3:BK43)+1,"")</f>
        <v/>
      </c>
      <c r="BL44" t="str">
        <f>IF(BS44&lt;&gt;"",MAX(BL$3:BL43)+1,"")</f>
        <v/>
      </c>
      <c r="BM44" t="str">
        <f>IF(BT44&lt;&gt;"",MAX(BM$3:BM43)+1,"")</f>
        <v/>
      </c>
      <c r="BN44" t="str">
        <f>IF(BU44&lt;&gt;"",MAX(BN$3:BN43)+1,"")</f>
        <v/>
      </c>
      <c r="BP44" t="str">
        <f>IF(B44&lt;&gt;"",IF(COUNTIF(BP$3:BP43,B44)&gt;0,"",B44),"")</f>
        <v/>
      </c>
      <c r="BQ44" t="str">
        <f>IF(C44&lt;&gt;"",IF(COUNTIF(BQ$3:BQ43,C44)&gt;0,"",C44),"")</f>
        <v/>
      </c>
      <c r="BR44" t="str">
        <f>IF(D44&lt;&gt;"",IF(COUNTIF(BR$3:BR43,D44)&gt;0,"",D44),"")</f>
        <v/>
      </c>
      <c r="BS44" t="str">
        <f>IF(E44&lt;&gt;"",IF(COUNTIF(BS$3:BS43,E44)&gt;0,"",E44),"")</f>
        <v/>
      </c>
      <c r="BT44" t="str">
        <f>IF(F44&lt;&gt;"",IF(COUNTIF(BT$3:BT43,F44)&gt;0,"",F44),"")</f>
        <v/>
      </c>
      <c r="BU44" t="str">
        <f>IF(G44&lt;&gt;"",IF(COUNTIF(BU$3:BU43,G44)&gt;0,"",G44),"")</f>
        <v/>
      </c>
    </row>
    <row r="45" spans="1:73" ht="18" x14ac:dyDescent="0.2">
      <c r="A45" s="595" t="str">
        <f t="shared" si="10"/>
        <v>Interventi di restauro e di ristrutturazione ediliziaCommerciali all'ingrossoCon cambio di destinazione d'uso da residenziale</v>
      </c>
      <c r="B45" s="751" t="s">
        <v>16781</v>
      </c>
      <c r="C45" s="752" t="s">
        <v>16792</v>
      </c>
      <c r="D45" s="752" t="s">
        <v>16790</v>
      </c>
      <c r="E45" s="651"/>
      <c r="F45" s="345"/>
      <c r="G45" s="345"/>
      <c r="H45" s="934">
        <f>H39*1.5</f>
        <v>13.77</v>
      </c>
      <c r="I45" s="934">
        <f>I39*1.5</f>
        <v>4.0949999999999998</v>
      </c>
      <c r="J45" s="598"/>
      <c r="K45" s="948"/>
      <c r="L45" s="822"/>
      <c r="M45" s="822"/>
      <c r="N45" s="950"/>
      <c r="O45" s="941"/>
      <c r="P45" s="941"/>
      <c r="Q45" s="597"/>
      <c r="R45" s="597"/>
      <c r="S45" s="600" t="s">
        <v>193</v>
      </c>
      <c r="V45" s="362">
        <f t="shared" si="22"/>
        <v>43</v>
      </c>
      <c r="W45" s="601" t="str">
        <f t="shared" si="23"/>
        <v/>
      </c>
      <c r="X45" s="601" t="str">
        <f t="shared" si="11"/>
        <v/>
      </c>
      <c r="Y45" s="601" t="str">
        <f t="shared" si="12"/>
        <v/>
      </c>
      <c r="Z45" s="601" t="str">
        <f t="shared" si="13"/>
        <v/>
      </c>
      <c r="AA45" s="601" t="str">
        <f t="shared" si="14"/>
        <v/>
      </c>
      <c r="AB45" s="601" t="str">
        <f t="shared" si="15"/>
        <v/>
      </c>
      <c r="AD45" s="362" t="str">
        <f>IF(AK45&lt;&gt;"",MAX(AD$3:AD44)+1,"")</f>
        <v/>
      </c>
      <c r="AE45" s="362" t="str">
        <f>IF(AL45&lt;&gt;"",MAX(AE$3:AE44)+1,"")</f>
        <v/>
      </c>
      <c r="AF45" s="362" t="str">
        <f>IF(AM45&lt;&gt;"",MAX(AF$3:AF44)+1,"")</f>
        <v/>
      </c>
      <c r="AG45" s="362" t="str">
        <f>IF(AN45&lt;&gt;"",MAX(AG$3:AG44)+1,"")</f>
        <v/>
      </c>
      <c r="AH45" s="362" t="str">
        <f>IF(AO45&lt;&gt;"",MAX(AH$3:AH44)+1,"")</f>
        <v/>
      </c>
      <c r="AI45" s="362" t="str">
        <f>IF(AP45&lt;&gt;"",MAX(AI$3:AI44)+1,"")</f>
        <v/>
      </c>
      <c r="AK45" s="362" t="str">
        <f>IF(B45="","",IF(COUNTIF($AK$3:AL44,B45)=0,B45,""))</f>
        <v/>
      </c>
      <c r="AL45" s="362" t="str">
        <f>IF(C45="","",IF($B45='Oneri di Urbanizzazione'!$E$29,IF(COUNTIF($AL$3:AL44,$C45)=0,$C45,""),""))</f>
        <v/>
      </c>
      <c r="AM45" s="362" t="str">
        <f>IF(D45="","",IF(AND($B45='Oneri di Urbanizzazione'!$E$29,$C45='Oneri di Urbanizzazione'!$E$31),IF(COUNTIF(AM$3:AM44,$D45)=0,$D45,""),""))</f>
        <v/>
      </c>
      <c r="AN45" s="362" t="str">
        <f>IF(E45="","",IF(AND($B45='Oneri di Urbanizzazione'!$E$29,$C45='Oneri di Urbanizzazione'!$E$31,$D45='Oneri di Urbanizzazione'!$E$34),IF(COUNTIF(AN$3:AN44,$E45)=0,$E45,""),""))</f>
        <v/>
      </c>
      <c r="AO45" s="362" t="str">
        <f>IF(F45="","",IF(AND($B45='Oneri di Urbanizzazione'!$E$29,$C45='Oneri di Urbanizzazione'!$E$31,$D45='Oneri di Urbanizzazione'!$E$34,$E45='Oneri di Urbanizzazione'!$E$36),IF(COUNTIF(AO$3:AO44,$F45)=0,$F45,""),""))</f>
        <v/>
      </c>
      <c r="AP45" s="362" t="str">
        <f>IF(G45="","",IF(AND($B45='Oneri di Urbanizzazione'!$E$29,$C45='Oneri di Urbanizzazione'!$E$31,$D45='Oneri di Urbanizzazione'!$E$34,$E45='Oneri di Urbanizzazione'!$E$36,$F45='Oneri di Urbanizzazione'!$E$38),IF(COUNTIF(AP$3:AP44,$G45)=0,$G45,""),""))</f>
        <v/>
      </c>
      <c r="AY45">
        <f t="shared" si="24"/>
        <v>43</v>
      </c>
      <c r="AZ45" s="375" t="str">
        <f t="shared" si="16"/>
        <v/>
      </c>
      <c r="BA45" s="375" t="str">
        <f t="shared" si="17"/>
        <v/>
      </c>
      <c r="BB45" s="375" t="str">
        <f t="shared" si="18"/>
        <v/>
      </c>
      <c r="BC45" s="375" t="str">
        <f t="shared" si="19"/>
        <v/>
      </c>
      <c r="BD45" s="375" t="str">
        <f t="shared" si="20"/>
        <v/>
      </c>
      <c r="BE45" s="375" t="str">
        <f t="shared" si="21"/>
        <v/>
      </c>
      <c r="BI45" t="str">
        <f>IF(BP45&lt;&gt;"",MAX(BI$3:BI44)+1,"")</f>
        <v/>
      </c>
      <c r="BJ45" t="str">
        <f>IF(BQ45&lt;&gt;"",MAX(BJ$3:BJ44)+1,"")</f>
        <v/>
      </c>
      <c r="BK45" t="str">
        <f>IF(BR45&lt;&gt;"",MAX(BK$3:BK44)+1,"")</f>
        <v/>
      </c>
      <c r="BL45" t="str">
        <f>IF(BS45&lt;&gt;"",MAX(BL$3:BL44)+1,"")</f>
        <v/>
      </c>
      <c r="BM45" t="str">
        <f>IF(BT45&lt;&gt;"",MAX(BM$3:BM44)+1,"")</f>
        <v/>
      </c>
      <c r="BN45" t="str">
        <f>IF(BU45&lt;&gt;"",MAX(BN$3:BN44)+1,"")</f>
        <v/>
      </c>
      <c r="BP45" t="str">
        <f>IF(B45&lt;&gt;"",IF(COUNTIF(BP$3:BP44,B45)&gt;0,"",B45),"")</f>
        <v/>
      </c>
      <c r="BQ45" t="str">
        <f>IF(C45&lt;&gt;"",IF(COUNTIF(BQ$3:BQ44,C45)&gt;0,"",C45),"")</f>
        <v/>
      </c>
      <c r="BR45" t="str">
        <f>IF(D45&lt;&gt;"",IF(COUNTIF(BR$3:BR44,D45)&gt;0,"",D45),"")</f>
        <v/>
      </c>
      <c r="BS45" t="str">
        <f>IF(E45&lt;&gt;"",IF(COUNTIF(BS$3:BS44,E45)&gt;0,"",E45),"")</f>
        <v/>
      </c>
      <c r="BT45" t="str">
        <f>IF(F45&lt;&gt;"",IF(COUNTIF(BT$3:BT44,F45)&gt;0,"",F45),"")</f>
        <v/>
      </c>
      <c r="BU45" t="str">
        <f>IF(G45&lt;&gt;"",IF(COUNTIF(BU$3:BU44,G45)&gt;0,"",G45),"")</f>
        <v/>
      </c>
    </row>
    <row r="46" spans="1:73" ht="25.5" x14ac:dyDescent="0.2">
      <c r="A46" s="595" t="str">
        <f t="shared" si="10"/>
        <v>intervento di ristrutturazione edilizia con addizione funzionale o comunque con aumento di superficie: per ogni mc aggiuntoCommerciali all'ingrossoCon cambio di destinazione d'uso da residenziale</v>
      </c>
      <c r="B46" s="751" t="s">
        <v>16783</v>
      </c>
      <c r="C46" s="752" t="s">
        <v>16792</v>
      </c>
      <c r="D46" s="752" t="s">
        <v>16790</v>
      </c>
      <c r="E46" s="651"/>
      <c r="F46" s="345"/>
      <c r="G46" s="345"/>
      <c r="H46" s="934">
        <f t="shared" ref="H46:I50" si="27">H40*1.5</f>
        <v>21.285</v>
      </c>
      <c r="I46" s="934">
        <f t="shared" si="27"/>
        <v>6.3149999999999995</v>
      </c>
      <c r="J46" s="598"/>
      <c r="K46" s="948"/>
      <c r="L46" s="822"/>
      <c r="M46" s="822"/>
      <c r="N46" s="950"/>
      <c r="O46" s="943"/>
      <c r="P46" s="943"/>
      <c r="Q46" s="597"/>
      <c r="R46" s="597"/>
      <c r="S46" s="600" t="s">
        <v>193</v>
      </c>
      <c r="V46" s="362">
        <f t="shared" si="22"/>
        <v>44</v>
      </c>
      <c r="W46" s="601" t="str">
        <f t="shared" si="23"/>
        <v/>
      </c>
      <c r="X46" s="601" t="str">
        <f t="shared" si="11"/>
        <v/>
      </c>
      <c r="Y46" s="601" t="str">
        <f t="shared" si="12"/>
        <v/>
      </c>
      <c r="Z46" s="601" t="str">
        <f t="shared" si="13"/>
        <v/>
      </c>
      <c r="AA46" s="601" t="str">
        <f t="shared" si="14"/>
        <v/>
      </c>
      <c r="AB46" s="601" t="str">
        <f t="shared" si="15"/>
        <v/>
      </c>
      <c r="AD46" s="362" t="str">
        <f>IF(AK46&lt;&gt;"",MAX(AD$3:AD45)+1,"")</f>
        <v/>
      </c>
      <c r="AE46" s="362" t="str">
        <f>IF(AL46&lt;&gt;"",MAX(AE$3:AE45)+1,"")</f>
        <v/>
      </c>
      <c r="AF46" s="362" t="str">
        <f>IF(AM46&lt;&gt;"",MAX(AF$3:AF45)+1,"")</f>
        <v/>
      </c>
      <c r="AG46" s="362" t="str">
        <f>IF(AN46&lt;&gt;"",MAX(AG$3:AG45)+1,"")</f>
        <v/>
      </c>
      <c r="AH46" s="362" t="str">
        <f>IF(AO46&lt;&gt;"",MAX(AH$3:AH45)+1,"")</f>
        <v/>
      </c>
      <c r="AI46" s="362" t="str">
        <f>IF(AP46&lt;&gt;"",MAX(AI$3:AI45)+1,"")</f>
        <v/>
      </c>
      <c r="AK46" s="362" t="str">
        <f>IF(B46="","",IF(COUNTIF($AK$3:AL45,B46)=0,B46,""))</f>
        <v/>
      </c>
      <c r="AL46" s="362" t="str">
        <f>IF(C46="","",IF($B46='Oneri di Urbanizzazione'!$E$29,IF(COUNTIF($AL$3:AL45,$C46)=0,$C46,""),""))</f>
        <v/>
      </c>
      <c r="AM46" s="362" t="str">
        <f>IF(D46="","",IF(AND($B46='Oneri di Urbanizzazione'!$E$29,$C46='Oneri di Urbanizzazione'!$E$31),IF(COUNTIF(AM$3:AM45,$D46)=0,$D46,""),""))</f>
        <v/>
      </c>
      <c r="AN46" s="362" t="str">
        <f>IF(E46="","",IF(AND($B46='Oneri di Urbanizzazione'!$E$29,$C46='Oneri di Urbanizzazione'!$E$31,$D46='Oneri di Urbanizzazione'!$E$34),IF(COUNTIF(AN$3:AN45,$E46)=0,$E46,""),""))</f>
        <v/>
      </c>
      <c r="AO46" s="362" t="str">
        <f>IF(F46="","",IF(AND($B46='Oneri di Urbanizzazione'!$E$29,$C46='Oneri di Urbanizzazione'!$E$31,$D46='Oneri di Urbanizzazione'!$E$34,$E46='Oneri di Urbanizzazione'!$E$36),IF(COUNTIF(AO$3:AO45,$F46)=0,$F46,""),""))</f>
        <v/>
      </c>
      <c r="AP46" s="362" t="str">
        <f>IF(G46="","",IF(AND($B46='Oneri di Urbanizzazione'!$E$29,$C46='Oneri di Urbanizzazione'!$E$31,$D46='Oneri di Urbanizzazione'!$E$34,$E46='Oneri di Urbanizzazione'!$E$36,$F46='Oneri di Urbanizzazione'!$E$38),IF(COUNTIF(AP$3:AP45,$G46)=0,$G46,""),""))</f>
        <v/>
      </c>
      <c r="AY46">
        <f t="shared" si="24"/>
        <v>44</v>
      </c>
      <c r="AZ46" s="375" t="str">
        <f t="shared" si="16"/>
        <v/>
      </c>
      <c r="BA46" s="375" t="str">
        <f t="shared" si="17"/>
        <v/>
      </c>
      <c r="BB46" s="375" t="str">
        <f t="shared" si="18"/>
        <v/>
      </c>
      <c r="BC46" s="375" t="str">
        <f t="shared" si="19"/>
        <v/>
      </c>
      <c r="BD46" s="375" t="str">
        <f t="shared" si="20"/>
        <v/>
      </c>
      <c r="BE46" s="375" t="str">
        <f t="shared" si="21"/>
        <v/>
      </c>
      <c r="BI46" t="str">
        <f>IF(BP46&lt;&gt;"",MAX(BI$3:BI45)+1,"")</f>
        <v/>
      </c>
      <c r="BJ46" t="str">
        <f>IF(BQ46&lt;&gt;"",MAX(BJ$3:BJ45)+1,"")</f>
        <v/>
      </c>
      <c r="BK46" t="str">
        <f>IF(BR46&lt;&gt;"",MAX(BK$3:BK45)+1,"")</f>
        <v/>
      </c>
      <c r="BL46" t="str">
        <f>IF(BS46&lt;&gt;"",MAX(BL$3:BL45)+1,"")</f>
        <v/>
      </c>
      <c r="BM46" t="str">
        <f>IF(BT46&lt;&gt;"",MAX(BM$3:BM45)+1,"")</f>
        <v/>
      </c>
      <c r="BN46" t="str">
        <f>IF(BU46&lt;&gt;"",MAX(BN$3:BN45)+1,"")</f>
        <v/>
      </c>
      <c r="BP46" t="str">
        <f>IF(B46&lt;&gt;"",IF(COUNTIF(BP$3:BP45,B46)&gt;0,"",B46),"")</f>
        <v/>
      </c>
      <c r="BQ46" t="str">
        <f>IF(C46&lt;&gt;"",IF(COUNTIF(BQ$3:BQ45,C46)&gt;0,"",C46),"")</f>
        <v/>
      </c>
      <c r="BR46" t="str">
        <f>IF(D46&lt;&gt;"",IF(COUNTIF(BR$3:BR45,D46)&gt;0,"",D46),"")</f>
        <v/>
      </c>
      <c r="BS46" t="str">
        <f>IF(E46&lt;&gt;"",IF(COUNTIF(BS$3:BS45,E46)&gt;0,"",E46),"")</f>
        <v/>
      </c>
      <c r="BT46" t="str">
        <f>IF(F46&lt;&gt;"",IF(COUNTIF(BT$3:BT45,F46)&gt;0,"",F46),"")</f>
        <v/>
      </c>
      <c r="BU46" t="str">
        <f>IF(G46&lt;&gt;"",IF(COUNTIF(BU$3:BU45,G46)&gt;0,"",G46),"")</f>
        <v/>
      </c>
    </row>
    <row r="47" spans="1:73" ht="18" x14ac:dyDescent="0.2">
      <c r="A47" s="595" t="str">
        <f t="shared" si="10"/>
        <v>Interventi di sostituzione ediliziaCommerciali all'ingrossoCon cambio di destinazione d'uso da residenziale</v>
      </c>
      <c r="B47" s="751" t="s">
        <v>16784</v>
      </c>
      <c r="C47" s="752" t="s">
        <v>16792</v>
      </c>
      <c r="D47" s="752" t="s">
        <v>16790</v>
      </c>
      <c r="E47" s="651"/>
      <c r="F47" s="345"/>
      <c r="G47" s="345"/>
      <c r="H47" s="934">
        <f t="shared" si="27"/>
        <v>45.089999999999996</v>
      </c>
      <c r="I47" s="934">
        <f t="shared" si="27"/>
        <v>13.379999999999999</v>
      </c>
      <c r="J47" s="598"/>
      <c r="K47" s="948"/>
      <c r="L47" s="822"/>
      <c r="M47" s="822"/>
      <c r="N47" s="950"/>
      <c r="O47" s="940"/>
      <c r="P47" s="940"/>
      <c r="Q47" s="597"/>
      <c r="R47" s="597"/>
      <c r="S47" s="600" t="s">
        <v>193</v>
      </c>
      <c r="V47" s="362">
        <f t="shared" si="22"/>
        <v>45</v>
      </c>
      <c r="W47" s="601" t="str">
        <f t="shared" si="23"/>
        <v/>
      </c>
      <c r="X47" s="601" t="str">
        <f t="shared" si="11"/>
        <v/>
      </c>
      <c r="Y47" s="601" t="str">
        <f t="shared" si="12"/>
        <v/>
      </c>
      <c r="Z47" s="601" t="str">
        <f t="shared" si="13"/>
        <v/>
      </c>
      <c r="AA47" s="601" t="str">
        <f t="shared" si="14"/>
        <v/>
      </c>
      <c r="AB47" s="601" t="str">
        <f t="shared" si="15"/>
        <v/>
      </c>
      <c r="AD47" s="362" t="str">
        <f>IF(AK47&lt;&gt;"",MAX(AD$3:AD46)+1,"")</f>
        <v/>
      </c>
      <c r="AE47" s="362" t="str">
        <f>IF(AL47&lt;&gt;"",MAX(AE$3:AE46)+1,"")</f>
        <v/>
      </c>
      <c r="AF47" s="362" t="str">
        <f>IF(AM47&lt;&gt;"",MAX(AF$3:AF46)+1,"")</f>
        <v/>
      </c>
      <c r="AG47" s="362" t="str">
        <f>IF(AN47&lt;&gt;"",MAX(AG$3:AG46)+1,"")</f>
        <v/>
      </c>
      <c r="AH47" s="362" t="str">
        <f>IF(AO47&lt;&gt;"",MAX(AH$3:AH46)+1,"")</f>
        <v/>
      </c>
      <c r="AI47" s="362" t="str">
        <f>IF(AP47&lt;&gt;"",MAX(AI$3:AI46)+1,"")</f>
        <v/>
      </c>
      <c r="AK47" s="362" t="str">
        <f>IF(B47="","",IF(COUNTIF($AK$3:AL46,B47)=0,B47,""))</f>
        <v/>
      </c>
      <c r="AL47" s="362" t="str">
        <f>IF(C47="","",IF($B47='Oneri di Urbanizzazione'!$E$29,IF(COUNTIF($AL$3:AL46,$C47)=0,$C47,""),""))</f>
        <v/>
      </c>
      <c r="AM47" s="362" t="str">
        <f>IF(D47="","",IF(AND($B47='Oneri di Urbanizzazione'!$E$29,$C47='Oneri di Urbanizzazione'!$E$31),IF(COUNTIF(AM$3:AM46,$D47)=0,$D47,""),""))</f>
        <v/>
      </c>
      <c r="AN47" s="362" t="str">
        <f>IF(E47="","",IF(AND($B47='Oneri di Urbanizzazione'!$E$29,$C47='Oneri di Urbanizzazione'!$E$31,$D47='Oneri di Urbanizzazione'!$E$34),IF(COUNTIF(AN$3:AN46,$E47)=0,$E47,""),""))</f>
        <v/>
      </c>
      <c r="AO47" s="362" t="str">
        <f>IF(F47="","",IF(AND($B47='Oneri di Urbanizzazione'!$E$29,$C47='Oneri di Urbanizzazione'!$E$31,$D47='Oneri di Urbanizzazione'!$E$34,$E47='Oneri di Urbanizzazione'!$E$36),IF(COUNTIF(AO$3:AO46,$F47)=0,$F47,""),""))</f>
        <v/>
      </c>
      <c r="AP47" s="362" t="str">
        <f>IF(G47="","",IF(AND($B47='Oneri di Urbanizzazione'!$E$29,$C47='Oneri di Urbanizzazione'!$E$31,$D47='Oneri di Urbanizzazione'!$E$34,$E47='Oneri di Urbanizzazione'!$E$36,$F47='Oneri di Urbanizzazione'!$E$38),IF(COUNTIF(AP$3:AP46,$G47)=0,$G47,""),""))</f>
        <v/>
      </c>
      <c r="AY47">
        <f t="shared" si="24"/>
        <v>45</v>
      </c>
      <c r="AZ47" s="375" t="str">
        <f t="shared" si="16"/>
        <v/>
      </c>
      <c r="BA47" s="375" t="str">
        <f t="shared" si="17"/>
        <v/>
      </c>
      <c r="BB47" s="375" t="str">
        <f t="shared" si="18"/>
        <v/>
      </c>
      <c r="BC47" s="375" t="str">
        <f t="shared" si="19"/>
        <v/>
      </c>
      <c r="BD47" s="375" t="str">
        <f t="shared" si="20"/>
        <v/>
      </c>
      <c r="BE47" s="375" t="str">
        <f t="shared" si="21"/>
        <v/>
      </c>
      <c r="BI47" t="str">
        <f>IF(BP47&lt;&gt;"",MAX(BI$3:BI46)+1,"")</f>
        <v/>
      </c>
      <c r="BJ47" t="str">
        <f>IF(BQ47&lt;&gt;"",MAX(BJ$3:BJ46)+1,"")</f>
        <v/>
      </c>
      <c r="BK47" t="str">
        <f>IF(BR47&lt;&gt;"",MAX(BK$3:BK46)+1,"")</f>
        <v/>
      </c>
      <c r="BL47" t="str">
        <f>IF(BS47&lt;&gt;"",MAX(BL$3:BL46)+1,"")</f>
        <v/>
      </c>
      <c r="BM47" t="str">
        <f>IF(BT47&lt;&gt;"",MAX(BM$3:BM46)+1,"")</f>
        <v/>
      </c>
      <c r="BN47" t="str">
        <f>IF(BU47&lt;&gt;"",MAX(BN$3:BN46)+1,"")</f>
        <v/>
      </c>
      <c r="BP47" t="str">
        <f>IF(B47&lt;&gt;"",IF(COUNTIF(BP$3:BP46,B47)&gt;0,"",B47),"")</f>
        <v/>
      </c>
      <c r="BQ47" t="str">
        <f>IF(C47&lt;&gt;"",IF(COUNTIF(BQ$3:BQ46,C47)&gt;0,"",C47),"")</f>
        <v/>
      </c>
      <c r="BR47" t="str">
        <f>IF(D47&lt;&gt;"",IF(COUNTIF(BR$3:BR46,D47)&gt;0,"",D47),"")</f>
        <v/>
      </c>
      <c r="BS47" t="str">
        <f>IF(E47&lt;&gt;"",IF(COUNTIF(BS$3:BS46,E47)&gt;0,"",E47),"")</f>
        <v/>
      </c>
      <c r="BT47" t="str">
        <f>IF(F47&lt;&gt;"",IF(COUNTIF(BT$3:BT46,F47)&gt;0,"",F47),"")</f>
        <v/>
      </c>
      <c r="BU47" t="str">
        <f>IF(G47&lt;&gt;"",IF(COUNTIF(BU$3:BU46,G47)&gt;0,"",G47),"")</f>
        <v/>
      </c>
    </row>
    <row r="48" spans="1:73" ht="18" x14ac:dyDescent="0.2">
      <c r="A48" s="595" t="str">
        <f t="shared" si="10"/>
        <v>Interventi di ristrutturazione urbanistica o nuova edificazioneCommerciali all'ingrossoCon cambio di destinazione d'uso da residenzialeIF &lt; 1,5</v>
      </c>
      <c r="B48" s="751" t="s">
        <v>16785</v>
      </c>
      <c r="C48" s="752" t="s">
        <v>16792</v>
      </c>
      <c r="D48" s="752" t="s">
        <v>16790</v>
      </c>
      <c r="E48" s="651" t="s">
        <v>16786</v>
      </c>
      <c r="F48" s="345"/>
      <c r="G48" s="345"/>
      <c r="H48" s="934">
        <f t="shared" si="27"/>
        <v>85.155000000000001</v>
      </c>
      <c r="I48" s="934">
        <f t="shared" si="27"/>
        <v>25.275000000000002</v>
      </c>
      <c r="J48" s="598"/>
      <c r="K48" s="948"/>
      <c r="L48" s="822"/>
      <c r="M48" s="822"/>
      <c r="N48" s="950"/>
      <c r="O48" s="941"/>
      <c r="P48" s="941"/>
      <c r="Q48" s="597"/>
      <c r="R48" s="597"/>
      <c r="S48" s="600" t="s">
        <v>193</v>
      </c>
      <c r="V48" s="362">
        <f t="shared" si="22"/>
        <v>46</v>
      </c>
      <c r="W48" s="601" t="str">
        <f t="shared" si="23"/>
        <v/>
      </c>
      <c r="X48" s="601" t="str">
        <f t="shared" si="11"/>
        <v/>
      </c>
      <c r="Y48" s="601" t="str">
        <f t="shared" si="12"/>
        <v/>
      </c>
      <c r="Z48" s="601" t="str">
        <f t="shared" si="13"/>
        <v/>
      </c>
      <c r="AA48" s="601" t="str">
        <f t="shared" si="14"/>
        <v/>
      </c>
      <c r="AB48" s="601" t="str">
        <f t="shared" si="15"/>
        <v/>
      </c>
      <c r="AD48" s="362" t="str">
        <f>IF(AK48&lt;&gt;"",MAX(AD$3:AD47)+1,"")</f>
        <v/>
      </c>
      <c r="AE48" s="362" t="str">
        <f>IF(AL48&lt;&gt;"",MAX(AE$3:AE47)+1,"")</f>
        <v/>
      </c>
      <c r="AF48" s="362" t="str">
        <f>IF(AM48&lt;&gt;"",MAX(AF$3:AF47)+1,"")</f>
        <v/>
      </c>
      <c r="AG48" s="362" t="str">
        <f>IF(AN48&lt;&gt;"",MAX(AG$3:AG47)+1,"")</f>
        <v/>
      </c>
      <c r="AH48" s="362" t="str">
        <f>IF(AO48&lt;&gt;"",MAX(AH$3:AH47)+1,"")</f>
        <v/>
      </c>
      <c r="AI48" s="362" t="str">
        <f>IF(AP48&lt;&gt;"",MAX(AI$3:AI47)+1,"")</f>
        <v/>
      </c>
      <c r="AK48" s="362" t="str">
        <f>IF(B48="","",IF(COUNTIF($AK$3:AL47,B48)=0,B48,""))</f>
        <v/>
      </c>
      <c r="AL48" s="362" t="str">
        <f>IF(C48="","",IF($B48='Oneri di Urbanizzazione'!$E$29,IF(COUNTIF($AL$3:AL47,$C48)=0,$C48,""),""))</f>
        <v/>
      </c>
      <c r="AM48" s="362" t="str">
        <f>IF(D48="","",IF(AND($B48='Oneri di Urbanizzazione'!$E$29,$C48='Oneri di Urbanizzazione'!$E$31),IF(COUNTIF(AM$3:AM47,$D48)=0,$D48,""),""))</f>
        <v/>
      </c>
      <c r="AN48" s="362" t="str">
        <f>IF(E48="","",IF(AND($B48='Oneri di Urbanizzazione'!$E$29,$C48='Oneri di Urbanizzazione'!$E$31,$D48='Oneri di Urbanizzazione'!$E$34),IF(COUNTIF(AN$3:AN47,$E48)=0,$E48,""),""))</f>
        <v/>
      </c>
      <c r="AO48" s="362" t="str">
        <f>IF(F48="","",IF(AND($B48='Oneri di Urbanizzazione'!$E$29,$C48='Oneri di Urbanizzazione'!$E$31,$D48='Oneri di Urbanizzazione'!$E$34,$E48='Oneri di Urbanizzazione'!$E$36),IF(COUNTIF(AO$3:AO47,$F48)=0,$F48,""),""))</f>
        <v/>
      </c>
      <c r="AP48" s="362" t="str">
        <f>IF(G48="","",IF(AND($B48='Oneri di Urbanizzazione'!$E$29,$C48='Oneri di Urbanizzazione'!$E$31,$D48='Oneri di Urbanizzazione'!$E$34,$E48='Oneri di Urbanizzazione'!$E$36,$F48='Oneri di Urbanizzazione'!$E$38),IF(COUNTIF(AP$3:AP47,$G48)=0,$G48,""),""))</f>
        <v/>
      </c>
      <c r="AY48">
        <f t="shared" si="24"/>
        <v>46</v>
      </c>
      <c r="AZ48" s="375" t="str">
        <f t="shared" si="16"/>
        <v/>
      </c>
      <c r="BA48" s="375" t="str">
        <f t="shared" si="17"/>
        <v/>
      </c>
      <c r="BB48" s="375" t="str">
        <f t="shared" si="18"/>
        <v/>
      </c>
      <c r="BC48" s="375" t="str">
        <f t="shared" si="19"/>
        <v/>
      </c>
      <c r="BD48" s="375" t="str">
        <f t="shared" si="20"/>
        <v/>
      </c>
      <c r="BE48" s="375" t="str">
        <f t="shared" si="21"/>
        <v/>
      </c>
      <c r="BI48" t="str">
        <f>IF(BP48&lt;&gt;"",MAX(BI$3:BI47)+1,"")</f>
        <v/>
      </c>
      <c r="BJ48" t="str">
        <f>IF(BQ48&lt;&gt;"",MAX(BJ$3:BJ47)+1,"")</f>
        <v/>
      </c>
      <c r="BK48" t="str">
        <f>IF(BR48&lt;&gt;"",MAX(BK$3:BK47)+1,"")</f>
        <v/>
      </c>
      <c r="BL48" t="str">
        <f>IF(BS48&lt;&gt;"",MAX(BL$3:BL47)+1,"")</f>
        <v/>
      </c>
      <c r="BM48" t="str">
        <f>IF(BT48&lt;&gt;"",MAX(BM$3:BM47)+1,"")</f>
        <v/>
      </c>
      <c r="BN48" t="str">
        <f>IF(BU48&lt;&gt;"",MAX(BN$3:BN47)+1,"")</f>
        <v/>
      </c>
      <c r="BP48" t="str">
        <f>IF(B48&lt;&gt;"",IF(COUNTIF(BP$3:BP47,B48)&gt;0,"",B48),"")</f>
        <v/>
      </c>
      <c r="BQ48" t="str">
        <f>IF(C48&lt;&gt;"",IF(COUNTIF(BQ$3:BQ47,C48)&gt;0,"",C48),"")</f>
        <v/>
      </c>
      <c r="BR48" t="str">
        <f>IF(D48&lt;&gt;"",IF(COUNTIF(BR$3:BR47,D48)&gt;0,"",D48),"")</f>
        <v/>
      </c>
      <c r="BS48" t="str">
        <f>IF(E48&lt;&gt;"",IF(COUNTIF(BS$3:BS47,E48)&gt;0,"",E48),"")</f>
        <v/>
      </c>
      <c r="BT48" t="str">
        <f>IF(F48&lt;&gt;"",IF(COUNTIF(BT$3:BT47,F48)&gt;0,"",F48),"")</f>
        <v/>
      </c>
      <c r="BU48" t="str">
        <f>IF(G48&lt;&gt;"",IF(COUNTIF(BU$3:BU47,G48)&gt;0,"",G48),"")</f>
        <v/>
      </c>
    </row>
    <row r="49" spans="1:73" ht="18" x14ac:dyDescent="0.2">
      <c r="A49" s="595" t="str">
        <f t="shared" si="10"/>
        <v>Interventi di ristrutturazione urbanistica o nuova edificazioneCommerciali all'ingrossoCon cambio di destinazione d'uso da residenzialeIF &gt; 1,5 &lt; 3</v>
      </c>
      <c r="B49" s="751" t="s">
        <v>16785</v>
      </c>
      <c r="C49" s="752" t="s">
        <v>16792</v>
      </c>
      <c r="D49" s="752" t="s">
        <v>16790</v>
      </c>
      <c r="E49" s="651" t="s">
        <v>16787</v>
      </c>
      <c r="F49" s="345"/>
      <c r="G49" s="345"/>
      <c r="H49" s="934">
        <f t="shared" si="27"/>
        <v>70.965000000000003</v>
      </c>
      <c r="I49" s="934">
        <f t="shared" si="27"/>
        <v>21.06</v>
      </c>
      <c r="J49" s="598"/>
      <c r="K49" s="948"/>
      <c r="L49" s="822"/>
      <c r="M49" s="822"/>
      <c r="N49" s="950"/>
      <c r="O49" s="940"/>
      <c r="P49" s="940"/>
      <c r="Q49" s="597"/>
      <c r="R49" s="597"/>
      <c r="S49" s="600" t="s">
        <v>193</v>
      </c>
      <c r="V49" s="362">
        <f t="shared" si="22"/>
        <v>47</v>
      </c>
      <c r="W49" s="601" t="str">
        <f t="shared" si="23"/>
        <v/>
      </c>
      <c r="X49" s="601" t="str">
        <f t="shared" si="11"/>
        <v/>
      </c>
      <c r="Y49" s="601" t="str">
        <f t="shared" si="12"/>
        <v/>
      </c>
      <c r="Z49" s="601" t="str">
        <f t="shared" si="13"/>
        <v/>
      </c>
      <c r="AA49" s="601" t="str">
        <f t="shared" si="14"/>
        <v/>
      </c>
      <c r="AB49" s="601" t="str">
        <f t="shared" si="15"/>
        <v/>
      </c>
      <c r="AD49" s="362" t="str">
        <f>IF(AK49&lt;&gt;"",MAX(AD$3:AD48)+1,"")</f>
        <v/>
      </c>
      <c r="AE49" s="362" t="str">
        <f>IF(AL49&lt;&gt;"",MAX(AE$3:AE48)+1,"")</f>
        <v/>
      </c>
      <c r="AF49" s="362" t="str">
        <f>IF(AM49&lt;&gt;"",MAX(AF$3:AF48)+1,"")</f>
        <v/>
      </c>
      <c r="AG49" s="362" t="str">
        <f>IF(AN49&lt;&gt;"",MAX(AG$3:AG48)+1,"")</f>
        <v/>
      </c>
      <c r="AH49" s="362" t="str">
        <f>IF(AO49&lt;&gt;"",MAX(AH$3:AH48)+1,"")</f>
        <v/>
      </c>
      <c r="AI49" s="362" t="str">
        <f>IF(AP49&lt;&gt;"",MAX(AI$3:AI48)+1,"")</f>
        <v/>
      </c>
      <c r="AK49" s="362" t="str">
        <f>IF(B49="","",IF(COUNTIF($AK$3:AL48,B49)=0,B49,""))</f>
        <v/>
      </c>
      <c r="AL49" s="362" t="str">
        <f>IF(C49="","",IF($B49='Oneri di Urbanizzazione'!$E$29,IF(COUNTIF($AL$3:AL48,$C49)=0,$C49,""),""))</f>
        <v/>
      </c>
      <c r="AM49" s="362" t="str">
        <f>IF(D49="","",IF(AND($B49='Oneri di Urbanizzazione'!$E$29,$C49='Oneri di Urbanizzazione'!$E$31),IF(COUNTIF(AM$3:AM48,$D49)=0,$D49,""),""))</f>
        <v/>
      </c>
      <c r="AN49" s="362" t="str">
        <f>IF(E49="","",IF(AND($B49='Oneri di Urbanizzazione'!$E$29,$C49='Oneri di Urbanizzazione'!$E$31,$D49='Oneri di Urbanizzazione'!$E$34),IF(COUNTIF(AN$3:AN48,$E49)=0,$E49,""),""))</f>
        <v/>
      </c>
      <c r="AO49" s="362" t="str">
        <f>IF(F49="","",IF(AND($B49='Oneri di Urbanizzazione'!$E$29,$C49='Oneri di Urbanizzazione'!$E$31,$D49='Oneri di Urbanizzazione'!$E$34,$E49='Oneri di Urbanizzazione'!$E$36),IF(COUNTIF(AO$3:AO48,$F49)=0,$F49,""),""))</f>
        <v/>
      </c>
      <c r="AP49" s="362" t="str">
        <f>IF(G49="","",IF(AND($B49='Oneri di Urbanizzazione'!$E$29,$C49='Oneri di Urbanizzazione'!$E$31,$D49='Oneri di Urbanizzazione'!$E$34,$E49='Oneri di Urbanizzazione'!$E$36,$F49='Oneri di Urbanizzazione'!$E$38),IF(COUNTIF(AP$3:AP48,$G49)=0,$G49,""),""))</f>
        <v/>
      </c>
      <c r="AY49">
        <f t="shared" si="24"/>
        <v>47</v>
      </c>
      <c r="AZ49" s="375" t="str">
        <f t="shared" si="16"/>
        <v/>
      </c>
      <c r="BA49" s="375" t="str">
        <f t="shared" si="17"/>
        <v/>
      </c>
      <c r="BB49" s="375" t="str">
        <f t="shared" si="18"/>
        <v/>
      </c>
      <c r="BC49" s="375" t="str">
        <f t="shared" si="19"/>
        <v/>
      </c>
      <c r="BD49" s="375" t="str">
        <f t="shared" si="20"/>
        <v/>
      </c>
      <c r="BE49" s="375" t="str">
        <f t="shared" si="21"/>
        <v/>
      </c>
      <c r="BI49" t="str">
        <f>IF(BP49&lt;&gt;"",MAX(BI$3:BI48)+1,"")</f>
        <v/>
      </c>
      <c r="BJ49" t="str">
        <f>IF(BQ49&lt;&gt;"",MAX(BJ$3:BJ48)+1,"")</f>
        <v/>
      </c>
      <c r="BK49" t="str">
        <f>IF(BR49&lt;&gt;"",MAX(BK$3:BK48)+1,"")</f>
        <v/>
      </c>
      <c r="BL49" t="str">
        <f>IF(BS49&lt;&gt;"",MAX(BL$3:BL48)+1,"")</f>
        <v/>
      </c>
      <c r="BM49" t="str">
        <f>IF(BT49&lt;&gt;"",MAX(BM$3:BM48)+1,"")</f>
        <v/>
      </c>
      <c r="BN49" t="str">
        <f>IF(BU49&lt;&gt;"",MAX(BN$3:BN48)+1,"")</f>
        <v/>
      </c>
      <c r="BP49" t="str">
        <f>IF(B49&lt;&gt;"",IF(COUNTIF(BP$3:BP48,B49)&gt;0,"",B49),"")</f>
        <v/>
      </c>
      <c r="BQ49" t="str">
        <f>IF(C49&lt;&gt;"",IF(COUNTIF(BQ$3:BQ48,C49)&gt;0,"",C49),"")</f>
        <v/>
      </c>
      <c r="BR49" t="str">
        <f>IF(D49&lt;&gt;"",IF(COUNTIF(BR$3:BR48,D49)&gt;0,"",D49),"")</f>
        <v/>
      </c>
      <c r="BS49" t="str">
        <f>IF(E49&lt;&gt;"",IF(COUNTIF(BS$3:BS48,E49)&gt;0,"",E49),"")</f>
        <v/>
      </c>
      <c r="BT49" t="str">
        <f>IF(F49&lt;&gt;"",IF(COUNTIF(BT$3:BT48,F49)&gt;0,"",F49),"")</f>
        <v/>
      </c>
      <c r="BU49" t="str">
        <f>IF(G49&lt;&gt;"",IF(COUNTIF(BU$3:BU48,G49)&gt;0,"",G49),"")</f>
        <v/>
      </c>
    </row>
    <row r="50" spans="1:73" ht="18" x14ac:dyDescent="0.2">
      <c r="A50" s="595" t="str">
        <f t="shared" si="10"/>
        <v>Interventi di ristrutturazione urbanistica o nuova edificazioneCommerciali all'ingrossoCon cambio di destinazione d'uso da residenzialeIF &gt; 3</v>
      </c>
      <c r="B50" s="751" t="s">
        <v>16785</v>
      </c>
      <c r="C50" s="752" t="s">
        <v>16792</v>
      </c>
      <c r="D50" s="752" t="s">
        <v>16790</v>
      </c>
      <c r="E50" s="651" t="s">
        <v>16788</v>
      </c>
      <c r="F50" s="345"/>
      <c r="G50" s="345"/>
      <c r="H50" s="934">
        <f t="shared" si="27"/>
        <v>63.87</v>
      </c>
      <c r="I50" s="934">
        <f t="shared" si="27"/>
        <v>18.96</v>
      </c>
      <c r="J50" s="598"/>
      <c r="K50" s="948"/>
      <c r="L50" s="822"/>
      <c r="M50" s="822"/>
      <c r="N50" s="950"/>
      <c r="O50" s="940"/>
      <c r="P50" s="940"/>
      <c r="Q50" s="597"/>
      <c r="R50" s="597"/>
      <c r="S50" s="600" t="s">
        <v>72</v>
      </c>
      <c r="V50" s="362">
        <f t="shared" si="22"/>
        <v>48</v>
      </c>
      <c r="W50" s="601" t="str">
        <f t="shared" si="23"/>
        <v/>
      </c>
      <c r="X50" s="601" t="str">
        <f t="shared" si="11"/>
        <v/>
      </c>
      <c r="Y50" s="601" t="str">
        <f t="shared" si="12"/>
        <v/>
      </c>
      <c r="Z50" s="601" t="str">
        <f t="shared" si="13"/>
        <v/>
      </c>
      <c r="AA50" s="601" t="str">
        <f t="shared" si="14"/>
        <v/>
      </c>
      <c r="AB50" s="601" t="str">
        <f t="shared" si="15"/>
        <v/>
      </c>
      <c r="AD50" s="362" t="str">
        <f>IF(AK50&lt;&gt;"",MAX(AD$3:AD49)+1,"")</f>
        <v/>
      </c>
      <c r="AE50" s="362" t="str">
        <f>IF(AL50&lt;&gt;"",MAX(AE$3:AE49)+1,"")</f>
        <v/>
      </c>
      <c r="AF50" s="362" t="str">
        <f>IF(AM50&lt;&gt;"",MAX(AF$3:AF49)+1,"")</f>
        <v/>
      </c>
      <c r="AG50" s="362" t="str">
        <f>IF(AN50&lt;&gt;"",MAX(AG$3:AG49)+1,"")</f>
        <v/>
      </c>
      <c r="AH50" s="362" t="str">
        <f>IF(AO50&lt;&gt;"",MAX(AH$3:AH49)+1,"")</f>
        <v/>
      </c>
      <c r="AI50" s="362" t="str">
        <f>IF(AP50&lt;&gt;"",MAX(AI$3:AI49)+1,"")</f>
        <v/>
      </c>
      <c r="AK50" s="362" t="str">
        <f>IF(B50="","",IF(COUNTIF($AK$3:AL49,B50)=0,B50,""))</f>
        <v/>
      </c>
      <c r="AL50" s="362" t="str">
        <f>IF(C50="","",IF($B50='Oneri di Urbanizzazione'!$E$29,IF(COUNTIF($AL$3:AL49,$C50)=0,$C50,""),""))</f>
        <v/>
      </c>
      <c r="AM50" s="362" t="str">
        <f>IF(D50="","",IF(AND($B50='Oneri di Urbanizzazione'!$E$29,$C50='Oneri di Urbanizzazione'!$E$31),IF(COUNTIF(AM$3:AM49,$D50)=0,$D50,""),""))</f>
        <v/>
      </c>
      <c r="AN50" s="362" t="str">
        <f>IF(E50="","",IF(AND($B50='Oneri di Urbanizzazione'!$E$29,$C50='Oneri di Urbanizzazione'!$E$31,$D50='Oneri di Urbanizzazione'!$E$34),IF(COUNTIF(AN$3:AN49,$E50)=0,$E50,""),""))</f>
        <v/>
      </c>
      <c r="AO50" s="362" t="str">
        <f>IF(F50="","",IF(AND($B50='Oneri di Urbanizzazione'!$E$29,$C50='Oneri di Urbanizzazione'!$E$31,$D50='Oneri di Urbanizzazione'!$E$34,$E50='Oneri di Urbanizzazione'!$E$36),IF(COUNTIF(AO$3:AO49,$F50)=0,$F50,""),""))</f>
        <v/>
      </c>
      <c r="AP50" s="362" t="str">
        <f>IF(G50="","",IF(AND($B50='Oneri di Urbanizzazione'!$E$29,$C50='Oneri di Urbanizzazione'!$E$31,$D50='Oneri di Urbanizzazione'!$E$34,$E50='Oneri di Urbanizzazione'!$E$36,$F50='Oneri di Urbanizzazione'!$E$38),IF(COUNTIF(AP$3:AP49,$G50)=0,$G50,""),""))</f>
        <v/>
      </c>
      <c r="AY50">
        <f t="shared" si="24"/>
        <v>48</v>
      </c>
      <c r="AZ50" s="375" t="str">
        <f t="shared" si="16"/>
        <v/>
      </c>
      <c r="BA50" s="375" t="str">
        <f t="shared" si="17"/>
        <v/>
      </c>
      <c r="BB50" s="375" t="str">
        <f t="shared" si="18"/>
        <v/>
      </c>
      <c r="BC50" s="375" t="str">
        <f t="shared" si="19"/>
        <v/>
      </c>
      <c r="BD50" s="375" t="str">
        <f t="shared" si="20"/>
        <v/>
      </c>
      <c r="BE50" s="375" t="str">
        <f t="shared" si="21"/>
        <v/>
      </c>
      <c r="BI50" t="str">
        <f>IF(BP50&lt;&gt;"",MAX(BI$3:BI49)+1,"")</f>
        <v/>
      </c>
      <c r="BJ50" t="str">
        <f>IF(BQ50&lt;&gt;"",MAX(BJ$3:BJ49)+1,"")</f>
        <v/>
      </c>
      <c r="BK50" t="str">
        <f>IF(BR50&lt;&gt;"",MAX(BK$3:BK49)+1,"")</f>
        <v/>
      </c>
      <c r="BL50" t="str">
        <f>IF(BS50&lt;&gt;"",MAX(BL$3:BL49)+1,"")</f>
        <v/>
      </c>
      <c r="BM50" t="str">
        <f>IF(BT50&lt;&gt;"",MAX(BM$3:BM49)+1,"")</f>
        <v/>
      </c>
      <c r="BN50" t="str">
        <f>IF(BU50&lt;&gt;"",MAX(BN$3:BN49)+1,"")</f>
        <v/>
      </c>
      <c r="BP50" t="str">
        <f>IF(B50&lt;&gt;"",IF(COUNTIF(BP$3:BP49,B50)&gt;0,"",B50),"")</f>
        <v/>
      </c>
      <c r="BQ50" t="str">
        <f>IF(C50&lt;&gt;"",IF(COUNTIF(BQ$3:BQ49,C50)&gt;0,"",C50),"")</f>
        <v/>
      </c>
      <c r="BR50" t="str">
        <f>IF(D50&lt;&gt;"",IF(COUNTIF(BR$3:BR49,D50)&gt;0,"",D50),"")</f>
        <v/>
      </c>
      <c r="BS50" t="str">
        <f>IF(E50&lt;&gt;"",IF(COUNTIF(BS$3:BS49,E50)&gt;0,"",E50),"")</f>
        <v/>
      </c>
      <c r="BT50" t="str">
        <f>IF(F50&lt;&gt;"",IF(COUNTIF(BT$3:BT49,F50)&gt;0,"",F50),"")</f>
        <v/>
      </c>
      <c r="BU50" t="str">
        <f>IF(G50&lt;&gt;"",IF(COUNTIF(BU$3:BU49,G50)&gt;0,"",G50),"")</f>
        <v/>
      </c>
    </row>
    <row r="51" spans="1:73" ht="18" x14ac:dyDescent="0.2">
      <c r="A51" s="595" t="str">
        <f t="shared" si="10"/>
        <v>Interventi di restauro e di ristrutturazione ediliziaResidenzialiCon cambio di destinazione da agricolo (Oneri Verdi)</v>
      </c>
      <c r="B51" s="751" t="s">
        <v>16781</v>
      </c>
      <c r="C51" s="751" t="s">
        <v>16782</v>
      </c>
      <c r="D51" s="752" t="s">
        <v>16793</v>
      </c>
      <c r="E51" s="651"/>
      <c r="F51" s="345"/>
      <c r="G51" s="345"/>
      <c r="H51" s="934">
        <v>3.91</v>
      </c>
      <c r="I51" s="934">
        <v>11.3</v>
      </c>
      <c r="J51" s="598"/>
      <c r="K51" s="948">
        <v>50.82</v>
      </c>
      <c r="L51" s="822"/>
      <c r="M51" s="822"/>
      <c r="N51" s="950"/>
      <c r="O51" s="941"/>
      <c r="P51" s="941"/>
      <c r="Q51" s="597"/>
      <c r="R51" s="597"/>
      <c r="S51" s="600" t="s">
        <v>72</v>
      </c>
      <c r="V51" s="362">
        <f t="shared" si="22"/>
        <v>49</v>
      </c>
      <c r="W51" s="601" t="str">
        <f t="shared" si="23"/>
        <v/>
      </c>
      <c r="X51" s="601" t="str">
        <f t="shared" si="11"/>
        <v/>
      </c>
      <c r="Y51" s="601" t="str">
        <f t="shared" si="12"/>
        <v/>
      </c>
      <c r="Z51" s="601" t="str">
        <f t="shared" si="13"/>
        <v/>
      </c>
      <c r="AA51" s="601" t="str">
        <f t="shared" si="14"/>
        <v/>
      </c>
      <c r="AB51" s="601" t="str">
        <f t="shared" si="15"/>
        <v/>
      </c>
      <c r="AD51" s="362" t="str">
        <f>IF(AK51&lt;&gt;"",MAX(AD$3:AD50)+1,"")</f>
        <v/>
      </c>
      <c r="AE51" s="362" t="str">
        <f>IF(AL51&lt;&gt;"",MAX(AE$3:AE50)+1,"")</f>
        <v/>
      </c>
      <c r="AF51" s="362" t="str">
        <f>IF(AM51&lt;&gt;"",MAX(AF$3:AF50)+1,"")</f>
        <v/>
      </c>
      <c r="AG51" s="362" t="str">
        <f>IF(AN51&lt;&gt;"",MAX(AG$3:AG50)+1,"")</f>
        <v/>
      </c>
      <c r="AH51" s="362" t="str">
        <f>IF(AO51&lt;&gt;"",MAX(AH$3:AH50)+1,"")</f>
        <v/>
      </c>
      <c r="AI51" s="362" t="str">
        <f>IF(AP51&lt;&gt;"",MAX(AI$3:AI50)+1,"")</f>
        <v/>
      </c>
      <c r="AK51" s="362" t="str">
        <f>IF(B51="","",IF(COUNTIF($AK$3:AL50,B51)=0,B51,""))</f>
        <v/>
      </c>
      <c r="AL51" s="362" t="str">
        <f>IF(C51="","",IF($B51='Oneri di Urbanizzazione'!$E$29,IF(COUNTIF($AL$3:AL50,$C51)=0,$C51,""),""))</f>
        <v/>
      </c>
      <c r="AM51" s="362" t="str">
        <f>IF(D51="","",IF(AND($B51='Oneri di Urbanizzazione'!$E$29,$C51='Oneri di Urbanizzazione'!$E$31),IF(COUNTIF(AM$3:AM50,$D51)=0,$D51,""),""))</f>
        <v/>
      </c>
      <c r="AN51" s="362" t="str">
        <f>IF(E51="","",IF(AND($B51='Oneri di Urbanizzazione'!$E$29,$C51='Oneri di Urbanizzazione'!$E$31,$D51='Oneri di Urbanizzazione'!$E$34),IF(COUNTIF(AN$3:AN50,$E51)=0,$E51,""),""))</f>
        <v/>
      </c>
      <c r="AO51" s="362" t="str">
        <f>IF(F51="","",IF(AND($B51='Oneri di Urbanizzazione'!$E$29,$C51='Oneri di Urbanizzazione'!$E$31,$D51='Oneri di Urbanizzazione'!$E$34,$E51='Oneri di Urbanizzazione'!$E$36),IF(COUNTIF(AO$3:AO50,$F51)=0,$F51,""),""))</f>
        <v/>
      </c>
      <c r="AP51" s="362" t="str">
        <f>IF(G51="","",IF(AND($B51='Oneri di Urbanizzazione'!$E$29,$C51='Oneri di Urbanizzazione'!$E$31,$D51='Oneri di Urbanizzazione'!$E$34,$E51='Oneri di Urbanizzazione'!$E$36,$F51='Oneri di Urbanizzazione'!$E$38),IF(COUNTIF(AP$3:AP50,$G51)=0,$G51,""),""))</f>
        <v/>
      </c>
      <c r="AY51">
        <f t="shared" si="24"/>
        <v>49</v>
      </c>
      <c r="AZ51" s="375" t="str">
        <f t="shared" si="16"/>
        <v/>
      </c>
      <c r="BA51" s="375" t="str">
        <f t="shared" si="17"/>
        <v/>
      </c>
      <c r="BB51" s="375" t="str">
        <f t="shared" si="18"/>
        <v/>
      </c>
      <c r="BC51" s="375" t="str">
        <f t="shared" si="19"/>
        <v/>
      </c>
      <c r="BD51" s="375" t="str">
        <f t="shared" si="20"/>
        <v/>
      </c>
      <c r="BE51" s="375" t="str">
        <f t="shared" si="21"/>
        <v/>
      </c>
      <c r="BI51" t="str">
        <f>IF(BP51&lt;&gt;"",MAX(BI$3:BI50)+1,"")</f>
        <v/>
      </c>
      <c r="BJ51" t="str">
        <f>IF(BQ51&lt;&gt;"",MAX(BJ$3:BJ50)+1,"")</f>
        <v/>
      </c>
      <c r="BK51" t="e">
        <f>IF(BR51&lt;&gt;"",MAX(BK$3:BK50)+1,"")</f>
        <v>#REF!</v>
      </c>
      <c r="BL51" t="str">
        <f>IF(BS51&lt;&gt;"",MAX(BL$3:BL50)+1,"")</f>
        <v/>
      </c>
      <c r="BM51" t="str">
        <f>IF(BT51&lt;&gt;"",MAX(BM$3:BM50)+1,"")</f>
        <v/>
      </c>
      <c r="BN51" t="str">
        <f>IF(BU51&lt;&gt;"",MAX(BN$3:BN50)+1,"")</f>
        <v/>
      </c>
      <c r="BP51" t="str">
        <f>IF(B51&lt;&gt;"",IF(COUNTIF(BP$3:BP50,B51)&gt;0,"",B51),"")</f>
        <v/>
      </c>
      <c r="BQ51" t="str">
        <f>IF(C51&lt;&gt;"",IF(COUNTIF(BQ$3:BQ50,C51)&gt;0,"",C51),"")</f>
        <v/>
      </c>
      <c r="BR51" t="str">
        <f>IF(D51&lt;&gt;"",IF(COUNTIF(BR$3:BR50,D51)&gt;0,"",D51),"")</f>
        <v>Con cambio di destinazione da agricolo (Oneri Verdi)</v>
      </c>
      <c r="BS51" t="str">
        <f>IF(E51&lt;&gt;"",IF(COUNTIF(BS$3:BS50,E51)&gt;0,"",E51),"")</f>
        <v/>
      </c>
      <c r="BT51" t="str">
        <f>IF(F51&lt;&gt;"",IF(COUNTIF(BT$3:BT50,F51)&gt;0,"",F51),"")</f>
        <v/>
      </c>
      <c r="BU51" t="str">
        <f>IF(G51&lt;&gt;"",IF(COUNTIF(BU$3:BU50,G51)&gt;0,"",G51),"")</f>
        <v/>
      </c>
    </row>
    <row r="52" spans="1:73" ht="25.5" x14ac:dyDescent="0.2">
      <c r="A52" s="595" t="str">
        <f t="shared" si="10"/>
        <v>intervento di ristrutturazione edilizia con addizione funzionale o comunque con aumento di superficie: per ogni mc aggiuntoResidenzialiCon cambio di destinazione da agricolo (Oneri Verdi)</v>
      </c>
      <c r="B52" s="751" t="s">
        <v>16783</v>
      </c>
      <c r="C52" s="752" t="s">
        <v>16782</v>
      </c>
      <c r="D52" s="752" t="s">
        <v>16793</v>
      </c>
      <c r="E52" s="651"/>
      <c r="F52" s="345"/>
      <c r="G52" s="345"/>
      <c r="H52" s="934">
        <v>6.04</v>
      </c>
      <c r="I52" s="934">
        <v>17.46</v>
      </c>
      <c r="J52" s="598"/>
      <c r="K52" s="948">
        <v>50.82</v>
      </c>
      <c r="L52" s="822"/>
      <c r="M52" s="822"/>
      <c r="N52" s="950"/>
      <c r="O52" s="940"/>
      <c r="P52" s="940"/>
      <c r="Q52" s="597"/>
      <c r="R52" s="597"/>
      <c r="S52" s="600" t="s">
        <v>72</v>
      </c>
      <c r="V52" s="362">
        <f t="shared" si="22"/>
        <v>50</v>
      </c>
      <c r="W52" s="601" t="str">
        <f t="shared" si="23"/>
        <v/>
      </c>
      <c r="X52" s="601" t="str">
        <f t="shared" si="11"/>
        <v/>
      </c>
      <c r="Y52" s="601" t="str">
        <f t="shared" si="12"/>
        <v/>
      </c>
      <c r="Z52" s="601" t="str">
        <f t="shared" si="13"/>
        <v/>
      </c>
      <c r="AA52" s="601" t="str">
        <f t="shared" si="14"/>
        <v/>
      </c>
      <c r="AB52" s="601" t="str">
        <f t="shared" si="15"/>
        <v/>
      </c>
      <c r="AD52" s="362" t="str">
        <f>IF(AK52&lt;&gt;"",MAX(AD$3:AD51)+1,"")</f>
        <v/>
      </c>
      <c r="AE52" s="362" t="str">
        <f>IF(AL52&lt;&gt;"",MAX(AE$3:AE51)+1,"")</f>
        <v/>
      </c>
      <c r="AF52" s="362" t="str">
        <f>IF(AM52&lt;&gt;"",MAX(AF$3:AF51)+1,"")</f>
        <v/>
      </c>
      <c r="AG52" s="362" t="str">
        <f>IF(AN52&lt;&gt;"",MAX(AG$3:AG51)+1,"")</f>
        <v/>
      </c>
      <c r="AH52" s="362" t="str">
        <f>IF(AO52&lt;&gt;"",MAX(AH$3:AH51)+1,"")</f>
        <v/>
      </c>
      <c r="AI52" s="362" t="str">
        <f>IF(AP52&lt;&gt;"",MAX(AI$3:AI51)+1,"")</f>
        <v/>
      </c>
      <c r="AK52" s="362" t="str">
        <f>IF(B52="","",IF(COUNTIF($AK$3:AL51,B52)=0,B52,""))</f>
        <v/>
      </c>
      <c r="AL52" s="362" t="str">
        <f>IF(C52="","",IF($B52='Oneri di Urbanizzazione'!$E$29,IF(COUNTIF($AL$3:AL51,$C52)=0,$C52,""),""))</f>
        <v/>
      </c>
      <c r="AM52" s="362" t="str">
        <f>IF(D52="","",IF(AND($B52='Oneri di Urbanizzazione'!$E$29,$C52='Oneri di Urbanizzazione'!$E$31),IF(COUNTIF(AM$3:AM51,$D52)=0,$D52,""),""))</f>
        <v/>
      </c>
      <c r="AN52" s="362" t="str">
        <f>IF(E52="","",IF(AND($B52='Oneri di Urbanizzazione'!$E$29,$C52='Oneri di Urbanizzazione'!$E$31,$D52='Oneri di Urbanizzazione'!$E$34),IF(COUNTIF(AN$3:AN51,$E52)=0,$E52,""),""))</f>
        <v/>
      </c>
      <c r="AO52" s="362" t="str">
        <f>IF(F52="","",IF(AND($B52='Oneri di Urbanizzazione'!$E$29,$C52='Oneri di Urbanizzazione'!$E$31,$D52='Oneri di Urbanizzazione'!$E$34,$E52='Oneri di Urbanizzazione'!$E$36),IF(COUNTIF(AO$3:AO51,$F52)=0,$F52,""),""))</f>
        <v/>
      </c>
      <c r="AP52" s="362" t="str">
        <f>IF(G52="","",IF(AND($B52='Oneri di Urbanizzazione'!$E$29,$C52='Oneri di Urbanizzazione'!$E$31,$D52='Oneri di Urbanizzazione'!$E$34,$E52='Oneri di Urbanizzazione'!$E$36,$F52='Oneri di Urbanizzazione'!$E$38),IF(COUNTIF(AP$3:AP51,$G52)=0,$G52,""),""))</f>
        <v/>
      </c>
      <c r="AY52">
        <f t="shared" si="24"/>
        <v>50</v>
      </c>
      <c r="AZ52" s="375" t="str">
        <f t="shared" si="16"/>
        <v/>
      </c>
      <c r="BA52" s="375" t="str">
        <f t="shared" si="17"/>
        <v/>
      </c>
      <c r="BB52" s="375" t="str">
        <f t="shared" si="18"/>
        <v/>
      </c>
      <c r="BC52" s="375" t="str">
        <f t="shared" si="19"/>
        <v/>
      </c>
      <c r="BD52" s="375" t="str">
        <f t="shared" si="20"/>
        <v/>
      </c>
      <c r="BE52" s="375" t="str">
        <f t="shared" si="21"/>
        <v/>
      </c>
      <c r="BI52" t="str">
        <f>IF(BP52&lt;&gt;"",MAX(BI$3:BI51)+1,"")</f>
        <v/>
      </c>
      <c r="BJ52" t="str">
        <f>IF(BQ52&lt;&gt;"",MAX(BJ$3:BJ51)+1,"")</f>
        <v/>
      </c>
      <c r="BK52" t="str">
        <f>IF(BR52&lt;&gt;"",MAX(BK$3:BK51)+1,"")</f>
        <v/>
      </c>
      <c r="BL52" t="str">
        <f>IF(BS52&lt;&gt;"",MAX(BL$3:BL51)+1,"")</f>
        <v/>
      </c>
      <c r="BM52" t="str">
        <f>IF(BT52&lt;&gt;"",MAX(BM$3:BM51)+1,"")</f>
        <v/>
      </c>
      <c r="BN52" t="str">
        <f>IF(BU52&lt;&gt;"",MAX(BN$3:BN51)+1,"")</f>
        <v/>
      </c>
      <c r="BP52" t="str">
        <f>IF(B52&lt;&gt;"",IF(COUNTIF(BP$3:BP51,B52)&gt;0,"",B52),"")</f>
        <v/>
      </c>
      <c r="BQ52" t="str">
        <f>IF(C52&lt;&gt;"",IF(COUNTIF(BQ$3:BQ51,C52)&gt;0,"",C52),"")</f>
        <v/>
      </c>
      <c r="BR52" t="str">
        <f>IF(D52&lt;&gt;"",IF(COUNTIF(BR$3:BR51,D52)&gt;0,"",D52),"")</f>
        <v/>
      </c>
      <c r="BS52" t="str">
        <f>IF(E52&lt;&gt;"",IF(COUNTIF(BS$3:BS51,E52)&gt;0,"",E52),"")</f>
        <v/>
      </c>
      <c r="BT52" t="str">
        <f>IF(F52&lt;&gt;"",IF(COUNTIF(BT$3:BT51,F52)&gt;0,"",F52),"")</f>
        <v/>
      </c>
      <c r="BU52" t="str">
        <f>IF(G52&lt;&gt;"",IF(COUNTIF(BU$3:BU51,G52)&gt;0,"",G52),"")</f>
        <v/>
      </c>
    </row>
    <row r="53" spans="1:73" ht="18" x14ac:dyDescent="0.2">
      <c r="A53" s="595" t="str">
        <f t="shared" si="10"/>
        <v>Interventi di sostituzione ediliziaResidenzialiCon cambio di destinazione da agricolo (Oneri Verdi)IF &lt; 1,5</v>
      </c>
      <c r="B53" s="751" t="s">
        <v>16784</v>
      </c>
      <c r="C53" s="752" t="s">
        <v>16782</v>
      </c>
      <c r="D53" s="752" t="s">
        <v>16793</v>
      </c>
      <c r="E53" s="651" t="s">
        <v>16786</v>
      </c>
      <c r="F53" s="345"/>
      <c r="G53" s="345"/>
      <c r="H53" s="934">
        <v>12.8</v>
      </c>
      <c r="I53" s="934">
        <v>36.97</v>
      </c>
      <c r="J53" s="598"/>
      <c r="K53" s="948">
        <v>50.82</v>
      </c>
      <c r="L53" s="822"/>
      <c r="M53" s="822"/>
      <c r="N53" s="950"/>
      <c r="O53" s="941"/>
      <c r="P53" s="941"/>
      <c r="Q53" s="597"/>
      <c r="R53" s="597"/>
      <c r="S53" s="600" t="s">
        <v>72</v>
      </c>
      <c r="V53" s="362">
        <f t="shared" si="22"/>
        <v>51</v>
      </c>
      <c r="W53" s="601" t="str">
        <f t="shared" si="23"/>
        <v/>
      </c>
      <c r="X53" s="601" t="str">
        <f t="shared" si="11"/>
        <v/>
      </c>
      <c r="Y53" s="601" t="str">
        <f t="shared" si="12"/>
        <v/>
      </c>
      <c r="Z53" s="601" t="str">
        <f t="shared" si="13"/>
        <v/>
      </c>
      <c r="AA53" s="601" t="str">
        <f t="shared" si="14"/>
        <v/>
      </c>
      <c r="AB53" s="601" t="str">
        <f t="shared" si="15"/>
        <v/>
      </c>
      <c r="AD53" s="362" t="str">
        <f>IF(AK53&lt;&gt;"",MAX(AD$3:AD52)+1,"")</f>
        <v/>
      </c>
      <c r="AE53" s="362" t="str">
        <f>IF(AL53&lt;&gt;"",MAX(AE$3:AE52)+1,"")</f>
        <v/>
      </c>
      <c r="AF53" s="362" t="str">
        <f>IF(AM53&lt;&gt;"",MAX(AF$3:AF52)+1,"")</f>
        <v/>
      </c>
      <c r="AG53" s="362" t="str">
        <f>IF(AN53&lt;&gt;"",MAX(AG$3:AG52)+1,"")</f>
        <v/>
      </c>
      <c r="AH53" s="362" t="str">
        <f>IF(AO53&lt;&gt;"",MAX(AH$3:AH52)+1,"")</f>
        <v/>
      </c>
      <c r="AI53" s="362" t="str">
        <f>IF(AP53&lt;&gt;"",MAX(AI$3:AI52)+1,"")</f>
        <v/>
      </c>
      <c r="AK53" s="362" t="str">
        <f>IF(B53="","",IF(COUNTIF($AK$3:AL52,B53)=0,B53,""))</f>
        <v/>
      </c>
      <c r="AL53" s="362" t="str">
        <f>IF(C53="","",IF($B53='Oneri di Urbanizzazione'!$E$29,IF(COUNTIF($AL$3:AL52,$C53)=0,$C53,""),""))</f>
        <v/>
      </c>
      <c r="AM53" s="362" t="str">
        <f>IF(D53="","",IF(AND($B53='Oneri di Urbanizzazione'!$E$29,$C53='Oneri di Urbanizzazione'!$E$31),IF(COUNTIF(AM$3:AM52,$D53)=0,$D53,""),""))</f>
        <v/>
      </c>
      <c r="AN53" s="362" t="str">
        <f>IF(E53="","",IF(AND($B53='Oneri di Urbanizzazione'!$E$29,$C53='Oneri di Urbanizzazione'!$E$31,$D53='Oneri di Urbanizzazione'!$E$34),IF(COUNTIF(AN$3:AN52,$E53)=0,$E53,""),""))</f>
        <v/>
      </c>
      <c r="AO53" s="362" t="str">
        <f>IF(F53="","",IF(AND($B53='Oneri di Urbanizzazione'!$E$29,$C53='Oneri di Urbanizzazione'!$E$31,$D53='Oneri di Urbanizzazione'!$E$34,$E53='Oneri di Urbanizzazione'!$E$36),IF(COUNTIF(AO$3:AO52,$F53)=0,$F53,""),""))</f>
        <v/>
      </c>
      <c r="AP53" s="362" t="str">
        <f>IF(G53="","",IF(AND($B53='Oneri di Urbanizzazione'!$E$29,$C53='Oneri di Urbanizzazione'!$E$31,$D53='Oneri di Urbanizzazione'!$E$34,$E53='Oneri di Urbanizzazione'!$E$36,$F53='Oneri di Urbanizzazione'!$E$38),IF(COUNTIF(AP$3:AP52,$G53)=0,$G53,""),""))</f>
        <v/>
      </c>
      <c r="AY53">
        <f t="shared" si="24"/>
        <v>51</v>
      </c>
      <c r="AZ53" s="375" t="str">
        <f t="shared" si="16"/>
        <v/>
      </c>
      <c r="BA53" s="375" t="str">
        <f t="shared" si="17"/>
        <v/>
      </c>
      <c r="BB53" s="375" t="str">
        <f t="shared" si="18"/>
        <v/>
      </c>
      <c r="BC53" s="375" t="str">
        <f t="shared" si="19"/>
        <v/>
      </c>
      <c r="BD53" s="375" t="str">
        <f t="shared" si="20"/>
        <v/>
      </c>
      <c r="BE53" s="375" t="str">
        <f t="shared" si="21"/>
        <v/>
      </c>
      <c r="BI53" t="str">
        <f>IF(BP53&lt;&gt;"",MAX(BI$3:BI52)+1,"")</f>
        <v/>
      </c>
      <c r="BJ53" t="str">
        <f>IF(BQ53&lt;&gt;"",MAX(BJ$3:BJ52)+1,"")</f>
        <v/>
      </c>
      <c r="BK53" t="str">
        <f>IF(BR53&lt;&gt;"",MAX(BK$3:BK52)+1,"")</f>
        <v/>
      </c>
      <c r="BL53" t="str">
        <f>IF(BS53&lt;&gt;"",MAX(BL$3:BL52)+1,"")</f>
        <v/>
      </c>
      <c r="BM53" t="str">
        <f>IF(BT53&lt;&gt;"",MAX(BM$3:BM52)+1,"")</f>
        <v/>
      </c>
      <c r="BN53" t="str">
        <f>IF(BU53&lt;&gt;"",MAX(BN$3:BN52)+1,"")</f>
        <v/>
      </c>
      <c r="BP53" t="str">
        <f>IF(B53&lt;&gt;"",IF(COUNTIF(BP$3:BP52,B53)&gt;0,"",B53),"")</f>
        <v/>
      </c>
      <c r="BQ53" t="str">
        <f>IF(C53&lt;&gt;"",IF(COUNTIF(BQ$3:BQ52,C53)&gt;0,"",C53),"")</f>
        <v/>
      </c>
      <c r="BR53" t="str">
        <f>IF(D53&lt;&gt;"",IF(COUNTIF(BR$3:BR52,D53)&gt;0,"",D53),"")</f>
        <v/>
      </c>
      <c r="BS53" t="str">
        <f>IF(E53&lt;&gt;"",IF(COUNTIF(BS$3:BS52,E53)&gt;0,"",E53),"")</f>
        <v/>
      </c>
      <c r="BT53" t="str">
        <f>IF(F53&lt;&gt;"",IF(COUNTIF(BT$3:BT52,F53)&gt;0,"",F53),"")</f>
        <v/>
      </c>
      <c r="BU53" t="str">
        <f>IF(G53&lt;&gt;"",IF(COUNTIF(BU$3:BU52,G53)&gt;0,"",G53),"")</f>
        <v/>
      </c>
    </row>
    <row r="54" spans="1:73" ht="18" x14ac:dyDescent="0.2">
      <c r="A54" s="595" t="str">
        <f t="shared" si="10"/>
        <v>Interventi di ristrutturazione urbanistica o nuova edificazioneResidenzialiCon cambio di destinazione da agricolo (Oneri Verdi)IF &gt; 1,5 &lt; 3</v>
      </c>
      <c r="B54" s="751" t="s">
        <v>16785</v>
      </c>
      <c r="C54" s="752" t="s">
        <v>16782</v>
      </c>
      <c r="D54" s="752" t="s">
        <v>16793</v>
      </c>
      <c r="E54" s="651" t="s">
        <v>16787</v>
      </c>
      <c r="F54" s="345"/>
      <c r="G54" s="345"/>
      <c r="H54" s="934">
        <v>24.17</v>
      </c>
      <c r="I54" s="934">
        <v>69.83</v>
      </c>
      <c r="J54" s="598"/>
      <c r="K54" s="948">
        <v>50.82</v>
      </c>
      <c r="L54" s="822"/>
      <c r="M54" s="822"/>
      <c r="N54" s="950"/>
      <c r="O54" s="940"/>
      <c r="P54" s="940"/>
      <c r="Q54" s="597"/>
      <c r="R54" s="597"/>
      <c r="S54" s="600" t="s">
        <v>72</v>
      </c>
      <c r="V54" s="362">
        <f t="shared" si="22"/>
        <v>52</v>
      </c>
      <c r="W54" s="601" t="str">
        <f t="shared" si="23"/>
        <v/>
      </c>
      <c r="X54" s="601" t="str">
        <f t="shared" si="11"/>
        <v/>
      </c>
      <c r="Y54" s="601" t="str">
        <f t="shared" si="12"/>
        <v/>
      </c>
      <c r="Z54" s="601" t="str">
        <f t="shared" si="13"/>
        <v/>
      </c>
      <c r="AA54" s="601" t="str">
        <f t="shared" si="14"/>
        <v/>
      </c>
      <c r="AB54" s="601" t="str">
        <f t="shared" si="15"/>
        <v/>
      </c>
      <c r="AD54" s="362" t="str">
        <f>IF(AK54&lt;&gt;"",MAX(AD$3:AD53)+1,"")</f>
        <v/>
      </c>
      <c r="AE54" s="362" t="str">
        <f>IF(AL54&lt;&gt;"",MAX(AE$3:AE53)+1,"")</f>
        <v/>
      </c>
      <c r="AF54" s="362" t="str">
        <f>IF(AM54&lt;&gt;"",MAX(AF$3:AF53)+1,"")</f>
        <v/>
      </c>
      <c r="AG54" s="362" t="str">
        <f>IF(AN54&lt;&gt;"",MAX(AG$3:AG53)+1,"")</f>
        <v/>
      </c>
      <c r="AH54" s="362" t="str">
        <f>IF(AO54&lt;&gt;"",MAX(AH$3:AH53)+1,"")</f>
        <v/>
      </c>
      <c r="AI54" s="362" t="str">
        <f>IF(AP54&lt;&gt;"",MAX(AI$3:AI53)+1,"")</f>
        <v/>
      </c>
      <c r="AK54" s="362" t="str">
        <f>IF(B54="","",IF(COUNTIF($AK$3:AL53,B54)=0,B54,""))</f>
        <v/>
      </c>
      <c r="AL54" s="362" t="str">
        <f>IF(C54="","",IF($B54='Oneri di Urbanizzazione'!$E$29,IF(COUNTIF($AL$3:AL53,$C54)=0,$C54,""),""))</f>
        <v/>
      </c>
      <c r="AM54" s="362" t="str">
        <f>IF(D54="","",IF(AND($B54='Oneri di Urbanizzazione'!$E$29,$C54='Oneri di Urbanizzazione'!$E$31),IF(COUNTIF(AM$3:AM53,$D54)=0,$D54,""),""))</f>
        <v/>
      </c>
      <c r="AN54" s="362" t="str">
        <f>IF(E54="","",IF(AND($B54='Oneri di Urbanizzazione'!$E$29,$C54='Oneri di Urbanizzazione'!$E$31,$D54='Oneri di Urbanizzazione'!$E$34),IF(COUNTIF(AN$3:AN53,$E54)=0,$E54,""),""))</f>
        <v/>
      </c>
      <c r="AO54" s="362" t="str">
        <f>IF(F54="","",IF(AND($B54='Oneri di Urbanizzazione'!$E$29,$C54='Oneri di Urbanizzazione'!$E$31,$D54='Oneri di Urbanizzazione'!$E$34,$E54='Oneri di Urbanizzazione'!$E$36),IF(COUNTIF(AO$3:AO53,$F54)=0,$F54,""),""))</f>
        <v/>
      </c>
      <c r="AP54" s="362" t="str">
        <f>IF(G54="","",IF(AND($B54='Oneri di Urbanizzazione'!$E$29,$C54='Oneri di Urbanizzazione'!$E$31,$D54='Oneri di Urbanizzazione'!$E$34,$E54='Oneri di Urbanizzazione'!$E$36,$F54='Oneri di Urbanizzazione'!$E$38),IF(COUNTIF(AP$3:AP53,$G54)=0,$G54,""),""))</f>
        <v/>
      </c>
      <c r="AY54">
        <f t="shared" si="24"/>
        <v>52</v>
      </c>
      <c r="AZ54" s="375" t="str">
        <f t="shared" si="16"/>
        <v/>
      </c>
      <c r="BA54" s="375" t="str">
        <f t="shared" si="17"/>
        <v/>
      </c>
      <c r="BB54" s="375" t="str">
        <f t="shared" si="18"/>
        <v/>
      </c>
      <c r="BC54" s="375" t="str">
        <f t="shared" si="19"/>
        <v/>
      </c>
      <c r="BD54" s="375" t="str">
        <f t="shared" si="20"/>
        <v/>
      </c>
      <c r="BE54" s="375" t="str">
        <f t="shared" si="21"/>
        <v/>
      </c>
      <c r="BI54" t="str">
        <f>IF(BP54&lt;&gt;"",MAX(BI$3:BI53)+1,"")</f>
        <v/>
      </c>
      <c r="BJ54" t="str">
        <f>IF(BQ54&lt;&gt;"",MAX(BJ$3:BJ53)+1,"")</f>
        <v/>
      </c>
      <c r="BK54" t="str">
        <f>IF(BR54&lt;&gt;"",MAX(BK$3:BK53)+1,"")</f>
        <v/>
      </c>
      <c r="BL54" t="str">
        <f>IF(BS54&lt;&gt;"",MAX(BL$3:BL53)+1,"")</f>
        <v/>
      </c>
      <c r="BM54" t="str">
        <f>IF(BT54&lt;&gt;"",MAX(BM$3:BM53)+1,"")</f>
        <v/>
      </c>
      <c r="BN54" t="str">
        <f>IF(BU54&lt;&gt;"",MAX(BN$3:BN53)+1,"")</f>
        <v/>
      </c>
      <c r="BP54" t="str">
        <f>IF(B54&lt;&gt;"",IF(COUNTIF(BP$3:BP53,B54)&gt;0,"",B54),"")</f>
        <v/>
      </c>
      <c r="BQ54" t="str">
        <f>IF(C54&lt;&gt;"",IF(COUNTIF(BQ$3:BQ53,C54)&gt;0,"",C54),"")</f>
        <v/>
      </c>
      <c r="BR54" t="str">
        <f>IF(D54&lt;&gt;"",IF(COUNTIF(BR$3:BR53,D54)&gt;0,"",D54),"")</f>
        <v/>
      </c>
      <c r="BS54" t="str">
        <f>IF(E54&lt;&gt;"",IF(COUNTIF(BS$3:BS53,E54)&gt;0,"",E54),"")</f>
        <v/>
      </c>
      <c r="BT54" t="str">
        <f>IF(F54&lt;&gt;"",IF(COUNTIF(BT$3:BT53,F54)&gt;0,"",F54),"")</f>
        <v/>
      </c>
      <c r="BU54" t="str">
        <f>IF(G54&lt;&gt;"",IF(COUNTIF(BU$3:BU53,G54)&gt;0,"",G54),"")</f>
        <v/>
      </c>
    </row>
    <row r="55" spans="1:73" ht="18" x14ac:dyDescent="0.2">
      <c r="A55" s="595" t="str">
        <f t="shared" si="10"/>
        <v>Interventi di ristrutturazione urbanistica o nuova edificazioneResidenzialiCon cambio di destinazione da agricolo (Oneri Verdi)IF &gt; 3</v>
      </c>
      <c r="B55" s="751" t="s">
        <v>16785</v>
      </c>
      <c r="C55" s="752" t="s">
        <v>16782</v>
      </c>
      <c r="D55" s="752" t="s">
        <v>16793</v>
      </c>
      <c r="E55" s="651" t="s">
        <v>16788</v>
      </c>
      <c r="F55" s="345"/>
      <c r="G55" s="345"/>
      <c r="H55" s="934">
        <v>20.149999999999999</v>
      </c>
      <c r="I55" s="934">
        <v>58.19</v>
      </c>
      <c r="J55" s="598"/>
      <c r="K55" s="948">
        <v>50.82</v>
      </c>
      <c r="L55" s="822"/>
      <c r="M55" s="822"/>
      <c r="N55" s="950"/>
      <c r="O55" s="942"/>
      <c r="P55" s="942"/>
      <c r="Q55" s="597"/>
      <c r="R55" s="597"/>
      <c r="S55" s="600" t="s">
        <v>72</v>
      </c>
      <c r="V55" s="362">
        <f t="shared" si="22"/>
        <v>53</v>
      </c>
      <c r="W55" s="601" t="str">
        <f t="shared" si="23"/>
        <v/>
      </c>
      <c r="X55" s="601" t="str">
        <f t="shared" si="11"/>
        <v/>
      </c>
      <c r="Y55" s="601" t="str">
        <f t="shared" si="12"/>
        <v/>
      </c>
      <c r="Z55" s="601" t="str">
        <f t="shared" si="13"/>
        <v/>
      </c>
      <c r="AA55" s="601" t="str">
        <f t="shared" si="14"/>
        <v/>
      </c>
      <c r="AB55" s="601" t="str">
        <f t="shared" si="15"/>
        <v/>
      </c>
      <c r="AD55" s="362" t="str">
        <f>IF(AK55&lt;&gt;"",MAX(AD$3:AD54)+1,"")</f>
        <v/>
      </c>
      <c r="AE55" s="362" t="str">
        <f>IF(AL55&lt;&gt;"",MAX(AE$3:AE54)+1,"")</f>
        <v/>
      </c>
      <c r="AF55" s="362" t="str">
        <f>IF(AM55&lt;&gt;"",MAX(AF$3:AF54)+1,"")</f>
        <v/>
      </c>
      <c r="AG55" s="362" t="str">
        <f>IF(AN55&lt;&gt;"",MAX(AG$3:AG54)+1,"")</f>
        <v/>
      </c>
      <c r="AH55" s="362" t="str">
        <f>IF(AO55&lt;&gt;"",MAX(AH$3:AH54)+1,"")</f>
        <v/>
      </c>
      <c r="AI55" s="362" t="str">
        <f>IF(AP55&lt;&gt;"",MAX(AI$3:AI54)+1,"")</f>
        <v/>
      </c>
      <c r="AK55" s="362" t="str">
        <f>IF(B55="","",IF(COUNTIF($AK$3:AL54,B55)=0,B55,""))</f>
        <v/>
      </c>
      <c r="AL55" s="362" t="str">
        <f>IF(C55="","",IF($B55='Oneri di Urbanizzazione'!$E$29,IF(COUNTIF($AL$3:AL54,$C55)=0,$C55,""),""))</f>
        <v/>
      </c>
      <c r="AM55" s="362" t="str">
        <f>IF(D55="","",IF(AND($B55='Oneri di Urbanizzazione'!$E$29,$C55='Oneri di Urbanizzazione'!$E$31),IF(COUNTIF(AM$3:AM54,$D55)=0,$D55,""),""))</f>
        <v/>
      </c>
      <c r="AN55" s="362" t="str">
        <f>IF(E55="","",IF(AND($B55='Oneri di Urbanizzazione'!$E$29,$C55='Oneri di Urbanizzazione'!$E$31,$D55='Oneri di Urbanizzazione'!$E$34),IF(COUNTIF(AN$3:AN54,$E55)=0,$E55,""),""))</f>
        <v/>
      </c>
      <c r="AO55" s="362" t="str">
        <f>IF(F55="","",IF(AND($B55='Oneri di Urbanizzazione'!$E$29,$C55='Oneri di Urbanizzazione'!$E$31,$D55='Oneri di Urbanizzazione'!$E$34,$E55='Oneri di Urbanizzazione'!$E$36),IF(COUNTIF(AO$3:AO54,$F55)=0,$F55,""),""))</f>
        <v/>
      </c>
      <c r="AP55" s="362" t="str">
        <f>IF(G55="","",IF(AND($B55='Oneri di Urbanizzazione'!$E$29,$C55='Oneri di Urbanizzazione'!$E$31,$D55='Oneri di Urbanizzazione'!$E$34,$E55='Oneri di Urbanizzazione'!$E$36,$F55='Oneri di Urbanizzazione'!$E$38),IF(COUNTIF(AP$3:AP54,$G55)=0,$G55,""),""))</f>
        <v/>
      </c>
      <c r="AY55">
        <f t="shared" si="24"/>
        <v>53</v>
      </c>
      <c r="AZ55" s="375" t="str">
        <f t="shared" si="16"/>
        <v/>
      </c>
      <c r="BA55" s="375" t="str">
        <f t="shared" si="17"/>
        <v/>
      </c>
      <c r="BB55" s="375" t="str">
        <f t="shared" si="18"/>
        <v/>
      </c>
      <c r="BC55" s="375" t="str">
        <f t="shared" si="19"/>
        <v/>
      </c>
      <c r="BD55" s="375" t="str">
        <f t="shared" si="20"/>
        <v/>
      </c>
      <c r="BE55" s="375" t="str">
        <f t="shared" si="21"/>
        <v/>
      </c>
      <c r="BI55" t="str">
        <f>IF(BP55&lt;&gt;"",MAX(BI$3:BI54)+1,"")</f>
        <v/>
      </c>
      <c r="BJ55" t="str">
        <f>IF(BQ55&lt;&gt;"",MAX(BJ$3:BJ54)+1,"")</f>
        <v/>
      </c>
      <c r="BK55" t="str">
        <f>IF(BR55&lt;&gt;"",MAX(BK$3:BK54)+1,"")</f>
        <v/>
      </c>
      <c r="BL55" t="str">
        <f>IF(BS55&lt;&gt;"",MAX(BL$3:BL54)+1,"")</f>
        <v/>
      </c>
      <c r="BM55" t="str">
        <f>IF(BT55&lt;&gt;"",MAX(BM$3:BM54)+1,"")</f>
        <v/>
      </c>
      <c r="BN55" t="str">
        <f>IF(BU55&lt;&gt;"",MAX(BN$3:BN54)+1,"")</f>
        <v/>
      </c>
      <c r="BP55" t="str">
        <f>IF(B55&lt;&gt;"",IF(COUNTIF(BP$3:BP54,B55)&gt;0,"",B55),"")</f>
        <v/>
      </c>
      <c r="BQ55" t="str">
        <f>IF(C55&lt;&gt;"",IF(COUNTIF(BQ$3:BQ54,C55)&gt;0,"",C55),"")</f>
        <v/>
      </c>
      <c r="BR55" t="str">
        <f>IF(D55&lt;&gt;"",IF(COUNTIF(BR$3:BR54,D55)&gt;0,"",D55),"")</f>
        <v/>
      </c>
      <c r="BS55" t="str">
        <f>IF(E55&lt;&gt;"",IF(COUNTIF(BS$3:BS54,E55)&gt;0,"",E55),"")</f>
        <v/>
      </c>
      <c r="BT55" t="str">
        <f>IF(F55&lt;&gt;"",IF(COUNTIF(BT$3:BT54,F55)&gt;0,"",F55),"")</f>
        <v/>
      </c>
      <c r="BU55" t="str">
        <f>IF(G55&lt;&gt;"",IF(COUNTIF(BU$3:BU54,G55)&gt;0,"",G55),"")</f>
        <v/>
      </c>
    </row>
    <row r="56" spans="1:73" ht="18" x14ac:dyDescent="0.2">
      <c r="A56" s="595" t="str">
        <f t="shared" si="10"/>
        <v>Interventi di ristrutturazione urbanistica o nuova edificazioneResidenzialiCon cambio di destinazione da agricolo (Oneri Verdi)</v>
      </c>
      <c r="B56" s="751" t="s">
        <v>16785</v>
      </c>
      <c r="C56" s="752" t="s">
        <v>16782</v>
      </c>
      <c r="D56" s="752" t="s">
        <v>16793</v>
      </c>
      <c r="E56" s="651"/>
      <c r="F56" s="345"/>
      <c r="G56" s="345"/>
      <c r="H56" s="934">
        <v>18.13</v>
      </c>
      <c r="I56" s="934">
        <v>52.37</v>
      </c>
      <c r="J56" s="598"/>
      <c r="K56" s="948">
        <v>50.82</v>
      </c>
      <c r="L56" s="822"/>
      <c r="M56" s="822"/>
      <c r="N56" s="950"/>
      <c r="O56" s="942"/>
      <c r="P56" s="942"/>
      <c r="Q56" s="597"/>
      <c r="R56" s="597"/>
      <c r="S56" s="600" t="s">
        <v>72</v>
      </c>
      <c r="V56" s="362">
        <f t="shared" si="22"/>
        <v>54</v>
      </c>
      <c r="W56" s="601" t="str">
        <f t="shared" si="23"/>
        <v/>
      </c>
      <c r="X56" s="601" t="str">
        <f t="shared" si="11"/>
        <v/>
      </c>
      <c r="Y56" s="601" t="str">
        <f t="shared" si="12"/>
        <v/>
      </c>
      <c r="Z56" s="601" t="str">
        <f t="shared" si="13"/>
        <v/>
      </c>
      <c r="AA56" s="601" t="str">
        <f t="shared" si="14"/>
        <v/>
      </c>
      <c r="AB56" s="601" t="str">
        <f t="shared" si="15"/>
        <v/>
      </c>
      <c r="AD56" s="362" t="str">
        <f>IF(AK56&lt;&gt;"",MAX(AD$3:AD55)+1,"")</f>
        <v/>
      </c>
      <c r="AE56" s="362" t="str">
        <f>IF(AL56&lt;&gt;"",MAX(AE$3:AE55)+1,"")</f>
        <v/>
      </c>
      <c r="AF56" s="362" t="str">
        <f>IF(AM56&lt;&gt;"",MAX(AF$3:AF55)+1,"")</f>
        <v/>
      </c>
      <c r="AG56" s="362" t="str">
        <f>IF(AN56&lt;&gt;"",MAX(AG$3:AG55)+1,"")</f>
        <v/>
      </c>
      <c r="AH56" s="362" t="str">
        <f>IF(AO56&lt;&gt;"",MAX(AH$3:AH55)+1,"")</f>
        <v/>
      </c>
      <c r="AI56" s="362" t="str">
        <f>IF(AP56&lt;&gt;"",MAX(AI$3:AI55)+1,"")</f>
        <v/>
      </c>
      <c r="AK56" s="362" t="str">
        <f>IF(B56="","",IF(COUNTIF($AK$3:AL55,B56)=0,B56,""))</f>
        <v/>
      </c>
      <c r="AL56" s="362" t="str">
        <f>IF(C56="","",IF($B56='Oneri di Urbanizzazione'!$E$29,IF(COUNTIF($AL$3:AL55,$C56)=0,$C56,""),""))</f>
        <v/>
      </c>
      <c r="AM56" s="362" t="str">
        <f>IF(D56="","",IF(AND($B56='Oneri di Urbanizzazione'!$E$29,$C56='Oneri di Urbanizzazione'!$E$31),IF(COUNTIF(AM$3:AM55,$D56)=0,$D56,""),""))</f>
        <v/>
      </c>
      <c r="AN56" s="362" t="str">
        <f>IF(E56="","",IF(AND($B56='Oneri di Urbanizzazione'!$E$29,$C56='Oneri di Urbanizzazione'!$E$31,$D56='Oneri di Urbanizzazione'!$E$34),IF(COUNTIF(AN$3:AN55,$E56)=0,$E56,""),""))</f>
        <v/>
      </c>
      <c r="AO56" s="362" t="str">
        <f>IF(F56="","",IF(AND($B56='Oneri di Urbanizzazione'!$E$29,$C56='Oneri di Urbanizzazione'!$E$31,$D56='Oneri di Urbanizzazione'!$E$34,$E56='Oneri di Urbanizzazione'!$E$36),IF(COUNTIF(AO$3:AO55,$F56)=0,$F56,""),""))</f>
        <v/>
      </c>
      <c r="AP56" s="362" t="str">
        <f>IF(G56="","",IF(AND($B56='Oneri di Urbanizzazione'!$E$29,$C56='Oneri di Urbanizzazione'!$E$31,$D56='Oneri di Urbanizzazione'!$E$34,$E56='Oneri di Urbanizzazione'!$E$36,$F56='Oneri di Urbanizzazione'!$E$38),IF(COUNTIF(AP$3:AP55,$G56)=0,$G56,""),""))</f>
        <v/>
      </c>
      <c r="AY56">
        <f t="shared" si="24"/>
        <v>54</v>
      </c>
      <c r="AZ56" s="375" t="str">
        <f t="shared" si="16"/>
        <v/>
      </c>
      <c r="BA56" s="375" t="str">
        <f t="shared" si="17"/>
        <v/>
      </c>
      <c r="BB56" s="375" t="str">
        <f t="shared" si="18"/>
        <v/>
      </c>
      <c r="BC56" s="375" t="str">
        <f t="shared" si="19"/>
        <v/>
      </c>
      <c r="BD56" s="375" t="str">
        <f t="shared" si="20"/>
        <v/>
      </c>
      <c r="BE56" s="375" t="str">
        <f t="shared" si="21"/>
        <v/>
      </c>
      <c r="BI56" t="str">
        <f>IF(BP56&lt;&gt;"",MAX(BI$3:BI55)+1,"")</f>
        <v/>
      </c>
      <c r="BJ56" t="str">
        <f>IF(BQ56&lt;&gt;"",MAX(BJ$3:BJ55)+1,"")</f>
        <v/>
      </c>
      <c r="BK56" t="str">
        <f>IF(BR56&lt;&gt;"",MAX(BK$3:BK55)+1,"")</f>
        <v/>
      </c>
      <c r="BL56" t="str">
        <f>IF(BS56&lt;&gt;"",MAX(BL$3:BL55)+1,"")</f>
        <v/>
      </c>
      <c r="BM56" t="str">
        <f>IF(BT56&lt;&gt;"",MAX(BM$3:BM55)+1,"")</f>
        <v/>
      </c>
      <c r="BN56" t="str">
        <f>IF(BU56&lt;&gt;"",MAX(BN$3:BN55)+1,"")</f>
        <v/>
      </c>
      <c r="BP56" t="str">
        <f>IF(B56&lt;&gt;"",IF(COUNTIF(BP$3:BP55,B56)&gt;0,"",B56),"")</f>
        <v/>
      </c>
      <c r="BQ56" t="str">
        <f>IF(C56&lt;&gt;"",IF(COUNTIF(BQ$3:BQ55,C56)&gt;0,"",C56),"")</f>
        <v/>
      </c>
      <c r="BR56" t="str">
        <f>IF(D56&lt;&gt;"",IF(COUNTIF(BR$3:BR55,D56)&gt;0,"",D56),"")</f>
        <v/>
      </c>
      <c r="BS56" t="str">
        <f>IF(E56&lt;&gt;"",IF(COUNTIF(BS$3:BS55,E56)&gt;0,"",E56),"")</f>
        <v/>
      </c>
      <c r="BT56" t="str">
        <f>IF(F56&lt;&gt;"",IF(COUNTIF(BT$3:BT55,F56)&gt;0,"",F56),"")</f>
        <v/>
      </c>
      <c r="BU56" t="str">
        <f>IF(G56&lt;&gt;"",IF(COUNTIF(BU$3:BU55,G56)&gt;0,"",G56),"")</f>
        <v/>
      </c>
    </row>
    <row r="57" spans="1:73" ht="18" x14ac:dyDescent="0.2">
      <c r="A57" s="595" t="str">
        <f t="shared" si="10"/>
        <v>Interventi di restauro e di ristrutturazione ediliziaArtigianali o IndustrialiCon cambio di destinazione da agricolo (Oneri Verdi)</v>
      </c>
      <c r="B57" s="751" t="s">
        <v>16781</v>
      </c>
      <c r="C57" s="752" t="s">
        <v>16789</v>
      </c>
      <c r="D57" s="752" t="s">
        <v>16793</v>
      </c>
      <c r="E57" s="651"/>
      <c r="F57" s="345"/>
      <c r="G57" s="345"/>
      <c r="H57" s="934">
        <v>5.21</v>
      </c>
      <c r="I57" s="934">
        <v>4.78</v>
      </c>
      <c r="J57" s="598"/>
      <c r="K57" s="948">
        <v>22.14</v>
      </c>
      <c r="L57" s="822"/>
      <c r="M57" s="822"/>
      <c r="N57" s="950"/>
      <c r="O57" s="941"/>
      <c r="P57" s="941"/>
      <c r="Q57" s="597"/>
      <c r="R57" s="597"/>
      <c r="S57" s="600" t="s">
        <v>72</v>
      </c>
      <c r="V57" s="362">
        <f t="shared" si="22"/>
        <v>55</v>
      </c>
      <c r="W57" s="601" t="str">
        <f t="shared" si="23"/>
        <v/>
      </c>
      <c r="X57" s="601" t="str">
        <f t="shared" si="11"/>
        <v/>
      </c>
      <c r="Y57" s="601" t="str">
        <f t="shared" si="12"/>
        <v/>
      </c>
      <c r="Z57" s="601" t="str">
        <f t="shared" si="13"/>
        <v/>
      </c>
      <c r="AA57" s="601" t="str">
        <f t="shared" si="14"/>
        <v/>
      </c>
      <c r="AB57" s="601" t="str">
        <f t="shared" si="15"/>
        <v/>
      </c>
      <c r="AD57" s="362" t="str">
        <f>IF(AK57&lt;&gt;"",MAX(AD$3:AD56)+1,"")</f>
        <v/>
      </c>
      <c r="AE57" s="362" t="str">
        <f>IF(AL57&lt;&gt;"",MAX(AE$3:AE56)+1,"")</f>
        <v/>
      </c>
      <c r="AF57" s="362" t="str">
        <f>IF(AM57&lt;&gt;"",MAX(AF$3:AF56)+1,"")</f>
        <v/>
      </c>
      <c r="AG57" s="362" t="str">
        <f>IF(AN57&lt;&gt;"",MAX(AG$3:AG56)+1,"")</f>
        <v/>
      </c>
      <c r="AH57" s="362" t="str">
        <f>IF(AO57&lt;&gt;"",MAX(AH$3:AH56)+1,"")</f>
        <v/>
      </c>
      <c r="AI57" s="362" t="str">
        <f>IF(AP57&lt;&gt;"",MAX(AI$3:AI56)+1,"")</f>
        <v/>
      </c>
      <c r="AK57" s="362" t="str">
        <f>IF(B57="","",IF(COUNTIF($AK$3:AL56,B57)=0,B57,""))</f>
        <v/>
      </c>
      <c r="AL57" s="362" t="str">
        <f>IF(C57="","",IF($B57='Oneri di Urbanizzazione'!$E$29,IF(COUNTIF($AL$3:AL56,$C57)=0,$C57,""),""))</f>
        <v/>
      </c>
      <c r="AM57" s="362" t="str">
        <f>IF(D57="","",IF(AND($B57='Oneri di Urbanizzazione'!$E$29,$C57='Oneri di Urbanizzazione'!$E$31),IF(COUNTIF(AM$3:AM56,$D57)=0,$D57,""),""))</f>
        <v/>
      </c>
      <c r="AN57" s="362" t="str">
        <f>IF(E57="","",IF(AND($B57='Oneri di Urbanizzazione'!$E$29,$C57='Oneri di Urbanizzazione'!$E$31,$D57='Oneri di Urbanizzazione'!$E$34),IF(COUNTIF(AN$3:AN56,$E57)=0,$E57,""),""))</f>
        <v/>
      </c>
      <c r="AO57" s="362" t="str">
        <f>IF(F57="","",IF(AND($B57='Oneri di Urbanizzazione'!$E$29,$C57='Oneri di Urbanizzazione'!$E$31,$D57='Oneri di Urbanizzazione'!$E$34,$E57='Oneri di Urbanizzazione'!$E$36),IF(COUNTIF(AO$3:AO56,$F57)=0,$F57,""),""))</f>
        <v/>
      </c>
      <c r="AP57" s="362" t="str">
        <f>IF(G57="","",IF(AND($B57='Oneri di Urbanizzazione'!$E$29,$C57='Oneri di Urbanizzazione'!$E$31,$D57='Oneri di Urbanizzazione'!$E$34,$E57='Oneri di Urbanizzazione'!$E$36,$F57='Oneri di Urbanizzazione'!$E$38),IF(COUNTIF(AP$3:AP56,$G57)=0,$G57,""),""))</f>
        <v/>
      </c>
      <c r="AY57">
        <f t="shared" si="24"/>
        <v>55</v>
      </c>
      <c r="AZ57" s="375" t="str">
        <f t="shared" si="16"/>
        <v/>
      </c>
      <c r="BA57" s="375" t="str">
        <f t="shared" si="17"/>
        <v/>
      </c>
      <c r="BB57" s="375" t="str">
        <f t="shared" si="18"/>
        <v/>
      </c>
      <c r="BC57" s="375" t="str">
        <f t="shared" si="19"/>
        <v/>
      </c>
      <c r="BD57" s="375" t="str">
        <f t="shared" si="20"/>
        <v/>
      </c>
      <c r="BE57" s="375" t="str">
        <f t="shared" si="21"/>
        <v/>
      </c>
      <c r="BI57" t="str">
        <f>IF(BP57&lt;&gt;"",MAX(BI$3:BI56)+1,"")</f>
        <v/>
      </c>
      <c r="BJ57" t="str">
        <f>IF(BQ57&lt;&gt;"",MAX(BJ$3:BJ56)+1,"")</f>
        <v/>
      </c>
      <c r="BK57" t="str">
        <f>IF(BR57&lt;&gt;"",MAX(BK$3:BK56)+1,"")</f>
        <v/>
      </c>
      <c r="BL57" t="str">
        <f>IF(BS57&lt;&gt;"",MAX(BL$3:BL56)+1,"")</f>
        <v/>
      </c>
      <c r="BM57" t="str">
        <f>IF(BT57&lt;&gt;"",MAX(BM$3:BM56)+1,"")</f>
        <v/>
      </c>
      <c r="BN57" t="str">
        <f>IF(BU57&lt;&gt;"",MAX(BN$3:BN56)+1,"")</f>
        <v/>
      </c>
      <c r="BP57" t="str">
        <f>IF(B57&lt;&gt;"",IF(COUNTIF(BP$3:BP56,B57)&gt;0,"",B57),"")</f>
        <v/>
      </c>
      <c r="BQ57" t="str">
        <f>IF(C57&lt;&gt;"",IF(COUNTIF(BQ$3:BQ56,C57)&gt;0,"",C57),"")</f>
        <v/>
      </c>
      <c r="BR57" t="str">
        <f>IF(D57&lt;&gt;"",IF(COUNTIF(BR$3:BR56,D57)&gt;0,"",D57),"")</f>
        <v/>
      </c>
      <c r="BS57" t="str">
        <f>IF(E57&lt;&gt;"",IF(COUNTIF(BS$3:BS56,E57)&gt;0,"",E57),"")</f>
        <v/>
      </c>
      <c r="BT57" t="str">
        <f>IF(F57&lt;&gt;"",IF(COUNTIF(BT$3:BT56,F57)&gt;0,"",F57),"")</f>
        <v/>
      </c>
      <c r="BU57" t="str">
        <f>IF(G57&lt;&gt;"",IF(COUNTIF(BU$3:BU56,G57)&gt;0,"",G57),"")</f>
        <v/>
      </c>
    </row>
    <row r="58" spans="1:73" ht="25.5" x14ac:dyDescent="0.2">
      <c r="A58" s="595" t="str">
        <f t="shared" si="10"/>
        <v>intervento di ristrutturazione edilizia con addizione funzionale o comunque con aumento di superficie: per ogni mc aggiuntoArtigianali o IndustrialiCon cambio di destinazione da agricolo (Oneri Verdi)</v>
      </c>
      <c r="B58" s="751" t="s">
        <v>16783</v>
      </c>
      <c r="C58" s="752" t="s">
        <v>16789</v>
      </c>
      <c r="D58" s="752" t="s">
        <v>16793</v>
      </c>
      <c r="E58" s="651"/>
      <c r="F58" s="345"/>
      <c r="G58" s="345"/>
      <c r="H58" s="934">
        <v>8.06</v>
      </c>
      <c r="I58" s="934">
        <v>7.38</v>
      </c>
      <c r="J58" s="598"/>
      <c r="K58" s="948">
        <v>22.14</v>
      </c>
      <c r="L58" s="822"/>
      <c r="M58" s="822"/>
      <c r="N58" s="950"/>
      <c r="O58" s="944"/>
      <c r="P58" s="944"/>
      <c r="Q58" s="597"/>
      <c r="R58" s="597"/>
      <c r="S58" s="600" t="s">
        <v>72</v>
      </c>
      <c r="V58" s="362">
        <f t="shared" si="22"/>
        <v>56</v>
      </c>
      <c r="W58" s="601" t="str">
        <f t="shared" si="23"/>
        <v/>
      </c>
      <c r="X58" s="601" t="str">
        <f t="shared" si="11"/>
        <v/>
      </c>
      <c r="Y58" s="601" t="str">
        <f t="shared" si="12"/>
        <v/>
      </c>
      <c r="Z58" s="601" t="str">
        <f t="shared" si="13"/>
        <v/>
      </c>
      <c r="AA58" s="601" t="str">
        <f t="shared" si="14"/>
        <v/>
      </c>
      <c r="AB58" s="601" t="str">
        <f t="shared" si="15"/>
        <v/>
      </c>
      <c r="AD58" s="362" t="str">
        <f>IF(AK58&lt;&gt;"",MAX(AD$3:AD57)+1,"")</f>
        <v/>
      </c>
      <c r="AE58" s="362" t="str">
        <f>IF(AL58&lt;&gt;"",MAX(AE$3:AE57)+1,"")</f>
        <v/>
      </c>
      <c r="AF58" s="362" t="str">
        <f>IF(AM58&lt;&gt;"",MAX(AF$3:AF57)+1,"")</f>
        <v/>
      </c>
      <c r="AG58" s="362" t="str">
        <f>IF(AN58&lt;&gt;"",MAX(AG$3:AG57)+1,"")</f>
        <v/>
      </c>
      <c r="AH58" s="362" t="str">
        <f>IF(AO58&lt;&gt;"",MAX(AH$3:AH57)+1,"")</f>
        <v/>
      </c>
      <c r="AI58" s="362" t="str">
        <f>IF(AP58&lt;&gt;"",MAX(AI$3:AI57)+1,"")</f>
        <v/>
      </c>
      <c r="AK58" s="362" t="str">
        <f>IF(B58="","",IF(COUNTIF($AK$3:AL57,B58)=0,B58,""))</f>
        <v/>
      </c>
      <c r="AL58" s="362" t="str">
        <f>IF(C58="","",IF($B58='Oneri di Urbanizzazione'!$E$29,IF(COUNTIF($AL$3:AL57,$C58)=0,$C58,""),""))</f>
        <v/>
      </c>
      <c r="AM58" s="362" t="str">
        <f>IF(D58="","",IF(AND($B58='Oneri di Urbanizzazione'!$E$29,$C58='Oneri di Urbanizzazione'!$E$31),IF(COUNTIF(AM$3:AM57,$D58)=0,$D58,""),""))</f>
        <v/>
      </c>
      <c r="AN58" s="362" t="str">
        <f>IF(E58="","",IF(AND($B58='Oneri di Urbanizzazione'!$E$29,$C58='Oneri di Urbanizzazione'!$E$31,$D58='Oneri di Urbanizzazione'!$E$34),IF(COUNTIF(AN$3:AN57,$E58)=0,$E58,""),""))</f>
        <v/>
      </c>
      <c r="AO58" s="362" t="str">
        <f>IF(F58="","",IF(AND($B58='Oneri di Urbanizzazione'!$E$29,$C58='Oneri di Urbanizzazione'!$E$31,$D58='Oneri di Urbanizzazione'!$E$34,$E58='Oneri di Urbanizzazione'!$E$36),IF(COUNTIF(AO$3:AO57,$F58)=0,$F58,""),""))</f>
        <v/>
      </c>
      <c r="AP58" s="362" t="str">
        <f>IF(G58="","",IF(AND($B58='Oneri di Urbanizzazione'!$E$29,$C58='Oneri di Urbanizzazione'!$E$31,$D58='Oneri di Urbanizzazione'!$E$34,$E58='Oneri di Urbanizzazione'!$E$36,$F58='Oneri di Urbanizzazione'!$E$38),IF(COUNTIF(AP$3:AP57,$G58)=0,$G58,""),""))</f>
        <v/>
      </c>
      <c r="AY58">
        <f t="shared" si="24"/>
        <v>56</v>
      </c>
      <c r="AZ58" s="375" t="str">
        <f t="shared" si="16"/>
        <v/>
      </c>
      <c r="BA58" s="375" t="str">
        <f t="shared" si="17"/>
        <v/>
      </c>
      <c r="BB58" s="375" t="str">
        <f t="shared" si="18"/>
        <v/>
      </c>
      <c r="BC58" s="375" t="str">
        <f t="shared" si="19"/>
        <v/>
      </c>
      <c r="BD58" s="375" t="str">
        <f t="shared" si="20"/>
        <v/>
      </c>
      <c r="BE58" s="375" t="str">
        <f t="shared" si="21"/>
        <v/>
      </c>
      <c r="BI58" t="str">
        <f>IF(BP58&lt;&gt;"",MAX(BI$3:BI57)+1,"")</f>
        <v/>
      </c>
      <c r="BJ58" t="str">
        <f>IF(BQ58&lt;&gt;"",MAX(BJ$3:BJ57)+1,"")</f>
        <v/>
      </c>
      <c r="BK58" t="str">
        <f>IF(BR58&lt;&gt;"",MAX(BK$3:BK57)+1,"")</f>
        <v/>
      </c>
      <c r="BL58" t="str">
        <f>IF(BS58&lt;&gt;"",MAX(BL$3:BL57)+1,"")</f>
        <v/>
      </c>
      <c r="BM58" t="str">
        <f>IF(BT58&lt;&gt;"",MAX(BM$3:BM57)+1,"")</f>
        <v/>
      </c>
      <c r="BN58" t="str">
        <f>IF(BU58&lt;&gt;"",MAX(BN$3:BN57)+1,"")</f>
        <v/>
      </c>
      <c r="BP58" t="str">
        <f>IF(B58&lt;&gt;"",IF(COUNTIF(BP$3:BP57,B58)&gt;0,"",B58),"")</f>
        <v/>
      </c>
      <c r="BQ58" t="str">
        <f>IF(C58&lt;&gt;"",IF(COUNTIF(BQ$3:BQ57,C58)&gt;0,"",C58),"")</f>
        <v/>
      </c>
      <c r="BR58" t="str">
        <f>IF(D58&lt;&gt;"",IF(COUNTIF(BR$3:BR57,D58)&gt;0,"",D58),"")</f>
        <v/>
      </c>
      <c r="BS58" t="str">
        <f>IF(E58&lt;&gt;"",IF(COUNTIF(BS$3:BS57,E58)&gt;0,"",E58),"")</f>
        <v/>
      </c>
      <c r="BT58" t="str">
        <f>IF(F58&lt;&gt;"",IF(COUNTIF(BT$3:BT57,F58)&gt;0,"",F58),"")</f>
        <v/>
      </c>
      <c r="BU58" t="str">
        <f>IF(G58&lt;&gt;"",IF(COUNTIF(BU$3:BU57,G58)&gt;0,"",G58),"")</f>
        <v/>
      </c>
    </row>
    <row r="59" spans="1:73" ht="18" x14ac:dyDescent="0.2">
      <c r="A59" s="595" t="str">
        <f t="shared" si="10"/>
        <v>Interventi di sostituzione ediliziaArtigianali o IndustrialiCon cambio di destinazione da agricolo (Oneri Verdi)IF &lt; 1,5</v>
      </c>
      <c r="B59" s="751" t="s">
        <v>16784</v>
      </c>
      <c r="C59" s="752" t="s">
        <v>16789</v>
      </c>
      <c r="D59" s="752" t="s">
        <v>16793</v>
      </c>
      <c r="E59" s="651" t="s">
        <v>16786</v>
      </c>
      <c r="F59" s="345"/>
      <c r="G59" s="345"/>
      <c r="H59" s="934">
        <v>17.059999999999999</v>
      </c>
      <c r="I59" s="934">
        <v>15.64</v>
      </c>
      <c r="J59" s="598"/>
      <c r="K59" s="948">
        <v>22.14</v>
      </c>
      <c r="L59" s="822"/>
      <c r="M59" s="822"/>
      <c r="N59" s="950"/>
      <c r="O59" s="944"/>
      <c r="P59" s="944"/>
      <c r="Q59" s="597"/>
      <c r="R59" s="597"/>
      <c r="S59" s="600" t="s">
        <v>72</v>
      </c>
      <c r="V59" s="362">
        <f t="shared" si="22"/>
        <v>57</v>
      </c>
      <c r="W59" s="601" t="str">
        <f t="shared" si="23"/>
        <v/>
      </c>
      <c r="X59" s="601" t="str">
        <f t="shared" si="11"/>
        <v/>
      </c>
      <c r="Y59" s="601" t="str">
        <f t="shared" si="12"/>
        <v/>
      </c>
      <c r="Z59" s="601" t="str">
        <f t="shared" si="13"/>
        <v/>
      </c>
      <c r="AA59" s="601" t="str">
        <f t="shared" si="14"/>
        <v/>
      </c>
      <c r="AB59" s="601" t="str">
        <f t="shared" si="15"/>
        <v/>
      </c>
      <c r="AD59" s="362" t="str">
        <f>IF(AK59&lt;&gt;"",MAX(AD$3:AD58)+1,"")</f>
        <v/>
      </c>
      <c r="AE59" s="362" t="str">
        <f>IF(AL59&lt;&gt;"",MAX(AE$3:AE58)+1,"")</f>
        <v/>
      </c>
      <c r="AF59" s="362" t="str">
        <f>IF(AM59&lt;&gt;"",MAX(AF$3:AF58)+1,"")</f>
        <v/>
      </c>
      <c r="AG59" s="362" t="str">
        <f>IF(AN59&lt;&gt;"",MAX(AG$3:AG58)+1,"")</f>
        <v/>
      </c>
      <c r="AH59" s="362" t="str">
        <f>IF(AO59&lt;&gt;"",MAX(AH$3:AH58)+1,"")</f>
        <v/>
      </c>
      <c r="AI59" s="362" t="str">
        <f>IF(AP59&lt;&gt;"",MAX(AI$3:AI58)+1,"")</f>
        <v/>
      </c>
      <c r="AK59" s="362" t="str">
        <f>IF(B59="","",IF(COUNTIF($AK$3:AL58,B59)=0,B59,""))</f>
        <v/>
      </c>
      <c r="AL59" s="362" t="str">
        <f>IF(C59="","",IF($B59='Oneri di Urbanizzazione'!$E$29,IF(COUNTIF($AL$3:AL58,$C59)=0,$C59,""),""))</f>
        <v/>
      </c>
      <c r="AM59" s="362" t="str">
        <f>IF(D59="","",IF(AND($B59='Oneri di Urbanizzazione'!$E$29,$C59='Oneri di Urbanizzazione'!$E$31),IF(COUNTIF(AM$3:AM58,$D59)=0,$D59,""),""))</f>
        <v/>
      </c>
      <c r="AN59" s="362" t="str">
        <f>IF(E59="","",IF(AND($B59='Oneri di Urbanizzazione'!$E$29,$C59='Oneri di Urbanizzazione'!$E$31,$D59='Oneri di Urbanizzazione'!$E$34),IF(COUNTIF(AN$3:AN58,$E59)=0,$E59,""),""))</f>
        <v/>
      </c>
      <c r="AO59" s="362" t="str">
        <f>IF(F59="","",IF(AND($B59='Oneri di Urbanizzazione'!$E$29,$C59='Oneri di Urbanizzazione'!$E$31,$D59='Oneri di Urbanizzazione'!$E$34,$E59='Oneri di Urbanizzazione'!$E$36),IF(COUNTIF(AO$3:AO58,$F59)=0,$F59,""),""))</f>
        <v/>
      </c>
      <c r="AP59" s="362" t="str">
        <f>IF(G59="","",IF(AND($B59='Oneri di Urbanizzazione'!$E$29,$C59='Oneri di Urbanizzazione'!$E$31,$D59='Oneri di Urbanizzazione'!$E$34,$E59='Oneri di Urbanizzazione'!$E$36,$F59='Oneri di Urbanizzazione'!$E$38),IF(COUNTIF(AP$3:AP58,$G59)=0,$G59,""),""))</f>
        <v/>
      </c>
      <c r="AY59">
        <f t="shared" si="24"/>
        <v>57</v>
      </c>
      <c r="AZ59" s="375" t="str">
        <f t="shared" si="16"/>
        <v/>
      </c>
      <c r="BA59" s="375" t="str">
        <f t="shared" si="17"/>
        <v/>
      </c>
      <c r="BB59" s="375" t="str">
        <f t="shared" si="18"/>
        <v/>
      </c>
      <c r="BC59" s="375" t="str">
        <f t="shared" si="19"/>
        <v/>
      </c>
      <c r="BD59" s="375" t="str">
        <f t="shared" si="20"/>
        <v/>
      </c>
      <c r="BE59" s="375" t="str">
        <f t="shared" si="21"/>
        <v/>
      </c>
      <c r="BI59" t="str">
        <f>IF(BP59&lt;&gt;"",MAX(BI$3:BI58)+1,"")</f>
        <v/>
      </c>
      <c r="BJ59" t="str">
        <f>IF(BQ59&lt;&gt;"",MAX(BJ$3:BJ58)+1,"")</f>
        <v/>
      </c>
      <c r="BK59" t="str">
        <f>IF(BR59&lt;&gt;"",MAX(BK$3:BK58)+1,"")</f>
        <v/>
      </c>
      <c r="BL59" t="str">
        <f>IF(BS59&lt;&gt;"",MAX(BL$3:BL58)+1,"")</f>
        <v/>
      </c>
      <c r="BM59" t="str">
        <f>IF(BT59&lt;&gt;"",MAX(BM$3:BM58)+1,"")</f>
        <v/>
      </c>
      <c r="BN59" t="str">
        <f>IF(BU59&lt;&gt;"",MAX(BN$3:BN58)+1,"")</f>
        <v/>
      </c>
      <c r="BP59" t="str">
        <f>IF(B59&lt;&gt;"",IF(COUNTIF(BP$3:BP58,B59)&gt;0,"",B59),"")</f>
        <v/>
      </c>
      <c r="BQ59" t="str">
        <f>IF(C59&lt;&gt;"",IF(COUNTIF(BQ$3:BQ58,C59)&gt;0,"",C59),"")</f>
        <v/>
      </c>
      <c r="BR59" t="str">
        <f>IF(D59&lt;&gt;"",IF(COUNTIF(BR$3:BR58,D59)&gt;0,"",D59),"")</f>
        <v/>
      </c>
      <c r="BS59" t="str">
        <f>IF(E59&lt;&gt;"",IF(COUNTIF(BS$3:BS58,E59)&gt;0,"",E59),"")</f>
        <v/>
      </c>
      <c r="BT59" t="str">
        <f>IF(F59&lt;&gt;"",IF(COUNTIF(BT$3:BT58,F59)&gt;0,"",F59),"")</f>
        <v/>
      </c>
      <c r="BU59" t="str">
        <f>IF(G59&lt;&gt;"",IF(COUNTIF(BU$3:BU58,G59)&gt;0,"",G59),"")</f>
        <v/>
      </c>
    </row>
    <row r="60" spans="1:73" ht="18" x14ac:dyDescent="0.2">
      <c r="A60" s="595" t="str">
        <f t="shared" si="10"/>
        <v>Interventi di ristrutturazione urbanistica o nuova edificazioneArtigianali o IndustrialiCon cambio di destinazione da agricolo (Oneri Verdi)IF &gt; 1,5 &lt; 3</v>
      </c>
      <c r="B60" s="751" t="s">
        <v>16785</v>
      </c>
      <c r="C60" s="752" t="s">
        <v>16789</v>
      </c>
      <c r="D60" s="752" t="s">
        <v>16793</v>
      </c>
      <c r="E60" s="753" t="s">
        <v>16787</v>
      </c>
      <c r="F60" s="345"/>
      <c r="G60" s="345"/>
      <c r="H60" s="934">
        <v>32.229999999999997</v>
      </c>
      <c r="I60" s="934">
        <v>29.54</v>
      </c>
      <c r="J60" s="598"/>
      <c r="K60" s="948">
        <v>22.14</v>
      </c>
      <c r="L60" s="822"/>
      <c r="M60" s="822"/>
      <c r="N60" s="950"/>
      <c r="O60" s="940"/>
      <c r="P60" s="940"/>
      <c r="Q60" s="597"/>
      <c r="R60" s="597"/>
      <c r="S60" s="600" t="s">
        <v>72</v>
      </c>
      <c r="V60" s="362">
        <f t="shared" si="22"/>
        <v>58</v>
      </c>
      <c r="W60" s="601" t="str">
        <f t="shared" si="23"/>
        <v/>
      </c>
      <c r="X60" s="601" t="str">
        <f t="shared" si="11"/>
        <v/>
      </c>
      <c r="Y60" s="601" t="str">
        <f t="shared" si="12"/>
        <v/>
      </c>
      <c r="Z60" s="601" t="str">
        <f t="shared" si="13"/>
        <v/>
      </c>
      <c r="AA60" s="601" t="str">
        <f t="shared" si="14"/>
        <v/>
      </c>
      <c r="AB60" s="601" t="str">
        <f t="shared" si="15"/>
        <v/>
      </c>
      <c r="AD60" s="362" t="str">
        <f>IF(AK60&lt;&gt;"",MAX(AD$3:AD59)+1,"")</f>
        <v/>
      </c>
      <c r="AE60" s="362" t="str">
        <f>IF(AL60&lt;&gt;"",MAX(AE$3:AE59)+1,"")</f>
        <v/>
      </c>
      <c r="AF60" s="362" t="str">
        <f>IF(AM60&lt;&gt;"",MAX(AF$3:AF59)+1,"")</f>
        <v/>
      </c>
      <c r="AG60" s="362" t="str">
        <f>IF(AN60&lt;&gt;"",MAX(AG$3:AG59)+1,"")</f>
        <v/>
      </c>
      <c r="AH60" s="362" t="str">
        <f>IF(AO60&lt;&gt;"",MAX(AH$3:AH59)+1,"")</f>
        <v/>
      </c>
      <c r="AI60" s="362" t="str">
        <f>IF(AP60&lt;&gt;"",MAX(AI$3:AI59)+1,"")</f>
        <v/>
      </c>
      <c r="AK60" s="362" t="str">
        <f>IF(B60="","",IF(COUNTIF($AK$3:AL59,B60)=0,B60,""))</f>
        <v/>
      </c>
      <c r="AL60" s="362" t="str">
        <f>IF(C60="","",IF($B60='Oneri di Urbanizzazione'!$E$29,IF(COUNTIF($AL$3:AL59,$C60)=0,$C60,""),""))</f>
        <v/>
      </c>
      <c r="AM60" s="362" t="str">
        <f>IF(D60="","",IF(AND($B60='Oneri di Urbanizzazione'!$E$29,$C60='Oneri di Urbanizzazione'!$E$31),IF(COUNTIF(AM$3:AM59,$D60)=0,$D60,""),""))</f>
        <v/>
      </c>
      <c r="AN60" s="362" t="str">
        <f>IF(E60="","",IF(AND($B60='Oneri di Urbanizzazione'!$E$29,$C60='Oneri di Urbanizzazione'!$E$31,$D60='Oneri di Urbanizzazione'!$E$34),IF(COUNTIF(AN$3:AN59,$E60)=0,$E60,""),""))</f>
        <v/>
      </c>
      <c r="AO60" s="362" t="str">
        <f>IF(F60="","",IF(AND($B60='Oneri di Urbanizzazione'!$E$29,$C60='Oneri di Urbanizzazione'!$E$31,$D60='Oneri di Urbanizzazione'!$E$34,$E60='Oneri di Urbanizzazione'!$E$36),IF(COUNTIF(AO$3:AO59,$F60)=0,$F60,""),""))</f>
        <v/>
      </c>
      <c r="AP60" s="362" t="str">
        <f>IF(G60="","",IF(AND($B60='Oneri di Urbanizzazione'!$E$29,$C60='Oneri di Urbanizzazione'!$E$31,$D60='Oneri di Urbanizzazione'!$E$34,$E60='Oneri di Urbanizzazione'!$E$36,$F60='Oneri di Urbanizzazione'!$E$38),IF(COUNTIF(AP$3:AP59,$G60)=0,$G60,""),""))</f>
        <v/>
      </c>
      <c r="AY60">
        <f t="shared" si="24"/>
        <v>58</v>
      </c>
      <c r="AZ60" s="375" t="str">
        <f t="shared" si="16"/>
        <v/>
      </c>
      <c r="BA60" s="375" t="str">
        <f t="shared" si="17"/>
        <v/>
      </c>
      <c r="BB60" s="375" t="str">
        <f t="shared" si="18"/>
        <v/>
      </c>
      <c r="BC60" s="375" t="str">
        <f t="shared" si="19"/>
        <v/>
      </c>
      <c r="BD60" s="375" t="str">
        <f t="shared" si="20"/>
        <v/>
      </c>
      <c r="BE60" s="375" t="str">
        <f t="shared" si="21"/>
        <v/>
      </c>
      <c r="BI60" t="str">
        <f>IF(BP60&lt;&gt;"",MAX(BI$3:BI59)+1,"")</f>
        <v/>
      </c>
      <c r="BJ60" t="str">
        <f>IF(BQ60&lt;&gt;"",MAX(BJ$3:BJ59)+1,"")</f>
        <v/>
      </c>
      <c r="BK60" t="str">
        <f>IF(BR60&lt;&gt;"",MAX(BK$3:BK59)+1,"")</f>
        <v/>
      </c>
      <c r="BL60" t="str">
        <f>IF(BS60&lt;&gt;"",MAX(BL$3:BL59)+1,"")</f>
        <v/>
      </c>
      <c r="BM60" t="str">
        <f>IF(BT60&lt;&gt;"",MAX(BM$3:BM59)+1,"")</f>
        <v/>
      </c>
      <c r="BN60" t="str">
        <f>IF(BU60&lt;&gt;"",MAX(BN$3:BN59)+1,"")</f>
        <v/>
      </c>
      <c r="BP60" t="str">
        <f>IF(B60&lt;&gt;"",IF(COUNTIF(BP$3:BP59,B60)&gt;0,"",B60),"")</f>
        <v/>
      </c>
      <c r="BQ60" t="str">
        <f>IF(C60&lt;&gt;"",IF(COUNTIF(BQ$3:BQ59,C60)&gt;0,"",C60),"")</f>
        <v/>
      </c>
      <c r="BR60" t="str">
        <f>IF(D60&lt;&gt;"",IF(COUNTIF(BR$3:BR59,D60)&gt;0,"",D60),"")</f>
        <v/>
      </c>
      <c r="BS60" t="str">
        <f>IF(E60&lt;&gt;"",IF(COUNTIF(BS$3:BS59,E60)&gt;0,"",E60),"")</f>
        <v/>
      </c>
      <c r="BT60" t="str">
        <f>IF(F60&lt;&gt;"",IF(COUNTIF(BT$3:BT59,F60)&gt;0,"",F60),"")</f>
        <v/>
      </c>
      <c r="BU60" t="str">
        <f>IF(G60&lt;&gt;"",IF(COUNTIF(BU$3:BU59,G60)&gt;0,"",G60),"")</f>
        <v/>
      </c>
    </row>
    <row r="61" spans="1:73" ht="18" x14ac:dyDescent="0.2">
      <c r="A61" s="595" t="str">
        <f t="shared" si="10"/>
        <v>Interventi di ristrutturazione urbanistica o nuova edificazioneArtigianali o IndustrialiCon cambio di destinazione da agricolo (Oneri Verdi)IF &gt; 3</v>
      </c>
      <c r="B61" s="751" t="s">
        <v>16785</v>
      </c>
      <c r="C61" s="751" t="s">
        <v>16789</v>
      </c>
      <c r="D61" s="752" t="s">
        <v>16793</v>
      </c>
      <c r="E61" s="753" t="s">
        <v>16788</v>
      </c>
      <c r="F61" s="345"/>
      <c r="G61" s="345"/>
      <c r="H61" s="934">
        <v>26.86</v>
      </c>
      <c r="I61" s="934">
        <v>24.62</v>
      </c>
      <c r="J61" s="598"/>
      <c r="K61" s="948">
        <v>22.14</v>
      </c>
      <c r="L61" s="822"/>
      <c r="M61" s="822"/>
      <c r="N61" s="950"/>
      <c r="O61" s="942"/>
      <c r="P61" s="942"/>
      <c r="Q61" s="597"/>
      <c r="R61" s="597"/>
      <c r="S61" s="600" t="s">
        <v>72</v>
      </c>
      <c r="V61" s="362">
        <f t="shared" si="22"/>
        <v>59</v>
      </c>
      <c r="W61" s="601" t="str">
        <f t="shared" si="23"/>
        <v/>
      </c>
      <c r="X61" s="601" t="str">
        <f t="shared" si="11"/>
        <v/>
      </c>
      <c r="Y61" s="601" t="str">
        <f t="shared" si="12"/>
        <v/>
      </c>
      <c r="Z61" s="601" t="str">
        <f t="shared" si="13"/>
        <v/>
      </c>
      <c r="AA61" s="601" t="str">
        <f t="shared" si="14"/>
        <v/>
      </c>
      <c r="AB61" s="601" t="str">
        <f t="shared" si="15"/>
        <v/>
      </c>
      <c r="AD61" s="362" t="str">
        <f>IF(AK61&lt;&gt;"",MAX(AD$3:AD60)+1,"")</f>
        <v/>
      </c>
      <c r="AE61" s="362" t="str">
        <f>IF(AL61&lt;&gt;"",MAX(AE$3:AE60)+1,"")</f>
        <v/>
      </c>
      <c r="AF61" s="362" t="str">
        <f>IF(AM61&lt;&gt;"",MAX(AF$3:AF60)+1,"")</f>
        <v/>
      </c>
      <c r="AG61" s="362" t="str">
        <f>IF(AN61&lt;&gt;"",MAX(AG$3:AG60)+1,"")</f>
        <v/>
      </c>
      <c r="AH61" s="362" t="str">
        <f>IF(AO61&lt;&gt;"",MAX(AH$3:AH60)+1,"")</f>
        <v/>
      </c>
      <c r="AI61" s="362" t="str">
        <f>IF(AP61&lt;&gt;"",MAX(AI$3:AI60)+1,"")</f>
        <v/>
      </c>
      <c r="AK61" s="362" t="str">
        <f>IF(B61="","",IF(COUNTIF($AK$3:AL60,B61)=0,B61,""))</f>
        <v/>
      </c>
      <c r="AL61" s="362" t="str">
        <f>IF(C61="","",IF($B61='Oneri di Urbanizzazione'!$E$29,IF(COUNTIF($AL$3:AL60,$C61)=0,$C61,""),""))</f>
        <v/>
      </c>
      <c r="AM61" s="362" t="str">
        <f>IF(D61="","",IF(AND($B61='Oneri di Urbanizzazione'!$E$29,$C61='Oneri di Urbanizzazione'!$E$31),IF(COUNTIF(AM$3:AM60,$D61)=0,$D61,""),""))</f>
        <v/>
      </c>
      <c r="AN61" s="362" t="str">
        <f>IF(E61="","",IF(AND($B61='Oneri di Urbanizzazione'!$E$29,$C61='Oneri di Urbanizzazione'!$E$31,$D61='Oneri di Urbanizzazione'!$E$34),IF(COUNTIF(AN$3:AN60,$E61)=0,$E61,""),""))</f>
        <v/>
      </c>
      <c r="AO61" s="362" t="str">
        <f>IF(F61="","",IF(AND($B61='Oneri di Urbanizzazione'!$E$29,$C61='Oneri di Urbanizzazione'!$E$31,$D61='Oneri di Urbanizzazione'!$E$34,$E61='Oneri di Urbanizzazione'!$E$36),IF(COUNTIF(AO$3:AO60,$F61)=0,$F61,""),""))</f>
        <v/>
      </c>
      <c r="AP61" s="362" t="str">
        <f>IF(G61="","",IF(AND($B61='Oneri di Urbanizzazione'!$E$29,$C61='Oneri di Urbanizzazione'!$E$31,$D61='Oneri di Urbanizzazione'!$E$34,$E61='Oneri di Urbanizzazione'!$E$36,$F61='Oneri di Urbanizzazione'!$E$38),IF(COUNTIF(AP$3:AP60,$G61)=0,$G61,""),""))</f>
        <v/>
      </c>
      <c r="AY61">
        <f t="shared" si="24"/>
        <v>59</v>
      </c>
      <c r="AZ61" s="375" t="str">
        <f t="shared" si="16"/>
        <v/>
      </c>
      <c r="BA61" s="375" t="str">
        <f t="shared" si="17"/>
        <v/>
      </c>
      <c r="BB61" s="375" t="str">
        <f t="shared" si="18"/>
        <v/>
      </c>
      <c r="BC61" s="375" t="str">
        <f t="shared" si="19"/>
        <v/>
      </c>
      <c r="BD61" s="375" t="str">
        <f t="shared" si="20"/>
        <v/>
      </c>
      <c r="BE61" s="375" t="str">
        <f t="shared" si="21"/>
        <v/>
      </c>
      <c r="BI61" t="str">
        <f>IF(BP61&lt;&gt;"",MAX(BI$3:BI60)+1,"")</f>
        <v/>
      </c>
      <c r="BJ61" t="str">
        <f>IF(BQ61&lt;&gt;"",MAX(BJ$3:BJ60)+1,"")</f>
        <v/>
      </c>
      <c r="BK61" t="str">
        <f>IF(BR61&lt;&gt;"",MAX(BK$3:BK60)+1,"")</f>
        <v/>
      </c>
      <c r="BL61" t="str">
        <f>IF(BS61&lt;&gt;"",MAX(BL$3:BL60)+1,"")</f>
        <v/>
      </c>
      <c r="BM61" t="str">
        <f>IF(BT61&lt;&gt;"",MAX(BM$3:BM60)+1,"")</f>
        <v/>
      </c>
      <c r="BN61" t="str">
        <f>IF(BU61&lt;&gt;"",MAX(BN$3:BN60)+1,"")</f>
        <v/>
      </c>
      <c r="BP61" t="str">
        <f>IF(B61&lt;&gt;"",IF(COUNTIF(BP$3:BP60,B61)&gt;0,"",B61),"")</f>
        <v/>
      </c>
      <c r="BQ61" t="str">
        <f>IF(C61&lt;&gt;"",IF(COUNTIF(BQ$3:BQ60,C61)&gt;0,"",C61),"")</f>
        <v/>
      </c>
      <c r="BR61" t="str">
        <f>IF(D61&lt;&gt;"",IF(COUNTIF(BR$3:BR60,D61)&gt;0,"",D61),"")</f>
        <v/>
      </c>
      <c r="BS61" t="str">
        <f>IF(E61&lt;&gt;"",IF(COUNTIF(BS$3:BS60,E61)&gt;0,"",E61),"")</f>
        <v/>
      </c>
      <c r="BT61" t="str">
        <f>IF(F61&lt;&gt;"",IF(COUNTIF(BT$3:BT60,F61)&gt;0,"",F61),"")</f>
        <v/>
      </c>
      <c r="BU61" t="str">
        <f>IF(G61&lt;&gt;"",IF(COUNTIF(BU$3:BU60,G61)&gt;0,"",G61),"")</f>
        <v/>
      </c>
    </row>
    <row r="62" spans="1:73" ht="18" x14ac:dyDescent="0.2">
      <c r="A62" s="595" t="str">
        <f t="shared" si="10"/>
        <v>Interventi di ristrutturazione urbanistica o nuova edificazioneArtigianali o IndustrialiCon cambio di destinazione da agricolo (Oneri Verdi)</v>
      </c>
      <c r="B62" s="751" t="s">
        <v>16785</v>
      </c>
      <c r="C62" s="751" t="s">
        <v>16789</v>
      </c>
      <c r="D62" s="752" t="s">
        <v>16793</v>
      </c>
      <c r="E62" s="753"/>
      <c r="F62" s="345"/>
      <c r="G62" s="345"/>
      <c r="H62" s="934">
        <v>24.17</v>
      </c>
      <c r="I62" s="934">
        <v>22.15</v>
      </c>
      <c r="J62" s="598"/>
      <c r="K62" s="948">
        <v>22.14</v>
      </c>
      <c r="L62" s="822"/>
      <c r="M62" s="822"/>
      <c r="N62" s="950"/>
      <c r="O62" s="942"/>
      <c r="P62" s="942"/>
      <c r="Q62" s="597"/>
      <c r="R62" s="597"/>
      <c r="S62" s="600"/>
      <c r="V62" s="362">
        <f t="shared" si="22"/>
        <v>60</v>
      </c>
      <c r="W62" s="601" t="str">
        <f t="shared" si="23"/>
        <v/>
      </c>
      <c r="X62" s="601" t="str">
        <f t="shared" si="11"/>
        <v/>
      </c>
      <c r="Y62" s="601" t="str">
        <f t="shared" si="12"/>
        <v/>
      </c>
      <c r="Z62" s="601" t="str">
        <f t="shared" si="13"/>
        <v/>
      </c>
      <c r="AA62" s="601" t="str">
        <f t="shared" si="14"/>
        <v/>
      </c>
      <c r="AB62" s="601" t="str">
        <f t="shared" si="15"/>
        <v/>
      </c>
      <c r="AD62" s="362" t="str">
        <f>IF(AK62&lt;&gt;"",MAX(AD$3:AD61)+1,"")</f>
        <v/>
      </c>
      <c r="AE62" s="362" t="str">
        <f>IF(AL62&lt;&gt;"",MAX(AE$3:AE61)+1,"")</f>
        <v/>
      </c>
      <c r="AF62" s="362" t="str">
        <f>IF(AM62&lt;&gt;"",MAX(AF$3:AF61)+1,"")</f>
        <v/>
      </c>
      <c r="AG62" s="362" t="str">
        <f>IF(AN62&lt;&gt;"",MAX(AG$3:AG61)+1,"")</f>
        <v/>
      </c>
      <c r="AH62" s="362" t="str">
        <f>IF(AO62&lt;&gt;"",MAX(AH$3:AH61)+1,"")</f>
        <v/>
      </c>
      <c r="AI62" s="362" t="str">
        <f>IF(AP62&lt;&gt;"",MAX(AI$3:AI61)+1,"")</f>
        <v/>
      </c>
      <c r="AK62" s="362" t="str">
        <f>IF(B62="","",IF(COUNTIF($AK$3:AL61,B62)=0,B62,""))</f>
        <v/>
      </c>
      <c r="AL62" s="362" t="str">
        <f>IF(C62="","",IF($B62='Oneri di Urbanizzazione'!$E$29,IF(COUNTIF($AL$3:AL61,$C62)=0,$C62,""),""))</f>
        <v/>
      </c>
      <c r="AM62" s="362" t="str">
        <f>IF(D62="","",IF(AND($B62='Oneri di Urbanizzazione'!$E$29,$C62='Oneri di Urbanizzazione'!$E$31),IF(COUNTIF(AM$3:AM61,$D62)=0,$D62,""),""))</f>
        <v/>
      </c>
      <c r="AN62" s="362" t="str">
        <f>IF(E62="","",IF(AND($B62='Oneri di Urbanizzazione'!$E$29,$C62='Oneri di Urbanizzazione'!$E$31,$D62='Oneri di Urbanizzazione'!$E$34),IF(COUNTIF(AN$3:AN61,$E62)=0,$E62,""),""))</f>
        <v/>
      </c>
      <c r="AO62" s="362" t="str">
        <f>IF(F62="","",IF(AND($B62='Oneri di Urbanizzazione'!$E$29,$C62='Oneri di Urbanizzazione'!$E$31,$D62='Oneri di Urbanizzazione'!$E$34,$E62='Oneri di Urbanizzazione'!$E$36),IF(COUNTIF(AO$3:AO61,$F62)=0,$F62,""),""))</f>
        <v/>
      </c>
      <c r="AP62" s="362" t="str">
        <f>IF(G62="","",IF(AND($B62='Oneri di Urbanizzazione'!$E$29,$C62='Oneri di Urbanizzazione'!$E$31,$D62='Oneri di Urbanizzazione'!$E$34,$E62='Oneri di Urbanizzazione'!$E$36,$F62='Oneri di Urbanizzazione'!$E$38),IF(COUNTIF(AP$3:AP61,$G62)=0,$G62,""),""))</f>
        <v/>
      </c>
      <c r="AY62">
        <f t="shared" si="24"/>
        <v>60</v>
      </c>
      <c r="AZ62" s="375" t="str">
        <f t="shared" si="16"/>
        <v/>
      </c>
      <c r="BA62" s="375" t="str">
        <f t="shared" si="17"/>
        <v/>
      </c>
      <c r="BB62" s="375" t="str">
        <f t="shared" si="18"/>
        <v/>
      </c>
      <c r="BC62" s="375" t="str">
        <f t="shared" si="19"/>
        <v/>
      </c>
      <c r="BD62" s="375" t="str">
        <f t="shared" si="20"/>
        <v/>
      </c>
      <c r="BE62" s="375" t="str">
        <f t="shared" si="21"/>
        <v/>
      </c>
      <c r="BI62" t="str">
        <f>IF(BP62&lt;&gt;"",MAX(BI$3:BI61)+1,"")</f>
        <v/>
      </c>
      <c r="BJ62" t="str">
        <f>IF(BQ62&lt;&gt;"",MAX(BJ$3:BJ61)+1,"")</f>
        <v/>
      </c>
      <c r="BK62" t="str">
        <f>IF(BR62&lt;&gt;"",MAX(BK$3:BK61)+1,"")</f>
        <v/>
      </c>
      <c r="BL62" t="str">
        <f>IF(BS62&lt;&gt;"",MAX(BL$3:BL61)+1,"")</f>
        <v/>
      </c>
      <c r="BM62" t="str">
        <f>IF(BT62&lt;&gt;"",MAX(BM$3:BM61)+1,"")</f>
        <v/>
      </c>
      <c r="BN62" t="str">
        <f>IF(BU62&lt;&gt;"",MAX(BN$3:BN61)+1,"")</f>
        <v/>
      </c>
      <c r="BP62" t="str">
        <f>IF(B62&lt;&gt;"",IF(COUNTIF(BP$3:BP61,B62)&gt;0,"",B62),"")</f>
        <v/>
      </c>
      <c r="BQ62" t="str">
        <f>IF(C62&lt;&gt;"",IF(COUNTIF(BQ$3:BQ61,C62)&gt;0,"",C62),"")</f>
        <v/>
      </c>
      <c r="BR62" t="str">
        <f>IF(D62&lt;&gt;"",IF(COUNTIF(BR$3:BR61,D62)&gt;0,"",D62),"")</f>
        <v/>
      </c>
      <c r="BS62" t="str">
        <f>IF(E62&lt;&gt;"",IF(COUNTIF(BS$3:BS61,E62)&gt;0,"",E62),"")</f>
        <v/>
      </c>
      <c r="BT62" t="str">
        <f>IF(F62&lt;&gt;"",IF(COUNTIF(BT$3:BT61,F62)&gt;0,"",F62),"")</f>
        <v/>
      </c>
      <c r="BU62" t="str">
        <f>IF(G62&lt;&gt;"",IF(COUNTIF(BU$3:BU61,G62)&gt;0,"",G62),"")</f>
        <v/>
      </c>
    </row>
    <row r="63" spans="1:73" ht="18" x14ac:dyDescent="0.2">
      <c r="A63" s="595" t="str">
        <f t="shared" si="10"/>
        <v>Interventi di restauro e di ristrutturazione ediliziaTuristici Commerciali e DirezionaliCon cambio di destinazione da agricolo (Oneri Verdi)</v>
      </c>
      <c r="B63" s="751" t="s">
        <v>16781</v>
      </c>
      <c r="C63" s="751" t="s">
        <v>16791</v>
      </c>
      <c r="D63" s="752" t="s">
        <v>16793</v>
      </c>
      <c r="E63" s="753"/>
      <c r="F63" s="345"/>
      <c r="G63" s="345"/>
      <c r="H63" s="934">
        <v>4.92</v>
      </c>
      <c r="I63" s="934">
        <v>2.46</v>
      </c>
      <c r="J63" s="598"/>
      <c r="K63" s="948">
        <v>11.4</v>
      </c>
      <c r="L63" s="822"/>
      <c r="M63" s="822"/>
      <c r="N63" s="950"/>
      <c r="O63" s="941"/>
      <c r="P63" s="941"/>
      <c r="Q63" s="597"/>
      <c r="R63" s="597"/>
      <c r="S63" s="600"/>
      <c r="V63" s="362">
        <f t="shared" si="22"/>
        <v>61</v>
      </c>
      <c r="W63" s="601" t="str">
        <f t="shared" si="23"/>
        <v/>
      </c>
      <c r="X63" s="601" t="str">
        <f t="shared" si="11"/>
        <v/>
      </c>
      <c r="Y63" s="601" t="str">
        <f t="shared" si="12"/>
        <v/>
      </c>
      <c r="Z63" s="601" t="str">
        <f t="shared" si="13"/>
        <v/>
      </c>
      <c r="AA63" s="601" t="str">
        <f t="shared" si="14"/>
        <v/>
      </c>
      <c r="AB63" s="601" t="str">
        <f t="shared" si="15"/>
        <v/>
      </c>
      <c r="AD63" s="362" t="str">
        <f>IF(AK63&lt;&gt;"",MAX(AD$3:AD62)+1,"")</f>
        <v/>
      </c>
      <c r="AE63" s="362" t="str">
        <f>IF(AL63&lt;&gt;"",MAX(AE$3:AE62)+1,"")</f>
        <v/>
      </c>
      <c r="AF63" s="362" t="str">
        <f>IF(AM63&lt;&gt;"",MAX(AF$3:AF62)+1,"")</f>
        <v/>
      </c>
      <c r="AG63" s="362" t="str">
        <f>IF(AN63&lt;&gt;"",MAX(AG$3:AG62)+1,"")</f>
        <v/>
      </c>
      <c r="AH63" s="362" t="str">
        <f>IF(AO63&lt;&gt;"",MAX(AH$3:AH62)+1,"")</f>
        <v/>
      </c>
      <c r="AI63" s="362" t="str">
        <f>IF(AP63&lt;&gt;"",MAX(AI$3:AI62)+1,"")</f>
        <v/>
      </c>
      <c r="AK63" s="362" t="str">
        <f>IF(B63="","",IF(COUNTIF($AK$3:AL62,B63)=0,B63,""))</f>
        <v/>
      </c>
      <c r="AL63" s="362" t="str">
        <f>IF(C63="","",IF($B63='Oneri di Urbanizzazione'!$E$29,IF(COUNTIF($AL$3:AL62,$C63)=0,$C63,""),""))</f>
        <v/>
      </c>
      <c r="AM63" s="362" t="str">
        <f>IF(D63="","",IF(AND($B63='Oneri di Urbanizzazione'!$E$29,$C63='Oneri di Urbanizzazione'!$E$31),IF(COUNTIF(AM$3:AM62,$D63)=0,$D63,""),""))</f>
        <v/>
      </c>
      <c r="AN63" s="362" t="str">
        <f>IF(E63="","",IF(AND($B63='Oneri di Urbanizzazione'!$E$29,$C63='Oneri di Urbanizzazione'!$E$31,$D63='Oneri di Urbanizzazione'!$E$34),IF(COUNTIF(AN$3:AN62,$E63)=0,$E63,""),""))</f>
        <v/>
      </c>
      <c r="AO63" s="362" t="str">
        <f>IF(F63="","",IF(AND($B63='Oneri di Urbanizzazione'!$E$29,$C63='Oneri di Urbanizzazione'!$E$31,$D63='Oneri di Urbanizzazione'!$E$34,$E63='Oneri di Urbanizzazione'!$E$36),IF(COUNTIF(AO$3:AO62,$F63)=0,$F63,""),""))</f>
        <v/>
      </c>
      <c r="AP63" s="362" t="str">
        <f>IF(G63="","",IF(AND($B63='Oneri di Urbanizzazione'!$E$29,$C63='Oneri di Urbanizzazione'!$E$31,$D63='Oneri di Urbanizzazione'!$E$34,$E63='Oneri di Urbanizzazione'!$E$36,$F63='Oneri di Urbanizzazione'!$E$38),IF(COUNTIF(AP$3:AP62,$G63)=0,$G63,""),""))</f>
        <v/>
      </c>
      <c r="AY63">
        <f t="shared" si="24"/>
        <v>61</v>
      </c>
      <c r="AZ63" s="375" t="str">
        <f t="shared" si="16"/>
        <v/>
      </c>
      <c r="BA63" s="375" t="str">
        <f t="shared" si="17"/>
        <v/>
      </c>
      <c r="BB63" s="375" t="str">
        <f t="shared" si="18"/>
        <v/>
      </c>
      <c r="BC63" s="375" t="str">
        <f t="shared" si="19"/>
        <v/>
      </c>
      <c r="BD63" s="375" t="str">
        <f t="shared" si="20"/>
        <v/>
      </c>
      <c r="BE63" s="375" t="str">
        <f t="shared" si="21"/>
        <v/>
      </c>
      <c r="BI63" t="str">
        <f>IF(BP63&lt;&gt;"",MAX(BI$3:BI62)+1,"")</f>
        <v/>
      </c>
      <c r="BJ63" t="str">
        <f>IF(BQ63&lt;&gt;"",MAX(BJ$3:BJ62)+1,"")</f>
        <v/>
      </c>
      <c r="BK63" t="str">
        <f>IF(BR63&lt;&gt;"",MAX(BK$3:BK62)+1,"")</f>
        <v/>
      </c>
      <c r="BL63" t="str">
        <f>IF(BS63&lt;&gt;"",MAX(BL$3:BL62)+1,"")</f>
        <v/>
      </c>
      <c r="BM63" t="str">
        <f>IF(BT63&lt;&gt;"",MAX(BM$3:BM62)+1,"")</f>
        <v/>
      </c>
      <c r="BN63" t="str">
        <f>IF(BU63&lt;&gt;"",MAX(BN$3:BN62)+1,"")</f>
        <v/>
      </c>
      <c r="BP63" t="str">
        <f>IF(B63&lt;&gt;"",IF(COUNTIF(BP$3:BP62,B63)&gt;0,"",B63),"")</f>
        <v/>
      </c>
      <c r="BQ63" t="str">
        <f>IF(C63&lt;&gt;"",IF(COUNTIF(BQ$3:BQ62,C63)&gt;0,"",C63),"")</f>
        <v/>
      </c>
      <c r="BR63" t="str">
        <f>IF(D63&lt;&gt;"",IF(COUNTIF(BR$3:BR62,D63)&gt;0,"",D63),"")</f>
        <v/>
      </c>
      <c r="BS63" t="str">
        <f>IF(E63&lt;&gt;"",IF(COUNTIF(BS$3:BS62,E63)&gt;0,"",E63),"")</f>
        <v/>
      </c>
      <c r="BT63" t="str">
        <f>IF(F63&lt;&gt;"",IF(COUNTIF(BT$3:BT62,F63)&gt;0,"",F63),"")</f>
        <v/>
      </c>
      <c r="BU63" t="str">
        <f>IF(G63&lt;&gt;"",IF(COUNTIF(BU$3:BU62,G63)&gt;0,"",G63),"")</f>
        <v/>
      </c>
    </row>
    <row r="64" spans="1:73" ht="25.5" x14ac:dyDescent="0.2">
      <c r="A64" s="595" t="str">
        <f t="shared" si="10"/>
        <v>intervento di ristrutturazione edilizia con addizione funzionale o comunque con aumento di superficie: per ogni mc aggiuntoTuristici Commerciali e DirezionaliCon cambio di destinazione da agricolo (Oneri Verdi)</v>
      </c>
      <c r="B64" s="751" t="s">
        <v>16783</v>
      </c>
      <c r="C64" s="751" t="s">
        <v>16791</v>
      </c>
      <c r="D64" s="752" t="s">
        <v>16793</v>
      </c>
      <c r="E64" s="753"/>
      <c r="F64" s="345"/>
      <c r="G64" s="345"/>
      <c r="H64" s="934">
        <v>7.6</v>
      </c>
      <c r="I64" s="934">
        <v>3.8</v>
      </c>
      <c r="J64" s="598"/>
      <c r="K64" s="948">
        <v>11.4</v>
      </c>
      <c r="L64" s="822"/>
      <c r="M64" s="822"/>
      <c r="N64" s="950"/>
      <c r="O64" s="944"/>
      <c r="P64" s="944"/>
      <c r="Q64" s="597"/>
      <c r="R64" s="597"/>
      <c r="S64" s="600"/>
      <c r="V64" s="362">
        <f t="shared" si="22"/>
        <v>62</v>
      </c>
      <c r="W64" s="601" t="str">
        <f t="shared" si="23"/>
        <v/>
      </c>
      <c r="X64" s="601" t="str">
        <f t="shared" si="11"/>
        <v/>
      </c>
      <c r="Y64" s="601" t="str">
        <f t="shared" si="12"/>
        <v/>
      </c>
      <c r="Z64" s="601" t="str">
        <f t="shared" si="13"/>
        <v/>
      </c>
      <c r="AA64" s="601" t="str">
        <f t="shared" si="14"/>
        <v/>
      </c>
      <c r="AB64" s="601" t="str">
        <f t="shared" si="15"/>
        <v/>
      </c>
      <c r="AD64" s="362" t="str">
        <f>IF(AK64&lt;&gt;"",MAX(AD$3:AD63)+1,"")</f>
        <v/>
      </c>
      <c r="AE64" s="362" t="str">
        <f>IF(AL64&lt;&gt;"",MAX(AE$3:AE63)+1,"")</f>
        <v/>
      </c>
      <c r="AF64" s="362" t="str">
        <f>IF(AM64&lt;&gt;"",MAX(AF$3:AF63)+1,"")</f>
        <v/>
      </c>
      <c r="AG64" s="362" t="str">
        <f>IF(AN64&lt;&gt;"",MAX(AG$3:AG63)+1,"")</f>
        <v/>
      </c>
      <c r="AH64" s="362" t="str">
        <f>IF(AO64&lt;&gt;"",MAX(AH$3:AH63)+1,"")</f>
        <v/>
      </c>
      <c r="AI64" s="362" t="str">
        <f>IF(AP64&lt;&gt;"",MAX(AI$3:AI63)+1,"")</f>
        <v/>
      </c>
      <c r="AK64" s="362" t="str">
        <f>IF(B64="","",IF(COUNTIF($AK$3:AL63,B64)=0,B64,""))</f>
        <v/>
      </c>
      <c r="AL64" s="362" t="str">
        <f>IF(C64="","",IF($B64='Oneri di Urbanizzazione'!$E$29,IF(COUNTIF($AL$3:AL63,$C64)=0,$C64,""),""))</f>
        <v/>
      </c>
      <c r="AM64" s="362" t="str">
        <f>IF(D64="","",IF(AND($B64='Oneri di Urbanizzazione'!$E$29,$C64='Oneri di Urbanizzazione'!$E$31),IF(COUNTIF(AM$3:AM63,$D64)=0,$D64,""),""))</f>
        <v/>
      </c>
      <c r="AN64" s="362" t="str">
        <f>IF(E64="","",IF(AND($B64='Oneri di Urbanizzazione'!$E$29,$C64='Oneri di Urbanizzazione'!$E$31,$D64='Oneri di Urbanizzazione'!$E$34),IF(COUNTIF(AN$3:AN63,$E64)=0,$E64,""),""))</f>
        <v/>
      </c>
      <c r="AO64" s="362" t="str">
        <f>IF(F64="","",IF(AND($B64='Oneri di Urbanizzazione'!$E$29,$C64='Oneri di Urbanizzazione'!$E$31,$D64='Oneri di Urbanizzazione'!$E$34,$E64='Oneri di Urbanizzazione'!$E$36),IF(COUNTIF(AO$3:AO63,$F64)=0,$F64,""),""))</f>
        <v/>
      </c>
      <c r="AP64" s="362" t="str">
        <f>IF(G64="","",IF(AND($B64='Oneri di Urbanizzazione'!$E$29,$C64='Oneri di Urbanizzazione'!$E$31,$D64='Oneri di Urbanizzazione'!$E$34,$E64='Oneri di Urbanizzazione'!$E$36,$F64='Oneri di Urbanizzazione'!$E$38),IF(COUNTIF(AP$3:AP63,$G64)=0,$G64,""),""))</f>
        <v/>
      </c>
      <c r="AY64">
        <f t="shared" si="24"/>
        <v>62</v>
      </c>
      <c r="AZ64" s="375" t="str">
        <f t="shared" si="16"/>
        <v/>
      </c>
      <c r="BA64" s="375" t="str">
        <f t="shared" si="17"/>
        <v/>
      </c>
      <c r="BB64" s="375" t="str">
        <f t="shared" si="18"/>
        <v/>
      </c>
      <c r="BC64" s="375" t="str">
        <f t="shared" si="19"/>
        <v/>
      </c>
      <c r="BD64" s="375" t="str">
        <f t="shared" si="20"/>
        <v/>
      </c>
      <c r="BE64" s="375" t="str">
        <f t="shared" si="21"/>
        <v/>
      </c>
      <c r="BI64" t="str">
        <f>IF(BP64&lt;&gt;"",MAX(BI$3:BI63)+1,"")</f>
        <v/>
      </c>
      <c r="BJ64" t="str">
        <f>IF(BQ64&lt;&gt;"",MAX(BJ$3:BJ63)+1,"")</f>
        <v/>
      </c>
      <c r="BK64" t="str">
        <f>IF(BR64&lt;&gt;"",MAX(BK$3:BK63)+1,"")</f>
        <v/>
      </c>
      <c r="BL64" t="str">
        <f>IF(BS64&lt;&gt;"",MAX(BL$3:BL63)+1,"")</f>
        <v/>
      </c>
      <c r="BM64" t="str">
        <f>IF(BT64&lt;&gt;"",MAX(BM$3:BM63)+1,"")</f>
        <v/>
      </c>
      <c r="BN64" t="str">
        <f>IF(BU64&lt;&gt;"",MAX(BN$3:BN63)+1,"")</f>
        <v/>
      </c>
      <c r="BP64" t="str">
        <f>IF(B64&lt;&gt;"",IF(COUNTIF(BP$3:BP63,B64)&gt;0,"",B64),"")</f>
        <v/>
      </c>
      <c r="BQ64" t="str">
        <f>IF(C64&lt;&gt;"",IF(COUNTIF(BQ$3:BQ63,C64)&gt;0,"",C64),"")</f>
        <v/>
      </c>
      <c r="BR64" t="str">
        <f>IF(D64&lt;&gt;"",IF(COUNTIF(BR$3:BR63,D64)&gt;0,"",D64),"")</f>
        <v/>
      </c>
      <c r="BS64" t="str">
        <f>IF(E64&lt;&gt;"",IF(COUNTIF(BS$3:BS63,E64)&gt;0,"",E64),"")</f>
        <v/>
      </c>
      <c r="BT64" t="str">
        <f>IF(F64&lt;&gt;"",IF(COUNTIF(BT$3:BT63,F64)&gt;0,"",F64),"")</f>
        <v/>
      </c>
      <c r="BU64" t="str">
        <f>IF(G64&lt;&gt;"",IF(COUNTIF(BU$3:BU63,G64)&gt;0,"",G64),"")</f>
        <v/>
      </c>
    </row>
    <row r="65" spans="1:73" ht="18" x14ac:dyDescent="0.2">
      <c r="A65" s="595" t="str">
        <f t="shared" si="10"/>
        <v>Interventi di sostituzione ediliziaTuristici Commerciali e DirezionaliCon cambio di destinazione da agricolo (Oneri Verdi)IF &lt; 1,5</v>
      </c>
      <c r="B65" s="751" t="s">
        <v>16784</v>
      </c>
      <c r="C65" s="751" t="s">
        <v>16791</v>
      </c>
      <c r="D65" s="752" t="s">
        <v>16793</v>
      </c>
      <c r="E65" s="753" t="s">
        <v>16786</v>
      </c>
      <c r="F65" s="345"/>
      <c r="G65" s="345"/>
      <c r="H65" s="934">
        <v>16.100000000000001</v>
      </c>
      <c r="I65" s="934">
        <v>8.0500000000000007</v>
      </c>
      <c r="J65" s="598"/>
      <c r="K65" s="948">
        <v>11.4</v>
      </c>
      <c r="L65" s="822"/>
      <c r="M65" s="822"/>
      <c r="N65" s="950"/>
      <c r="O65" s="944"/>
      <c r="P65" s="944"/>
      <c r="Q65" s="597"/>
      <c r="R65" s="597"/>
      <c r="S65" s="600"/>
      <c r="V65" s="362">
        <f t="shared" si="22"/>
        <v>63</v>
      </c>
      <c r="W65" s="601" t="str">
        <f t="shared" si="23"/>
        <v/>
      </c>
      <c r="X65" s="601" t="str">
        <f t="shared" si="11"/>
        <v/>
      </c>
      <c r="Y65" s="601" t="str">
        <f t="shared" si="12"/>
        <v/>
      </c>
      <c r="Z65" s="601" t="str">
        <f t="shared" si="13"/>
        <v/>
      </c>
      <c r="AA65" s="601" t="str">
        <f t="shared" si="14"/>
        <v/>
      </c>
      <c r="AB65" s="601" t="str">
        <f t="shared" si="15"/>
        <v/>
      </c>
      <c r="AD65" s="362" t="str">
        <f>IF(AK65&lt;&gt;"",MAX(AD$3:AD64)+1,"")</f>
        <v/>
      </c>
      <c r="AE65" s="362" t="str">
        <f>IF(AL65&lt;&gt;"",MAX(AE$3:AE64)+1,"")</f>
        <v/>
      </c>
      <c r="AF65" s="362" t="str">
        <f>IF(AM65&lt;&gt;"",MAX(AF$3:AF64)+1,"")</f>
        <v/>
      </c>
      <c r="AG65" s="362" t="str">
        <f>IF(AN65&lt;&gt;"",MAX(AG$3:AG64)+1,"")</f>
        <v/>
      </c>
      <c r="AH65" s="362" t="str">
        <f>IF(AO65&lt;&gt;"",MAX(AH$3:AH64)+1,"")</f>
        <v/>
      </c>
      <c r="AI65" s="362" t="str">
        <f>IF(AP65&lt;&gt;"",MAX(AI$3:AI64)+1,"")</f>
        <v/>
      </c>
      <c r="AK65" s="362" t="str">
        <f>IF(B65="","",IF(COUNTIF($AK$3:AL64,B65)=0,B65,""))</f>
        <v/>
      </c>
      <c r="AL65" s="362" t="str">
        <f>IF(C65="","",IF($B65='Oneri di Urbanizzazione'!$E$29,IF(COUNTIF($AL$3:AL64,$C65)=0,$C65,""),""))</f>
        <v/>
      </c>
      <c r="AM65" s="362" t="str">
        <f>IF(D65="","",IF(AND($B65='Oneri di Urbanizzazione'!$E$29,$C65='Oneri di Urbanizzazione'!$E$31),IF(COUNTIF(AM$3:AM64,$D65)=0,$D65,""),""))</f>
        <v/>
      </c>
      <c r="AN65" s="362" t="str">
        <f>IF(E65="","",IF(AND($B65='Oneri di Urbanizzazione'!$E$29,$C65='Oneri di Urbanizzazione'!$E$31,$D65='Oneri di Urbanizzazione'!$E$34),IF(COUNTIF(AN$3:AN64,$E65)=0,$E65,""),""))</f>
        <v/>
      </c>
      <c r="AO65" s="362" t="str">
        <f>IF(F65="","",IF(AND($B65='Oneri di Urbanizzazione'!$E$29,$C65='Oneri di Urbanizzazione'!$E$31,$D65='Oneri di Urbanizzazione'!$E$34,$E65='Oneri di Urbanizzazione'!$E$36),IF(COUNTIF(AO$3:AO64,$F65)=0,$F65,""),""))</f>
        <v/>
      </c>
      <c r="AP65" s="362" t="str">
        <f>IF(G65="","",IF(AND($B65='Oneri di Urbanizzazione'!$E$29,$C65='Oneri di Urbanizzazione'!$E$31,$D65='Oneri di Urbanizzazione'!$E$34,$E65='Oneri di Urbanizzazione'!$E$36,$F65='Oneri di Urbanizzazione'!$E$38),IF(COUNTIF(AP$3:AP64,$G65)=0,$G65,""),""))</f>
        <v/>
      </c>
      <c r="AY65">
        <f t="shared" si="24"/>
        <v>63</v>
      </c>
      <c r="AZ65" s="375" t="str">
        <f t="shared" si="16"/>
        <v/>
      </c>
      <c r="BA65" s="375" t="str">
        <f t="shared" si="17"/>
        <v/>
      </c>
      <c r="BB65" s="375" t="str">
        <f t="shared" si="18"/>
        <v/>
      </c>
      <c r="BC65" s="375" t="str">
        <f t="shared" si="19"/>
        <v/>
      </c>
      <c r="BD65" s="375" t="str">
        <f t="shared" si="20"/>
        <v/>
      </c>
      <c r="BE65" s="375" t="str">
        <f t="shared" si="21"/>
        <v/>
      </c>
      <c r="BI65" t="str">
        <f>IF(BP65&lt;&gt;"",MAX(BI$3:BI64)+1,"")</f>
        <v/>
      </c>
      <c r="BJ65" t="str">
        <f>IF(BQ65&lt;&gt;"",MAX(BJ$3:BJ64)+1,"")</f>
        <v/>
      </c>
      <c r="BK65" t="str">
        <f>IF(BR65&lt;&gt;"",MAX(BK$3:BK64)+1,"")</f>
        <v/>
      </c>
      <c r="BL65" t="str">
        <f>IF(BS65&lt;&gt;"",MAX(BL$3:BL64)+1,"")</f>
        <v/>
      </c>
      <c r="BM65" t="str">
        <f>IF(BT65&lt;&gt;"",MAX(BM$3:BM64)+1,"")</f>
        <v/>
      </c>
      <c r="BN65" t="str">
        <f>IF(BU65&lt;&gt;"",MAX(BN$3:BN64)+1,"")</f>
        <v/>
      </c>
      <c r="BP65" t="str">
        <f>IF(B65&lt;&gt;"",IF(COUNTIF(BP$3:BP64,B65)&gt;0,"",B65),"")</f>
        <v/>
      </c>
      <c r="BQ65" t="str">
        <f>IF(C65&lt;&gt;"",IF(COUNTIF(BQ$3:BQ64,C65)&gt;0,"",C65),"")</f>
        <v/>
      </c>
      <c r="BR65" t="str">
        <f>IF(D65&lt;&gt;"",IF(COUNTIF(BR$3:BR64,D65)&gt;0,"",D65),"")</f>
        <v/>
      </c>
      <c r="BS65" t="str">
        <f>IF(E65&lt;&gt;"",IF(COUNTIF(BS$3:BS64,E65)&gt;0,"",E65),"")</f>
        <v/>
      </c>
      <c r="BT65" t="str">
        <f>IF(F65&lt;&gt;"",IF(COUNTIF(BT$3:BT64,F65)&gt;0,"",F65),"")</f>
        <v/>
      </c>
      <c r="BU65" t="str">
        <f>IF(G65&lt;&gt;"",IF(COUNTIF(BU$3:BU64,G65)&gt;0,"",G65),"")</f>
        <v/>
      </c>
    </row>
    <row r="66" spans="1:73" ht="18" x14ac:dyDescent="0.2">
      <c r="A66" s="595" t="str">
        <f t="shared" si="10"/>
        <v>Interventi di ristrutturazione urbanistica o nuova edificazioneTuristici Commerciali e DirezionaliCon cambio di destinazione da agricolo (Oneri Verdi)IF &gt; 1,5 &lt; 3</v>
      </c>
      <c r="B66" s="751" t="s">
        <v>16785</v>
      </c>
      <c r="C66" s="751" t="s">
        <v>16791</v>
      </c>
      <c r="D66" s="752" t="s">
        <v>16793</v>
      </c>
      <c r="E66" s="753" t="s">
        <v>16787</v>
      </c>
      <c r="F66" s="345"/>
      <c r="G66" s="345"/>
      <c r="H66" s="934">
        <v>30.42</v>
      </c>
      <c r="I66" s="934">
        <v>15.2</v>
      </c>
      <c r="J66" s="598"/>
      <c r="K66" s="948">
        <v>11.4</v>
      </c>
      <c r="L66" s="822"/>
      <c r="M66" s="822"/>
      <c r="N66" s="950"/>
      <c r="O66" s="944"/>
      <c r="P66" s="944"/>
      <c r="Q66" s="597"/>
      <c r="R66" s="597"/>
      <c r="S66" s="600"/>
      <c r="V66" s="362">
        <f t="shared" si="22"/>
        <v>64</v>
      </c>
      <c r="W66" s="601" t="str">
        <f t="shared" si="23"/>
        <v/>
      </c>
      <c r="X66" s="601" t="str">
        <f t="shared" si="11"/>
        <v/>
      </c>
      <c r="Y66" s="601" t="str">
        <f t="shared" si="12"/>
        <v/>
      </c>
      <c r="Z66" s="601" t="str">
        <f t="shared" si="13"/>
        <v/>
      </c>
      <c r="AA66" s="601" t="str">
        <f t="shared" si="14"/>
        <v/>
      </c>
      <c r="AB66" s="601" t="str">
        <f t="shared" si="15"/>
        <v/>
      </c>
      <c r="AD66" s="362" t="str">
        <f>IF(AK66&lt;&gt;"",MAX(AD$3:AD65)+1,"")</f>
        <v/>
      </c>
      <c r="AE66" s="362" t="str">
        <f>IF(AL66&lt;&gt;"",MAX(AE$3:AE65)+1,"")</f>
        <v/>
      </c>
      <c r="AF66" s="362" t="str">
        <f>IF(AM66&lt;&gt;"",MAX(AF$3:AF65)+1,"")</f>
        <v/>
      </c>
      <c r="AG66" s="362" t="str">
        <f>IF(AN66&lt;&gt;"",MAX(AG$3:AG65)+1,"")</f>
        <v/>
      </c>
      <c r="AH66" s="362" t="str">
        <f>IF(AO66&lt;&gt;"",MAX(AH$3:AH65)+1,"")</f>
        <v/>
      </c>
      <c r="AI66" s="362" t="str">
        <f>IF(AP66&lt;&gt;"",MAX(AI$3:AI65)+1,"")</f>
        <v/>
      </c>
      <c r="AK66" s="362" t="str">
        <f>IF(B66="","",IF(COUNTIF($AK$3:AL65,B66)=0,B66,""))</f>
        <v/>
      </c>
      <c r="AL66" s="362" t="str">
        <f>IF(C66="","",IF($B66='Oneri di Urbanizzazione'!$E$29,IF(COUNTIF($AL$3:AL65,$C66)=0,$C66,""),""))</f>
        <v/>
      </c>
      <c r="AM66" s="362" t="str">
        <f>IF(D66="","",IF(AND($B66='Oneri di Urbanizzazione'!$E$29,$C66='Oneri di Urbanizzazione'!$E$31),IF(COUNTIF(AM$3:AM65,$D66)=0,$D66,""),""))</f>
        <v/>
      </c>
      <c r="AN66" s="362" t="str">
        <f>IF(E66="","",IF(AND($B66='Oneri di Urbanizzazione'!$E$29,$C66='Oneri di Urbanizzazione'!$E$31,$D66='Oneri di Urbanizzazione'!$E$34),IF(COUNTIF(AN$3:AN65,$E66)=0,$E66,""),""))</f>
        <v/>
      </c>
      <c r="AO66" s="362" t="str">
        <f>IF(F66="","",IF(AND($B66='Oneri di Urbanizzazione'!$E$29,$C66='Oneri di Urbanizzazione'!$E$31,$D66='Oneri di Urbanizzazione'!$E$34,$E66='Oneri di Urbanizzazione'!$E$36),IF(COUNTIF(AO$3:AO65,$F66)=0,$F66,""),""))</f>
        <v/>
      </c>
      <c r="AP66" s="362" t="str">
        <f>IF(G66="","",IF(AND($B66='Oneri di Urbanizzazione'!$E$29,$C66='Oneri di Urbanizzazione'!$E$31,$D66='Oneri di Urbanizzazione'!$E$34,$E66='Oneri di Urbanizzazione'!$E$36,$F66='Oneri di Urbanizzazione'!$E$38),IF(COUNTIF(AP$3:AP65,$G66)=0,$G66,""),""))</f>
        <v/>
      </c>
      <c r="AY66">
        <f t="shared" si="24"/>
        <v>64</v>
      </c>
      <c r="AZ66" s="375" t="str">
        <f t="shared" si="16"/>
        <v/>
      </c>
      <c r="BA66" s="375" t="str">
        <f t="shared" si="17"/>
        <v/>
      </c>
      <c r="BB66" s="375" t="str">
        <f t="shared" si="18"/>
        <v/>
      </c>
      <c r="BC66" s="375" t="str">
        <f t="shared" si="19"/>
        <v/>
      </c>
      <c r="BD66" s="375" t="str">
        <f t="shared" si="20"/>
        <v/>
      </c>
      <c r="BE66" s="375" t="str">
        <f t="shared" si="21"/>
        <v/>
      </c>
      <c r="BI66" t="str">
        <f>IF(BP66&lt;&gt;"",MAX(BI$3:BI65)+1,"")</f>
        <v/>
      </c>
      <c r="BJ66" t="str">
        <f>IF(BQ66&lt;&gt;"",MAX(BJ$3:BJ65)+1,"")</f>
        <v/>
      </c>
      <c r="BK66" t="str">
        <f>IF(BR66&lt;&gt;"",MAX(BK$3:BK65)+1,"")</f>
        <v/>
      </c>
      <c r="BL66" t="str">
        <f>IF(BS66&lt;&gt;"",MAX(BL$3:BL65)+1,"")</f>
        <v/>
      </c>
      <c r="BM66" t="str">
        <f>IF(BT66&lt;&gt;"",MAX(BM$3:BM65)+1,"")</f>
        <v/>
      </c>
      <c r="BN66" t="str">
        <f>IF(BU66&lt;&gt;"",MAX(BN$3:BN65)+1,"")</f>
        <v/>
      </c>
      <c r="BP66" t="str">
        <f>IF(B66&lt;&gt;"",IF(COUNTIF(BP$3:BP65,B66)&gt;0,"",B66),"")</f>
        <v/>
      </c>
      <c r="BQ66" t="str">
        <f>IF(C66&lt;&gt;"",IF(COUNTIF(BQ$3:BQ65,C66)&gt;0,"",C66),"")</f>
        <v/>
      </c>
      <c r="BR66" t="str">
        <f>IF(D66&lt;&gt;"",IF(COUNTIF(BR$3:BR65,D66)&gt;0,"",D66),"")</f>
        <v/>
      </c>
      <c r="BS66" t="str">
        <f>IF(E66&lt;&gt;"",IF(COUNTIF(BS$3:BS65,E66)&gt;0,"",E66),"")</f>
        <v/>
      </c>
      <c r="BT66" t="str">
        <f>IF(F66&lt;&gt;"",IF(COUNTIF(BT$3:BT65,F66)&gt;0,"",F66),"")</f>
        <v/>
      </c>
      <c r="BU66" t="str">
        <f>IF(G66&lt;&gt;"",IF(COUNTIF(BU$3:BU65,G66)&gt;0,"",G66),"")</f>
        <v/>
      </c>
    </row>
    <row r="67" spans="1:73" ht="18" x14ac:dyDescent="0.2">
      <c r="A67" s="595" t="str">
        <f t="shared" si="10"/>
        <v>Interventi di ristrutturazione urbanistica o nuova edificazioneTuristici Commerciali e DirezionaliCon cambio di destinazione da agricolo (Oneri Verdi)IF &gt; 3</v>
      </c>
      <c r="B67" s="751" t="s">
        <v>16785</v>
      </c>
      <c r="C67" s="752" t="s">
        <v>16791</v>
      </c>
      <c r="D67" s="752" t="s">
        <v>16793</v>
      </c>
      <c r="E67" s="753" t="s">
        <v>16788</v>
      </c>
      <c r="F67" s="345"/>
      <c r="G67" s="345"/>
      <c r="H67" s="934">
        <v>25.35</v>
      </c>
      <c r="I67" s="934">
        <v>12.67</v>
      </c>
      <c r="J67" s="598"/>
      <c r="K67" s="948">
        <v>11.4</v>
      </c>
      <c r="L67" s="822"/>
      <c r="M67" s="822"/>
      <c r="N67" s="950"/>
      <c r="O67" s="940"/>
      <c r="P67" s="940"/>
      <c r="Q67" s="597"/>
      <c r="R67" s="597"/>
      <c r="S67" s="600"/>
      <c r="V67" s="362">
        <f t="shared" si="22"/>
        <v>65</v>
      </c>
      <c r="W67" s="601" t="str">
        <f t="shared" si="23"/>
        <v/>
      </c>
      <c r="X67" s="601" t="str">
        <f t="shared" si="11"/>
        <v/>
      </c>
      <c r="Y67" s="601" t="str">
        <f t="shared" si="12"/>
        <v/>
      </c>
      <c r="Z67" s="601" t="str">
        <f t="shared" si="13"/>
        <v/>
      </c>
      <c r="AA67" s="601" t="str">
        <f t="shared" si="14"/>
        <v/>
      </c>
      <c r="AB67" s="601" t="str">
        <f t="shared" si="15"/>
        <v/>
      </c>
      <c r="AD67" s="362" t="str">
        <f>IF(AK67&lt;&gt;"",MAX(AD$3:AD66)+1,"")</f>
        <v/>
      </c>
      <c r="AE67" s="362" t="str">
        <f>IF(AL67&lt;&gt;"",MAX(AE$3:AE66)+1,"")</f>
        <v/>
      </c>
      <c r="AF67" s="362" t="str">
        <f>IF(AM67&lt;&gt;"",MAX(AF$3:AF66)+1,"")</f>
        <v/>
      </c>
      <c r="AG67" s="362" t="str">
        <f>IF(AN67&lt;&gt;"",MAX(AG$3:AG66)+1,"")</f>
        <v/>
      </c>
      <c r="AH67" s="362" t="str">
        <f>IF(AO67&lt;&gt;"",MAX(AH$3:AH66)+1,"")</f>
        <v/>
      </c>
      <c r="AI67" s="362" t="str">
        <f>IF(AP67&lt;&gt;"",MAX(AI$3:AI66)+1,"")</f>
        <v/>
      </c>
      <c r="AK67" s="362" t="str">
        <f>IF(B67="","",IF(COUNTIF($AK$3:AL66,B67)=0,B67,""))</f>
        <v/>
      </c>
      <c r="AL67" s="362" t="str">
        <f>IF(C67="","",IF($B67='Oneri di Urbanizzazione'!$E$29,IF(COUNTIF($AL$3:AL66,$C67)=0,$C67,""),""))</f>
        <v/>
      </c>
      <c r="AM67" s="362" t="str">
        <f>IF(D67="","",IF(AND($B67='Oneri di Urbanizzazione'!$E$29,$C67='Oneri di Urbanizzazione'!$E$31),IF(COUNTIF(AM$3:AM66,$D67)=0,$D67,""),""))</f>
        <v/>
      </c>
      <c r="AN67" s="362" t="str">
        <f>IF(E67="","",IF(AND($B67='Oneri di Urbanizzazione'!$E$29,$C67='Oneri di Urbanizzazione'!$E$31,$D67='Oneri di Urbanizzazione'!$E$34),IF(COUNTIF(AN$3:AN66,$E67)=0,$E67,""),""))</f>
        <v/>
      </c>
      <c r="AO67" s="362" t="str">
        <f>IF(F67="","",IF(AND($B67='Oneri di Urbanizzazione'!$E$29,$C67='Oneri di Urbanizzazione'!$E$31,$D67='Oneri di Urbanizzazione'!$E$34,$E67='Oneri di Urbanizzazione'!$E$36),IF(COUNTIF(AO$3:AO66,$F67)=0,$F67,""),""))</f>
        <v/>
      </c>
      <c r="AP67" s="362" t="str">
        <f>IF(G67="","",IF(AND($B67='Oneri di Urbanizzazione'!$E$29,$C67='Oneri di Urbanizzazione'!$E$31,$D67='Oneri di Urbanizzazione'!$E$34,$E67='Oneri di Urbanizzazione'!$E$36,$F67='Oneri di Urbanizzazione'!$E$38),IF(COUNTIF(AP$3:AP66,$G67)=0,$G67,""),""))</f>
        <v/>
      </c>
      <c r="AY67">
        <f t="shared" si="24"/>
        <v>65</v>
      </c>
      <c r="AZ67" s="375" t="str">
        <f t="shared" si="16"/>
        <v/>
      </c>
      <c r="BA67" s="375" t="str">
        <f t="shared" si="17"/>
        <v/>
      </c>
      <c r="BB67" s="375" t="str">
        <f t="shared" si="18"/>
        <v/>
      </c>
      <c r="BC67" s="375" t="str">
        <f t="shared" si="19"/>
        <v/>
      </c>
      <c r="BD67" s="375" t="str">
        <f t="shared" si="20"/>
        <v/>
      </c>
      <c r="BE67" s="375" t="str">
        <f t="shared" si="21"/>
        <v/>
      </c>
      <c r="BI67" t="str">
        <f>IF(BP67&lt;&gt;"",MAX(BI$3:BI66)+1,"")</f>
        <v/>
      </c>
      <c r="BJ67" t="str">
        <f>IF(BQ67&lt;&gt;"",MAX(BJ$3:BJ66)+1,"")</f>
        <v/>
      </c>
      <c r="BK67" t="str">
        <f>IF(BR67&lt;&gt;"",MAX(BK$3:BK66)+1,"")</f>
        <v/>
      </c>
      <c r="BL67" t="str">
        <f>IF(BS67&lt;&gt;"",MAX(BL$3:BL66)+1,"")</f>
        <v/>
      </c>
      <c r="BM67" t="str">
        <f>IF(BT67&lt;&gt;"",MAX(BM$3:BM66)+1,"")</f>
        <v/>
      </c>
      <c r="BN67" t="str">
        <f>IF(BU67&lt;&gt;"",MAX(BN$3:BN66)+1,"")</f>
        <v/>
      </c>
      <c r="BP67" t="str">
        <f>IF(B67&lt;&gt;"",IF(COUNTIF(BP$3:BP66,B67)&gt;0,"",B67),"")</f>
        <v/>
      </c>
      <c r="BQ67" t="str">
        <f>IF(C67&lt;&gt;"",IF(COUNTIF(BQ$3:BQ66,C67)&gt;0,"",C67),"")</f>
        <v/>
      </c>
      <c r="BR67" t="str">
        <f>IF(D67&lt;&gt;"",IF(COUNTIF(BR$3:BR66,D67)&gt;0,"",D67),"")</f>
        <v/>
      </c>
      <c r="BS67" t="str">
        <f>IF(E67&lt;&gt;"",IF(COUNTIF(BS$3:BS66,E67)&gt;0,"",E67),"")</f>
        <v/>
      </c>
      <c r="BT67" t="str">
        <f>IF(F67&lt;&gt;"",IF(COUNTIF(BT$3:BT66,F67)&gt;0,"",F67),"")</f>
        <v/>
      </c>
      <c r="BU67" t="str">
        <f>IF(G67&lt;&gt;"",IF(COUNTIF(BU$3:BU66,G67)&gt;0,"",G67),"")</f>
        <v/>
      </c>
    </row>
    <row r="68" spans="1:73" ht="18" x14ac:dyDescent="0.2">
      <c r="A68" s="595" t="str">
        <f t="shared" ref="A68:A131" si="28">IF(B68&lt;&gt;"",CONCATENATE(B68,C68,D68,E68,F68,G68),"")</f>
        <v>Interventi di ristrutturazione urbanistica o nuova edificazioneTuristici Commerciali e DirezionaliCon cambio di destinazione da agricolo (Oneri Verdi)</v>
      </c>
      <c r="B68" s="751" t="s">
        <v>16785</v>
      </c>
      <c r="C68" s="752" t="s">
        <v>16791</v>
      </c>
      <c r="D68" s="752" t="s">
        <v>16793</v>
      </c>
      <c r="E68" s="753"/>
      <c r="F68" s="345"/>
      <c r="G68" s="345"/>
      <c r="H68" s="934">
        <v>22.81</v>
      </c>
      <c r="I68" s="934">
        <v>11.4</v>
      </c>
      <c r="J68" s="598"/>
      <c r="K68" s="948">
        <v>11.4</v>
      </c>
      <c r="L68" s="822"/>
      <c r="M68" s="822"/>
      <c r="N68" s="950"/>
      <c r="O68" s="944"/>
      <c r="P68" s="944"/>
      <c r="Q68" s="597"/>
      <c r="R68" s="597"/>
      <c r="S68" s="600"/>
      <c r="V68" s="362">
        <f t="shared" si="22"/>
        <v>66</v>
      </c>
      <c r="W68" s="601" t="str">
        <f t="shared" si="23"/>
        <v/>
      </c>
      <c r="X68" s="601" t="str">
        <f t="shared" ref="X68:X131" si="29">IFERROR(VLOOKUP($V68,AE:AL,8,FALSE),"")</f>
        <v/>
      </c>
      <c r="Y68" s="601" t="str">
        <f t="shared" ref="Y68:Y131" si="30">IFERROR(VLOOKUP($V68,AF:AM,8,FALSE),"")</f>
        <v/>
      </c>
      <c r="Z68" s="601" t="str">
        <f t="shared" ref="Z68:Z131" si="31">IFERROR(VLOOKUP($V68,AG:AN,8,FALSE),"")</f>
        <v/>
      </c>
      <c r="AA68" s="601" t="str">
        <f t="shared" ref="AA68:AA131" si="32">IFERROR(VLOOKUP($V68,AH:AO,8,FALSE),"")</f>
        <v/>
      </c>
      <c r="AB68" s="601" t="str">
        <f t="shared" ref="AB68:AB131" si="33">IFERROR(VLOOKUP($V68,AI:AP,8,FALSE),"")</f>
        <v/>
      </c>
      <c r="AD68" s="362" t="str">
        <f>IF(AK68&lt;&gt;"",MAX(AD$3:AD67)+1,"")</f>
        <v/>
      </c>
      <c r="AE68" s="362" t="str">
        <f>IF(AL68&lt;&gt;"",MAX(AE$3:AE67)+1,"")</f>
        <v/>
      </c>
      <c r="AF68" s="362" t="str">
        <f>IF(AM68&lt;&gt;"",MAX(AF$3:AF67)+1,"")</f>
        <v/>
      </c>
      <c r="AG68" s="362" t="str">
        <f>IF(AN68&lt;&gt;"",MAX(AG$3:AG67)+1,"")</f>
        <v/>
      </c>
      <c r="AH68" s="362" t="str">
        <f>IF(AO68&lt;&gt;"",MAX(AH$3:AH67)+1,"")</f>
        <v/>
      </c>
      <c r="AI68" s="362" t="str">
        <f>IF(AP68&lt;&gt;"",MAX(AI$3:AI67)+1,"")</f>
        <v/>
      </c>
      <c r="AK68" s="362" t="str">
        <f>IF(B68="","",IF(COUNTIF($AK$3:AL67,B68)=0,B68,""))</f>
        <v/>
      </c>
      <c r="AL68" s="362" t="str">
        <f>IF(C68="","",IF($B68='Oneri di Urbanizzazione'!$E$29,IF(COUNTIF($AL$3:AL67,$C68)=0,$C68,""),""))</f>
        <v/>
      </c>
      <c r="AM68" s="362" t="str">
        <f>IF(D68="","",IF(AND($B68='Oneri di Urbanizzazione'!$E$29,$C68='Oneri di Urbanizzazione'!$E$31),IF(COUNTIF(AM$3:AM67,$D68)=0,$D68,""),""))</f>
        <v/>
      </c>
      <c r="AN68" s="362" t="str">
        <f>IF(E68="","",IF(AND($B68='Oneri di Urbanizzazione'!$E$29,$C68='Oneri di Urbanizzazione'!$E$31,$D68='Oneri di Urbanizzazione'!$E$34),IF(COUNTIF(AN$3:AN67,$E68)=0,$E68,""),""))</f>
        <v/>
      </c>
      <c r="AO68" s="362" t="str">
        <f>IF(F68="","",IF(AND($B68='Oneri di Urbanizzazione'!$E$29,$C68='Oneri di Urbanizzazione'!$E$31,$D68='Oneri di Urbanizzazione'!$E$34,$E68='Oneri di Urbanizzazione'!$E$36),IF(COUNTIF(AO$3:AO67,$F68)=0,$F68,""),""))</f>
        <v/>
      </c>
      <c r="AP68" s="362" t="str">
        <f>IF(G68="","",IF(AND($B68='Oneri di Urbanizzazione'!$E$29,$C68='Oneri di Urbanizzazione'!$E$31,$D68='Oneri di Urbanizzazione'!$E$34,$E68='Oneri di Urbanizzazione'!$E$36,$F68='Oneri di Urbanizzazione'!$E$38),IF(COUNTIF(AP$3:AP67,$G68)=0,$G68,""),""))</f>
        <v/>
      </c>
      <c r="AY68">
        <f t="shared" si="24"/>
        <v>66</v>
      </c>
      <c r="AZ68" s="375" t="str">
        <f t="shared" ref="AZ68:AZ131" si="34">IFERROR(VLOOKUP($AY68,BI:BP,8,FALSE),"")</f>
        <v/>
      </c>
      <c r="BA68" s="375" t="str">
        <f t="shared" ref="BA68:BA131" si="35">IFERROR(VLOOKUP($AY68,BJ:BQ,8,FALSE),"")</f>
        <v/>
      </c>
      <c r="BB68" s="375" t="str">
        <f t="shared" ref="BB68:BB131" si="36">IFERROR(VLOOKUP($AY68,BK:BR,8,FALSE),"")</f>
        <v/>
      </c>
      <c r="BC68" s="375" t="str">
        <f t="shared" ref="BC68:BC131" si="37">IFERROR(VLOOKUP($AY68,BL:BS,8,FALSE),"")</f>
        <v/>
      </c>
      <c r="BD68" s="375" t="str">
        <f t="shared" ref="BD68:BD131" si="38">IFERROR(VLOOKUP($AY68,BM:BT,8,FALSE),"")</f>
        <v/>
      </c>
      <c r="BE68" s="375" t="str">
        <f t="shared" ref="BE68:BE131" si="39">IFERROR(VLOOKUP($AY68,BN:BU,8,FALSE),"")</f>
        <v/>
      </c>
      <c r="BI68" t="str">
        <f>IF(BP68&lt;&gt;"",MAX(BI$3:BI67)+1,"")</f>
        <v/>
      </c>
      <c r="BJ68" t="str">
        <f>IF(BQ68&lt;&gt;"",MAX(BJ$3:BJ67)+1,"")</f>
        <v/>
      </c>
      <c r="BK68" t="str">
        <f>IF(BR68&lt;&gt;"",MAX(BK$3:BK67)+1,"")</f>
        <v/>
      </c>
      <c r="BL68" t="str">
        <f>IF(BS68&lt;&gt;"",MAX(BL$3:BL67)+1,"")</f>
        <v/>
      </c>
      <c r="BM68" t="str">
        <f>IF(BT68&lt;&gt;"",MAX(BM$3:BM67)+1,"")</f>
        <v/>
      </c>
      <c r="BN68" t="str">
        <f>IF(BU68&lt;&gt;"",MAX(BN$3:BN67)+1,"")</f>
        <v/>
      </c>
      <c r="BP68" t="str">
        <f>IF(B68&lt;&gt;"",IF(COUNTIF(BP$3:BP67,B68)&gt;0,"",B68),"")</f>
        <v/>
      </c>
      <c r="BQ68" t="str">
        <f>IF(C68&lt;&gt;"",IF(COUNTIF(BQ$3:BQ67,C68)&gt;0,"",C68),"")</f>
        <v/>
      </c>
      <c r="BR68" t="str">
        <f>IF(D68&lt;&gt;"",IF(COUNTIF(BR$3:BR67,D68)&gt;0,"",D68),"")</f>
        <v/>
      </c>
      <c r="BS68" t="str">
        <f>IF(E68&lt;&gt;"",IF(COUNTIF(BS$3:BS67,E68)&gt;0,"",E68),"")</f>
        <v/>
      </c>
      <c r="BT68" t="str">
        <f>IF(F68&lt;&gt;"",IF(COUNTIF(BT$3:BT67,F68)&gt;0,"",F68),"")</f>
        <v/>
      </c>
      <c r="BU68" t="str">
        <f>IF(G68&lt;&gt;"",IF(COUNTIF(BU$3:BU67,G68)&gt;0,"",G68),"")</f>
        <v/>
      </c>
    </row>
    <row r="69" spans="1:73" ht="18" x14ac:dyDescent="0.2">
      <c r="A69" s="595" t="str">
        <f t="shared" si="28"/>
        <v/>
      </c>
      <c r="B69" s="751"/>
      <c r="C69" s="752"/>
      <c r="D69" s="752"/>
      <c r="E69" s="753"/>
      <c r="F69" s="345"/>
      <c r="G69" s="345"/>
      <c r="H69" s="934"/>
      <c r="I69" s="934"/>
      <c r="J69" s="598"/>
      <c r="K69" s="948"/>
      <c r="L69" s="822"/>
      <c r="M69" s="822"/>
      <c r="N69" s="950"/>
      <c r="O69" s="944"/>
      <c r="P69" s="944"/>
      <c r="Q69" s="597"/>
      <c r="R69" s="597"/>
      <c r="S69" s="600"/>
      <c r="V69" s="362">
        <f t="shared" ref="V69:V132" si="40">+V68+1</f>
        <v>67</v>
      </c>
      <c r="W69" s="601" t="str">
        <f t="shared" ref="W69:W132" si="41">IFERROR(VLOOKUP($V68,AD:AK,8,FALSE),"")</f>
        <v/>
      </c>
      <c r="X69" s="601" t="str">
        <f t="shared" si="29"/>
        <v/>
      </c>
      <c r="Y69" s="601" t="str">
        <f t="shared" si="30"/>
        <v/>
      </c>
      <c r="Z69" s="601" t="str">
        <f t="shared" si="31"/>
        <v/>
      </c>
      <c r="AA69" s="601" t="str">
        <f t="shared" si="32"/>
        <v/>
      </c>
      <c r="AB69" s="601" t="str">
        <f t="shared" si="33"/>
        <v/>
      </c>
      <c r="AD69" s="362" t="str">
        <f>IF(AK69&lt;&gt;"",MAX(AD$3:AD68)+1,"")</f>
        <v/>
      </c>
      <c r="AE69" s="362" t="str">
        <f>IF(AL69&lt;&gt;"",MAX(AE$3:AE68)+1,"")</f>
        <v/>
      </c>
      <c r="AF69" s="362" t="str">
        <f>IF(AM69&lt;&gt;"",MAX(AF$3:AF68)+1,"")</f>
        <v/>
      </c>
      <c r="AG69" s="362" t="str">
        <f>IF(AN69&lt;&gt;"",MAX(AG$3:AG68)+1,"")</f>
        <v/>
      </c>
      <c r="AH69" s="362" t="str">
        <f>IF(AO69&lt;&gt;"",MAX(AH$3:AH68)+1,"")</f>
        <v/>
      </c>
      <c r="AI69" s="362" t="str">
        <f>IF(AP69&lt;&gt;"",MAX(AI$3:AI68)+1,"")</f>
        <v/>
      </c>
      <c r="AK69" s="362" t="str">
        <f>IF(B69="","",IF(COUNTIF($AK$3:AL68,B69)=0,B69,""))</f>
        <v/>
      </c>
      <c r="AL69" s="362" t="str">
        <f>IF(C69="","",IF($B69='Oneri di Urbanizzazione'!$E$29,IF(COUNTIF($AL$3:AL68,$C69)=0,$C69,""),""))</f>
        <v/>
      </c>
      <c r="AM69" s="362" t="str">
        <f>IF(D69="","",IF(AND($B69='Oneri di Urbanizzazione'!$E$29,$C69='Oneri di Urbanizzazione'!$E$31),IF(COUNTIF(AM$3:AM68,$D69)=0,$D69,""),""))</f>
        <v/>
      </c>
      <c r="AN69" s="362" t="str">
        <f>IF(E69="","",IF(AND($B69='Oneri di Urbanizzazione'!$E$29,$C69='Oneri di Urbanizzazione'!$E$31,$D69='Oneri di Urbanizzazione'!$E$34),IF(COUNTIF(AN$3:AN68,$E69)=0,$E69,""),""))</f>
        <v/>
      </c>
      <c r="AO69" s="362" t="str">
        <f>IF(F69="","",IF(AND($B69='Oneri di Urbanizzazione'!$E$29,$C69='Oneri di Urbanizzazione'!$E$31,$D69='Oneri di Urbanizzazione'!$E$34,$E69='Oneri di Urbanizzazione'!$E$36),IF(COUNTIF(AO$3:AO68,$F69)=0,$F69,""),""))</f>
        <v/>
      </c>
      <c r="AP69" s="362" t="str">
        <f>IF(G69="","",IF(AND($B69='Oneri di Urbanizzazione'!$E$29,$C69='Oneri di Urbanizzazione'!$E$31,$D69='Oneri di Urbanizzazione'!$E$34,$E69='Oneri di Urbanizzazione'!$E$36,$F69='Oneri di Urbanizzazione'!$E$38),IF(COUNTIF(AP$3:AP68,$G69)=0,$G69,""),""))</f>
        <v/>
      </c>
      <c r="AY69">
        <f t="shared" ref="AY69:AY132" si="42">+AY68+1</f>
        <v>67</v>
      </c>
      <c r="AZ69" s="375" t="str">
        <f t="shared" si="34"/>
        <v/>
      </c>
      <c r="BA69" s="375" t="str">
        <f t="shared" si="35"/>
        <v/>
      </c>
      <c r="BB69" s="375" t="str">
        <f t="shared" si="36"/>
        <v/>
      </c>
      <c r="BC69" s="375" t="str">
        <f t="shared" si="37"/>
        <v/>
      </c>
      <c r="BD69" s="375" t="str">
        <f t="shared" si="38"/>
        <v/>
      </c>
      <c r="BE69" s="375" t="str">
        <f t="shared" si="39"/>
        <v/>
      </c>
      <c r="BI69" t="str">
        <f>IF(BP69&lt;&gt;"",MAX(BI$3:BI68)+1,"")</f>
        <v/>
      </c>
      <c r="BJ69" t="str">
        <f>IF(BQ69&lt;&gt;"",MAX(BJ$3:BJ68)+1,"")</f>
        <v/>
      </c>
      <c r="BK69" t="str">
        <f>IF(BR69&lt;&gt;"",MAX(BK$3:BK68)+1,"")</f>
        <v/>
      </c>
      <c r="BL69" t="str">
        <f>IF(BS69&lt;&gt;"",MAX(BL$3:BL68)+1,"")</f>
        <v/>
      </c>
      <c r="BM69" t="str">
        <f>IF(BT69&lt;&gt;"",MAX(BM$3:BM68)+1,"")</f>
        <v/>
      </c>
      <c r="BN69" t="str">
        <f>IF(BU69&lt;&gt;"",MAX(BN$3:BN68)+1,"")</f>
        <v/>
      </c>
      <c r="BP69" t="str">
        <f>IF(B69&lt;&gt;"",IF(COUNTIF(BP$3:BP68,B69)&gt;0,"",B69),"")</f>
        <v/>
      </c>
      <c r="BQ69" t="str">
        <f>IF(C69&lt;&gt;"",IF(COUNTIF(BQ$3:BQ68,C69)&gt;0,"",C69),"")</f>
        <v/>
      </c>
      <c r="BR69" t="str">
        <f>IF(D69&lt;&gt;"",IF(COUNTIF(BR$3:BR68,D69)&gt;0,"",D69),"")</f>
        <v/>
      </c>
      <c r="BS69" t="str">
        <f>IF(E69&lt;&gt;"",IF(COUNTIF(BS$3:BS68,E69)&gt;0,"",E69),"")</f>
        <v/>
      </c>
      <c r="BT69" t="str">
        <f>IF(F69&lt;&gt;"",IF(COUNTIF(BT$3:BT68,F69)&gt;0,"",F69),"")</f>
        <v/>
      </c>
      <c r="BU69" t="str">
        <f>IF(G69&lt;&gt;"",IF(COUNTIF(BU$3:BU68,G69)&gt;0,"",G69),"")</f>
        <v/>
      </c>
    </row>
    <row r="70" spans="1:73" ht="18" x14ac:dyDescent="0.2">
      <c r="A70" s="595" t="str">
        <f t="shared" si="28"/>
        <v/>
      </c>
      <c r="B70" s="751"/>
      <c r="C70" s="752"/>
      <c r="D70" s="751"/>
      <c r="E70" s="751"/>
      <c r="F70" s="752"/>
      <c r="G70" s="651"/>
      <c r="H70" s="345"/>
      <c r="I70" s="345"/>
      <c r="J70" s="934"/>
      <c r="K70" s="934"/>
      <c r="L70" s="598"/>
      <c r="M70" s="948"/>
      <c r="N70" s="950"/>
      <c r="O70" s="941"/>
      <c r="P70" s="941"/>
      <c r="Q70" s="597"/>
      <c r="R70" s="597"/>
      <c r="S70" s="600"/>
      <c r="V70" s="362">
        <f t="shared" si="40"/>
        <v>68</v>
      </c>
      <c r="W70" s="601" t="str">
        <f t="shared" si="41"/>
        <v/>
      </c>
      <c r="X70" s="601" t="str">
        <f t="shared" si="29"/>
        <v/>
      </c>
      <c r="Y70" s="601" t="str">
        <f t="shared" si="30"/>
        <v/>
      </c>
      <c r="Z70" s="601" t="str">
        <f t="shared" si="31"/>
        <v/>
      </c>
      <c r="AA70" s="601" t="str">
        <f t="shared" si="32"/>
        <v/>
      </c>
      <c r="AB70" s="601" t="str">
        <f t="shared" si="33"/>
        <v/>
      </c>
      <c r="AD70" s="362" t="str">
        <f>IF(AK70&lt;&gt;"",MAX(AD$3:AD69)+1,"")</f>
        <v/>
      </c>
      <c r="AE70" s="362" t="str">
        <f>IF(AL70&lt;&gt;"",MAX(AE$3:AE69)+1,"")</f>
        <v/>
      </c>
      <c r="AF70" s="362" t="str">
        <f>IF(AM70&lt;&gt;"",MAX(AF$3:AF69)+1,"")</f>
        <v/>
      </c>
      <c r="AG70" s="362" t="str">
        <f>IF(AN70&lt;&gt;"",MAX(AG$3:AG69)+1,"")</f>
        <v/>
      </c>
      <c r="AH70" s="362" t="str">
        <f>IF(AO70&lt;&gt;"",MAX(AH$3:AH69)+1,"")</f>
        <v/>
      </c>
      <c r="AI70" s="362" t="str">
        <f>IF(AP70&lt;&gt;"",MAX(AI$3:AI69)+1,"")</f>
        <v/>
      </c>
      <c r="AK70" s="362" t="str">
        <f>IF(B70="","",IF(COUNTIF($AK$3:AL69,B70)=0,B70,""))</f>
        <v/>
      </c>
      <c r="AL70" s="362" t="str">
        <f>IF(C70="","",IF($B70='Oneri di Urbanizzazione'!$E$29,IF(COUNTIF($AL$3:AL69,$C70)=0,$C70,""),""))</f>
        <v/>
      </c>
      <c r="AM70" s="362" t="str">
        <f>IF(D70="","",IF(AND($B70='Oneri di Urbanizzazione'!$E$29,$C70='Oneri di Urbanizzazione'!$E$31),IF(COUNTIF(AM$3:AM69,$D70)=0,$D70,""),""))</f>
        <v/>
      </c>
      <c r="AN70" s="362" t="str">
        <f>IF(E70="","",IF(AND($B70='Oneri di Urbanizzazione'!$E$29,$C70='Oneri di Urbanizzazione'!$E$31,$D70='Oneri di Urbanizzazione'!$E$34),IF(COUNTIF(AN$3:AN69,$E70)=0,$E70,""),""))</f>
        <v/>
      </c>
      <c r="AO70" s="362" t="str">
        <f>IF(F70="","",IF(AND($B70='Oneri di Urbanizzazione'!$E$29,$C70='Oneri di Urbanizzazione'!$E$31,$D70='Oneri di Urbanizzazione'!$E$34,$E70='Oneri di Urbanizzazione'!$E$36),IF(COUNTIF(AO$3:AO69,$F70)=0,$F70,""),""))</f>
        <v/>
      </c>
      <c r="AP70" s="362" t="str">
        <f>IF(G70="","",IF(AND($B70='Oneri di Urbanizzazione'!$E$29,$C70='Oneri di Urbanizzazione'!$E$31,$D70='Oneri di Urbanizzazione'!$E$34,$E70='Oneri di Urbanizzazione'!$E$36,$F70='Oneri di Urbanizzazione'!$E$38),IF(COUNTIF(AP$3:AP69,$G70)=0,$G70,""),""))</f>
        <v/>
      </c>
      <c r="AY70">
        <f t="shared" si="42"/>
        <v>68</v>
      </c>
      <c r="AZ70" s="375" t="str">
        <f t="shared" si="34"/>
        <v/>
      </c>
      <c r="BA70" s="375" t="str">
        <f t="shared" si="35"/>
        <v/>
      </c>
      <c r="BB70" s="375" t="str">
        <f t="shared" si="36"/>
        <v/>
      </c>
      <c r="BC70" s="375" t="str">
        <f t="shared" si="37"/>
        <v/>
      </c>
      <c r="BD70" s="375" t="str">
        <f t="shared" si="38"/>
        <v/>
      </c>
      <c r="BE70" s="375" t="str">
        <f t="shared" si="39"/>
        <v/>
      </c>
      <c r="BI70" t="str">
        <f>IF(BP70&lt;&gt;"",MAX(BI$3:BI69)+1,"")</f>
        <v/>
      </c>
      <c r="BJ70" t="str">
        <f>IF(BQ70&lt;&gt;"",MAX(BJ$3:BJ69)+1,"")</f>
        <v/>
      </c>
      <c r="BK70" t="str">
        <f>IF(BR70&lt;&gt;"",MAX(BK$3:BK69)+1,"")</f>
        <v/>
      </c>
      <c r="BL70" t="str">
        <f>IF(BS70&lt;&gt;"",MAX(BL$3:BL69)+1,"")</f>
        <v/>
      </c>
      <c r="BM70" t="str">
        <f>IF(BT70&lt;&gt;"",MAX(BM$3:BM69)+1,"")</f>
        <v/>
      </c>
      <c r="BN70" t="str">
        <f>IF(BU70&lt;&gt;"",MAX(BN$3:BN69)+1,"")</f>
        <v/>
      </c>
      <c r="BP70" t="str">
        <f>IF(B70&lt;&gt;"",IF(COUNTIF(BP$3:BP69,B70)&gt;0,"",B70),"")</f>
        <v/>
      </c>
      <c r="BQ70" t="str">
        <f>IF(C70&lt;&gt;"",IF(COUNTIF(BQ$3:BQ69,C70)&gt;0,"",C70),"")</f>
        <v/>
      </c>
      <c r="BR70" t="str">
        <f>IF(D70&lt;&gt;"",IF(COUNTIF(BR$3:BR69,D70)&gt;0,"",D70),"")</f>
        <v/>
      </c>
      <c r="BS70" t="str">
        <f>IF(E70&lt;&gt;"",IF(COUNTIF(BS$3:BS69,E70)&gt;0,"",E70),"")</f>
        <v/>
      </c>
      <c r="BT70" t="str">
        <f>IF(F70&lt;&gt;"",IF(COUNTIF(BT$3:BT69,F70)&gt;0,"",F70),"")</f>
        <v/>
      </c>
      <c r="BU70" t="str">
        <f>IF(G70&lt;&gt;"",IF(COUNTIF(BU$3:BU69,G70)&gt;0,"",G70),"")</f>
        <v/>
      </c>
    </row>
    <row r="71" spans="1:73" ht="18" x14ac:dyDescent="0.2">
      <c r="A71" s="595" t="str">
        <f t="shared" si="28"/>
        <v/>
      </c>
      <c r="B71" s="751"/>
      <c r="C71" s="752"/>
      <c r="D71" s="751"/>
      <c r="E71" s="751"/>
      <c r="F71" s="752"/>
      <c r="G71" s="651"/>
      <c r="H71" s="345"/>
      <c r="I71" s="345"/>
      <c r="J71" s="934"/>
      <c r="K71" s="934"/>
      <c r="L71" s="598"/>
      <c r="M71" s="948"/>
      <c r="N71" s="950"/>
      <c r="O71" s="944"/>
      <c r="P71" s="944"/>
      <c r="Q71" s="597"/>
      <c r="R71" s="597"/>
      <c r="S71" s="600"/>
      <c r="V71" s="362">
        <f t="shared" si="40"/>
        <v>69</v>
      </c>
      <c r="W71" s="601" t="str">
        <f t="shared" si="41"/>
        <v/>
      </c>
      <c r="X71" s="601" t="str">
        <f t="shared" si="29"/>
        <v/>
      </c>
      <c r="Y71" s="601" t="str">
        <f t="shared" si="30"/>
        <v/>
      </c>
      <c r="Z71" s="601" t="str">
        <f t="shared" si="31"/>
        <v/>
      </c>
      <c r="AA71" s="601" t="str">
        <f t="shared" si="32"/>
        <v/>
      </c>
      <c r="AB71" s="601" t="str">
        <f t="shared" si="33"/>
        <v/>
      </c>
      <c r="AD71" s="362" t="str">
        <f>IF(AK71&lt;&gt;"",MAX(AD$3:AD70)+1,"")</f>
        <v/>
      </c>
      <c r="AE71" s="362" t="str">
        <f>IF(AL71&lt;&gt;"",MAX(AE$3:AE70)+1,"")</f>
        <v/>
      </c>
      <c r="AF71" s="362" t="str">
        <f>IF(AM71&lt;&gt;"",MAX(AF$3:AF70)+1,"")</f>
        <v/>
      </c>
      <c r="AG71" s="362" t="str">
        <f>IF(AN71&lt;&gt;"",MAX(AG$3:AG70)+1,"")</f>
        <v/>
      </c>
      <c r="AH71" s="362" t="str">
        <f>IF(AO71&lt;&gt;"",MAX(AH$3:AH70)+1,"")</f>
        <v/>
      </c>
      <c r="AI71" s="362" t="str">
        <f>IF(AP71&lt;&gt;"",MAX(AI$3:AI70)+1,"")</f>
        <v/>
      </c>
      <c r="AK71" s="362" t="str">
        <f>IF(B71="","",IF(COUNTIF($AK$3:AL70,B71)=0,B71,""))</f>
        <v/>
      </c>
      <c r="AL71" s="362" t="str">
        <f>IF(C71="","",IF($B71='Oneri di Urbanizzazione'!$E$29,IF(COUNTIF($AL$3:AL70,$C71)=0,$C71,""),""))</f>
        <v/>
      </c>
      <c r="AM71" s="362" t="str">
        <f>IF(D71="","",IF(AND($B71='Oneri di Urbanizzazione'!$E$29,$C71='Oneri di Urbanizzazione'!$E$31),IF(COUNTIF(AM$3:AM70,$D71)=0,$D71,""),""))</f>
        <v/>
      </c>
      <c r="AN71" s="362" t="str">
        <f>IF(E71="","",IF(AND($B71='Oneri di Urbanizzazione'!$E$29,$C71='Oneri di Urbanizzazione'!$E$31,$D71='Oneri di Urbanizzazione'!$E$34),IF(COUNTIF(AN$3:AN70,$E71)=0,$E71,""),""))</f>
        <v/>
      </c>
      <c r="AO71" s="362" t="str">
        <f>IF(F71="","",IF(AND($B71='Oneri di Urbanizzazione'!$E$29,$C71='Oneri di Urbanizzazione'!$E$31,$D71='Oneri di Urbanizzazione'!$E$34,$E71='Oneri di Urbanizzazione'!$E$36),IF(COUNTIF(AO$3:AO70,$F71)=0,$F71,""),""))</f>
        <v/>
      </c>
      <c r="AP71" s="362" t="str">
        <f>IF(G71="","",IF(AND($B71='Oneri di Urbanizzazione'!$E$29,$C71='Oneri di Urbanizzazione'!$E$31,$D71='Oneri di Urbanizzazione'!$E$34,$E71='Oneri di Urbanizzazione'!$E$36,$F71='Oneri di Urbanizzazione'!$E$38),IF(COUNTIF(AP$3:AP70,$G71)=0,$G71,""),""))</f>
        <v/>
      </c>
      <c r="AY71">
        <f t="shared" si="42"/>
        <v>69</v>
      </c>
      <c r="AZ71" s="375" t="str">
        <f t="shared" si="34"/>
        <v/>
      </c>
      <c r="BA71" s="375" t="str">
        <f t="shared" si="35"/>
        <v/>
      </c>
      <c r="BB71" s="375" t="str">
        <f t="shared" si="36"/>
        <v/>
      </c>
      <c r="BC71" s="375" t="str">
        <f t="shared" si="37"/>
        <v/>
      </c>
      <c r="BD71" s="375" t="str">
        <f t="shared" si="38"/>
        <v/>
      </c>
      <c r="BE71" s="375" t="str">
        <f t="shared" si="39"/>
        <v/>
      </c>
      <c r="BI71" t="str">
        <f>IF(BP71&lt;&gt;"",MAX(BI$3:BI70)+1,"")</f>
        <v/>
      </c>
      <c r="BJ71" t="str">
        <f>IF(BQ71&lt;&gt;"",MAX(BJ$3:BJ70)+1,"")</f>
        <v/>
      </c>
      <c r="BK71" t="str">
        <f>IF(BR71&lt;&gt;"",MAX(BK$3:BK70)+1,"")</f>
        <v/>
      </c>
      <c r="BL71" t="str">
        <f>IF(BS71&lt;&gt;"",MAX(BL$3:BL70)+1,"")</f>
        <v/>
      </c>
      <c r="BM71" t="str">
        <f>IF(BT71&lt;&gt;"",MAX(BM$3:BM70)+1,"")</f>
        <v/>
      </c>
      <c r="BN71" t="str">
        <f>IF(BU71&lt;&gt;"",MAX(BN$3:BN70)+1,"")</f>
        <v/>
      </c>
      <c r="BP71" t="str">
        <f>IF(B71&lt;&gt;"",IF(COUNTIF(BP$3:BP70,B71)&gt;0,"",B71),"")</f>
        <v/>
      </c>
      <c r="BQ71" t="str">
        <f>IF(C71&lt;&gt;"",IF(COUNTIF(BQ$3:BQ70,C71)&gt;0,"",C71),"")</f>
        <v/>
      </c>
      <c r="BR71" t="str">
        <f>IF(D71&lt;&gt;"",IF(COUNTIF(BR$3:BR70,D71)&gt;0,"",D71),"")</f>
        <v/>
      </c>
      <c r="BS71" t="str">
        <f>IF(E71&lt;&gt;"",IF(COUNTIF(BS$3:BS70,E71)&gt;0,"",E71),"")</f>
        <v/>
      </c>
      <c r="BT71" t="str">
        <f>IF(F71&lt;&gt;"",IF(COUNTIF(BT$3:BT70,F71)&gt;0,"",F71),"")</f>
        <v/>
      </c>
      <c r="BU71" t="str">
        <f>IF(G71&lt;&gt;"",IF(COUNTIF(BU$3:BU70,G71)&gt;0,"",G71),"")</f>
        <v/>
      </c>
    </row>
    <row r="72" spans="1:73" ht="18" x14ac:dyDescent="0.2">
      <c r="A72" s="595" t="str">
        <f t="shared" si="28"/>
        <v/>
      </c>
      <c r="B72" s="751"/>
      <c r="C72" s="752"/>
      <c r="D72" s="751"/>
      <c r="E72" s="751"/>
      <c r="F72" s="752"/>
      <c r="G72" s="651"/>
      <c r="H72" s="345"/>
      <c r="I72" s="345"/>
      <c r="J72" s="934"/>
      <c r="K72" s="934"/>
      <c r="L72" s="598"/>
      <c r="M72" s="948"/>
      <c r="N72" s="950"/>
      <c r="O72" s="944"/>
      <c r="P72" s="944"/>
      <c r="Q72" s="597"/>
      <c r="R72" s="597"/>
      <c r="S72" s="600"/>
      <c r="V72" s="362">
        <f t="shared" si="40"/>
        <v>70</v>
      </c>
      <c r="W72" s="601" t="str">
        <f t="shared" si="41"/>
        <v/>
      </c>
      <c r="X72" s="601" t="str">
        <f t="shared" si="29"/>
        <v/>
      </c>
      <c r="Y72" s="601" t="str">
        <f t="shared" si="30"/>
        <v/>
      </c>
      <c r="Z72" s="601" t="str">
        <f t="shared" si="31"/>
        <v/>
      </c>
      <c r="AA72" s="601" t="str">
        <f t="shared" si="32"/>
        <v/>
      </c>
      <c r="AB72" s="601" t="str">
        <f t="shared" si="33"/>
        <v/>
      </c>
      <c r="AD72" s="362" t="str">
        <f>IF(AK72&lt;&gt;"",MAX(AD$3:AD71)+1,"")</f>
        <v/>
      </c>
      <c r="AE72" s="362" t="str">
        <f>IF(AL72&lt;&gt;"",MAX(AE$3:AE71)+1,"")</f>
        <v/>
      </c>
      <c r="AF72" s="362" t="str">
        <f>IF(AM72&lt;&gt;"",MAX(AF$3:AF71)+1,"")</f>
        <v/>
      </c>
      <c r="AG72" s="362" t="str">
        <f>IF(AN72&lt;&gt;"",MAX(AG$3:AG71)+1,"")</f>
        <v/>
      </c>
      <c r="AH72" s="362" t="str">
        <f>IF(AO72&lt;&gt;"",MAX(AH$3:AH71)+1,"")</f>
        <v/>
      </c>
      <c r="AI72" s="362" t="str">
        <f>IF(AP72&lt;&gt;"",MAX(AI$3:AI71)+1,"")</f>
        <v/>
      </c>
      <c r="AK72" s="362" t="str">
        <f>IF(B72="","",IF(COUNTIF($AK$3:AL71,B72)=0,B72,""))</f>
        <v/>
      </c>
      <c r="AL72" s="362" t="str">
        <f>IF(C72="","",IF($B72='Oneri di Urbanizzazione'!$E$29,IF(COUNTIF($AL$3:AL71,$C72)=0,$C72,""),""))</f>
        <v/>
      </c>
      <c r="AM72" s="362" t="str">
        <f>IF(D72="","",IF(AND($B72='Oneri di Urbanizzazione'!$E$29,$C72='Oneri di Urbanizzazione'!$E$31),IF(COUNTIF(AM$3:AM71,$D72)=0,$D72,""),""))</f>
        <v/>
      </c>
      <c r="AN72" s="362" t="str">
        <f>IF(E72="","",IF(AND($B72='Oneri di Urbanizzazione'!$E$29,$C72='Oneri di Urbanizzazione'!$E$31,$D72='Oneri di Urbanizzazione'!$E$34),IF(COUNTIF(AN$3:AN71,$E72)=0,$E72,""),""))</f>
        <v/>
      </c>
      <c r="AO72" s="362" t="str">
        <f>IF(F72="","",IF(AND($B72='Oneri di Urbanizzazione'!$E$29,$C72='Oneri di Urbanizzazione'!$E$31,$D72='Oneri di Urbanizzazione'!$E$34,$E72='Oneri di Urbanizzazione'!$E$36),IF(COUNTIF(AO$3:AO71,$F72)=0,$F72,""),""))</f>
        <v/>
      </c>
      <c r="AP72" s="362" t="str">
        <f>IF(G72="","",IF(AND($B72='Oneri di Urbanizzazione'!$E$29,$C72='Oneri di Urbanizzazione'!$E$31,$D72='Oneri di Urbanizzazione'!$E$34,$E72='Oneri di Urbanizzazione'!$E$36,$F72='Oneri di Urbanizzazione'!$E$38),IF(COUNTIF(AP$3:AP71,$G72)=0,$G72,""),""))</f>
        <v/>
      </c>
      <c r="AY72">
        <f t="shared" si="42"/>
        <v>70</v>
      </c>
      <c r="AZ72" s="375" t="str">
        <f t="shared" si="34"/>
        <v/>
      </c>
      <c r="BA72" s="375" t="str">
        <f t="shared" si="35"/>
        <v/>
      </c>
      <c r="BB72" s="375" t="str">
        <f t="shared" si="36"/>
        <v/>
      </c>
      <c r="BC72" s="375" t="str">
        <f t="shared" si="37"/>
        <v/>
      </c>
      <c r="BD72" s="375" t="str">
        <f t="shared" si="38"/>
        <v/>
      </c>
      <c r="BE72" s="375" t="str">
        <f t="shared" si="39"/>
        <v/>
      </c>
      <c r="BI72" t="str">
        <f>IF(BP72&lt;&gt;"",MAX(BI$3:BI71)+1,"")</f>
        <v/>
      </c>
      <c r="BJ72" t="str">
        <f>IF(BQ72&lt;&gt;"",MAX(BJ$3:BJ71)+1,"")</f>
        <v/>
      </c>
      <c r="BK72" t="str">
        <f>IF(BR72&lt;&gt;"",MAX(BK$3:BK71)+1,"")</f>
        <v/>
      </c>
      <c r="BL72" t="str">
        <f>IF(BS72&lt;&gt;"",MAX(BL$3:BL71)+1,"")</f>
        <v/>
      </c>
      <c r="BM72" t="str">
        <f>IF(BT72&lt;&gt;"",MAX(BM$3:BM71)+1,"")</f>
        <v/>
      </c>
      <c r="BN72" t="str">
        <f>IF(BU72&lt;&gt;"",MAX(BN$3:BN71)+1,"")</f>
        <v/>
      </c>
      <c r="BP72" t="str">
        <f>IF(B72&lt;&gt;"",IF(COUNTIF(BP$3:BP71,B72)&gt;0,"",B72),"")</f>
        <v/>
      </c>
      <c r="BQ72" t="str">
        <f>IF(C72&lt;&gt;"",IF(COUNTIF(BQ$3:BQ71,C72)&gt;0,"",C72),"")</f>
        <v/>
      </c>
      <c r="BR72" t="str">
        <f>IF(D72&lt;&gt;"",IF(COUNTIF(BR$3:BR71,D72)&gt;0,"",D72),"")</f>
        <v/>
      </c>
      <c r="BS72" t="str">
        <f>IF(E72&lt;&gt;"",IF(COUNTIF(BS$3:BS71,E72)&gt;0,"",E72),"")</f>
        <v/>
      </c>
      <c r="BT72" t="str">
        <f>IF(F72&lt;&gt;"",IF(COUNTIF(BT$3:BT71,F72)&gt;0,"",F72),"")</f>
        <v/>
      </c>
      <c r="BU72" t="str">
        <f>IF(G72&lt;&gt;"",IF(COUNTIF(BU$3:BU71,G72)&gt;0,"",G72),"")</f>
        <v/>
      </c>
    </row>
    <row r="73" spans="1:73" ht="18" x14ac:dyDescent="0.2">
      <c r="A73" s="595" t="str">
        <f t="shared" si="28"/>
        <v/>
      </c>
      <c r="B73" s="751"/>
      <c r="C73" s="752"/>
      <c r="D73" s="751"/>
      <c r="E73" s="752"/>
      <c r="F73" s="752"/>
      <c r="G73" s="651"/>
      <c r="H73" s="345"/>
      <c r="I73" s="345"/>
      <c r="J73" s="934"/>
      <c r="K73" s="934"/>
      <c r="L73" s="598"/>
      <c r="M73" s="948"/>
      <c r="N73" s="950"/>
      <c r="O73" s="940"/>
      <c r="P73" s="940"/>
      <c r="Q73" s="597"/>
      <c r="R73" s="597"/>
      <c r="S73" s="600"/>
      <c r="V73" s="362">
        <f t="shared" si="40"/>
        <v>71</v>
      </c>
      <c r="W73" s="601" t="str">
        <f t="shared" si="41"/>
        <v/>
      </c>
      <c r="X73" s="601" t="str">
        <f t="shared" si="29"/>
        <v/>
      </c>
      <c r="Y73" s="601" t="str">
        <f t="shared" si="30"/>
        <v/>
      </c>
      <c r="Z73" s="601" t="str">
        <f t="shared" si="31"/>
        <v/>
      </c>
      <c r="AA73" s="601" t="str">
        <f t="shared" si="32"/>
        <v/>
      </c>
      <c r="AB73" s="601" t="str">
        <f t="shared" si="33"/>
        <v/>
      </c>
      <c r="AD73" s="362" t="str">
        <f>IF(AK73&lt;&gt;"",MAX(AD$3:AD72)+1,"")</f>
        <v/>
      </c>
      <c r="AE73" s="362" t="str">
        <f>IF(AL73&lt;&gt;"",MAX(AE$3:AE72)+1,"")</f>
        <v/>
      </c>
      <c r="AF73" s="362" t="str">
        <f>IF(AM73&lt;&gt;"",MAX(AF$3:AF72)+1,"")</f>
        <v/>
      </c>
      <c r="AG73" s="362" t="str">
        <f>IF(AN73&lt;&gt;"",MAX(AG$3:AG72)+1,"")</f>
        <v/>
      </c>
      <c r="AH73" s="362" t="str">
        <f>IF(AO73&lt;&gt;"",MAX(AH$3:AH72)+1,"")</f>
        <v/>
      </c>
      <c r="AI73" s="362" t="str">
        <f>IF(AP73&lt;&gt;"",MAX(AI$3:AI72)+1,"")</f>
        <v/>
      </c>
      <c r="AK73" s="362" t="str">
        <f>IF(B73="","",IF(COUNTIF($AK$3:AL72,B73)=0,B73,""))</f>
        <v/>
      </c>
      <c r="AL73" s="362" t="str">
        <f>IF(C73="","",IF($B73='Oneri di Urbanizzazione'!$E$29,IF(COUNTIF($AL$3:AL72,$C73)=0,$C73,""),""))</f>
        <v/>
      </c>
      <c r="AM73" s="362" t="str">
        <f>IF(D73="","",IF(AND($B73='Oneri di Urbanizzazione'!$E$29,$C73='Oneri di Urbanizzazione'!$E$31),IF(COUNTIF(AM$3:AM72,$D73)=0,$D73,""),""))</f>
        <v/>
      </c>
      <c r="AN73" s="362" t="str">
        <f>IF(E73="","",IF(AND($B73='Oneri di Urbanizzazione'!$E$29,$C73='Oneri di Urbanizzazione'!$E$31,$D73='Oneri di Urbanizzazione'!$E$34),IF(COUNTIF(AN$3:AN72,$E73)=0,$E73,""),""))</f>
        <v/>
      </c>
      <c r="AO73" s="362" t="str">
        <f>IF(F73="","",IF(AND($B73='Oneri di Urbanizzazione'!$E$29,$C73='Oneri di Urbanizzazione'!$E$31,$D73='Oneri di Urbanizzazione'!$E$34,$E73='Oneri di Urbanizzazione'!$E$36),IF(COUNTIF(AO$3:AO72,$F73)=0,$F73,""),""))</f>
        <v/>
      </c>
      <c r="AP73" s="362" t="str">
        <f>IF(G73="","",IF(AND($B73='Oneri di Urbanizzazione'!$E$29,$C73='Oneri di Urbanizzazione'!$E$31,$D73='Oneri di Urbanizzazione'!$E$34,$E73='Oneri di Urbanizzazione'!$E$36,$F73='Oneri di Urbanizzazione'!$E$38),IF(COUNTIF(AP$3:AP72,$G73)=0,$G73,""),""))</f>
        <v/>
      </c>
      <c r="AY73">
        <f t="shared" si="42"/>
        <v>71</v>
      </c>
      <c r="AZ73" s="375" t="str">
        <f t="shared" si="34"/>
        <v/>
      </c>
      <c r="BA73" s="375" t="str">
        <f t="shared" si="35"/>
        <v/>
      </c>
      <c r="BB73" s="375" t="str">
        <f t="shared" si="36"/>
        <v/>
      </c>
      <c r="BC73" s="375" t="str">
        <f t="shared" si="37"/>
        <v/>
      </c>
      <c r="BD73" s="375" t="str">
        <f t="shared" si="38"/>
        <v/>
      </c>
      <c r="BE73" s="375" t="str">
        <f t="shared" si="39"/>
        <v/>
      </c>
      <c r="BI73" t="str">
        <f>IF(BP73&lt;&gt;"",MAX(BI$3:BI72)+1,"")</f>
        <v/>
      </c>
      <c r="BJ73" t="str">
        <f>IF(BQ73&lt;&gt;"",MAX(BJ$3:BJ72)+1,"")</f>
        <v/>
      </c>
      <c r="BK73" t="str">
        <f>IF(BR73&lt;&gt;"",MAX(BK$3:BK72)+1,"")</f>
        <v/>
      </c>
      <c r="BL73" t="str">
        <f>IF(BS73&lt;&gt;"",MAX(BL$3:BL72)+1,"")</f>
        <v/>
      </c>
      <c r="BM73" t="str">
        <f>IF(BT73&lt;&gt;"",MAX(BM$3:BM72)+1,"")</f>
        <v/>
      </c>
      <c r="BN73" t="str">
        <f>IF(BU73&lt;&gt;"",MAX(BN$3:BN72)+1,"")</f>
        <v/>
      </c>
      <c r="BP73" t="str">
        <f>IF(B73&lt;&gt;"",IF(COUNTIF(BP$3:BP72,B73)&gt;0,"",B73),"")</f>
        <v/>
      </c>
      <c r="BQ73" t="str">
        <f>IF(C73&lt;&gt;"",IF(COUNTIF(BQ$3:BQ72,C73)&gt;0,"",C73),"")</f>
        <v/>
      </c>
      <c r="BR73" t="str">
        <f>IF(D73&lt;&gt;"",IF(COUNTIF(BR$3:BR72,D73)&gt;0,"",D73),"")</f>
        <v/>
      </c>
      <c r="BS73" t="str">
        <f>IF(E73&lt;&gt;"",IF(COUNTIF(BS$3:BS72,E73)&gt;0,"",E73),"")</f>
        <v/>
      </c>
      <c r="BT73" t="str">
        <f>IF(F73&lt;&gt;"",IF(COUNTIF(BT$3:BT72,F73)&gt;0,"",F73),"")</f>
        <v/>
      </c>
      <c r="BU73" t="str">
        <f>IF(G73&lt;&gt;"",IF(COUNTIF(BU$3:BU72,G73)&gt;0,"",G73),"")</f>
        <v/>
      </c>
    </row>
    <row r="74" spans="1:73" ht="18" x14ac:dyDescent="0.2">
      <c r="A74" s="595" t="str">
        <f t="shared" si="28"/>
        <v/>
      </c>
      <c r="B74" s="751"/>
      <c r="C74" s="752"/>
      <c r="D74" s="751"/>
      <c r="E74" s="752"/>
      <c r="F74" s="752"/>
      <c r="G74" s="651"/>
      <c r="H74" s="345"/>
      <c r="I74" s="345"/>
      <c r="J74" s="934"/>
      <c r="K74" s="934"/>
      <c r="L74" s="598"/>
      <c r="M74" s="948"/>
      <c r="N74" s="950"/>
      <c r="O74" s="945"/>
      <c r="P74" s="945"/>
      <c r="Q74" s="597"/>
      <c r="R74" s="597"/>
      <c r="S74" s="600"/>
      <c r="V74" s="362">
        <f t="shared" si="40"/>
        <v>72</v>
      </c>
      <c r="W74" s="601" t="str">
        <f t="shared" si="41"/>
        <v/>
      </c>
      <c r="X74" s="601" t="str">
        <f t="shared" si="29"/>
        <v/>
      </c>
      <c r="Y74" s="601" t="str">
        <f t="shared" si="30"/>
        <v/>
      </c>
      <c r="Z74" s="601" t="str">
        <f t="shared" si="31"/>
        <v/>
      </c>
      <c r="AA74" s="601" t="str">
        <f t="shared" si="32"/>
        <v/>
      </c>
      <c r="AB74" s="601" t="str">
        <f t="shared" si="33"/>
        <v/>
      </c>
      <c r="AD74" s="362" t="str">
        <f>IF(AK74&lt;&gt;"",MAX(AD$3:AD73)+1,"")</f>
        <v/>
      </c>
      <c r="AE74" s="362" t="str">
        <f>IF(AL74&lt;&gt;"",MAX(AE$3:AE73)+1,"")</f>
        <v/>
      </c>
      <c r="AF74" s="362" t="str">
        <f>IF(AM74&lt;&gt;"",MAX(AF$3:AF73)+1,"")</f>
        <v/>
      </c>
      <c r="AG74" s="362" t="str">
        <f>IF(AN74&lt;&gt;"",MAX(AG$3:AG73)+1,"")</f>
        <v/>
      </c>
      <c r="AH74" s="362" t="str">
        <f>IF(AO74&lt;&gt;"",MAX(AH$3:AH73)+1,"")</f>
        <v/>
      </c>
      <c r="AI74" s="362" t="str">
        <f>IF(AP74&lt;&gt;"",MAX(AI$3:AI73)+1,"")</f>
        <v/>
      </c>
      <c r="AK74" s="362" t="str">
        <f>IF(B74="","",IF(COUNTIF($AK$3:AL73,B74)=0,B74,""))</f>
        <v/>
      </c>
      <c r="AL74" s="362" t="str">
        <f>IF(C74="","",IF($B74='Oneri di Urbanizzazione'!$E$29,IF(COUNTIF($AL$3:AL73,$C74)=0,$C74,""),""))</f>
        <v/>
      </c>
      <c r="AM74" s="362" t="str">
        <f>IF(D74="","",IF(AND($B74='Oneri di Urbanizzazione'!$E$29,$C74='Oneri di Urbanizzazione'!$E$31),IF(COUNTIF(AM$3:AM73,$D74)=0,$D74,""),""))</f>
        <v/>
      </c>
      <c r="AN74" s="362" t="str">
        <f>IF(E74="","",IF(AND($B74='Oneri di Urbanizzazione'!$E$29,$C74='Oneri di Urbanizzazione'!$E$31,$D74='Oneri di Urbanizzazione'!$E$34),IF(COUNTIF(AN$3:AN73,$E74)=0,$E74,""),""))</f>
        <v/>
      </c>
      <c r="AO74" s="362" t="str">
        <f>IF(F74="","",IF(AND($B74='Oneri di Urbanizzazione'!$E$29,$C74='Oneri di Urbanizzazione'!$E$31,$D74='Oneri di Urbanizzazione'!$E$34,$E74='Oneri di Urbanizzazione'!$E$36),IF(COUNTIF(AO$3:AO73,$F74)=0,$F74,""),""))</f>
        <v/>
      </c>
      <c r="AP74" s="362" t="str">
        <f>IF(G74="","",IF(AND($B74='Oneri di Urbanizzazione'!$E$29,$C74='Oneri di Urbanizzazione'!$E$31,$D74='Oneri di Urbanizzazione'!$E$34,$E74='Oneri di Urbanizzazione'!$E$36,$F74='Oneri di Urbanizzazione'!$E$38),IF(COUNTIF(AP$3:AP73,$G74)=0,$G74,""),""))</f>
        <v/>
      </c>
      <c r="AY74">
        <f t="shared" si="42"/>
        <v>72</v>
      </c>
      <c r="AZ74" s="375" t="str">
        <f t="shared" si="34"/>
        <v/>
      </c>
      <c r="BA74" s="375" t="str">
        <f t="shared" si="35"/>
        <v/>
      </c>
      <c r="BB74" s="375" t="str">
        <f t="shared" si="36"/>
        <v/>
      </c>
      <c r="BC74" s="375" t="str">
        <f t="shared" si="37"/>
        <v/>
      </c>
      <c r="BD74" s="375" t="str">
        <f t="shared" si="38"/>
        <v/>
      </c>
      <c r="BE74" s="375" t="str">
        <f t="shared" si="39"/>
        <v/>
      </c>
      <c r="BI74" t="str">
        <f>IF(BP74&lt;&gt;"",MAX(BI$3:BI73)+1,"")</f>
        <v/>
      </c>
      <c r="BJ74" t="str">
        <f>IF(BQ74&lt;&gt;"",MAX(BJ$3:BJ73)+1,"")</f>
        <v/>
      </c>
      <c r="BK74" t="str">
        <f>IF(BR74&lt;&gt;"",MAX(BK$3:BK73)+1,"")</f>
        <v/>
      </c>
      <c r="BL74" t="str">
        <f>IF(BS74&lt;&gt;"",MAX(BL$3:BL73)+1,"")</f>
        <v/>
      </c>
      <c r="BM74" t="str">
        <f>IF(BT74&lt;&gt;"",MAX(BM$3:BM73)+1,"")</f>
        <v/>
      </c>
      <c r="BN74" t="str">
        <f>IF(BU74&lt;&gt;"",MAX(BN$3:BN73)+1,"")</f>
        <v/>
      </c>
      <c r="BP74" t="str">
        <f>IF(B74&lt;&gt;"",IF(COUNTIF(BP$3:BP73,B74)&gt;0,"",B74),"")</f>
        <v/>
      </c>
      <c r="BQ74" t="str">
        <f>IF(C74&lt;&gt;"",IF(COUNTIF(BQ$3:BQ73,C74)&gt;0,"",C74),"")</f>
        <v/>
      </c>
      <c r="BR74" t="str">
        <f>IF(D74&lt;&gt;"",IF(COUNTIF(BR$3:BR73,D74)&gt;0,"",D74),"")</f>
        <v/>
      </c>
      <c r="BS74" t="str">
        <f>IF(E74&lt;&gt;"",IF(COUNTIF(BS$3:BS73,E74)&gt;0,"",E74),"")</f>
        <v/>
      </c>
      <c r="BT74" t="str">
        <f>IF(F74&lt;&gt;"",IF(COUNTIF(BT$3:BT73,F74)&gt;0,"",F74),"")</f>
        <v/>
      </c>
      <c r="BU74" t="str">
        <f>IF(G74&lt;&gt;"",IF(COUNTIF(BU$3:BU73,G74)&gt;0,"",G74),"")</f>
        <v/>
      </c>
    </row>
    <row r="75" spans="1:73" ht="18" x14ac:dyDescent="0.2">
      <c r="A75" s="595" t="str">
        <f t="shared" si="28"/>
        <v/>
      </c>
      <c r="B75" s="751"/>
      <c r="C75" s="752"/>
      <c r="D75" s="751"/>
      <c r="E75" s="752"/>
      <c r="F75" s="752"/>
      <c r="G75" s="651"/>
      <c r="H75" s="345"/>
      <c r="I75" s="345"/>
      <c r="J75" s="934"/>
      <c r="K75" s="934"/>
      <c r="L75" s="598"/>
      <c r="M75" s="948"/>
      <c r="N75" s="950"/>
      <c r="O75" s="945"/>
      <c r="P75" s="945"/>
      <c r="Q75" s="597"/>
      <c r="R75" s="597"/>
      <c r="S75" s="600"/>
      <c r="V75" s="362">
        <f t="shared" si="40"/>
        <v>73</v>
      </c>
      <c r="W75" s="601" t="str">
        <f t="shared" si="41"/>
        <v/>
      </c>
      <c r="X75" s="601" t="str">
        <f t="shared" si="29"/>
        <v/>
      </c>
      <c r="Y75" s="601" t="str">
        <f t="shared" si="30"/>
        <v/>
      </c>
      <c r="Z75" s="601" t="str">
        <f t="shared" si="31"/>
        <v/>
      </c>
      <c r="AA75" s="601" t="str">
        <f t="shared" si="32"/>
        <v/>
      </c>
      <c r="AB75" s="601" t="str">
        <f t="shared" si="33"/>
        <v/>
      </c>
      <c r="AD75" s="362" t="str">
        <f>IF(AK75&lt;&gt;"",MAX(AD$3:AD74)+1,"")</f>
        <v/>
      </c>
      <c r="AE75" s="362" t="str">
        <f>IF(AL75&lt;&gt;"",MAX(AE$3:AE74)+1,"")</f>
        <v/>
      </c>
      <c r="AF75" s="362" t="str">
        <f>IF(AM75&lt;&gt;"",MAX(AF$3:AF74)+1,"")</f>
        <v/>
      </c>
      <c r="AG75" s="362" t="str">
        <f>IF(AN75&lt;&gt;"",MAX(AG$3:AG74)+1,"")</f>
        <v/>
      </c>
      <c r="AH75" s="362" t="str">
        <f>IF(AO75&lt;&gt;"",MAX(AH$3:AH74)+1,"")</f>
        <v/>
      </c>
      <c r="AI75" s="362" t="str">
        <f>IF(AP75&lt;&gt;"",MAX(AI$3:AI74)+1,"")</f>
        <v/>
      </c>
      <c r="AK75" s="362" t="str">
        <f>IF(B75="","",IF(COUNTIF($AK$3:AL74,B75)=0,B75,""))</f>
        <v/>
      </c>
      <c r="AL75" s="362" t="str">
        <f>IF(C75="","",IF($B75='Oneri di Urbanizzazione'!$E$29,IF(COUNTIF($AL$3:AL74,$C75)=0,$C75,""),""))</f>
        <v/>
      </c>
      <c r="AM75" s="362" t="str">
        <f>IF(D75="","",IF(AND($B75='Oneri di Urbanizzazione'!$E$29,$C75='Oneri di Urbanizzazione'!$E$31),IF(COUNTIF(AM$3:AM74,$D75)=0,$D75,""),""))</f>
        <v/>
      </c>
      <c r="AN75" s="362" t="str">
        <f>IF(E75="","",IF(AND($B75='Oneri di Urbanizzazione'!$E$29,$C75='Oneri di Urbanizzazione'!$E$31,$D75='Oneri di Urbanizzazione'!$E$34),IF(COUNTIF(AN$3:AN74,$E75)=0,$E75,""),""))</f>
        <v/>
      </c>
      <c r="AO75" s="362" t="str">
        <f>IF(F75="","",IF(AND($B75='Oneri di Urbanizzazione'!$E$29,$C75='Oneri di Urbanizzazione'!$E$31,$D75='Oneri di Urbanizzazione'!$E$34,$E75='Oneri di Urbanizzazione'!$E$36),IF(COUNTIF(AO$3:AO74,$F75)=0,$F75,""),""))</f>
        <v/>
      </c>
      <c r="AP75" s="362" t="str">
        <f>IF(G75="","",IF(AND($B75='Oneri di Urbanizzazione'!$E$29,$C75='Oneri di Urbanizzazione'!$E$31,$D75='Oneri di Urbanizzazione'!$E$34,$E75='Oneri di Urbanizzazione'!$E$36,$F75='Oneri di Urbanizzazione'!$E$38),IF(COUNTIF(AP$3:AP74,$G75)=0,$G75,""),""))</f>
        <v/>
      </c>
      <c r="AY75">
        <f t="shared" si="42"/>
        <v>73</v>
      </c>
      <c r="AZ75" s="375" t="str">
        <f t="shared" si="34"/>
        <v/>
      </c>
      <c r="BA75" s="375" t="str">
        <f t="shared" si="35"/>
        <v/>
      </c>
      <c r="BB75" s="375" t="str">
        <f t="shared" si="36"/>
        <v/>
      </c>
      <c r="BC75" s="375" t="str">
        <f t="shared" si="37"/>
        <v/>
      </c>
      <c r="BD75" s="375" t="str">
        <f t="shared" si="38"/>
        <v/>
      </c>
      <c r="BE75" s="375" t="str">
        <f t="shared" si="39"/>
        <v/>
      </c>
      <c r="BI75" t="str">
        <f>IF(BP75&lt;&gt;"",MAX(BI$3:BI74)+1,"")</f>
        <v/>
      </c>
      <c r="BJ75" t="str">
        <f>IF(BQ75&lt;&gt;"",MAX(BJ$3:BJ74)+1,"")</f>
        <v/>
      </c>
      <c r="BK75" t="str">
        <f>IF(BR75&lt;&gt;"",MAX(BK$3:BK74)+1,"")</f>
        <v/>
      </c>
      <c r="BL75" t="str">
        <f>IF(BS75&lt;&gt;"",MAX(BL$3:BL74)+1,"")</f>
        <v/>
      </c>
      <c r="BM75" t="str">
        <f>IF(BT75&lt;&gt;"",MAX(BM$3:BM74)+1,"")</f>
        <v/>
      </c>
      <c r="BN75" t="str">
        <f>IF(BU75&lt;&gt;"",MAX(BN$3:BN74)+1,"")</f>
        <v/>
      </c>
      <c r="BP75" t="str">
        <f>IF(B75&lt;&gt;"",IF(COUNTIF(BP$3:BP74,B75)&gt;0,"",B75),"")</f>
        <v/>
      </c>
      <c r="BQ75" t="str">
        <f>IF(C75&lt;&gt;"",IF(COUNTIF(BQ$3:BQ74,C75)&gt;0,"",C75),"")</f>
        <v/>
      </c>
      <c r="BR75" t="str">
        <f>IF(D75&lt;&gt;"",IF(COUNTIF(BR$3:BR74,D75)&gt;0,"",D75),"")</f>
        <v/>
      </c>
      <c r="BS75" t="str">
        <f>IF(E75&lt;&gt;"",IF(COUNTIF(BS$3:BS74,E75)&gt;0,"",E75),"")</f>
        <v/>
      </c>
      <c r="BT75" t="str">
        <f>IF(F75&lt;&gt;"",IF(COUNTIF(BT$3:BT74,F75)&gt;0,"",F75),"")</f>
        <v/>
      </c>
      <c r="BU75" t="str">
        <f>IF(G75&lt;&gt;"",IF(COUNTIF(BU$3:BU74,G75)&gt;0,"",G75),"")</f>
        <v/>
      </c>
    </row>
    <row r="76" spans="1:73" ht="18" x14ac:dyDescent="0.2">
      <c r="A76" s="595" t="str">
        <f t="shared" si="28"/>
        <v/>
      </c>
      <c r="B76" s="751"/>
      <c r="C76" s="752"/>
      <c r="D76" s="751"/>
      <c r="E76" s="752"/>
      <c r="F76" s="752"/>
      <c r="G76" s="651"/>
      <c r="H76" s="345"/>
      <c r="I76" s="345"/>
      <c r="J76" s="934"/>
      <c r="K76" s="934"/>
      <c r="L76" s="598"/>
      <c r="M76" s="948"/>
      <c r="N76" s="950"/>
      <c r="O76" s="599"/>
      <c r="P76" s="597"/>
      <c r="Q76" s="597"/>
      <c r="R76" s="597"/>
      <c r="S76" s="600"/>
      <c r="V76" s="362">
        <f t="shared" si="40"/>
        <v>74</v>
      </c>
      <c r="W76" s="601" t="str">
        <f t="shared" si="41"/>
        <v/>
      </c>
      <c r="X76" s="601" t="str">
        <f t="shared" si="29"/>
        <v/>
      </c>
      <c r="Y76" s="601" t="str">
        <f t="shared" si="30"/>
        <v/>
      </c>
      <c r="Z76" s="601" t="str">
        <f t="shared" si="31"/>
        <v/>
      </c>
      <c r="AA76" s="601" t="str">
        <f t="shared" si="32"/>
        <v/>
      </c>
      <c r="AB76" s="601" t="str">
        <f t="shared" si="33"/>
        <v/>
      </c>
      <c r="AD76" s="362" t="str">
        <f>IF(AK76&lt;&gt;"",MAX(AD$3:AD75)+1,"")</f>
        <v/>
      </c>
      <c r="AE76" s="362" t="str">
        <f>IF(AL76&lt;&gt;"",MAX(AE$3:AE75)+1,"")</f>
        <v/>
      </c>
      <c r="AF76" s="362" t="str">
        <f>IF(AM76&lt;&gt;"",MAX(AF$3:AF75)+1,"")</f>
        <v/>
      </c>
      <c r="AG76" s="362" t="str">
        <f>IF(AN76&lt;&gt;"",MAX(AG$3:AG75)+1,"")</f>
        <v/>
      </c>
      <c r="AH76" s="362" t="str">
        <f>IF(AO76&lt;&gt;"",MAX(AH$3:AH75)+1,"")</f>
        <v/>
      </c>
      <c r="AI76" s="362" t="str">
        <f>IF(AP76&lt;&gt;"",MAX(AI$3:AI75)+1,"")</f>
        <v/>
      </c>
      <c r="AK76" s="362" t="str">
        <f>IF(B76="","",IF(COUNTIF($AK$3:AL75,B76)=0,B76,""))</f>
        <v/>
      </c>
      <c r="AL76" s="362" t="str">
        <f>IF(C76="","",IF($B76='Oneri di Urbanizzazione'!$E$29,IF(COUNTIF($AL$3:AL75,$C76)=0,$C76,""),""))</f>
        <v/>
      </c>
      <c r="AM76" s="362" t="str">
        <f>IF(D76="","",IF(AND($B76='Oneri di Urbanizzazione'!$E$29,$C76='Oneri di Urbanizzazione'!$E$31),IF(COUNTIF(AM$3:AM75,$D76)=0,$D76,""),""))</f>
        <v/>
      </c>
      <c r="AN76" s="362" t="str">
        <f>IF(E76="","",IF(AND($B76='Oneri di Urbanizzazione'!$E$29,$C76='Oneri di Urbanizzazione'!$E$31,$D76='Oneri di Urbanizzazione'!$E$34),IF(COUNTIF(AN$3:AN75,$E76)=0,$E76,""),""))</f>
        <v/>
      </c>
      <c r="AO76" s="362" t="str">
        <f>IF(F76="","",IF(AND($B76='Oneri di Urbanizzazione'!$E$29,$C76='Oneri di Urbanizzazione'!$E$31,$D76='Oneri di Urbanizzazione'!$E$34,$E76='Oneri di Urbanizzazione'!$E$36),IF(COUNTIF(AO$3:AO75,$F76)=0,$F76,""),""))</f>
        <v/>
      </c>
      <c r="AP76" s="362" t="str">
        <f>IF(G76="","",IF(AND($B76='Oneri di Urbanizzazione'!$E$29,$C76='Oneri di Urbanizzazione'!$E$31,$D76='Oneri di Urbanizzazione'!$E$34,$E76='Oneri di Urbanizzazione'!$E$36,$F76='Oneri di Urbanizzazione'!$E$38),IF(COUNTIF(AP$3:AP75,$G76)=0,$G76,""),""))</f>
        <v/>
      </c>
      <c r="AY76">
        <f t="shared" si="42"/>
        <v>74</v>
      </c>
      <c r="AZ76" s="375" t="str">
        <f t="shared" si="34"/>
        <v/>
      </c>
      <c r="BA76" s="375" t="str">
        <f t="shared" si="35"/>
        <v/>
      </c>
      <c r="BB76" s="375" t="str">
        <f t="shared" si="36"/>
        <v/>
      </c>
      <c r="BC76" s="375" t="str">
        <f t="shared" si="37"/>
        <v/>
      </c>
      <c r="BD76" s="375" t="str">
        <f t="shared" si="38"/>
        <v/>
      </c>
      <c r="BE76" s="375" t="str">
        <f t="shared" si="39"/>
        <v/>
      </c>
      <c r="BI76" t="str">
        <f>IF(BP76&lt;&gt;"",MAX(BI$3:BI75)+1,"")</f>
        <v/>
      </c>
      <c r="BJ76" t="str">
        <f>IF(BQ76&lt;&gt;"",MAX(BJ$3:BJ75)+1,"")</f>
        <v/>
      </c>
      <c r="BK76" t="str">
        <f>IF(BR76&lt;&gt;"",MAX(BK$3:BK75)+1,"")</f>
        <v/>
      </c>
      <c r="BL76" t="str">
        <f>IF(BS76&lt;&gt;"",MAX(BL$3:BL75)+1,"")</f>
        <v/>
      </c>
      <c r="BM76" t="str">
        <f>IF(BT76&lt;&gt;"",MAX(BM$3:BM75)+1,"")</f>
        <v/>
      </c>
      <c r="BN76" t="str">
        <f>IF(BU76&lt;&gt;"",MAX(BN$3:BN75)+1,"")</f>
        <v/>
      </c>
      <c r="BP76" t="str">
        <f>IF(B76&lt;&gt;"",IF(COUNTIF(BP$3:BP75,B76)&gt;0,"",B76),"")</f>
        <v/>
      </c>
      <c r="BQ76" t="str">
        <f>IF(C76&lt;&gt;"",IF(COUNTIF(BQ$3:BQ75,C76)&gt;0,"",C76),"")</f>
        <v/>
      </c>
      <c r="BR76" t="str">
        <f>IF(D76&lt;&gt;"",IF(COUNTIF(BR$3:BR75,D76)&gt;0,"",D76),"")</f>
        <v/>
      </c>
      <c r="BS76" t="str">
        <f>IF(E76&lt;&gt;"",IF(COUNTIF(BS$3:BS75,E76)&gt;0,"",E76),"")</f>
        <v/>
      </c>
      <c r="BT76" t="str">
        <f>IF(F76&lt;&gt;"",IF(COUNTIF(BT$3:BT75,F76)&gt;0,"",F76),"")</f>
        <v/>
      </c>
      <c r="BU76" t="str">
        <f>IF(G76&lt;&gt;"",IF(COUNTIF(BU$3:BU75,G76)&gt;0,"",G76),"")</f>
        <v/>
      </c>
    </row>
    <row r="77" spans="1:73" ht="18" x14ac:dyDescent="0.2">
      <c r="A77" s="595" t="str">
        <f t="shared" si="28"/>
        <v/>
      </c>
      <c r="B77" s="751"/>
      <c r="C77" s="752"/>
      <c r="D77" s="751"/>
      <c r="E77" s="752"/>
      <c r="F77" s="752"/>
      <c r="G77" s="651"/>
      <c r="H77" s="345"/>
      <c r="I77" s="345"/>
      <c r="J77" s="934"/>
      <c r="K77" s="934"/>
      <c r="L77" s="598"/>
      <c r="M77" s="948"/>
      <c r="N77" s="950"/>
      <c r="O77" s="599"/>
      <c r="P77" s="597"/>
      <c r="Q77" s="597"/>
      <c r="R77" s="597"/>
      <c r="S77" s="600"/>
      <c r="V77" s="362">
        <f t="shared" si="40"/>
        <v>75</v>
      </c>
      <c r="W77" s="601" t="str">
        <f t="shared" si="41"/>
        <v/>
      </c>
      <c r="X77" s="601" t="str">
        <f t="shared" si="29"/>
        <v/>
      </c>
      <c r="Y77" s="601" t="str">
        <f t="shared" si="30"/>
        <v/>
      </c>
      <c r="Z77" s="601" t="str">
        <f t="shared" si="31"/>
        <v/>
      </c>
      <c r="AA77" s="601" t="str">
        <f t="shared" si="32"/>
        <v/>
      </c>
      <c r="AB77" s="601" t="str">
        <f t="shared" si="33"/>
        <v/>
      </c>
      <c r="AD77" s="362" t="str">
        <f>IF(AK77&lt;&gt;"",MAX(AD$3:AD76)+1,"")</f>
        <v/>
      </c>
      <c r="AE77" s="362" t="str">
        <f>IF(AL77&lt;&gt;"",MAX(AE$3:AE76)+1,"")</f>
        <v/>
      </c>
      <c r="AF77" s="362" t="str">
        <f>IF(AM77&lt;&gt;"",MAX(AF$3:AF76)+1,"")</f>
        <v/>
      </c>
      <c r="AG77" s="362" t="str">
        <f>IF(AN77&lt;&gt;"",MAX(AG$3:AG76)+1,"")</f>
        <v/>
      </c>
      <c r="AH77" s="362" t="str">
        <f>IF(AO77&lt;&gt;"",MAX(AH$3:AH76)+1,"")</f>
        <v/>
      </c>
      <c r="AI77" s="362" t="str">
        <f>IF(AP77&lt;&gt;"",MAX(AI$3:AI76)+1,"")</f>
        <v/>
      </c>
      <c r="AK77" s="362" t="str">
        <f>IF(B77="","",IF(COUNTIF($AK$3:AL76,B77)=0,B77,""))</f>
        <v/>
      </c>
      <c r="AL77" s="362" t="str">
        <f>IF(C77="","",IF($B77='Oneri di Urbanizzazione'!$E$29,IF(COUNTIF($AL$3:AL76,$C77)=0,$C77,""),""))</f>
        <v/>
      </c>
      <c r="AM77" s="362" t="str">
        <f>IF(D77="","",IF(AND($B77='Oneri di Urbanizzazione'!$E$29,$C77='Oneri di Urbanizzazione'!$E$31),IF(COUNTIF(AM$3:AM76,$D77)=0,$D77,""),""))</f>
        <v/>
      </c>
      <c r="AN77" s="362" t="str">
        <f>IF(E77="","",IF(AND($B77='Oneri di Urbanizzazione'!$E$29,$C77='Oneri di Urbanizzazione'!$E$31,$D77='Oneri di Urbanizzazione'!$E$34),IF(COUNTIF(AN$3:AN76,$E77)=0,$E77,""),""))</f>
        <v/>
      </c>
      <c r="AO77" s="362" t="str">
        <f>IF(F77="","",IF(AND($B77='Oneri di Urbanizzazione'!$E$29,$C77='Oneri di Urbanizzazione'!$E$31,$D77='Oneri di Urbanizzazione'!$E$34,$E77='Oneri di Urbanizzazione'!$E$36),IF(COUNTIF(AO$3:AO76,$F77)=0,$F77,""),""))</f>
        <v/>
      </c>
      <c r="AP77" s="362" t="str">
        <f>IF(G77="","",IF(AND($B77='Oneri di Urbanizzazione'!$E$29,$C77='Oneri di Urbanizzazione'!$E$31,$D77='Oneri di Urbanizzazione'!$E$34,$E77='Oneri di Urbanizzazione'!$E$36,$F77='Oneri di Urbanizzazione'!$E$38),IF(COUNTIF(AP$3:AP76,$G77)=0,$G77,""),""))</f>
        <v/>
      </c>
      <c r="AY77">
        <f t="shared" si="42"/>
        <v>75</v>
      </c>
      <c r="AZ77" s="375" t="str">
        <f t="shared" si="34"/>
        <v/>
      </c>
      <c r="BA77" s="375" t="str">
        <f t="shared" si="35"/>
        <v/>
      </c>
      <c r="BB77" s="375" t="str">
        <f t="shared" si="36"/>
        <v/>
      </c>
      <c r="BC77" s="375" t="str">
        <f t="shared" si="37"/>
        <v/>
      </c>
      <c r="BD77" s="375" t="str">
        <f t="shared" si="38"/>
        <v/>
      </c>
      <c r="BE77" s="375" t="str">
        <f t="shared" si="39"/>
        <v/>
      </c>
      <c r="BI77" t="str">
        <f>IF(BP77&lt;&gt;"",MAX(BI$3:BI76)+1,"")</f>
        <v/>
      </c>
      <c r="BJ77" t="str">
        <f>IF(BQ77&lt;&gt;"",MAX(BJ$3:BJ76)+1,"")</f>
        <v/>
      </c>
      <c r="BK77" t="str">
        <f>IF(BR77&lt;&gt;"",MAX(BK$3:BK76)+1,"")</f>
        <v/>
      </c>
      <c r="BL77" t="str">
        <f>IF(BS77&lt;&gt;"",MAX(BL$3:BL76)+1,"")</f>
        <v/>
      </c>
      <c r="BM77" t="str">
        <f>IF(BT77&lt;&gt;"",MAX(BM$3:BM76)+1,"")</f>
        <v/>
      </c>
      <c r="BN77" t="str">
        <f>IF(BU77&lt;&gt;"",MAX(BN$3:BN76)+1,"")</f>
        <v/>
      </c>
      <c r="BP77" t="str">
        <f>IF(B77&lt;&gt;"",IF(COUNTIF(BP$3:BP76,B77)&gt;0,"",B77),"")</f>
        <v/>
      </c>
      <c r="BQ77" t="str">
        <f>IF(C77&lt;&gt;"",IF(COUNTIF(BQ$3:BQ76,C77)&gt;0,"",C77),"")</f>
        <v/>
      </c>
      <c r="BR77" t="str">
        <f>IF(D77&lt;&gt;"",IF(COUNTIF(BR$3:BR76,D77)&gt;0,"",D77),"")</f>
        <v/>
      </c>
      <c r="BS77" t="str">
        <f>IF(E77&lt;&gt;"",IF(COUNTIF(BS$3:BS76,E77)&gt;0,"",E77),"")</f>
        <v/>
      </c>
      <c r="BT77" t="str">
        <f>IF(F77&lt;&gt;"",IF(COUNTIF(BT$3:BT76,F77)&gt;0,"",F77),"")</f>
        <v/>
      </c>
      <c r="BU77" t="str">
        <f>IF(G77&lt;&gt;"",IF(COUNTIF(BU$3:BU76,G77)&gt;0,"",G77),"")</f>
        <v/>
      </c>
    </row>
    <row r="78" spans="1:73" ht="18" x14ac:dyDescent="0.2">
      <c r="A78" s="595" t="str">
        <f t="shared" si="28"/>
        <v/>
      </c>
      <c r="B78" s="751"/>
      <c r="C78" s="751"/>
      <c r="D78" s="751"/>
      <c r="E78" s="752"/>
      <c r="F78" s="752"/>
      <c r="G78" s="651"/>
      <c r="H78" s="345"/>
      <c r="I78" s="345"/>
      <c r="J78" s="934"/>
      <c r="K78" s="934"/>
      <c r="L78" s="598"/>
      <c r="M78" s="948"/>
      <c r="N78" s="950"/>
      <c r="O78" s="599"/>
      <c r="P78" s="597"/>
      <c r="Q78" s="597"/>
      <c r="R78" s="597"/>
      <c r="S78" s="600"/>
      <c r="V78" s="362">
        <f t="shared" si="40"/>
        <v>76</v>
      </c>
      <c r="W78" s="601" t="str">
        <f t="shared" si="41"/>
        <v/>
      </c>
      <c r="X78" s="601" t="str">
        <f t="shared" si="29"/>
        <v/>
      </c>
      <c r="Y78" s="601" t="str">
        <f t="shared" si="30"/>
        <v/>
      </c>
      <c r="Z78" s="601" t="str">
        <f t="shared" si="31"/>
        <v/>
      </c>
      <c r="AA78" s="601" t="str">
        <f t="shared" si="32"/>
        <v/>
      </c>
      <c r="AB78" s="601" t="str">
        <f t="shared" si="33"/>
        <v/>
      </c>
      <c r="AD78" s="362" t="str">
        <f>IF(AK78&lt;&gt;"",MAX(AD$3:AD77)+1,"")</f>
        <v/>
      </c>
      <c r="AE78" s="362" t="str">
        <f>IF(AL78&lt;&gt;"",MAX(AE$3:AE77)+1,"")</f>
        <v/>
      </c>
      <c r="AF78" s="362" t="str">
        <f>IF(AM78&lt;&gt;"",MAX(AF$3:AF77)+1,"")</f>
        <v/>
      </c>
      <c r="AG78" s="362" t="str">
        <f>IF(AN78&lt;&gt;"",MAX(AG$3:AG77)+1,"")</f>
        <v/>
      </c>
      <c r="AH78" s="362" t="str">
        <f>IF(AO78&lt;&gt;"",MAX(AH$3:AH77)+1,"")</f>
        <v/>
      </c>
      <c r="AI78" s="362" t="str">
        <f>IF(AP78&lt;&gt;"",MAX(AI$3:AI77)+1,"")</f>
        <v/>
      </c>
      <c r="AK78" s="362" t="str">
        <f>IF(B78="","",IF(COUNTIF($AK$3:AL77,B78)=0,B78,""))</f>
        <v/>
      </c>
      <c r="AL78" s="362" t="str">
        <f>IF(C78="","",IF($B78='Oneri di Urbanizzazione'!$E$29,IF(COUNTIF($AL$3:AL77,$C78)=0,$C78,""),""))</f>
        <v/>
      </c>
      <c r="AM78" s="362" t="str">
        <f>IF(D78="","",IF(AND($B78='Oneri di Urbanizzazione'!$E$29,$C78='Oneri di Urbanizzazione'!$E$31),IF(COUNTIF(AM$3:AM77,$D78)=0,$D78,""),""))</f>
        <v/>
      </c>
      <c r="AN78" s="362" t="str">
        <f>IF(E78="","",IF(AND($B78='Oneri di Urbanizzazione'!$E$29,$C78='Oneri di Urbanizzazione'!$E$31,$D78='Oneri di Urbanizzazione'!$E$34),IF(COUNTIF(AN$3:AN77,$E78)=0,$E78,""),""))</f>
        <v/>
      </c>
      <c r="AO78" s="362" t="str">
        <f>IF(F78="","",IF(AND($B78='Oneri di Urbanizzazione'!$E$29,$C78='Oneri di Urbanizzazione'!$E$31,$D78='Oneri di Urbanizzazione'!$E$34,$E78='Oneri di Urbanizzazione'!$E$36),IF(COUNTIF(AO$3:AO77,$F78)=0,$F78,""),""))</f>
        <v/>
      </c>
      <c r="AP78" s="362" t="str">
        <f>IF(G78="","",IF(AND($B78='Oneri di Urbanizzazione'!$E$29,$C78='Oneri di Urbanizzazione'!$E$31,$D78='Oneri di Urbanizzazione'!$E$34,$E78='Oneri di Urbanizzazione'!$E$36,$F78='Oneri di Urbanizzazione'!$E$38),IF(COUNTIF(AP$3:AP77,$G78)=0,$G78,""),""))</f>
        <v/>
      </c>
      <c r="AY78">
        <f t="shared" si="42"/>
        <v>76</v>
      </c>
      <c r="AZ78" s="375" t="str">
        <f t="shared" si="34"/>
        <v/>
      </c>
      <c r="BA78" s="375" t="str">
        <f t="shared" si="35"/>
        <v/>
      </c>
      <c r="BB78" s="375" t="str">
        <f t="shared" si="36"/>
        <v/>
      </c>
      <c r="BC78" s="375" t="str">
        <f t="shared" si="37"/>
        <v/>
      </c>
      <c r="BD78" s="375" t="str">
        <f t="shared" si="38"/>
        <v/>
      </c>
      <c r="BE78" s="375" t="str">
        <f t="shared" si="39"/>
        <v/>
      </c>
      <c r="BI78" t="str">
        <f>IF(BP78&lt;&gt;"",MAX(BI$3:BI77)+1,"")</f>
        <v/>
      </c>
      <c r="BJ78" t="str">
        <f>IF(BQ78&lt;&gt;"",MAX(BJ$3:BJ77)+1,"")</f>
        <v/>
      </c>
      <c r="BK78" t="str">
        <f>IF(BR78&lt;&gt;"",MAX(BK$3:BK77)+1,"")</f>
        <v/>
      </c>
      <c r="BL78" t="str">
        <f>IF(BS78&lt;&gt;"",MAX(BL$3:BL77)+1,"")</f>
        <v/>
      </c>
      <c r="BM78" t="str">
        <f>IF(BT78&lt;&gt;"",MAX(BM$3:BM77)+1,"")</f>
        <v/>
      </c>
      <c r="BN78" t="str">
        <f>IF(BU78&lt;&gt;"",MAX(BN$3:BN77)+1,"")</f>
        <v/>
      </c>
      <c r="BP78" t="str">
        <f>IF(B78&lt;&gt;"",IF(COUNTIF(BP$3:BP77,B78)&gt;0,"",B78),"")</f>
        <v/>
      </c>
      <c r="BQ78" t="str">
        <f>IF(C78&lt;&gt;"",IF(COUNTIF(BQ$3:BQ77,C78)&gt;0,"",C78),"")</f>
        <v/>
      </c>
      <c r="BR78" t="str">
        <f>IF(D78&lt;&gt;"",IF(COUNTIF(BR$3:BR77,D78)&gt;0,"",D78),"")</f>
        <v/>
      </c>
      <c r="BS78" t="str">
        <f>IF(E78&lt;&gt;"",IF(COUNTIF(BS$3:BS77,E78)&gt;0,"",E78),"")</f>
        <v/>
      </c>
      <c r="BT78" t="str">
        <f>IF(F78&lt;&gt;"",IF(COUNTIF(BT$3:BT77,F78)&gt;0,"",F78),"")</f>
        <v/>
      </c>
      <c r="BU78" t="str">
        <f>IF(G78&lt;&gt;"",IF(COUNTIF(BU$3:BU77,G78)&gt;0,"",G78),"")</f>
        <v/>
      </c>
    </row>
    <row r="79" spans="1:73" ht="18" x14ac:dyDescent="0.2">
      <c r="A79" s="595" t="str">
        <f t="shared" si="28"/>
        <v/>
      </c>
      <c r="B79" s="751"/>
      <c r="C79" s="751"/>
      <c r="D79" s="751"/>
      <c r="E79" s="752"/>
      <c r="F79" s="752"/>
      <c r="G79" s="651"/>
      <c r="H79" s="345"/>
      <c r="I79" s="345"/>
      <c r="J79" s="934"/>
      <c r="K79" s="934"/>
      <c r="L79" s="598"/>
      <c r="M79" s="948"/>
      <c r="N79" s="950"/>
      <c r="O79" s="599"/>
      <c r="P79" s="597"/>
      <c r="Q79" s="597"/>
      <c r="R79" s="597"/>
      <c r="S79" s="600"/>
      <c r="V79" s="362">
        <f t="shared" si="40"/>
        <v>77</v>
      </c>
      <c r="W79" s="601" t="str">
        <f t="shared" si="41"/>
        <v/>
      </c>
      <c r="X79" s="601" t="str">
        <f t="shared" si="29"/>
        <v/>
      </c>
      <c r="Y79" s="601" t="str">
        <f t="shared" si="30"/>
        <v/>
      </c>
      <c r="Z79" s="601" t="str">
        <f t="shared" si="31"/>
        <v/>
      </c>
      <c r="AA79" s="601" t="str">
        <f t="shared" si="32"/>
        <v/>
      </c>
      <c r="AB79" s="601" t="str">
        <f t="shared" si="33"/>
        <v/>
      </c>
      <c r="AD79" s="362" t="str">
        <f>IF(AK79&lt;&gt;"",MAX(AD$3:AD78)+1,"")</f>
        <v/>
      </c>
      <c r="AE79" s="362" t="str">
        <f>IF(AL79&lt;&gt;"",MAX(AE$3:AE78)+1,"")</f>
        <v/>
      </c>
      <c r="AF79" s="362" t="str">
        <f>IF(AM79&lt;&gt;"",MAX(AF$3:AF78)+1,"")</f>
        <v/>
      </c>
      <c r="AG79" s="362" t="str">
        <f>IF(AN79&lt;&gt;"",MAX(AG$3:AG78)+1,"")</f>
        <v/>
      </c>
      <c r="AH79" s="362" t="str">
        <f>IF(AO79&lt;&gt;"",MAX(AH$3:AH78)+1,"")</f>
        <v/>
      </c>
      <c r="AI79" s="362" t="str">
        <f>IF(AP79&lt;&gt;"",MAX(AI$3:AI78)+1,"")</f>
        <v/>
      </c>
      <c r="AK79" s="362" t="str">
        <f>IF(B79="","",IF(COUNTIF($AK$3:AL78,B79)=0,B79,""))</f>
        <v/>
      </c>
      <c r="AL79" s="362" t="str">
        <f>IF(C79="","",IF($B79='Oneri di Urbanizzazione'!$E$29,IF(COUNTIF($AL$3:AL78,$C79)=0,$C79,""),""))</f>
        <v/>
      </c>
      <c r="AM79" s="362" t="str">
        <f>IF(D79="","",IF(AND($B79='Oneri di Urbanizzazione'!$E$29,$C79='Oneri di Urbanizzazione'!$E$31),IF(COUNTIF(AM$3:AM78,$D79)=0,$D79,""),""))</f>
        <v/>
      </c>
      <c r="AN79" s="362" t="str">
        <f>IF(E79="","",IF(AND($B79='Oneri di Urbanizzazione'!$E$29,$C79='Oneri di Urbanizzazione'!$E$31,$D79='Oneri di Urbanizzazione'!$E$34),IF(COUNTIF(AN$3:AN78,$E79)=0,$E79,""),""))</f>
        <v/>
      </c>
      <c r="AO79" s="362" t="str">
        <f>IF(F79="","",IF(AND($B79='Oneri di Urbanizzazione'!$E$29,$C79='Oneri di Urbanizzazione'!$E$31,$D79='Oneri di Urbanizzazione'!$E$34,$E79='Oneri di Urbanizzazione'!$E$36),IF(COUNTIF(AO$3:AO78,$F79)=0,$F79,""),""))</f>
        <v/>
      </c>
      <c r="AP79" s="362" t="str">
        <f>IF(G79="","",IF(AND($B79='Oneri di Urbanizzazione'!$E$29,$C79='Oneri di Urbanizzazione'!$E$31,$D79='Oneri di Urbanizzazione'!$E$34,$E79='Oneri di Urbanizzazione'!$E$36,$F79='Oneri di Urbanizzazione'!$E$38),IF(COUNTIF(AP$3:AP78,$G79)=0,$G79,""),""))</f>
        <v/>
      </c>
      <c r="AY79">
        <f t="shared" si="42"/>
        <v>77</v>
      </c>
      <c r="AZ79" s="375" t="str">
        <f t="shared" si="34"/>
        <v/>
      </c>
      <c r="BA79" s="375" t="str">
        <f t="shared" si="35"/>
        <v/>
      </c>
      <c r="BB79" s="375" t="str">
        <f t="shared" si="36"/>
        <v/>
      </c>
      <c r="BC79" s="375" t="str">
        <f t="shared" si="37"/>
        <v/>
      </c>
      <c r="BD79" s="375" t="str">
        <f t="shared" si="38"/>
        <v/>
      </c>
      <c r="BE79" s="375" t="str">
        <f t="shared" si="39"/>
        <v/>
      </c>
      <c r="BI79" t="str">
        <f>IF(BP79&lt;&gt;"",MAX(BI$3:BI78)+1,"")</f>
        <v/>
      </c>
      <c r="BJ79" t="str">
        <f>IF(BQ79&lt;&gt;"",MAX(BJ$3:BJ78)+1,"")</f>
        <v/>
      </c>
      <c r="BK79" t="str">
        <f>IF(BR79&lt;&gt;"",MAX(BK$3:BK78)+1,"")</f>
        <v/>
      </c>
      <c r="BL79" t="str">
        <f>IF(BS79&lt;&gt;"",MAX(BL$3:BL78)+1,"")</f>
        <v/>
      </c>
      <c r="BM79" t="str">
        <f>IF(BT79&lt;&gt;"",MAX(BM$3:BM78)+1,"")</f>
        <v/>
      </c>
      <c r="BN79" t="str">
        <f>IF(BU79&lt;&gt;"",MAX(BN$3:BN78)+1,"")</f>
        <v/>
      </c>
      <c r="BP79" t="str">
        <f>IF(B79&lt;&gt;"",IF(COUNTIF(BP$3:BP78,B79)&gt;0,"",B79),"")</f>
        <v/>
      </c>
      <c r="BQ79" t="str">
        <f>IF(C79&lt;&gt;"",IF(COUNTIF(BQ$3:BQ78,C79)&gt;0,"",C79),"")</f>
        <v/>
      </c>
      <c r="BR79" t="str">
        <f>IF(D79&lt;&gt;"",IF(COUNTIF(BR$3:BR78,D79)&gt;0,"",D79),"")</f>
        <v/>
      </c>
      <c r="BS79" t="str">
        <f>IF(E79&lt;&gt;"",IF(COUNTIF(BS$3:BS78,E79)&gt;0,"",E79),"")</f>
        <v/>
      </c>
      <c r="BT79" t="str">
        <f>IF(F79&lt;&gt;"",IF(COUNTIF(BT$3:BT78,F79)&gt;0,"",F79),"")</f>
        <v/>
      </c>
      <c r="BU79" t="str">
        <f>IF(G79&lt;&gt;"",IF(COUNTIF(BU$3:BU78,G79)&gt;0,"",G79),"")</f>
        <v/>
      </c>
    </row>
    <row r="80" spans="1:73" ht="18" x14ac:dyDescent="0.2">
      <c r="A80" s="595" t="str">
        <f t="shared" si="28"/>
        <v/>
      </c>
      <c r="B80" s="751"/>
      <c r="C80" s="751"/>
      <c r="D80" s="751"/>
      <c r="E80" s="752"/>
      <c r="F80" s="752"/>
      <c r="G80" s="651"/>
      <c r="H80" s="345"/>
      <c r="I80" s="345"/>
      <c r="J80" s="934"/>
      <c r="K80" s="934"/>
      <c r="L80" s="598"/>
      <c r="M80" s="948"/>
      <c r="N80" s="950"/>
      <c r="O80" s="599"/>
      <c r="P80" s="597"/>
      <c r="Q80" s="597"/>
      <c r="R80" s="597"/>
      <c r="S80" s="600"/>
      <c r="V80" s="362">
        <f t="shared" si="40"/>
        <v>78</v>
      </c>
      <c r="W80" s="601" t="str">
        <f t="shared" si="41"/>
        <v/>
      </c>
      <c r="X80" s="601" t="str">
        <f t="shared" si="29"/>
        <v/>
      </c>
      <c r="Y80" s="601" t="str">
        <f t="shared" si="30"/>
        <v/>
      </c>
      <c r="Z80" s="601" t="str">
        <f t="shared" si="31"/>
        <v/>
      </c>
      <c r="AA80" s="601" t="str">
        <f t="shared" si="32"/>
        <v/>
      </c>
      <c r="AB80" s="601" t="str">
        <f t="shared" si="33"/>
        <v/>
      </c>
      <c r="AD80" s="362" t="str">
        <f>IF(AK80&lt;&gt;"",MAX(AD$3:AD79)+1,"")</f>
        <v/>
      </c>
      <c r="AE80" s="362" t="str">
        <f>IF(AL80&lt;&gt;"",MAX(AE$3:AE79)+1,"")</f>
        <v/>
      </c>
      <c r="AF80" s="362" t="str">
        <f>IF(AM80&lt;&gt;"",MAX(AF$3:AF79)+1,"")</f>
        <v/>
      </c>
      <c r="AG80" s="362" t="str">
        <f>IF(AN80&lt;&gt;"",MAX(AG$3:AG79)+1,"")</f>
        <v/>
      </c>
      <c r="AH80" s="362" t="str">
        <f>IF(AO80&lt;&gt;"",MAX(AH$3:AH79)+1,"")</f>
        <v/>
      </c>
      <c r="AI80" s="362" t="str">
        <f>IF(AP80&lt;&gt;"",MAX(AI$3:AI79)+1,"")</f>
        <v/>
      </c>
      <c r="AK80" s="362" t="str">
        <f>IF(B80="","",IF(COUNTIF($AK$3:AL79,B80)=0,B80,""))</f>
        <v/>
      </c>
      <c r="AL80" s="362" t="str">
        <f>IF(C80="","",IF($B80='Oneri di Urbanizzazione'!$E$29,IF(COUNTIF($AL$3:AL79,$C80)=0,$C80,""),""))</f>
        <v/>
      </c>
      <c r="AM80" s="362" t="str">
        <f>IF(D80="","",IF(AND($B80='Oneri di Urbanizzazione'!$E$29,$C80='Oneri di Urbanizzazione'!$E$31),IF(COUNTIF(AM$3:AM79,$D80)=0,$D80,""),""))</f>
        <v/>
      </c>
      <c r="AN80" s="362" t="str">
        <f>IF(E80="","",IF(AND($B80='Oneri di Urbanizzazione'!$E$29,$C80='Oneri di Urbanizzazione'!$E$31,$D80='Oneri di Urbanizzazione'!$E$34),IF(COUNTIF(AN$3:AN79,$E80)=0,$E80,""),""))</f>
        <v/>
      </c>
      <c r="AO80" s="362" t="str">
        <f>IF(F80="","",IF(AND($B80='Oneri di Urbanizzazione'!$E$29,$C80='Oneri di Urbanizzazione'!$E$31,$D80='Oneri di Urbanizzazione'!$E$34,$E80='Oneri di Urbanizzazione'!$E$36),IF(COUNTIF(AO$3:AO79,$F80)=0,$F80,""),""))</f>
        <v/>
      </c>
      <c r="AP80" s="362" t="str">
        <f>IF(G80="","",IF(AND($B80='Oneri di Urbanizzazione'!$E$29,$C80='Oneri di Urbanizzazione'!$E$31,$D80='Oneri di Urbanizzazione'!$E$34,$E80='Oneri di Urbanizzazione'!$E$36,$F80='Oneri di Urbanizzazione'!$E$38),IF(COUNTIF(AP$3:AP79,$G80)=0,$G80,""),""))</f>
        <v/>
      </c>
      <c r="AY80">
        <f t="shared" si="42"/>
        <v>78</v>
      </c>
      <c r="AZ80" s="375" t="str">
        <f t="shared" si="34"/>
        <v/>
      </c>
      <c r="BA80" s="375" t="str">
        <f t="shared" si="35"/>
        <v/>
      </c>
      <c r="BB80" s="375" t="str">
        <f t="shared" si="36"/>
        <v/>
      </c>
      <c r="BC80" s="375" t="str">
        <f t="shared" si="37"/>
        <v/>
      </c>
      <c r="BD80" s="375" t="str">
        <f t="shared" si="38"/>
        <v/>
      </c>
      <c r="BE80" s="375" t="str">
        <f t="shared" si="39"/>
        <v/>
      </c>
      <c r="BI80" t="str">
        <f>IF(BP80&lt;&gt;"",MAX(BI$3:BI79)+1,"")</f>
        <v/>
      </c>
      <c r="BJ80" t="str">
        <f>IF(BQ80&lt;&gt;"",MAX(BJ$3:BJ79)+1,"")</f>
        <v/>
      </c>
      <c r="BK80" t="str">
        <f>IF(BR80&lt;&gt;"",MAX(BK$3:BK79)+1,"")</f>
        <v/>
      </c>
      <c r="BL80" t="str">
        <f>IF(BS80&lt;&gt;"",MAX(BL$3:BL79)+1,"")</f>
        <v/>
      </c>
      <c r="BM80" t="str">
        <f>IF(BT80&lt;&gt;"",MAX(BM$3:BM79)+1,"")</f>
        <v/>
      </c>
      <c r="BN80" t="str">
        <f>IF(BU80&lt;&gt;"",MAX(BN$3:BN79)+1,"")</f>
        <v/>
      </c>
      <c r="BP80" t="str">
        <f>IF(B80&lt;&gt;"",IF(COUNTIF(BP$3:BP79,B80)&gt;0,"",B80),"")</f>
        <v/>
      </c>
      <c r="BQ80" t="str">
        <f>IF(C80&lt;&gt;"",IF(COUNTIF(BQ$3:BQ79,C80)&gt;0,"",C80),"")</f>
        <v/>
      </c>
      <c r="BR80" t="str">
        <f>IF(D80&lt;&gt;"",IF(COUNTIF(BR$3:BR79,D80)&gt;0,"",D80),"")</f>
        <v/>
      </c>
      <c r="BS80" t="str">
        <f>IF(E80&lt;&gt;"",IF(COUNTIF(BS$3:BS79,E80)&gt;0,"",E80),"")</f>
        <v/>
      </c>
      <c r="BT80" t="str">
        <f>IF(F80&lt;&gt;"",IF(COUNTIF(BT$3:BT79,F80)&gt;0,"",F80),"")</f>
        <v/>
      </c>
      <c r="BU80" t="str">
        <f>IF(G80&lt;&gt;"",IF(COUNTIF(BU$3:BU79,G80)&gt;0,"",G80),"")</f>
        <v/>
      </c>
    </row>
    <row r="81" spans="1:73" ht="18" x14ac:dyDescent="0.2">
      <c r="A81" s="595" t="str">
        <f t="shared" si="28"/>
        <v/>
      </c>
      <c r="B81" s="751"/>
      <c r="C81" s="751"/>
      <c r="D81" s="751"/>
      <c r="E81" s="752"/>
      <c r="F81" s="752"/>
      <c r="G81" s="651"/>
      <c r="H81" s="345"/>
      <c r="I81" s="345"/>
      <c r="J81" s="934"/>
      <c r="K81" s="934"/>
      <c r="L81" s="598"/>
      <c r="M81" s="948"/>
      <c r="N81" s="950"/>
      <c r="O81" s="599"/>
      <c r="P81" s="597"/>
      <c r="Q81" s="597"/>
      <c r="R81" s="597"/>
      <c r="S81" s="600"/>
      <c r="V81" s="362">
        <f t="shared" si="40"/>
        <v>79</v>
      </c>
      <c r="W81" s="601" t="str">
        <f t="shared" si="41"/>
        <v/>
      </c>
      <c r="X81" s="601" t="str">
        <f t="shared" si="29"/>
        <v/>
      </c>
      <c r="Y81" s="601" t="str">
        <f t="shared" si="30"/>
        <v/>
      </c>
      <c r="Z81" s="601" t="str">
        <f t="shared" si="31"/>
        <v/>
      </c>
      <c r="AA81" s="601" t="str">
        <f t="shared" si="32"/>
        <v/>
      </c>
      <c r="AB81" s="601" t="str">
        <f t="shared" si="33"/>
        <v/>
      </c>
      <c r="AD81" s="362" t="str">
        <f>IF(AK81&lt;&gt;"",MAX(AD$3:AD80)+1,"")</f>
        <v/>
      </c>
      <c r="AE81" s="362" t="str">
        <f>IF(AL81&lt;&gt;"",MAX(AE$3:AE80)+1,"")</f>
        <v/>
      </c>
      <c r="AF81" s="362" t="str">
        <f>IF(AM81&lt;&gt;"",MAX(AF$3:AF80)+1,"")</f>
        <v/>
      </c>
      <c r="AG81" s="362" t="str">
        <f>IF(AN81&lt;&gt;"",MAX(AG$3:AG80)+1,"")</f>
        <v/>
      </c>
      <c r="AH81" s="362" t="str">
        <f>IF(AO81&lt;&gt;"",MAX(AH$3:AH80)+1,"")</f>
        <v/>
      </c>
      <c r="AI81" s="362" t="str">
        <f>IF(AP81&lt;&gt;"",MAX(AI$3:AI80)+1,"")</f>
        <v/>
      </c>
      <c r="AK81" s="362" t="str">
        <f>IF(B81="","",IF(COUNTIF($AK$3:AL80,B81)=0,B81,""))</f>
        <v/>
      </c>
      <c r="AL81" s="362" t="str">
        <f>IF(C81="","",IF($B81='Oneri di Urbanizzazione'!$E$29,IF(COUNTIF($AL$3:AL80,$C81)=0,$C81,""),""))</f>
        <v/>
      </c>
      <c r="AM81" s="362" t="str">
        <f>IF(D81="","",IF(AND($B81='Oneri di Urbanizzazione'!$E$29,$C81='Oneri di Urbanizzazione'!$E$31),IF(COUNTIF(AM$3:AM80,$D81)=0,$D81,""),""))</f>
        <v/>
      </c>
      <c r="AN81" s="362" t="str">
        <f>IF(E81="","",IF(AND($B81='Oneri di Urbanizzazione'!$E$29,$C81='Oneri di Urbanizzazione'!$E$31,$D81='Oneri di Urbanizzazione'!$E$34),IF(COUNTIF(AN$3:AN80,$E81)=0,$E81,""),""))</f>
        <v/>
      </c>
      <c r="AO81" s="362" t="str">
        <f>IF(F81="","",IF(AND($B81='Oneri di Urbanizzazione'!$E$29,$C81='Oneri di Urbanizzazione'!$E$31,$D81='Oneri di Urbanizzazione'!$E$34,$E81='Oneri di Urbanizzazione'!$E$36),IF(COUNTIF(AO$3:AO80,$F81)=0,$F81,""),""))</f>
        <v/>
      </c>
      <c r="AP81" s="362" t="str">
        <f>IF(G81="","",IF(AND($B81='Oneri di Urbanizzazione'!$E$29,$C81='Oneri di Urbanizzazione'!$E$31,$D81='Oneri di Urbanizzazione'!$E$34,$E81='Oneri di Urbanizzazione'!$E$36,$F81='Oneri di Urbanizzazione'!$E$38),IF(COUNTIF(AP$3:AP80,$G81)=0,$G81,""),""))</f>
        <v/>
      </c>
      <c r="AY81">
        <f t="shared" si="42"/>
        <v>79</v>
      </c>
      <c r="AZ81" s="375" t="str">
        <f t="shared" si="34"/>
        <v/>
      </c>
      <c r="BA81" s="375" t="str">
        <f t="shared" si="35"/>
        <v/>
      </c>
      <c r="BB81" s="375" t="str">
        <f t="shared" si="36"/>
        <v/>
      </c>
      <c r="BC81" s="375" t="str">
        <f t="shared" si="37"/>
        <v/>
      </c>
      <c r="BD81" s="375" t="str">
        <f t="shared" si="38"/>
        <v/>
      </c>
      <c r="BE81" s="375" t="str">
        <f t="shared" si="39"/>
        <v/>
      </c>
      <c r="BI81" t="str">
        <f>IF(BP81&lt;&gt;"",MAX(BI$3:BI80)+1,"")</f>
        <v/>
      </c>
      <c r="BJ81" t="str">
        <f>IF(BQ81&lt;&gt;"",MAX(BJ$3:BJ80)+1,"")</f>
        <v/>
      </c>
      <c r="BK81" t="str">
        <f>IF(BR81&lt;&gt;"",MAX(BK$3:BK80)+1,"")</f>
        <v/>
      </c>
      <c r="BL81" t="str">
        <f>IF(BS81&lt;&gt;"",MAX(BL$3:BL80)+1,"")</f>
        <v/>
      </c>
      <c r="BM81" t="str">
        <f>IF(BT81&lt;&gt;"",MAX(BM$3:BM80)+1,"")</f>
        <v/>
      </c>
      <c r="BN81" t="str">
        <f>IF(BU81&lt;&gt;"",MAX(BN$3:BN80)+1,"")</f>
        <v/>
      </c>
      <c r="BP81" t="str">
        <f>IF(B81&lt;&gt;"",IF(COUNTIF(BP$3:BP80,B81)&gt;0,"",B81),"")</f>
        <v/>
      </c>
      <c r="BQ81" t="str">
        <f>IF(C81&lt;&gt;"",IF(COUNTIF(BQ$3:BQ80,C81)&gt;0,"",C81),"")</f>
        <v/>
      </c>
      <c r="BR81" t="str">
        <f>IF(D81&lt;&gt;"",IF(COUNTIF(BR$3:BR80,D81)&gt;0,"",D81),"")</f>
        <v/>
      </c>
      <c r="BS81" t="str">
        <f>IF(E81&lt;&gt;"",IF(COUNTIF(BS$3:BS80,E81)&gt;0,"",E81),"")</f>
        <v/>
      </c>
      <c r="BT81" t="str">
        <f>IF(F81&lt;&gt;"",IF(COUNTIF(BT$3:BT80,F81)&gt;0,"",F81),"")</f>
        <v/>
      </c>
      <c r="BU81" t="str">
        <f>IF(G81&lt;&gt;"",IF(COUNTIF(BU$3:BU80,G81)&gt;0,"",G81),"")</f>
        <v/>
      </c>
    </row>
    <row r="82" spans="1:73" ht="18" x14ac:dyDescent="0.2">
      <c r="A82" s="595" t="str">
        <f t="shared" si="28"/>
        <v/>
      </c>
      <c r="B82" s="751"/>
      <c r="C82" s="751"/>
      <c r="D82" s="751"/>
      <c r="E82" s="752"/>
      <c r="F82" s="752"/>
      <c r="G82" s="651"/>
      <c r="H82" s="345"/>
      <c r="I82" s="345"/>
      <c r="J82" s="934"/>
      <c r="K82" s="934"/>
      <c r="L82" s="598"/>
      <c r="M82" s="948"/>
      <c r="N82" s="950"/>
      <c r="O82" s="599"/>
      <c r="P82" s="597"/>
      <c r="Q82" s="597"/>
      <c r="R82" s="597"/>
      <c r="S82" s="600"/>
      <c r="V82" s="362">
        <f t="shared" si="40"/>
        <v>80</v>
      </c>
      <c r="W82" s="601" t="str">
        <f t="shared" si="41"/>
        <v/>
      </c>
      <c r="X82" s="601" t="str">
        <f t="shared" si="29"/>
        <v/>
      </c>
      <c r="Y82" s="601" t="str">
        <f t="shared" si="30"/>
        <v/>
      </c>
      <c r="Z82" s="601" t="str">
        <f t="shared" si="31"/>
        <v/>
      </c>
      <c r="AA82" s="601" t="str">
        <f t="shared" si="32"/>
        <v/>
      </c>
      <c r="AB82" s="601" t="str">
        <f t="shared" si="33"/>
        <v/>
      </c>
      <c r="AD82" s="362" t="str">
        <f>IF(AK82&lt;&gt;"",MAX(AD$3:AD81)+1,"")</f>
        <v/>
      </c>
      <c r="AE82" s="362" t="str">
        <f>IF(AL82&lt;&gt;"",MAX(AE$3:AE81)+1,"")</f>
        <v/>
      </c>
      <c r="AF82" s="362" t="str">
        <f>IF(AM82&lt;&gt;"",MAX(AF$3:AF81)+1,"")</f>
        <v/>
      </c>
      <c r="AG82" s="362" t="str">
        <f>IF(AN82&lt;&gt;"",MAX(AG$3:AG81)+1,"")</f>
        <v/>
      </c>
      <c r="AH82" s="362" t="str">
        <f>IF(AO82&lt;&gt;"",MAX(AH$3:AH81)+1,"")</f>
        <v/>
      </c>
      <c r="AI82" s="362" t="str">
        <f>IF(AP82&lt;&gt;"",MAX(AI$3:AI81)+1,"")</f>
        <v/>
      </c>
      <c r="AK82" s="362" t="str">
        <f>IF(B82="","",IF(COUNTIF($AK$3:AL81,B82)=0,B82,""))</f>
        <v/>
      </c>
      <c r="AL82" s="362" t="str">
        <f>IF(C82="","",IF($B82='Oneri di Urbanizzazione'!$E$29,IF(COUNTIF($AL$3:AL81,$C82)=0,$C82,""),""))</f>
        <v/>
      </c>
      <c r="AM82" s="362" t="str">
        <f>IF(D82="","",IF(AND($B82='Oneri di Urbanizzazione'!$E$29,$C82='Oneri di Urbanizzazione'!$E$31),IF(COUNTIF(AM$3:AM81,$D82)=0,$D82,""),""))</f>
        <v/>
      </c>
      <c r="AN82" s="362" t="str">
        <f>IF(E82="","",IF(AND($B82='Oneri di Urbanizzazione'!$E$29,$C82='Oneri di Urbanizzazione'!$E$31,$D82='Oneri di Urbanizzazione'!$E$34),IF(COUNTIF(AN$3:AN81,$E82)=0,$E82,""),""))</f>
        <v/>
      </c>
      <c r="AO82" s="362" t="str">
        <f>IF(F82="","",IF(AND($B82='Oneri di Urbanizzazione'!$E$29,$C82='Oneri di Urbanizzazione'!$E$31,$D82='Oneri di Urbanizzazione'!$E$34,$E82='Oneri di Urbanizzazione'!$E$36),IF(COUNTIF(AO$3:AO81,$F82)=0,$F82,""),""))</f>
        <v/>
      </c>
      <c r="AP82" s="362" t="str">
        <f>IF(G82="","",IF(AND($B82='Oneri di Urbanizzazione'!$E$29,$C82='Oneri di Urbanizzazione'!$E$31,$D82='Oneri di Urbanizzazione'!$E$34,$E82='Oneri di Urbanizzazione'!$E$36,$F82='Oneri di Urbanizzazione'!$E$38),IF(COUNTIF(AP$3:AP81,$G82)=0,$G82,""),""))</f>
        <v/>
      </c>
      <c r="AY82">
        <f t="shared" si="42"/>
        <v>80</v>
      </c>
      <c r="AZ82" s="375" t="str">
        <f t="shared" si="34"/>
        <v/>
      </c>
      <c r="BA82" s="375" t="str">
        <f t="shared" si="35"/>
        <v/>
      </c>
      <c r="BB82" s="375" t="str">
        <f t="shared" si="36"/>
        <v/>
      </c>
      <c r="BC82" s="375" t="str">
        <f t="shared" si="37"/>
        <v/>
      </c>
      <c r="BD82" s="375" t="str">
        <f t="shared" si="38"/>
        <v/>
      </c>
      <c r="BE82" s="375" t="str">
        <f t="shared" si="39"/>
        <v/>
      </c>
      <c r="BI82" t="str">
        <f>IF(BP82&lt;&gt;"",MAX(BI$3:BI81)+1,"")</f>
        <v/>
      </c>
      <c r="BJ82" t="str">
        <f>IF(BQ82&lt;&gt;"",MAX(BJ$3:BJ81)+1,"")</f>
        <v/>
      </c>
      <c r="BK82" t="str">
        <f>IF(BR82&lt;&gt;"",MAX(BK$3:BK81)+1,"")</f>
        <v/>
      </c>
      <c r="BL82" t="str">
        <f>IF(BS82&lt;&gt;"",MAX(BL$3:BL81)+1,"")</f>
        <v/>
      </c>
      <c r="BM82" t="str">
        <f>IF(BT82&lt;&gt;"",MAX(BM$3:BM81)+1,"")</f>
        <v/>
      </c>
      <c r="BN82" t="str">
        <f>IF(BU82&lt;&gt;"",MAX(BN$3:BN81)+1,"")</f>
        <v/>
      </c>
      <c r="BP82" t="str">
        <f>IF(B82&lt;&gt;"",IF(COUNTIF(BP$3:BP81,B82)&gt;0,"",B82),"")</f>
        <v/>
      </c>
      <c r="BQ82" t="str">
        <f>IF(C82&lt;&gt;"",IF(COUNTIF(BQ$3:BQ81,C82)&gt;0,"",C82),"")</f>
        <v/>
      </c>
      <c r="BR82" t="str">
        <f>IF(D82&lt;&gt;"",IF(COUNTIF(BR$3:BR81,D82)&gt;0,"",D82),"")</f>
        <v/>
      </c>
      <c r="BS82" t="str">
        <f>IF(E82&lt;&gt;"",IF(COUNTIF(BS$3:BS81,E82)&gt;0,"",E82),"")</f>
        <v/>
      </c>
      <c r="BT82" t="str">
        <f>IF(F82&lt;&gt;"",IF(COUNTIF(BT$3:BT81,F82)&gt;0,"",F82),"")</f>
        <v/>
      </c>
      <c r="BU82" t="str">
        <f>IF(G82&lt;&gt;"",IF(COUNTIF(BU$3:BU81,G82)&gt;0,"",G82),"")</f>
        <v/>
      </c>
    </row>
    <row r="83" spans="1:73" ht="18" x14ac:dyDescent="0.2">
      <c r="A83" s="595" t="str">
        <f t="shared" si="28"/>
        <v/>
      </c>
      <c r="B83" s="751"/>
      <c r="C83" s="751"/>
      <c r="D83" s="751"/>
      <c r="E83" s="752"/>
      <c r="F83" s="752"/>
      <c r="G83" s="651"/>
      <c r="H83" s="345"/>
      <c r="I83" s="345"/>
      <c r="J83" s="934"/>
      <c r="K83" s="934"/>
      <c r="L83" s="598"/>
      <c r="M83" s="948"/>
      <c r="N83" s="950"/>
      <c r="O83" s="599"/>
      <c r="P83" s="597"/>
      <c r="Q83" s="597"/>
      <c r="R83" s="597"/>
      <c r="S83" s="600"/>
      <c r="V83" s="362">
        <f t="shared" si="40"/>
        <v>81</v>
      </c>
      <c r="W83" s="601" t="str">
        <f t="shared" si="41"/>
        <v/>
      </c>
      <c r="X83" s="601" t="str">
        <f t="shared" si="29"/>
        <v/>
      </c>
      <c r="Y83" s="601" t="str">
        <f t="shared" si="30"/>
        <v/>
      </c>
      <c r="Z83" s="601" t="str">
        <f t="shared" si="31"/>
        <v/>
      </c>
      <c r="AA83" s="601" t="str">
        <f t="shared" si="32"/>
        <v/>
      </c>
      <c r="AB83" s="601" t="str">
        <f t="shared" si="33"/>
        <v/>
      </c>
      <c r="AD83" s="362" t="str">
        <f>IF(AK83&lt;&gt;"",MAX(AD$3:AD82)+1,"")</f>
        <v/>
      </c>
      <c r="AE83" s="362" t="str">
        <f>IF(AL83&lt;&gt;"",MAX(AE$3:AE82)+1,"")</f>
        <v/>
      </c>
      <c r="AF83" s="362" t="str">
        <f>IF(AM83&lt;&gt;"",MAX(AF$3:AF82)+1,"")</f>
        <v/>
      </c>
      <c r="AG83" s="362" t="str">
        <f>IF(AN83&lt;&gt;"",MAX(AG$3:AG82)+1,"")</f>
        <v/>
      </c>
      <c r="AH83" s="362" t="str">
        <f>IF(AO83&lt;&gt;"",MAX(AH$3:AH82)+1,"")</f>
        <v/>
      </c>
      <c r="AI83" s="362" t="str">
        <f>IF(AP83&lt;&gt;"",MAX(AI$3:AI82)+1,"")</f>
        <v/>
      </c>
      <c r="AK83" s="362" t="str">
        <f>IF(B83="","",IF(COUNTIF($AK$3:AL82,B83)=0,B83,""))</f>
        <v/>
      </c>
      <c r="AL83" s="362" t="str">
        <f>IF(C83="","",IF($B83='Oneri di Urbanizzazione'!$E$29,IF(COUNTIF($AL$3:AL82,$C83)=0,$C83,""),""))</f>
        <v/>
      </c>
      <c r="AM83" s="362" t="str">
        <f>IF(D83="","",IF(AND($B83='Oneri di Urbanizzazione'!$E$29,$C83='Oneri di Urbanizzazione'!$E$31),IF(COUNTIF(AM$3:AM82,$D83)=0,$D83,""),""))</f>
        <v/>
      </c>
      <c r="AN83" s="362" t="str">
        <f>IF(E83="","",IF(AND($B83='Oneri di Urbanizzazione'!$E$29,$C83='Oneri di Urbanizzazione'!$E$31,$D83='Oneri di Urbanizzazione'!$E$34),IF(COUNTIF(AN$3:AN82,$E83)=0,$E83,""),""))</f>
        <v/>
      </c>
      <c r="AO83" s="362" t="str">
        <f>IF(F83="","",IF(AND($B83='Oneri di Urbanizzazione'!$E$29,$C83='Oneri di Urbanizzazione'!$E$31,$D83='Oneri di Urbanizzazione'!$E$34,$E83='Oneri di Urbanizzazione'!$E$36),IF(COUNTIF(AO$3:AO82,$F83)=0,$F83,""),""))</f>
        <v/>
      </c>
      <c r="AP83" s="362" t="str">
        <f>IF(G83="","",IF(AND($B83='Oneri di Urbanizzazione'!$E$29,$C83='Oneri di Urbanizzazione'!$E$31,$D83='Oneri di Urbanizzazione'!$E$34,$E83='Oneri di Urbanizzazione'!$E$36,$F83='Oneri di Urbanizzazione'!$E$38),IF(COUNTIF(AP$3:AP82,$G83)=0,$G83,""),""))</f>
        <v/>
      </c>
      <c r="AY83">
        <f t="shared" si="42"/>
        <v>81</v>
      </c>
      <c r="AZ83" s="375" t="str">
        <f t="shared" si="34"/>
        <v/>
      </c>
      <c r="BA83" s="375" t="str">
        <f t="shared" si="35"/>
        <v/>
      </c>
      <c r="BB83" s="375" t="str">
        <f t="shared" si="36"/>
        <v/>
      </c>
      <c r="BC83" s="375" t="str">
        <f t="shared" si="37"/>
        <v/>
      </c>
      <c r="BD83" s="375" t="str">
        <f t="shared" si="38"/>
        <v/>
      </c>
      <c r="BE83" s="375" t="str">
        <f t="shared" si="39"/>
        <v/>
      </c>
      <c r="BI83" t="str">
        <f>IF(BP83&lt;&gt;"",MAX(BI$3:BI82)+1,"")</f>
        <v/>
      </c>
      <c r="BJ83" t="str">
        <f>IF(BQ83&lt;&gt;"",MAX(BJ$3:BJ82)+1,"")</f>
        <v/>
      </c>
      <c r="BK83" t="str">
        <f>IF(BR83&lt;&gt;"",MAX(BK$3:BK82)+1,"")</f>
        <v/>
      </c>
      <c r="BL83" t="str">
        <f>IF(BS83&lt;&gt;"",MAX(BL$3:BL82)+1,"")</f>
        <v/>
      </c>
      <c r="BM83" t="str">
        <f>IF(BT83&lt;&gt;"",MAX(BM$3:BM82)+1,"")</f>
        <v/>
      </c>
      <c r="BN83" t="str">
        <f>IF(BU83&lt;&gt;"",MAX(BN$3:BN82)+1,"")</f>
        <v/>
      </c>
      <c r="BP83" t="str">
        <f>IF(B83&lt;&gt;"",IF(COUNTIF(BP$3:BP82,B83)&gt;0,"",B83),"")</f>
        <v/>
      </c>
      <c r="BQ83" t="str">
        <f>IF(C83&lt;&gt;"",IF(COUNTIF(BQ$3:BQ82,C83)&gt;0,"",C83),"")</f>
        <v/>
      </c>
      <c r="BR83" t="str">
        <f>IF(D83&lt;&gt;"",IF(COUNTIF(BR$3:BR82,D83)&gt;0,"",D83),"")</f>
        <v/>
      </c>
      <c r="BS83" t="str">
        <f>IF(E83&lt;&gt;"",IF(COUNTIF(BS$3:BS82,E83)&gt;0,"",E83),"")</f>
        <v/>
      </c>
      <c r="BT83" t="str">
        <f>IF(F83&lt;&gt;"",IF(COUNTIF(BT$3:BT82,F83)&gt;0,"",F83),"")</f>
        <v/>
      </c>
      <c r="BU83" t="str">
        <f>IF(G83&lt;&gt;"",IF(COUNTIF(BU$3:BU82,G83)&gt;0,"",G83),"")</f>
        <v/>
      </c>
    </row>
    <row r="84" spans="1:73" ht="18" x14ac:dyDescent="0.2">
      <c r="A84" s="595" t="str">
        <f t="shared" si="28"/>
        <v/>
      </c>
      <c r="B84" s="751"/>
      <c r="C84" s="752"/>
      <c r="D84" s="751"/>
      <c r="E84" s="752"/>
      <c r="F84" s="752"/>
      <c r="G84" s="651"/>
      <c r="H84" s="345"/>
      <c r="I84" s="345"/>
      <c r="J84" s="934"/>
      <c r="K84" s="934"/>
      <c r="L84" s="598"/>
      <c r="M84" s="948"/>
      <c r="N84" s="950"/>
      <c r="O84" s="599"/>
      <c r="P84" s="597"/>
      <c r="Q84" s="597"/>
      <c r="R84" s="597"/>
      <c r="S84" s="600"/>
      <c r="V84" s="362">
        <f t="shared" si="40"/>
        <v>82</v>
      </c>
      <c r="W84" s="601" t="str">
        <f t="shared" si="41"/>
        <v/>
      </c>
      <c r="X84" s="601" t="str">
        <f t="shared" si="29"/>
        <v/>
      </c>
      <c r="Y84" s="601" t="str">
        <f t="shared" si="30"/>
        <v/>
      </c>
      <c r="Z84" s="601" t="str">
        <f t="shared" si="31"/>
        <v/>
      </c>
      <c r="AA84" s="601" t="str">
        <f t="shared" si="32"/>
        <v/>
      </c>
      <c r="AB84" s="601" t="str">
        <f t="shared" si="33"/>
        <v/>
      </c>
      <c r="AD84" s="362" t="str">
        <f>IF(AK84&lt;&gt;"",MAX(AD$3:AD83)+1,"")</f>
        <v/>
      </c>
      <c r="AE84" s="362" t="str">
        <f>IF(AL84&lt;&gt;"",MAX(AE$3:AE83)+1,"")</f>
        <v/>
      </c>
      <c r="AF84" s="362" t="str">
        <f>IF(AM84&lt;&gt;"",MAX(AF$3:AF83)+1,"")</f>
        <v/>
      </c>
      <c r="AG84" s="362" t="str">
        <f>IF(AN84&lt;&gt;"",MAX(AG$3:AG83)+1,"")</f>
        <v/>
      </c>
      <c r="AH84" s="362" t="str">
        <f>IF(AO84&lt;&gt;"",MAX(AH$3:AH83)+1,"")</f>
        <v/>
      </c>
      <c r="AI84" s="362" t="str">
        <f>IF(AP84&lt;&gt;"",MAX(AI$3:AI83)+1,"")</f>
        <v/>
      </c>
      <c r="AK84" s="362" t="str">
        <f>IF(B84="","",IF(COUNTIF($AK$3:AL83,B84)=0,B84,""))</f>
        <v/>
      </c>
      <c r="AL84" s="362" t="str">
        <f>IF(C84="","",IF($B84='Oneri di Urbanizzazione'!$E$29,IF(COUNTIF($AL$3:AL83,$C84)=0,$C84,""),""))</f>
        <v/>
      </c>
      <c r="AM84" s="362" t="str">
        <f>IF(D84="","",IF(AND($B84='Oneri di Urbanizzazione'!$E$29,$C84='Oneri di Urbanizzazione'!$E$31),IF(COUNTIF(AM$3:AM83,$D84)=0,$D84,""),""))</f>
        <v/>
      </c>
      <c r="AN84" s="362" t="str">
        <f>IF(E84="","",IF(AND($B84='Oneri di Urbanizzazione'!$E$29,$C84='Oneri di Urbanizzazione'!$E$31,$D84='Oneri di Urbanizzazione'!$E$34),IF(COUNTIF(AN$3:AN83,$E84)=0,$E84,""),""))</f>
        <v/>
      </c>
      <c r="AO84" s="362" t="str">
        <f>IF(F84="","",IF(AND($B84='Oneri di Urbanizzazione'!$E$29,$C84='Oneri di Urbanizzazione'!$E$31,$D84='Oneri di Urbanizzazione'!$E$34,$E84='Oneri di Urbanizzazione'!$E$36),IF(COUNTIF(AO$3:AO83,$F84)=0,$F84,""),""))</f>
        <v/>
      </c>
      <c r="AP84" s="362" t="str">
        <f>IF(G84="","",IF(AND($B84='Oneri di Urbanizzazione'!$E$29,$C84='Oneri di Urbanizzazione'!$E$31,$D84='Oneri di Urbanizzazione'!$E$34,$E84='Oneri di Urbanizzazione'!$E$36,$F84='Oneri di Urbanizzazione'!$E$38),IF(COUNTIF(AP$3:AP83,$G84)=0,$G84,""),""))</f>
        <v/>
      </c>
      <c r="AY84">
        <f t="shared" si="42"/>
        <v>82</v>
      </c>
      <c r="AZ84" s="375" t="str">
        <f t="shared" si="34"/>
        <v/>
      </c>
      <c r="BA84" s="375" t="str">
        <f t="shared" si="35"/>
        <v/>
      </c>
      <c r="BB84" s="375" t="str">
        <f t="shared" si="36"/>
        <v/>
      </c>
      <c r="BC84" s="375" t="str">
        <f t="shared" si="37"/>
        <v/>
      </c>
      <c r="BD84" s="375" t="str">
        <f t="shared" si="38"/>
        <v/>
      </c>
      <c r="BE84" s="375" t="str">
        <f t="shared" si="39"/>
        <v/>
      </c>
      <c r="BI84" t="str">
        <f>IF(BP84&lt;&gt;"",MAX(BI$3:BI83)+1,"")</f>
        <v/>
      </c>
      <c r="BJ84" t="str">
        <f>IF(BQ84&lt;&gt;"",MAX(BJ$3:BJ83)+1,"")</f>
        <v/>
      </c>
      <c r="BK84" t="str">
        <f>IF(BR84&lt;&gt;"",MAX(BK$3:BK83)+1,"")</f>
        <v/>
      </c>
      <c r="BL84" t="str">
        <f>IF(BS84&lt;&gt;"",MAX(BL$3:BL83)+1,"")</f>
        <v/>
      </c>
      <c r="BM84" t="str">
        <f>IF(BT84&lt;&gt;"",MAX(BM$3:BM83)+1,"")</f>
        <v/>
      </c>
      <c r="BN84" t="str">
        <f>IF(BU84&lt;&gt;"",MAX(BN$3:BN83)+1,"")</f>
        <v/>
      </c>
      <c r="BP84" t="str">
        <f>IF(B84&lt;&gt;"",IF(COUNTIF(BP$3:BP83,B84)&gt;0,"",B84),"")</f>
        <v/>
      </c>
      <c r="BQ84" t="str">
        <f>IF(C84&lt;&gt;"",IF(COUNTIF(BQ$3:BQ83,C84)&gt;0,"",C84),"")</f>
        <v/>
      </c>
      <c r="BR84" t="str">
        <f>IF(D84&lt;&gt;"",IF(COUNTIF(BR$3:BR83,D84)&gt;0,"",D84),"")</f>
        <v/>
      </c>
      <c r="BS84" t="str">
        <f>IF(E84&lt;&gt;"",IF(COUNTIF(BS$3:BS83,E84)&gt;0,"",E84),"")</f>
        <v/>
      </c>
      <c r="BT84" t="str">
        <f>IF(F84&lt;&gt;"",IF(COUNTIF(BT$3:BT83,F84)&gt;0,"",F84),"")</f>
        <v/>
      </c>
      <c r="BU84" t="str">
        <f>IF(G84&lt;&gt;"",IF(COUNTIF(BU$3:BU83,G84)&gt;0,"",G84),"")</f>
        <v/>
      </c>
    </row>
    <row r="85" spans="1:73" ht="18" x14ac:dyDescent="0.2">
      <c r="A85" s="595" t="str">
        <f t="shared" si="28"/>
        <v/>
      </c>
      <c r="B85" s="751"/>
      <c r="C85" s="752"/>
      <c r="D85" s="751"/>
      <c r="E85" s="752"/>
      <c r="F85" s="752"/>
      <c r="G85" s="651"/>
      <c r="H85" s="752"/>
      <c r="I85" s="345"/>
      <c r="J85" s="934"/>
      <c r="K85" s="934"/>
      <c r="L85" s="598"/>
      <c r="M85" s="948"/>
      <c r="N85" s="950"/>
      <c r="O85" s="599"/>
      <c r="P85" s="597"/>
      <c r="Q85" s="597"/>
      <c r="R85" s="597"/>
      <c r="S85" s="600"/>
      <c r="V85" s="362">
        <f t="shared" si="40"/>
        <v>83</v>
      </c>
      <c r="W85" s="601" t="str">
        <f t="shared" si="41"/>
        <v/>
      </c>
      <c r="X85" s="601" t="str">
        <f t="shared" si="29"/>
        <v/>
      </c>
      <c r="Y85" s="601" t="str">
        <f t="shared" si="30"/>
        <v/>
      </c>
      <c r="Z85" s="601" t="str">
        <f t="shared" si="31"/>
        <v/>
      </c>
      <c r="AA85" s="601" t="str">
        <f t="shared" si="32"/>
        <v/>
      </c>
      <c r="AB85" s="601" t="str">
        <f t="shared" si="33"/>
        <v/>
      </c>
      <c r="AD85" s="362" t="str">
        <f>IF(AK85&lt;&gt;"",MAX(AD$3:AD84)+1,"")</f>
        <v/>
      </c>
      <c r="AE85" s="362" t="str">
        <f>IF(AL85&lt;&gt;"",MAX(AE$3:AE84)+1,"")</f>
        <v/>
      </c>
      <c r="AF85" s="362" t="str">
        <f>IF(AM85&lt;&gt;"",MAX(AF$3:AF84)+1,"")</f>
        <v/>
      </c>
      <c r="AG85" s="362" t="str">
        <f>IF(AN85&lt;&gt;"",MAX(AG$3:AG84)+1,"")</f>
        <v/>
      </c>
      <c r="AH85" s="362" t="str">
        <f>IF(AO85&lt;&gt;"",MAX(AH$3:AH84)+1,"")</f>
        <v/>
      </c>
      <c r="AI85" s="362" t="str">
        <f>IF(AP85&lt;&gt;"",MAX(AI$3:AI84)+1,"")</f>
        <v/>
      </c>
      <c r="AK85" s="362" t="str">
        <f>IF(B85="","",IF(COUNTIF($AK$3:AL84,B85)=0,B85,""))</f>
        <v/>
      </c>
      <c r="AL85" s="362" t="str">
        <f>IF(C85="","",IF($B85='Oneri di Urbanizzazione'!$E$29,IF(COUNTIF($AL$3:AL84,$C85)=0,$C85,""),""))</f>
        <v/>
      </c>
      <c r="AM85" s="362" t="str">
        <f>IF(D85="","",IF(AND($B85='Oneri di Urbanizzazione'!$E$29,$C85='Oneri di Urbanizzazione'!$E$31),IF(COUNTIF(AM$3:AM84,$D85)=0,$D85,""),""))</f>
        <v/>
      </c>
      <c r="AN85" s="362" t="str">
        <f>IF(E85="","",IF(AND($B85='Oneri di Urbanizzazione'!$E$29,$C85='Oneri di Urbanizzazione'!$E$31,$D85='Oneri di Urbanizzazione'!$E$34),IF(COUNTIF(AN$3:AN84,$E85)=0,$E85,""),""))</f>
        <v/>
      </c>
      <c r="AO85" s="362" t="str">
        <f>IF(F85="","",IF(AND($B85='Oneri di Urbanizzazione'!$E$29,$C85='Oneri di Urbanizzazione'!$E$31,$D85='Oneri di Urbanizzazione'!$E$34,$E85='Oneri di Urbanizzazione'!$E$36),IF(COUNTIF(AO$3:AO84,$F85)=0,$F85,""),""))</f>
        <v/>
      </c>
      <c r="AP85" s="362" t="str">
        <f>IF(G85="","",IF(AND($B85='Oneri di Urbanizzazione'!$E$29,$C85='Oneri di Urbanizzazione'!$E$31,$D85='Oneri di Urbanizzazione'!$E$34,$E85='Oneri di Urbanizzazione'!$E$36,$F85='Oneri di Urbanizzazione'!$E$38),IF(COUNTIF(AP$3:AP84,$G85)=0,$G85,""),""))</f>
        <v/>
      </c>
      <c r="AY85">
        <f t="shared" si="42"/>
        <v>83</v>
      </c>
      <c r="AZ85" s="375" t="str">
        <f t="shared" si="34"/>
        <v/>
      </c>
      <c r="BA85" s="375" t="str">
        <f t="shared" si="35"/>
        <v/>
      </c>
      <c r="BB85" s="375" t="str">
        <f t="shared" si="36"/>
        <v/>
      </c>
      <c r="BC85" s="375" t="str">
        <f t="shared" si="37"/>
        <v/>
      </c>
      <c r="BD85" s="375" t="str">
        <f t="shared" si="38"/>
        <v/>
      </c>
      <c r="BE85" s="375" t="str">
        <f t="shared" si="39"/>
        <v/>
      </c>
      <c r="BI85" t="str">
        <f>IF(BP85&lt;&gt;"",MAX(BI$3:BI84)+1,"")</f>
        <v/>
      </c>
      <c r="BJ85" t="str">
        <f>IF(BQ85&lt;&gt;"",MAX(BJ$3:BJ84)+1,"")</f>
        <v/>
      </c>
      <c r="BK85" t="str">
        <f>IF(BR85&lt;&gt;"",MAX(BK$3:BK84)+1,"")</f>
        <v/>
      </c>
      <c r="BL85" t="str">
        <f>IF(BS85&lt;&gt;"",MAX(BL$3:BL84)+1,"")</f>
        <v/>
      </c>
      <c r="BM85" t="str">
        <f>IF(BT85&lt;&gt;"",MAX(BM$3:BM84)+1,"")</f>
        <v/>
      </c>
      <c r="BN85" t="str">
        <f>IF(BU85&lt;&gt;"",MAX(BN$3:BN84)+1,"")</f>
        <v/>
      </c>
      <c r="BP85" t="str">
        <f>IF(B85&lt;&gt;"",IF(COUNTIF(BP$3:BP84,B85)&gt;0,"",B85),"")</f>
        <v/>
      </c>
      <c r="BQ85" t="str">
        <f>IF(C85&lt;&gt;"",IF(COUNTIF(BQ$3:BQ84,C85)&gt;0,"",C85),"")</f>
        <v/>
      </c>
      <c r="BR85" t="str">
        <f>IF(D85&lt;&gt;"",IF(COUNTIF(BR$3:BR84,D85)&gt;0,"",D85),"")</f>
        <v/>
      </c>
      <c r="BS85" t="str">
        <f>IF(E85&lt;&gt;"",IF(COUNTIF(BS$3:BS84,E85)&gt;0,"",E85),"")</f>
        <v/>
      </c>
      <c r="BT85" t="str">
        <f>IF(F85&lt;&gt;"",IF(COUNTIF(BT$3:BT84,F85)&gt;0,"",F85),"")</f>
        <v/>
      </c>
      <c r="BU85" t="str">
        <f>IF(G85&lt;&gt;"",IF(COUNTIF(BU$3:BU84,G85)&gt;0,"",G85),"")</f>
        <v/>
      </c>
    </row>
    <row r="86" spans="1:73" ht="18" x14ac:dyDescent="0.2">
      <c r="A86" s="595" t="str">
        <f t="shared" si="28"/>
        <v/>
      </c>
      <c r="B86" s="596"/>
      <c r="C86" s="596"/>
      <c r="D86" s="751"/>
      <c r="E86" s="752"/>
      <c r="F86" s="752"/>
      <c r="G86" s="651"/>
      <c r="H86" s="752"/>
      <c r="I86" s="345"/>
      <c r="J86" s="934"/>
      <c r="K86" s="934"/>
      <c r="L86" s="598"/>
      <c r="M86" s="948"/>
      <c r="N86" s="950"/>
      <c r="O86" s="599"/>
      <c r="P86" s="597"/>
      <c r="Q86" s="597"/>
      <c r="R86" s="597"/>
      <c r="S86" s="600"/>
      <c r="V86" s="362">
        <f t="shared" si="40"/>
        <v>84</v>
      </c>
      <c r="W86" s="601" t="str">
        <f t="shared" si="41"/>
        <v/>
      </c>
      <c r="X86" s="601" t="str">
        <f t="shared" si="29"/>
        <v/>
      </c>
      <c r="Y86" s="601" t="str">
        <f t="shared" si="30"/>
        <v/>
      </c>
      <c r="Z86" s="601" t="str">
        <f t="shared" si="31"/>
        <v/>
      </c>
      <c r="AA86" s="601" t="str">
        <f t="shared" si="32"/>
        <v/>
      </c>
      <c r="AB86" s="601" t="str">
        <f t="shared" si="33"/>
        <v/>
      </c>
      <c r="AD86" s="362" t="str">
        <f>IF(AK86&lt;&gt;"",MAX(AD$3:AD85)+1,"")</f>
        <v/>
      </c>
      <c r="AE86" s="362" t="str">
        <f>IF(AL86&lt;&gt;"",MAX(AE$3:AE85)+1,"")</f>
        <v/>
      </c>
      <c r="AF86" s="362" t="str">
        <f>IF(AM86&lt;&gt;"",MAX(AF$3:AF85)+1,"")</f>
        <v/>
      </c>
      <c r="AG86" s="362" t="str">
        <f>IF(AN86&lt;&gt;"",MAX(AG$3:AG85)+1,"")</f>
        <v/>
      </c>
      <c r="AH86" s="362" t="str">
        <f>IF(AO86&lt;&gt;"",MAX(AH$3:AH85)+1,"")</f>
        <v/>
      </c>
      <c r="AI86" s="362" t="str">
        <f>IF(AP86&lt;&gt;"",MAX(AI$3:AI85)+1,"")</f>
        <v/>
      </c>
      <c r="AK86" s="362" t="str">
        <f>IF(B86="","",IF(COUNTIF($AK$3:AL85,B86)=0,B86,""))</f>
        <v/>
      </c>
      <c r="AL86" s="362" t="str">
        <f>IF(C86="","",IF($B86='Oneri di Urbanizzazione'!$E$29,IF(COUNTIF($AL$3:AL85,$C86)=0,$C86,""),""))</f>
        <v/>
      </c>
      <c r="AM86" s="362" t="str">
        <f>IF(D86="","",IF(AND($B86='Oneri di Urbanizzazione'!$E$29,$C86='Oneri di Urbanizzazione'!$E$31),IF(COUNTIF(AM$3:AM85,$D86)=0,$D86,""),""))</f>
        <v/>
      </c>
      <c r="AN86" s="362" t="str">
        <f>IF(E86="","",IF(AND($B86='Oneri di Urbanizzazione'!$E$29,$C86='Oneri di Urbanizzazione'!$E$31,$D86='Oneri di Urbanizzazione'!$E$34),IF(COUNTIF(AN$3:AN85,$E86)=0,$E86,""),""))</f>
        <v/>
      </c>
      <c r="AO86" s="362" t="str">
        <f>IF(F86="","",IF(AND($B86='Oneri di Urbanizzazione'!$E$29,$C86='Oneri di Urbanizzazione'!$E$31,$D86='Oneri di Urbanizzazione'!$E$34,$E86='Oneri di Urbanizzazione'!$E$36),IF(COUNTIF(AO$3:AO85,$F86)=0,$F86,""),""))</f>
        <v/>
      </c>
      <c r="AP86" s="362" t="str">
        <f>IF(G86="","",IF(AND($B86='Oneri di Urbanizzazione'!$E$29,$C86='Oneri di Urbanizzazione'!$E$31,$D86='Oneri di Urbanizzazione'!$E$34,$E86='Oneri di Urbanizzazione'!$E$36,$F86='Oneri di Urbanizzazione'!$E$38),IF(COUNTIF(AP$3:AP85,$G86)=0,$G86,""),""))</f>
        <v/>
      </c>
      <c r="AY86">
        <f t="shared" si="42"/>
        <v>84</v>
      </c>
      <c r="AZ86" s="375" t="str">
        <f t="shared" si="34"/>
        <v/>
      </c>
      <c r="BA86" s="375" t="str">
        <f t="shared" si="35"/>
        <v/>
      </c>
      <c r="BB86" s="375" t="str">
        <f t="shared" si="36"/>
        <v/>
      </c>
      <c r="BC86" s="375" t="str">
        <f t="shared" si="37"/>
        <v/>
      </c>
      <c r="BD86" s="375" t="str">
        <f t="shared" si="38"/>
        <v/>
      </c>
      <c r="BE86" s="375" t="str">
        <f t="shared" si="39"/>
        <v/>
      </c>
      <c r="BI86" t="str">
        <f>IF(BP86&lt;&gt;"",MAX(BI$3:BI85)+1,"")</f>
        <v/>
      </c>
      <c r="BJ86" t="str">
        <f>IF(BQ86&lt;&gt;"",MAX(BJ$3:BJ85)+1,"")</f>
        <v/>
      </c>
      <c r="BK86" t="str">
        <f>IF(BR86&lt;&gt;"",MAX(BK$3:BK85)+1,"")</f>
        <v/>
      </c>
      <c r="BL86" t="str">
        <f>IF(BS86&lt;&gt;"",MAX(BL$3:BL85)+1,"")</f>
        <v/>
      </c>
      <c r="BM86" t="str">
        <f>IF(BT86&lt;&gt;"",MAX(BM$3:BM85)+1,"")</f>
        <v/>
      </c>
      <c r="BN86" t="str">
        <f>IF(BU86&lt;&gt;"",MAX(BN$3:BN85)+1,"")</f>
        <v/>
      </c>
      <c r="BP86" t="str">
        <f>IF(B86&lt;&gt;"",IF(COUNTIF(BP$3:BP85,B86)&gt;0,"",B86),"")</f>
        <v/>
      </c>
      <c r="BQ86" t="str">
        <f>IF(C86&lt;&gt;"",IF(COUNTIF(BQ$3:BQ85,C86)&gt;0,"",C86),"")</f>
        <v/>
      </c>
      <c r="BR86" t="str">
        <f>IF(D86&lt;&gt;"",IF(COUNTIF(BR$3:BR85,D86)&gt;0,"",D86),"")</f>
        <v/>
      </c>
      <c r="BS86" t="str">
        <f>IF(E86&lt;&gt;"",IF(COUNTIF(BS$3:BS85,E86)&gt;0,"",E86),"")</f>
        <v/>
      </c>
      <c r="BT86" t="str">
        <f>IF(F86&lt;&gt;"",IF(COUNTIF(BT$3:BT85,F86)&gt;0,"",F86),"")</f>
        <v/>
      </c>
      <c r="BU86" t="str">
        <f>IF(G86&lt;&gt;"",IF(COUNTIF(BU$3:BU85,G86)&gt;0,"",G86),"")</f>
        <v/>
      </c>
    </row>
    <row r="87" spans="1:73" ht="18" x14ac:dyDescent="0.2">
      <c r="A87" s="595" t="str">
        <f t="shared" si="28"/>
        <v/>
      </c>
      <c r="B87" s="596"/>
      <c r="C87" s="596"/>
      <c r="D87" s="751"/>
      <c r="E87" s="752"/>
      <c r="F87" s="752"/>
      <c r="G87" s="651"/>
      <c r="H87" s="752"/>
      <c r="I87" s="345"/>
      <c r="J87" s="934"/>
      <c r="K87" s="934"/>
      <c r="L87" s="598"/>
      <c r="M87" s="948"/>
      <c r="N87" s="950"/>
      <c r="O87" s="599"/>
      <c r="P87" s="597"/>
      <c r="Q87" s="597"/>
      <c r="R87" s="597"/>
      <c r="S87" s="600"/>
      <c r="V87" s="362">
        <f t="shared" si="40"/>
        <v>85</v>
      </c>
      <c r="W87" s="601" t="str">
        <f t="shared" si="41"/>
        <v/>
      </c>
      <c r="X87" s="601" t="str">
        <f t="shared" si="29"/>
        <v/>
      </c>
      <c r="Y87" s="601" t="str">
        <f t="shared" si="30"/>
        <v/>
      </c>
      <c r="Z87" s="601" t="str">
        <f t="shared" si="31"/>
        <v/>
      </c>
      <c r="AA87" s="601" t="str">
        <f t="shared" si="32"/>
        <v/>
      </c>
      <c r="AB87" s="601" t="str">
        <f t="shared" si="33"/>
        <v/>
      </c>
      <c r="AD87" s="362" t="str">
        <f>IF(AK87&lt;&gt;"",MAX(AD$3:AD86)+1,"")</f>
        <v/>
      </c>
      <c r="AE87" s="362" t="str">
        <f>IF(AL87&lt;&gt;"",MAX(AE$3:AE86)+1,"")</f>
        <v/>
      </c>
      <c r="AF87" s="362" t="str">
        <f>IF(AM87&lt;&gt;"",MAX(AF$3:AF86)+1,"")</f>
        <v/>
      </c>
      <c r="AG87" s="362" t="str">
        <f>IF(AN87&lt;&gt;"",MAX(AG$3:AG86)+1,"")</f>
        <v/>
      </c>
      <c r="AH87" s="362" t="str">
        <f>IF(AO87&lt;&gt;"",MAX(AH$3:AH86)+1,"")</f>
        <v/>
      </c>
      <c r="AI87" s="362" t="str">
        <f>IF(AP87&lt;&gt;"",MAX(AI$3:AI86)+1,"")</f>
        <v/>
      </c>
      <c r="AK87" s="362" t="str">
        <f>IF(B87="","",IF(COUNTIF($AK$3:AL86,B87)=0,B87,""))</f>
        <v/>
      </c>
      <c r="AL87" s="362" t="str">
        <f>IF(C87="","",IF($B87='Oneri di Urbanizzazione'!$E$29,IF(COUNTIF($AL$3:AL86,$C87)=0,$C87,""),""))</f>
        <v/>
      </c>
      <c r="AM87" s="362" t="str">
        <f>IF(D87="","",IF(AND($B87='Oneri di Urbanizzazione'!$E$29,$C87='Oneri di Urbanizzazione'!$E$31),IF(COUNTIF(AM$3:AM86,$D87)=0,$D87,""),""))</f>
        <v/>
      </c>
      <c r="AN87" s="362" t="str">
        <f>IF(E87="","",IF(AND($B87='Oneri di Urbanizzazione'!$E$29,$C87='Oneri di Urbanizzazione'!$E$31,$D87='Oneri di Urbanizzazione'!$E$34),IF(COUNTIF(AN$3:AN86,$E87)=0,$E87,""),""))</f>
        <v/>
      </c>
      <c r="AO87" s="362" t="str">
        <f>IF(F87="","",IF(AND($B87='Oneri di Urbanizzazione'!$E$29,$C87='Oneri di Urbanizzazione'!$E$31,$D87='Oneri di Urbanizzazione'!$E$34,$E87='Oneri di Urbanizzazione'!$E$36),IF(COUNTIF(AO$3:AO86,$F87)=0,$F87,""),""))</f>
        <v/>
      </c>
      <c r="AP87" s="362" t="str">
        <f>IF(G87="","",IF(AND($B87='Oneri di Urbanizzazione'!$E$29,$C87='Oneri di Urbanizzazione'!$E$31,$D87='Oneri di Urbanizzazione'!$E$34,$E87='Oneri di Urbanizzazione'!$E$36,$F87='Oneri di Urbanizzazione'!$E$38),IF(COUNTIF(AP$3:AP86,$G87)=0,$G87,""),""))</f>
        <v/>
      </c>
      <c r="AY87">
        <f t="shared" si="42"/>
        <v>85</v>
      </c>
      <c r="AZ87" s="375" t="str">
        <f t="shared" si="34"/>
        <v/>
      </c>
      <c r="BA87" s="375" t="str">
        <f t="shared" si="35"/>
        <v/>
      </c>
      <c r="BB87" s="375" t="str">
        <f t="shared" si="36"/>
        <v/>
      </c>
      <c r="BC87" s="375" t="str">
        <f t="shared" si="37"/>
        <v/>
      </c>
      <c r="BD87" s="375" t="str">
        <f t="shared" si="38"/>
        <v/>
      </c>
      <c r="BE87" s="375" t="str">
        <f t="shared" si="39"/>
        <v/>
      </c>
      <c r="BI87" t="str">
        <f>IF(BP87&lt;&gt;"",MAX(BI$3:BI86)+1,"")</f>
        <v/>
      </c>
      <c r="BJ87" t="str">
        <f>IF(BQ87&lt;&gt;"",MAX(BJ$3:BJ86)+1,"")</f>
        <v/>
      </c>
      <c r="BK87" t="str">
        <f>IF(BR87&lt;&gt;"",MAX(BK$3:BK86)+1,"")</f>
        <v/>
      </c>
      <c r="BL87" t="str">
        <f>IF(BS87&lt;&gt;"",MAX(BL$3:BL86)+1,"")</f>
        <v/>
      </c>
      <c r="BM87" t="str">
        <f>IF(BT87&lt;&gt;"",MAX(BM$3:BM86)+1,"")</f>
        <v/>
      </c>
      <c r="BN87" t="str">
        <f>IF(BU87&lt;&gt;"",MAX(BN$3:BN86)+1,"")</f>
        <v/>
      </c>
      <c r="BP87" t="str">
        <f>IF(B87&lt;&gt;"",IF(COUNTIF(BP$3:BP86,B87)&gt;0,"",B87),"")</f>
        <v/>
      </c>
      <c r="BQ87" t="str">
        <f>IF(C87&lt;&gt;"",IF(COUNTIF(BQ$3:BQ86,C87)&gt;0,"",C87),"")</f>
        <v/>
      </c>
      <c r="BR87" t="str">
        <f>IF(D87&lt;&gt;"",IF(COUNTIF(BR$3:BR86,D87)&gt;0,"",D87),"")</f>
        <v/>
      </c>
      <c r="BS87" t="str">
        <f>IF(E87&lt;&gt;"",IF(COUNTIF(BS$3:BS86,E87)&gt;0,"",E87),"")</f>
        <v/>
      </c>
      <c r="BT87" t="str">
        <f>IF(F87&lt;&gt;"",IF(COUNTIF(BT$3:BT86,F87)&gt;0,"",F87),"")</f>
        <v/>
      </c>
      <c r="BU87" t="str">
        <f>IF(G87&lt;&gt;"",IF(COUNTIF(BU$3:BU86,G87)&gt;0,"",G87),"")</f>
        <v/>
      </c>
    </row>
    <row r="88" spans="1:73" ht="18" x14ac:dyDescent="0.2">
      <c r="A88" s="595" t="str">
        <f t="shared" si="28"/>
        <v/>
      </c>
      <c r="B88" s="596"/>
      <c r="C88" s="596"/>
      <c r="D88" s="751"/>
      <c r="E88" s="752"/>
      <c r="F88" s="752"/>
      <c r="G88" s="651"/>
      <c r="H88" s="345"/>
      <c r="I88" s="345"/>
      <c r="J88" s="934"/>
      <c r="K88" s="934"/>
      <c r="L88" s="598"/>
      <c r="M88" s="948"/>
      <c r="N88" s="950"/>
      <c r="O88" s="599"/>
      <c r="P88" s="597"/>
      <c r="Q88" s="597"/>
      <c r="R88" s="597"/>
      <c r="S88" s="600"/>
      <c r="V88" s="362">
        <f t="shared" si="40"/>
        <v>86</v>
      </c>
      <c r="W88" s="601" t="str">
        <f t="shared" si="41"/>
        <v/>
      </c>
      <c r="X88" s="601" t="str">
        <f t="shared" si="29"/>
        <v/>
      </c>
      <c r="Y88" s="601" t="str">
        <f t="shared" si="30"/>
        <v/>
      </c>
      <c r="Z88" s="601" t="str">
        <f t="shared" si="31"/>
        <v/>
      </c>
      <c r="AA88" s="601" t="str">
        <f t="shared" si="32"/>
        <v/>
      </c>
      <c r="AB88" s="601" t="str">
        <f t="shared" si="33"/>
        <v/>
      </c>
      <c r="AD88" s="362" t="str">
        <f>IF(AK88&lt;&gt;"",MAX(AD$3:AD87)+1,"")</f>
        <v/>
      </c>
      <c r="AE88" s="362" t="str">
        <f>IF(AL88&lt;&gt;"",MAX(AE$3:AE87)+1,"")</f>
        <v/>
      </c>
      <c r="AF88" s="362" t="str">
        <f>IF(AM88&lt;&gt;"",MAX(AF$3:AF87)+1,"")</f>
        <v/>
      </c>
      <c r="AG88" s="362" t="str">
        <f>IF(AN88&lt;&gt;"",MAX(AG$3:AG87)+1,"")</f>
        <v/>
      </c>
      <c r="AH88" s="362" t="str">
        <f>IF(AO88&lt;&gt;"",MAX(AH$3:AH87)+1,"")</f>
        <v/>
      </c>
      <c r="AI88" s="362" t="str">
        <f>IF(AP88&lt;&gt;"",MAX(AI$3:AI87)+1,"")</f>
        <v/>
      </c>
      <c r="AK88" s="362" t="str">
        <f>IF(B88="","",IF(COUNTIF($AK$3:AL87,B88)=0,B88,""))</f>
        <v/>
      </c>
      <c r="AL88" s="362" t="str">
        <f>IF(C88="","",IF($B88='Oneri di Urbanizzazione'!$E$29,IF(COUNTIF($AL$3:AL87,$C88)=0,$C88,""),""))</f>
        <v/>
      </c>
      <c r="AM88" s="362" t="str">
        <f>IF(D88="","",IF(AND($B88='Oneri di Urbanizzazione'!$E$29,$C88='Oneri di Urbanizzazione'!$E$31),IF(COUNTIF(AM$3:AM87,$D88)=0,$D88,""),""))</f>
        <v/>
      </c>
      <c r="AN88" s="362" t="str">
        <f>IF(E88="","",IF(AND($B88='Oneri di Urbanizzazione'!$E$29,$C88='Oneri di Urbanizzazione'!$E$31,$D88='Oneri di Urbanizzazione'!$E$34),IF(COUNTIF(AN$3:AN87,$E88)=0,$E88,""),""))</f>
        <v/>
      </c>
      <c r="AO88" s="362" t="str">
        <f>IF(F88="","",IF(AND($B88='Oneri di Urbanizzazione'!$E$29,$C88='Oneri di Urbanizzazione'!$E$31,$D88='Oneri di Urbanizzazione'!$E$34,$E88='Oneri di Urbanizzazione'!$E$36),IF(COUNTIF(AO$3:AO87,$F88)=0,$F88,""),""))</f>
        <v/>
      </c>
      <c r="AP88" s="362" t="str">
        <f>IF(G88="","",IF(AND($B88='Oneri di Urbanizzazione'!$E$29,$C88='Oneri di Urbanizzazione'!$E$31,$D88='Oneri di Urbanizzazione'!$E$34,$E88='Oneri di Urbanizzazione'!$E$36,$F88='Oneri di Urbanizzazione'!$E$38),IF(COUNTIF(AP$3:AP87,$G88)=0,$G88,""),""))</f>
        <v/>
      </c>
      <c r="AY88">
        <f t="shared" si="42"/>
        <v>86</v>
      </c>
      <c r="AZ88" s="375" t="str">
        <f t="shared" si="34"/>
        <v/>
      </c>
      <c r="BA88" s="375" t="str">
        <f t="shared" si="35"/>
        <v/>
      </c>
      <c r="BB88" s="375" t="str">
        <f t="shared" si="36"/>
        <v/>
      </c>
      <c r="BC88" s="375" t="str">
        <f t="shared" si="37"/>
        <v/>
      </c>
      <c r="BD88" s="375" t="str">
        <f t="shared" si="38"/>
        <v/>
      </c>
      <c r="BE88" s="375" t="str">
        <f t="shared" si="39"/>
        <v/>
      </c>
      <c r="BI88" t="str">
        <f>IF(BP88&lt;&gt;"",MAX(BI$3:BI87)+1,"")</f>
        <v/>
      </c>
      <c r="BJ88" t="str">
        <f>IF(BQ88&lt;&gt;"",MAX(BJ$3:BJ87)+1,"")</f>
        <v/>
      </c>
      <c r="BK88" t="str">
        <f>IF(BR88&lt;&gt;"",MAX(BK$3:BK87)+1,"")</f>
        <v/>
      </c>
      <c r="BL88" t="str">
        <f>IF(BS88&lt;&gt;"",MAX(BL$3:BL87)+1,"")</f>
        <v/>
      </c>
      <c r="BM88" t="str">
        <f>IF(BT88&lt;&gt;"",MAX(BM$3:BM87)+1,"")</f>
        <v/>
      </c>
      <c r="BN88" t="str">
        <f>IF(BU88&lt;&gt;"",MAX(BN$3:BN87)+1,"")</f>
        <v/>
      </c>
      <c r="BP88" t="str">
        <f>IF(B88&lt;&gt;"",IF(COUNTIF(BP$3:BP87,B88)&gt;0,"",B88),"")</f>
        <v/>
      </c>
      <c r="BQ88" t="str">
        <f>IF(C88&lt;&gt;"",IF(COUNTIF(BQ$3:BQ87,C88)&gt;0,"",C88),"")</f>
        <v/>
      </c>
      <c r="BR88" t="str">
        <f>IF(D88&lt;&gt;"",IF(COUNTIF(BR$3:BR87,D88)&gt;0,"",D88),"")</f>
        <v/>
      </c>
      <c r="BS88" t="str">
        <f>IF(E88&lt;&gt;"",IF(COUNTIF(BS$3:BS87,E88)&gt;0,"",E88),"")</f>
        <v/>
      </c>
      <c r="BT88" t="str">
        <f>IF(F88&lt;&gt;"",IF(COUNTIF(BT$3:BT87,F88)&gt;0,"",F88),"")</f>
        <v/>
      </c>
      <c r="BU88" t="str">
        <f>IF(G88&lt;&gt;"",IF(COUNTIF(BU$3:BU87,G88)&gt;0,"",G88),"")</f>
        <v/>
      </c>
    </row>
    <row r="89" spans="1:73" ht="18" x14ac:dyDescent="0.2">
      <c r="A89" s="595" t="str">
        <f t="shared" si="28"/>
        <v/>
      </c>
      <c r="B89" s="596"/>
      <c r="C89" s="596"/>
      <c r="D89" s="751"/>
      <c r="E89" s="752"/>
      <c r="F89" s="752"/>
      <c r="G89" s="651"/>
      <c r="H89" s="345"/>
      <c r="I89" s="345"/>
      <c r="J89" s="934"/>
      <c r="K89" s="934"/>
      <c r="L89" s="598"/>
      <c r="M89" s="948"/>
      <c r="N89" s="950"/>
      <c r="O89" s="599"/>
      <c r="P89" s="597"/>
      <c r="Q89" s="597"/>
      <c r="R89" s="597"/>
      <c r="S89" s="600"/>
      <c r="V89" s="362">
        <f t="shared" si="40"/>
        <v>87</v>
      </c>
      <c r="W89" s="601" t="str">
        <f t="shared" si="41"/>
        <v/>
      </c>
      <c r="X89" s="601" t="str">
        <f t="shared" si="29"/>
        <v/>
      </c>
      <c r="Y89" s="601" t="str">
        <f t="shared" si="30"/>
        <v/>
      </c>
      <c r="Z89" s="601" t="str">
        <f t="shared" si="31"/>
        <v/>
      </c>
      <c r="AA89" s="601" t="str">
        <f t="shared" si="32"/>
        <v/>
      </c>
      <c r="AB89" s="601" t="str">
        <f t="shared" si="33"/>
        <v/>
      </c>
      <c r="AD89" s="362" t="str">
        <f>IF(AK89&lt;&gt;"",MAX(AD$3:AD88)+1,"")</f>
        <v/>
      </c>
      <c r="AE89" s="362" t="str">
        <f>IF(AL89&lt;&gt;"",MAX(AE$3:AE88)+1,"")</f>
        <v/>
      </c>
      <c r="AF89" s="362" t="str">
        <f>IF(AM89&lt;&gt;"",MAX(AF$3:AF88)+1,"")</f>
        <v/>
      </c>
      <c r="AG89" s="362" t="str">
        <f>IF(AN89&lt;&gt;"",MAX(AG$3:AG88)+1,"")</f>
        <v/>
      </c>
      <c r="AH89" s="362" t="str">
        <f>IF(AO89&lt;&gt;"",MAX(AH$3:AH88)+1,"")</f>
        <v/>
      </c>
      <c r="AI89" s="362" t="str">
        <f>IF(AP89&lt;&gt;"",MAX(AI$3:AI88)+1,"")</f>
        <v/>
      </c>
      <c r="AK89" s="362" t="str">
        <f>IF(B89="","",IF(COUNTIF($AK$3:AL88,B89)=0,B89,""))</f>
        <v/>
      </c>
      <c r="AL89" s="362" t="str">
        <f>IF(C89="","",IF($B89='Oneri di Urbanizzazione'!$E$29,IF(COUNTIF($AL$3:AL88,$C89)=0,$C89,""),""))</f>
        <v/>
      </c>
      <c r="AM89" s="362" t="str">
        <f>IF(D89="","",IF(AND($B89='Oneri di Urbanizzazione'!$E$29,$C89='Oneri di Urbanizzazione'!$E$31),IF(COUNTIF(AM$3:AM88,$D89)=0,$D89,""),""))</f>
        <v/>
      </c>
      <c r="AN89" s="362" t="str">
        <f>IF(E89="","",IF(AND($B89='Oneri di Urbanizzazione'!$E$29,$C89='Oneri di Urbanizzazione'!$E$31,$D89='Oneri di Urbanizzazione'!$E$34),IF(COUNTIF(AN$3:AN88,$E89)=0,$E89,""),""))</f>
        <v/>
      </c>
      <c r="AO89" s="362" t="str">
        <f>IF(F89="","",IF(AND($B89='Oneri di Urbanizzazione'!$E$29,$C89='Oneri di Urbanizzazione'!$E$31,$D89='Oneri di Urbanizzazione'!$E$34,$E89='Oneri di Urbanizzazione'!$E$36),IF(COUNTIF(AO$3:AO88,$F89)=0,$F89,""),""))</f>
        <v/>
      </c>
      <c r="AP89" s="362" t="str">
        <f>IF(G89="","",IF(AND($B89='Oneri di Urbanizzazione'!$E$29,$C89='Oneri di Urbanizzazione'!$E$31,$D89='Oneri di Urbanizzazione'!$E$34,$E89='Oneri di Urbanizzazione'!$E$36,$F89='Oneri di Urbanizzazione'!$E$38),IF(COUNTIF(AP$3:AP88,$G89)=0,$G89,""),""))</f>
        <v/>
      </c>
      <c r="AY89">
        <f t="shared" si="42"/>
        <v>87</v>
      </c>
      <c r="AZ89" s="375" t="str">
        <f t="shared" si="34"/>
        <v/>
      </c>
      <c r="BA89" s="375" t="str">
        <f t="shared" si="35"/>
        <v/>
      </c>
      <c r="BB89" s="375" t="str">
        <f t="shared" si="36"/>
        <v/>
      </c>
      <c r="BC89" s="375" t="str">
        <f t="shared" si="37"/>
        <v/>
      </c>
      <c r="BD89" s="375" t="str">
        <f t="shared" si="38"/>
        <v/>
      </c>
      <c r="BE89" s="375" t="str">
        <f t="shared" si="39"/>
        <v/>
      </c>
      <c r="BI89" t="str">
        <f>IF(BP89&lt;&gt;"",MAX(BI$3:BI88)+1,"")</f>
        <v/>
      </c>
      <c r="BJ89" t="str">
        <f>IF(BQ89&lt;&gt;"",MAX(BJ$3:BJ88)+1,"")</f>
        <v/>
      </c>
      <c r="BK89" t="str">
        <f>IF(BR89&lt;&gt;"",MAX(BK$3:BK88)+1,"")</f>
        <v/>
      </c>
      <c r="BL89" t="str">
        <f>IF(BS89&lt;&gt;"",MAX(BL$3:BL88)+1,"")</f>
        <v/>
      </c>
      <c r="BM89" t="str">
        <f>IF(BT89&lt;&gt;"",MAX(BM$3:BM88)+1,"")</f>
        <v/>
      </c>
      <c r="BN89" t="str">
        <f>IF(BU89&lt;&gt;"",MAX(BN$3:BN88)+1,"")</f>
        <v/>
      </c>
      <c r="BP89" t="str">
        <f>IF(B89&lt;&gt;"",IF(COUNTIF(BP$3:BP88,B89)&gt;0,"",B89),"")</f>
        <v/>
      </c>
      <c r="BQ89" t="str">
        <f>IF(C89&lt;&gt;"",IF(COUNTIF(BQ$3:BQ88,C89)&gt;0,"",C89),"")</f>
        <v/>
      </c>
      <c r="BR89" t="str">
        <f>IF(D89&lt;&gt;"",IF(COUNTIF(BR$3:BR88,D89)&gt;0,"",D89),"")</f>
        <v/>
      </c>
      <c r="BS89" t="str">
        <f>IF(E89&lt;&gt;"",IF(COUNTIF(BS$3:BS88,E89)&gt;0,"",E89),"")</f>
        <v/>
      </c>
      <c r="BT89" t="str">
        <f>IF(F89&lt;&gt;"",IF(COUNTIF(BT$3:BT88,F89)&gt;0,"",F89),"")</f>
        <v/>
      </c>
      <c r="BU89" t="str">
        <f>IF(G89&lt;&gt;"",IF(COUNTIF(BU$3:BU88,G89)&gt;0,"",G89),"")</f>
        <v/>
      </c>
    </row>
    <row r="90" spans="1:73" ht="18" x14ac:dyDescent="0.2">
      <c r="A90" s="595" t="str">
        <f t="shared" si="28"/>
        <v/>
      </c>
      <c r="B90" s="596"/>
      <c r="C90" s="596"/>
      <c r="D90" s="751"/>
      <c r="E90" s="752"/>
      <c r="F90" s="752"/>
      <c r="G90" s="651"/>
      <c r="H90" s="345"/>
      <c r="I90" s="345"/>
      <c r="J90" s="934"/>
      <c r="K90" s="934"/>
      <c r="L90" s="598"/>
      <c r="M90" s="948"/>
      <c r="N90" s="950"/>
      <c r="O90" s="599"/>
      <c r="P90" s="597"/>
      <c r="Q90" s="597"/>
      <c r="R90" s="597"/>
      <c r="S90" s="600"/>
      <c r="V90" s="362">
        <f t="shared" si="40"/>
        <v>88</v>
      </c>
      <c r="W90" s="601" t="str">
        <f t="shared" si="41"/>
        <v/>
      </c>
      <c r="X90" s="601" t="str">
        <f t="shared" si="29"/>
        <v/>
      </c>
      <c r="Y90" s="601" t="str">
        <f t="shared" si="30"/>
        <v/>
      </c>
      <c r="Z90" s="601" t="str">
        <f t="shared" si="31"/>
        <v/>
      </c>
      <c r="AA90" s="601" t="str">
        <f t="shared" si="32"/>
        <v/>
      </c>
      <c r="AB90" s="601" t="str">
        <f t="shared" si="33"/>
        <v/>
      </c>
      <c r="AD90" s="362" t="str">
        <f>IF(AK90&lt;&gt;"",MAX(AD$3:AD89)+1,"")</f>
        <v/>
      </c>
      <c r="AE90" s="362" t="str">
        <f>IF(AL90&lt;&gt;"",MAX(AE$3:AE89)+1,"")</f>
        <v/>
      </c>
      <c r="AF90" s="362" t="str">
        <f>IF(AM90&lt;&gt;"",MAX(AF$3:AF89)+1,"")</f>
        <v/>
      </c>
      <c r="AG90" s="362" t="str">
        <f>IF(AN90&lt;&gt;"",MAX(AG$3:AG89)+1,"")</f>
        <v/>
      </c>
      <c r="AH90" s="362" t="str">
        <f>IF(AO90&lt;&gt;"",MAX(AH$3:AH89)+1,"")</f>
        <v/>
      </c>
      <c r="AI90" s="362" t="str">
        <f>IF(AP90&lt;&gt;"",MAX(AI$3:AI89)+1,"")</f>
        <v/>
      </c>
      <c r="AK90" s="362" t="str">
        <f>IF(B90="","",IF(COUNTIF($AK$3:AL89,B90)=0,B90,""))</f>
        <v/>
      </c>
      <c r="AL90" s="362" t="str">
        <f>IF(C90="","",IF($B90='Oneri di Urbanizzazione'!$E$29,IF(COUNTIF($AL$3:AL89,$C90)=0,$C90,""),""))</f>
        <v/>
      </c>
      <c r="AM90" s="362" t="str">
        <f>IF(D90="","",IF(AND($B90='Oneri di Urbanizzazione'!$E$29,$C90='Oneri di Urbanizzazione'!$E$31),IF(COUNTIF(AM$3:AM89,$D90)=0,$D90,""),""))</f>
        <v/>
      </c>
      <c r="AN90" s="362" t="str">
        <f>IF(E90="","",IF(AND($B90='Oneri di Urbanizzazione'!$E$29,$C90='Oneri di Urbanizzazione'!$E$31,$D90='Oneri di Urbanizzazione'!$E$34),IF(COUNTIF(AN$3:AN89,$E90)=0,$E90,""),""))</f>
        <v/>
      </c>
      <c r="AO90" s="362" t="str">
        <f>IF(F90="","",IF(AND($B90='Oneri di Urbanizzazione'!$E$29,$C90='Oneri di Urbanizzazione'!$E$31,$D90='Oneri di Urbanizzazione'!$E$34,$E90='Oneri di Urbanizzazione'!$E$36),IF(COUNTIF(AO$3:AO89,$F90)=0,$F90,""),""))</f>
        <v/>
      </c>
      <c r="AP90" s="362" t="str">
        <f>IF(G90="","",IF(AND($B90='Oneri di Urbanizzazione'!$E$29,$C90='Oneri di Urbanizzazione'!$E$31,$D90='Oneri di Urbanizzazione'!$E$34,$E90='Oneri di Urbanizzazione'!$E$36,$F90='Oneri di Urbanizzazione'!$E$38),IF(COUNTIF(AP$3:AP89,$G90)=0,$G90,""),""))</f>
        <v/>
      </c>
      <c r="AY90">
        <f t="shared" si="42"/>
        <v>88</v>
      </c>
      <c r="AZ90" s="375" t="str">
        <f t="shared" si="34"/>
        <v/>
      </c>
      <c r="BA90" s="375" t="str">
        <f t="shared" si="35"/>
        <v/>
      </c>
      <c r="BB90" s="375" t="str">
        <f t="shared" si="36"/>
        <v/>
      </c>
      <c r="BC90" s="375" t="str">
        <f t="shared" si="37"/>
        <v/>
      </c>
      <c r="BD90" s="375" t="str">
        <f t="shared" si="38"/>
        <v/>
      </c>
      <c r="BE90" s="375" t="str">
        <f t="shared" si="39"/>
        <v/>
      </c>
      <c r="BI90" t="str">
        <f>IF(BP90&lt;&gt;"",MAX(BI$3:BI89)+1,"")</f>
        <v/>
      </c>
      <c r="BJ90" t="str">
        <f>IF(BQ90&lt;&gt;"",MAX(BJ$3:BJ89)+1,"")</f>
        <v/>
      </c>
      <c r="BK90" t="str">
        <f>IF(BR90&lt;&gt;"",MAX(BK$3:BK89)+1,"")</f>
        <v/>
      </c>
      <c r="BL90" t="str">
        <f>IF(BS90&lt;&gt;"",MAX(BL$3:BL89)+1,"")</f>
        <v/>
      </c>
      <c r="BM90" t="str">
        <f>IF(BT90&lt;&gt;"",MAX(BM$3:BM89)+1,"")</f>
        <v/>
      </c>
      <c r="BN90" t="str">
        <f>IF(BU90&lt;&gt;"",MAX(BN$3:BN89)+1,"")</f>
        <v/>
      </c>
      <c r="BP90" t="str">
        <f>IF(B90&lt;&gt;"",IF(COUNTIF(BP$3:BP89,B90)&gt;0,"",B90),"")</f>
        <v/>
      </c>
      <c r="BQ90" t="str">
        <f>IF(C90&lt;&gt;"",IF(COUNTIF(BQ$3:BQ89,C90)&gt;0,"",C90),"")</f>
        <v/>
      </c>
      <c r="BR90" t="str">
        <f>IF(D90&lt;&gt;"",IF(COUNTIF(BR$3:BR89,D90)&gt;0,"",D90),"")</f>
        <v/>
      </c>
      <c r="BS90" t="str">
        <f>IF(E90&lt;&gt;"",IF(COUNTIF(BS$3:BS89,E90)&gt;0,"",E90),"")</f>
        <v/>
      </c>
      <c r="BT90" t="str">
        <f>IF(F90&lt;&gt;"",IF(COUNTIF(BT$3:BT89,F90)&gt;0,"",F90),"")</f>
        <v/>
      </c>
      <c r="BU90" t="str">
        <f>IF(G90&lt;&gt;"",IF(COUNTIF(BU$3:BU89,G90)&gt;0,"",G90),"")</f>
        <v/>
      </c>
    </row>
    <row r="91" spans="1:73" ht="18" x14ac:dyDescent="0.2">
      <c r="A91" s="595" t="str">
        <f t="shared" si="28"/>
        <v/>
      </c>
      <c r="B91" s="596"/>
      <c r="C91" s="596"/>
      <c r="D91" s="751"/>
      <c r="E91" s="752"/>
      <c r="F91" s="752"/>
      <c r="G91" s="651"/>
      <c r="H91" s="345"/>
      <c r="I91" s="345"/>
      <c r="J91" s="934"/>
      <c r="K91" s="934"/>
      <c r="L91" s="598"/>
      <c r="M91" s="948"/>
      <c r="N91" s="950"/>
      <c r="O91" s="599"/>
      <c r="P91" s="597"/>
      <c r="Q91" s="597"/>
      <c r="R91" s="597"/>
      <c r="S91" s="600"/>
      <c r="V91" s="362">
        <f t="shared" si="40"/>
        <v>89</v>
      </c>
      <c r="W91" s="601" t="str">
        <f t="shared" si="41"/>
        <v/>
      </c>
      <c r="X91" s="601" t="str">
        <f t="shared" si="29"/>
        <v/>
      </c>
      <c r="Y91" s="601" t="str">
        <f t="shared" si="30"/>
        <v/>
      </c>
      <c r="Z91" s="601" t="str">
        <f t="shared" si="31"/>
        <v/>
      </c>
      <c r="AA91" s="601" t="str">
        <f t="shared" si="32"/>
        <v/>
      </c>
      <c r="AB91" s="601" t="str">
        <f t="shared" si="33"/>
        <v/>
      </c>
      <c r="AD91" s="362" t="str">
        <f>IF(AK91&lt;&gt;"",MAX(AD$3:AD90)+1,"")</f>
        <v/>
      </c>
      <c r="AE91" s="362" t="str">
        <f>IF(AL91&lt;&gt;"",MAX(AE$3:AE90)+1,"")</f>
        <v/>
      </c>
      <c r="AF91" s="362" t="str">
        <f>IF(AM91&lt;&gt;"",MAX(AF$3:AF90)+1,"")</f>
        <v/>
      </c>
      <c r="AG91" s="362" t="str">
        <f>IF(AN91&lt;&gt;"",MAX(AG$3:AG90)+1,"")</f>
        <v/>
      </c>
      <c r="AH91" s="362" t="str">
        <f>IF(AO91&lt;&gt;"",MAX(AH$3:AH90)+1,"")</f>
        <v/>
      </c>
      <c r="AI91" s="362" t="str">
        <f>IF(AP91&lt;&gt;"",MAX(AI$3:AI90)+1,"")</f>
        <v/>
      </c>
      <c r="AK91" s="362" t="str">
        <f>IF(B91="","",IF(COUNTIF($AK$3:AL90,B91)=0,B91,""))</f>
        <v/>
      </c>
      <c r="AL91" s="362" t="str">
        <f>IF(C91="","",IF($B91='Oneri di Urbanizzazione'!$E$29,IF(COUNTIF($AL$3:AL90,$C91)=0,$C91,""),""))</f>
        <v/>
      </c>
      <c r="AM91" s="362" t="str">
        <f>IF(D91="","",IF(AND($B91='Oneri di Urbanizzazione'!$E$29,$C91='Oneri di Urbanizzazione'!$E$31),IF(COUNTIF(AM$3:AM90,$D91)=0,$D91,""),""))</f>
        <v/>
      </c>
      <c r="AN91" s="362" t="str">
        <f>IF(E91="","",IF(AND($B91='Oneri di Urbanizzazione'!$E$29,$C91='Oneri di Urbanizzazione'!$E$31,$D91='Oneri di Urbanizzazione'!$E$34),IF(COUNTIF(AN$3:AN90,$E91)=0,$E91,""),""))</f>
        <v/>
      </c>
      <c r="AO91" s="362" t="str">
        <f>IF(F91="","",IF(AND($B91='Oneri di Urbanizzazione'!$E$29,$C91='Oneri di Urbanizzazione'!$E$31,$D91='Oneri di Urbanizzazione'!$E$34,$E91='Oneri di Urbanizzazione'!$E$36),IF(COUNTIF(AO$3:AO90,$F91)=0,$F91,""),""))</f>
        <v/>
      </c>
      <c r="AP91" s="362" t="str">
        <f>IF(G91="","",IF(AND($B91='Oneri di Urbanizzazione'!$E$29,$C91='Oneri di Urbanizzazione'!$E$31,$D91='Oneri di Urbanizzazione'!$E$34,$E91='Oneri di Urbanizzazione'!$E$36,$F91='Oneri di Urbanizzazione'!$E$38),IF(COUNTIF(AP$3:AP90,$G91)=0,$G91,""),""))</f>
        <v/>
      </c>
      <c r="AY91">
        <f t="shared" si="42"/>
        <v>89</v>
      </c>
      <c r="AZ91" s="375" t="str">
        <f t="shared" si="34"/>
        <v/>
      </c>
      <c r="BA91" s="375" t="str">
        <f t="shared" si="35"/>
        <v/>
      </c>
      <c r="BB91" s="375" t="str">
        <f t="shared" si="36"/>
        <v/>
      </c>
      <c r="BC91" s="375" t="str">
        <f t="shared" si="37"/>
        <v/>
      </c>
      <c r="BD91" s="375" t="str">
        <f t="shared" si="38"/>
        <v/>
      </c>
      <c r="BE91" s="375" t="str">
        <f t="shared" si="39"/>
        <v/>
      </c>
      <c r="BI91" t="str">
        <f>IF(BP91&lt;&gt;"",MAX(BI$3:BI90)+1,"")</f>
        <v/>
      </c>
      <c r="BJ91" t="str">
        <f>IF(BQ91&lt;&gt;"",MAX(BJ$3:BJ90)+1,"")</f>
        <v/>
      </c>
      <c r="BK91" t="str">
        <f>IF(BR91&lt;&gt;"",MAX(BK$3:BK90)+1,"")</f>
        <v/>
      </c>
      <c r="BL91" t="str">
        <f>IF(BS91&lt;&gt;"",MAX(BL$3:BL90)+1,"")</f>
        <v/>
      </c>
      <c r="BM91" t="str">
        <f>IF(BT91&lt;&gt;"",MAX(BM$3:BM90)+1,"")</f>
        <v/>
      </c>
      <c r="BN91" t="str">
        <f>IF(BU91&lt;&gt;"",MAX(BN$3:BN90)+1,"")</f>
        <v/>
      </c>
      <c r="BP91" t="str">
        <f>IF(B91&lt;&gt;"",IF(COUNTIF(BP$3:BP90,B91)&gt;0,"",B91),"")</f>
        <v/>
      </c>
      <c r="BQ91" t="str">
        <f>IF(C91&lt;&gt;"",IF(COUNTIF(BQ$3:BQ90,C91)&gt;0,"",C91),"")</f>
        <v/>
      </c>
      <c r="BR91" t="str">
        <f>IF(D91&lt;&gt;"",IF(COUNTIF(BR$3:BR90,D91)&gt;0,"",D91),"")</f>
        <v/>
      </c>
      <c r="BS91" t="str">
        <f>IF(E91&lt;&gt;"",IF(COUNTIF(BS$3:BS90,E91)&gt;0,"",E91),"")</f>
        <v/>
      </c>
      <c r="BT91" t="str">
        <f>IF(F91&lt;&gt;"",IF(COUNTIF(BT$3:BT90,F91)&gt;0,"",F91),"")</f>
        <v/>
      </c>
      <c r="BU91" t="str">
        <f>IF(G91&lt;&gt;"",IF(COUNTIF(BU$3:BU90,G91)&gt;0,"",G91),"")</f>
        <v/>
      </c>
    </row>
    <row r="92" spans="1:73" ht="18" x14ac:dyDescent="0.2">
      <c r="A92" s="595" t="str">
        <f t="shared" si="28"/>
        <v/>
      </c>
      <c r="B92" s="596"/>
      <c r="C92" s="596"/>
      <c r="D92" s="751"/>
      <c r="E92" s="752"/>
      <c r="F92" s="752"/>
      <c r="G92" s="651"/>
      <c r="H92" s="345"/>
      <c r="I92" s="345"/>
      <c r="J92" s="934"/>
      <c r="K92" s="934"/>
      <c r="L92" s="598"/>
      <c r="M92" s="948"/>
      <c r="N92" s="950"/>
      <c r="O92" s="599"/>
      <c r="P92" s="597"/>
      <c r="Q92" s="597"/>
      <c r="R92" s="597"/>
      <c r="S92" s="600"/>
      <c r="V92" s="362">
        <f t="shared" si="40"/>
        <v>90</v>
      </c>
      <c r="W92" s="601" t="str">
        <f t="shared" si="41"/>
        <v/>
      </c>
      <c r="X92" s="601" t="str">
        <f t="shared" si="29"/>
        <v/>
      </c>
      <c r="Y92" s="601" t="str">
        <f t="shared" si="30"/>
        <v/>
      </c>
      <c r="Z92" s="601" t="str">
        <f t="shared" si="31"/>
        <v/>
      </c>
      <c r="AA92" s="601" t="str">
        <f t="shared" si="32"/>
        <v/>
      </c>
      <c r="AB92" s="601" t="str">
        <f t="shared" si="33"/>
        <v/>
      </c>
      <c r="AD92" s="362" t="str">
        <f>IF(AK92&lt;&gt;"",MAX(AD$3:AD91)+1,"")</f>
        <v/>
      </c>
      <c r="AE92" s="362" t="str">
        <f>IF(AL92&lt;&gt;"",MAX(AE$3:AE91)+1,"")</f>
        <v/>
      </c>
      <c r="AF92" s="362" t="str">
        <f>IF(AM92&lt;&gt;"",MAX(AF$3:AF91)+1,"")</f>
        <v/>
      </c>
      <c r="AG92" s="362" t="str">
        <f>IF(AN92&lt;&gt;"",MAX(AG$3:AG91)+1,"")</f>
        <v/>
      </c>
      <c r="AH92" s="362" t="str">
        <f>IF(AO92&lt;&gt;"",MAX(AH$3:AH91)+1,"")</f>
        <v/>
      </c>
      <c r="AI92" s="362" t="str">
        <f>IF(AP92&lt;&gt;"",MAX(AI$3:AI91)+1,"")</f>
        <v/>
      </c>
      <c r="AK92" s="362" t="str">
        <f>IF(B92="","",IF(COUNTIF($AK$3:AL91,B92)=0,B92,""))</f>
        <v/>
      </c>
      <c r="AL92" s="362" t="str">
        <f>IF(C92="","",IF($B92='Oneri di Urbanizzazione'!$E$29,IF(COUNTIF($AL$3:AL91,$C92)=0,$C92,""),""))</f>
        <v/>
      </c>
      <c r="AM92" s="362" t="str">
        <f>IF(D92="","",IF(AND($B92='Oneri di Urbanizzazione'!$E$29,$C92='Oneri di Urbanizzazione'!$E$31),IF(COUNTIF(AM$3:AM91,$D92)=0,$D92,""),""))</f>
        <v/>
      </c>
      <c r="AN92" s="362" t="str">
        <f>IF(E92="","",IF(AND($B92='Oneri di Urbanizzazione'!$E$29,$C92='Oneri di Urbanizzazione'!$E$31,$D92='Oneri di Urbanizzazione'!$E$34),IF(COUNTIF(AN$3:AN91,$E92)=0,$E92,""),""))</f>
        <v/>
      </c>
      <c r="AO92" s="362" t="str">
        <f>IF(F92="","",IF(AND($B92='Oneri di Urbanizzazione'!$E$29,$C92='Oneri di Urbanizzazione'!$E$31,$D92='Oneri di Urbanizzazione'!$E$34,$E92='Oneri di Urbanizzazione'!$E$36),IF(COUNTIF(AO$3:AO91,$F92)=0,$F92,""),""))</f>
        <v/>
      </c>
      <c r="AP92" s="362" t="str">
        <f>IF(G92="","",IF(AND($B92='Oneri di Urbanizzazione'!$E$29,$C92='Oneri di Urbanizzazione'!$E$31,$D92='Oneri di Urbanizzazione'!$E$34,$E92='Oneri di Urbanizzazione'!$E$36,$F92='Oneri di Urbanizzazione'!$E$38),IF(COUNTIF(AP$3:AP91,$G92)=0,$G92,""),""))</f>
        <v/>
      </c>
      <c r="AY92">
        <f t="shared" si="42"/>
        <v>90</v>
      </c>
      <c r="AZ92" s="375" t="str">
        <f t="shared" si="34"/>
        <v/>
      </c>
      <c r="BA92" s="375" t="str">
        <f t="shared" si="35"/>
        <v/>
      </c>
      <c r="BB92" s="375" t="str">
        <f t="shared" si="36"/>
        <v/>
      </c>
      <c r="BC92" s="375" t="str">
        <f t="shared" si="37"/>
        <v/>
      </c>
      <c r="BD92" s="375" t="str">
        <f t="shared" si="38"/>
        <v/>
      </c>
      <c r="BE92" s="375" t="str">
        <f t="shared" si="39"/>
        <v/>
      </c>
      <c r="BI92" t="str">
        <f>IF(BP92&lt;&gt;"",MAX(BI$3:BI91)+1,"")</f>
        <v/>
      </c>
      <c r="BJ92" t="str">
        <f>IF(BQ92&lt;&gt;"",MAX(BJ$3:BJ91)+1,"")</f>
        <v/>
      </c>
      <c r="BK92" t="str">
        <f>IF(BR92&lt;&gt;"",MAX(BK$3:BK91)+1,"")</f>
        <v/>
      </c>
      <c r="BL92" t="str">
        <f>IF(BS92&lt;&gt;"",MAX(BL$3:BL91)+1,"")</f>
        <v/>
      </c>
      <c r="BM92" t="str">
        <f>IF(BT92&lt;&gt;"",MAX(BM$3:BM91)+1,"")</f>
        <v/>
      </c>
      <c r="BN92" t="str">
        <f>IF(BU92&lt;&gt;"",MAX(BN$3:BN91)+1,"")</f>
        <v/>
      </c>
      <c r="BP92" t="str">
        <f>IF(B92&lt;&gt;"",IF(COUNTIF(BP$3:BP91,B92)&gt;0,"",B92),"")</f>
        <v/>
      </c>
      <c r="BQ92" t="str">
        <f>IF(C92&lt;&gt;"",IF(COUNTIF(BQ$3:BQ91,C92)&gt;0,"",C92),"")</f>
        <v/>
      </c>
      <c r="BR92" t="str">
        <f>IF(D92&lt;&gt;"",IF(COUNTIF(BR$3:BR91,D92)&gt;0,"",D92),"")</f>
        <v/>
      </c>
      <c r="BS92" t="str">
        <f>IF(E92&lt;&gt;"",IF(COUNTIF(BS$3:BS91,E92)&gt;0,"",E92),"")</f>
        <v/>
      </c>
      <c r="BT92" t="str">
        <f>IF(F92&lt;&gt;"",IF(COUNTIF(BT$3:BT91,F92)&gt;0,"",F92),"")</f>
        <v/>
      </c>
      <c r="BU92" t="str">
        <f>IF(G92&lt;&gt;"",IF(COUNTIF(BU$3:BU91,G92)&gt;0,"",G92),"")</f>
        <v/>
      </c>
    </row>
    <row r="93" spans="1:73" ht="18" x14ac:dyDescent="0.2">
      <c r="A93" s="595" t="str">
        <f t="shared" si="28"/>
        <v/>
      </c>
      <c r="B93" s="596"/>
      <c r="C93" s="596"/>
      <c r="D93" s="751"/>
      <c r="E93" s="752"/>
      <c r="F93" s="752"/>
      <c r="G93" s="651"/>
      <c r="H93" s="345"/>
      <c r="I93" s="345"/>
      <c r="J93" s="934"/>
      <c r="K93" s="934"/>
      <c r="L93" s="598"/>
      <c r="M93" s="948"/>
      <c r="N93" s="950"/>
      <c r="O93" s="599"/>
      <c r="P93" s="597"/>
      <c r="Q93" s="597"/>
      <c r="R93" s="597"/>
      <c r="S93" s="600"/>
      <c r="V93" s="362">
        <f t="shared" si="40"/>
        <v>91</v>
      </c>
      <c r="W93" s="601" t="str">
        <f t="shared" si="41"/>
        <v/>
      </c>
      <c r="X93" s="601" t="str">
        <f t="shared" si="29"/>
        <v/>
      </c>
      <c r="Y93" s="601" t="str">
        <f t="shared" si="30"/>
        <v/>
      </c>
      <c r="Z93" s="601" t="str">
        <f t="shared" si="31"/>
        <v/>
      </c>
      <c r="AA93" s="601" t="str">
        <f t="shared" si="32"/>
        <v/>
      </c>
      <c r="AB93" s="601" t="str">
        <f t="shared" si="33"/>
        <v/>
      </c>
      <c r="AD93" s="362" t="str">
        <f>IF(AK93&lt;&gt;"",MAX(AD$3:AD92)+1,"")</f>
        <v/>
      </c>
      <c r="AE93" s="362" t="str">
        <f>IF(AL93&lt;&gt;"",MAX(AE$3:AE92)+1,"")</f>
        <v/>
      </c>
      <c r="AF93" s="362" t="str">
        <f>IF(AM93&lt;&gt;"",MAX(AF$3:AF92)+1,"")</f>
        <v/>
      </c>
      <c r="AG93" s="362" t="str">
        <f>IF(AN93&lt;&gt;"",MAX(AG$3:AG92)+1,"")</f>
        <v/>
      </c>
      <c r="AH93" s="362" t="str">
        <f>IF(AO93&lt;&gt;"",MAX(AH$3:AH92)+1,"")</f>
        <v/>
      </c>
      <c r="AI93" s="362" t="str">
        <f>IF(AP93&lt;&gt;"",MAX(AI$3:AI92)+1,"")</f>
        <v/>
      </c>
      <c r="AK93" s="362" t="str">
        <f>IF(B93="","",IF(COUNTIF($AK$3:AL92,B93)=0,B93,""))</f>
        <v/>
      </c>
      <c r="AL93" s="362" t="str">
        <f>IF(C93="","",IF($B93='Oneri di Urbanizzazione'!$E$29,IF(COUNTIF($AL$3:AL92,$C93)=0,$C93,""),""))</f>
        <v/>
      </c>
      <c r="AM93" s="362" t="str">
        <f>IF(D93="","",IF(AND($B93='Oneri di Urbanizzazione'!$E$29,$C93='Oneri di Urbanizzazione'!$E$31),IF(COUNTIF(AM$3:AM92,$D93)=0,$D93,""),""))</f>
        <v/>
      </c>
      <c r="AN93" s="362" t="str">
        <f>IF(E93="","",IF(AND($B93='Oneri di Urbanizzazione'!$E$29,$C93='Oneri di Urbanizzazione'!$E$31,$D93='Oneri di Urbanizzazione'!$E$34),IF(COUNTIF(AN$3:AN92,$E93)=0,$E93,""),""))</f>
        <v/>
      </c>
      <c r="AO93" s="362" t="str">
        <f>IF(F93="","",IF(AND($B93='Oneri di Urbanizzazione'!$E$29,$C93='Oneri di Urbanizzazione'!$E$31,$D93='Oneri di Urbanizzazione'!$E$34,$E93='Oneri di Urbanizzazione'!$E$36),IF(COUNTIF(AO$3:AO92,$F93)=0,$F93,""),""))</f>
        <v/>
      </c>
      <c r="AP93" s="362" t="str">
        <f>IF(G93="","",IF(AND($B93='Oneri di Urbanizzazione'!$E$29,$C93='Oneri di Urbanizzazione'!$E$31,$D93='Oneri di Urbanizzazione'!$E$34,$E93='Oneri di Urbanizzazione'!$E$36,$F93='Oneri di Urbanizzazione'!$E$38),IF(COUNTIF(AP$3:AP92,$G93)=0,$G93,""),""))</f>
        <v/>
      </c>
      <c r="AY93">
        <f t="shared" si="42"/>
        <v>91</v>
      </c>
      <c r="AZ93" s="375" t="str">
        <f t="shared" si="34"/>
        <v/>
      </c>
      <c r="BA93" s="375" t="str">
        <f t="shared" si="35"/>
        <v/>
      </c>
      <c r="BB93" s="375" t="str">
        <f t="shared" si="36"/>
        <v/>
      </c>
      <c r="BC93" s="375" t="str">
        <f t="shared" si="37"/>
        <v/>
      </c>
      <c r="BD93" s="375" t="str">
        <f t="shared" si="38"/>
        <v/>
      </c>
      <c r="BE93" s="375" t="str">
        <f t="shared" si="39"/>
        <v/>
      </c>
      <c r="BI93" t="str">
        <f>IF(BP93&lt;&gt;"",MAX(BI$3:BI92)+1,"")</f>
        <v/>
      </c>
      <c r="BJ93" t="str">
        <f>IF(BQ93&lt;&gt;"",MAX(BJ$3:BJ92)+1,"")</f>
        <v/>
      </c>
      <c r="BK93" t="str">
        <f>IF(BR93&lt;&gt;"",MAX(BK$3:BK92)+1,"")</f>
        <v/>
      </c>
      <c r="BL93" t="str">
        <f>IF(BS93&lt;&gt;"",MAX(BL$3:BL92)+1,"")</f>
        <v/>
      </c>
      <c r="BM93" t="str">
        <f>IF(BT93&lt;&gt;"",MAX(BM$3:BM92)+1,"")</f>
        <v/>
      </c>
      <c r="BN93" t="str">
        <f>IF(BU93&lt;&gt;"",MAX(BN$3:BN92)+1,"")</f>
        <v/>
      </c>
      <c r="BP93" t="str">
        <f>IF(B93&lt;&gt;"",IF(COUNTIF(BP$3:BP92,B93)&gt;0,"",B93),"")</f>
        <v/>
      </c>
      <c r="BQ93" t="str">
        <f>IF(C93&lt;&gt;"",IF(COUNTIF(BQ$3:BQ92,C93)&gt;0,"",C93),"")</f>
        <v/>
      </c>
      <c r="BR93" t="str">
        <f>IF(D93&lt;&gt;"",IF(COUNTIF(BR$3:BR92,D93)&gt;0,"",D93),"")</f>
        <v/>
      </c>
      <c r="BS93" t="str">
        <f>IF(E93&lt;&gt;"",IF(COUNTIF(BS$3:BS92,E93)&gt;0,"",E93),"")</f>
        <v/>
      </c>
      <c r="BT93" t="str">
        <f>IF(F93&lt;&gt;"",IF(COUNTIF(BT$3:BT92,F93)&gt;0,"",F93),"")</f>
        <v/>
      </c>
      <c r="BU93" t="str">
        <f>IF(G93&lt;&gt;"",IF(COUNTIF(BU$3:BU92,G93)&gt;0,"",G93),"")</f>
        <v/>
      </c>
    </row>
    <row r="94" spans="1:73" ht="18" x14ac:dyDescent="0.2">
      <c r="A94" s="595" t="str">
        <f t="shared" si="28"/>
        <v/>
      </c>
      <c r="B94" s="596"/>
      <c r="C94" s="596"/>
      <c r="D94" s="751"/>
      <c r="E94" s="751"/>
      <c r="F94" s="752"/>
      <c r="G94" s="651"/>
      <c r="H94" s="345"/>
      <c r="I94" s="345"/>
      <c r="J94" s="934"/>
      <c r="K94" s="934"/>
      <c r="L94" s="598"/>
      <c r="M94" s="948"/>
      <c r="N94" s="950"/>
      <c r="O94" s="599"/>
      <c r="P94" s="597"/>
      <c r="Q94" s="597"/>
      <c r="R94" s="597"/>
      <c r="S94" s="600"/>
      <c r="V94" s="362">
        <f t="shared" si="40"/>
        <v>92</v>
      </c>
      <c r="W94" s="601" t="str">
        <f t="shared" si="41"/>
        <v/>
      </c>
      <c r="X94" s="601" t="str">
        <f t="shared" si="29"/>
        <v/>
      </c>
      <c r="Y94" s="601" t="str">
        <f t="shared" si="30"/>
        <v/>
      </c>
      <c r="Z94" s="601" t="str">
        <f t="shared" si="31"/>
        <v/>
      </c>
      <c r="AA94" s="601" t="str">
        <f t="shared" si="32"/>
        <v/>
      </c>
      <c r="AB94" s="601" t="str">
        <f t="shared" si="33"/>
        <v/>
      </c>
      <c r="AD94" s="362" t="str">
        <f>IF(AK94&lt;&gt;"",MAX(AD$3:AD93)+1,"")</f>
        <v/>
      </c>
      <c r="AE94" s="362" t="str">
        <f>IF(AL94&lt;&gt;"",MAX(AE$3:AE93)+1,"")</f>
        <v/>
      </c>
      <c r="AF94" s="362" t="str">
        <f>IF(AM94&lt;&gt;"",MAX(AF$3:AF93)+1,"")</f>
        <v/>
      </c>
      <c r="AG94" s="362" t="str">
        <f>IF(AN94&lt;&gt;"",MAX(AG$3:AG93)+1,"")</f>
        <v/>
      </c>
      <c r="AH94" s="362" t="str">
        <f>IF(AO94&lt;&gt;"",MAX(AH$3:AH93)+1,"")</f>
        <v/>
      </c>
      <c r="AI94" s="362" t="str">
        <f>IF(AP94&lt;&gt;"",MAX(AI$3:AI93)+1,"")</f>
        <v/>
      </c>
      <c r="AK94" s="362" t="str">
        <f>IF(B94="","",IF(COUNTIF($AK$3:AL93,B94)=0,B94,""))</f>
        <v/>
      </c>
      <c r="AL94" s="362" t="str">
        <f>IF(C94="","",IF($B94='Oneri di Urbanizzazione'!$E$29,IF(COUNTIF($AL$3:AL93,$C94)=0,$C94,""),""))</f>
        <v/>
      </c>
      <c r="AM94" s="362" t="str">
        <f>IF(D94="","",IF(AND($B94='Oneri di Urbanizzazione'!$E$29,$C94='Oneri di Urbanizzazione'!$E$31),IF(COUNTIF(AM$3:AM93,$D94)=0,$D94,""),""))</f>
        <v/>
      </c>
      <c r="AN94" s="362" t="str">
        <f>IF(E94="","",IF(AND($B94='Oneri di Urbanizzazione'!$E$29,$C94='Oneri di Urbanizzazione'!$E$31,$D94='Oneri di Urbanizzazione'!$E$34),IF(COUNTIF(AN$3:AN93,$E94)=0,$E94,""),""))</f>
        <v/>
      </c>
      <c r="AO94" s="362" t="str">
        <f>IF(F94="","",IF(AND($B94='Oneri di Urbanizzazione'!$E$29,$C94='Oneri di Urbanizzazione'!$E$31,$D94='Oneri di Urbanizzazione'!$E$34,$E94='Oneri di Urbanizzazione'!$E$36),IF(COUNTIF(AO$3:AO93,$F94)=0,$F94,""),""))</f>
        <v/>
      </c>
      <c r="AP94" s="362" t="str">
        <f>IF(G94="","",IF(AND($B94='Oneri di Urbanizzazione'!$E$29,$C94='Oneri di Urbanizzazione'!$E$31,$D94='Oneri di Urbanizzazione'!$E$34,$E94='Oneri di Urbanizzazione'!$E$36,$F94='Oneri di Urbanizzazione'!$E$38),IF(COUNTIF(AP$3:AP93,$G94)=0,$G94,""),""))</f>
        <v/>
      </c>
      <c r="AY94">
        <f t="shared" si="42"/>
        <v>92</v>
      </c>
      <c r="AZ94" s="375" t="str">
        <f t="shared" si="34"/>
        <v/>
      </c>
      <c r="BA94" s="375" t="str">
        <f t="shared" si="35"/>
        <v/>
      </c>
      <c r="BB94" s="375" t="str">
        <f t="shared" si="36"/>
        <v/>
      </c>
      <c r="BC94" s="375" t="str">
        <f t="shared" si="37"/>
        <v/>
      </c>
      <c r="BD94" s="375" t="str">
        <f t="shared" si="38"/>
        <v/>
      </c>
      <c r="BE94" s="375" t="str">
        <f t="shared" si="39"/>
        <v/>
      </c>
      <c r="BI94" t="str">
        <f>IF(BP94&lt;&gt;"",MAX(BI$3:BI93)+1,"")</f>
        <v/>
      </c>
      <c r="BJ94" t="str">
        <f>IF(BQ94&lt;&gt;"",MAX(BJ$3:BJ93)+1,"")</f>
        <v/>
      </c>
      <c r="BK94" t="str">
        <f>IF(BR94&lt;&gt;"",MAX(BK$3:BK93)+1,"")</f>
        <v/>
      </c>
      <c r="BL94" t="str">
        <f>IF(BS94&lt;&gt;"",MAX(BL$3:BL93)+1,"")</f>
        <v/>
      </c>
      <c r="BM94" t="str">
        <f>IF(BT94&lt;&gt;"",MAX(BM$3:BM93)+1,"")</f>
        <v/>
      </c>
      <c r="BN94" t="str">
        <f>IF(BU94&lt;&gt;"",MAX(BN$3:BN93)+1,"")</f>
        <v/>
      </c>
      <c r="BP94" t="str">
        <f>IF(B94&lt;&gt;"",IF(COUNTIF(BP$3:BP93,B94)&gt;0,"",B94),"")</f>
        <v/>
      </c>
      <c r="BQ94" t="str">
        <f>IF(C94&lt;&gt;"",IF(COUNTIF(BQ$3:BQ93,C94)&gt;0,"",C94),"")</f>
        <v/>
      </c>
      <c r="BR94" t="str">
        <f>IF(D94&lt;&gt;"",IF(COUNTIF(BR$3:BR93,D94)&gt;0,"",D94),"")</f>
        <v/>
      </c>
      <c r="BS94" t="str">
        <f>IF(E94&lt;&gt;"",IF(COUNTIF(BS$3:BS93,E94)&gt;0,"",E94),"")</f>
        <v/>
      </c>
      <c r="BT94" t="str">
        <f>IF(F94&lt;&gt;"",IF(COUNTIF(BT$3:BT93,F94)&gt;0,"",F94),"")</f>
        <v/>
      </c>
      <c r="BU94" t="str">
        <f>IF(G94&lt;&gt;"",IF(COUNTIF(BU$3:BU93,G94)&gt;0,"",G94),"")</f>
        <v/>
      </c>
    </row>
    <row r="95" spans="1:73" ht="18" x14ac:dyDescent="0.2">
      <c r="A95" s="595" t="str">
        <f t="shared" si="28"/>
        <v/>
      </c>
      <c r="B95" s="596"/>
      <c r="C95" s="596"/>
      <c r="D95" s="751"/>
      <c r="E95" s="752"/>
      <c r="F95" s="752"/>
      <c r="G95" s="651"/>
      <c r="H95" s="345"/>
      <c r="I95" s="345"/>
      <c r="J95" s="934"/>
      <c r="K95" s="934"/>
      <c r="L95" s="598"/>
      <c r="M95" s="948"/>
      <c r="N95" s="950"/>
      <c r="O95" s="599"/>
      <c r="P95" s="597"/>
      <c r="Q95" s="597"/>
      <c r="R95" s="597"/>
      <c r="S95" s="600"/>
      <c r="V95" s="362">
        <f t="shared" si="40"/>
        <v>93</v>
      </c>
      <c r="W95" s="601" t="str">
        <f t="shared" si="41"/>
        <v/>
      </c>
      <c r="X95" s="601" t="str">
        <f t="shared" si="29"/>
        <v/>
      </c>
      <c r="Y95" s="601" t="str">
        <f t="shared" si="30"/>
        <v/>
      </c>
      <c r="Z95" s="601" t="str">
        <f t="shared" si="31"/>
        <v/>
      </c>
      <c r="AA95" s="601" t="str">
        <f t="shared" si="32"/>
        <v/>
      </c>
      <c r="AB95" s="601" t="str">
        <f t="shared" si="33"/>
        <v/>
      </c>
      <c r="AD95" s="362" t="str">
        <f>IF(AK95&lt;&gt;"",MAX(AD$3:AD94)+1,"")</f>
        <v/>
      </c>
      <c r="AE95" s="362" t="str">
        <f>IF(AL95&lt;&gt;"",MAX(AE$3:AE94)+1,"")</f>
        <v/>
      </c>
      <c r="AF95" s="362" t="str">
        <f>IF(AM95&lt;&gt;"",MAX(AF$3:AF94)+1,"")</f>
        <v/>
      </c>
      <c r="AG95" s="362" t="str">
        <f>IF(AN95&lt;&gt;"",MAX(AG$3:AG94)+1,"")</f>
        <v/>
      </c>
      <c r="AH95" s="362" t="str">
        <f>IF(AO95&lt;&gt;"",MAX(AH$3:AH94)+1,"")</f>
        <v/>
      </c>
      <c r="AI95" s="362" t="str">
        <f>IF(AP95&lt;&gt;"",MAX(AI$3:AI94)+1,"")</f>
        <v/>
      </c>
      <c r="AK95" s="362" t="str">
        <f>IF(B95="","",IF(COUNTIF($AK$3:AL94,B95)=0,B95,""))</f>
        <v/>
      </c>
      <c r="AL95" s="362" t="str">
        <f>IF(C95="","",IF($B95='Oneri di Urbanizzazione'!$E$29,IF(COUNTIF($AL$3:AL94,$C95)=0,$C95,""),""))</f>
        <v/>
      </c>
      <c r="AM95" s="362" t="str">
        <f>IF(D95="","",IF(AND($B95='Oneri di Urbanizzazione'!$E$29,$C95='Oneri di Urbanizzazione'!$E$31),IF(COUNTIF(AM$3:AM94,$D95)=0,$D95,""),""))</f>
        <v/>
      </c>
      <c r="AN95" s="362" t="str">
        <f>IF(E95="","",IF(AND($B95='Oneri di Urbanizzazione'!$E$29,$C95='Oneri di Urbanizzazione'!$E$31,$D95='Oneri di Urbanizzazione'!$E$34),IF(COUNTIF(AN$3:AN94,$E95)=0,$E95,""),""))</f>
        <v/>
      </c>
      <c r="AO95" s="362" t="str">
        <f>IF(F95="","",IF(AND($B95='Oneri di Urbanizzazione'!$E$29,$C95='Oneri di Urbanizzazione'!$E$31,$D95='Oneri di Urbanizzazione'!$E$34,$E95='Oneri di Urbanizzazione'!$E$36),IF(COUNTIF(AO$3:AO94,$F95)=0,$F95,""),""))</f>
        <v/>
      </c>
      <c r="AP95" s="362" t="str">
        <f>IF(G95="","",IF(AND($B95='Oneri di Urbanizzazione'!$E$29,$C95='Oneri di Urbanizzazione'!$E$31,$D95='Oneri di Urbanizzazione'!$E$34,$E95='Oneri di Urbanizzazione'!$E$36,$F95='Oneri di Urbanizzazione'!$E$38),IF(COUNTIF(AP$3:AP94,$G95)=0,$G95,""),""))</f>
        <v/>
      </c>
      <c r="AY95">
        <f t="shared" si="42"/>
        <v>93</v>
      </c>
      <c r="AZ95" s="375" t="str">
        <f t="shared" si="34"/>
        <v/>
      </c>
      <c r="BA95" s="375" t="str">
        <f t="shared" si="35"/>
        <v/>
      </c>
      <c r="BB95" s="375" t="str">
        <f t="shared" si="36"/>
        <v/>
      </c>
      <c r="BC95" s="375" t="str">
        <f t="shared" si="37"/>
        <v/>
      </c>
      <c r="BD95" s="375" t="str">
        <f t="shared" si="38"/>
        <v/>
      </c>
      <c r="BE95" s="375" t="str">
        <f t="shared" si="39"/>
        <v/>
      </c>
      <c r="BI95" t="str">
        <f>IF(BP95&lt;&gt;"",MAX(BI$3:BI94)+1,"")</f>
        <v/>
      </c>
      <c r="BJ95" t="str">
        <f>IF(BQ95&lt;&gt;"",MAX(BJ$3:BJ94)+1,"")</f>
        <v/>
      </c>
      <c r="BK95" t="str">
        <f>IF(BR95&lt;&gt;"",MAX(BK$3:BK94)+1,"")</f>
        <v/>
      </c>
      <c r="BL95" t="str">
        <f>IF(BS95&lt;&gt;"",MAX(BL$3:BL94)+1,"")</f>
        <v/>
      </c>
      <c r="BM95" t="str">
        <f>IF(BT95&lt;&gt;"",MAX(BM$3:BM94)+1,"")</f>
        <v/>
      </c>
      <c r="BN95" t="str">
        <f>IF(BU95&lt;&gt;"",MAX(BN$3:BN94)+1,"")</f>
        <v/>
      </c>
      <c r="BP95" t="str">
        <f>IF(B95&lt;&gt;"",IF(COUNTIF(BP$3:BP94,B95)&gt;0,"",B95),"")</f>
        <v/>
      </c>
      <c r="BQ95" t="str">
        <f>IF(C95&lt;&gt;"",IF(COUNTIF(BQ$3:BQ94,C95)&gt;0,"",C95),"")</f>
        <v/>
      </c>
      <c r="BR95" t="str">
        <f>IF(D95&lt;&gt;"",IF(COUNTIF(BR$3:BR94,D95)&gt;0,"",D95),"")</f>
        <v/>
      </c>
      <c r="BS95" t="str">
        <f>IF(E95&lt;&gt;"",IF(COUNTIF(BS$3:BS94,E95)&gt;0,"",E95),"")</f>
        <v/>
      </c>
      <c r="BT95" t="str">
        <f>IF(F95&lt;&gt;"",IF(COUNTIF(BT$3:BT94,F95)&gt;0,"",F95),"")</f>
        <v/>
      </c>
      <c r="BU95" t="str">
        <f>IF(G95&lt;&gt;"",IF(COUNTIF(BU$3:BU94,G95)&gt;0,"",G95),"")</f>
        <v/>
      </c>
    </row>
    <row r="96" spans="1:73" ht="18" x14ac:dyDescent="0.2">
      <c r="A96" s="595" t="str">
        <f t="shared" si="28"/>
        <v/>
      </c>
      <c r="B96" s="596"/>
      <c r="C96" s="596"/>
      <c r="D96" s="751"/>
      <c r="E96" s="752"/>
      <c r="F96" s="752"/>
      <c r="G96" s="651"/>
      <c r="H96" s="345"/>
      <c r="I96" s="345"/>
      <c r="J96" s="934"/>
      <c r="K96" s="934"/>
      <c r="L96" s="598"/>
      <c r="M96" s="948"/>
      <c r="N96" s="950"/>
      <c r="O96" s="599"/>
      <c r="P96" s="597"/>
      <c r="Q96" s="597"/>
      <c r="R96" s="597"/>
      <c r="S96" s="600"/>
      <c r="V96" s="362">
        <f t="shared" si="40"/>
        <v>94</v>
      </c>
      <c r="W96" s="601" t="str">
        <f t="shared" si="41"/>
        <v/>
      </c>
      <c r="X96" s="601" t="str">
        <f t="shared" si="29"/>
        <v/>
      </c>
      <c r="Y96" s="601" t="str">
        <f t="shared" si="30"/>
        <v/>
      </c>
      <c r="Z96" s="601" t="str">
        <f t="shared" si="31"/>
        <v/>
      </c>
      <c r="AA96" s="601" t="str">
        <f t="shared" si="32"/>
        <v/>
      </c>
      <c r="AB96" s="601" t="str">
        <f t="shared" si="33"/>
        <v/>
      </c>
      <c r="AD96" s="362" t="str">
        <f>IF(AK96&lt;&gt;"",MAX(AD$3:AD95)+1,"")</f>
        <v/>
      </c>
      <c r="AE96" s="362" t="str">
        <f>IF(AL96&lt;&gt;"",MAX(AE$3:AE95)+1,"")</f>
        <v/>
      </c>
      <c r="AF96" s="362" t="str">
        <f>IF(AM96&lt;&gt;"",MAX(AF$3:AF95)+1,"")</f>
        <v/>
      </c>
      <c r="AG96" s="362" t="str">
        <f>IF(AN96&lt;&gt;"",MAX(AG$3:AG95)+1,"")</f>
        <v/>
      </c>
      <c r="AH96" s="362" t="str">
        <f>IF(AO96&lt;&gt;"",MAX(AH$3:AH95)+1,"")</f>
        <v/>
      </c>
      <c r="AI96" s="362" t="str">
        <f>IF(AP96&lt;&gt;"",MAX(AI$3:AI95)+1,"")</f>
        <v/>
      </c>
      <c r="AK96" s="362" t="str">
        <f>IF(B96="","",IF(COUNTIF($AK$3:AL95,B96)=0,B96,""))</f>
        <v/>
      </c>
      <c r="AL96" s="362" t="str">
        <f>IF(C96="","",IF($B96='Oneri di Urbanizzazione'!$E$29,IF(COUNTIF($AL$3:AL95,$C96)=0,$C96,""),""))</f>
        <v/>
      </c>
      <c r="AM96" s="362" t="str">
        <f>IF(D96="","",IF(AND($B96='Oneri di Urbanizzazione'!$E$29,$C96='Oneri di Urbanizzazione'!$E$31),IF(COUNTIF(AM$3:AM95,$D96)=0,$D96,""),""))</f>
        <v/>
      </c>
      <c r="AN96" s="362" t="str">
        <f>IF(E96="","",IF(AND($B96='Oneri di Urbanizzazione'!$E$29,$C96='Oneri di Urbanizzazione'!$E$31,$D96='Oneri di Urbanizzazione'!$E$34),IF(COUNTIF(AN$3:AN95,$E96)=0,$E96,""),""))</f>
        <v/>
      </c>
      <c r="AO96" s="362" t="str">
        <f>IF(F96="","",IF(AND($B96='Oneri di Urbanizzazione'!$E$29,$C96='Oneri di Urbanizzazione'!$E$31,$D96='Oneri di Urbanizzazione'!$E$34,$E96='Oneri di Urbanizzazione'!$E$36),IF(COUNTIF(AO$3:AO95,$F96)=0,$F96,""),""))</f>
        <v/>
      </c>
      <c r="AP96" s="362" t="str">
        <f>IF(G96="","",IF(AND($B96='Oneri di Urbanizzazione'!$E$29,$C96='Oneri di Urbanizzazione'!$E$31,$D96='Oneri di Urbanizzazione'!$E$34,$E96='Oneri di Urbanizzazione'!$E$36,$F96='Oneri di Urbanizzazione'!$E$38),IF(COUNTIF(AP$3:AP95,$G96)=0,$G96,""),""))</f>
        <v/>
      </c>
      <c r="AY96">
        <f t="shared" si="42"/>
        <v>94</v>
      </c>
      <c r="AZ96" s="375" t="str">
        <f t="shared" si="34"/>
        <v/>
      </c>
      <c r="BA96" s="375" t="str">
        <f t="shared" si="35"/>
        <v/>
      </c>
      <c r="BB96" s="375" t="str">
        <f t="shared" si="36"/>
        <v/>
      </c>
      <c r="BC96" s="375" t="str">
        <f t="shared" si="37"/>
        <v/>
      </c>
      <c r="BD96" s="375" t="str">
        <f t="shared" si="38"/>
        <v/>
      </c>
      <c r="BE96" s="375" t="str">
        <f t="shared" si="39"/>
        <v/>
      </c>
      <c r="BI96" t="str">
        <f>IF(BP96&lt;&gt;"",MAX(BI$3:BI95)+1,"")</f>
        <v/>
      </c>
      <c r="BJ96" t="str">
        <f>IF(BQ96&lt;&gt;"",MAX(BJ$3:BJ95)+1,"")</f>
        <v/>
      </c>
      <c r="BK96" t="str">
        <f>IF(BR96&lt;&gt;"",MAX(BK$3:BK95)+1,"")</f>
        <v/>
      </c>
      <c r="BL96" t="str">
        <f>IF(BS96&lt;&gt;"",MAX(BL$3:BL95)+1,"")</f>
        <v/>
      </c>
      <c r="BM96" t="str">
        <f>IF(BT96&lt;&gt;"",MAX(BM$3:BM95)+1,"")</f>
        <v/>
      </c>
      <c r="BN96" t="str">
        <f>IF(BU96&lt;&gt;"",MAX(BN$3:BN95)+1,"")</f>
        <v/>
      </c>
      <c r="BP96" t="str">
        <f>IF(B96&lt;&gt;"",IF(COUNTIF(BP$3:BP95,B96)&gt;0,"",B96),"")</f>
        <v/>
      </c>
      <c r="BQ96" t="str">
        <f>IF(C96&lt;&gt;"",IF(COUNTIF(BQ$3:BQ95,C96)&gt;0,"",C96),"")</f>
        <v/>
      </c>
      <c r="BR96" t="str">
        <f>IF(D96&lt;&gt;"",IF(COUNTIF(BR$3:BR95,D96)&gt;0,"",D96),"")</f>
        <v/>
      </c>
      <c r="BS96" t="str">
        <f>IF(E96&lt;&gt;"",IF(COUNTIF(BS$3:BS95,E96)&gt;0,"",E96),"")</f>
        <v/>
      </c>
      <c r="BT96" t="str">
        <f>IF(F96&lt;&gt;"",IF(COUNTIF(BT$3:BT95,F96)&gt;0,"",F96),"")</f>
        <v/>
      </c>
      <c r="BU96" t="str">
        <f>IF(G96&lt;&gt;"",IF(COUNTIF(BU$3:BU95,G96)&gt;0,"",G96),"")</f>
        <v/>
      </c>
    </row>
    <row r="97" spans="1:73" ht="18" x14ac:dyDescent="0.2">
      <c r="A97" s="595" t="str">
        <f t="shared" si="28"/>
        <v/>
      </c>
      <c r="B97" s="596"/>
      <c r="C97" s="596"/>
      <c r="D97" s="751"/>
      <c r="E97" s="752"/>
      <c r="F97" s="752"/>
      <c r="G97" s="651"/>
      <c r="H97" s="345"/>
      <c r="I97" s="345"/>
      <c r="J97" s="934"/>
      <c r="K97" s="934"/>
      <c r="L97" s="598"/>
      <c r="M97" s="948"/>
      <c r="N97" s="950"/>
      <c r="O97" s="599"/>
      <c r="P97" s="597"/>
      <c r="Q97" s="597"/>
      <c r="R97" s="597"/>
      <c r="S97" s="600"/>
      <c r="V97" s="362">
        <f t="shared" si="40"/>
        <v>95</v>
      </c>
      <c r="W97" s="601" t="str">
        <f t="shared" si="41"/>
        <v/>
      </c>
      <c r="X97" s="601" t="str">
        <f t="shared" si="29"/>
        <v/>
      </c>
      <c r="Y97" s="601" t="str">
        <f t="shared" si="30"/>
        <v/>
      </c>
      <c r="Z97" s="601" t="str">
        <f t="shared" si="31"/>
        <v/>
      </c>
      <c r="AA97" s="601" t="str">
        <f t="shared" si="32"/>
        <v/>
      </c>
      <c r="AB97" s="601" t="str">
        <f t="shared" si="33"/>
        <v/>
      </c>
      <c r="AD97" s="362" t="str">
        <f>IF(AK97&lt;&gt;"",MAX(AD$3:AD96)+1,"")</f>
        <v/>
      </c>
      <c r="AE97" s="362" t="str">
        <f>IF(AL97&lt;&gt;"",MAX(AE$3:AE96)+1,"")</f>
        <v/>
      </c>
      <c r="AF97" s="362" t="str">
        <f>IF(AM97&lt;&gt;"",MAX(AF$3:AF96)+1,"")</f>
        <v/>
      </c>
      <c r="AG97" s="362" t="str">
        <f>IF(AN97&lt;&gt;"",MAX(AG$3:AG96)+1,"")</f>
        <v/>
      </c>
      <c r="AH97" s="362" t="str">
        <f>IF(AO97&lt;&gt;"",MAX(AH$3:AH96)+1,"")</f>
        <v/>
      </c>
      <c r="AI97" s="362" t="str">
        <f>IF(AP97&lt;&gt;"",MAX(AI$3:AI96)+1,"")</f>
        <v/>
      </c>
      <c r="AK97" s="362" t="str">
        <f>IF(B97="","",IF(COUNTIF($AK$3:AL96,B97)=0,B97,""))</f>
        <v/>
      </c>
      <c r="AL97" s="362" t="str">
        <f>IF(C97="","",IF($B97='Oneri di Urbanizzazione'!$E$29,IF(COUNTIF($AL$3:AL96,$C97)=0,$C97,""),""))</f>
        <v/>
      </c>
      <c r="AM97" s="362" t="str">
        <f>IF(D97="","",IF(AND($B97='Oneri di Urbanizzazione'!$E$29,$C97='Oneri di Urbanizzazione'!$E$31),IF(COUNTIF(AM$3:AM96,$D97)=0,$D97,""),""))</f>
        <v/>
      </c>
      <c r="AN97" s="362" t="str">
        <f>IF(E97="","",IF(AND($B97='Oneri di Urbanizzazione'!$E$29,$C97='Oneri di Urbanizzazione'!$E$31,$D97='Oneri di Urbanizzazione'!$E$34),IF(COUNTIF(AN$3:AN96,$E97)=0,$E97,""),""))</f>
        <v/>
      </c>
      <c r="AO97" s="362" t="str">
        <f>IF(F97="","",IF(AND($B97='Oneri di Urbanizzazione'!$E$29,$C97='Oneri di Urbanizzazione'!$E$31,$D97='Oneri di Urbanizzazione'!$E$34,$E97='Oneri di Urbanizzazione'!$E$36),IF(COUNTIF(AO$3:AO96,$F97)=0,$F97,""),""))</f>
        <v/>
      </c>
      <c r="AP97" s="362" t="str">
        <f>IF(G97="","",IF(AND($B97='Oneri di Urbanizzazione'!$E$29,$C97='Oneri di Urbanizzazione'!$E$31,$D97='Oneri di Urbanizzazione'!$E$34,$E97='Oneri di Urbanizzazione'!$E$36,$F97='Oneri di Urbanizzazione'!$E$38),IF(COUNTIF(AP$3:AP96,$G97)=0,$G97,""),""))</f>
        <v/>
      </c>
      <c r="AY97">
        <f t="shared" si="42"/>
        <v>95</v>
      </c>
      <c r="AZ97" s="375" t="str">
        <f t="shared" si="34"/>
        <v/>
      </c>
      <c r="BA97" s="375" t="str">
        <f t="shared" si="35"/>
        <v/>
      </c>
      <c r="BB97" s="375" t="str">
        <f t="shared" si="36"/>
        <v/>
      </c>
      <c r="BC97" s="375" t="str">
        <f t="shared" si="37"/>
        <v/>
      </c>
      <c r="BD97" s="375" t="str">
        <f t="shared" si="38"/>
        <v/>
      </c>
      <c r="BE97" s="375" t="str">
        <f t="shared" si="39"/>
        <v/>
      </c>
      <c r="BI97" t="str">
        <f>IF(BP97&lt;&gt;"",MAX(BI$3:BI96)+1,"")</f>
        <v/>
      </c>
      <c r="BJ97" t="str">
        <f>IF(BQ97&lt;&gt;"",MAX(BJ$3:BJ96)+1,"")</f>
        <v/>
      </c>
      <c r="BK97" t="str">
        <f>IF(BR97&lt;&gt;"",MAX(BK$3:BK96)+1,"")</f>
        <v/>
      </c>
      <c r="BL97" t="str">
        <f>IF(BS97&lt;&gt;"",MAX(BL$3:BL96)+1,"")</f>
        <v/>
      </c>
      <c r="BM97" t="str">
        <f>IF(BT97&lt;&gt;"",MAX(BM$3:BM96)+1,"")</f>
        <v/>
      </c>
      <c r="BN97" t="str">
        <f>IF(BU97&lt;&gt;"",MAX(BN$3:BN96)+1,"")</f>
        <v/>
      </c>
      <c r="BP97" t="str">
        <f>IF(B97&lt;&gt;"",IF(COUNTIF(BP$3:BP96,B97)&gt;0,"",B97),"")</f>
        <v/>
      </c>
      <c r="BQ97" t="str">
        <f>IF(C97&lt;&gt;"",IF(COUNTIF(BQ$3:BQ96,C97)&gt;0,"",C97),"")</f>
        <v/>
      </c>
      <c r="BR97" t="str">
        <f>IF(D97&lt;&gt;"",IF(COUNTIF(BR$3:BR96,D97)&gt;0,"",D97),"")</f>
        <v/>
      </c>
      <c r="BS97" t="str">
        <f>IF(E97&lt;&gt;"",IF(COUNTIF(BS$3:BS96,E97)&gt;0,"",E97),"")</f>
        <v/>
      </c>
      <c r="BT97" t="str">
        <f>IF(F97&lt;&gt;"",IF(COUNTIF(BT$3:BT96,F97)&gt;0,"",F97),"")</f>
        <v/>
      </c>
      <c r="BU97" t="str">
        <f>IF(G97&lt;&gt;"",IF(COUNTIF(BU$3:BU96,G97)&gt;0,"",G97),"")</f>
        <v/>
      </c>
    </row>
    <row r="98" spans="1:73" ht="18" x14ac:dyDescent="0.2">
      <c r="A98" s="595" t="str">
        <f t="shared" si="28"/>
        <v/>
      </c>
      <c r="B98" s="596"/>
      <c r="C98" s="596"/>
      <c r="D98" s="751"/>
      <c r="E98" s="752"/>
      <c r="F98" s="752"/>
      <c r="G98" s="651"/>
      <c r="H98" s="345"/>
      <c r="I98" s="345"/>
      <c r="J98" s="934"/>
      <c r="K98" s="934"/>
      <c r="L98" s="598"/>
      <c r="M98" s="948"/>
      <c r="N98" s="950"/>
      <c r="O98" s="599"/>
      <c r="P98" s="597"/>
      <c r="Q98" s="597"/>
      <c r="R98" s="597"/>
      <c r="S98" s="600"/>
      <c r="V98" s="362">
        <f t="shared" si="40"/>
        <v>96</v>
      </c>
      <c r="W98" s="601" t="str">
        <f t="shared" si="41"/>
        <v/>
      </c>
      <c r="X98" s="601" t="str">
        <f t="shared" si="29"/>
        <v/>
      </c>
      <c r="Y98" s="601" t="str">
        <f t="shared" si="30"/>
        <v/>
      </c>
      <c r="Z98" s="601" t="str">
        <f t="shared" si="31"/>
        <v/>
      </c>
      <c r="AA98" s="601" t="str">
        <f t="shared" si="32"/>
        <v/>
      </c>
      <c r="AB98" s="601" t="str">
        <f t="shared" si="33"/>
        <v/>
      </c>
      <c r="AD98" s="362" t="str">
        <f>IF(AK98&lt;&gt;"",MAX(AD$3:AD97)+1,"")</f>
        <v/>
      </c>
      <c r="AE98" s="362" t="str">
        <f>IF(AL98&lt;&gt;"",MAX(AE$3:AE97)+1,"")</f>
        <v/>
      </c>
      <c r="AF98" s="362" t="str">
        <f>IF(AM98&lt;&gt;"",MAX(AF$3:AF97)+1,"")</f>
        <v/>
      </c>
      <c r="AG98" s="362" t="str">
        <f>IF(AN98&lt;&gt;"",MAX(AG$3:AG97)+1,"")</f>
        <v/>
      </c>
      <c r="AH98" s="362" t="str">
        <f>IF(AO98&lt;&gt;"",MAX(AH$3:AH97)+1,"")</f>
        <v/>
      </c>
      <c r="AI98" s="362" t="str">
        <f>IF(AP98&lt;&gt;"",MAX(AI$3:AI97)+1,"")</f>
        <v/>
      </c>
      <c r="AK98" s="362" t="str">
        <f>IF(B98="","",IF(COUNTIF($AK$3:AL97,B98)=0,B98,""))</f>
        <v/>
      </c>
      <c r="AL98" s="362" t="str">
        <f>IF(C98="","",IF($B98='Oneri di Urbanizzazione'!$E$29,IF(COUNTIF($AL$3:AL97,$C98)=0,$C98,""),""))</f>
        <v/>
      </c>
      <c r="AM98" s="362" t="str">
        <f>IF(D98="","",IF(AND($B98='Oneri di Urbanizzazione'!$E$29,$C98='Oneri di Urbanizzazione'!$E$31),IF(COUNTIF(AM$3:AM97,$D98)=0,$D98,""),""))</f>
        <v/>
      </c>
      <c r="AN98" s="362" t="str">
        <f>IF(E98="","",IF(AND($B98='Oneri di Urbanizzazione'!$E$29,$C98='Oneri di Urbanizzazione'!$E$31,$D98='Oneri di Urbanizzazione'!$E$34),IF(COUNTIF(AN$3:AN97,$E98)=0,$E98,""),""))</f>
        <v/>
      </c>
      <c r="AO98" s="362" t="str">
        <f>IF(F98="","",IF(AND($B98='Oneri di Urbanizzazione'!$E$29,$C98='Oneri di Urbanizzazione'!$E$31,$D98='Oneri di Urbanizzazione'!$E$34,$E98='Oneri di Urbanizzazione'!$E$36),IF(COUNTIF(AO$3:AO97,$F98)=0,$F98,""),""))</f>
        <v/>
      </c>
      <c r="AP98" s="362" t="str">
        <f>IF(G98="","",IF(AND($B98='Oneri di Urbanizzazione'!$E$29,$C98='Oneri di Urbanizzazione'!$E$31,$D98='Oneri di Urbanizzazione'!$E$34,$E98='Oneri di Urbanizzazione'!$E$36,$F98='Oneri di Urbanizzazione'!$E$38),IF(COUNTIF(AP$3:AP97,$G98)=0,$G98,""),""))</f>
        <v/>
      </c>
      <c r="AY98">
        <f t="shared" si="42"/>
        <v>96</v>
      </c>
      <c r="AZ98" s="375" t="str">
        <f t="shared" si="34"/>
        <v/>
      </c>
      <c r="BA98" s="375" t="str">
        <f t="shared" si="35"/>
        <v/>
      </c>
      <c r="BB98" s="375" t="str">
        <f t="shared" si="36"/>
        <v/>
      </c>
      <c r="BC98" s="375" t="str">
        <f t="shared" si="37"/>
        <v/>
      </c>
      <c r="BD98" s="375" t="str">
        <f t="shared" si="38"/>
        <v/>
      </c>
      <c r="BE98" s="375" t="str">
        <f t="shared" si="39"/>
        <v/>
      </c>
      <c r="BI98" t="str">
        <f>IF(BP98&lt;&gt;"",MAX(BI$3:BI97)+1,"")</f>
        <v/>
      </c>
      <c r="BJ98" t="str">
        <f>IF(BQ98&lt;&gt;"",MAX(BJ$3:BJ97)+1,"")</f>
        <v/>
      </c>
      <c r="BK98" t="str">
        <f>IF(BR98&lt;&gt;"",MAX(BK$3:BK97)+1,"")</f>
        <v/>
      </c>
      <c r="BL98" t="str">
        <f>IF(BS98&lt;&gt;"",MAX(BL$3:BL97)+1,"")</f>
        <v/>
      </c>
      <c r="BM98" t="str">
        <f>IF(BT98&lt;&gt;"",MAX(BM$3:BM97)+1,"")</f>
        <v/>
      </c>
      <c r="BN98" t="str">
        <f>IF(BU98&lt;&gt;"",MAX(BN$3:BN97)+1,"")</f>
        <v/>
      </c>
      <c r="BP98" t="str">
        <f>IF(B98&lt;&gt;"",IF(COUNTIF(BP$3:BP97,B98)&gt;0,"",B98),"")</f>
        <v/>
      </c>
      <c r="BQ98" t="str">
        <f>IF(C98&lt;&gt;"",IF(COUNTIF(BQ$3:BQ97,C98)&gt;0,"",C98),"")</f>
        <v/>
      </c>
      <c r="BR98" t="str">
        <f>IF(D98&lt;&gt;"",IF(COUNTIF(BR$3:BR97,D98)&gt;0,"",D98),"")</f>
        <v/>
      </c>
      <c r="BS98" t="str">
        <f>IF(E98&lt;&gt;"",IF(COUNTIF(BS$3:BS97,E98)&gt;0,"",E98),"")</f>
        <v/>
      </c>
      <c r="BT98" t="str">
        <f>IF(F98&lt;&gt;"",IF(COUNTIF(BT$3:BT97,F98)&gt;0,"",F98),"")</f>
        <v/>
      </c>
      <c r="BU98" t="str">
        <f>IF(G98&lt;&gt;"",IF(COUNTIF(BU$3:BU97,G98)&gt;0,"",G98),"")</f>
        <v/>
      </c>
    </row>
    <row r="99" spans="1:73" ht="18" x14ac:dyDescent="0.2">
      <c r="A99" s="595" t="str">
        <f t="shared" si="28"/>
        <v/>
      </c>
      <c r="B99" s="596"/>
      <c r="C99" s="596"/>
      <c r="D99" s="751"/>
      <c r="E99" s="752"/>
      <c r="F99" s="752"/>
      <c r="G99" s="651"/>
      <c r="H99" s="345"/>
      <c r="I99" s="345"/>
      <c r="J99" s="934"/>
      <c r="K99" s="934"/>
      <c r="L99" s="598"/>
      <c r="M99" s="948"/>
      <c r="N99" s="950"/>
      <c r="O99" s="599"/>
      <c r="P99" s="597"/>
      <c r="Q99" s="597"/>
      <c r="R99" s="597"/>
      <c r="S99" s="600"/>
      <c r="V99" s="362">
        <f t="shared" si="40"/>
        <v>97</v>
      </c>
      <c r="W99" s="601" t="str">
        <f t="shared" si="41"/>
        <v/>
      </c>
      <c r="X99" s="601" t="str">
        <f t="shared" si="29"/>
        <v/>
      </c>
      <c r="Y99" s="601" t="str">
        <f t="shared" si="30"/>
        <v/>
      </c>
      <c r="Z99" s="601" t="str">
        <f t="shared" si="31"/>
        <v/>
      </c>
      <c r="AA99" s="601" t="str">
        <f t="shared" si="32"/>
        <v/>
      </c>
      <c r="AB99" s="601" t="str">
        <f t="shared" si="33"/>
        <v/>
      </c>
      <c r="AD99" s="362" t="str">
        <f>IF(AK99&lt;&gt;"",MAX(AD$3:AD98)+1,"")</f>
        <v/>
      </c>
      <c r="AE99" s="362" t="str">
        <f>IF(AL99&lt;&gt;"",MAX(AE$3:AE98)+1,"")</f>
        <v/>
      </c>
      <c r="AF99" s="362" t="str">
        <f>IF(AM99&lt;&gt;"",MAX(AF$3:AF98)+1,"")</f>
        <v/>
      </c>
      <c r="AG99" s="362" t="str">
        <f>IF(AN99&lt;&gt;"",MAX(AG$3:AG98)+1,"")</f>
        <v/>
      </c>
      <c r="AH99" s="362" t="str">
        <f>IF(AO99&lt;&gt;"",MAX(AH$3:AH98)+1,"")</f>
        <v/>
      </c>
      <c r="AI99" s="362" t="str">
        <f>IF(AP99&lt;&gt;"",MAX(AI$3:AI98)+1,"")</f>
        <v/>
      </c>
      <c r="AK99" s="362" t="str">
        <f>IF(B99="","",IF(COUNTIF($AK$3:AL98,B99)=0,B99,""))</f>
        <v/>
      </c>
      <c r="AL99" s="362" t="str">
        <f>IF(C99="","",IF($B99='Oneri di Urbanizzazione'!$E$29,IF(COUNTIF($AL$3:AL98,$C99)=0,$C99,""),""))</f>
        <v/>
      </c>
      <c r="AM99" s="362" t="str">
        <f>IF(D99="","",IF(AND($B99='Oneri di Urbanizzazione'!$E$29,$C99='Oneri di Urbanizzazione'!$E$31),IF(COUNTIF(AM$3:AM98,$D99)=0,$D99,""),""))</f>
        <v/>
      </c>
      <c r="AN99" s="362" t="str">
        <f>IF(E99="","",IF(AND($B99='Oneri di Urbanizzazione'!$E$29,$C99='Oneri di Urbanizzazione'!$E$31,$D99='Oneri di Urbanizzazione'!$E$34),IF(COUNTIF(AN$3:AN98,$E99)=0,$E99,""),""))</f>
        <v/>
      </c>
      <c r="AO99" s="362" t="str">
        <f>IF(F99="","",IF(AND($B99='Oneri di Urbanizzazione'!$E$29,$C99='Oneri di Urbanizzazione'!$E$31,$D99='Oneri di Urbanizzazione'!$E$34,$E99='Oneri di Urbanizzazione'!$E$36),IF(COUNTIF(AO$3:AO98,$F99)=0,$F99,""),""))</f>
        <v/>
      </c>
      <c r="AP99" s="362" t="str">
        <f>IF(G99="","",IF(AND($B99='Oneri di Urbanizzazione'!$E$29,$C99='Oneri di Urbanizzazione'!$E$31,$D99='Oneri di Urbanizzazione'!$E$34,$E99='Oneri di Urbanizzazione'!$E$36,$F99='Oneri di Urbanizzazione'!$E$38),IF(COUNTIF(AP$3:AP98,$G99)=0,$G99,""),""))</f>
        <v/>
      </c>
      <c r="AY99">
        <f t="shared" si="42"/>
        <v>97</v>
      </c>
      <c r="AZ99" s="375" t="str">
        <f t="shared" si="34"/>
        <v/>
      </c>
      <c r="BA99" s="375" t="str">
        <f t="shared" si="35"/>
        <v/>
      </c>
      <c r="BB99" s="375" t="str">
        <f t="shared" si="36"/>
        <v/>
      </c>
      <c r="BC99" s="375" t="str">
        <f t="shared" si="37"/>
        <v/>
      </c>
      <c r="BD99" s="375" t="str">
        <f t="shared" si="38"/>
        <v/>
      </c>
      <c r="BE99" s="375" t="str">
        <f t="shared" si="39"/>
        <v/>
      </c>
      <c r="BI99" t="str">
        <f>IF(BP99&lt;&gt;"",MAX(BI$3:BI98)+1,"")</f>
        <v/>
      </c>
      <c r="BJ99" t="str">
        <f>IF(BQ99&lt;&gt;"",MAX(BJ$3:BJ98)+1,"")</f>
        <v/>
      </c>
      <c r="BK99" t="str">
        <f>IF(BR99&lt;&gt;"",MAX(BK$3:BK98)+1,"")</f>
        <v/>
      </c>
      <c r="BL99" t="str">
        <f>IF(BS99&lt;&gt;"",MAX(BL$3:BL98)+1,"")</f>
        <v/>
      </c>
      <c r="BM99" t="str">
        <f>IF(BT99&lt;&gt;"",MAX(BM$3:BM98)+1,"")</f>
        <v/>
      </c>
      <c r="BN99" t="str">
        <f>IF(BU99&lt;&gt;"",MAX(BN$3:BN98)+1,"")</f>
        <v/>
      </c>
      <c r="BP99" t="str">
        <f>IF(B99&lt;&gt;"",IF(COUNTIF(BP$3:BP98,B99)&gt;0,"",B99),"")</f>
        <v/>
      </c>
      <c r="BQ99" t="str">
        <f>IF(C99&lt;&gt;"",IF(COUNTIF(BQ$3:BQ98,C99)&gt;0,"",C99),"")</f>
        <v/>
      </c>
      <c r="BR99" t="str">
        <f>IF(D99&lt;&gt;"",IF(COUNTIF(BR$3:BR98,D99)&gt;0,"",D99),"")</f>
        <v/>
      </c>
      <c r="BS99" t="str">
        <f>IF(E99&lt;&gt;"",IF(COUNTIF(BS$3:BS98,E99)&gt;0,"",E99),"")</f>
        <v/>
      </c>
      <c r="BT99" t="str">
        <f>IF(F99&lt;&gt;"",IF(COUNTIF(BT$3:BT98,F99)&gt;0,"",F99),"")</f>
        <v/>
      </c>
      <c r="BU99" t="str">
        <f>IF(G99&lt;&gt;"",IF(COUNTIF(BU$3:BU98,G99)&gt;0,"",G99),"")</f>
        <v/>
      </c>
    </row>
    <row r="100" spans="1:73" ht="18" x14ac:dyDescent="0.2">
      <c r="A100" s="595" t="str">
        <f t="shared" si="28"/>
        <v/>
      </c>
      <c r="B100" s="596"/>
      <c r="C100" s="596"/>
      <c r="D100" s="751"/>
      <c r="E100" s="752"/>
      <c r="F100" s="752"/>
      <c r="G100" s="651"/>
      <c r="H100" s="345"/>
      <c r="I100" s="345"/>
      <c r="J100" s="934"/>
      <c r="K100" s="934"/>
      <c r="L100" s="598"/>
      <c r="M100" s="948"/>
      <c r="N100" s="950"/>
      <c r="O100" s="599"/>
      <c r="P100" s="597"/>
      <c r="Q100" s="597"/>
      <c r="R100" s="597"/>
      <c r="S100" s="600"/>
      <c r="V100" s="362">
        <f t="shared" si="40"/>
        <v>98</v>
      </c>
      <c r="W100" s="601" t="str">
        <f t="shared" si="41"/>
        <v/>
      </c>
      <c r="X100" s="601" t="str">
        <f t="shared" si="29"/>
        <v/>
      </c>
      <c r="Y100" s="601" t="str">
        <f t="shared" si="30"/>
        <v/>
      </c>
      <c r="Z100" s="601" t="str">
        <f t="shared" si="31"/>
        <v/>
      </c>
      <c r="AA100" s="601" t="str">
        <f t="shared" si="32"/>
        <v/>
      </c>
      <c r="AB100" s="601" t="str">
        <f t="shared" si="33"/>
        <v/>
      </c>
      <c r="AD100" s="362" t="str">
        <f>IF(AK100&lt;&gt;"",MAX(AD$3:AD99)+1,"")</f>
        <v/>
      </c>
      <c r="AE100" s="362" t="str">
        <f>IF(AL100&lt;&gt;"",MAX(AE$3:AE99)+1,"")</f>
        <v/>
      </c>
      <c r="AF100" s="362" t="str">
        <f>IF(AM100&lt;&gt;"",MAX(AF$3:AF99)+1,"")</f>
        <v/>
      </c>
      <c r="AG100" s="362" t="str">
        <f>IF(AN100&lt;&gt;"",MAX(AG$3:AG99)+1,"")</f>
        <v/>
      </c>
      <c r="AH100" s="362" t="str">
        <f>IF(AO100&lt;&gt;"",MAX(AH$3:AH99)+1,"")</f>
        <v/>
      </c>
      <c r="AI100" s="362" t="str">
        <f>IF(AP100&lt;&gt;"",MAX(AI$3:AI99)+1,"")</f>
        <v/>
      </c>
      <c r="AK100" s="362" t="str">
        <f>IF(B100="","",IF(COUNTIF($AK$3:AL99,B100)=0,B100,""))</f>
        <v/>
      </c>
      <c r="AL100" s="362" t="str">
        <f>IF(C100="","",IF($B100='Oneri di Urbanizzazione'!$E$29,IF(COUNTIF($AL$3:AL99,$C100)=0,$C100,""),""))</f>
        <v/>
      </c>
      <c r="AM100" s="362" t="str">
        <f>IF(D100="","",IF(AND($B100='Oneri di Urbanizzazione'!$E$29,$C100='Oneri di Urbanizzazione'!$E$31),IF(COUNTIF(AM$3:AM99,$D100)=0,$D100,""),""))</f>
        <v/>
      </c>
      <c r="AN100" s="362" t="str">
        <f>IF(E100="","",IF(AND($B100='Oneri di Urbanizzazione'!$E$29,$C100='Oneri di Urbanizzazione'!$E$31,$D100='Oneri di Urbanizzazione'!$E$34),IF(COUNTIF(AN$3:AN99,$E100)=0,$E100,""),""))</f>
        <v/>
      </c>
      <c r="AO100" s="362" t="str">
        <f>IF(F100="","",IF(AND($B100='Oneri di Urbanizzazione'!$E$29,$C100='Oneri di Urbanizzazione'!$E$31,$D100='Oneri di Urbanizzazione'!$E$34,$E100='Oneri di Urbanizzazione'!$E$36),IF(COUNTIF(AO$3:AO99,$F100)=0,$F100,""),""))</f>
        <v/>
      </c>
      <c r="AP100" s="362" t="str">
        <f>IF(G100="","",IF(AND($B100='Oneri di Urbanizzazione'!$E$29,$C100='Oneri di Urbanizzazione'!$E$31,$D100='Oneri di Urbanizzazione'!$E$34,$E100='Oneri di Urbanizzazione'!$E$36,$F100='Oneri di Urbanizzazione'!$E$38),IF(COUNTIF(AP$3:AP99,$G100)=0,$G100,""),""))</f>
        <v/>
      </c>
      <c r="AY100">
        <f t="shared" si="42"/>
        <v>98</v>
      </c>
      <c r="AZ100" s="375" t="str">
        <f t="shared" si="34"/>
        <v/>
      </c>
      <c r="BA100" s="375" t="str">
        <f t="shared" si="35"/>
        <v/>
      </c>
      <c r="BB100" s="375" t="str">
        <f t="shared" si="36"/>
        <v/>
      </c>
      <c r="BC100" s="375" t="str">
        <f t="shared" si="37"/>
        <v/>
      </c>
      <c r="BD100" s="375" t="str">
        <f t="shared" si="38"/>
        <v/>
      </c>
      <c r="BE100" s="375" t="str">
        <f t="shared" si="39"/>
        <v/>
      </c>
      <c r="BI100" t="str">
        <f>IF(BP100&lt;&gt;"",MAX(BI$3:BI99)+1,"")</f>
        <v/>
      </c>
      <c r="BJ100" t="str">
        <f>IF(BQ100&lt;&gt;"",MAX(BJ$3:BJ99)+1,"")</f>
        <v/>
      </c>
      <c r="BK100" t="str">
        <f>IF(BR100&lt;&gt;"",MAX(BK$3:BK99)+1,"")</f>
        <v/>
      </c>
      <c r="BL100" t="str">
        <f>IF(BS100&lt;&gt;"",MAX(BL$3:BL99)+1,"")</f>
        <v/>
      </c>
      <c r="BM100" t="str">
        <f>IF(BT100&lt;&gt;"",MAX(BM$3:BM99)+1,"")</f>
        <v/>
      </c>
      <c r="BN100" t="str">
        <f>IF(BU100&lt;&gt;"",MAX(BN$3:BN99)+1,"")</f>
        <v/>
      </c>
      <c r="BP100" t="str">
        <f>IF(B100&lt;&gt;"",IF(COUNTIF(BP$3:BP99,B100)&gt;0,"",B100),"")</f>
        <v/>
      </c>
      <c r="BQ100" t="str">
        <f>IF(C100&lt;&gt;"",IF(COUNTIF(BQ$3:BQ99,C100)&gt;0,"",C100),"")</f>
        <v/>
      </c>
      <c r="BR100" t="str">
        <f>IF(D100&lt;&gt;"",IF(COUNTIF(BR$3:BR99,D100)&gt;0,"",D100),"")</f>
        <v/>
      </c>
      <c r="BS100" t="str">
        <f>IF(E100&lt;&gt;"",IF(COUNTIF(BS$3:BS99,E100)&gt;0,"",E100),"")</f>
        <v/>
      </c>
      <c r="BT100" t="str">
        <f>IF(F100&lt;&gt;"",IF(COUNTIF(BT$3:BT99,F100)&gt;0,"",F100),"")</f>
        <v/>
      </c>
      <c r="BU100" t="str">
        <f>IF(G100&lt;&gt;"",IF(COUNTIF(BU$3:BU99,G100)&gt;0,"",G100),"")</f>
        <v/>
      </c>
    </row>
    <row r="101" spans="1:73" ht="18" x14ac:dyDescent="0.2">
      <c r="A101" s="595" t="str">
        <f t="shared" si="28"/>
        <v/>
      </c>
      <c r="B101" s="596"/>
      <c r="C101" s="596"/>
      <c r="D101" s="751"/>
      <c r="E101" s="752"/>
      <c r="F101" s="752"/>
      <c r="G101" s="651"/>
      <c r="H101" s="345"/>
      <c r="I101" s="345"/>
      <c r="J101" s="934"/>
      <c r="K101" s="934"/>
      <c r="L101" s="598"/>
      <c r="M101" s="948"/>
      <c r="N101" s="950"/>
      <c r="O101" s="599"/>
      <c r="P101" s="597"/>
      <c r="Q101" s="597"/>
      <c r="R101" s="597"/>
      <c r="S101" s="600"/>
      <c r="V101" s="362">
        <f t="shared" si="40"/>
        <v>99</v>
      </c>
      <c r="W101" s="601" t="str">
        <f t="shared" si="41"/>
        <v/>
      </c>
      <c r="X101" s="601" t="str">
        <f t="shared" si="29"/>
        <v/>
      </c>
      <c r="Y101" s="601" t="str">
        <f t="shared" si="30"/>
        <v/>
      </c>
      <c r="Z101" s="601" t="str">
        <f t="shared" si="31"/>
        <v/>
      </c>
      <c r="AA101" s="601" t="str">
        <f t="shared" si="32"/>
        <v/>
      </c>
      <c r="AB101" s="601" t="str">
        <f t="shared" si="33"/>
        <v/>
      </c>
      <c r="AD101" s="362" t="str">
        <f>IF(AK101&lt;&gt;"",MAX(AD$3:AD100)+1,"")</f>
        <v/>
      </c>
      <c r="AE101" s="362" t="str">
        <f>IF(AL101&lt;&gt;"",MAX(AE$3:AE100)+1,"")</f>
        <v/>
      </c>
      <c r="AF101" s="362" t="str">
        <f>IF(AM101&lt;&gt;"",MAX(AF$3:AF100)+1,"")</f>
        <v/>
      </c>
      <c r="AG101" s="362" t="str">
        <f>IF(AN101&lt;&gt;"",MAX(AG$3:AG100)+1,"")</f>
        <v/>
      </c>
      <c r="AH101" s="362" t="str">
        <f>IF(AO101&lt;&gt;"",MAX(AH$3:AH100)+1,"")</f>
        <v/>
      </c>
      <c r="AI101" s="362" t="str">
        <f>IF(AP101&lt;&gt;"",MAX(AI$3:AI100)+1,"")</f>
        <v/>
      </c>
      <c r="AK101" s="362" t="str">
        <f>IF(B101="","",IF(COUNTIF($AK$3:AL100,B101)=0,B101,""))</f>
        <v/>
      </c>
      <c r="AL101" s="362" t="str">
        <f>IF(C101="","",IF($B101='Oneri di Urbanizzazione'!$E$29,IF(COUNTIF($AL$3:AL100,$C101)=0,$C101,""),""))</f>
        <v/>
      </c>
      <c r="AM101" s="362" t="str">
        <f>IF(D101="","",IF(AND($B101='Oneri di Urbanizzazione'!$E$29,$C101='Oneri di Urbanizzazione'!$E$31),IF(COUNTIF(AM$3:AM100,$D101)=0,$D101,""),""))</f>
        <v/>
      </c>
      <c r="AN101" s="362" t="str">
        <f>IF(E101="","",IF(AND($B101='Oneri di Urbanizzazione'!$E$29,$C101='Oneri di Urbanizzazione'!$E$31,$D101='Oneri di Urbanizzazione'!$E$34),IF(COUNTIF(AN$3:AN100,$E101)=0,$E101,""),""))</f>
        <v/>
      </c>
      <c r="AO101" s="362" t="str">
        <f>IF(F101="","",IF(AND($B101='Oneri di Urbanizzazione'!$E$29,$C101='Oneri di Urbanizzazione'!$E$31,$D101='Oneri di Urbanizzazione'!$E$34,$E101='Oneri di Urbanizzazione'!$E$36),IF(COUNTIF(AO$3:AO100,$F101)=0,$F101,""),""))</f>
        <v/>
      </c>
      <c r="AP101" s="362" t="str">
        <f>IF(G101="","",IF(AND($B101='Oneri di Urbanizzazione'!$E$29,$C101='Oneri di Urbanizzazione'!$E$31,$D101='Oneri di Urbanizzazione'!$E$34,$E101='Oneri di Urbanizzazione'!$E$36,$F101='Oneri di Urbanizzazione'!$E$38),IF(COUNTIF(AP$3:AP100,$G101)=0,$G101,""),""))</f>
        <v/>
      </c>
      <c r="AY101">
        <f t="shared" si="42"/>
        <v>99</v>
      </c>
      <c r="AZ101" s="375" t="str">
        <f t="shared" si="34"/>
        <v/>
      </c>
      <c r="BA101" s="375" t="str">
        <f t="shared" si="35"/>
        <v/>
      </c>
      <c r="BB101" s="375" t="str">
        <f t="shared" si="36"/>
        <v/>
      </c>
      <c r="BC101" s="375" t="str">
        <f t="shared" si="37"/>
        <v/>
      </c>
      <c r="BD101" s="375" t="str">
        <f t="shared" si="38"/>
        <v/>
      </c>
      <c r="BE101" s="375" t="str">
        <f t="shared" si="39"/>
        <v/>
      </c>
      <c r="BI101" t="str">
        <f>IF(BP101&lt;&gt;"",MAX(BI$3:BI100)+1,"")</f>
        <v/>
      </c>
      <c r="BJ101" t="str">
        <f>IF(BQ101&lt;&gt;"",MAX(BJ$3:BJ100)+1,"")</f>
        <v/>
      </c>
      <c r="BK101" t="str">
        <f>IF(BR101&lt;&gt;"",MAX(BK$3:BK100)+1,"")</f>
        <v/>
      </c>
      <c r="BL101" t="str">
        <f>IF(BS101&lt;&gt;"",MAX(BL$3:BL100)+1,"")</f>
        <v/>
      </c>
      <c r="BM101" t="str">
        <f>IF(BT101&lt;&gt;"",MAX(BM$3:BM100)+1,"")</f>
        <v/>
      </c>
      <c r="BN101" t="str">
        <f>IF(BU101&lt;&gt;"",MAX(BN$3:BN100)+1,"")</f>
        <v/>
      </c>
      <c r="BP101" t="str">
        <f>IF(B101&lt;&gt;"",IF(COUNTIF(BP$3:BP100,B101)&gt;0,"",B101),"")</f>
        <v/>
      </c>
      <c r="BQ101" t="str">
        <f>IF(C101&lt;&gt;"",IF(COUNTIF(BQ$3:BQ100,C101)&gt;0,"",C101),"")</f>
        <v/>
      </c>
      <c r="BR101" t="str">
        <f>IF(D101&lt;&gt;"",IF(COUNTIF(BR$3:BR100,D101)&gt;0,"",D101),"")</f>
        <v/>
      </c>
      <c r="BS101" t="str">
        <f>IF(E101&lt;&gt;"",IF(COUNTIF(BS$3:BS100,E101)&gt;0,"",E101),"")</f>
        <v/>
      </c>
      <c r="BT101" t="str">
        <f>IF(F101&lt;&gt;"",IF(COUNTIF(BT$3:BT100,F101)&gt;0,"",F101),"")</f>
        <v/>
      </c>
      <c r="BU101" t="str">
        <f>IF(G101&lt;&gt;"",IF(COUNTIF(BU$3:BU100,G101)&gt;0,"",G101),"")</f>
        <v/>
      </c>
    </row>
    <row r="102" spans="1:73" ht="18" x14ac:dyDescent="0.2">
      <c r="A102" s="595" t="str">
        <f t="shared" si="28"/>
        <v/>
      </c>
      <c r="B102" s="596"/>
      <c r="C102" s="596"/>
      <c r="D102" s="751"/>
      <c r="E102" s="752"/>
      <c r="F102" s="752"/>
      <c r="G102" s="651"/>
      <c r="H102" s="345"/>
      <c r="I102" s="345"/>
      <c r="J102" s="934"/>
      <c r="K102" s="934"/>
      <c r="L102" s="598"/>
      <c r="M102" s="948"/>
      <c r="N102" s="950"/>
      <c r="O102" s="599"/>
      <c r="P102" s="597"/>
      <c r="Q102" s="597"/>
      <c r="R102" s="597"/>
      <c r="S102" s="600"/>
      <c r="V102" s="362">
        <f t="shared" si="40"/>
        <v>100</v>
      </c>
      <c r="W102" s="601" t="str">
        <f t="shared" si="41"/>
        <v/>
      </c>
      <c r="X102" s="601" t="str">
        <f t="shared" si="29"/>
        <v/>
      </c>
      <c r="Y102" s="601" t="str">
        <f t="shared" si="30"/>
        <v/>
      </c>
      <c r="Z102" s="601" t="str">
        <f t="shared" si="31"/>
        <v/>
      </c>
      <c r="AA102" s="601" t="str">
        <f t="shared" si="32"/>
        <v/>
      </c>
      <c r="AB102" s="601" t="str">
        <f t="shared" si="33"/>
        <v/>
      </c>
      <c r="AD102" s="362" t="str">
        <f>IF(AK102&lt;&gt;"",MAX(AD$3:AD101)+1,"")</f>
        <v/>
      </c>
      <c r="AE102" s="362" t="str">
        <f>IF(AL102&lt;&gt;"",MAX(AE$3:AE101)+1,"")</f>
        <v/>
      </c>
      <c r="AF102" s="362" t="str">
        <f>IF(AM102&lt;&gt;"",MAX(AF$3:AF101)+1,"")</f>
        <v/>
      </c>
      <c r="AG102" s="362" t="str">
        <f>IF(AN102&lt;&gt;"",MAX(AG$3:AG101)+1,"")</f>
        <v/>
      </c>
      <c r="AH102" s="362" t="str">
        <f>IF(AO102&lt;&gt;"",MAX(AH$3:AH101)+1,"")</f>
        <v/>
      </c>
      <c r="AI102" s="362" t="str">
        <f>IF(AP102&lt;&gt;"",MAX(AI$3:AI101)+1,"")</f>
        <v/>
      </c>
      <c r="AK102" s="362" t="str">
        <f>IF(B102="","",IF(COUNTIF($AK$3:AL101,B102)=0,B102,""))</f>
        <v/>
      </c>
      <c r="AL102" s="362" t="str">
        <f>IF(C102="","",IF($B102='Oneri di Urbanizzazione'!$E$29,IF(COUNTIF($AL$3:AL101,$C102)=0,$C102,""),""))</f>
        <v/>
      </c>
      <c r="AM102" s="362" t="str">
        <f>IF(D102="","",IF(AND($B102='Oneri di Urbanizzazione'!$E$29,$C102='Oneri di Urbanizzazione'!$E$31),IF(COUNTIF(AM$3:AM101,$D102)=0,$D102,""),""))</f>
        <v/>
      </c>
      <c r="AN102" s="362" t="str">
        <f>IF(E102="","",IF(AND($B102='Oneri di Urbanizzazione'!$E$29,$C102='Oneri di Urbanizzazione'!$E$31,$D102='Oneri di Urbanizzazione'!$E$34),IF(COUNTIF(AN$3:AN101,$E102)=0,$E102,""),""))</f>
        <v/>
      </c>
      <c r="AO102" s="362" t="str">
        <f>IF(F102="","",IF(AND($B102='Oneri di Urbanizzazione'!$E$29,$C102='Oneri di Urbanizzazione'!$E$31,$D102='Oneri di Urbanizzazione'!$E$34,$E102='Oneri di Urbanizzazione'!$E$36),IF(COUNTIF(AO$3:AO101,$F102)=0,$F102,""),""))</f>
        <v/>
      </c>
      <c r="AP102" s="362" t="str">
        <f>IF(G102="","",IF(AND($B102='Oneri di Urbanizzazione'!$E$29,$C102='Oneri di Urbanizzazione'!$E$31,$D102='Oneri di Urbanizzazione'!$E$34,$E102='Oneri di Urbanizzazione'!$E$36,$F102='Oneri di Urbanizzazione'!$E$38),IF(COUNTIF(AP$3:AP101,$G102)=0,$G102,""),""))</f>
        <v/>
      </c>
      <c r="AY102">
        <f t="shared" si="42"/>
        <v>100</v>
      </c>
      <c r="AZ102" s="375" t="str">
        <f t="shared" si="34"/>
        <v/>
      </c>
      <c r="BA102" s="375" t="str">
        <f t="shared" si="35"/>
        <v/>
      </c>
      <c r="BB102" s="375" t="str">
        <f t="shared" si="36"/>
        <v/>
      </c>
      <c r="BC102" s="375" t="str">
        <f t="shared" si="37"/>
        <v/>
      </c>
      <c r="BD102" s="375" t="str">
        <f t="shared" si="38"/>
        <v/>
      </c>
      <c r="BE102" s="375" t="str">
        <f t="shared" si="39"/>
        <v/>
      </c>
      <c r="BI102" t="str">
        <f>IF(BP102&lt;&gt;"",MAX(BI$3:BI101)+1,"")</f>
        <v/>
      </c>
      <c r="BJ102" t="str">
        <f>IF(BQ102&lt;&gt;"",MAX(BJ$3:BJ101)+1,"")</f>
        <v/>
      </c>
      <c r="BK102" t="str">
        <f>IF(BR102&lt;&gt;"",MAX(BK$3:BK101)+1,"")</f>
        <v/>
      </c>
      <c r="BL102" t="str">
        <f>IF(BS102&lt;&gt;"",MAX(BL$3:BL101)+1,"")</f>
        <v/>
      </c>
      <c r="BM102" t="str">
        <f>IF(BT102&lt;&gt;"",MAX(BM$3:BM101)+1,"")</f>
        <v/>
      </c>
      <c r="BN102" t="str">
        <f>IF(BU102&lt;&gt;"",MAX(BN$3:BN101)+1,"")</f>
        <v/>
      </c>
      <c r="BP102" t="str">
        <f>IF(B102&lt;&gt;"",IF(COUNTIF(BP$3:BP101,B102)&gt;0,"",B102),"")</f>
        <v/>
      </c>
      <c r="BQ102" t="str">
        <f>IF(C102&lt;&gt;"",IF(COUNTIF(BQ$3:BQ101,C102)&gt;0,"",C102),"")</f>
        <v/>
      </c>
      <c r="BR102" t="str">
        <f>IF(D102&lt;&gt;"",IF(COUNTIF(BR$3:BR101,D102)&gt;0,"",D102),"")</f>
        <v/>
      </c>
      <c r="BS102" t="str">
        <f>IF(E102&lt;&gt;"",IF(COUNTIF(BS$3:BS101,E102)&gt;0,"",E102),"")</f>
        <v/>
      </c>
      <c r="BT102" t="str">
        <f>IF(F102&lt;&gt;"",IF(COUNTIF(BT$3:BT101,F102)&gt;0,"",F102),"")</f>
        <v/>
      </c>
      <c r="BU102" t="str">
        <f>IF(G102&lt;&gt;"",IF(COUNTIF(BU$3:BU101,G102)&gt;0,"",G102),"")</f>
        <v/>
      </c>
    </row>
    <row r="103" spans="1:73" ht="18" x14ac:dyDescent="0.2">
      <c r="A103" s="595" t="str">
        <f t="shared" si="28"/>
        <v/>
      </c>
      <c r="B103" s="596"/>
      <c r="C103" s="596"/>
      <c r="D103" s="751"/>
      <c r="E103" s="752"/>
      <c r="F103" s="752"/>
      <c r="G103" s="753"/>
      <c r="H103" s="345"/>
      <c r="I103" s="345"/>
      <c r="J103" s="934"/>
      <c r="K103" s="934"/>
      <c r="L103" s="598"/>
      <c r="M103" s="948"/>
      <c r="N103" s="950"/>
      <c r="O103" s="599"/>
      <c r="P103" s="597"/>
      <c r="Q103" s="597"/>
      <c r="R103" s="597"/>
      <c r="S103" s="600"/>
      <c r="V103" s="362">
        <f t="shared" si="40"/>
        <v>101</v>
      </c>
      <c r="W103" s="601" t="str">
        <f t="shared" si="41"/>
        <v/>
      </c>
      <c r="X103" s="601" t="str">
        <f t="shared" si="29"/>
        <v/>
      </c>
      <c r="Y103" s="601" t="str">
        <f t="shared" si="30"/>
        <v/>
      </c>
      <c r="Z103" s="601" t="str">
        <f t="shared" si="31"/>
        <v/>
      </c>
      <c r="AA103" s="601" t="str">
        <f t="shared" si="32"/>
        <v/>
      </c>
      <c r="AB103" s="601" t="str">
        <f t="shared" si="33"/>
        <v/>
      </c>
      <c r="AD103" s="362" t="str">
        <f>IF(AK103&lt;&gt;"",MAX(AD$3:AD102)+1,"")</f>
        <v/>
      </c>
      <c r="AE103" s="362" t="str">
        <f>IF(AL103&lt;&gt;"",MAX(AE$3:AE102)+1,"")</f>
        <v/>
      </c>
      <c r="AF103" s="362" t="str">
        <f>IF(AM103&lt;&gt;"",MAX(AF$3:AF102)+1,"")</f>
        <v/>
      </c>
      <c r="AG103" s="362" t="str">
        <f>IF(AN103&lt;&gt;"",MAX(AG$3:AG102)+1,"")</f>
        <v/>
      </c>
      <c r="AH103" s="362" t="str">
        <f>IF(AO103&lt;&gt;"",MAX(AH$3:AH102)+1,"")</f>
        <v/>
      </c>
      <c r="AI103" s="362" t="str">
        <f>IF(AP103&lt;&gt;"",MAX(AI$3:AI102)+1,"")</f>
        <v/>
      </c>
      <c r="AK103" s="362" t="str">
        <f>IF(B103="","",IF(COUNTIF($AK$3:AL102,B103)=0,B103,""))</f>
        <v/>
      </c>
      <c r="AL103" s="362" t="str">
        <f>IF(C103="","",IF($B103='Oneri di Urbanizzazione'!$E$29,IF(COUNTIF($AL$3:AL102,$C103)=0,$C103,""),""))</f>
        <v/>
      </c>
      <c r="AM103" s="362" t="str">
        <f>IF(D103="","",IF(AND($B103='Oneri di Urbanizzazione'!$E$29,$C103='Oneri di Urbanizzazione'!$E$31),IF(COUNTIF(AM$3:AM102,$D103)=0,$D103,""),""))</f>
        <v/>
      </c>
      <c r="AN103" s="362" t="str">
        <f>IF(E103="","",IF(AND($B103='Oneri di Urbanizzazione'!$E$29,$C103='Oneri di Urbanizzazione'!$E$31,$D103='Oneri di Urbanizzazione'!$E$34),IF(COUNTIF(AN$3:AN102,$E103)=0,$E103,""),""))</f>
        <v/>
      </c>
      <c r="AO103" s="362" t="str">
        <f>IF(F103="","",IF(AND($B103='Oneri di Urbanizzazione'!$E$29,$C103='Oneri di Urbanizzazione'!$E$31,$D103='Oneri di Urbanizzazione'!$E$34,$E103='Oneri di Urbanizzazione'!$E$36),IF(COUNTIF(AO$3:AO102,$F103)=0,$F103,""),""))</f>
        <v/>
      </c>
      <c r="AP103" s="362" t="str">
        <f>IF(G103="","",IF(AND($B103='Oneri di Urbanizzazione'!$E$29,$C103='Oneri di Urbanizzazione'!$E$31,$D103='Oneri di Urbanizzazione'!$E$34,$E103='Oneri di Urbanizzazione'!$E$36,$F103='Oneri di Urbanizzazione'!$E$38),IF(COUNTIF(AP$3:AP102,$G103)=0,$G103,""),""))</f>
        <v/>
      </c>
      <c r="AY103">
        <f t="shared" si="42"/>
        <v>101</v>
      </c>
      <c r="AZ103" s="375" t="str">
        <f t="shared" si="34"/>
        <v/>
      </c>
      <c r="BA103" s="375" t="str">
        <f t="shared" si="35"/>
        <v/>
      </c>
      <c r="BB103" s="375" t="str">
        <f t="shared" si="36"/>
        <v/>
      </c>
      <c r="BC103" s="375" t="str">
        <f t="shared" si="37"/>
        <v/>
      </c>
      <c r="BD103" s="375" t="str">
        <f t="shared" si="38"/>
        <v/>
      </c>
      <c r="BE103" s="375" t="str">
        <f t="shared" si="39"/>
        <v/>
      </c>
      <c r="BI103" t="str">
        <f>IF(BP103&lt;&gt;"",MAX(BI$3:BI102)+1,"")</f>
        <v/>
      </c>
      <c r="BJ103" t="str">
        <f>IF(BQ103&lt;&gt;"",MAX(BJ$3:BJ102)+1,"")</f>
        <v/>
      </c>
      <c r="BK103" t="str">
        <f>IF(BR103&lt;&gt;"",MAX(BK$3:BK102)+1,"")</f>
        <v/>
      </c>
      <c r="BL103" t="str">
        <f>IF(BS103&lt;&gt;"",MAX(BL$3:BL102)+1,"")</f>
        <v/>
      </c>
      <c r="BM103" t="str">
        <f>IF(BT103&lt;&gt;"",MAX(BM$3:BM102)+1,"")</f>
        <v/>
      </c>
      <c r="BN103" t="str">
        <f>IF(BU103&lt;&gt;"",MAX(BN$3:BN102)+1,"")</f>
        <v/>
      </c>
      <c r="BP103" t="str">
        <f>IF(B103&lt;&gt;"",IF(COUNTIF(BP$3:BP102,B103)&gt;0,"",B103),"")</f>
        <v/>
      </c>
      <c r="BQ103" t="str">
        <f>IF(C103&lt;&gt;"",IF(COUNTIF(BQ$3:BQ102,C103)&gt;0,"",C103),"")</f>
        <v/>
      </c>
      <c r="BR103" t="str">
        <f>IF(D103&lt;&gt;"",IF(COUNTIF(BR$3:BR102,D103)&gt;0,"",D103),"")</f>
        <v/>
      </c>
      <c r="BS103" t="str">
        <f>IF(E103&lt;&gt;"",IF(COUNTIF(BS$3:BS102,E103)&gt;0,"",E103),"")</f>
        <v/>
      </c>
      <c r="BT103" t="str">
        <f>IF(F103&lt;&gt;"",IF(COUNTIF(BT$3:BT102,F103)&gt;0,"",F103),"")</f>
        <v/>
      </c>
      <c r="BU103" t="str">
        <f>IF(G103&lt;&gt;"",IF(COUNTIF(BU$3:BU102,G103)&gt;0,"",G103),"")</f>
        <v/>
      </c>
    </row>
    <row r="104" spans="1:73" ht="18" x14ac:dyDescent="0.2">
      <c r="A104" s="595" t="str">
        <f t="shared" si="28"/>
        <v/>
      </c>
      <c r="B104" s="596"/>
      <c r="C104" s="596"/>
      <c r="D104" s="751"/>
      <c r="E104" s="751"/>
      <c r="F104" s="752"/>
      <c r="G104" s="753"/>
      <c r="H104" s="345"/>
      <c r="I104" s="345"/>
      <c r="J104" s="934"/>
      <c r="K104" s="934"/>
      <c r="L104" s="598"/>
      <c r="M104" s="948"/>
      <c r="N104" s="950"/>
      <c r="O104" s="599"/>
      <c r="P104" s="597"/>
      <c r="Q104" s="597"/>
      <c r="R104" s="597"/>
      <c r="S104" s="600"/>
      <c r="V104" s="362">
        <f t="shared" si="40"/>
        <v>102</v>
      </c>
      <c r="W104" s="601" t="str">
        <f t="shared" si="41"/>
        <v/>
      </c>
      <c r="X104" s="601" t="str">
        <f t="shared" si="29"/>
        <v/>
      </c>
      <c r="Y104" s="601" t="str">
        <f t="shared" si="30"/>
        <v/>
      </c>
      <c r="Z104" s="601" t="str">
        <f t="shared" si="31"/>
        <v/>
      </c>
      <c r="AA104" s="601" t="str">
        <f t="shared" si="32"/>
        <v/>
      </c>
      <c r="AB104" s="601" t="str">
        <f t="shared" si="33"/>
        <v/>
      </c>
      <c r="AD104" s="362" t="str">
        <f>IF(AK104&lt;&gt;"",MAX(AD$3:AD103)+1,"")</f>
        <v/>
      </c>
      <c r="AE104" s="362" t="str">
        <f>IF(AL104&lt;&gt;"",MAX(AE$3:AE103)+1,"")</f>
        <v/>
      </c>
      <c r="AF104" s="362" t="str">
        <f>IF(AM104&lt;&gt;"",MAX(AF$3:AF103)+1,"")</f>
        <v/>
      </c>
      <c r="AG104" s="362" t="str">
        <f>IF(AN104&lt;&gt;"",MAX(AG$3:AG103)+1,"")</f>
        <v/>
      </c>
      <c r="AH104" s="362" t="str">
        <f>IF(AO104&lt;&gt;"",MAX(AH$3:AH103)+1,"")</f>
        <v/>
      </c>
      <c r="AI104" s="362" t="str">
        <f>IF(AP104&lt;&gt;"",MAX(AI$3:AI103)+1,"")</f>
        <v/>
      </c>
      <c r="AK104" s="362" t="str">
        <f>IF(B104="","",IF(COUNTIF($AK$3:AL103,B104)=0,B104,""))</f>
        <v/>
      </c>
      <c r="AL104" s="362" t="str">
        <f>IF(C104="","",IF($B104='Oneri di Urbanizzazione'!$E$29,IF(COUNTIF($AL$3:AL103,$C104)=0,$C104,""),""))</f>
        <v/>
      </c>
      <c r="AM104" s="362" t="str">
        <f>IF(D104="","",IF(AND($B104='Oneri di Urbanizzazione'!$E$29,$C104='Oneri di Urbanizzazione'!$E$31),IF(COUNTIF(AM$3:AM103,$D104)=0,$D104,""),""))</f>
        <v/>
      </c>
      <c r="AN104" s="362" t="str">
        <f>IF(E104="","",IF(AND($B104='Oneri di Urbanizzazione'!$E$29,$C104='Oneri di Urbanizzazione'!$E$31,$D104='Oneri di Urbanizzazione'!$E$34),IF(COUNTIF(AN$3:AN103,$E104)=0,$E104,""),""))</f>
        <v/>
      </c>
      <c r="AO104" s="362" t="str">
        <f>IF(F104="","",IF(AND($B104='Oneri di Urbanizzazione'!$E$29,$C104='Oneri di Urbanizzazione'!$E$31,$D104='Oneri di Urbanizzazione'!$E$34,$E104='Oneri di Urbanizzazione'!$E$36),IF(COUNTIF(AO$3:AO103,$F104)=0,$F104,""),""))</f>
        <v/>
      </c>
      <c r="AP104" s="362" t="str">
        <f>IF(G104="","",IF(AND($B104='Oneri di Urbanizzazione'!$E$29,$C104='Oneri di Urbanizzazione'!$E$31,$D104='Oneri di Urbanizzazione'!$E$34,$E104='Oneri di Urbanizzazione'!$E$36,$F104='Oneri di Urbanizzazione'!$E$38),IF(COUNTIF(AP$3:AP103,$G104)=0,$G104,""),""))</f>
        <v/>
      </c>
      <c r="AY104">
        <f t="shared" si="42"/>
        <v>102</v>
      </c>
      <c r="AZ104" s="375" t="str">
        <f t="shared" si="34"/>
        <v/>
      </c>
      <c r="BA104" s="375" t="str">
        <f t="shared" si="35"/>
        <v/>
      </c>
      <c r="BB104" s="375" t="str">
        <f t="shared" si="36"/>
        <v/>
      </c>
      <c r="BC104" s="375" t="str">
        <f t="shared" si="37"/>
        <v/>
      </c>
      <c r="BD104" s="375" t="str">
        <f t="shared" si="38"/>
        <v/>
      </c>
      <c r="BE104" s="375" t="str">
        <f t="shared" si="39"/>
        <v/>
      </c>
      <c r="BI104" t="str">
        <f>IF(BP104&lt;&gt;"",MAX(BI$3:BI103)+1,"")</f>
        <v/>
      </c>
      <c r="BJ104" t="str">
        <f>IF(BQ104&lt;&gt;"",MAX(BJ$3:BJ103)+1,"")</f>
        <v/>
      </c>
      <c r="BK104" t="str">
        <f>IF(BR104&lt;&gt;"",MAX(BK$3:BK103)+1,"")</f>
        <v/>
      </c>
      <c r="BL104" t="str">
        <f>IF(BS104&lt;&gt;"",MAX(BL$3:BL103)+1,"")</f>
        <v/>
      </c>
      <c r="BM104" t="str">
        <f>IF(BT104&lt;&gt;"",MAX(BM$3:BM103)+1,"")</f>
        <v/>
      </c>
      <c r="BN104" t="str">
        <f>IF(BU104&lt;&gt;"",MAX(BN$3:BN103)+1,"")</f>
        <v/>
      </c>
      <c r="BP104" t="str">
        <f>IF(B104&lt;&gt;"",IF(COUNTIF(BP$3:BP103,B104)&gt;0,"",B104),"")</f>
        <v/>
      </c>
      <c r="BQ104" t="str">
        <f>IF(C104&lt;&gt;"",IF(COUNTIF(BQ$3:BQ103,C104)&gt;0,"",C104),"")</f>
        <v/>
      </c>
      <c r="BR104" t="str">
        <f>IF(D104&lt;&gt;"",IF(COUNTIF(BR$3:BR103,D104)&gt;0,"",D104),"")</f>
        <v/>
      </c>
      <c r="BS104" t="str">
        <f>IF(E104&lt;&gt;"",IF(COUNTIF(BS$3:BS103,E104)&gt;0,"",E104),"")</f>
        <v/>
      </c>
      <c r="BT104" t="str">
        <f>IF(F104&lt;&gt;"",IF(COUNTIF(BT$3:BT103,F104)&gt;0,"",F104),"")</f>
        <v/>
      </c>
      <c r="BU104" t="str">
        <f>IF(G104&lt;&gt;"",IF(COUNTIF(BU$3:BU103,G104)&gt;0,"",G104),"")</f>
        <v/>
      </c>
    </row>
    <row r="105" spans="1:73" ht="18" x14ac:dyDescent="0.2">
      <c r="A105" s="595" t="str">
        <f t="shared" si="28"/>
        <v/>
      </c>
      <c r="B105" s="596"/>
      <c r="C105" s="596"/>
      <c r="D105" s="751"/>
      <c r="E105" s="751"/>
      <c r="F105" s="752"/>
      <c r="G105" s="753"/>
      <c r="H105" s="345"/>
      <c r="I105" s="345"/>
      <c r="J105" s="934"/>
      <c r="K105" s="934"/>
      <c r="L105" s="598"/>
      <c r="M105" s="948"/>
      <c r="N105" s="950"/>
      <c r="O105" s="599"/>
      <c r="P105" s="597"/>
      <c r="Q105" s="597"/>
      <c r="R105" s="597"/>
      <c r="S105" s="600"/>
      <c r="V105" s="362">
        <f t="shared" si="40"/>
        <v>103</v>
      </c>
      <c r="W105" s="601" t="str">
        <f t="shared" si="41"/>
        <v/>
      </c>
      <c r="X105" s="601" t="str">
        <f t="shared" si="29"/>
        <v/>
      </c>
      <c r="Y105" s="601" t="str">
        <f t="shared" si="30"/>
        <v/>
      </c>
      <c r="Z105" s="601" t="str">
        <f t="shared" si="31"/>
        <v/>
      </c>
      <c r="AA105" s="601" t="str">
        <f t="shared" si="32"/>
        <v/>
      </c>
      <c r="AB105" s="601" t="str">
        <f t="shared" si="33"/>
        <v/>
      </c>
      <c r="AD105" s="362" t="str">
        <f>IF(AK105&lt;&gt;"",MAX(AD$3:AD104)+1,"")</f>
        <v/>
      </c>
      <c r="AE105" s="362" t="str">
        <f>IF(AL105&lt;&gt;"",MAX(AE$3:AE104)+1,"")</f>
        <v/>
      </c>
      <c r="AF105" s="362" t="str">
        <f>IF(AM105&lt;&gt;"",MAX(AF$3:AF104)+1,"")</f>
        <v/>
      </c>
      <c r="AG105" s="362" t="str">
        <f>IF(AN105&lt;&gt;"",MAX(AG$3:AG104)+1,"")</f>
        <v/>
      </c>
      <c r="AH105" s="362" t="str">
        <f>IF(AO105&lt;&gt;"",MAX(AH$3:AH104)+1,"")</f>
        <v/>
      </c>
      <c r="AI105" s="362" t="str">
        <f>IF(AP105&lt;&gt;"",MAX(AI$3:AI104)+1,"")</f>
        <v/>
      </c>
      <c r="AK105" s="362" t="str">
        <f>IF(B105="","",IF(COUNTIF($AK$3:AL104,B105)=0,B105,""))</f>
        <v/>
      </c>
      <c r="AL105" s="362" t="str">
        <f>IF(C105="","",IF($B105='Oneri di Urbanizzazione'!$E$29,IF(COUNTIF($AL$3:AL104,$C105)=0,$C105,""),""))</f>
        <v/>
      </c>
      <c r="AM105" s="362" t="str">
        <f>IF(D105="","",IF(AND($B105='Oneri di Urbanizzazione'!$E$29,$C105='Oneri di Urbanizzazione'!$E$31),IF(COUNTIF(AM$3:AM104,$D105)=0,$D105,""),""))</f>
        <v/>
      </c>
      <c r="AN105" s="362" t="str">
        <f>IF(E105="","",IF(AND($B105='Oneri di Urbanizzazione'!$E$29,$C105='Oneri di Urbanizzazione'!$E$31,$D105='Oneri di Urbanizzazione'!$E$34),IF(COUNTIF(AN$3:AN104,$E105)=0,$E105,""),""))</f>
        <v/>
      </c>
      <c r="AO105" s="362" t="str">
        <f>IF(F105="","",IF(AND($B105='Oneri di Urbanizzazione'!$E$29,$C105='Oneri di Urbanizzazione'!$E$31,$D105='Oneri di Urbanizzazione'!$E$34,$E105='Oneri di Urbanizzazione'!$E$36),IF(COUNTIF(AO$3:AO104,$F105)=0,$F105,""),""))</f>
        <v/>
      </c>
      <c r="AP105" s="362" t="str">
        <f>IF(G105="","",IF(AND($B105='Oneri di Urbanizzazione'!$E$29,$C105='Oneri di Urbanizzazione'!$E$31,$D105='Oneri di Urbanizzazione'!$E$34,$E105='Oneri di Urbanizzazione'!$E$36,$F105='Oneri di Urbanizzazione'!$E$38),IF(COUNTIF(AP$3:AP104,$G105)=0,$G105,""),""))</f>
        <v/>
      </c>
      <c r="AY105">
        <f t="shared" si="42"/>
        <v>103</v>
      </c>
      <c r="AZ105" s="375" t="str">
        <f t="shared" si="34"/>
        <v/>
      </c>
      <c r="BA105" s="375" t="str">
        <f t="shared" si="35"/>
        <v/>
      </c>
      <c r="BB105" s="375" t="str">
        <f t="shared" si="36"/>
        <v/>
      </c>
      <c r="BC105" s="375" t="str">
        <f t="shared" si="37"/>
        <v/>
      </c>
      <c r="BD105" s="375" t="str">
        <f t="shared" si="38"/>
        <v/>
      </c>
      <c r="BE105" s="375" t="str">
        <f t="shared" si="39"/>
        <v/>
      </c>
      <c r="BI105" t="str">
        <f>IF(BP105&lt;&gt;"",MAX(BI$3:BI104)+1,"")</f>
        <v/>
      </c>
      <c r="BJ105" t="str">
        <f>IF(BQ105&lt;&gt;"",MAX(BJ$3:BJ104)+1,"")</f>
        <v/>
      </c>
      <c r="BK105" t="str">
        <f>IF(BR105&lt;&gt;"",MAX(BK$3:BK104)+1,"")</f>
        <v/>
      </c>
      <c r="BL105" t="str">
        <f>IF(BS105&lt;&gt;"",MAX(BL$3:BL104)+1,"")</f>
        <v/>
      </c>
      <c r="BM105" t="str">
        <f>IF(BT105&lt;&gt;"",MAX(BM$3:BM104)+1,"")</f>
        <v/>
      </c>
      <c r="BN105" t="str">
        <f>IF(BU105&lt;&gt;"",MAX(BN$3:BN104)+1,"")</f>
        <v/>
      </c>
      <c r="BP105" t="str">
        <f>IF(B105&lt;&gt;"",IF(COUNTIF(BP$3:BP104,B105)&gt;0,"",B105),"")</f>
        <v/>
      </c>
      <c r="BQ105" t="str">
        <f>IF(C105&lt;&gt;"",IF(COUNTIF(BQ$3:BQ104,C105)&gt;0,"",C105),"")</f>
        <v/>
      </c>
      <c r="BR105" t="str">
        <f>IF(D105&lt;&gt;"",IF(COUNTIF(BR$3:BR104,D105)&gt;0,"",D105),"")</f>
        <v/>
      </c>
      <c r="BS105" t="str">
        <f>IF(E105&lt;&gt;"",IF(COUNTIF(BS$3:BS104,E105)&gt;0,"",E105),"")</f>
        <v/>
      </c>
      <c r="BT105" t="str">
        <f>IF(F105&lt;&gt;"",IF(COUNTIF(BT$3:BT104,F105)&gt;0,"",F105),"")</f>
        <v/>
      </c>
      <c r="BU105" t="str">
        <f>IF(G105&lt;&gt;"",IF(COUNTIF(BU$3:BU104,G105)&gt;0,"",G105),"")</f>
        <v/>
      </c>
    </row>
    <row r="106" spans="1:73" ht="18" x14ac:dyDescent="0.2">
      <c r="A106" s="595" t="str">
        <f t="shared" si="28"/>
        <v/>
      </c>
      <c r="B106" s="596"/>
      <c r="C106" s="596"/>
      <c r="D106" s="751"/>
      <c r="E106" s="751"/>
      <c r="F106" s="752"/>
      <c r="G106" s="753"/>
      <c r="H106" s="345"/>
      <c r="I106" s="345"/>
      <c r="J106" s="934"/>
      <c r="K106" s="934"/>
      <c r="L106" s="598"/>
      <c r="M106" s="948"/>
      <c r="N106" s="950"/>
      <c r="O106" s="599"/>
      <c r="P106" s="597"/>
      <c r="Q106" s="597"/>
      <c r="R106" s="597"/>
      <c r="S106" s="600"/>
      <c r="V106" s="362">
        <f t="shared" si="40"/>
        <v>104</v>
      </c>
      <c r="W106" s="601" t="str">
        <f t="shared" si="41"/>
        <v/>
      </c>
      <c r="X106" s="601" t="str">
        <f t="shared" si="29"/>
        <v/>
      </c>
      <c r="Y106" s="601" t="str">
        <f t="shared" si="30"/>
        <v/>
      </c>
      <c r="Z106" s="601" t="str">
        <f t="shared" si="31"/>
        <v/>
      </c>
      <c r="AA106" s="601" t="str">
        <f t="shared" si="32"/>
        <v/>
      </c>
      <c r="AB106" s="601" t="str">
        <f t="shared" si="33"/>
        <v/>
      </c>
      <c r="AD106" s="362" t="str">
        <f>IF(AK106&lt;&gt;"",MAX(AD$3:AD105)+1,"")</f>
        <v/>
      </c>
      <c r="AE106" s="362" t="str">
        <f>IF(AL106&lt;&gt;"",MAX(AE$3:AE105)+1,"")</f>
        <v/>
      </c>
      <c r="AF106" s="362" t="str">
        <f>IF(AM106&lt;&gt;"",MAX(AF$3:AF105)+1,"")</f>
        <v/>
      </c>
      <c r="AG106" s="362" t="str">
        <f>IF(AN106&lt;&gt;"",MAX(AG$3:AG105)+1,"")</f>
        <v/>
      </c>
      <c r="AH106" s="362" t="str">
        <f>IF(AO106&lt;&gt;"",MAX(AH$3:AH105)+1,"")</f>
        <v/>
      </c>
      <c r="AI106" s="362" t="str">
        <f>IF(AP106&lt;&gt;"",MAX(AI$3:AI105)+1,"")</f>
        <v/>
      </c>
      <c r="AK106" s="362" t="str">
        <f>IF(B106="","",IF(COUNTIF($AK$3:AL105,B106)=0,B106,""))</f>
        <v/>
      </c>
      <c r="AL106" s="362" t="str">
        <f>IF(C106="","",IF($B106='Oneri di Urbanizzazione'!$E$29,IF(COUNTIF($AL$3:AL105,$C106)=0,$C106,""),""))</f>
        <v/>
      </c>
      <c r="AM106" s="362" t="str">
        <f>IF(D106="","",IF(AND($B106='Oneri di Urbanizzazione'!$E$29,$C106='Oneri di Urbanizzazione'!$E$31),IF(COUNTIF(AM$3:AM105,$D106)=0,$D106,""),""))</f>
        <v/>
      </c>
      <c r="AN106" s="362" t="str">
        <f>IF(E106="","",IF(AND($B106='Oneri di Urbanizzazione'!$E$29,$C106='Oneri di Urbanizzazione'!$E$31,$D106='Oneri di Urbanizzazione'!$E$34),IF(COUNTIF(AN$3:AN105,$E106)=0,$E106,""),""))</f>
        <v/>
      </c>
      <c r="AO106" s="362" t="str">
        <f>IF(F106="","",IF(AND($B106='Oneri di Urbanizzazione'!$E$29,$C106='Oneri di Urbanizzazione'!$E$31,$D106='Oneri di Urbanizzazione'!$E$34,$E106='Oneri di Urbanizzazione'!$E$36),IF(COUNTIF(AO$3:AO105,$F106)=0,$F106,""),""))</f>
        <v/>
      </c>
      <c r="AP106" s="362" t="str">
        <f>IF(G106="","",IF(AND($B106='Oneri di Urbanizzazione'!$E$29,$C106='Oneri di Urbanizzazione'!$E$31,$D106='Oneri di Urbanizzazione'!$E$34,$E106='Oneri di Urbanizzazione'!$E$36,$F106='Oneri di Urbanizzazione'!$E$38),IF(COUNTIF(AP$3:AP105,$G106)=0,$G106,""),""))</f>
        <v/>
      </c>
      <c r="AY106">
        <f t="shared" si="42"/>
        <v>104</v>
      </c>
      <c r="AZ106" s="375" t="str">
        <f t="shared" si="34"/>
        <v/>
      </c>
      <c r="BA106" s="375" t="str">
        <f t="shared" si="35"/>
        <v/>
      </c>
      <c r="BB106" s="375" t="str">
        <f t="shared" si="36"/>
        <v/>
      </c>
      <c r="BC106" s="375" t="str">
        <f t="shared" si="37"/>
        <v/>
      </c>
      <c r="BD106" s="375" t="str">
        <f t="shared" si="38"/>
        <v/>
      </c>
      <c r="BE106" s="375" t="str">
        <f t="shared" si="39"/>
        <v/>
      </c>
      <c r="BI106" t="str">
        <f>IF(BP106&lt;&gt;"",MAX(BI$3:BI105)+1,"")</f>
        <v/>
      </c>
      <c r="BJ106" t="str">
        <f>IF(BQ106&lt;&gt;"",MAX(BJ$3:BJ105)+1,"")</f>
        <v/>
      </c>
      <c r="BK106" t="str">
        <f>IF(BR106&lt;&gt;"",MAX(BK$3:BK105)+1,"")</f>
        <v/>
      </c>
      <c r="BL106" t="str">
        <f>IF(BS106&lt;&gt;"",MAX(BL$3:BL105)+1,"")</f>
        <v/>
      </c>
      <c r="BM106" t="str">
        <f>IF(BT106&lt;&gt;"",MAX(BM$3:BM105)+1,"")</f>
        <v/>
      </c>
      <c r="BN106" t="str">
        <f>IF(BU106&lt;&gt;"",MAX(BN$3:BN105)+1,"")</f>
        <v/>
      </c>
      <c r="BP106" t="str">
        <f>IF(B106&lt;&gt;"",IF(COUNTIF(BP$3:BP105,B106)&gt;0,"",B106),"")</f>
        <v/>
      </c>
      <c r="BQ106" t="str">
        <f>IF(C106&lt;&gt;"",IF(COUNTIF(BQ$3:BQ105,C106)&gt;0,"",C106),"")</f>
        <v/>
      </c>
      <c r="BR106" t="str">
        <f>IF(D106&lt;&gt;"",IF(COUNTIF(BR$3:BR105,D106)&gt;0,"",D106),"")</f>
        <v/>
      </c>
      <c r="BS106" t="str">
        <f>IF(E106&lt;&gt;"",IF(COUNTIF(BS$3:BS105,E106)&gt;0,"",E106),"")</f>
        <v/>
      </c>
      <c r="BT106" t="str">
        <f>IF(F106&lt;&gt;"",IF(COUNTIF(BT$3:BT105,F106)&gt;0,"",F106),"")</f>
        <v/>
      </c>
      <c r="BU106" t="str">
        <f>IF(G106&lt;&gt;"",IF(COUNTIF(BU$3:BU105,G106)&gt;0,"",G106),"")</f>
        <v/>
      </c>
    </row>
    <row r="107" spans="1:73" ht="18" x14ac:dyDescent="0.2">
      <c r="A107" s="595" t="str">
        <f t="shared" si="28"/>
        <v/>
      </c>
      <c r="B107" s="596"/>
      <c r="C107" s="596"/>
      <c r="D107" s="751"/>
      <c r="E107" s="751"/>
      <c r="F107" s="752"/>
      <c r="G107" s="753"/>
      <c r="H107" s="345"/>
      <c r="I107" s="345"/>
      <c r="J107" s="934"/>
      <c r="K107" s="934"/>
      <c r="L107" s="598"/>
      <c r="M107" s="948"/>
      <c r="N107" s="950"/>
      <c r="O107" s="599"/>
      <c r="P107" s="597"/>
      <c r="Q107" s="597"/>
      <c r="R107" s="597"/>
      <c r="S107" s="600"/>
      <c r="V107" s="362">
        <f t="shared" si="40"/>
        <v>105</v>
      </c>
      <c r="W107" s="601" t="str">
        <f t="shared" si="41"/>
        <v/>
      </c>
      <c r="X107" s="601" t="str">
        <f t="shared" si="29"/>
        <v/>
      </c>
      <c r="Y107" s="601" t="str">
        <f t="shared" si="30"/>
        <v/>
      </c>
      <c r="Z107" s="601" t="str">
        <f t="shared" si="31"/>
        <v/>
      </c>
      <c r="AA107" s="601" t="str">
        <f t="shared" si="32"/>
        <v/>
      </c>
      <c r="AB107" s="601" t="str">
        <f t="shared" si="33"/>
        <v/>
      </c>
      <c r="AD107" s="362" t="str">
        <f>IF(AK107&lt;&gt;"",MAX(AD$3:AD106)+1,"")</f>
        <v/>
      </c>
      <c r="AE107" s="362" t="str">
        <f>IF(AL107&lt;&gt;"",MAX(AE$3:AE106)+1,"")</f>
        <v/>
      </c>
      <c r="AF107" s="362" t="str">
        <f>IF(AM107&lt;&gt;"",MAX(AF$3:AF106)+1,"")</f>
        <v/>
      </c>
      <c r="AG107" s="362" t="str">
        <f>IF(AN107&lt;&gt;"",MAX(AG$3:AG106)+1,"")</f>
        <v/>
      </c>
      <c r="AH107" s="362" t="str">
        <f>IF(AO107&lt;&gt;"",MAX(AH$3:AH106)+1,"")</f>
        <v/>
      </c>
      <c r="AI107" s="362" t="str">
        <f>IF(AP107&lt;&gt;"",MAX(AI$3:AI106)+1,"")</f>
        <v/>
      </c>
      <c r="AK107" s="362" t="str">
        <f>IF(B107="","",IF(COUNTIF($AK$3:AL106,B107)=0,B107,""))</f>
        <v/>
      </c>
      <c r="AL107" s="362" t="str">
        <f>IF(C107="","",IF($B107='Oneri di Urbanizzazione'!$E$29,IF(COUNTIF($AL$3:AL106,$C107)=0,$C107,""),""))</f>
        <v/>
      </c>
      <c r="AM107" s="362" t="str">
        <f>IF(D107="","",IF(AND($B107='Oneri di Urbanizzazione'!$E$29,$C107='Oneri di Urbanizzazione'!$E$31),IF(COUNTIF(AM$3:AM106,$D107)=0,$D107,""),""))</f>
        <v/>
      </c>
      <c r="AN107" s="362" t="str">
        <f>IF(E107="","",IF(AND($B107='Oneri di Urbanizzazione'!$E$29,$C107='Oneri di Urbanizzazione'!$E$31,$D107='Oneri di Urbanizzazione'!$E$34),IF(COUNTIF(AN$3:AN106,$E107)=0,$E107,""),""))</f>
        <v/>
      </c>
      <c r="AO107" s="362" t="str">
        <f>IF(F107="","",IF(AND($B107='Oneri di Urbanizzazione'!$E$29,$C107='Oneri di Urbanizzazione'!$E$31,$D107='Oneri di Urbanizzazione'!$E$34,$E107='Oneri di Urbanizzazione'!$E$36),IF(COUNTIF(AO$3:AO106,$F107)=0,$F107,""),""))</f>
        <v/>
      </c>
      <c r="AP107" s="362" t="str">
        <f>IF(G107="","",IF(AND($B107='Oneri di Urbanizzazione'!$E$29,$C107='Oneri di Urbanizzazione'!$E$31,$D107='Oneri di Urbanizzazione'!$E$34,$E107='Oneri di Urbanizzazione'!$E$36,$F107='Oneri di Urbanizzazione'!$E$38),IF(COUNTIF(AP$3:AP106,$G107)=0,$G107,""),""))</f>
        <v/>
      </c>
      <c r="AY107">
        <f t="shared" si="42"/>
        <v>105</v>
      </c>
      <c r="AZ107" s="375" t="str">
        <f t="shared" si="34"/>
        <v/>
      </c>
      <c r="BA107" s="375" t="str">
        <f t="shared" si="35"/>
        <v/>
      </c>
      <c r="BB107" s="375" t="str">
        <f t="shared" si="36"/>
        <v/>
      </c>
      <c r="BC107" s="375" t="str">
        <f t="shared" si="37"/>
        <v/>
      </c>
      <c r="BD107" s="375" t="str">
        <f t="shared" si="38"/>
        <v/>
      </c>
      <c r="BE107" s="375" t="str">
        <f t="shared" si="39"/>
        <v/>
      </c>
      <c r="BI107" t="str">
        <f>IF(BP107&lt;&gt;"",MAX(BI$3:BI106)+1,"")</f>
        <v/>
      </c>
      <c r="BJ107" t="str">
        <f>IF(BQ107&lt;&gt;"",MAX(BJ$3:BJ106)+1,"")</f>
        <v/>
      </c>
      <c r="BK107" t="str">
        <f>IF(BR107&lt;&gt;"",MAX(BK$3:BK106)+1,"")</f>
        <v/>
      </c>
      <c r="BL107" t="str">
        <f>IF(BS107&lt;&gt;"",MAX(BL$3:BL106)+1,"")</f>
        <v/>
      </c>
      <c r="BM107" t="str">
        <f>IF(BT107&lt;&gt;"",MAX(BM$3:BM106)+1,"")</f>
        <v/>
      </c>
      <c r="BN107" t="str">
        <f>IF(BU107&lt;&gt;"",MAX(BN$3:BN106)+1,"")</f>
        <v/>
      </c>
      <c r="BP107" t="str">
        <f>IF(B107&lt;&gt;"",IF(COUNTIF(BP$3:BP106,B107)&gt;0,"",B107),"")</f>
        <v/>
      </c>
      <c r="BQ107" t="str">
        <f>IF(C107&lt;&gt;"",IF(COUNTIF(BQ$3:BQ106,C107)&gt;0,"",C107),"")</f>
        <v/>
      </c>
      <c r="BR107" t="str">
        <f>IF(D107&lt;&gt;"",IF(COUNTIF(BR$3:BR106,D107)&gt;0,"",D107),"")</f>
        <v/>
      </c>
      <c r="BS107" t="str">
        <f>IF(E107&lt;&gt;"",IF(COUNTIF(BS$3:BS106,E107)&gt;0,"",E107),"")</f>
        <v/>
      </c>
      <c r="BT107" t="str">
        <f>IF(F107&lt;&gt;"",IF(COUNTIF(BT$3:BT106,F107)&gt;0,"",F107),"")</f>
        <v/>
      </c>
      <c r="BU107" t="str">
        <f>IF(G107&lt;&gt;"",IF(COUNTIF(BU$3:BU106,G107)&gt;0,"",G107),"")</f>
        <v/>
      </c>
    </row>
    <row r="108" spans="1:73" ht="18" x14ac:dyDescent="0.2">
      <c r="A108" s="595" t="str">
        <f t="shared" si="28"/>
        <v/>
      </c>
      <c r="B108" s="596"/>
      <c r="C108" s="596"/>
      <c r="D108" s="751"/>
      <c r="E108" s="751"/>
      <c r="F108" s="752"/>
      <c r="G108" s="753"/>
      <c r="H108" s="345"/>
      <c r="I108" s="345"/>
      <c r="J108" s="934"/>
      <c r="K108" s="934"/>
      <c r="L108" s="598"/>
      <c r="M108" s="948"/>
      <c r="N108" s="950"/>
      <c r="O108" s="599"/>
      <c r="P108" s="597"/>
      <c r="Q108" s="597"/>
      <c r="R108" s="597"/>
      <c r="S108" s="600"/>
      <c r="V108" s="362">
        <f t="shared" si="40"/>
        <v>106</v>
      </c>
      <c r="W108" s="601" t="str">
        <f t="shared" si="41"/>
        <v/>
      </c>
      <c r="X108" s="601" t="str">
        <f t="shared" si="29"/>
        <v/>
      </c>
      <c r="Y108" s="601" t="str">
        <f t="shared" si="30"/>
        <v/>
      </c>
      <c r="Z108" s="601" t="str">
        <f t="shared" si="31"/>
        <v/>
      </c>
      <c r="AA108" s="601" t="str">
        <f t="shared" si="32"/>
        <v/>
      </c>
      <c r="AB108" s="601" t="str">
        <f t="shared" si="33"/>
        <v/>
      </c>
      <c r="AD108" s="362" t="str">
        <f>IF(AK108&lt;&gt;"",MAX(AD$3:AD107)+1,"")</f>
        <v/>
      </c>
      <c r="AE108" s="362" t="str">
        <f>IF(AL108&lt;&gt;"",MAX(AE$3:AE107)+1,"")</f>
        <v/>
      </c>
      <c r="AF108" s="362" t="str">
        <f>IF(AM108&lt;&gt;"",MAX(AF$3:AF107)+1,"")</f>
        <v/>
      </c>
      <c r="AG108" s="362" t="str">
        <f>IF(AN108&lt;&gt;"",MAX(AG$3:AG107)+1,"")</f>
        <v/>
      </c>
      <c r="AH108" s="362" t="str">
        <f>IF(AO108&lt;&gt;"",MAX(AH$3:AH107)+1,"")</f>
        <v/>
      </c>
      <c r="AI108" s="362" t="str">
        <f>IF(AP108&lt;&gt;"",MAX(AI$3:AI107)+1,"")</f>
        <v/>
      </c>
      <c r="AK108" s="362" t="str">
        <f>IF(B108="","",IF(COUNTIF($AK$3:AL107,B108)=0,B108,""))</f>
        <v/>
      </c>
      <c r="AL108" s="362" t="str">
        <f>IF(C108="","",IF($B108='Oneri di Urbanizzazione'!$E$29,IF(COUNTIF($AL$3:AL107,$C108)=0,$C108,""),""))</f>
        <v/>
      </c>
      <c r="AM108" s="362" t="str">
        <f>IF(D108="","",IF(AND($B108='Oneri di Urbanizzazione'!$E$29,$C108='Oneri di Urbanizzazione'!$E$31),IF(COUNTIF(AM$3:AM107,$D108)=0,$D108,""),""))</f>
        <v/>
      </c>
      <c r="AN108" s="362" t="str">
        <f>IF(E108="","",IF(AND($B108='Oneri di Urbanizzazione'!$E$29,$C108='Oneri di Urbanizzazione'!$E$31,$D108='Oneri di Urbanizzazione'!$E$34),IF(COUNTIF(AN$3:AN107,$E108)=0,$E108,""),""))</f>
        <v/>
      </c>
      <c r="AO108" s="362" t="str">
        <f>IF(F108="","",IF(AND($B108='Oneri di Urbanizzazione'!$E$29,$C108='Oneri di Urbanizzazione'!$E$31,$D108='Oneri di Urbanizzazione'!$E$34,$E108='Oneri di Urbanizzazione'!$E$36),IF(COUNTIF(AO$3:AO107,$F108)=0,$F108,""),""))</f>
        <v/>
      </c>
      <c r="AP108" s="362" t="str">
        <f>IF(G108="","",IF(AND($B108='Oneri di Urbanizzazione'!$E$29,$C108='Oneri di Urbanizzazione'!$E$31,$D108='Oneri di Urbanizzazione'!$E$34,$E108='Oneri di Urbanizzazione'!$E$36,$F108='Oneri di Urbanizzazione'!$E$38),IF(COUNTIF(AP$3:AP107,$G108)=0,$G108,""),""))</f>
        <v/>
      </c>
      <c r="AY108">
        <f t="shared" si="42"/>
        <v>106</v>
      </c>
      <c r="AZ108" s="375" t="str">
        <f t="shared" si="34"/>
        <v/>
      </c>
      <c r="BA108" s="375" t="str">
        <f t="shared" si="35"/>
        <v/>
      </c>
      <c r="BB108" s="375" t="str">
        <f t="shared" si="36"/>
        <v/>
      </c>
      <c r="BC108" s="375" t="str">
        <f t="shared" si="37"/>
        <v/>
      </c>
      <c r="BD108" s="375" t="str">
        <f t="shared" si="38"/>
        <v/>
      </c>
      <c r="BE108" s="375" t="str">
        <f t="shared" si="39"/>
        <v/>
      </c>
      <c r="BI108" t="str">
        <f>IF(BP108&lt;&gt;"",MAX(BI$3:BI107)+1,"")</f>
        <v/>
      </c>
      <c r="BJ108" t="str">
        <f>IF(BQ108&lt;&gt;"",MAX(BJ$3:BJ107)+1,"")</f>
        <v/>
      </c>
      <c r="BK108" t="str">
        <f>IF(BR108&lt;&gt;"",MAX(BK$3:BK107)+1,"")</f>
        <v/>
      </c>
      <c r="BL108" t="str">
        <f>IF(BS108&lt;&gt;"",MAX(BL$3:BL107)+1,"")</f>
        <v/>
      </c>
      <c r="BM108" t="str">
        <f>IF(BT108&lt;&gt;"",MAX(BM$3:BM107)+1,"")</f>
        <v/>
      </c>
      <c r="BN108" t="str">
        <f>IF(BU108&lt;&gt;"",MAX(BN$3:BN107)+1,"")</f>
        <v/>
      </c>
      <c r="BP108" t="str">
        <f>IF(B108&lt;&gt;"",IF(COUNTIF(BP$3:BP107,B108)&gt;0,"",B108),"")</f>
        <v/>
      </c>
      <c r="BQ108" t="str">
        <f>IF(C108&lt;&gt;"",IF(COUNTIF(BQ$3:BQ107,C108)&gt;0,"",C108),"")</f>
        <v/>
      </c>
      <c r="BR108" t="str">
        <f>IF(D108&lt;&gt;"",IF(COUNTIF(BR$3:BR107,D108)&gt;0,"",D108),"")</f>
        <v/>
      </c>
      <c r="BS108" t="str">
        <f>IF(E108&lt;&gt;"",IF(COUNTIF(BS$3:BS107,E108)&gt;0,"",E108),"")</f>
        <v/>
      </c>
      <c r="BT108" t="str">
        <f>IF(F108&lt;&gt;"",IF(COUNTIF(BT$3:BT107,F108)&gt;0,"",F108),"")</f>
        <v/>
      </c>
      <c r="BU108" t="str">
        <f>IF(G108&lt;&gt;"",IF(COUNTIF(BU$3:BU107,G108)&gt;0,"",G108),"")</f>
        <v/>
      </c>
    </row>
    <row r="109" spans="1:73" ht="18" x14ac:dyDescent="0.2">
      <c r="A109" s="595" t="str">
        <f t="shared" si="28"/>
        <v/>
      </c>
      <c r="B109" s="596"/>
      <c r="C109" s="596"/>
      <c r="D109" s="751"/>
      <c r="E109" s="751"/>
      <c r="F109" s="752"/>
      <c r="G109" s="753"/>
      <c r="H109" s="345"/>
      <c r="I109" s="345"/>
      <c r="J109" s="934"/>
      <c r="K109" s="934"/>
      <c r="L109" s="598"/>
      <c r="M109" s="948"/>
      <c r="N109" s="950"/>
      <c r="O109" s="599"/>
      <c r="P109" s="597"/>
      <c r="Q109" s="597"/>
      <c r="R109" s="597"/>
      <c r="S109" s="600"/>
      <c r="V109" s="362">
        <f t="shared" si="40"/>
        <v>107</v>
      </c>
      <c r="W109" s="601" t="str">
        <f t="shared" si="41"/>
        <v/>
      </c>
      <c r="X109" s="601" t="str">
        <f t="shared" si="29"/>
        <v/>
      </c>
      <c r="Y109" s="601" t="str">
        <f t="shared" si="30"/>
        <v/>
      </c>
      <c r="Z109" s="601" t="str">
        <f t="shared" si="31"/>
        <v/>
      </c>
      <c r="AA109" s="601" t="str">
        <f t="shared" si="32"/>
        <v/>
      </c>
      <c r="AB109" s="601" t="str">
        <f t="shared" si="33"/>
        <v/>
      </c>
      <c r="AD109" s="362" t="str">
        <f>IF(AK109&lt;&gt;"",MAX(AD$3:AD108)+1,"")</f>
        <v/>
      </c>
      <c r="AE109" s="362" t="str">
        <f>IF(AL109&lt;&gt;"",MAX(AE$3:AE108)+1,"")</f>
        <v/>
      </c>
      <c r="AF109" s="362" t="str">
        <f>IF(AM109&lt;&gt;"",MAX(AF$3:AF108)+1,"")</f>
        <v/>
      </c>
      <c r="AG109" s="362" t="str">
        <f>IF(AN109&lt;&gt;"",MAX(AG$3:AG108)+1,"")</f>
        <v/>
      </c>
      <c r="AH109" s="362" t="str">
        <f>IF(AO109&lt;&gt;"",MAX(AH$3:AH108)+1,"")</f>
        <v/>
      </c>
      <c r="AI109" s="362" t="str">
        <f>IF(AP109&lt;&gt;"",MAX(AI$3:AI108)+1,"")</f>
        <v/>
      </c>
      <c r="AK109" s="362" t="str">
        <f>IF(B109="","",IF(COUNTIF($AK$3:AL108,B109)=0,B109,""))</f>
        <v/>
      </c>
      <c r="AL109" s="362" t="str">
        <f>IF(C109="","",IF($B109='Oneri di Urbanizzazione'!$E$29,IF(COUNTIF($AL$3:AL108,$C109)=0,$C109,""),""))</f>
        <v/>
      </c>
      <c r="AM109" s="362" t="str">
        <f>IF(D109="","",IF(AND($B109='Oneri di Urbanizzazione'!$E$29,$C109='Oneri di Urbanizzazione'!$E$31),IF(COUNTIF(AM$3:AM108,$D109)=0,$D109,""),""))</f>
        <v/>
      </c>
      <c r="AN109" s="362" t="str">
        <f>IF(E109="","",IF(AND($B109='Oneri di Urbanizzazione'!$E$29,$C109='Oneri di Urbanizzazione'!$E$31,$D109='Oneri di Urbanizzazione'!$E$34),IF(COUNTIF(AN$3:AN108,$E109)=0,$E109,""),""))</f>
        <v/>
      </c>
      <c r="AO109" s="362" t="str">
        <f>IF(F109="","",IF(AND($B109='Oneri di Urbanizzazione'!$E$29,$C109='Oneri di Urbanizzazione'!$E$31,$D109='Oneri di Urbanizzazione'!$E$34,$E109='Oneri di Urbanizzazione'!$E$36),IF(COUNTIF(AO$3:AO108,$F109)=0,$F109,""),""))</f>
        <v/>
      </c>
      <c r="AP109" s="362" t="str">
        <f>IF(G109="","",IF(AND($B109='Oneri di Urbanizzazione'!$E$29,$C109='Oneri di Urbanizzazione'!$E$31,$D109='Oneri di Urbanizzazione'!$E$34,$E109='Oneri di Urbanizzazione'!$E$36,$F109='Oneri di Urbanizzazione'!$E$38),IF(COUNTIF(AP$3:AP108,$G109)=0,$G109,""),""))</f>
        <v/>
      </c>
      <c r="AY109">
        <f t="shared" si="42"/>
        <v>107</v>
      </c>
      <c r="AZ109" s="375" t="str">
        <f t="shared" si="34"/>
        <v/>
      </c>
      <c r="BA109" s="375" t="str">
        <f t="shared" si="35"/>
        <v/>
      </c>
      <c r="BB109" s="375" t="str">
        <f t="shared" si="36"/>
        <v/>
      </c>
      <c r="BC109" s="375" t="str">
        <f t="shared" si="37"/>
        <v/>
      </c>
      <c r="BD109" s="375" t="str">
        <f t="shared" si="38"/>
        <v/>
      </c>
      <c r="BE109" s="375" t="str">
        <f t="shared" si="39"/>
        <v/>
      </c>
      <c r="BI109" t="str">
        <f>IF(BP109&lt;&gt;"",MAX(BI$3:BI108)+1,"")</f>
        <v/>
      </c>
      <c r="BJ109" t="str">
        <f>IF(BQ109&lt;&gt;"",MAX(BJ$3:BJ108)+1,"")</f>
        <v/>
      </c>
      <c r="BK109" t="str">
        <f>IF(BR109&lt;&gt;"",MAX(BK$3:BK108)+1,"")</f>
        <v/>
      </c>
      <c r="BL109" t="str">
        <f>IF(BS109&lt;&gt;"",MAX(BL$3:BL108)+1,"")</f>
        <v/>
      </c>
      <c r="BM109" t="str">
        <f>IF(BT109&lt;&gt;"",MAX(BM$3:BM108)+1,"")</f>
        <v/>
      </c>
      <c r="BN109" t="str">
        <f>IF(BU109&lt;&gt;"",MAX(BN$3:BN108)+1,"")</f>
        <v/>
      </c>
      <c r="BP109" t="str">
        <f>IF(B109&lt;&gt;"",IF(COUNTIF(BP$3:BP108,B109)&gt;0,"",B109),"")</f>
        <v/>
      </c>
      <c r="BQ109" t="str">
        <f>IF(C109&lt;&gt;"",IF(COUNTIF(BQ$3:BQ108,C109)&gt;0,"",C109),"")</f>
        <v/>
      </c>
      <c r="BR109" t="str">
        <f>IF(D109&lt;&gt;"",IF(COUNTIF(BR$3:BR108,D109)&gt;0,"",D109),"")</f>
        <v/>
      </c>
      <c r="BS109" t="str">
        <f>IF(E109&lt;&gt;"",IF(COUNTIF(BS$3:BS108,E109)&gt;0,"",E109),"")</f>
        <v/>
      </c>
      <c r="BT109" t="str">
        <f>IF(F109&lt;&gt;"",IF(COUNTIF(BT$3:BT108,F109)&gt;0,"",F109),"")</f>
        <v/>
      </c>
      <c r="BU109" t="str">
        <f>IF(G109&lt;&gt;"",IF(COUNTIF(BU$3:BU108,G109)&gt;0,"",G109),"")</f>
        <v/>
      </c>
    </row>
    <row r="110" spans="1:73" ht="18" x14ac:dyDescent="0.2">
      <c r="A110" s="595" t="str">
        <f t="shared" si="28"/>
        <v/>
      </c>
      <c r="B110" s="596"/>
      <c r="C110" s="596"/>
      <c r="D110" s="751"/>
      <c r="E110" s="752"/>
      <c r="F110" s="752"/>
      <c r="G110" s="753"/>
      <c r="H110" s="345"/>
      <c r="I110" s="345"/>
      <c r="J110" s="934"/>
      <c r="K110" s="934"/>
      <c r="L110" s="598"/>
      <c r="M110" s="948"/>
      <c r="N110" s="950"/>
      <c r="O110" s="599"/>
      <c r="P110" s="597"/>
      <c r="Q110" s="597"/>
      <c r="R110" s="597"/>
      <c r="S110" s="600"/>
      <c r="V110" s="362">
        <f t="shared" si="40"/>
        <v>108</v>
      </c>
      <c r="W110" s="601" t="str">
        <f t="shared" si="41"/>
        <v/>
      </c>
      <c r="X110" s="601" t="str">
        <f t="shared" si="29"/>
        <v/>
      </c>
      <c r="Y110" s="601" t="str">
        <f t="shared" si="30"/>
        <v/>
      </c>
      <c r="Z110" s="601" t="str">
        <f t="shared" si="31"/>
        <v/>
      </c>
      <c r="AA110" s="601" t="str">
        <f t="shared" si="32"/>
        <v/>
      </c>
      <c r="AB110" s="601" t="str">
        <f t="shared" si="33"/>
        <v/>
      </c>
      <c r="AD110" s="362" t="str">
        <f>IF(AK110&lt;&gt;"",MAX(AD$3:AD109)+1,"")</f>
        <v/>
      </c>
      <c r="AE110" s="362" t="str">
        <f>IF(AL110&lt;&gt;"",MAX(AE$3:AE109)+1,"")</f>
        <v/>
      </c>
      <c r="AF110" s="362" t="str">
        <f>IF(AM110&lt;&gt;"",MAX(AF$3:AF109)+1,"")</f>
        <v/>
      </c>
      <c r="AG110" s="362" t="str">
        <f>IF(AN110&lt;&gt;"",MAX(AG$3:AG109)+1,"")</f>
        <v/>
      </c>
      <c r="AH110" s="362" t="str">
        <f>IF(AO110&lt;&gt;"",MAX(AH$3:AH109)+1,"")</f>
        <v/>
      </c>
      <c r="AI110" s="362" t="str">
        <f>IF(AP110&lt;&gt;"",MAX(AI$3:AI109)+1,"")</f>
        <v/>
      </c>
      <c r="AK110" s="362" t="str">
        <f>IF(B110="","",IF(COUNTIF($AK$3:AL109,B110)=0,B110,""))</f>
        <v/>
      </c>
      <c r="AL110" s="362" t="str">
        <f>IF(C110="","",IF($B110='Oneri di Urbanizzazione'!$E$29,IF(COUNTIF($AL$3:AL109,$C110)=0,$C110,""),""))</f>
        <v/>
      </c>
      <c r="AM110" s="362" t="str">
        <f>IF(D110="","",IF(AND($B110='Oneri di Urbanizzazione'!$E$29,$C110='Oneri di Urbanizzazione'!$E$31),IF(COUNTIF(AM$3:AM109,$D110)=0,$D110,""),""))</f>
        <v/>
      </c>
      <c r="AN110" s="362" t="str">
        <f>IF(E110="","",IF(AND($B110='Oneri di Urbanizzazione'!$E$29,$C110='Oneri di Urbanizzazione'!$E$31,$D110='Oneri di Urbanizzazione'!$E$34),IF(COUNTIF(AN$3:AN109,$E110)=0,$E110,""),""))</f>
        <v/>
      </c>
      <c r="AO110" s="362" t="str">
        <f>IF(F110="","",IF(AND($B110='Oneri di Urbanizzazione'!$E$29,$C110='Oneri di Urbanizzazione'!$E$31,$D110='Oneri di Urbanizzazione'!$E$34,$E110='Oneri di Urbanizzazione'!$E$36),IF(COUNTIF(AO$3:AO109,$F110)=0,$F110,""),""))</f>
        <v/>
      </c>
      <c r="AP110" s="362" t="str">
        <f>IF(G110="","",IF(AND($B110='Oneri di Urbanizzazione'!$E$29,$C110='Oneri di Urbanizzazione'!$E$31,$D110='Oneri di Urbanizzazione'!$E$34,$E110='Oneri di Urbanizzazione'!$E$36,$F110='Oneri di Urbanizzazione'!$E$38),IF(COUNTIF(AP$3:AP109,$G110)=0,$G110,""),""))</f>
        <v/>
      </c>
      <c r="AY110">
        <f t="shared" si="42"/>
        <v>108</v>
      </c>
      <c r="AZ110" s="375" t="str">
        <f t="shared" si="34"/>
        <v/>
      </c>
      <c r="BA110" s="375" t="str">
        <f t="shared" si="35"/>
        <v/>
      </c>
      <c r="BB110" s="375" t="str">
        <f t="shared" si="36"/>
        <v/>
      </c>
      <c r="BC110" s="375" t="str">
        <f t="shared" si="37"/>
        <v/>
      </c>
      <c r="BD110" s="375" t="str">
        <f t="shared" si="38"/>
        <v/>
      </c>
      <c r="BE110" s="375" t="str">
        <f t="shared" si="39"/>
        <v/>
      </c>
      <c r="BI110" t="str">
        <f>IF(BP110&lt;&gt;"",MAX(BI$3:BI109)+1,"")</f>
        <v/>
      </c>
      <c r="BJ110" t="str">
        <f>IF(BQ110&lt;&gt;"",MAX(BJ$3:BJ109)+1,"")</f>
        <v/>
      </c>
      <c r="BK110" t="str">
        <f>IF(BR110&lt;&gt;"",MAX(BK$3:BK109)+1,"")</f>
        <v/>
      </c>
      <c r="BL110" t="str">
        <f>IF(BS110&lt;&gt;"",MAX(BL$3:BL109)+1,"")</f>
        <v/>
      </c>
      <c r="BM110" t="str">
        <f>IF(BT110&lt;&gt;"",MAX(BM$3:BM109)+1,"")</f>
        <v/>
      </c>
      <c r="BN110" t="str">
        <f>IF(BU110&lt;&gt;"",MAX(BN$3:BN109)+1,"")</f>
        <v/>
      </c>
      <c r="BP110" t="str">
        <f>IF(B110&lt;&gt;"",IF(COUNTIF(BP$3:BP109,B110)&gt;0,"",B110),"")</f>
        <v/>
      </c>
      <c r="BQ110" t="str">
        <f>IF(C110&lt;&gt;"",IF(COUNTIF(BQ$3:BQ109,C110)&gt;0,"",C110),"")</f>
        <v/>
      </c>
      <c r="BR110" t="str">
        <f>IF(D110&lt;&gt;"",IF(COUNTIF(BR$3:BR109,D110)&gt;0,"",D110),"")</f>
        <v/>
      </c>
      <c r="BS110" t="str">
        <f>IF(E110&lt;&gt;"",IF(COUNTIF(BS$3:BS109,E110)&gt;0,"",E110),"")</f>
        <v/>
      </c>
      <c r="BT110" t="str">
        <f>IF(F110&lt;&gt;"",IF(COUNTIF(BT$3:BT109,F110)&gt;0,"",F110),"")</f>
        <v/>
      </c>
      <c r="BU110" t="str">
        <f>IF(G110&lt;&gt;"",IF(COUNTIF(BU$3:BU109,G110)&gt;0,"",G110),"")</f>
        <v/>
      </c>
    </row>
    <row r="111" spans="1:73" ht="18" x14ac:dyDescent="0.2">
      <c r="A111" s="595" t="str">
        <f t="shared" si="28"/>
        <v/>
      </c>
      <c r="B111" s="596"/>
      <c r="C111" s="596"/>
      <c r="D111" s="751"/>
      <c r="E111" s="752"/>
      <c r="F111" s="752"/>
      <c r="G111" s="753"/>
      <c r="H111" s="345"/>
      <c r="I111" s="345"/>
      <c r="J111" s="934"/>
      <c r="K111" s="934"/>
      <c r="L111" s="598"/>
      <c r="M111" s="948"/>
      <c r="N111" s="950"/>
      <c r="O111" s="599"/>
      <c r="P111" s="597"/>
      <c r="Q111" s="597"/>
      <c r="R111" s="597"/>
      <c r="S111" s="600"/>
      <c r="V111" s="362">
        <f t="shared" si="40"/>
        <v>109</v>
      </c>
      <c r="W111" s="601" t="str">
        <f t="shared" si="41"/>
        <v/>
      </c>
      <c r="X111" s="601" t="str">
        <f t="shared" si="29"/>
        <v/>
      </c>
      <c r="Y111" s="601" t="str">
        <f t="shared" si="30"/>
        <v/>
      </c>
      <c r="Z111" s="601" t="str">
        <f t="shared" si="31"/>
        <v/>
      </c>
      <c r="AA111" s="601" t="str">
        <f t="shared" si="32"/>
        <v/>
      </c>
      <c r="AB111" s="601" t="str">
        <f t="shared" si="33"/>
        <v/>
      </c>
      <c r="AD111" s="362" t="str">
        <f>IF(AK111&lt;&gt;"",MAX(AD$3:AD110)+1,"")</f>
        <v/>
      </c>
      <c r="AE111" s="362" t="str">
        <f>IF(AL111&lt;&gt;"",MAX(AE$3:AE110)+1,"")</f>
        <v/>
      </c>
      <c r="AF111" s="362" t="str">
        <f>IF(AM111&lt;&gt;"",MAX(AF$3:AF110)+1,"")</f>
        <v/>
      </c>
      <c r="AG111" s="362" t="str">
        <f>IF(AN111&lt;&gt;"",MAX(AG$3:AG110)+1,"")</f>
        <v/>
      </c>
      <c r="AH111" s="362" t="str">
        <f>IF(AO111&lt;&gt;"",MAX(AH$3:AH110)+1,"")</f>
        <v/>
      </c>
      <c r="AI111" s="362" t="str">
        <f>IF(AP111&lt;&gt;"",MAX(AI$3:AI110)+1,"")</f>
        <v/>
      </c>
      <c r="AK111" s="362" t="str">
        <f>IF(B111="","",IF(COUNTIF($AK$3:AL110,B111)=0,B111,""))</f>
        <v/>
      </c>
      <c r="AL111" s="362" t="str">
        <f>IF(C111="","",IF($B111='Oneri di Urbanizzazione'!$E$29,IF(COUNTIF($AL$3:AL110,$C111)=0,$C111,""),""))</f>
        <v/>
      </c>
      <c r="AM111" s="362" t="str">
        <f>IF(D111="","",IF(AND($B111='Oneri di Urbanizzazione'!$E$29,$C111='Oneri di Urbanizzazione'!$E$31),IF(COUNTIF(AM$3:AM110,$D111)=0,$D111,""),""))</f>
        <v/>
      </c>
      <c r="AN111" s="362" t="str">
        <f>IF(E111="","",IF(AND($B111='Oneri di Urbanizzazione'!$E$29,$C111='Oneri di Urbanizzazione'!$E$31,$D111='Oneri di Urbanizzazione'!$E$34),IF(COUNTIF(AN$3:AN110,$E111)=0,$E111,""),""))</f>
        <v/>
      </c>
      <c r="AO111" s="362" t="str">
        <f>IF(F111="","",IF(AND($B111='Oneri di Urbanizzazione'!$E$29,$C111='Oneri di Urbanizzazione'!$E$31,$D111='Oneri di Urbanizzazione'!$E$34,$E111='Oneri di Urbanizzazione'!$E$36),IF(COUNTIF(AO$3:AO110,$F111)=0,$F111,""),""))</f>
        <v/>
      </c>
      <c r="AP111" s="362" t="str">
        <f>IF(G111="","",IF(AND($B111='Oneri di Urbanizzazione'!$E$29,$C111='Oneri di Urbanizzazione'!$E$31,$D111='Oneri di Urbanizzazione'!$E$34,$E111='Oneri di Urbanizzazione'!$E$36,$F111='Oneri di Urbanizzazione'!$E$38),IF(COUNTIF(AP$3:AP110,$G111)=0,$G111,""),""))</f>
        <v/>
      </c>
      <c r="AY111">
        <f t="shared" si="42"/>
        <v>109</v>
      </c>
      <c r="AZ111" s="375" t="str">
        <f t="shared" si="34"/>
        <v/>
      </c>
      <c r="BA111" s="375" t="str">
        <f t="shared" si="35"/>
        <v/>
      </c>
      <c r="BB111" s="375" t="str">
        <f t="shared" si="36"/>
        <v/>
      </c>
      <c r="BC111" s="375" t="str">
        <f t="shared" si="37"/>
        <v/>
      </c>
      <c r="BD111" s="375" t="str">
        <f t="shared" si="38"/>
        <v/>
      </c>
      <c r="BE111" s="375" t="str">
        <f t="shared" si="39"/>
        <v/>
      </c>
      <c r="BI111" t="str">
        <f>IF(BP111&lt;&gt;"",MAX(BI$3:BI110)+1,"")</f>
        <v/>
      </c>
      <c r="BJ111" t="str">
        <f>IF(BQ111&lt;&gt;"",MAX(BJ$3:BJ110)+1,"")</f>
        <v/>
      </c>
      <c r="BK111" t="str">
        <f>IF(BR111&lt;&gt;"",MAX(BK$3:BK110)+1,"")</f>
        <v/>
      </c>
      <c r="BL111" t="str">
        <f>IF(BS111&lt;&gt;"",MAX(BL$3:BL110)+1,"")</f>
        <v/>
      </c>
      <c r="BM111" t="str">
        <f>IF(BT111&lt;&gt;"",MAX(BM$3:BM110)+1,"")</f>
        <v/>
      </c>
      <c r="BN111" t="str">
        <f>IF(BU111&lt;&gt;"",MAX(BN$3:BN110)+1,"")</f>
        <v/>
      </c>
      <c r="BP111" t="str">
        <f>IF(B111&lt;&gt;"",IF(COUNTIF(BP$3:BP110,B111)&gt;0,"",B111),"")</f>
        <v/>
      </c>
      <c r="BQ111" t="str">
        <f>IF(C111&lt;&gt;"",IF(COUNTIF(BQ$3:BQ110,C111)&gt;0,"",C111),"")</f>
        <v/>
      </c>
      <c r="BR111" t="str">
        <f>IF(D111&lt;&gt;"",IF(COUNTIF(BR$3:BR110,D111)&gt;0,"",D111),"")</f>
        <v/>
      </c>
      <c r="BS111" t="str">
        <f>IF(E111&lt;&gt;"",IF(COUNTIF(BS$3:BS110,E111)&gt;0,"",E111),"")</f>
        <v/>
      </c>
      <c r="BT111" t="str">
        <f>IF(F111&lt;&gt;"",IF(COUNTIF(BT$3:BT110,F111)&gt;0,"",F111),"")</f>
        <v/>
      </c>
      <c r="BU111" t="str">
        <f>IF(G111&lt;&gt;"",IF(COUNTIF(BU$3:BU110,G111)&gt;0,"",G111),"")</f>
        <v/>
      </c>
    </row>
    <row r="112" spans="1:73" ht="18" x14ac:dyDescent="0.2">
      <c r="A112" s="595" t="str">
        <f t="shared" si="28"/>
        <v/>
      </c>
      <c r="B112" s="596"/>
      <c r="C112" s="596"/>
      <c r="D112" s="596"/>
      <c r="E112" s="597"/>
      <c r="F112" s="596"/>
      <c r="G112" s="596"/>
      <c r="H112" s="598"/>
      <c r="I112" s="598"/>
      <c r="J112" s="598"/>
      <c r="K112" s="948"/>
      <c r="L112" s="822"/>
      <c r="M112" s="822"/>
      <c r="N112" s="950"/>
      <c r="O112" s="599"/>
      <c r="P112" s="597"/>
      <c r="Q112" s="597"/>
      <c r="R112" s="597"/>
      <c r="S112" s="600"/>
      <c r="V112" s="362">
        <f t="shared" si="40"/>
        <v>110</v>
      </c>
      <c r="W112" s="601" t="str">
        <f t="shared" si="41"/>
        <v/>
      </c>
      <c r="X112" s="601" t="str">
        <f t="shared" si="29"/>
        <v/>
      </c>
      <c r="Y112" s="601" t="str">
        <f t="shared" si="30"/>
        <v/>
      </c>
      <c r="Z112" s="601" t="str">
        <f t="shared" si="31"/>
        <v/>
      </c>
      <c r="AA112" s="601" t="str">
        <f t="shared" si="32"/>
        <v/>
      </c>
      <c r="AB112" s="601" t="str">
        <f t="shared" si="33"/>
        <v/>
      </c>
      <c r="AD112" s="362" t="str">
        <f>IF(AK112&lt;&gt;"",MAX(AD$3:AD111)+1,"")</f>
        <v/>
      </c>
      <c r="AE112" s="362" t="str">
        <f>IF(AL112&lt;&gt;"",MAX(AE$3:AE111)+1,"")</f>
        <v/>
      </c>
      <c r="AF112" s="362" t="str">
        <f>IF(AM112&lt;&gt;"",MAX(AF$3:AF111)+1,"")</f>
        <v/>
      </c>
      <c r="AG112" s="362" t="str">
        <f>IF(AN112&lt;&gt;"",MAX(AG$3:AG111)+1,"")</f>
        <v/>
      </c>
      <c r="AH112" s="362" t="str">
        <f>IF(AO112&lt;&gt;"",MAX(AH$3:AH111)+1,"")</f>
        <v/>
      </c>
      <c r="AI112" s="362" t="str">
        <f>IF(AP112&lt;&gt;"",MAX(AI$3:AI111)+1,"")</f>
        <v/>
      </c>
      <c r="AK112" s="362" t="str">
        <f>IF(B112="","",IF(COUNTIF($AK$3:AL111,B112)=0,B112,""))</f>
        <v/>
      </c>
      <c r="AL112" s="362" t="str">
        <f>IF(C112="","",IF($B112='Oneri di Urbanizzazione'!$E$29,IF(COUNTIF($AL$3:AL111,$C112)=0,$C112,""),""))</f>
        <v/>
      </c>
      <c r="AM112" s="362" t="str">
        <f>IF(D112="","",IF(AND($B112='Oneri di Urbanizzazione'!$E$29,$C112='Oneri di Urbanizzazione'!$E$31),IF(COUNTIF(AM$3:AM111,$D112)=0,$D112,""),""))</f>
        <v/>
      </c>
      <c r="AN112" s="362" t="str">
        <f>IF(E112="","",IF(AND($B112='Oneri di Urbanizzazione'!$E$29,$C112='Oneri di Urbanizzazione'!$E$31,$D112='Oneri di Urbanizzazione'!$E$34),IF(COUNTIF(AN$3:AN111,$E112)=0,$E112,""),""))</f>
        <v/>
      </c>
      <c r="AO112" s="362" t="str">
        <f>IF(F112="","",IF(AND($B112='Oneri di Urbanizzazione'!$E$29,$C112='Oneri di Urbanizzazione'!$E$31,$D112='Oneri di Urbanizzazione'!$E$34,$E112='Oneri di Urbanizzazione'!$E$36),IF(COUNTIF(AO$3:AO111,$F112)=0,$F112,""),""))</f>
        <v/>
      </c>
      <c r="AP112" s="362" t="str">
        <f>IF(G112="","",IF(AND($B112='Oneri di Urbanizzazione'!$E$29,$C112='Oneri di Urbanizzazione'!$E$31,$D112='Oneri di Urbanizzazione'!$E$34,$E112='Oneri di Urbanizzazione'!$E$36,$F112='Oneri di Urbanizzazione'!$E$38),IF(COUNTIF(AP$3:AP111,$G112)=0,$G112,""),""))</f>
        <v/>
      </c>
      <c r="AY112">
        <f t="shared" si="42"/>
        <v>110</v>
      </c>
      <c r="AZ112" s="375" t="str">
        <f t="shared" si="34"/>
        <v/>
      </c>
      <c r="BA112" s="375" t="str">
        <f t="shared" si="35"/>
        <v/>
      </c>
      <c r="BB112" s="375" t="str">
        <f t="shared" si="36"/>
        <v/>
      </c>
      <c r="BC112" s="375" t="str">
        <f t="shared" si="37"/>
        <v/>
      </c>
      <c r="BD112" s="375" t="str">
        <f t="shared" si="38"/>
        <v/>
      </c>
      <c r="BE112" s="375" t="str">
        <f t="shared" si="39"/>
        <v/>
      </c>
      <c r="BI112" t="str">
        <f>IF(BP112&lt;&gt;"",MAX(BI$3:BI111)+1,"")</f>
        <v/>
      </c>
      <c r="BJ112" t="str">
        <f>IF(BQ112&lt;&gt;"",MAX(BJ$3:BJ111)+1,"")</f>
        <v/>
      </c>
      <c r="BK112" t="str">
        <f>IF(BR112&lt;&gt;"",MAX(BK$3:BK111)+1,"")</f>
        <v/>
      </c>
      <c r="BL112" t="str">
        <f>IF(BS112&lt;&gt;"",MAX(BL$3:BL111)+1,"")</f>
        <v/>
      </c>
      <c r="BM112" t="str">
        <f>IF(BT112&lt;&gt;"",MAX(BM$3:BM111)+1,"")</f>
        <v/>
      </c>
      <c r="BN112" t="str">
        <f>IF(BU112&lt;&gt;"",MAX(BN$3:BN111)+1,"")</f>
        <v/>
      </c>
      <c r="BP112" t="str">
        <f>IF(B112&lt;&gt;"",IF(COUNTIF(BP$3:BP111,B112)&gt;0,"",B112),"")</f>
        <v/>
      </c>
      <c r="BQ112" t="str">
        <f>IF(C112&lt;&gt;"",IF(COUNTIF(BQ$3:BQ111,C112)&gt;0,"",C112),"")</f>
        <v/>
      </c>
      <c r="BR112" t="str">
        <f>IF(D112&lt;&gt;"",IF(COUNTIF(BR$3:BR111,D112)&gt;0,"",D112),"")</f>
        <v/>
      </c>
      <c r="BS112" t="str">
        <f>IF(E112&lt;&gt;"",IF(COUNTIF(BS$3:BS111,E112)&gt;0,"",E112),"")</f>
        <v/>
      </c>
      <c r="BT112" t="str">
        <f>IF(F112&lt;&gt;"",IF(COUNTIF(BT$3:BT111,F112)&gt;0,"",F112),"")</f>
        <v/>
      </c>
      <c r="BU112" t="str">
        <f>IF(G112&lt;&gt;"",IF(COUNTIF(BU$3:BU111,G112)&gt;0,"",G112),"")</f>
        <v/>
      </c>
    </row>
    <row r="113" spans="1:73" ht="18" x14ac:dyDescent="0.2">
      <c r="A113" s="595" t="str">
        <f t="shared" si="28"/>
        <v/>
      </c>
      <c r="B113" s="596"/>
      <c r="C113" s="596"/>
      <c r="D113" s="596"/>
      <c r="E113" s="597"/>
      <c r="F113" s="596"/>
      <c r="G113" s="596"/>
      <c r="H113" s="598"/>
      <c r="I113" s="598"/>
      <c r="J113" s="598"/>
      <c r="K113" s="948"/>
      <c r="L113" s="822"/>
      <c r="M113" s="822"/>
      <c r="N113" s="950"/>
      <c r="O113" s="599"/>
      <c r="P113" s="597"/>
      <c r="Q113" s="597"/>
      <c r="R113" s="597"/>
      <c r="S113" s="600"/>
      <c r="V113" s="362">
        <f t="shared" si="40"/>
        <v>111</v>
      </c>
      <c r="W113" s="601" t="str">
        <f t="shared" si="41"/>
        <v/>
      </c>
      <c r="X113" s="601" t="str">
        <f t="shared" si="29"/>
        <v/>
      </c>
      <c r="Y113" s="601" t="str">
        <f t="shared" si="30"/>
        <v/>
      </c>
      <c r="Z113" s="601" t="str">
        <f t="shared" si="31"/>
        <v/>
      </c>
      <c r="AA113" s="601" t="str">
        <f t="shared" si="32"/>
        <v/>
      </c>
      <c r="AB113" s="601" t="str">
        <f t="shared" si="33"/>
        <v/>
      </c>
      <c r="AD113" s="362" t="str">
        <f>IF(AK113&lt;&gt;"",MAX(AD$3:AD112)+1,"")</f>
        <v/>
      </c>
      <c r="AE113" s="362" t="str">
        <f>IF(AL113&lt;&gt;"",MAX(AE$3:AE112)+1,"")</f>
        <v/>
      </c>
      <c r="AF113" s="362" t="str">
        <f>IF(AM113&lt;&gt;"",MAX(AF$3:AF112)+1,"")</f>
        <v/>
      </c>
      <c r="AG113" s="362" t="str">
        <f>IF(AN113&lt;&gt;"",MAX(AG$3:AG112)+1,"")</f>
        <v/>
      </c>
      <c r="AH113" s="362" t="str">
        <f>IF(AO113&lt;&gt;"",MAX(AH$3:AH112)+1,"")</f>
        <v/>
      </c>
      <c r="AI113" s="362" t="str">
        <f>IF(AP113&lt;&gt;"",MAX(AI$3:AI112)+1,"")</f>
        <v/>
      </c>
      <c r="AK113" s="362" t="str">
        <f>IF(B113="","",IF(COUNTIF($AK$3:AL112,B113)=0,B113,""))</f>
        <v/>
      </c>
      <c r="AL113" s="362" t="str">
        <f>IF(C113="","",IF($B113='Oneri di Urbanizzazione'!$E$29,IF(COUNTIF($AL$3:AL112,$C113)=0,$C113,""),""))</f>
        <v/>
      </c>
      <c r="AM113" s="362" t="str">
        <f>IF(D113="","",IF(AND($B113='Oneri di Urbanizzazione'!$E$29,$C113='Oneri di Urbanizzazione'!$E$31),IF(COUNTIF(AM$3:AM112,$D113)=0,$D113,""),""))</f>
        <v/>
      </c>
      <c r="AN113" s="362" t="str">
        <f>IF(E113="","",IF(AND($B113='Oneri di Urbanizzazione'!$E$29,$C113='Oneri di Urbanizzazione'!$E$31,$D113='Oneri di Urbanizzazione'!$E$34),IF(COUNTIF(AN$3:AN112,$E113)=0,$E113,""),""))</f>
        <v/>
      </c>
      <c r="AO113" s="362" t="str">
        <f>IF(F113="","",IF(AND($B113='Oneri di Urbanizzazione'!$E$29,$C113='Oneri di Urbanizzazione'!$E$31,$D113='Oneri di Urbanizzazione'!$E$34,$E113='Oneri di Urbanizzazione'!$E$36),IF(COUNTIF(AO$3:AO112,$F113)=0,$F113,""),""))</f>
        <v/>
      </c>
      <c r="AP113" s="362" t="str">
        <f>IF(G113="","",IF(AND($B113='Oneri di Urbanizzazione'!$E$29,$C113='Oneri di Urbanizzazione'!$E$31,$D113='Oneri di Urbanizzazione'!$E$34,$E113='Oneri di Urbanizzazione'!$E$36,$F113='Oneri di Urbanizzazione'!$E$38),IF(COUNTIF(AP$3:AP112,$G113)=0,$G113,""),""))</f>
        <v/>
      </c>
      <c r="AY113">
        <f t="shared" si="42"/>
        <v>111</v>
      </c>
      <c r="AZ113" s="375" t="str">
        <f t="shared" si="34"/>
        <v/>
      </c>
      <c r="BA113" s="375" t="str">
        <f t="shared" si="35"/>
        <v/>
      </c>
      <c r="BB113" s="375" t="str">
        <f t="shared" si="36"/>
        <v/>
      </c>
      <c r="BC113" s="375" t="str">
        <f t="shared" si="37"/>
        <v/>
      </c>
      <c r="BD113" s="375" t="str">
        <f t="shared" si="38"/>
        <v/>
      </c>
      <c r="BE113" s="375" t="str">
        <f t="shared" si="39"/>
        <v/>
      </c>
      <c r="BI113" t="str">
        <f>IF(BP113&lt;&gt;"",MAX(BI$3:BI112)+1,"")</f>
        <v/>
      </c>
      <c r="BJ113" t="str">
        <f>IF(BQ113&lt;&gt;"",MAX(BJ$3:BJ112)+1,"")</f>
        <v/>
      </c>
      <c r="BK113" t="str">
        <f>IF(BR113&lt;&gt;"",MAX(BK$3:BK112)+1,"")</f>
        <v/>
      </c>
      <c r="BL113" t="str">
        <f>IF(BS113&lt;&gt;"",MAX(BL$3:BL112)+1,"")</f>
        <v/>
      </c>
      <c r="BM113" t="str">
        <f>IF(BT113&lt;&gt;"",MAX(BM$3:BM112)+1,"")</f>
        <v/>
      </c>
      <c r="BN113" t="str">
        <f>IF(BU113&lt;&gt;"",MAX(BN$3:BN112)+1,"")</f>
        <v/>
      </c>
      <c r="BP113" t="str">
        <f>IF(B113&lt;&gt;"",IF(COUNTIF(BP$3:BP112,B113)&gt;0,"",B113),"")</f>
        <v/>
      </c>
      <c r="BQ113" t="str">
        <f>IF(C113&lt;&gt;"",IF(COUNTIF(BQ$3:BQ112,C113)&gt;0,"",C113),"")</f>
        <v/>
      </c>
      <c r="BR113" t="str">
        <f>IF(D113&lt;&gt;"",IF(COUNTIF(BR$3:BR112,D113)&gt;0,"",D113),"")</f>
        <v/>
      </c>
      <c r="BS113" t="str">
        <f>IF(E113&lt;&gt;"",IF(COUNTIF(BS$3:BS112,E113)&gt;0,"",E113),"")</f>
        <v/>
      </c>
      <c r="BT113" t="str">
        <f>IF(F113&lt;&gt;"",IF(COUNTIF(BT$3:BT112,F113)&gt;0,"",F113),"")</f>
        <v/>
      </c>
      <c r="BU113" t="str">
        <f>IF(G113&lt;&gt;"",IF(COUNTIF(BU$3:BU112,G113)&gt;0,"",G113),"")</f>
        <v/>
      </c>
    </row>
    <row r="114" spans="1:73" ht="18" x14ac:dyDescent="0.2">
      <c r="A114" s="595" t="str">
        <f t="shared" si="28"/>
        <v/>
      </c>
      <c r="B114" s="596"/>
      <c r="C114" s="596"/>
      <c r="D114" s="596"/>
      <c r="E114" s="597"/>
      <c r="F114" s="596"/>
      <c r="G114" s="596"/>
      <c r="H114" s="598"/>
      <c r="I114" s="598"/>
      <c r="J114" s="598"/>
      <c r="K114" s="948"/>
      <c r="L114" s="822"/>
      <c r="M114" s="822"/>
      <c r="N114" s="950"/>
      <c r="O114" s="599"/>
      <c r="P114" s="597"/>
      <c r="Q114" s="597"/>
      <c r="R114" s="597"/>
      <c r="S114" s="600"/>
      <c r="V114" s="362">
        <f t="shared" si="40"/>
        <v>112</v>
      </c>
      <c r="W114" s="601" t="str">
        <f t="shared" si="41"/>
        <v/>
      </c>
      <c r="X114" s="601" t="str">
        <f t="shared" si="29"/>
        <v/>
      </c>
      <c r="Y114" s="601" t="str">
        <f t="shared" si="30"/>
        <v/>
      </c>
      <c r="Z114" s="601" t="str">
        <f t="shared" si="31"/>
        <v/>
      </c>
      <c r="AA114" s="601" t="str">
        <f t="shared" si="32"/>
        <v/>
      </c>
      <c r="AB114" s="601" t="str">
        <f t="shared" si="33"/>
        <v/>
      </c>
      <c r="AD114" s="362" t="str">
        <f>IF(AK114&lt;&gt;"",MAX(AD$3:AD113)+1,"")</f>
        <v/>
      </c>
      <c r="AE114" s="362" t="str">
        <f>IF(AL114&lt;&gt;"",MAX(AE$3:AE113)+1,"")</f>
        <v/>
      </c>
      <c r="AF114" s="362" t="str">
        <f>IF(AM114&lt;&gt;"",MAX(AF$3:AF113)+1,"")</f>
        <v/>
      </c>
      <c r="AG114" s="362" t="str">
        <f>IF(AN114&lt;&gt;"",MAX(AG$3:AG113)+1,"")</f>
        <v/>
      </c>
      <c r="AH114" s="362" t="str">
        <f>IF(AO114&lt;&gt;"",MAX(AH$3:AH113)+1,"")</f>
        <v/>
      </c>
      <c r="AI114" s="362" t="str">
        <f>IF(AP114&lt;&gt;"",MAX(AI$3:AI113)+1,"")</f>
        <v/>
      </c>
      <c r="AK114" s="362" t="str">
        <f>IF(B114="","",IF(COUNTIF($AK$3:AL113,B114)=0,B114,""))</f>
        <v/>
      </c>
      <c r="AL114" s="362" t="str">
        <f>IF(C114="","",IF($B114='Oneri di Urbanizzazione'!$E$29,IF(COUNTIF($AL$3:AL113,$C114)=0,$C114,""),""))</f>
        <v/>
      </c>
      <c r="AM114" s="362" t="str">
        <f>IF(D114="","",IF(AND($B114='Oneri di Urbanizzazione'!$E$29,$C114='Oneri di Urbanizzazione'!$E$31),IF(COUNTIF(AM$3:AM113,$D114)=0,$D114,""),""))</f>
        <v/>
      </c>
      <c r="AN114" s="362" t="str">
        <f>IF(E114="","",IF(AND($B114='Oneri di Urbanizzazione'!$E$29,$C114='Oneri di Urbanizzazione'!$E$31,$D114='Oneri di Urbanizzazione'!$E$34),IF(COUNTIF(AN$3:AN113,$E114)=0,$E114,""),""))</f>
        <v/>
      </c>
      <c r="AO114" s="362" t="str">
        <f>IF(F114="","",IF(AND($B114='Oneri di Urbanizzazione'!$E$29,$C114='Oneri di Urbanizzazione'!$E$31,$D114='Oneri di Urbanizzazione'!$E$34,$E114='Oneri di Urbanizzazione'!$E$36),IF(COUNTIF(AO$3:AO113,$F114)=0,$F114,""),""))</f>
        <v/>
      </c>
      <c r="AP114" s="362" t="str">
        <f>IF(G114="","",IF(AND($B114='Oneri di Urbanizzazione'!$E$29,$C114='Oneri di Urbanizzazione'!$E$31,$D114='Oneri di Urbanizzazione'!$E$34,$E114='Oneri di Urbanizzazione'!$E$36,$F114='Oneri di Urbanizzazione'!$E$38),IF(COUNTIF(AP$3:AP113,$G114)=0,$G114,""),""))</f>
        <v/>
      </c>
      <c r="AY114">
        <f t="shared" si="42"/>
        <v>112</v>
      </c>
      <c r="AZ114" s="375" t="str">
        <f t="shared" si="34"/>
        <v/>
      </c>
      <c r="BA114" s="375" t="str">
        <f t="shared" si="35"/>
        <v/>
      </c>
      <c r="BB114" s="375" t="str">
        <f t="shared" si="36"/>
        <v/>
      </c>
      <c r="BC114" s="375" t="str">
        <f t="shared" si="37"/>
        <v/>
      </c>
      <c r="BD114" s="375" t="str">
        <f t="shared" si="38"/>
        <v/>
      </c>
      <c r="BE114" s="375" t="str">
        <f t="shared" si="39"/>
        <v/>
      </c>
      <c r="BI114" t="str">
        <f>IF(BP114&lt;&gt;"",MAX(BI$3:BI113)+1,"")</f>
        <v/>
      </c>
      <c r="BJ114" t="str">
        <f>IF(BQ114&lt;&gt;"",MAX(BJ$3:BJ113)+1,"")</f>
        <v/>
      </c>
      <c r="BK114" t="str">
        <f>IF(BR114&lt;&gt;"",MAX(BK$3:BK113)+1,"")</f>
        <v/>
      </c>
      <c r="BL114" t="str">
        <f>IF(BS114&lt;&gt;"",MAX(BL$3:BL113)+1,"")</f>
        <v/>
      </c>
      <c r="BM114" t="str">
        <f>IF(BT114&lt;&gt;"",MAX(BM$3:BM113)+1,"")</f>
        <v/>
      </c>
      <c r="BN114" t="str">
        <f>IF(BU114&lt;&gt;"",MAX(BN$3:BN113)+1,"")</f>
        <v/>
      </c>
      <c r="BP114" t="str">
        <f>IF(B114&lt;&gt;"",IF(COUNTIF(BP$3:BP113,B114)&gt;0,"",B114),"")</f>
        <v/>
      </c>
      <c r="BQ114" t="str">
        <f>IF(C114&lt;&gt;"",IF(COUNTIF(BQ$3:BQ113,C114)&gt;0,"",C114),"")</f>
        <v/>
      </c>
      <c r="BR114" t="str">
        <f>IF(D114&lt;&gt;"",IF(COUNTIF(BR$3:BR113,D114)&gt;0,"",D114),"")</f>
        <v/>
      </c>
      <c r="BS114" t="str">
        <f>IF(E114&lt;&gt;"",IF(COUNTIF(BS$3:BS113,E114)&gt;0,"",E114),"")</f>
        <v/>
      </c>
      <c r="BT114" t="str">
        <f>IF(F114&lt;&gt;"",IF(COUNTIF(BT$3:BT113,F114)&gt;0,"",F114),"")</f>
        <v/>
      </c>
      <c r="BU114" t="str">
        <f>IF(G114&lt;&gt;"",IF(COUNTIF(BU$3:BU113,G114)&gt;0,"",G114),"")</f>
        <v/>
      </c>
    </row>
    <row r="115" spans="1:73" ht="18" x14ac:dyDescent="0.2">
      <c r="A115" s="595" t="str">
        <f t="shared" si="28"/>
        <v/>
      </c>
      <c r="B115" s="596"/>
      <c r="C115" s="596"/>
      <c r="D115" s="596"/>
      <c r="E115" s="597"/>
      <c r="F115" s="596"/>
      <c r="G115" s="596"/>
      <c r="H115" s="598"/>
      <c r="I115" s="598"/>
      <c r="J115" s="598"/>
      <c r="K115" s="948"/>
      <c r="L115" s="822"/>
      <c r="M115" s="822"/>
      <c r="N115" s="950"/>
      <c r="O115" s="599"/>
      <c r="P115" s="597"/>
      <c r="Q115" s="597"/>
      <c r="R115" s="597"/>
      <c r="S115" s="600"/>
      <c r="V115" s="362">
        <f t="shared" si="40"/>
        <v>113</v>
      </c>
      <c r="W115" s="601" t="str">
        <f t="shared" si="41"/>
        <v/>
      </c>
      <c r="X115" s="601" t="str">
        <f t="shared" si="29"/>
        <v/>
      </c>
      <c r="Y115" s="601" t="str">
        <f t="shared" si="30"/>
        <v/>
      </c>
      <c r="Z115" s="601" t="str">
        <f t="shared" si="31"/>
        <v/>
      </c>
      <c r="AA115" s="601" t="str">
        <f t="shared" si="32"/>
        <v/>
      </c>
      <c r="AB115" s="601" t="str">
        <f t="shared" si="33"/>
        <v/>
      </c>
      <c r="AD115" s="362" t="str">
        <f>IF(AK115&lt;&gt;"",MAX(AD$3:AD114)+1,"")</f>
        <v/>
      </c>
      <c r="AE115" s="362" t="str">
        <f>IF(AL115&lt;&gt;"",MAX(AE$3:AE114)+1,"")</f>
        <v/>
      </c>
      <c r="AF115" s="362" t="str">
        <f>IF(AM115&lt;&gt;"",MAX(AF$3:AF114)+1,"")</f>
        <v/>
      </c>
      <c r="AG115" s="362" t="str">
        <f>IF(AN115&lt;&gt;"",MAX(AG$3:AG114)+1,"")</f>
        <v/>
      </c>
      <c r="AH115" s="362" t="str">
        <f>IF(AO115&lt;&gt;"",MAX(AH$3:AH114)+1,"")</f>
        <v/>
      </c>
      <c r="AI115" s="362" t="str">
        <f>IF(AP115&lt;&gt;"",MAX(AI$3:AI114)+1,"")</f>
        <v/>
      </c>
      <c r="AK115" s="362" t="str">
        <f>IF(B115="","",IF(COUNTIF($AK$3:AL114,B115)=0,B115,""))</f>
        <v/>
      </c>
      <c r="AL115" s="362" t="str">
        <f>IF(C115="","",IF($B115='Oneri di Urbanizzazione'!$E$29,IF(COUNTIF($AL$3:AL114,$C115)=0,$C115,""),""))</f>
        <v/>
      </c>
      <c r="AM115" s="362" t="str">
        <f>IF(D115="","",IF(AND($B115='Oneri di Urbanizzazione'!$E$29,$C115='Oneri di Urbanizzazione'!$E$31),IF(COUNTIF(AM$3:AM114,$D115)=0,$D115,""),""))</f>
        <v/>
      </c>
      <c r="AN115" s="362" t="str">
        <f>IF(E115="","",IF(AND($B115='Oneri di Urbanizzazione'!$E$29,$C115='Oneri di Urbanizzazione'!$E$31,$D115='Oneri di Urbanizzazione'!$E$34),IF(COUNTIF(AN$3:AN114,$E115)=0,$E115,""),""))</f>
        <v/>
      </c>
      <c r="AO115" s="362" t="str">
        <f>IF(F115="","",IF(AND($B115='Oneri di Urbanizzazione'!$E$29,$C115='Oneri di Urbanizzazione'!$E$31,$D115='Oneri di Urbanizzazione'!$E$34,$E115='Oneri di Urbanizzazione'!$E$36),IF(COUNTIF(AO$3:AO114,$F115)=0,$F115,""),""))</f>
        <v/>
      </c>
      <c r="AP115" s="362" t="str">
        <f>IF(G115="","",IF(AND($B115='Oneri di Urbanizzazione'!$E$29,$C115='Oneri di Urbanizzazione'!$E$31,$D115='Oneri di Urbanizzazione'!$E$34,$E115='Oneri di Urbanizzazione'!$E$36,$F115='Oneri di Urbanizzazione'!$E$38),IF(COUNTIF(AP$3:AP114,$G115)=0,$G115,""),""))</f>
        <v/>
      </c>
      <c r="AY115">
        <f t="shared" si="42"/>
        <v>113</v>
      </c>
      <c r="AZ115" s="375" t="str">
        <f t="shared" si="34"/>
        <v/>
      </c>
      <c r="BA115" s="375" t="str">
        <f t="shared" si="35"/>
        <v/>
      </c>
      <c r="BB115" s="375" t="str">
        <f t="shared" si="36"/>
        <v/>
      </c>
      <c r="BC115" s="375" t="str">
        <f t="shared" si="37"/>
        <v/>
      </c>
      <c r="BD115" s="375" t="str">
        <f t="shared" si="38"/>
        <v/>
      </c>
      <c r="BE115" s="375" t="str">
        <f t="shared" si="39"/>
        <v/>
      </c>
      <c r="BI115" t="str">
        <f>IF(BP115&lt;&gt;"",MAX(BI$3:BI114)+1,"")</f>
        <v/>
      </c>
      <c r="BJ115" t="str">
        <f>IF(BQ115&lt;&gt;"",MAX(BJ$3:BJ114)+1,"")</f>
        <v/>
      </c>
      <c r="BK115" t="str">
        <f>IF(BR115&lt;&gt;"",MAX(BK$3:BK114)+1,"")</f>
        <v/>
      </c>
      <c r="BL115" t="str">
        <f>IF(BS115&lt;&gt;"",MAX(BL$3:BL114)+1,"")</f>
        <v/>
      </c>
      <c r="BM115" t="str">
        <f>IF(BT115&lt;&gt;"",MAX(BM$3:BM114)+1,"")</f>
        <v/>
      </c>
      <c r="BN115" t="str">
        <f>IF(BU115&lt;&gt;"",MAX(BN$3:BN114)+1,"")</f>
        <v/>
      </c>
      <c r="BP115" t="str">
        <f>IF(B115&lt;&gt;"",IF(COUNTIF(BP$3:BP114,B115)&gt;0,"",B115),"")</f>
        <v/>
      </c>
      <c r="BQ115" t="str">
        <f>IF(C115&lt;&gt;"",IF(COUNTIF(BQ$3:BQ114,C115)&gt;0,"",C115),"")</f>
        <v/>
      </c>
      <c r="BR115" t="str">
        <f>IF(D115&lt;&gt;"",IF(COUNTIF(BR$3:BR114,D115)&gt;0,"",D115),"")</f>
        <v/>
      </c>
      <c r="BS115" t="str">
        <f>IF(E115&lt;&gt;"",IF(COUNTIF(BS$3:BS114,E115)&gt;0,"",E115),"")</f>
        <v/>
      </c>
      <c r="BT115" t="str">
        <f>IF(F115&lt;&gt;"",IF(COUNTIF(BT$3:BT114,F115)&gt;0,"",F115),"")</f>
        <v/>
      </c>
      <c r="BU115" t="str">
        <f>IF(G115&lt;&gt;"",IF(COUNTIF(BU$3:BU114,G115)&gt;0,"",G115),"")</f>
        <v/>
      </c>
    </row>
    <row r="116" spans="1:73" ht="18" x14ac:dyDescent="0.2">
      <c r="A116" s="595" t="str">
        <f t="shared" si="28"/>
        <v/>
      </c>
      <c r="B116" s="596"/>
      <c r="C116" s="596"/>
      <c r="D116" s="596"/>
      <c r="E116" s="597"/>
      <c r="F116" s="596"/>
      <c r="G116" s="596"/>
      <c r="H116" s="598"/>
      <c r="I116" s="598"/>
      <c r="J116" s="598"/>
      <c r="K116" s="948"/>
      <c r="L116" s="822"/>
      <c r="M116" s="822"/>
      <c r="N116" s="950"/>
      <c r="O116" s="599"/>
      <c r="P116" s="597"/>
      <c r="Q116" s="597"/>
      <c r="R116" s="597"/>
      <c r="S116" s="600"/>
      <c r="V116" s="362">
        <f t="shared" si="40"/>
        <v>114</v>
      </c>
      <c r="W116" s="601" t="str">
        <f t="shared" si="41"/>
        <v/>
      </c>
      <c r="X116" s="601" t="str">
        <f t="shared" si="29"/>
        <v/>
      </c>
      <c r="Y116" s="601" t="str">
        <f t="shared" si="30"/>
        <v/>
      </c>
      <c r="Z116" s="601" t="str">
        <f t="shared" si="31"/>
        <v/>
      </c>
      <c r="AA116" s="601" t="str">
        <f t="shared" si="32"/>
        <v/>
      </c>
      <c r="AB116" s="601" t="str">
        <f t="shared" si="33"/>
        <v/>
      </c>
      <c r="AD116" s="362" t="str">
        <f>IF(AK116&lt;&gt;"",MAX(AD$3:AD115)+1,"")</f>
        <v/>
      </c>
      <c r="AE116" s="362" t="str">
        <f>IF(AL116&lt;&gt;"",MAX(AE$3:AE115)+1,"")</f>
        <v/>
      </c>
      <c r="AF116" s="362" t="str">
        <f>IF(AM116&lt;&gt;"",MAX(AF$3:AF115)+1,"")</f>
        <v/>
      </c>
      <c r="AG116" s="362" t="str">
        <f>IF(AN116&lt;&gt;"",MAX(AG$3:AG115)+1,"")</f>
        <v/>
      </c>
      <c r="AH116" s="362" t="str">
        <f>IF(AO116&lt;&gt;"",MAX(AH$3:AH115)+1,"")</f>
        <v/>
      </c>
      <c r="AI116" s="362" t="str">
        <f>IF(AP116&lt;&gt;"",MAX(AI$3:AI115)+1,"")</f>
        <v/>
      </c>
      <c r="AK116" s="362" t="str">
        <f>IF(B116="","",IF(COUNTIF($AK$3:AL115,B116)=0,B116,""))</f>
        <v/>
      </c>
      <c r="AL116" s="362" t="str">
        <f>IF(C116="","",IF($B116='Oneri di Urbanizzazione'!$E$29,IF(COUNTIF($AL$3:AL115,$C116)=0,$C116,""),""))</f>
        <v/>
      </c>
      <c r="AM116" s="362" t="str">
        <f>IF(D116="","",IF(AND($B116='Oneri di Urbanizzazione'!$E$29,$C116='Oneri di Urbanizzazione'!$E$31),IF(COUNTIF(AM$3:AM115,$D116)=0,$D116,""),""))</f>
        <v/>
      </c>
      <c r="AN116" s="362" t="str">
        <f>IF(E116="","",IF(AND($B116='Oneri di Urbanizzazione'!$E$29,$C116='Oneri di Urbanizzazione'!$E$31,$D116='Oneri di Urbanizzazione'!$E$34),IF(COUNTIF(AN$3:AN115,$E116)=0,$E116,""),""))</f>
        <v/>
      </c>
      <c r="AO116" s="362" t="str">
        <f>IF(F116="","",IF(AND($B116='Oneri di Urbanizzazione'!$E$29,$C116='Oneri di Urbanizzazione'!$E$31,$D116='Oneri di Urbanizzazione'!$E$34,$E116='Oneri di Urbanizzazione'!$E$36),IF(COUNTIF(AO$3:AO115,$F116)=0,$F116,""),""))</f>
        <v/>
      </c>
      <c r="AP116" s="362" t="str">
        <f>IF(G116="","",IF(AND($B116='Oneri di Urbanizzazione'!$E$29,$C116='Oneri di Urbanizzazione'!$E$31,$D116='Oneri di Urbanizzazione'!$E$34,$E116='Oneri di Urbanizzazione'!$E$36,$F116='Oneri di Urbanizzazione'!$E$38),IF(COUNTIF(AP$3:AP115,$G116)=0,$G116,""),""))</f>
        <v/>
      </c>
      <c r="AY116">
        <f t="shared" si="42"/>
        <v>114</v>
      </c>
      <c r="AZ116" s="375" t="str">
        <f t="shared" si="34"/>
        <v/>
      </c>
      <c r="BA116" s="375" t="str">
        <f t="shared" si="35"/>
        <v/>
      </c>
      <c r="BB116" s="375" t="str">
        <f t="shared" si="36"/>
        <v/>
      </c>
      <c r="BC116" s="375" t="str">
        <f t="shared" si="37"/>
        <v/>
      </c>
      <c r="BD116" s="375" t="str">
        <f t="shared" si="38"/>
        <v/>
      </c>
      <c r="BE116" s="375" t="str">
        <f t="shared" si="39"/>
        <v/>
      </c>
      <c r="BI116" t="str">
        <f>IF(BP116&lt;&gt;"",MAX(BI$3:BI115)+1,"")</f>
        <v/>
      </c>
      <c r="BJ116" t="str">
        <f>IF(BQ116&lt;&gt;"",MAX(BJ$3:BJ115)+1,"")</f>
        <v/>
      </c>
      <c r="BK116" t="str">
        <f>IF(BR116&lt;&gt;"",MAX(BK$3:BK115)+1,"")</f>
        <v/>
      </c>
      <c r="BL116" t="str">
        <f>IF(BS116&lt;&gt;"",MAX(BL$3:BL115)+1,"")</f>
        <v/>
      </c>
      <c r="BM116" t="str">
        <f>IF(BT116&lt;&gt;"",MAX(BM$3:BM115)+1,"")</f>
        <v/>
      </c>
      <c r="BN116" t="str">
        <f>IF(BU116&lt;&gt;"",MAX(BN$3:BN115)+1,"")</f>
        <v/>
      </c>
      <c r="BP116" t="str">
        <f>IF(B116&lt;&gt;"",IF(COUNTIF(BP$3:BP115,B116)&gt;0,"",B116),"")</f>
        <v/>
      </c>
      <c r="BQ116" t="str">
        <f>IF(C116&lt;&gt;"",IF(COUNTIF(BQ$3:BQ115,C116)&gt;0,"",C116),"")</f>
        <v/>
      </c>
      <c r="BR116" t="str">
        <f>IF(D116&lt;&gt;"",IF(COUNTIF(BR$3:BR115,D116)&gt;0,"",D116),"")</f>
        <v/>
      </c>
      <c r="BS116" t="str">
        <f>IF(E116&lt;&gt;"",IF(COUNTIF(BS$3:BS115,E116)&gt;0,"",E116),"")</f>
        <v/>
      </c>
      <c r="BT116" t="str">
        <f>IF(F116&lt;&gt;"",IF(COUNTIF(BT$3:BT115,F116)&gt;0,"",F116),"")</f>
        <v/>
      </c>
      <c r="BU116" t="str">
        <f>IF(G116&lt;&gt;"",IF(COUNTIF(BU$3:BU115,G116)&gt;0,"",G116),"")</f>
        <v/>
      </c>
    </row>
    <row r="117" spans="1:73" ht="18" x14ac:dyDescent="0.2">
      <c r="A117" s="595" t="str">
        <f t="shared" si="28"/>
        <v/>
      </c>
      <c r="B117" s="596"/>
      <c r="C117" s="596"/>
      <c r="D117" s="596"/>
      <c r="E117" s="597"/>
      <c r="F117" s="596"/>
      <c r="G117" s="596"/>
      <c r="H117" s="598"/>
      <c r="I117" s="598"/>
      <c r="J117" s="598"/>
      <c r="K117" s="948"/>
      <c r="L117" s="822"/>
      <c r="M117" s="822"/>
      <c r="N117" s="950"/>
      <c r="O117" s="599"/>
      <c r="P117" s="597"/>
      <c r="Q117" s="597"/>
      <c r="R117" s="597"/>
      <c r="S117" s="600"/>
      <c r="V117" s="362">
        <f t="shared" si="40"/>
        <v>115</v>
      </c>
      <c r="W117" s="601" t="str">
        <f t="shared" si="41"/>
        <v/>
      </c>
      <c r="X117" s="601" t="str">
        <f t="shared" si="29"/>
        <v/>
      </c>
      <c r="Y117" s="601" t="str">
        <f t="shared" si="30"/>
        <v/>
      </c>
      <c r="Z117" s="601" t="str">
        <f t="shared" si="31"/>
        <v/>
      </c>
      <c r="AA117" s="601" t="str">
        <f t="shared" si="32"/>
        <v/>
      </c>
      <c r="AB117" s="601" t="str">
        <f t="shared" si="33"/>
        <v/>
      </c>
      <c r="AD117" s="362" t="str">
        <f>IF(AK117&lt;&gt;"",MAX(AD$3:AD116)+1,"")</f>
        <v/>
      </c>
      <c r="AE117" s="362" t="str">
        <f>IF(AL117&lt;&gt;"",MAX(AE$3:AE116)+1,"")</f>
        <v/>
      </c>
      <c r="AF117" s="362" t="str">
        <f>IF(AM117&lt;&gt;"",MAX(AF$3:AF116)+1,"")</f>
        <v/>
      </c>
      <c r="AG117" s="362" t="str">
        <f>IF(AN117&lt;&gt;"",MAX(AG$3:AG116)+1,"")</f>
        <v/>
      </c>
      <c r="AH117" s="362" t="str">
        <f>IF(AO117&lt;&gt;"",MAX(AH$3:AH116)+1,"")</f>
        <v/>
      </c>
      <c r="AI117" s="362" t="str">
        <f>IF(AP117&lt;&gt;"",MAX(AI$3:AI116)+1,"")</f>
        <v/>
      </c>
      <c r="AK117" s="362" t="str">
        <f>IF(B117="","",IF(COUNTIF($AK$3:AL116,B117)=0,B117,""))</f>
        <v/>
      </c>
      <c r="AL117" s="362" t="str">
        <f>IF(C117="","",IF($B117='Oneri di Urbanizzazione'!$E$29,IF(COUNTIF($AL$3:AL116,$C117)=0,$C117,""),""))</f>
        <v/>
      </c>
      <c r="AM117" s="362" t="str">
        <f>IF(D117="","",IF(AND($B117='Oneri di Urbanizzazione'!$E$29,$C117='Oneri di Urbanizzazione'!$E$31),IF(COUNTIF(AM$3:AM116,$D117)=0,$D117,""),""))</f>
        <v/>
      </c>
      <c r="AN117" s="362" t="str">
        <f>IF(E117="","",IF(AND($B117='Oneri di Urbanizzazione'!$E$29,$C117='Oneri di Urbanizzazione'!$E$31,$D117='Oneri di Urbanizzazione'!$E$34),IF(COUNTIF(AN$3:AN116,$E117)=0,$E117,""),""))</f>
        <v/>
      </c>
      <c r="AO117" s="362" t="str">
        <f>IF(F117="","",IF(AND($B117='Oneri di Urbanizzazione'!$E$29,$C117='Oneri di Urbanizzazione'!$E$31,$D117='Oneri di Urbanizzazione'!$E$34,$E117='Oneri di Urbanizzazione'!$E$36),IF(COUNTIF(AO$3:AO116,$F117)=0,$F117,""),""))</f>
        <v/>
      </c>
      <c r="AP117" s="362" t="str">
        <f>IF(G117="","",IF(AND($B117='Oneri di Urbanizzazione'!$E$29,$C117='Oneri di Urbanizzazione'!$E$31,$D117='Oneri di Urbanizzazione'!$E$34,$E117='Oneri di Urbanizzazione'!$E$36,$F117='Oneri di Urbanizzazione'!$E$38),IF(COUNTIF(AP$3:AP116,$G117)=0,$G117,""),""))</f>
        <v/>
      </c>
      <c r="AY117">
        <f t="shared" si="42"/>
        <v>115</v>
      </c>
      <c r="AZ117" s="375" t="str">
        <f t="shared" si="34"/>
        <v/>
      </c>
      <c r="BA117" s="375" t="str">
        <f t="shared" si="35"/>
        <v/>
      </c>
      <c r="BB117" s="375" t="str">
        <f t="shared" si="36"/>
        <v/>
      </c>
      <c r="BC117" s="375" t="str">
        <f t="shared" si="37"/>
        <v/>
      </c>
      <c r="BD117" s="375" t="str">
        <f t="shared" si="38"/>
        <v/>
      </c>
      <c r="BE117" s="375" t="str">
        <f t="shared" si="39"/>
        <v/>
      </c>
      <c r="BI117" t="str">
        <f>IF(BP117&lt;&gt;"",MAX(BI$3:BI116)+1,"")</f>
        <v/>
      </c>
      <c r="BJ117" t="str">
        <f>IF(BQ117&lt;&gt;"",MAX(BJ$3:BJ116)+1,"")</f>
        <v/>
      </c>
      <c r="BK117" t="str">
        <f>IF(BR117&lt;&gt;"",MAX(BK$3:BK116)+1,"")</f>
        <v/>
      </c>
      <c r="BL117" t="str">
        <f>IF(BS117&lt;&gt;"",MAX(BL$3:BL116)+1,"")</f>
        <v/>
      </c>
      <c r="BM117" t="str">
        <f>IF(BT117&lt;&gt;"",MAX(BM$3:BM116)+1,"")</f>
        <v/>
      </c>
      <c r="BN117" t="str">
        <f>IF(BU117&lt;&gt;"",MAX(BN$3:BN116)+1,"")</f>
        <v/>
      </c>
      <c r="BP117" t="str">
        <f>IF(B117&lt;&gt;"",IF(COUNTIF(BP$3:BP116,B117)&gt;0,"",B117),"")</f>
        <v/>
      </c>
      <c r="BQ117" t="str">
        <f>IF(C117&lt;&gt;"",IF(COUNTIF(BQ$3:BQ116,C117)&gt;0,"",C117),"")</f>
        <v/>
      </c>
      <c r="BR117" t="str">
        <f>IF(D117&lt;&gt;"",IF(COUNTIF(BR$3:BR116,D117)&gt;0,"",D117),"")</f>
        <v/>
      </c>
      <c r="BS117" t="str">
        <f>IF(E117&lt;&gt;"",IF(COUNTIF(BS$3:BS116,E117)&gt;0,"",E117),"")</f>
        <v/>
      </c>
      <c r="BT117" t="str">
        <f>IF(F117&lt;&gt;"",IF(COUNTIF(BT$3:BT116,F117)&gt;0,"",F117),"")</f>
        <v/>
      </c>
      <c r="BU117" t="str">
        <f>IF(G117&lt;&gt;"",IF(COUNTIF(BU$3:BU116,G117)&gt;0,"",G117),"")</f>
        <v/>
      </c>
    </row>
    <row r="118" spans="1:73" ht="18" x14ac:dyDescent="0.2">
      <c r="A118" s="595" t="str">
        <f t="shared" si="28"/>
        <v/>
      </c>
      <c r="B118" s="596"/>
      <c r="C118" s="596"/>
      <c r="D118" s="596"/>
      <c r="E118" s="597"/>
      <c r="F118" s="596"/>
      <c r="G118" s="596"/>
      <c r="H118" s="598"/>
      <c r="I118" s="598"/>
      <c r="J118" s="598"/>
      <c r="K118" s="948"/>
      <c r="L118" s="822"/>
      <c r="M118" s="822"/>
      <c r="N118" s="950"/>
      <c r="O118" s="599"/>
      <c r="P118" s="597"/>
      <c r="Q118" s="597"/>
      <c r="R118" s="597"/>
      <c r="S118" s="600"/>
      <c r="V118" s="362">
        <f t="shared" si="40"/>
        <v>116</v>
      </c>
      <c r="W118" s="601" t="str">
        <f t="shared" si="41"/>
        <v/>
      </c>
      <c r="X118" s="601" t="str">
        <f t="shared" si="29"/>
        <v/>
      </c>
      <c r="Y118" s="601" t="str">
        <f t="shared" si="30"/>
        <v/>
      </c>
      <c r="Z118" s="601" t="str">
        <f t="shared" si="31"/>
        <v/>
      </c>
      <c r="AA118" s="601" t="str">
        <f t="shared" si="32"/>
        <v/>
      </c>
      <c r="AB118" s="601" t="str">
        <f t="shared" si="33"/>
        <v/>
      </c>
      <c r="AD118" s="362" t="str">
        <f>IF(AK118&lt;&gt;"",MAX(AD$3:AD117)+1,"")</f>
        <v/>
      </c>
      <c r="AE118" s="362" t="str">
        <f>IF(AL118&lt;&gt;"",MAX(AE$3:AE117)+1,"")</f>
        <v/>
      </c>
      <c r="AF118" s="362" t="str">
        <f>IF(AM118&lt;&gt;"",MAX(AF$3:AF117)+1,"")</f>
        <v/>
      </c>
      <c r="AG118" s="362" t="str">
        <f>IF(AN118&lt;&gt;"",MAX(AG$3:AG117)+1,"")</f>
        <v/>
      </c>
      <c r="AH118" s="362" t="str">
        <f>IF(AO118&lt;&gt;"",MAX(AH$3:AH117)+1,"")</f>
        <v/>
      </c>
      <c r="AI118" s="362" t="str">
        <f>IF(AP118&lt;&gt;"",MAX(AI$3:AI117)+1,"")</f>
        <v/>
      </c>
      <c r="AK118" s="362" t="str">
        <f>IF(B118="","",IF(COUNTIF($AK$3:AL117,B118)=0,B118,""))</f>
        <v/>
      </c>
      <c r="AL118" s="362" t="str">
        <f>IF(C118="","",IF($B118='Oneri di Urbanizzazione'!$E$29,IF(COUNTIF($AL$3:AL117,$C118)=0,$C118,""),""))</f>
        <v/>
      </c>
      <c r="AM118" s="362" t="str">
        <f>IF(D118="","",IF(AND($B118='Oneri di Urbanizzazione'!$E$29,$C118='Oneri di Urbanizzazione'!$E$31),IF(COUNTIF(AM$3:AM117,$D118)=0,$D118,""),""))</f>
        <v/>
      </c>
      <c r="AN118" s="362" t="str">
        <f>IF(E118="","",IF(AND($B118='Oneri di Urbanizzazione'!$E$29,$C118='Oneri di Urbanizzazione'!$E$31,$D118='Oneri di Urbanizzazione'!$E$34),IF(COUNTIF(AN$3:AN117,$E118)=0,$E118,""),""))</f>
        <v/>
      </c>
      <c r="AO118" s="362" t="str">
        <f>IF(F118="","",IF(AND($B118='Oneri di Urbanizzazione'!$E$29,$C118='Oneri di Urbanizzazione'!$E$31,$D118='Oneri di Urbanizzazione'!$E$34,$E118='Oneri di Urbanizzazione'!$E$36),IF(COUNTIF(AO$3:AO117,$F118)=0,$F118,""),""))</f>
        <v/>
      </c>
      <c r="AP118" s="362" t="str">
        <f>IF(G118="","",IF(AND($B118='Oneri di Urbanizzazione'!$E$29,$C118='Oneri di Urbanizzazione'!$E$31,$D118='Oneri di Urbanizzazione'!$E$34,$E118='Oneri di Urbanizzazione'!$E$36,$F118='Oneri di Urbanizzazione'!$E$38),IF(COUNTIF(AP$3:AP117,$G118)=0,$G118,""),""))</f>
        <v/>
      </c>
      <c r="AY118">
        <f t="shared" si="42"/>
        <v>116</v>
      </c>
      <c r="AZ118" s="375" t="str">
        <f t="shared" si="34"/>
        <v/>
      </c>
      <c r="BA118" s="375" t="str">
        <f t="shared" si="35"/>
        <v/>
      </c>
      <c r="BB118" s="375" t="str">
        <f t="shared" si="36"/>
        <v/>
      </c>
      <c r="BC118" s="375" t="str">
        <f t="shared" si="37"/>
        <v/>
      </c>
      <c r="BD118" s="375" t="str">
        <f t="shared" si="38"/>
        <v/>
      </c>
      <c r="BE118" s="375" t="str">
        <f t="shared" si="39"/>
        <v/>
      </c>
      <c r="BI118" t="str">
        <f>IF(BP118&lt;&gt;"",MAX(BI$3:BI117)+1,"")</f>
        <v/>
      </c>
      <c r="BJ118" t="str">
        <f>IF(BQ118&lt;&gt;"",MAX(BJ$3:BJ117)+1,"")</f>
        <v/>
      </c>
      <c r="BK118" t="str">
        <f>IF(BR118&lt;&gt;"",MAX(BK$3:BK117)+1,"")</f>
        <v/>
      </c>
      <c r="BL118" t="str">
        <f>IF(BS118&lt;&gt;"",MAX(BL$3:BL117)+1,"")</f>
        <v/>
      </c>
      <c r="BM118" t="str">
        <f>IF(BT118&lt;&gt;"",MAX(BM$3:BM117)+1,"")</f>
        <v/>
      </c>
      <c r="BN118" t="str">
        <f>IF(BU118&lt;&gt;"",MAX(BN$3:BN117)+1,"")</f>
        <v/>
      </c>
      <c r="BP118" t="str">
        <f>IF(B118&lt;&gt;"",IF(COUNTIF(BP$3:BP117,B118)&gt;0,"",B118),"")</f>
        <v/>
      </c>
      <c r="BQ118" t="str">
        <f>IF(C118&lt;&gt;"",IF(COUNTIF(BQ$3:BQ117,C118)&gt;0,"",C118),"")</f>
        <v/>
      </c>
      <c r="BR118" t="str">
        <f>IF(D118&lt;&gt;"",IF(COUNTIF(BR$3:BR117,D118)&gt;0,"",D118),"")</f>
        <v/>
      </c>
      <c r="BS118" t="str">
        <f>IF(E118&lt;&gt;"",IF(COUNTIF(BS$3:BS117,E118)&gt;0,"",E118),"")</f>
        <v/>
      </c>
      <c r="BT118" t="str">
        <f>IF(F118&lt;&gt;"",IF(COUNTIF(BT$3:BT117,F118)&gt;0,"",F118),"")</f>
        <v/>
      </c>
      <c r="BU118" t="str">
        <f>IF(G118&lt;&gt;"",IF(COUNTIF(BU$3:BU117,G118)&gt;0,"",G118),"")</f>
        <v/>
      </c>
    </row>
    <row r="119" spans="1:73" ht="18" x14ac:dyDescent="0.2">
      <c r="A119" s="595" t="str">
        <f t="shared" si="28"/>
        <v/>
      </c>
      <c r="B119" s="596"/>
      <c r="C119" s="596"/>
      <c r="D119" s="596"/>
      <c r="E119" s="597"/>
      <c r="F119" s="596"/>
      <c r="G119" s="596"/>
      <c r="H119" s="598"/>
      <c r="I119" s="598"/>
      <c r="J119" s="598"/>
      <c r="K119" s="948"/>
      <c r="L119" s="822"/>
      <c r="M119" s="822"/>
      <c r="N119" s="950"/>
      <c r="O119" s="599"/>
      <c r="P119" s="597"/>
      <c r="Q119" s="597"/>
      <c r="R119" s="597"/>
      <c r="S119" s="600"/>
      <c r="V119" s="362">
        <f t="shared" si="40"/>
        <v>117</v>
      </c>
      <c r="W119" s="601" t="str">
        <f t="shared" si="41"/>
        <v/>
      </c>
      <c r="X119" s="601" t="str">
        <f t="shared" si="29"/>
        <v/>
      </c>
      <c r="Y119" s="601" t="str">
        <f t="shared" si="30"/>
        <v/>
      </c>
      <c r="Z119" s="601" t="str">
        <f t="shared" si="31"/>
        <v/>
      </c>
      <c r="AA119" s="601" t="str">
        <f t="shared" si="32"/>
        <v/>
      </c>
      <c r="AB119" s="601" t="str">
        <f t="shared" si="33"/>
        <v/>
      </c>
      <c r="AD119" s="362" t="str">
        <f>IF(AK119&lt;&gt;"",MAX(AD$3:AD118)+1,"")</f>
        <v/>
      </c>
      <c r="AE119" s="362" t="str">
        <f>IF(AL119&lt;&gt;"",MAX(AE$3:AE118)+1,"")</f>
        <v/>
      </c>
      <c r="AF119" s="362" t="str">
        <f>IF(AM119&lt;&gt;"",MAX(AF$3:AF118)+1,"")</f>
        <v/>
      </c>
      <c r="AG119" s="362" t="str">
        <f>IF(AN119&lt;&gt;"",MAX(AG$3:AG118)+1,"")</f>
        <v/>
      </c>
      <c r="AH119" s="362" t="str">
        <f>IF(AO119&lt;&gt;"",MAX(AH$3:AH118)+1,"")</f>
        <v/>
      </c>
      <c r="AI119" s="362" t="str">
        <f>IF(AP119&lt;&gt;"",MAX(AI$3:AI118)+1,"")</f>
        <v/>
      </c>
      <c r="AK119" s="362" t="str">
        <f>IF(B119="","",IF(COUNTIF($AK$3:AL118,B119)=0,B119,""))</f>
        <v/>
      </c>
      <c r="AL119" s="362" t="str">
        <f>IF(C119="","",IF($B119='Oneri di Urbanizzazione'!$E$29,IF(COUNTIF($AL$3:AL118,$C119)=0,$C119,""),""))</f>
        <v/>
      </c>
      <c r="AM119" s="362" t="str">
        <f>IF(D119="","",IF(AND($B119='Oneri di Urbanizzazione'!$E$29,$C119='Oneri di Urbanizzazione'!$E$31),IF(COUNTIF(AM$3:AM118,$D119)=0,$D119,""),""))</f>
        <v/>
      </c>
      <c r="AN119" s="362" t="str">
        <f>IF(E119="","",IF(AND($B119='Oneri di Urbanizzazione'!$E$29,$C119='Oneri di Urbanizzazione'!$E$31,$D119='Oneri di Urbanizzazione'!$E$34),IF(COUNTIF(AN$3:AN118,$E119)=0,$E119,""),""))</f>
        <v/>
      </c>
      <c r="AO119" s="362" t="str">
        <f>IF(F119="","",IF(AND($B119='Oneri di Urbanizzazione'!$E$29,$C119='Oneri di Urbanizzazione'!$E$31,$D119='Oneri di Urbanizzazione'!$E$34,$E119='Oneri di Urbanizzazione'!$E$36),IF(COUNTIF(AO$3:AO118,$F119)=0,$F119,""),""))</f>
        <v/>
      </c>
      <c r="AP119" s="362" t="str">
        <f>IF(G119="","",IF(AND($B119='Oneri di Urbanizzazione'!$E$29,$C119='Oneri di Urbanizzazione'!$E$31,$D119='Oneri di Urbanizzazione'!$E$34,$E119='Oneri di Urbanizzazione'!$E$36,$F119='Oneri di Urbanizzazione'!$E$38),IF(COUNTIF(AP$3:AP118,$G119)=0,$G119,""),""))</f>
        <v/>
      </c>
      <c r="AY119">
        <f t="shared" si="42"/>
        <v>117</v>
      </c>
      <c r="AZ119" s="375" t="str">
        <f t="shared" si="34"/>
        <v/>
      </c>
      <c r="BA119" s="375" t="str">
        <f t="shared" si="35"/>
        <v/>
      </c>
      <c r="BB119" s="375" t="str">
        <f t="shared" si="36"/>
        <v/>
      </c>
      <c r="BC119" s="375" t="str">
        <f t="shared" si="37"/>
        <v/>
      </c>
      <c r="BD119" s="375" t="str">
        <f t="shared" si="38"/>
        <v/>
      </c>
      <c r="BE119" s="375" t="str">
        <f t="shared" si="39"/>
        <v/>
      </c>
      <c r="BI119" t="str">
        <f>IF(BP119&lt;&gt;"",MAX(BI$3:BI118)+1,"")</f>
        <v/>
      </c>
      <c r="BJ119" t="str">
        <f>IF(BQ119&lt;&gt;"",MAX(BJ$3:BJ118)+1,"")</f>
        <v/>
      </c>
      <c r="BK119" t="str">
        <f>IF(BR119&lt;&gt;"",MAX(BK$3:BK118)+1,"")</f>
        <v/>
      </c>
      <c r="BL119" t="str">
        <f>IF(BS119&lt;&gt;"",MAX(BL$3:BL118)+1,"")</f>
        <v/>
      </c>
      <c r="BM119" t="str">
        <f>IF(BT119&lt;&gt;"",MAX(BM$3:BM118)+1,"")</f>
        <v/>
      </c>
      <c r="BN119" t="str">
        <f>IF(BU119&lt;&gt;"",MAX(BN$3:BN118)+1,"")</f>
        <v/>
      </c>
      <c r="BP119" t="str">
        <f>IF(B119&lt;&gt;"",IF(COUNTIF(BP$3:BP118,B119)&gt;0,"",B119),"")</f>
        <v/>
      </c>
      <c r="BQ119" t="str">
        <f>IF(C119&lt;&gt;"",IF(COUNTIF(BQ$3:BQ118,C119)&gt;0,"",C119),"")</f>
        <v/>
      </c>
      <c r="BR119" t="str">
        <f>IF(D119&lt;&gt;"",IF(COUNTIF(BR$3:BR118,D119)&gt;0,"",D119),"")</f>
        <v/>
      </c>
      <c r="BS119" t="str">
        <f>IF(E119&lt;&gt;"",IF(COUNTIF(BS$3:BS118,E119)&gt;0,"",E119),"")</f>
        <v/>
      </c>
      <c r="BT119" t="str">
        <f>IF(F119&lt;&gt;"",IF(COUNTIF(BT$3:BT118,F119)&gt;0,"",F119),"")</f>
        <v/>
      </c>
      <c r="BU119" t="str">
        <f>IF(G119&lt;&gt;"",IF(COUNTIF(BU$3:BU118,G119)&gt;0,"",G119),"")</f>
        <v/>
      </c>
    </row>
    <row r="120" spans="1:73" ht="18" x14ac:dyDescent="0.2">
      <c r="A120" s="595" t="str">
        <f t="shared" si="28"/>
        <v/>
      </c>
      <c r="B120" s="596"/>
      <c r="C120" s="596"/>
      <c r="D120" s="596"/>
      <c r="E120" s="597"/>
      <c r="F120" s="596"/>
      <c r="G120" s="596"/>
      <c r="H120" s="598"/>
      <c r="I120" s="598"/>
      <c r="J120" s="598"/>
      <c r="K120" s="948"/>
      <c r="L120" s="822"/>
      <c r="M120" s="822"/>
      <c r="N120" s="950"/>
      <c r="O120" s="599"/>
      <c r="P120" s="597"/>
      <c r="Q120" s="597"/>
      <c r="R120" s="597"/>
      <c r="S120" s="600"/>
      <c r="V120" s="362">
        <f t="shared" si="40"/>
        <v>118</v>
      </c>
      <c r="W120" s="601" t="str">
        <f t="shared" si="41"/>
        <v/>
      </c>
      <c r="X120" s="601" t="str">
        <f t="shared" si="29"/>
        <v/>
      </c>
      <c r="Y120" s="601" t="str">
        <f t="shared" si="30"/>
        <v/>
      </c>
      <c r="Z120" s="601" t="str">
        <f t="shared" si="31"/>
        <v/>
      </c>
      <c r="AA120" s="601" t="str">
        <f t="shared" si="32"/>
        <v/>
      </c>
      <c r="AB120" s="601" t="str">
        <f t="shared" si="33"/>
        <v/>
      </c>
      <c r="AD120" s="362" t="str">
        <f>IF(AK120&lt;&gt;"",MAX(AD$3:AD119)+1,"")</f>
        <v/>
      </c>
      <c r="AE120" s="362" t="str">
        <f>IF(AL120&lt;&gt;"",MAX(AE$3:AE119)+1,"")</f>
        <v/>
      </c>
      <c r="AF120" s="362" t="str">
        <f>IF(AM120&lt;&gt;"",MAX(AF$3:AF119)+1,"")</f>
        <v/>
      </c>
      <c r="AG120" s="362" t="str">
        <f>IF(AN120&lt;&gt;"",MAX(AG$3:AG119)+1,"")</f>
        <v/>
      </c>
      <c r="AH120" s="362" t="str">
        <f>IF(AO120&lt;&gt;"",MAX(AH$3:AH119)+1,"")</f>
        <v/>
      </c>
      <c r="AI120" s="362" t="str">
        <f>IF(AP120&lt;&gt;"",MAX(AI$3:AI119)+1,"")</f>
        <v/>
      </c>
      <c r="AK120" s="362" t="str">
        <f>IF(B120="","",IF(COUNTIF($AK$3:AL119,B120)=0,B120,""))</f>
        <v/>
      </c>
      <c r="AL120" s="362" t="str">
        <f>IF(C120="","",IF($B120='Oneri di Urbanizzazione'!$E$29,IF(COUNTIF($AL$3:AL119,$C120)=0,$C120,""),""))</f>
        <v/>
      </c>
      <c r="AM120" s="362" t="str">
        <f>IF(D120="","",IF(AND($B120='Oneri di Urbanizzazione'!$E$29,$C120='Oneri di Urbanizzazione'!$E$31),IF(COUNTIF(AM$3:AM119,$D120)=0,$D120,""),""))</f>
        <v/>
      </c>
      <c r="AN120" s="362" t="str">
        <f>IF(E120="","",IF(AND($B120='Oneri di Urbanizzazione'!$E$29,$C120='Oneri di Urbanizzazione'!$E$31,$D120='Oneri di Urbanizzazione'!$E$34),IF(COUNTIF(AN$3:AN119,$E120)=0,$E120,""),""))</f>
        <v/>
      </c>
      <c r="AO120" s="362" t="str">
        <f>IF(F120="","",IF(AND($B120='Oneri di Urbanizzazione'!$E$29,$C120='Oneri di Urbanizzazione'!$E$31,$D120='Oneri di Urbanizzazione'!$E$34,$E120='Oneri di Urbanizzazione'!$E$36),IF(COUNTIF(AO$3:AO119,$F120)=0,$F120,""),""))</f>
        <v/>
      </c>
      <c r="AP120" s="362" t="str">
        <f>IF(G120="","",IF(AND($B120='Oneri di Urbanizzazione'!$E$29,$C120='Oneri di Urbanizzazione'!$E$31,$D120='Oneri di Urbanizzazione'!$E$34,$E120='Oneri di Urbanizzazione'!$E$36,$F120='Oneri di Urbanizzazione'!$E$38),IF(COUNTIF(AP$3:AP119,$G120)=0,$G120,""),""))</f>
        <v/>
      </c>
      <c r="AY120">
        <f t="shared" si="42"/>
        <v>118</v>
      </c>
      <c r="AZ120" s="375" t="str">
        <f t="shared" si="34"/>
        <v/>
      </c>
      <c r="BA120" s="375" t="str">
        <f t="shared" si="35"/>
        <v/>
      </c>
      <c r="BB120" s="375" t="str">
        <f t="shared" si="36"/>
        <v/>
      </c>
      <c r="BC120" s="375" t="str">
        <f t="shared" si="37"/>
        <v/>
      </c>
      <c r="BD120" s="375" t="str">
        <f t="shared" si="38"/>
        <v/>
      </c>
      <c r="BE120" s="375" t="str">
        <f t="shared" si="39"/>
        <v/>
      </c>
      <c r="BI120" t="str">
        <f>IF(BP120&lt;&gt;"",MAX(BI$3:BI119)+1,"")</f>
        <v/>
      </c>
      <c r="BJ120" t="str">
        <f>IF(BQ120&lt;&gt;"",MAX(BJ$3:BJ119)+1,"")</f>
        <v/>
      </c>
      <c r="BK120" t="str">
        <f>IF(BR120&lt;&gt;"",MAX(BK$3:BK119)+1,"")</f>
        <v/>
      </c>
      <c r="BL120" t="str">
        <f>IF(BS120&lt;&gt;"",MAX(BL$3:BL119)+1,"")</f>
        <v/>
      </c>
      <c r="BM120" t="str">
        <f>IF(BT120&lt;&gt;"",MAX(BM$3:BM119)+1,"")</f>
        <v/>
      </c>
      <c r="BN120" t="str">
        <f>IF(BU120&lt;&gt;"",MAX(BN$3:BN119)+1,"")</f>
        <v/>
      </c>
      <c r="BP120" t="str">
        <f>IF(B120&lt;&gt;"",IF(COUNTIF(BP$3:BP119,B120)&gt;0,"",B120),"")</f>
        <v/>
      </c>
      <c r="BQ120" t="str">
        <f>IF(C120&lt;&gt;"",IF(COUNTIF(BQ$3:BQ119,C120)&gt;0,"",C120),"")</f>
        <v/>
      </c>
      <c r="BR120" t="str">
        <f>IF(D120&lt;&gt;"",IF(COUNTIF(BR$3:BR119,D120)&gt;0,"",D120),"")</f>
        <v/>
      </c>
      <c r="BS120" t="str">
        <f>IF(E120&lt;&gt;"",IF(COUNTIF(BS$3:BS119,E120)&gt;0,"",E120),"")</f>
        <v/>
      </c>
      <c r="BT120" t="str">
        <f>IF(F120&lt;&gt;"",IF(COUNTIF(BT$3:BT119,F120)&gt;0,"",F120),"")</f>
        <v/>
      </c>
      <c r="BU120" t="str">
        <f>IF(G120&lt;&gt;"",IF(COUNTIF(BU$3:BU119,G120)&gt;0,"",G120),"")</f>
        <v/>
      </c>
    </row>
    <row r="121" spans="1:73" ht="18" x14ac:dyDescent="0.2">
      <c r="A121" s="595" t="str">
        <f t="shared" si="28"/>
        <v/>
      </c>
      <c r="B121" s="596"/>
      <c r="C121" s="596"/>
      <c r="D121" s="596"/>
      <c r="E121" s="597"/>
      <c r="F121" s="596"/>
      <c r="G121" s="596"/>
      <c r="H121" s="598"/>
      <c r="I121" s="598"/>
      <c r="J121" s="598"/>
      <c r="K121" s="948"/>
      <c r="L121" s="822"/>
      <c r="M121" s="822"/>
      <c r="N121" s="950"/>
      <c r="O121" s="599"/>
      <c r="P121" s="597"/>
      <c r="Q121" s="597"/>
      <c r="R121" s="597"/>
      <c r="S121" s="600"/>
      <c r="V121" s="362">
        <f t="shared" si="40"/>
        <v>119</v>
      </c>
      <c r="W121" s="601" t="str">
        <f t="shared" si="41"/>
        <v/>
      </c>
      <c r="X121" s="601" t="str">
        <f t="shared" si="29"/>
        <v/>
      </c>
      <c r="Y121" s="601" t="str">
        <f t="shared" si="30"/>
        <v/>
      </c>
      <c r="Z121" s="601" t="str">
        <f t="shared" si="31"/>
        <v/>
      </c>
      <c r="AA121" s="601" t="str">
        <f t="shared" si="32"/>
        <v/>
      </c>
      <c r="AB121" s="601" t="str">
        <f t="shared" si="33"/>
        <v/>
      </c>
      <c r="AD121" s="362" t="str">
        <f>IF(AK121&lt;&gt;"",MAX(AD$3:AD120)+1,"")</f>
        <v/>
      </c>
      <c r="AE121" s="362" t="str">
        <f>IF(AL121&lt;&gt;"",MAX(AE$3:AE120)+1,"")</f>
        <v/>
      </c>
      <c r="AF121" s="362" t="str">
        <f>IF(AM121&lt;&gt;"",MAX(AF$3:AF120)+1,"")</f>
        <v/>
      </c>
      <c r="AG121" s="362" t="str">
        <f>IF(AN121&lt;&gt;"",MAX(AG$3:AG120)+1,"")</f>
        <v/>
      </c>
      <c r="AH121" s="362" t="str">
        <f>IF(AO121&lt;&gt;"",MAX(AH$3:AH120)+1,"")</f>
        <v/>
      </c>
      <c r="AI121" s="362" t="str">
        <f>IF(AP121&lt;&gt;"",MAX(AI$3:AI120)+1,"")</f>
        <v/>
      </c>
      <c r="AK121" s="362" t="str">
        <f>IF(B121="","",IF(COUNTIF($AK$3:AL120,B121)=0,B121,""))</f>
        <v/>
      </c>
      <c r="AL121" s="362" t="str">
        <f>IF(C121="","",IF($B121='Oneri di Urbanizzazione'!$E$29,IF(COUNTIF($AL$3:AL120,$C121)=0,$C121,""),""))</f>
        <v/>
      </c>
      <c r="AM121" s="362" t="str">
        <f>IF(D121="","",IF(AND($B121='Oneri di Urbanizzazione'!$E$29,$C121='Oneri di Urbanizzazione'!$E$31),IF(COUNTIF(AM$3:AM120,$D121)=0,$D121,""),""))</f>
        <v/>
      </c>
      <c r="AN121" s="362" t="str">
        <f>IF(E121="","",IF(AND($B121='Oneri di Urbanizzazione'!$E$29,$C121='Oneri di Urbanizzazione'!$E$31,$D121='Oneri di Urbanizzazione'!$E$34),IF(COUNTIF(AN$3:AN120,$E121)=0,$E121,""),""))</f>
        <v/>
      </c>
      <c r="AO121" s="362" t="str">
        <f>IF(F121="","",IF(AND($B121='Oneri di Urbanizzazione'!$E$29,$C121='Oneri di Urbanizzazione'!$E$31,$D121='Oneri di Urbanizzazione'!$E$34,$E121='Oneri di Urbanizzazione'!$E$36),IF(COUNTIF(AO$3:AO120,$F121)=0,$F121,""),""))</f>
        <v/>
      </c>
      <c r="AP121" s="362" t="str">
        <f>IF(G121="","",IF(AND($B121='Oneri di Urbanizzazione'!$E$29,$C121='Oneri di Urbanizzazione'!$E$31,$D121='Oneri di Urbanizzazione'!$E$34,$E121='Oneri di Urbanizzazione'!$E$36,$F121='Oneri di Urbanizzazione'!$E$38),IF(COUNTIF(AP$3:AP120,$G121)=0,$G121,""),""))</f>
        <v/>
      </c>
      <c r="AY121">
        <f t="shared" si="42"/>
        <v>119</v>
      </c>
      <c r="AZ121" s="375" t="str">
        <f t="shared" si="34"/>
        <v/>
      </c>
      <c r="BA121" s="375" t="str">
        <f t="shared" si="35"/>
        <v/>
      </c>
      <c r="BB121" s="375" t="str">
        <f t="shared" si="36"/>
        <v/>
      </c>
      <c r="BC121" s="375" t="str">
        <f t="shared" si="37"/>
        <v/>
      </c>
      <c r="BD121" s="375" t="str">
        <f t="shared" si="38"/>
        <v/>
      </c>
      <c r="BE121" s="375" t="str">
        <f t="shared" si="39"/>
        <v/>
      </c>
      <c r="BI121" t="str">
        <f>IF(BP121&lt;&gt;"",MAX(BI$3:BI120)+1,"")</f>
        <v/>
      </c>
      <c r="BJ121" t="str">
        <f>IF(BQ121&lt;&gt;"",MAX(BJ$3:BJ120)+1,"")</f>
        <v/>
      </c>
      <c r="BK121" t="str">
        <f>IF(BR121&lt;&gt;"",MAX(BK$3:BK120)+1,"")</f>
        <v/>
      </c>
      <c r="BL121" t="str">
        <f>IF(BS121&lt;&gt;"",MAX(BL$3:BL120)+1,"")</f>
        <v/>
      </c>
      <c r="BM121" t="str">
        <f>IF(BT121&lt;&gt;"",MAX(BM$3:BM120)+1,"")</f>
        <v/>
      </c>
      <c r="BN121" t="str">
        <f>IF(BU121&lt;&gt;"",MAX(BN$3:BN120)+1,"")</f>
        <v/>
      </c>
      <c r="BP121" t="str">
        <f>IF(B121&lt;&gt;"",IF(COUNTIF(BP$3:BP120,B121)&gt;0,"",B121),"")</f>
        <v/>
      </c>
      <c r="BQ121" t="str">
        <f>IF(C121&lt;&gt;"",IF(COUNTIF(BQ$3:BQ120,C121)&gt;0,"",C121),"")</f>
        <v/>
      </c>
      <c r="BR121" t="str">
        <f>IF(D121&lt;&gt;"",IF(COUNTIF(BR$3:BR120,D121)&gt;0,"",D121),"")</f>
        <v/>
      </c>
      <c r="BS121" t="str">
        <f>IF(E121&lt;&gt;"",IF(COUNTIF(BS$3:BS120,E121)&gt;0,"",E121),"")</f>
        <v/>
      </c>
      <c r="BT121" t="str">
        <f>IF(F121&lt;&gt;"",IF(COUNTIF(BT$3:BT120,F121)&gt;0,"",F121),"")</f>
        <v/>
      </c>
      <c r="BU121" t="str">
        <f>IF(G121&lt;&gt;"",IF(COUNTIF(BU$3:BU120,G121)&gt;0,"",G121),"")</f>
        <v/>
      </c>
    </row>
    <row r="122" spans="1:73" ht="18" x14ac:dyDescent="0.2">
      <c r="A122" s="595" t="str">
        <f t="shared" si="28"/>
        <v/>
      </c>
      <c r="B122" s="596"/>
      <c r="C122" s="596"/>
      <c r="D122" s="596"/>
      <c r="E122" s="597"/>
      <c r="F122" s="596"/>
      <c r="G122" s="596"/>
      <c r="H122" s="598"/>
      <c r="I122" s="598"/>
      <c r="J122" s="598"/>
      <c r="K122" s="948"/>
      <c r="L122" s="822"/>
      <c r="M122" s="822"/>
      <c r="N122" s="950"/>
      <c r="O122" s="599"/>
      <c r="P122" s="597"/>
      <c r="Q122" s="597"/>
      <c r="R122" s="597"/>
      <c r="S122" s="600"/>
      <c r="V122" s="362">
        <f t="shared" si="40"/>
        <v>120</v>
      </c>
      <c r="W122" s="601" t="str">
        <f t="shared" si="41"/>
        <v/>
      </c>
      <c r="X122" s="601" t="str">
        <f t="shared" si="29"/>
        <v/>
      </c>
      <c r="Y122" s="601" t="str">
        <f t="shared" si="30"/>
        <v/>
      </c>
      <c r="Z122" s="601" t="str">
        <f t="shared" si="31"/>
        <v/>
      </c>
      <c r="AA122" s="601" t="str">
        <f t="shared" si="32"/>
        <v/>
      </c>
      <c r="AB122" s="601" t="str">
        <f t="shared" si="33"/>
        <v/>
      </c>
      <c r="AD122" s="362" t="str">
        <f>IF(AK122&lt;&gt;"",MAX(AD$3:AD121)+1,"")</f>
        <v/>
      </c>
      <c r="AE122" s="362" t="str">
        <f>IF(AL122&lt;&gt;"",MAX(AE$3:AE121)+1,"")</f>
        <v/>
      </c>
      <c r="AF122" s="362" t="str">
        <f>IF(AM122&lt;&gt;"",MAX(AF$3:AF121)+1,"")</f>
        <v/>
      </c>
      <c r="AG122" s="362" t="str">
        <f>IF(AN122&lt;&gt;"",MAX(AG$3:AG121)+1,"")</f>
        <v/>
      </c>
      <c r="AH122" s="362" t="str">
        <f>IF(AO122&lt;&gt;"",MAX(AH$3:AH121)+1,"")</f>
        <v/>
      </c>
      <c r="AI122" s="362" t="str">
        <f>IF(AP122&lt;&gt;"",MAX(AI$3:AI121)+1,"")</f>
        <v/>
      </c>
      <c r="AK122" s="362" t="str">
        <f>IF(B122="","",IF(COUNTIF($AK$3:AL121,B122)=0,B122,""))</f>
        <v/>
      </c>
      <c r="AL122" s="362" t="str">
        <f>IF(C122="","",IF($B122='Oneri di Urbanizzazione'!$E$29,IF(COUNTIF($AL$3:AL121,$C122)=0,$C122,""),""))</f>
        <v/>
      </c>
      <c r="AM122" s="362" t="str">
        <f>IF(D122="","",IF(AND($B122='Oneri di Urbanizzazione'!$E$29,$C122='Oneri di Urbanizzazione'!$E$31),IF(COUNTIF(AM$3:AM121,$D122)=0,$D122,""),""))</f>
        <v/>
      </c>
      <c r="AN122" s="362" t="str">
        <f>IF(E122="","",IF(AND($B122='Oneri di Urbanizzazione'!$E$29,$C122='Oneri di Urbanizzazione'!$E$31,$D122='Oneri di Urbanizzazione'!$E$34),IF(COUNTIF(AN$3:AN121,$E122)=0,$E122,""),""))</f>
        <v/>
      </c>
      <c r="AO122" s="362" t="str">
        <f>IF(F122="","",IF(AND($B122='Oneri di Urbanizzazione'!$E$29,$C122='Oneri di Urbanizzazione'!$E$31,$D122='Oneri di Urbanizzazione'!$E$34,$E122='Oneri di Urbanizzazione'!$E$36),IF(COUNTIF(AO$3:AO121,$F122)=0,$F122,""),""))</f>
        <v/>
      </c>
      <c r="AP122" s="362" t="str">
        <f>IF(G122="","",IF(AND($B122='Oneri di Urbanizzazione'!$E$29,$C122='Oneri di Urbanizzazione'!$E$31,$D122='Oneri di Urbanizzazione'!$E$34,$E122='Oneri di Urbanizzazione'!$E$36,$F122='Oneri di Urbanizzazione'!$E$38),IF(COUNTIF(AP$3:AP121,$G122)=0,$G122,""),""))</f>
        <v/>
      </c>
      <c r="AY122">
        <f t="shared" si="42"/>
        <v>120</v>
      </c>
      <c r="AZ122" s="375" t="str">
        <f t="shared" si="34"/>
        <v/>
      </c>
      <c r="BA122" s="375" t="str">
        <f t="shared" si="35"/>
        <v/>
      </c>
      <c r="BB122" s="375" t="str">
        <f t="shared" si="36"/>
        <v/>
      </c>
      <c r="BC122" s="375" t="str">
        <f t="shared" si="37"/>
        <v/>
      </c>
      <c r="BD122" s="375" t="str">
        <f t="shared" si="38"/>
        <v/>
      </c>
      <c r="BE122" s="375" t="str">
        <f t="shared" si="39"/>
        <v/>
      </c>
      <c r="BI122" t="str">
        <f>IF(BP122&lt;&gt;"",MAX(BI$3:BI121)+1,"")</f>
        <v/>
      </c>
      <c r="BJ122" t="str">
        <f>IF(BQ122&lt;&gt;"",MAX(BJ$3:BJ121)+1,"")</f>
        <v/>
      </c>
      <c r="BK122" t="str">
        <f>IF(BR122&lt;&gt;"",MAX(BK$3:BK121)+1,"")</f>
        <v/>
      </c>
      <c r="BL122" t="str">
        <f>IF(BS122&lt;&gt;"",MAX(BL$3:BL121)+1,"")</f>
        <v/>
      </c>
      <c r="BM122" t="str">
        <f>IF(BT122&lt;&gt;"",MAX(BM$3:BM121)+1,"")</f>
        <v/>
      </c>
      <c r="BN122" t="str">
        <f>IF(BU122&lt;&gt;"",MAX(BN$3:BN121)+1,"")</f>
        <v/>
      </c>
      <c r="BP122" t="str">
        <f>IF(B122&lt;&gt;"",IF(COUNTIF(BP$3:BP121,B122)&gt;0,"",B122),"")</f>
        <v/>
      </c>
      <c r="BQ122" t="str">
        <f>IF(C122&lt;&gt;"",IF(COUNTIF(BQ$3:BQ121,C122)&gt;0,"",C122),"")</f>
        <v/>
      </c>
      <c r="BR122" t="str">
        <f>IF(D122&lt;&gt;"",IF(COUNTIF(BR$3:BR121,D122)&gt;0,"",D122),"")</f>
        <v/>
      </c>
      <c r="BS122" t="str">
        <f>IF(E122&lt;&gt;"",IF(COUNTIF(BS$3:BS121,E122)&gt;0,"",E122),"")</f>
        <v/>
      </c>
      <c r="BT122" t="str">
        <f>IF(F122&lt;&gt;"",IF(COUNTIF(BT$3:BT121,F122)&gt;0,"",F122),"")</f>
        <v/>
      </c>
      <c r="BU122" t="str">
        <f>IF(G122&lt;&gt;"",IF(COUNTIF(BU$3:BU121,G122)&gt;0,"",G122),"")</f>
        <v/>
      </c>
    </row>
    <row r="123" spans="1:73" ht="18" x14ac:dyDescent="0.2">
      <c r="A123" s="595" t="str">
        <f t="shared" si="28"/>
        <v/>
      </c>
      <c r="B123" s="596"/>
      <c r="C123" s="596"/>
      <c r="D123" s="596"/>
      <c r="E123" s="597"/>
      <c r="F123" s="596"/>
      <c r="G123" s="596"/>
      <c r="H123" s="598"/>
      <c r="I123" s="598"/>
      <c r="J123" s="598"/>
      <c r="K123" s="948"/>
      <c r="L123" s="822"/>
      <c r="M123" s="822"/>
      <c r="N123" s="950"/>
      <c r="O123" s="599"/>
      <c r="P123" s="597"/>
      <c r="Q123" s="597"/>
      <c r="R123" s="597"/>
      <c r="S123" s="600"/>
      <c r="V123" s="362">
        <f t="shared" si="40"/>
        <v>121</v>
      </c>
      <c r="W123" s="601" t="str">
        <f t="shared" si="41"/>
        <v/>
      </c>
      <c r="X123" s="601" t="str">
        <f t="shared" si="29"/>
        <v/>
      </c>
      <c r="Y123" s="601" t="str">
        <f t="shared" si="30"/>
        <v/>
      </c>
      <c r="Z123" s="601" t="str">
        <f t="shared" si="31"/>
        <v/>
      </c>
      <c r="AA123" s="601" t="str">
        <f t="shared" si="32"/>
        <v/>
      </c>
      <c r="AB123" s="601" t="str">
        <f t="shared" si="33"/>
        <v/>
      </c>
      <c r="AD123" s="362" t="str">
        <f>IF(AK123&lt;&gt;"",MAX(AD$3:AD122)+1,"")</f>
        <v/>
      </c>
      <c r="AE123" s="362" t="str">
        <f>IF(AL123&lt;&gt;"",MAX(AE$3:AE122)+1,"")</f>
        <v/>
      </c>
      <c r="AF123" s="362" t="str">
        <f>IF(AM123&lt;&gt;"",MAX(AF$3:AF122)+1,"")</f>
        <v/>
      </c>
      <c r="AG123" s="362" t="str">
        <f>IF(AN123&lt;&gt;"",MAX(AG$3:AG122)+1,"")</f>
        <v/>
      </c>
      <c r="AH123" s="362" t="str">
        <f>IF(AO123&lt;&gt;"",MAX(AH$3:AH122)+1,"")</f>
        <v/>
      </c>
      <c r="AI123" s="362" t="str">
        <f>IF(AP123&lt;&gt;"",MAX(AI$3:AI122)+1,"")</f>
        <v/>
      </c>
      <c r="AK123" s="362" t="str">
        <f>IF(B123="","",IF(COUNTIF($AK$3:AL122,B123)=0,B123,""))</f>
        <v/>
      </c>
      <c r="AL123" s="362" t="str">
        <f>IF(C123="","",IF($B123='Oneri di Urbanizzazione'!$E$29,IF(COUNTIF($AL$3:AL122,$C123)=0,$C123,""),""))</f>
        <v/>
      </c>
      <c r="AM123" s="362" t="str">
        <f>IF(D123="","",IF(AND($B123='Oneri di Urbanizzazione'!$E$29,$C123='Oneri di Urbanizzazione'!$E$31),IF(COUNTIF(AM$3:AM122,$D123)=0,$D123,""),""))</f>
        <v/>
      </c>
      <c r="AN123" s="362" t="str">
        <f>IF(E123="","",IF(AND($B123='Oneri di Urbanizzazione'!$E$29,$C123='Oneri di Urbanizzazione'!$E$31,$D123='Oneri di Urbanizzazione'!$E$34),IF(COUNTIF(AN$3:AN122,$E123)=0,$E123,""),""))</f>
        <v/>
      </c>
      <c r="AO123" s="362" t="str">
        <f>IF(F123="","",IF(AND($B123='Oneri di Urbanizzazione'!$E$29,$C123='Oneri di Urbanizzazione'!$E$31,$D123='Oneri di Urbanizzazione'!$E$34,$E123='Oneri di Urbanizzazione'!$E$36),IF(COUNTIF(AO$3:AO122,$F123)=0,$F123,""),""))</f>
        <v/>
      </c>
      <c r="AP123" s="362" t="str">
        <f>IF(G123="","",IF(AND($B123='Oneri di Urbanizzazione'!$E$29,$C123='Oneri di Urbanizzazione'!$E$31,$D123='Oneri di Urbanizzazione'!$E$34,$E123='Oneri di Urbanizzazione'!$E$36,$F123='Oneri di Urbanizzazione'!$E$38),IF(COUNTIF(AP$3:AP122,$G123)=0,$G123,""),""))</f>
        <v/>
      </c>
      <c r="AY123">
        <f t="shared" si="42"/>
        <v>121</v>
      </c>
      <c r="AZ123" s="375" t="str">
        <f t="shared" si="34"/>
        <v/>
      </c>
      <c r="BA123" s="375" t="str">
        <f t="shared" si="35"/>
        <v/>
      </c>
      <c r="BB123" s="375" t="str">
        <f t="shared" si="36"/>
        <v/>
      </c>
      <c r="BC123" s="375" t="str">
        <f t="shared" si="37"/>
        <v/>
      </c>
      <c r="BD123" s="375" t="str">
        <f t="shared" si="38"/>
        <v/>
      </c>
      <c r="BE123" s="375" t="str">
        <f t="shared" si="39"/>
        <v/>
      </c>
      <c r="BI123" t="str">
        <f>IF(BP123&lt;&gt;"",MAX(BI$3:BI122)+1,"")</f>
        <v/>
      </c>
      <c r="BJ123" t="str">
        <f>IF(BQ123&lt;&gt;"",MAX(BJ$3:BJ122)+1,"")</f>
        <v/>
      </c>
      <c r="BK123" t="str">
        <f>IF(BR123&lt;&gt;"",MAX(BK$3:BK122)+1,"")</f>
        <v/>
      </c>
      <c r="BL123" t="str">
        <f>IF(BS123&lt;&gt;"",MAX(BL$3:BL122)+1,"")</f>
        <v/>
      </c>
      <c r="BM123" t="str">
        <f>IF(BT123&lt;&gt;"",MAX(BM$3:BM122)+1,"")</f>
        <v/>
      </c>
      <c r="BN123" t="str">
        <f>IF(BU123&lt;&gt;"",MAX(BN$3:BN122)+1,"")</f>
        <v/>
      </c>
      <c r="BP123" t="str">
        <f>IF(B123&lt;&gt;"",IF(COUNTIF(BP$3:BP122,B123)&gt;0,"",B123),"")</f>
        <v/>
      </c>
      <c r="BQ123" t="str">
        <f>IF(C123&lt;&gt;"",IF(COUNTIF(BQ$3:BQ122,C123)&gt;0,"",C123),"")</f>
        <v/>
      </c>
      <c r="BR123" t="str">
        <f>IF(D123&lt;&gt;"",IF(COUNTIF(BR$3:BR122,D123)&gt;0,"",D123),"")</f>
        <v/>
      </c>
      <c r="BS123" t="str">
        <f>IF(E123&lt;&gt;"",IF(COUNTIF(BS$3:BS122,E123)&gt;0,"",E123),"")</f>
        <v/>
      </c>
      <c r="BT123" t="str">
        <f>IF(F123&lt;&gt;"",IF(COUNTIF(BT$3:BT122,F123)&gt;0,"",F123),"")</f>
        <v/>
      </c>
      <c r="BU123" t="str">
        <f>IF(G123&lt;&gt;"",IF(COUNTIF(BU$3:BU122,G123)&gt;0,"",G123),"")</f>
        <v/>
      </c>
    </row>
    <row r="124" spans="1:73" ht="18" x14ac:dyDescent="0.2">
      <c r="A124" s="595" t="str">
        <f t="shared" si="28"/>
        <v/>
      </c>
      <c r="B124" s="596"/>
      <c r="C124" s="596"/>
      <c r="D124" s="596"/>
      <c r="E124" s="597"/>
      <c r="F124" s="596"/>
      <c r="G124" s="596"/>
      <c r="H124" s="598"/>
      <c r="I124" s="598"/>
      <c r="J124" s="598"/>
      <c r="K124" s="948"/>
      <c r="L124" s="822"/>
      <c r="M124" s="822"/>
      <c r="N124" s="950"/>
      <c r="O124" s="599"/>
      <c r="P124" s="597"/>
      <c r="Q124" s="597"/>
      <c r="R124" s="597"/>
      <c r="S124" s="600"/>
      <c r="V124" s="362">
        <f t="shared" si="40"/>
        <v>122</v>
      </c>
      <c r="W124" s="601" t="str">
        <f t="shared" si="41"/>
        <v/>
      </c>
      <c r="X124" s="601" t="str">
        <f t="shared" si="29"/>
        <v/>
      </c>
      <c r="Y124" s="601" t="str">
        <f t="shared" si="30"/>
        <v/>
      </c>
      <c r="Z124" s="601" t="str">
        <f t="shared" si="31"/>
        <v/>
      </c>
      <c r="AA124" s="601" t="str">
        <f t="shared" si="32"/>
        <v/>
      </c>
      <c r="AB124" s="601" t="str">
        <f t="shared" si="33"/>
        <v/>
      </c>
      <c r="AD124" s="362" t="str">
        <f>IF(AK124&lt;&gt;"",MAX(AD$3:AD123)+1,"")</f>
        <v/>
      </c>
      <c r="AE124" s="362" t="str">
        <f>IF(AL124&lt;&gt;"",MAX(AE$3:AE123)+1,"")</f>
        <v/>
      </c>
      <c r="AF124" s="362" t="str">
        <f>IF(AM124&lt;&gt;"",MAX(AF$3:AF123)+1,"")</f>
        <v/>
      </c>
      <c r="AG124" s="362" t="str">
        <f>IF(AN124&lt;&gt;"",MAX(AG$3:AG123)+1,"")</f>
        <v/>
      </c>
      <c r="AH124" s="362" t="str">
        <f>IF(AO124&lt;&gt;"",MAX(AH$3:AH123)+1,"")</f>
        <v/>
      </c>
      <c r="AI124" s="362" t="str">
        <f>IF(AP124&lt;&gt;"",MAX(AI$3:AI123)+1,"")</f>
        <v/>
      </c>
      <c r="AK124" s="362" t="str">
        <f>IF(B124="","",IF(COUNTIF($AK$3:AL123,B124)=0,B124,""))</f>
        <v/>
      </c>
      <c r="AL124" s="362" t="str">
        <f>IF(C124="","",IF($B124='Oneri di Urbanizzazione'!$E$29,IF(COUNTIF($AL$3:AL123,$C124)=0,$C124,""),""))</f>
        <v/>
      </c>
      <c r="AM124" s="362" t="str">
        <f>IF(D124="","",IF(AND($B124='Oneri di Urbanizzazione'!$E$29,$C124='Oneri di Urbanizzazione'!$E$31),IF(COUNTIF(AM$3:AM123,$D124)=0,$D124,""),""))</f>
        <v/>
      </c>
      <c r="AN124" s="362" t="str">
        <f>IF(E124="","",IF(AND($B124='Oneri di Urbanizzazione'!$E$29,$C124='Oneri di Urbanizzazione'!$E$31,$D124='Oneri di Urbanizzazione'!$E$34),IF(COUNTIF(AN$3:AN123,$E124)=0,$E124,""),""))</f>
        <v/>
      </c>
      <c r="AO124" s="362" t="str">
        <f>IF(F124="","",IF(AND($B124='Oneri di Urbanizzazione'!$E$29,$C124='Oneri di Urbanizzazione'!$E$31,$D124='Oneri di Urbanizzazione'!$E$34,$E124='Oneri di Urbanizzazione'!$E$36),IF(COUNTIF(AO$3:AO123,$F124)=0,$F124,""),""))</f>
        <v/>
      </c>
      <c r="AP124" s="362" t="str">
        <f>IF(G124="","",IF(AND($B124='Oneri di Urbanizzazione'!$E$29,$C124='Oneri di Urbanizzazione'!$E$31,$D124='Oneri di Urbanizzazione'!$E$34,$E124='Oneri di Urbanizzazione'!$E$36,$F124='Oneri di Urbanizzazione'!$E$38),IF(COUNTIF(AP$3:AP123,$G124)=0,$G124,""),""))</f>
        <v/>
      </c>
      <c r="AY124">
        <f t="shared" si="42"/>
        <v>122</v>
      </c>
      <c r="AZ124" s="375" t="str">
        <f t="shared" si="34"/>
        <v/>
      </c>
      <c r="BA124" s="375" t="str">
        <f t="shared" si="35"/>
        <v/>
      </c>
      <c r="BB124" s="375" t="str">
        <f t="shared" si="36"/>
        <v/>
      </c>
      <c r="BC124" s="375" t="str">
        <f t="shared" si="37"/>
        <v/>
      </c>
      <c r="BD124" s="375" t="str">
        <f t="shared" si="38"/>
        <v/>
      </c>
      <c r="BE124" s="375" t="str">
        <f t="shared" si="39"/>
        <v/>
      </c>
      <c r="BI124" t="str">
        <f>IF(BP124&lt;&gt;"",MAX(BI$3:BI123)+1,"")</f>
        <v/>
      </c>
      <c r="BJ124" t="str">
        <f>IF(BQ124&lt;&gt;"",MAX(BJ$3:BJ123)+1,"")</f>
        <v/>
      </c>
      <c r="BK124" t="str">
        <f>IF(BR124&lt;&gt;"",MAX(BK$3:BK123)+1,"")</f>
        <v/>
      </c>
      <c r="BL124" t="str">
        <f>IF(BS124&lt;&gt;"",MAX(BL$3:BL123)+1,"")</f>
        <v/>
      </c>
      <c r="BM124" t="str">
        <f>IF(BT124&lt;&gt;"",MAX(BM$3:BM123)+1,"")</f>
        <v/>
      </c>
      <c r="BN124" t="str">
        <f>IF(BU124&lt;&gt;"",MAX(BN$3:BN123)+1,"")</f>
        <v/>
      </c>
      <c r="BP124" t="str">
        <f>IF(B124&lt;&gt;"",IF(COUNTIF(BP$3:BP123,B124)&gt;0,"",B124),"")</f>
        <v/>
      </c>
      <c r="BQ124" t="str">
        <f>IF(C124&lt;&gt;"",IF(COUNTIF(BQ$3:BQ123,C124)&gt;0,"",C124),"")</f>
        <v/>
      </c>
      <c r="BR124" t="str">
        <f>IF(D124&lt;&gt;"",IF(COUNTIF(BR$3:BR123,D124)&gt;0,"",D124),"")</f>
        <v/>
      </c>
      <c r="BS124" t="str">
        <f>IF(E124&lt;&gt;"",IF(COUNTIF(BS$3:BS123,E124)&gt;0,"",E124),"")</f>
        <v/>
      </c>
      <c r="BT124" t="str">
        <f>IF(F124&lt;&gt;"",IF(COUNTIF(BT$3:BT123,F124)&gt;0,"",F124),"")</f>
        <v/>
      </c>
      <c r="BU124" t="str">
        <f>IF(G124&lt;&gt;"",IF(COUNTIF(BU$3:BU123,G124)&gt;0,"",G124),"")</f>
        <v/>
      </c>
    </row>
    <row r="125" spans="1:73" ht="18" x14ac:dyDescent="0.2">
      <c r="A125" s="595" t="str">
        <f t="shared" si="28"/>
        <v/>
      </c>
      <c r="B125" s="596"/>
      <c r="C125" s="596"/>
      <c r="D125" s="596"/>
      <c r="E125" s="597"/>
      <c r="F125" s="596"/>
      <c r="G125" s="596"/>
      <c r="H125" s="598"/>
      <c r="I125" s="598"/>
      <c r="J125" s="598"/>
      <c r="K125" s="948"/>
      <c r="L125" s="822"/>
      <c r="M125" s="822"/>
      <c r="N125" s="950"/>
      <c r="O125" s="599"/>
      <c r="P125" s="597"/>
      <c r="Q125" s="597"/>
      <c r="R125" s="597"/>
      <c r="S125" s="600"/>
      <c r="V125" s="362">
        <f t="shared" si="40"/>
        <v>123</v>
      </c>
      <c r="W125" s="601" t="str">
        <f t="shared" si="41"/>
        <v/>
      </c>
      <c r="X125" s="601" t="str">
        <f t="shared" si="29"/>
        <v/>
      </c>
      <c r="Y125" s="601" t="str">
        <f t="shared" si="30"/>
        <v/>
      </c>
      <c r="Z125" s="601" t="str">
        <f t="shared" si="31"/>
        <v/>
      </c>
      <c r="AA125" s="601" t="str">
        <f t="shared" si="32"/>
        <v/>
      </c>
      <c r="AB125" s="601" t="str">
        <f t="shared" si="33"/>
        <v/>
      </c>
      <c r="AD125" s="362" t="str">
        <f>IF(AK125&lt;&gt;"",MAX(AD$3:AD124)+1,"")</f>
        <v/>
      </c>
      <c r="AE125" s="362" t="str">
        <f>IF(AL125&lt;&gt;"",MAX(AE$3:AE124)+1,"")</f>
        <v/>
      </c>
      <c r="AF125" s="362" t="str">
        <f>IF(AM125&lt;&gt;"",MAX(AF$3:AF124)+1,"")</f>
        <v/>
      </c>
      <c r="AG125" s="362" t="str">
        <f>IF(AN125&lt;&gt;"",MAX(AG$3:AG124)+1,"")</f>
        <v/>
      </c>
      <c r="AH125" s="362" t="str">
        <f>IF(AO125&lt;&gt;"",MAX(AH$3:AH124)+1,"")</f>
        <v/>
      </c>
      <c r="AI125" s="362" t="str">
        <f>IF(AP125&lt;&gt;"",MAX(AI$3:AI124)+1,"")</f>
        <v/>
      </c>
      <c r="AK125" s="362" t="str">
        <f>IF(B125="","",IF(COUNTIF($AK$3:AL124,B125)=0,B125,""))</f>
        <v/>
      </c>
      <c r="AL125" s="362" t="str">
        <f>IF(C125="","",IF($B125='Oneri di Urbanizzazione'!$E$29,IF(COUNTIF($AL$3:AL124,$C125)=0,$C125,""),""))</f>
        <v/>
      </c>
      <c r="AM125" s="362" t="str">
        <f>IF(D125="","",IF(AND($B125='Oneri di Urbanizzazione'!$E$29,$C125='Oneri di Urbanizzazione'!$E$31),IF(COUNTIF(AM$3:AM124,$D125)=0,$D125,""),""))</f>
        <v/>
      </c>
      <c r="AN125" s="362" t="str">
        <f>IF(E125="","",IF(AND($B125='Oneri di Urbanizzazione'!$E$29,$C125='Oneri di Urbanizzazione'!$E$31,$D125='Oneri di Urbanizzazione'!$E$34),IF(COUNTIF(AN$3:AN124,$E125)=0,$E125,""),""))</f>
        <v/>
      </c>
      <c r="AO125" s="362" t="str">
        <f>IF(F125="","",IF(AND($B125='Oneri di Urbanizzazione'!$E$29,$C125='Oneri di Urbanizzazione'!$E$31,$D125='Oneri di Urbanizzazione'!$E$34,$E125='Oneri di Urbanizzazione'!$E$36),IF(COUNTIF(AO$3:AO124,$F125)=0,$F125,""),""))</f>
        <v/>
      </c>
      <c r="AP125" s="362" t="str">
        <f>IF(G125="","",IF(AND($B125='Oneri di Urbanizzazione'!$E$29,$C125='Oneri di Urbanizzazione'!$E$31,$D125='Oneri di Urbanizzazione'!$E$34,$E125='Oneri di Urbanizzazione'!$E$36,$F125='Oneri di Urbanizzazione'!$E$38),IF(COUNTIF(AP$3:AP124,$G125)=0,$G125,""),""))</f>
        <v/>
      </c>
      <c r="AY125">
        <f t="shared" si="42"/>
        <v>123</v>
      </c>
      <c r="AZ125" s="375" t="str">
        <f t="shared" si="34"/>
        <v/>
      </c>
      <c r="BA125" s="375" t="str">
        <f t="shared" si="35"/>
        <v/>
      </c>
      <c r="BB125" s="375" t="str">
        <f t="shared" si="36"/>
        <v/>
      </c>
      <c r="BC125" s="375" t="str">
        <f t="shared" si="37"/>
        <v/>
      </c>
      <c r="BD125" s="375" t="str">
        <f t="shared" si="38"/>
        <v/>
      </c>
      <c r="BE125" s="375" t="str">
        <f t="shared" si="39"/>
        <v/>
      </c>
      <c r="BI125" t="str">
        <f>IF(BP125&lt;&gt;"",MAX(BI$3:BI124)+1,"")</f>
        <v/>
      </c>
      <c r="BJ125" t="str">
        <f>IF(BQ125&lt;&gt;"",MAX(BJ$3:BJ124)+1,"")</f>
        <v/>
      </c>
      <c r="BK125" t="str">
        <f>IF(BR125&lt;&gt;"",MAX(BK$3:BK124)+1,"")</f>
        <v/>
      </c>
      <c r="BL125" t="str">
        <f>IF(BS125&lt;&gt;"",MAX(BL$3:BL124)+1,"")</f>
        <v/>
      </c>
      <c r="BM125" t="str">
        <f>IF(BT125&lt;&gt;"",MAX(BM$3:BM124)+1,"")</f>
        <v/>
      </c>
      <c r="BN125" t="str">
        <f>IF(BU125&lt;&gt;"",MAX(BN$3:BN124)+1,"")</f>
        <v/>
      </c>
      <c r="BP125" t="str">
        <f>IF(B125&lt;&gt;"",IF(COUNTIF(BP$3:BP124,B125)&gt;0,"",B125),"")</f>
        <v/>
      </c>
      <c r="BQ125" t="str">
        <f>IF(C125&lt;&gt;"",IF(COUNTIF(BQ$3:BQ124,C125)&gt;0,"",C125),"")</f>
        <v/>
      </c>
      <c r="BR125" t="str">
        <f>IF(D125&lt;&gt;"",IF(COUNTIF(BR$3:BR124,D125)&gt;0,"",D125),"")</f>
        <v/>
      </c>
      <c r="BS125" t="str">
        <f>IF(E125&lt;&gt;"",IF(COUNTIF(BS$3:BS124,E125)&gt;0,"",E125),"")</f>
        <v/>
      </c>
      <c r="BT125" t="str">
        <f>IF(F125&lt;&gt;"",IF(COUNTIF(BT$3:BT124,F125)&gt;0,"",F125),"")</f>
        <v/>
      </c>
      <c r="BU125" t="str">
        <f>IF(G125&lt;&gt;"",IF(COUNTIF(BU$3:BU124,G125)&gt;0,"",G125),"")</f>
        <v/>
      </c>
    </row>
    <row r="126" spans="1:73" ht="18" x14ac:dyDescent="0.2">
      <c r="A126" s="595" t="str">
        <f t="shared" si="28"/>
        <v/>
      </c>
      <c r="B126" s="596"/>
      <c r="C126" s="596"/>
      <c r="D126" s="596"/>
      <c r="E126" s="597"/>
      <c r="F126" s="596"/>
      <c r="G126" s="596"/>
      <c r="H126" s="598"/>
      <c r="I126" s="598"/>
      <c r="J126" s="598"/>
      <c r="K126" s="948"/>
      <c r="L126" s="822"/>
      <c r="M126" s="822"/>
      <c r="N126" s="950"/>
      <c r="O126" s="599"/>
      <c r="P126" s="597"/>
      <c r="Q126" s="597"/>
      <c r="R126" s="597"/>
      <c r="S126" s="600"/>
      <c r="V126" s="362">
        <f t="shared" si="40"/>
        <v>124</v>
      </c>
      <c r="W126" s="601" t="str">
        <f t="shared" si="41"/>
        <v/>
      </c>
      <c r="X126" s="601" t="str">
        <f t="shared" si="29"/>
        <v/>
      </c>
      <c r="Y126" s="601" t="str">
        <f t="shared" si="30"/>
        <v/>
      </c>
      <c r="Z126" s="601" t="str">
        <f t="shared" si="31"/>
        <v/>
      </c>
      <c r="AA126" s="601" t="str">
        <f t="shared" si="32"/>
        <v/>
      </c>
      <c r="AB126" s="601" t="str">
        <f t="shared" si="33"/>
        <v/>
      </c>
      <c r="AD126" s="362" t="str">
        <f>IF(AK126&lt;&gt;"",MAX(AD$3:AD125)+1,"")</f>
        <v/>
      </c>
      <c r="AE126" s="362" t="str">
        <f>IF(AL126&lt;&gt;"",MAX(AE$3:AE125)+1,"")</f>
        <v/>
      </c>
      <c r="AF126" s="362" t="str">
        <f>IF(AM126&lt;&gt;"",MAX(AF$3:AF125)+1,"")</f>
        <v/>
      </c>
      <c r="AG126" s="362" t="str">
        <f>IF(AN126&lt;&gt;"",MAX(AG$3:AG125)+1,"")</f>
        <v/>
      </c>
      <c r="AH126" s="362" t="str">
        <f>IF(AO126&lt;&gt;"",MAX(AH$3:AH125)+1,"")</f>
        <v/>
      </c>
      <c r="AI126" s="362" t="str">
        <f>IF(AP126&lt;&gt;"",MAX(AI$3:AI125)+1,"")</f>
        <v/>
      </c>
      <c r="AK126" s="362" t="str">
        <f>IF(B126="","",IF(COUNTIF($AK$3:AL125,B126)=0,B126,""))</f>
        <v/>
      </c>
      <c r="AL126" s="362" t="str">
        <f>IF(C126="","",IF($B126='Oneri di Urbanizzazione'!$E$29,IF(COUNTIF($AL$3:AL125,$C126)=0,$C126,""),""))</f>
        <v/>
      </c>
      <c r="AM126" s="362" t="str">
        <f>IF(D126="","",IF(AND($B126='Oneri di Urbanizzazione'!$E$29,$C126='Oneri di Urbanizzazione'!$E$31),IF(COUNTIF(AM$3:AM125,$D126)=0,$D126,""),""))</f>
        <v/>
      </c>
      <c r="AN126" s="362" t="str">
        <f>IF(E126="","",IF(AND($B126='Oneri di Urbanizzazione'!$E$29,$C126='Oneri di Urbanizzazione'!$E$31,$D126='Oneri di Urbanizzazione'!$E$34),IF(COUNTIF(AN$3:AN125,$E126)=0,$E126,""),""))</f>
        <v/>
      </c>
      <c r="AO126" s="362" t="str">
        <f>IF(F126="","",IF(AND($B126='Oneri di Urbanizzazione'!$E$29,$C126='Oneri di Urbanizzazione'!$E$31,$D126='Oneri di Urbanizzazione'!$E$34,$E126='Oneri di Urbanizzazione'!$E$36),IF(COUNTIF(AO$3:AO125,$F126)=0,$F126,""),""))</f>
        <v/>
      </c>
      <c r="AP126" s="362" t="str">
        <f>IF(G126="","",IF(AND($B126='Oneri di Urbanizzazione'!$E$29,$C126='Oneri di Urbanizzazione'!$E$31,$D126='Oneri di Urbanizzazione'!$E$34,$E126='Oneri di Urbanizzazione'!$E$36,$F126='Oneri di Urbanizzazione'!$E$38),IF(COUNTIF(AP$3:AP125,$G126)=0,$G126,""),""))</f>
        <v/>
      </c>
      <c r="AY126">
        <f t="shared" si="42"/>
        <v>124</v>
      </c>
      <c r="AZ126" s="375" t="str">
        <f t="shared" si="34"/>
        <v/>
      </c>
      <c r="BA126" s="375" t="str">
        <f t="shared" si="35"/>
        <v/>
      </c>
      <c r="BB126" s="375" t="str">
        <f t="shared" si="36"/>
        <v/>
      </c>
      <c r="BC126" s="375" t="str">
        <f t="shared" si="37"/>
        <v/>
      </c>
      <c r="BD126" s="375" t="str">
        <f t="shared" si="38"/>
        <v/>
      </c>
      <c r="BE126" s="375" t="str">
        <f t="shared" si="39"/>
        <v/>
      </c>
      <c r="BI126" t="str">
        <f>IF(BP126&lt;&gt;"",MAX(BI$3:BI125)+1,"")</f>
        <v/>
      </c>
      <c r="BJ126" t="str">
        <f>IF(BQ126&lt;&gt;"",MAX(BJ$3:BJ125)+1,"")</f>
        <v/>
      </c>
      <c r="BK126" t="str">
        <f>IF(BR126&lt;&gt;"",MAX(BK$3:BK125)+1,"")</f>
        <v/>
      </c>
      <c r="BL126" t="str">
        <f>IF(BS126&lt;&gt;"",MAX(BL$3:BL125)+1,"")</f>
        <v/>
      </c>
      <c r="BM126" t="str">
        <f>IF(BT126&lt;&gt;"",MAX(BM$3:BM125)+1,"")</f>
        <v/>
      </c>
      <c r="BN126" t="str">
        <f>IF(BU126&lt;&gt;"",MAX(BN$3:BN125)+1,"")</f>
        <v/>
      </c>
      <c r="BP126" t="str">
        <f>IF(B126&lt;&gt;"",IF(COUNTIF(BP$3:BP125,B126)&gt;0,"",B126),"")</f>
        <v/>
      </c>
      <c r="BQ126" t="str">
        <f>IF(C126&lt;&gt;"",IF(COUNTIF(BQ$3:BQ125,C126)&gt;0,"",C126),"")</f>
        <v/>
      </c>
      <c r="BR126" t="str">
        <f>IF(D126&lt;&gt;"",IF(COUNTIF(BR$3:BR125,D126)&gt;0,"",D126),"")</f>
        <v/>
      </c>
      <c r="BS126" t="str">
        <f>IF(E126&lt;&gt;"",IF(COUNTIF(BS$3:BS125,E126)&gt;0,"",E126),"")</f>
        <v/>
      </c>
      <c r="BT126" t="str">
        <f>IF(F126&lt;&gt;"",IF(COUNTIF(BT$3:BT125,F126)&gt;0,"",F126),"")</f>
        <v/>
      </c>
      <c r="BU126" t="str">
        <f>IF(G126&lt;&gt;"",IF(COUNTIF(BU$3:BU125,G126)&gt;0,"",G126),"")</f>
        <v/>
      </c>
    </row>
    <row r="127" spans="1:73" ht="18" x14ac:dyDescent="0.2">
      <c r="A127" s="595" t="str">
        <f t="shared" si="28"/>
        <v/>
      </c>
      <c r="B127" s="596"/>
      <c r="C127" s="596"/>
      <c r="D127" s="596"/>
      <c r="E127" s="597"/>
      <c r="F127" s="596"/>
      <c r="G127" s="596"/>
      <c r="H127" s="598"/>
      <c r="I127" s="598"/>
      <c r="J127" s="598"/>
      <c r="K127" s="948"/>
      <c r="L127" s="822"/>
      <c r="M127" s="822"/>
      <c r="N127" s="950"/>
      <c r="O127" s="599"/>
      <c r="P127" s="597"/>
      <c r="Q127" s="597"/>
      <c r="R127" s="597"/>
      <c r="S127" s="600"/>
      <c r="V127" s="362">
        <f t="shared" si="40"/>
        <v>125</v>
      </c>
      <c r="W127" s="601" t="str">
        <f t="shared" si="41"/>
        <v/>
      </c>
      <c r="X127" s="601" t="str">
        <f t="shared" si="29"/>
        <v/>
      </c>
      <c r="Y127" s="601" t="str">
        <f t="shared" si="30"/>
        <v/>
      </c>
      <c r="Z127" s="601" t="str">
        <f t="shared" si="31"/>
        <v/>
      </c>
      <c r="AA127" s="601" t="str">
        <f t="shared" si="32"/>
        <v/>
      </c>
      <c r="AB127" s="601" t="str">
        <f t="shared" si="33"/>
        <v/>
      </c>
      <c r="AD127" s="362" t="str">
        <f>IF(AK127&lt;&gt;"",MAX(AD$3:AD126)+1,"")</f>
        <v/>
      </c>
      <c r="AE127" s="362" t="str">
        <f>IF(AL127&lt;&gt;"",MAX(AE$3:AE126)+1,"")</f>
        <v/>
      </c>
      <c r="AF127" s="362" t="str">
        <f>IF(AM127&lt;&gt;"",MAX(AF$3:AF126)+1,"")</f>
        <v/>
      </c>
      <c r="AG127" s="362" t="str">
        <f>IF(AN127&lt;&gt;"",MAX(AG$3:AG126)+1,"")</f>
        <v/>
      </c>
      <c r="AH127" s="362" t="str">
        <f>IF(AO127&lt;&gt;"",MAX(AH$3:AH126)+1,"")</f>
        <v/>
      </c>
      <c r="AI127" s="362" t="str">
        <f>IF(AP127&lt;&gt;"",MAX(AI$3:AI126)+1,"")</f>
        <v/>
      </c>
      <c r="AK127" s="362" t="str">
        <f>IF(B127="","",IF(COUNTIF($AK$3:AL126,B127)=0,B127,""))</f>
        <v/>
      </c>
      <c r="AL127" s="362" t="str">
        <f>IF(C127="","",IF($B127='Oneri di Urbanizzazione'!$E$29,IF(COUNTIF($AL$3:AL126,$C127)=0,$C127,""),""))</f>
        <v/>
      </c>
      <c r="AM127" s="362" t="str">
        <f>IF(D127="","",IF(AND($B127='Oneri di Urbanizzazione'!$E$29,$C127='Oneri di Urbanizzazione'!$E$31),IF(COUNTIF(AM$3:AM126,$D127)=0,$D127,""),""))</f>
        <v/>
      </c>
      <c r="AN127" s="362" t="str">
        <f>IF(E127="","",IF(AND($B127='Oneri di Urbanizzazione'!$E$29,$C127='Oneri di Urbanizzazione'!$E$31,$D127='Oneri di Urbanizzazione'!$E$34),IF(COUNTIF(AN$3:AN126,$E127)=0,$E127,""),""))</f>
        <v/>
      </c>
      <c r="AO127" s="362" t="str">
        <f>IF(F127="","",IF(AND($B127='Oneri di Urbanizzazione'!$E$29,$C127='Oneri di Urbanizzazione'!$E$31,$D127='Oneri di Urbanizzazione'!$E$34,$E127='Oneri di Urbanizzazione'!$E$36),IF(COUNTIF(AO$3:AO126,$F127)=0,$F127,""),""))</f>
        <v/>
      </c>
      <c r="AP127" s="362" t="str">
        <f>IF(G127="","",IF(AND($B127='Oneri di Urbanizzazione'!$E$29,$C127='Oneri di Urbanizzazione'!$E$31,$D127='Oneri di Urbanizzazione'!$E$34,$E127='Oneri di Urbanizzazione'!$E$36,$F127='Oneri di Urbanizzazione'!$E$38),IF(COUNTIF(AP$3:AP126,$G127)=0,$G127,""),""))</f>
        <v/>
      </c>
      <c r="AY127">
        <f t="shared" si="42"/>
        <v>125</v>
      </c>
      <c r="AZ127" s="375" t="str">
        <f t="shared" si="34"/>
        <v/>
      </c>
      <c r="BA127" s="375" t="str">
        <f t="shared" si="35"/>
        <v/>
      </c>
      <c r="BB127" s="375" t="str">
        <f t="shared" si="36"/>
        <v/>
      </c>
      <c r="BC127" s="375" t="str">
        <f t="shared" si="37"/>
        <v/>
      </c>
      <c r="BD127" s="375" t="str">
        <f t="shared" si="38"/>
        <v/>
      </c>
      <c r="BE127" s="375" t="str">
        <f t="shared" si="39"/>
        <v/>
      </c>
      <c r="BI127" t="str">
        <f>IF(BP127&lt;&gt;"",MAX(BI$3:BI126)+1,"")</f>
        <v/>
      </c>
      <c r="BJ127" t="str">
        <f>IF(BQ127&lt;&gt;"",MAX(BJ$3:BJ126)+1,"")</f>
        <v/>
      </c>
      <c r="BK127" t="str">
        <f>IF(BR127&lt;&gt;"",MAX(BK$3:BK126)+1,"")</f>
        <v/>
      </c>
      <c r="BL127" t="str">
        <f>IF(BS127&lt;&gt;"",MAX(BL$3:BL126)+1,"")</f>
        <v/>
      </c>
      <c r="BM127" t="str">
        <f>IF(BT127&lt;&gt;"",MAX(BM$3:BM126)+1,"")</f>
        <v/>
      </c>
      <c r="BN127" t="str">
        <f>IF(BU127&lt;&gt;"",MAX(BN$3:BN126)+1,"")</f>
        <v/>
      </c>
      <c r="BP127" t="str">
        <f>IF(B127&lt;&gt;"",IF(COUNTIF(BP$3:BP126,B127)&gt;0,"",B127),"")</f>
        <v/>
      </c>
      <c r="BQ127" t="str">
        <f>IF(C127&lt;&gt;"",IF(COUNTIF(BQ$3:BQ126,C127)&gt;0,"",C127),"")</f>
        <v/>
      </c>
      <c r="BR127" t="str">
        <f>IF(D127&lt;&gt;"",IF(COUNTIF(BR$3:BR126,D127)&gt;0,"",D127),"")</f>
        <v/>
      </c>
      <c r="BS127" t="str">
        <f>IF(E127&lt;&gt;"",IF(COUNTIF(BS$3:BS126,E127)&gt;0,"",E127),"")</f>
        <v/>
      </c>
      <c r="BT127" t="str">
        <f>IF(F127&lt;&gt;"",IF(COUNTIF(BT$3:BT126,F127)&gt;0,"",F127),"")</f>
        <v/>
      </c>
      <c r="BU127" t="str">
        <f>IF(G127&lt;&gt;"",IF(COUNTIF(BU$3:BU126,G127)&gt;0,"",G127),"")</f>
        <v/>
      </c>
    </row>
    <row r="128" spans="1:73" ht="18" x14ac:dyDescent="0.2">
      <c r="A128" s="595" t="str">
        <f t="shared" si="28"/>
        <v/>
      </c>
      <c r="B128" s="596"/>
      <c r="C128" s="596"/>
      <c r="D128" s="596"/>
      <c r="E128" s="597"/>
      <c r="F128" s="596"/>
      <c r="G128" s="596"/>
      <c r="H128" s="598"/>
      <c r="I128" s="598"/>
      <c r="J128" s="598"/>
      <c r="K128" s="948"/>
      <c r="L128" s="822"/>
      <c r="M128" s="822"/>
      <c r="N128" s="950"/>
      <c r="O128" s="599"/>
      <c r="P128" s="597"/>
      <c r="Q128" s="597"/>
      <c r="R128" s="597"/>
      <c r="S128" s="600"/>
      <c r="V128" s="362">
        <f t="shared" si="40"/>
        <v>126</v>
      </c>
      <c r="W128" s="601" t="str">
        <f t="shared" si="41"/>
        <v/>
      </c>
      <c r="X128" s="601" t="str">
        <f t="shared" si="29"/>
        <v/>
      </c>
      <c r="Y128" s="601" t="str">
        <f t="shared" si="30"/>
        <v/>
      </c>
      <c r="Z128" s="601" t="str">
        <f t="shared" si="31"/>
        <v/>
      </c>
      <c r="AA128" s="601" t="str">
        <f t="shared" si="32"/>
        <v/>
      </c>
      <c r="AB128" s="601" t="str">
        <f t="shared" si="33"/>
        <v/>
      </c>
      <c r="AD128" s="362" t="str">
        <f>IF(AK128&lt;&gt;"",MAX(AD$3:AD127)+1,"")</f>
        <v/>
      </c>
      <c r="AE128" s="362" t="str">
        <f>IF(AL128&lt;&gt;"",MAX(AE$3:AE127)+1,"")</f>
        <v/>
      </c>
      <c r="AF128" s="362" t="str">
        <f>IF(AM128&lt;&gt;"",MAX(AF$3:AF127)+1,"")</f>
        <v/>
      </c>
      <c r="AG128" s="362" t="str">
        <f>IF(AN128&lt;&gt;"",MAX(AG$3:AG127)+1,"")</f>
        <v/>
      </c>
      <c r="AH128" s="362" t="str">
        <f>IF(AO128&lt;&gt;"",MAX(AH$3:AH127)+1,"")</f>
        <v/>
      </c>
      <c r="AI128" s="362" t="str">
        <f>IF(AP128&lt;&gt;"",MAX(AI$3:AI127)+1,"")</f>
        <v/>
      </c>
      <c r="AK128" s="362" t="str">
        <f>IF(B128="","",IF(COUNTIF($AK$3:AL127,B128)=0,B128,""))</f>
        <v/>
      </c>
      <c r="AL128" s="362" t="str">
        <f>IF(C128="","",IF($B128='Oneri di Urbanizzazione'!$E$29,IF(COUNTIF($AL$3:AL127,$C128)=0,$C128,""),""))</f>
        <v/>
      </c>
      <c r="AM128" s="362" t="str">
        <f>IF(D128="","",IF(AND($B128='Oneri di Urbanizzazione'!$E$29,$C128='Oneri di Urbanizzazione'!$E$31),IF(COUNTIF(AM$3:AM127,$D128)=0,$D128,""),""))</f>
        <v/>
      </c>
      <c r="AN128" s="362" t="str">
        <f>IF(E128="","",IF(AND($B128='Oneri di Urbanizzazione'!$E$29,$C128='Oneri di Urbanizzazione'!$E$31,$D128='Oneri di Urbanizzazione'!$E$34),IF(COUNTIF(AN$3:AN127,$E128)=0,$E128,""),""))</f>
        <v/>
      </c>
      <c r="AO128" s="362" t="str">
        <f>IF(F128="","",IF(AND($B128='Oneri di Urbanizzazione'!$E$29,$C128='Oneri di Urbanizzazione'!$E$31,$D128='Oneri di Urbanizzazione'!$E$34,$E128='Oneri di Urbanizzazione'!$E$36),IF(COUNTIF(AO$3:AO127,$F128)=0,$F128,""),""))</f>
        <v/>
      </c>
      <c r="AP128" s="362" t="str">
        <f>IF(G128="","",IF(AND($B128='Oneri di Urbanizzazione'!$E$29,$C128='Oneri di Urbanizzazione'!$E$31,$D128='Oneri di Urbanizzazione'!$E$34,$E128='Oneri di Urbanizzazione'!$E$36,$F128='Oneri di Urbanizzazione'!$E$38),IF(COUNTIF(AP$3:AP127,$G128)=0,$G128,""),""))</f>
        <v/>
      </c>
      <c r="AY128">
        <f t="shared" si="42"/>
        <v>126</v>
      </c>
      <c r="AZ128" s="375" t="str">
        <f t="shared" si="34"/>
        <v/>
      </c>
      <c r="BA128" s="375" t="str">
        <f t="shared" si="35"/>
        <v/>
      </c>
      <c r="BB128" s="375" t="str">
        <f t="shared" si="36"/>
        <v/>
      </c>
      <c r="BC128" s="375" t="str">
        <f t="shared" si="37"/>
        <v/>
      </c>
      <c r="BD128" s="375" t="str">
        <f t="shared" si="38"/>
        <v/>
      </c>
      <c r="BE128" s="375" t="str">
        <f t="shared" si="39"/>
        <v/>
      </c>
      <c r="BI128" t="str">
        <f>IF(BP128&lt;&gt;"",MAX(BI$3:BI127)+1,"")</f>
        <v/>
      </c>
      <c r="BJ128" t="str">
        <f>IF(BQ128&lt;&gt;"",MAX(BJ$3:BJ127)+1,"")</f>
        <v/>
      </c>
      <c r="BK128" t="str">
        <f>IF(BR128&lt;&gt;"",MAX(BK$3:BK127)+1,"")</f>
        <v/>
      </c>
      <c r="BL128" t="str">
        <f>IF(BS128&lt;&gt;"",MAX(BL$3:BL127)+1,"")</f>
        <v/>
      </c>
      <c r="BM128" t="str">
        <f>IF(BT128&lt;&gt;"",MAX(BM$3:BM127)+1,"")</f>
        <v/>
      </c>
      <c r="BN128" t="str">
        <f>IF(BU128&lt;&gt;"",MAX(BN$3:BN127)+1,"")</f>
        <v/>
      </c>
      <c r="BP128" t="str">
        <f>IF(B128&lt;&gt;"",IF(COUNTIF(BP$3:BP127,B128)&gt;0,"",B128),"")</f>
        <v/>
      </c>
      <c r="BQ128" t="str">
        <f>IF(C128&lt;&gt;"",IF(COUNTIF(BQ$3:BQ127,C128)&gt;0,"",C128),"")</f>
        <v/>
      </c>
      <c r="BR128" t="str">
        <f>IF(D128&lt;&gt;"",IF(COUNTIF(BR$3:BR127,D128)&gt;0,"",D128),"")</f>
        <v/>
      </c>
      <c r="BS128" t="str">
        <f>IF(E128&lt;&gt;"",IF(COUNTIF(BS$3:BS127,E128)&gt;0,"",E128),"")</f>
        <v/>
      </c>
      <c r="BT128" t="str">
        <f>IF(F128&lt;&gt;"",IF(COUNTIF(BT$3:BT127,F128)&gt;0,"",F128),"")</f>
        <v/>
      </c>
      <c r="BU128" t="str">
        <f>IF(G128&lt;&gt;"",IF(COUNTIF(BU$3:BU127,G128)&gt;0,"",G128),"")</f>
        <v/>
      </c>
    </row>
    <row r="129" spans="1:73" ht="18" x14ac:dyDescent="0.2">
      <c r="A129" s="595" t="str">
        <f t="shared" si="28"/>
        <v/>
      </c>
      <c r="B129" s="596"/>
      <c r="C129" s="596"/>
      <c r="D129" s="596"/>
      <c r="E129" s="597"/>
      <c r="F129" s="596"/>
      <c r="G129" s="596"/>
      <c r="H129" s="598"/>
      <c r="I129" s="598"/>
      <c r="J129" s="598"/>
      <c r="K129" s="948"/>
      <c r="L129" s="822"/>
      <c r="M129" s="822"/>
      <c r="N129" s="950"/>
      <c r="O129" s="599"/>
      <c r="P129" s="597"/>
      <c r="Q129" s="597"/>
      <c r="R129" s="597"/>
      <c r="S129" s="600"/>
      <c r="V129" s="362">
        <f t="shared" si="40"/>
        <v>127</v>
      </c>
      <c r="W129" s="601" t="str">
        <f t="shared" si="41"/>
        <v/>
      </c>
      <c r="X129" s="601" t="str">
        <f t="shared" si="29"/>
        <v/>
      </c>
      <c r="Y129" s="601" t="str">
        <f t="shared" si="30"/>
        <v/>
      </c>
      <c r="Z129" s="601" t="str">
        <f t="shared" si="31"/>
        <v/>
      </c>
      <c r="AA129" s="601" t="str">
        <f t="shared" si="32"/>
        <v/>
      </c>
      <c r="AB129" s="601" t="str">
        <f t="shared" si="33"/>
        <v/>
      </c>
      <c r="AD129" s="362" t="str">
        <f>IF(AK129&lt;&gt;"",MAX(AD$3:AD128)+1,"")</f>
        <v/>
      </c>
      <c r="AE129" s="362" t="str">
        <f>IF(AL129&lt;&gt;"",MAX(AE$3:AE128)+1,"")</f>
        <v/>
      </c>
      <c r="AF129" s="362" t="str">
        <f>IF(AM129&lt;&gt;"",MAX(AF$3:AF128)+1,"")</f>
        <v/>
      </c>
      <c r="AG129" s="362" t="str">
        <f>IF(AN129&lt;&gt;"",MAX(AG$3:AG128)+1,"")</f>
        <v/>
      </c>
      <c r="AH129" s="362" t="str">
        <f>IF(AO129&lt;&gt;"",MAX(AH$3:AH128)+1,"")</f>
        <v/>
      </c>
      <c r="AI129" s="362" t="str">
        <f>IF(AP129&lt;&gt;"",MAX(AI$3:AI128)+1,"")</f>
        <v/>
      </c>
      <c r="AK129" s="362" t="str">
        <f>IF(B129="","",IF(COUNTIF($AK$3:AL128,B129)=0,B129,""))</f>
        <v/>
      </c>
      <c r="AL129" s="362" t="str">
        <f>IF(C129="","",IF($B129='Oneri di Urbanizzazione'!$E$29,IF(COUNTIF($AL$3:AL128,$C129)=0,$C129,""),""))</f>
        <v/>
      </c>
      <c r="AM129" s="362" t="str">
        <f>IF(D129="","",IF(AND($B129='Oneri di Urbanizzazione'!$E$29,$C129='Oneri di Urbanizzazione'!$E$31),IF(COUNTIF(AM$3:AM128,$D129)=0,$D129,""),""))</f>
        <v/>
      </c>
      <c r="AN129" s="362" t="str">
        <f>IF(E129="","",IF(AND($B129='Oneri di Urbanizzazione'!$E$29,$C129='Oneri di Urbanizzazione'!$E$31,$D129='Oneri di Urbanizzazione'!$E$34),IF(COUNTIF(AN$3:AN128,$E129)=0,$E129,""),""))</f>
        <v/>
      </c>
      <c r="AO129" s="362" t="str">
        <f>IF(F129="","",IF(AND($B129='Oneri di Urbanizzazione'!$E$29,$C129='Oneri di Urbanizzazione'!$E$31,$D129='Oneri di Urbanizzazione'!$E$34,$E129='Oneri di Urbanizzazione'!$E$36),IF(COUNTIF(AO$3:AO128,$F129)=0,$F129,""),""))</f>
        <v/>
      </c>
      <c r="AP129" s="362" t="str">
        <f>IF(G129="","",IF(AND($B129='Oneri di Urbanizzazione'!$E$29,$C129='Oneri di Urbanizzazione'!$E$31,$D129='Oneri di Urbanizzazione'!$E$34,$E129='Oneri di Urbanizzazione'!$E$36,$F129='Oneri di Urbanizzazione'!$E$38),IF(COUNTIF(AP$3:AP128,$G129)=0,$G129,""),""))</f>
        <v/>
      </c>
      <c r="AY129">
        <f t="shared" si="42"/>
        <v>127</v>
      </c>
      <c r="AZ129" s="375" t="str">
        <f t="shared" si="34"/>
        <v/>
      </c>
      <c r="BA129" s="375" t="str">
        <f t="shared" si="35"/>
        <v/>
      </c>
      <c r="BB129" s="375" t="str">
        <f t="shared" si="36"/>
        <v/>
      </c>
      <c r="BC129" s="375" t="str">
        <f t="shared" si="37"/>
        <v/>
      </c>
      <c r="BD129" s="375" t="str">
        <f t="shared" si="38"/>
        <v/>
      </c>
      <c r="BE129" s="375" t="str">
        <f t="shared" si="39"/>
        <v/>
      </c>
      <c r="BI129" t="str">
        <f>IF(BP129&lt;&gt;"",MAX(BI$3:BI128)+1,"")</f>
        <v/>
      </c>
      <c r="BJ129" t="str">
        <f>IF(BQ129&lt;&gt;"",MAX(BJ$3:BJ128)+1,"")</f>
        <v/>
      </c>
      <c r="BK129" t="str">
        <f>IF(BR129&lt;&gt;"",MAX(BK$3:BK128)+1,"")</f>
        <v/>
      </c>
      <c r="BL129" t="str">
        <f>IF(BS129&lt;&gt;"",MAX(BL$3:BL128)+1,"")</f>
        <v/>
      </c>
      <c r="BM129" t="str">
        <f>IF(BT129&lt;&gt;"",MAX(BM$3:BM128)+1,"")</f>
        <v/>
      </c>
      <c r="BN129" t="str">
        <f>IF(BU129&lt;&gt;"",MAX(BN$3:BN128)+1,"")</f>
        <v/>
      </c>
      <c r="BP129" t="str">
        <f>IF(B129&lt;&gt;"",IF(COUNTIF(BP$3:BP128,B129)&gt;0,"",B129),"")</f>
        <v/>
      </c>
      <c r="BQ129" t="str">
        <f>IF(C129&lt;&gt;"",IF(COUNTIF(BQ$3:BQ128,C129)&gt;0,"",C129),"")</f>
        <v/>
      </c>
      <c r="BR129" t="str">
        <f>IF(D129&lt;&gt;"",IF(COUNTIF(BR$3:BR128,D129)&gt;0,"",D129),"")</f>
        <v/>
      </c>
      <c r="BS129" t="str">
        <f>IF(E129&lt;&gt;"",IF(COUNTIF(BS$3:BS128,E129)&gt;0,"",E129),"")</f>
        <v/>
      </c>
      <c r="BT129" t="str">
        <f>IF(F129&lt;&gt;"",IF(COUNTIF(BT$3:BT128,F129)&gt;0,"",F129),"")</f>
        <v/>
      </c>
      <c r="BU129" t="str">
        <f>IF(G129&lt;&gt;"",IF(COUNTIF(BU$3:BU128,G129)&gt;0,"",G129),"")</f>
        <v/>
      </c>
    </row>
    <row r="130" spans="1:73" ht="18" x14ac:dyDescent="0.2">
      <c r="A130" s="595" t="str">
        <f t="shared" si="28"/>
        <v/>
      </c>
      <c r="B130" s="596"/>
      <c r="C130" s="596"/>
      <c r="D130" s="596"/>
      <c r="E130" s="597"/>
      <c r="F130" s="596"/>
      <c r="G130" s="596"/>
      <c r="H130" s="598"/>
      <c r="I130" s="598"/>
      <c r="J130" s="598"/>
      <c r="K130" s="948"/>
      <c r="L130" s="822"/>
      <c r="M130" s="822"/>
      <c r="N130" s="950"/>
      <c r="O130" s="599"/>
      <c r="P130" s="597"/>
      <c r="Q130" s="597"/>
      <c r="R130" s="597"/>
      <c r="S130" s="600"/>
      <c r="V130" s="362">
        <f t="shared" si="40"/>
        <v>128</v>
      </c>
      <c r="W130" s="601" t="str">
        <f t="shared" si="41"/>
        <v/>
      </c>
      <c r="X130" s="601" t="str">
        <f t="shared" si="29"/>
        <v/>
      </c>
      <c r="Y130" s="601" t="str">
        <f t="shared" si="30"/>
        <v/>
      </c>
      <c r="Z130" s="601" t="str">
        <f t="shared" si="31"/>
        <v/>
      </c>
      <c r="AA130" s="601" t="str">
        <f t="shared" si="32"/>
        <v/>
      </c>
      <c r="AB130" s="601" t="str">
        <f t="shared" si="33"/>
        <v/>
      </c>
      <c r="AD130" s="362" t="str">
        <f>IF(AK130&lt;&gt;"",MAX(AD$3:AD129)+1,"")</f>
        <v/>
      </c>
      <c r="AE130" s="362" t="str">
        <f>IF(AL130&lt;&gt;"",MAX(AE$3:AE129)+1,"")</f>
        <v/>
      </c>
      <c r="AF130" s="362" t="str">
        <f>IF(AM130&lt;&gt;"",MAX(AF$3:AF129)+1,"")</f>
        <v/>
      </c>
      <c r="AG130" s="362" t="str">
        <f>IF(AN130&lt;&gt;"",MAX(AG$3:AG129)+1,"")</f>
        <v/>
      </c>
      <c r="AH130" s="362" t="str">
        <f>IF(AO130&lt;&gt;"",MAX(AH$3:AH129)+1,"")</f>
        <v/>
      </c>
      <c r="AI130" s="362" t="str">
        <f>IF(AP130&lt;&gt;"",MAX(AI$3:AI129)+1,"")</f>
        <v/>
      </c>
      <c r="AK130" s="362" t="str">
        <f>IF(B130="","",IF(COUNTIF($AK$3:AL129,B130)=0,B130,""))</f>
        <v/>
      </c>
      <c r="AL130" s="362" t="str">
        <f>IF(C130="","",IF($B130='Oneri di Urbanizzazione'!$E$29,IF(COUNTIF($AL$3:AL129,$C130)=0,$C130,""),""))</f>
        <v/>
      </c>
      <c r="AM130" s="362" t="str">
        <f>IF(D130="","",IF(AND($B130='Oneri di Urbanizzazione'!$E$29,$C130='Oneri di Urbanizzazione'!$E$31),IF(COUNTIF(AM$3:AM129,$D130)=0,$D130,""),""))</f>
        <v/>
      </c>
      <c r="AN130" s="362" t="str">
        <f>IF(E130="","",IF(AND($B130='Oneri di Urbanizzazione'!$E$29,$C130='Oneri di Urbanizzazione'!$E$31,$D130='Oneri di Urbanizzazione'!$E$34),IF(COUNTIF(AN$3:AN129,$E130)=0,$E130,""),""))</f>
        <v/>
      </c>
      <c r="AO130" s="362" t="str">
        <f>IF(F130="","",IF(AND($B130='Oneri di Urbanizzazione'!$E$29,$C130='Oneri di Urbanizzazione'!$E$31,$D130='Oneri di Urbanizzazione'!$E$34,$E130='Oneri di Urbanizzazione'!$E$36),IF(COUNTIF(AO$3:AO129,$F130)=0,$F130,""),""))</f>
        <v/>
      </c>
      <c r="AP130" s="362" t="str">
        <f>IF(G130="","",IF(AND($B130='Oneri di Urbanizzazione'!$E$29,$C130='Oneri di Urbanizzazione'!$E$31,$D130='Oneri di Urbanizzazione'!$E$34,$E130='Oneri di Urbanizzazione'!$E$36,$F130='Oneri di Urbanizzazione'!$E$38),IF(COUNTIF(AP$3:AP129,$G130)=0,$G130,""),""))</f>
        <v/>
      </c>
      <c r="AY130">
        <f t="shared" si="42"/>
        <v>128</v>
      </c>
      <c r="AZ130" s="375" t="str">
        <f t="shared" si="34"/>
        <v/>
      </c>
      <c r="BA130" s="375" t="str">
        <f t="shared" si="35"/>
        <v/>
      </c>
      <c r="BB130" s="375" t="str">
        <f t="shared" si="36"/>
        <v/>
      </c>
      <c r="BC130" s="375" t="str">
        <f t="shared" si="37"/>
        <v/>
      </c>
      <c r="BD130" s="375" t="str">
        <f t="shared" si="38"/>
        <v/>
      </c>
      <c r="BE130" s="375" t="str">
        <f t="shared" si="39"/>
        <v/>
      </c>
      <c r="BI130" t="str">
        <f>IF(BP130&lt;&gt;"",MAX(BI$3:BI129)+1,"")</f>
        <v/>
      </c>
      <c r="BJ130" t="str">
        <f>IF(BQ130&lt;&gt;"",MAX(BJ$3:BJ129)+1,"")</f>
        <v/>
      </c>
      <c r="BK130" t="str">
        <f>IF(BR130&lt;&gt;"",MAX(BK$3:BK129)+1,"")</f>
        <v/>
      </c>
      <c r="BL130" t="str">
        <f>IF(BS130&lt;&gt;"",MAX(BL$3:BL129)+1,"")</f>
        <v/>
      </c>
      <c r="BM130" t="str">
        <f>IF(BT130&lt;&gt;"",MAX(BM$3:BM129)+1,"")</f>
        <v/>
      </c>
      <c r="BN130" t="str">
        <f>IF(BU130&lt;&gt;"",MAX(BN$3:BN129)+1,"")</f>
        <v/>
      </c>
      <c r="BP130" t="str">
        <f>IF(B130&lt;&gt;"",IF(COUNTIF(BP$3:BP129,B130)&gt;0,"",B130),"")</f>
        <v/>
      </c>
      <c r="BQ130" t="str">
        <f>IF(C130&lt;&gt;"",IF(COUNTIF(BQ$3:BQ129,C130)&gt;0,"",C130),"")</f>
        <v/>
      </c>
      <c r="BR130" t="str">
        <f>IF(D130&lt;&gt;"",IF(COUNTIF(BR$3:BR129,D130)&gt;0,"",D130),"")</f>
        <v/>
      </c>
      <c r="BS130" t="str">
        <f>IF(E130&lt;&gt;"",IF(COUNTIF(BS$3:BS129,E130)&gt;0,"",E130),"")</f>
        <v/>
      </c>
      <c r="BT130" t="str">
        <f>IF(F130&lt;&gt;"",IF(COUNTIF(BT$3:BT129,F130)&gt;0,"",F130),"")</f>
        <v/>
      </c>
      <c r="BU130" t="str">
        <f>IF(G130&lt;&gt;"",IF(COUNTIF(BU$3:BU129,G130)&gt;0,"",G130),"")</f>
        <v/>
      </c>
    </row>
    <row r="131" spans="1:73" ht="18" x14ac:dyDescent="0.2">
      <c r="A131" s="595" t="str">
        <f t="shared" si="28"/>
        <v/>
      </c>
      <c r="B131" s="596"/>
      <c r="C131" s="596"/>
      <c r="D131" s="596"/>
      <c r="E131" s="597"/>
      <c r="F131" s="596"/>
      <c r="G131" s="596"/>
      <c r="H131" s="598"/>
      <c r="I131" s="598"/>
      <c r="J131" s="598"/>
      <c r="K131" s="948"/>
      <c r="L131" s="822"/>
      <c r="M131" s="822"/>
      <c r="N131" s="950"/>
      <c r="O131" s="599"/>
      <c r="P131" s="597"/>
      <c r="Q131" s="597"/>
      <c r="R131" s="597"/>
      <c r="S131" s="600"/>
      <c r="V131" s="362">
        <f t="shared" si="40"/>
        <v>129</v>
      </c>
      <c r="W131" s="601" t="str">
        <f t="shared" si="41"/>
        <v/>
      </c>
      <c r="X131" s="601" t="str">
        <f t="shared" si="29"/>
        <v/>
      </c>
      <c r="Y131" s="601" t="str">
        <f t="shared" si="30"/>
        <v/>
      </c>
      <c r="Z131" s="601" t="str">
        <f t="shared" si="31"/>
        <v/>
      </c>
      <c r="AA131" s="601" t="str">
        <f t="shared" si="32"/>
        <v/>
      </c>
      <c r="AB131" s="601" t="str">
        <f t="shared" si="33"/>
        <v/>
      </c>
      <c r="AD131" s="362" t="str">
        <f>IF(AK131&lt;&gt;"",MAX(AD$3:AD130)+1,"")</f>
        <v/>
      </c>
      <c r="AE131" s="362" t="str">
        <f>IF(AL131&lt;&gt;"",MAX(AE$3:AE130)+1,"")</f>
        <v/>
      </c>
      <c r="AF131" s="362" t="str">
        <f>IF(AM131&lt;&gt;"",MAX(AF$3:AF130)+1,"")</f>
        <v/>
      </c>
      <c r="AG131" s="362" t="str">
        <f>IF(AN131&lt;&gt;"",MAX(AG$3:AG130)+1,"")</f>
        <v/>
      </c>
      <c r="AH131" s="362" t="str">
        <f>IF(AO131&lt;&gt;"",MAX(AH$3:AH130)+1,"")</f>
        <v/>
      </c>
      <c r="AI131" s="362" t="str">
        <f>IF(AP131&lt;&gt;"",MAX(AI$3:AI130)+1,"")</f>
        <v/>
      </c>
      <c r="AK131" s="362" t="str">
        <f>IF(B131="","",IF(COUNTIF($AK$3:AL130,B131)=0,B131,""))</f>
        <v/>
      </c>
      <c r="AL131" s="362" t="str">
        <f>IF(C131="","",IF($B131='Oneri di Urbanizzazione'!$E$29,IF(COUNTIF($AL$3:AL130,$C131)=0,$C131,""),""))</f>
        <v/>
      </c>
      <c r="AM131" s="362" t="str">
        <f>IF(D131="","",IF(AND($B131='Oneri di Urbanizzazione'!$E$29,$C131='Oneri di Urbanizzazione'!$E$31),IF(COUNTIF(AM$3:AM130,$D131)=0,$D131,""),""))</f>
        <v/>
      </c>
      <c r="AN131" s="362" t="str">
        <f>IF(E131="","",IF(AND($B131='Oneri di Urbanizzazione'!$E$29,$C131='Oneri di Urbanizzazione'!$E$31,$D131='Oneri di Urbanizzazione'!$E$34),IF(COUNTIF(AN$3:AN130,$E131)=0,$E131,""),""))</f>
        <v/>
      </c>
      <c r="AO131" s="362" t="str">
        <f>IF(F131="","",IF(AND($B131='Oneri di Urbanizzazione'!$E$29,$C131='Oneri di Urbanizzazione'!$E$31,$D131='Oneri di Urbanizzazione'!$E$34,$E131='Oneri di Urbanizzazione'!$E$36),IF(COUNTIF(AO$3:AO130,$F131)=0,$F131,""),""))</f>
        <v/>
      </c>
      <c r="AP131" s="362" t="str">
        <f>IF(G131="","",IF(AND($B131='Oneri di Urbanizzazione'!$E$29,$C131='Oneri di Urbanizzazione'!$E$31,$D131='Oneri di Urbanizzazione'!$E$34,$E131='Oneri di Urbanizzazione'!$E$36,$F131='Oneri di Urbanizzazione'!$E$38),IF(COUNTIF(AP$3:AP130,$G131)=0,$G131,""),""))</f>
        <v/>
      </c>
      <c r="AY131">
        <f t="shared" si="42"/>
        <v>129</v>
      </c>
      <c r="AZ131" s="375" t="str">
        <f t="shared" si="34"/>
        <v/>
      </c>
      <c r="BA131" s="375" t="str">
        <f t="shared" si="35"/>
        <v/>
      </c>
      <c r="BB131" s="375" t="str">
        <f t="shared" si="36"/>
        <v/>
      </c>
      <c r="BC131" s="375" t="str">
        <f t="shared" si="37"/>
        <v/>
      </c>
      <c r="BD131" s="375" t="str">
        <f t="shared" si="38"/>
        <v/>
      </c>
      <c r="BE131" s="375" t="str">
        <f t="shared" si="39"/>
        <v/>
      </c>
      <c r="BI131" t="str">
        <f>IF(BP131&lt;&gt;"",MAX(BI$3:BI130)+1,"")</f>
        <v/>
      </c>
      <c r="BJ131" t="str">
        <f>IF(BQ131&lt;&gt;"",MAX(BJ$3:BJ130)+1,"")</f>
        <v/>
      </c>
      <c r="BK131" t="str">
        <f>IF(BR131&lt;&gt;"",MAX(BK$3:BK130)+1,"")</f>
        <v/>
      </c>
      <c r="BL131" t="str">
        <f>IF(BS131&lt;&gt;"",MAX(BL$3:BL130)+1,"")</f>
        <v/>
      </c>
      <c r="BM131" t="str">
        <f>IF(BT131&lt;&gt;"",MAX(BM$3:BM130)+1,"")</f>
        <v/>
      </c>
      <c r="BN131" t="str">
        <f>IF(BU131&lt;&gt;"",MAX(BN$3:BN130)+1,"")</f>
        <v/>
      </c>
      <c r="BP131" t="str">
        <f>IF(B131&lt;&gt;"",IF(COUNTIF(BP$3:BP130,B131)&gt;0,"",B131),"")</f>
        <v/>
      </c>
      <c r="BQ131" t="str">
        <f>IF(C131&lt;&gt;"",IF(COUNTIF(BQ$3:BQ130,C131)&gt;0,"",C131),"")</f>
        <v/>
      </c>
      <c r="BR131" t="str">
        <f>IF(D131&lt;&gt;"",IF(COUNTIF(BR$3:BR130,D131)&gt;0,"",D131),"")</f>
        <v/>
      </c>
      <c r="BS131" t="str">
        <f>IF(E131&lt;&gt;"",IF(COUNTIF(BS$3:BS130,E131)&gt;0,"",E131),"")</f>
        <v/>
      </c>
      <c r="BT131" t="str">
        <f>IF(F131&lt;&gt;"",IF(COUNTIF(BT$3:BT130,F131)&gt;0,"",F131),"")</f>
        <v/>
      </c>
      <c r="BU131" t="str">
        <f>IF(G131&lt;&gt;"",IF(COUNTIF(BU$3:BU130,G131)&gt;0,"",G131),"")</f>
        <v/>
      </c>
    </row>
    <row r="132" spans="1:73" ht="18" x14ac:dyDescent="0.2">
      <c r="A132" s="595" t="str">
        <f t="shared" ref="A132:A195" si="43">IF(B132&lt;&gt;"",CONCATENATE(B132,C132,D132,E132,F132,G132),"")</f>
        <v/>
      </c>
      <c r="B132" s="596"/>
      <c r="C132" s="596"/>
      <c r="D132" s="596"/>
      <c r="E132" s="597"/>
      <c r="F132" s="596"/>
      <c r="G132" s="596"/>
      <c r="H132" s="598"/>
      <c r="I132" s="598"/>
      <c r="J132" s="598"/>
      <c r="K132" s="948"/>
      <c r="L132" s="822"/>
      <c r="M132" s="822"/>
      <c r="N132" s="950"/>
      <c r="O132" s="599"/>
      <c r="P132" s="597"/>
      <c r="Q132" s="597"/>
      <c r="R132" s="597"/>
      <c r="S132" s="600"/>
      <c r="V132" s="362">
        <f t="shared" si="40"/>
        <v>130</v>
      </c>
      <c r="W132" s="601" t="str">
        <f t="shared" si="41"/>
        <v/>
      </c>
      <c r="X132" s="601" t="str">
        <f t="shared" ref="X132:X195" si="44">IFERROR(VLOOKUP($V132,AE:AL,8,FALSE),"")</f>
        <v/>
      </c>
      <c r="Y132" s="601" t="str">
        <f t="shared" ref="Y132:Y195" si="45">IFERROR(VLOOKUP($V132,AF:AM,8,FALSE),"")</f>
        <v/>
      </c>
      <c r="Z132" s="601" t="str">
        <f t="shared" ref="Z132:Z195" si="46">IFERROR(VLOOKUP($V132,AG:AN,8,FALSE),"")</f>
        <v/>
      </c>
      <c r="AA132" s="601" t="str">
        <f t="shared" ref="AA132:AA195" si="47">IFERROR(VLOOKUP($V132,AH:AO,8,FALSE),"")</f>
        <v/>
      </c>
      <c r="AB132" s="601" t="str">
        <f t="shared" ref="AB132:AB195" si="48">IFERROR(VLOOKUP($V132,AI:AP,8,FALSE),"")</f>
        <v/>
      </c>
      <c r="AD132" s="362" t="str">
        <f>IF(AK132&lt;&gt;"",MAX(AD$3:AD131)+1,"")</f>
        <v/>
      </c>
      <c r="AE132" s="362" t="str">
        <f>IF(AL132&lt;&gt;"",MAX(AE$3:AE131)+1,"")</f>
        <v/>
      </c>
      <c r="AF132" s="362" t="str">
        <f>IF(AM132&lt;&gt;"",MAX(AF$3:AF131)+1,"")</f>
        <v/>
      </c>
      <c r="AG132" s="362" t="str">
        <f>IF(AN132&lt;&gt;"",MAX(AG$3:AG131)+1,"")</f>
        <v/>
      </c>
      <c r="AH132" s="362" t="str">
        <f>IF(AO132&lt;&gt;"",MAX(AH$3:AH131)+1,"")</f>
        <v/>
      </c>
      <c r="AI132" s="362" t="str">
        <f>IF(AP132&lt;&gt;"",MAX(AI$3:AI131)+1,"")</f>
        <v/>
      </c>
      <c r="AK132" s="362" t="str">
        <f>IF(B132="","",IF(COUNTIF($AK$3:AL131,B132)=0,B132,""))</f>
        <v/>
      </c>
      <c r="AL132" s="362" t="str">
        <f>IF(C132="","",IF($B132='Oneri di Urbanizzazione'!$E$29,IF(COUNTIF($AL$3:AL131,$C132)=0,$C132,""),""))</f>
        <v/>
      </c>
      <c r="AM132" s="362" t="str">
        <f>IF(D132="","",IF(AND($B132='Oneri di Urbanizzazione'!$E$29,$C132='Oneri di Urbanizzazione'!$E$31),IF(COUNTIF(AM$3:AM131,$D132)=0,$D132,""),""))</f>
        <v/>
      </c>
      <c r="AN132" s="362" t="str">
        <f>IF(E132="","",IF(AND($B132='Oneri di Urbanizzazione'!$E$29,$C132='Oneri di Urbanizzazione'!$E$31,$D132='Oneri di Urbanizzazione'!$E$34),IF(COUNTIF(AN$3:AN131,$E132)=0,$E132,""),""))</f>
        <v/>
      </c>
      <c r="AO132" s="362" t="str">
        <f>IF(F132="","",IF(AND($B132='Oneri di Urbanizzazione'!$E$29,$C132='Oneri di Urbanizzazione'!$E$31,$D132='Oneri di Urbanizzazione'!$E$34,$E132='Oneri di Urbanizzazione'!$E$36),IF(COUNTIF(AO$3:AO131,$F132)=0,$F132,""),""))</f>
        <v/>
      </c>
      <c r="AP132" s="362" t="str">
        <f>IF(G132="","",IF(AND($B132='Oneri di Urbanizzazione'!$E$29,$C132='Oneri di Urbanizzazione'!$E$31,$D132='Oneri di Urbanizzazione'!$E$34,$E132='Oneri di Urbanizzazione'!$E$36,$F132='Oneri di Urbanizzazione'!$E$38),IF(COUNTIF(AP$3:AP131,$G132)=0,$G132,""),""))</f>
        <v/>
      </c>
      <c r="AY132">
        <f t="shared" si="42"/>
        <v>130</v>
      </c>
      <c r="AZ132" s="375" t="str">
        <f t="shared" ref="AZ132:AZ195" si="49">IFERROR(VLOOKUP($AY132,BI:BP,8,FALSE),"")</f>
        <v/>
      </c>
      <c r="BA132" s="375" t="str">
        <f t="shared" ref="BA132:BA195" si="50">IFERROR(VLOOKUP($AY132,BJ:BQ,8,FALSE),"")</f>
        <v/>
      </c>
      <c r="BB132" s="375" t="str">
        <f t="shared" ref="BB132:BB195" si="51">IFERROR(VLOOKUP($AY132,BK:BR,8,FALSE),"")</f>
        <v/>
      </c>
      <c r="BC132" s="375" t="str">
        <f t="shared" ref="BC132:BC195" si="52">IFERROR(VLOOKUP($AY132,BL:BS,8,FALSE),"")</f>
        <v/>
      </c>
      <c r="BD132" s="375" t="str">
        <f t="shared" ref="BD132:BD195" si="53">IFERROR(VLOOKUP($AY132,BM:BT,8,FALSE),"")</f>
        <v/>
      </c>
      <c r="BE132" s="375" t="str">
        <f t="shared" ref="BE132:BE195" si="54">IFERROR(VLOOKUP($AY132,BN:BU,8,FALSE),"")</f>
        <v/>
      </c>
      <c r="BI132" t="str">
        <f>IF(BP132&lt;&gt;"",MAX(BI$3:BI131)+1,"")</f>
        <v/>
      </c>
      <c r="BJ132" t="str">
        <f>IF(BQ132&lt;&gt;"",MAX(BJ$3:BJ131)+1,"")</f>
        <v/>
      </c>
      <c r="BK132" t="str">
        <f>IF(BR132&lt;&gt;"",MAX(BK$3:BK131)+1,"")</f>
        <v/>
      </c>
      <c r="BL132" t="str">
        <f>IF(BS132&lt;&gt;"",MAX(BL$3:BL131)+1,"")</f>
        <v/>
      </c>
      <c r="BM132" t="str">
        <f>IF(BT132&lt;&gt;"",MAX(BM$3:BM131)+1,"")</f>
        <v/>
      </c>
      <c r="BN132" t="str">
        <f>IF(BU132&lt;&gt;"",MAX(BN$3:BN131)+1,"")</f>
        <v/>
      </c>
      <c r="BP132" t="str">
        <f>IF(B132&lt;&gt;"",IF(COUNTIF(BP$3:BP131,B132)&gt;0,"",B132),"")</f>
        <v/>
      </c>
      <c r="BQ132" t="str">
        <f>IF(C132&lt;&gt;"",IF(COUNTIF(BQ$3:BQ131,C132)&gt;0,"",C132),"")</f>
        <v/>
      </c>
      <c r="BR132" t="str">
        <f>IF(D132&lt;&gt;"",IF(COUNTIF(BR$3:BR131,D132)&gt;0,"",D132),"")</f>
        <v/>
      </c>
      <c r="BS132" t="str">
        <f>IF(E132&lt;&gt;"",IF(COUNTIF(BS$3:BS131,E132)&gt;0,"",E132),"")</f>
        <v/>
      </c>
      <c r="BT132" t="str">
        <f>IF(F132&lt;&gt;"",IF(COUNTIF(BT$3:BT131,F132)&gt;0,"",F132),"")</f>
        <v/>
      </c>
      <c r="BU132" t="str">
        <f>IF(G132&lt;&gt;"",IF(COUNTIF(BU$3:BU131,G132)&gt;0,"",G132),"")</f>
        <v/>
      </c>
    </row>
    <row r="133" spans="1:73" ht="18" x14ac:dyDescent="0.2">
      <c r="A133" s="595" t="str">
        <f t="shared" si="43"/>
        <v/>
      </c>
      <c r="B133" s="596"/>
      <c r="C133" s="596"/>
      <c r="D133" s="596"/>
      <c r="E133" s="597"/>
      <c r="F133" s="596"/>
      <c r="G133" s="596"/>
      <c r="H133" s="598"/>
      <c r="I133" s="598"/>
      <c r="J133" s="598"/>
      <c r="K133" s="948"/>
      <c r="L133" s="822"/>
      <c r="M133" s="822"/>
      <c r="N133" s="950"/>
      <c r="O133" s="599"/>
      <c r="P133" s="597"/>
      <c r="Q133" s="597"/>
      <c r="R133" s="597"/>
      <c r="S133" s="600"/>
      <c r="V133" s="362">
        <f t="shared" ref="V133:V196" si="55">+V132+1</f>
        <v>131</v>
      </c>
      <c r="W133" s="601" t="str">
        <f t="shared" ref="W133:W196" si="56">IFERROR(VLOOKUP($V132,AD:AK,8,FALSE),"")</f>
        <v/>
      </c>
      <c r="X133" s="601" t="str">
        <f t="shared" si="44"/>
        <v/>
      </c>
      <c r="Y133" s="601" t="str">
        <f t="shared" si="45"/>
        <v/>
      </c>
      <c r="Z133" s="601" t="str">
        <f t="shared" si="46"/>
        <v/>
      </c>
      <c r="AA133" s="601" t="str">
        <f t="shared" si="47"/>
        <v/>
      </c>
      <c r="AB133" s="601" t="str">
        <f t="shared" si="48"/>
        <v/>
      </c>
      <c r="AD133" s="362" t="str">
        <f>IF(AK133&lt;&gt;"",MAX(AD$3:AD132)+1,"")</f>
        <v/>
      </c>
      <c r="AE133" s="362" t="str">
        <f>IF(AL133&lt;&gt;"",MAX(AE$3:AE132)+1,"")</f>
        <v/>
      </c>
      <c r="AF133" s="362" t="str">
        <f>IF(AM133&lt;&gt;"",MAX(AF$3:AF132)+1,"")</f>
        <v/>
      </c>
      <c r="AG133" s="362" t="str">
        <f>IF(AN133&lt;&gt;"",MAX(AG$3:AG132)+1,"")</f>
        <v/>
      </c>
      <c r="AH133" s="362" t="str">
        <f>IF(AO133&lt;&gt;"",MAX(AH$3:AH132)+1,"")</f>
        <v/>
      </c>
      <c r="AI133" s="362" t="str">
        <f>IF(AP133&lt;&gt;"",MAX(AI$3:AI132)+1,"")</f>
        <v/>
      </c>
      <c r="AK133" s="362" t="str">
        <f>IF(B133="","",IF(COUNTIF($AK$3:AL132,B133)=0,B133,""))</f>
        <v/>
      </c>
      <c r="AL133" s="362" t="str">
        <f>IF(C133="","",IF($B133='Oneri di Urbanizzazione'!$E$29,IF(COUNTIF($AL$3:AL132,$C133)=0,$C133,""),""))</f>
        <v/>
      </c>
      <c r="AM133" s="362" t="str">
        <f>IF(D133="","",IF(AND($B133='Oneri di Urbanizzazione'!$E$29,$C133='Oneri di Urbanizzazione'!$E$31),IF(COUNTIF(AM$3:AM132,$D133)=0,$D133,""),""))</f>
        <v/>
      </c>
      <c r="AN133" s="362" t="str">
        <f>IF(E133="","",IF(AND($B133='Oneri di Urbanizzazione'!$E$29,$C133='Oneri di Urbanizzazione'!$E$31,$D133='Oneri di Urbanizzazione'!$E$34),IF(COUNTIF(AN$3:AN132,$E133)=0,$E133,""),""))</f>
        <v/>
      </c>
      <c r="AO133" s="362" t="str">
        <f>IF(F133="","",IF(AND($B133='Oneri di Urbanizzazione'!$E$29,$C133='Oneri di Urbanizzazione'!$E$31,$D133='Oneri di Urbanizzazione'!$E$34,$E133='Oneri di Urbanizzazione'!$E$36),IF(COUNTIF(AO$3:AO132,$F133)=0,$F133,""),""))</f>
        <v/>
      </c>
      <c r="AP133" s="362" t="str">
        <f>IF(G133="","",IF(AND($B133='Oneri di Urbanizzazione'!$E$29,$C133='Oneri di Urbanizzazione'!$E$31,$D133='Oneri di Urbanizzazione'!$E$34,$E133='Oneri di Urbanizzazione'!$E$36,$F133='Oneri di Urbanizzazione'!$E$38),IF(COUNTIF(AP$3:AP132,$G133)=0,$G133,""),""))</f>
        <v/>
      </c>
      <c r="AY133">
        <f t="shared" ref="AY133:AY196" si="57">+AY132+1</f>
        <v>131</v>
      </c>
      <c r="AZ133" s="375" t="str">
        <f t="shared" si="49"/>
        <v/>
      </c>
      <c r="BA133" s="375" t="str">
        <f t="shared" si="50"/>
        <v/>
      </c>
      <c r="BB133" s="375" t="str">
        <f t="shared" si="51"/>
        <v/>
      </c>
      <c r="BC133" s="375" t="str">
        <f t="shared" si="52"/>
        <v/>
      </c>
      <c r="BD133" s="375" t="str">
        <f t="shared" si="53"/>
        <v/>
      </c>
      <c r="BE133" s="375" t="str">
        <f t="shared" si="54"/>
        <v/>
      </c>
      <c r="BI133" t="str">
        <f>IF(BP133&lt;&gt;"",MAX(BI$3:BI132)+1,"")</f>
        <v/>
      </c>
      <c r="BJ133" t="str">
        <f>IF(BQ133&lt;&gt;"",MAX(BJ$3:BJ132)+1,"")</f>
        <v/>
      </c>
      <c r="BK133" t="str">
        <f>IF(BR133&lt;&gt;"",MAX(BK$3:BK132)+1,"")</f>
        <v/>
      </c>
      <c r="BL133" t="str">
        <f>IF(BS133&lt;&gt;"",MAX(BL$3:BL132)+1,"")</f>
        <v/>
      </c>
      <c r="BM133" t="str">
        <f>IF(BT133&lt;&gt;"",MAX(BM$3:BM132)+1,"")</f>
        <v/>
      </c>
      <c r="BN133" t="str">
        <f>IF(BU133&lt;&gt;"",MAX(BN$3:BN132)+1,"")</f>
        <v/>
      </c>
      <c r="BP133" t="str">
        <f>IF(B133&lt;&gt;"",IF(COUNTIF(BP$3:BP132,B133)&gt;0,"",B133),"")</f>
        <v/>
      </c>
      <c r="BQ133" t="str">
        <f>IF(C133&lt;&gt;"",IF(COUNTIF(BQ$3:BQ132,C133)&gt;0,"",C133),"")</f>
        <v/>
      </c>
      <c r="BR133" t="str">
        <f>IF(D133&lt;&gt;"",IF(COUNTIF(BR$3:BR132,D133)&gt;0,"",D133),"")</f>
        <v/>
      </c>
      <c r="BS133" t="str">
        <f>IF(E133&lt;&gt;"",IF(COUNTIF(BS$3:BS132,E133)&gt;0,"",E133),"")</f>
        <v/>
      </c>
      <c r="BT133" t="str">
        <f>IF(F133&lt;&gt;"",IF(COUNTIF(BT$3:BT132,F133)&gt;0,"",F133),"")</f>
        <v/>
      </c>
      <c r="BU133" t="str">
        <f>IF(G133&lt;&gt;"",IF(COUNTIF(BU$3:BU132,G133)&gt;0,"",G133),"")</f>
        <v/>
      </c>
    </row>
    <row r="134" spans="1:73" ht="18" x14ac:dyDescent="0.2">
      <c r="A134" s="595" t="str">
        <f t="shared" si="43"/>
        <v/>
      </c>
      <c r="B134" s="596"/>
      <c r="C134" s="596"/>
      <c r="D134" s="596"/>
      <c r="E134" s="597"/>
      <c r="F134" s="596"/>
      <c r="G134" s="596"/>
      <c r="H134" s="598"/>
      <c r="I134" s="598"/>
      <c r="J134" s="598"/>
      <c r="K134" s="948"/>
      <c r="L134" s="822"/>
      <c r="M134" s="822"/>
      <c r="N134" s="950"/>
      <c r="O134" s="599"/>
      <c r="P134" s="597"/>
      <c r="Q134" s="597"/>
      <c r="R134" s="597"/>
      <c r="S134" s="600"/>
      <c r="V134" s="362">
        <f t="shared" si="55"/>
        <v>132</v>
      </c>
      <c r="W134" s="601" t="str">
        <f t="shared" si="56"/>
        <v/>
      </c>
      <c r="X134" s="601" t="str">
        <f t="shared" si="44"/>
        <v/>
      </c>
      <c r="Y134" s="601" t="str">
        <f t="shared" si="45"/>
        <v/>
      </c>
      <c r="Z134" s="601" t="str">
        <f t="shared" si="46"/>
        <v/>
      </c>
      <c r="AA134" s="601" t="str">
        <f t="shared" si="47"/>
        <v/>
      </c>
      <c r="AB134" s="601" t="str">
        <f t="shared" si="48"/>
        <v/>
      </c>
      <c r="AD134" s="362" t="str">
        <f>IF(AK134&lt;&gt;"",MAX(AD$3:AD133)+1,"")</f>
        <v/>
      </c>
      <c r="AE134" s="362" t="str">
        <f>IF(AL134&lt;&gt;"",MAX(AE$3:AE133)+1,"")</f>
        <v/>
      </c>
      <c r="AF134" s="362" t="str">
        <f>IF(AM134&lt;&gt;"",MAX(AF$3:AF133)+1,"")</f>
        <v/>
      </c>
      <c r="AG134" s="362" t="str">
        <f>IF(AN134&lt;&gt;"",MAX(AG$3:AG133)+1,"")</f>
        <v/>
      </c>
      <c r="AH134" s="362" t="str">
        <f>IF(AO134&lt;&gt;"",MAX(AH$3:AH133)+1,"")</f>
        <v/>
      </c>
      <c r="AI134" s="362" t="str">
        <f>IF(AP134&lt;&gt;"",MAX(AI$3:AI133)+1,"")</f>
        <v/>
      </c>
      <c r="AK134" s="362" t="str">
        <f>IF(B134="","",IF(COUNTIF($AK$3:AL133,B134)=0,B134,""))</f>
        <v/>
      </c>
      <c r="AL134" s="362" t="str">
        <f>IF(C134="","",IF($B134='Oneri di Urbanizzazione'!$E$29,IF(COUNTIF($AL$3:AL133,$C134)=0,$C134,""),""))</f>
        <v/>
      </c>
      <c r="AM134" s="362" t="str">
        <f>IF(D134="","",IF(AND($B134='Oneri di Urbanizzazione'!$E$29,$C134='Oneri di Urbanizzazione'!$E$31),IF(COUNTIF(AM$3:AM133,$D134)=0,$D134,""),""))</f>
        <v/>
      </c>
      <c r="AN134" s="362" t="str">
        <f>IF(E134="","",IF(AND($B134='Oneri di Urbanizzazione'!$E$29,$C134='Oneri di Urbanizzazione'!$E$31,$D134='Oneri di Urbanizzazione'!$E$34),IF(COUNTIF(AN$3:AN133,$E134)=0,$E134,""),""))</f>
        <v/>
      </c>
      <c r="AO134" s="362" t="str">
        <f>IF(F134="","",IF(AND($B134='Oneri di Urbanizzazione'!$E$29,$C134='Oneri di Urbanizzazione'!$E$31,$D134='Oneri di Urbanizzazione'!$E$34,$E134='Oneri di Urbanizzazione'!$E$36),IF(COUNTIF(AO$3:AO133,$F134)=0,$F134,""),""))</f>
        <v/>
      </c>
      <c r="AP134" s="362" t="str">
        <f>IF(G134="","",IF(AND($B134='Oneri di Urbanizzazione'!$E$29,$C134='Oneri di Urbanizzazione'!$E$31,$D134='Oneri di Urbanizzazione'!$E$34,$E134='Oneri di Urbanizzazione'!$E$36,$F134='Oneri di Urbanizzazione'!$E$38),IF(COUNTIF(AP$3:AP133,$G134)=0,$G134,""),""))</f>
        <v/>
      </c>
      <c r="AY134">
        <f t="shared" si="57"/>
        <v>132</v>
      </c>
      <c r="AZ134" s="375" t="str">
        <f t="shared" si="49"/>
        <v/>
      </c>
      <c r="BA134" s="375" t="str">
        <f t="shared" si="50"/>
        <v/>
      </c>
      <c r="BB134" s="375" t="str">
        <f t="shared" si="51"/>
        <v/>
      </c>
      <c r="BC134" s="375" t="str">
        <f t="shared" si="52"/>
        <v/>
      </c>
      <c r="BD134" s="375" t="str">
        <f t="shared" si="53"/>
        <v/>
      </c>
      <c r="BE134" s="375" t="str">
        <f t="shared" si="54"/>
        <v/>
      </c>
      <c r="BI134" t="str">
        <f>IF(BP134&lt;&gt;"",MAX(BI$3:BI133)+1,"")</f>
        <v/>
      </c>
      <c r="BJ134" t="str">
        <f>IF(BQ134&lt;&gt;"",MAX(BJ$3:BJ133)+1,"")</f>
        <v/>
      </c>
      <c r="BK134" t="str">
        <f>IF(BR134&lt;&gt;"",MAX(BK$3:BK133)+1,"")</f>
        <v/>
      </c>
      <c r="BL134" t="str">
        <f>IF(BS134&lt;&gt;"",MAX(BL$3:BL133)+1,"")</f>
        <v/>
      </c>
      <c r="BM134" t="str">
        <f>IF(BT134&lt;&gt;"",MAX(BM$3:BM133)+1,"")</f>
        <v/>
      </c>
      <c r="BN134" t="str">
        <f>IF(BU134&lt;&gt;"",MAX(BN$3:BN133)+1,"")</f>
        <v/>
      </c>
      <c r="BP134" t="str">
        <f>IF(B134&lt;&gt;"",IF(COUNTIF(BP$3:BP133,B134)&gt;0,"",B134),"")</f>
        <v/>
      </c>
      <c r="BQ134" t="str">
        <f>IF(C134&lt;&gt;"",IF(COUNTIF(BQ$3:BQ133,C134)&gt;0,"",C134),"")</f>
        <v/>
      </c>
      <c r="BR134" t="str">
        <f>IF(D134&lt;&gt;"",IF(COUNTIF(BR$3:BR133,D134)&gt;0,"",D134),"")</f>
        <v/>
      </c>
      <c r="BS134" t="str">
        <f>IF(E134&lt;&gt;"",IF(COUNTIF(BS$3:BS133,E134)&gt;0,"",E134),"")</f>
        <v/>
      </c>
      <c r="BT134" t="str">
        <f>IF(F134&lt;&gt;"",IF(COUNTIF(BT$3:BT133,F134)&gt;0,"",F134),"")</f>
        <v/>
      </c>
      <c r="BU134" t="str">
        <f>IF(G134&lt;&gt;"",IF(COUNTIF(BU$3:BU133,G134)&gt;0,"",G134),"")</f>
        <v/>
      </c>
    </row>
    <row r="135" spans="1:73" ht="18" x14ac:dyDescent="0.2">
      <c r="A135" s="595" t="str">
        <f t="shared" si="43"/>
        <v/>
      </c>
      <c r="B135" s="596"/>
      <c r="C135" s="596"/>
      <c r="D135" s="596"/>
      <c r="E135" s="597"/>
      <c r="F135" s="596"/>
      <c r="G135" s="596"/>
      <c r="H135" s="598"/>
      <c r="I135" s="598"/>
      <c r="J135" s="598"/>
      <c r="K135" s="948"/>
      <c r="L135" s="822"/>
      <c r="M135" s="822"/>
      <c r="N135" s="950"/>
      <c r="O135" s="599"/>
      <c r="P135" s="597"/>
      <c r="Q135" s="597"/>
      <c r="R135" s="597"/>
      <c r="S135" s="600"/>
      <c r="V135" s="362">
        <f t="shared" si="55"/>
        <v>133</v>
      </c>
      <c r="W135" s="601" t="str">
        <f t="shared" si="56"/>
        <v/>
      </c>
      <c r="X135" s="601" t="str">
        <f t="shared" si="44"/>
        <v/>
      </c>
      <c r="Y135" s="601" t="str">
        <f t="shared" si="45"/>
        <v/>
      </c>
      <c r="Z135" s="601" t="str">
        <f t="shared" si="46"/>
        <v/>
      </c>
      <c r="AA135" s="601" t="str">
        <f t="shared" si="47"/>
        <v/>
      </c>
      <c r="AB135" s="601" t="str">
        <f t="shared" si="48"/>
        <v/>
      </c>
      <c r="AD135" s="362" t="str">
        <f>IF(AK135&lt;&gt;"",MAX(AD$3:AD134)+1,"")</f>
        <v/>
      </c>
      <c r="AE135" s="362" t="str">
        <f>IF(AL135&lt;&gt;"",MAX(AE$3:AE134)+1,"")</f>
        <v/>
      </c>
      <c r="AF135" s="362" t="str">
        <f>IF(AM135&lt;&gt;"",MAX(AF$3:AF134)+1,"")</f>
        <v/>
      </c>
      <c r="AG135" s="362" t="str">
        <f>IF(AN135&lt;&gt;"",MAX(AG$3:AG134)+1,"")</f>
        <v/>
      </c>
      <c r="AH135" s="362" t="str">
        <f>IF(AO135&lt;&gt;"",MAX(AH$3:AH134)+1,"")</f>
        <v/>
      </c>
      <c r="AI135" s="362" t="str">
        <f>IF(AP135&lt;&gt;"",MAX(AI$3:AI134)+1,"")</f>
        <v/>
      </c>
      <c r="AK135" s="362" t="str">
        <f>IF(B135="","",IF(COUNTIF($AK$3:AL134,B135)=0,B135,""))</f>
        <v/>
      </c>
      <c r="AL135" s="362" t="str">
        <f>IF(C135="","",IF($B135='Oneri di Urbanizzazione'!$E$29,IF(COUNTIF($AL$3:AL134,$C135)=0,$C135,""),""))</f>
        <v/>
      </c>
      <c r="AM135" s="362" t="str">
        <f>IF(D135="","",IF(AND($B135='Oneri di Urbanizzazione'!$E$29,$C135='Oneri di Urbanizzazione'!$E$31),IF(COUNTIF(AM$3:AM134,$D135)=0,$D135,""),""))</f>
        <v/>
      </c>
      <c r="AN135" s="362" t="str">
        <f>IF(E135="","",IF(AND($B135='Oneri di Urbanizzazione'!$E$29,$C135='Oneri di Urbanizzazione'!$E$31,$D135='Oneri di Urbanizzazione'!$E$34),IF(COUNTIF(AN$3:AN134,$E135)=0,$E135,""),""))</f>
        <v/>
      </c>
      <c r="AO135" s="362" t="str">
        <f>IF(F135="","",IF(AND($B135='Oneri di Urbanizzazione'!$E$29,$C135='Oneri di Urbanizzazione'!$E$31,$D135='Oneri di Urbanizzazione'!$E$34,$E135='Oneri di Urbanizzazione'!$E$36),IF(COUNTIF(AO$3:AO134,$F135)=0,$F135,""),""))</f>
        <v/>
      </c>
      <c r="AP135" s="362" t="str">
        <f>IF(G135="","",IF(AND($B135='Oneri di Urbanizzazione'!$E$29,$C135='Oneri di Urbanizzazione'!$E$31,$D135='Oneri di Urbanizzazione'!$E$34,$E135='Oneri di Urbanizzazione'!$E$36,$F135='Oneri di Urbanizzazione'!$E$38),IF(COUNTIF(AP$3:AP134,$G135)=0,$G135,""),""))</f>
        <v/>
      </c>
      <c r="AY135">
        <f t="shared" si="57"/>
        <v>133</v>
      </c>
      <c r="AZ135" s="375" t="str">
        <f t="shared" si="49"/>
        <v/>
      </c>
      <c r="BA135" s="375" t="str">
        <f t="shared" si="50"/>
        <v/>
      </c>
      <c r="BB135" s="375" t="str">
        <f t="shared" si="51"/>
        <v/>
      </c>
      <c r="BC135" s="375" t="str">
        <f t="shared" si="52"/>
        <v/>
      </c>
      <c r="BD135" s="375" t="str">
        <f t="shared" si="53"/>
        <v/>
      </c>
      <c r="BE135" s="375" t="str">
        <f t="shared" si="54"/>
        <v/>
      </c>
      <c r="BI135" t="str">
        <f>IF(BP135&lt;&gt;"",MAX(BI$3:BI134)+1,"")</f>
        <v/>
      </c>
      <c r="BJ135" t="str">
        <f>IF(BQ135&lt;&gt;"",MAX(BJ$3:BJ134)+1,"")</f>
        <v/>
      </c>
      <c r="BK135" t="str">
        <f>IF(BR135&lt;&gt;"",MAX(BK$3:BK134)+1,"")</f>
        <v/>
      </c>
      <c r="BL135" t="str">
        <f>IF(BS135&lt;&gt;"",MAX(BL$3:BL134)+1,"")</f>
        <v/>
      </c>
      <c r="BM135" t="str">
        <f>IF(BT135&lt;&gt;"",MAX(BM$3:BM134)+1,"")</f>
        <v/>
      </c>
      <c r="BN135" t="str">
        <f>IF(BU135&lt;&gt;"",MAX(BN$3:BN134)+1,"")</f>
        <v/>
      </c>
      <c r="BP135" t="str">
        <f>IF(B135&lt;&gt;"",IF(COUNTIF(BP$3:BP134,B135)&gt;0,"",B135),"")</f>
        <v/>
      </c>
      <c r="BQ135" t="str">
        <f>IF(C135&lt;&gt;"",IF(COUNTIF(BQ$3:BQ134,C135)&gt;0,"",C135),"")</f>
        <v/>
      </c>
      <c r="BR135" t="str">
        <f>IF(D135&lt;&gt;"",IF(COUNTIF(BR$3:BR134,D135)&gt;0,"",D135),"")</f>
        <v/>
      </c>
      <c r="BS135" t="str">
        <f>IF(E135&lt;&gt;"",IF(COUNTIF(BS$3:BS134,E135)&gt;0,"",E135),"")</f>
        <v/>
      </c>
      <c r="BT135" t="str">
        <f>IF(F135&lt;&gt;"",IF(COUNTIF(BT$3:BT134,F135)&gt;0,"",F135),"")</f>
        <v/>
      </c>
      <c r="BU135" t="str">
        <f>IF(G135&lt;&gt;"",IF(COUNTIF(BU$3:BU134,G135)&gt;0,"",G135),"")</f>
        <v/>
      </c>
    </row>
    <row r="136" spans="1:73" ht="18" x14ac:dyDescent="0.2">
      <c r="A136" s="595" t="str">
        <f t="shared" si="43"/>
        <v/>
      </c>
      <c r="B136" s="596"/>
      <c r="C136" s="596"/>
      <c r="D136" s="596"/>
      <c r="E136" s="597"/>
      <c r="F136" s="596"/>
      <c r="G136" s="596"/>
      <c r="H136" s="598"/>
      <c r="I136" s="598"/>
      <c r="J136" s="598"/>
      <c r="K136" s="948"/>
      <c r="L136" s="822"/>
      <c r="M136" s="822"/>
      <c r="N136" s="950"/>
      <c r="O136" s="599"/>
      <c r="P136" s="597"/>
      <c r="Q136" s="597"/>
      <c r="R136" s="597"/>
      <c r="S136" s="600"/>
      <c r="V136" s="362">
        <f t="shared" si="55"/>
        <v>134</v>
      </c>
      <c r="W136" s="601" t="str">
        <f t="shared" si="56"/>
        <v/>
      </c>
      <c r="X136" s="601" t="str">
        <f t="shared" si="44"/>
        <v/>
      </c>
      <c r="Y136" s="601" t="str">
        <f t="shared" si="45"/>
        <v/>
      </c>
      <c r="Z136" s="601" t="str">
        <f t="shared" si="46"/>
        <v/>
      </c>
      <c r="AA136" s="601" t="str">
        <f t="shared" si="47"/>
        <v/>
      </c>
      <c r="AB136" s="601" t="str">
        <f t="shared" si="48"/>
        <v/>
      </c>
      <c r="AD136" s="362" t="str">
        <f>IF(AK136&lt;&gt;"",MAX(AD$3:AD135)+1,"")</f>
        <v/>
      </c>
      <c r="AE136" s="362" t="str">
        <f>IF(AL136&lt;&gt;"",MAX(AE$3:AE135)+1,"")</f>
        <v/>
      </c>
      <c r="AF136" s="362" t="str">
        <f>IF(AM136&lt;&gt;"",MAX(AF$3:AF135)+1,"")</f>
        <v/>
      </c>
      <c r="AG136" s="362" t="str">
        <f>IF(AN136&lt;&gt;"",MAX(AG$3:AG135)+1,"")</f>
        <v/>
      </c>
      <c r="AH136" s="362" t="str">
        <f>IF(AO136&lt;&gt;"",MAX(AH$3:AH135)+1,"")</f>
        <v/>
      </c>
      <c r="AI136" s="362" t="str">
        <f>IF(AP136&lt;&gt;"",MAX(AI$3:AI135)+1,"")</f>
        <v/>
      </c>
      <c r="AK136" s="362" t="str">
        <f>IF(B136="","",IF(COUNTIF($AK$3:AL135,B136)=0,B136,""))</f>
        <v/>
      </c>
      <c r="AL136" s="362" t="str">
        <f>IF(C136="","",IF($B136='Oneri di Urbanizzazione'!$E$29,IF(COUNTIF($AL$3:AL135,$C136)=0,$C136,""),""))</f>
        <v/>
      </c>
      <c r="AM136" s="362" t="str">
        <f>IF(D136="","",IF(AND($B136='Oneri di Urbanizzazione'!$E$29,$C136='Oneri di Urbanizzazione'!$E$31),IF(COUNTIF(AM$3:AM135,$D136)=0,$D136,""),""))</f>
        <v/>
      </c>
      <c r="AN136" s="362" t="str">
        <f>IF(E136="","",IF(AND($B136='Oneri di Urbanizzazione'!$E$29,$C136='Oneri di Urbanizzazione'!$E$31,$D136='Oneri di Urbanizzazione'!$E$34),IF(COUNTIF(AN$3:AN135,$E136)=0,$E136,""),""))</f>
        <v/>
      </c>
      <c r="AO136" s="362" t="str">
        <f>IF(F136="","",IF(AND($B136='Oneri di Urbanizzazione'!$E$29,$C136='Oneri di Urbanizzazione'!$E$31,$D136='Oneri di Urbanizzazione'!$E$34,$E136='Oneri di Urbanizzazione'!$E$36),IF(COUNTIF(AO$3:AO135,$F136)=0,$F136,""),""))</f>
        <v/>
      </c>
      <c r="AP136" s="362" t="str">
        <f>IF(G136="","",IF(AND($B136='Oneri di Urbanizzazione'!$E$29,$C136='Oneri di Urbanizzazione'!$E$31,$D136='Oneri di Urbanizzazione'!$E$34,$E136='Oneri di Urbanizzazione'!$E$36,$F136='Oneri di Urbanizzazione'!$E$38),IF(COUNTIF(AP$3:AP135,$G136)=0,$G136,""),""))</f>
        <v/>
      </c>
      <c r="AY136">
        <f t="shared" si="57"/>
        <v>134</v>
      </c>
      <c r="AZ136" s="375" t="str">
        <f t="shared" si="49"/>
        <v/>
      </c>
      <c r="BA136" s="375" t="str">
        <f t="shared" si="50"/>
        <v/>
      </c>
      <c r="BB136" s="375" t="str">
        <f t="shared" si="51"/>
        <v/>
      </c>
      <c r="BC136" s="375" t="str">
        <f t="shared" si="52"/>
        <v/>
      </c>
      <c r="BD136" s="375" t="str">
        <f t="shared" si="53"/>
        <v/>
      </c>
      <c r="BE136" s="375" t="str">
        <f t="shared" si="54"/>
        <v/>
      </c>
      <c r="BI136" t="str">
        <f>IF(BP136&lt;&gt;"",MAX(BI$3:BI135)+1,"")</f>
        <v/>
      </c>
      <c r="BJ136" t="str">
        <f>IF(BQ136&lt;&gt;"",MAX(BJ$3:BJ135)+1,"")</f>
        <v/>
      </c>
      <c r="BK136" t="str">
        <f>IF(BR136&lt;&gt;"",MAX(BK$3:BK135)+1,"")</f>
        <v/>
      </c>
      <c r="BL136" t="str">
        <f>IF(BS136&lt;&gt;"",MAX(BL$3:BL135)+1,"")</f>
        <v/>
      </c>
      <c r="BM136" t="str">
        <f>IF(BT136&lt;&gt;"",MAX(BM$3:BM135)+1,"")</f>
        <v/>
      </c>
      <c r="BN136" t="str">
        <f>IF(BU136&lt;&gt;"",MAX(BN$3:BN135)+1,"")</f>
        <v/>
      </c>
      <c r="BP136" t="str">
        <f>IF(B136&lt;&gt;"",IF(COUNTIF(BP$3:BP135,B136)&gt;0,"",B136),"")</f>
        <v/>
      </c>
      <c r="BQ136" t="str">
        <f>IF(C136&lt;&gt;"",IF(COUNTIF(BQ$3:BQ135,C136)&gt;0,"",C136),"")</f>
        <v/>
      </c>
      <c r="BR136" t="str">
        <f>IF(D136&lt;&gt;"",IF(COUNTIF(BR$3:BR135,D136)&gt;0,"",D136),"")</f>
        <v/>
      </c>
      <c r="BS136" t="str">
        <f>IF(E136&lt;&gt;"",IF(COUNTIF(BS$3:BS135,E136)&gt;0,"",E136),"")</f>
        <v/>
      </c>
      <c r="BT136" t="str">
        <f>IF(F136&lt;&gt;"",IF(COUNTIF(BT$3:BT135,F136)&gt;0,"",F136),"")</f>
        <v/>
      </c>
      <c r="BU136" t="str">
        <f>IF(G136&lt;&gt;"",IF(COUNTIF(BU$3:BU135,G136)&gt;0,"",G136),"")</f>
        <v/>
      </c>
    </row>
    <row r="137" spans="1:73" ht="18" x14ac:dyDescent="0.2">
      <c r="A137" s="595" t="str">
        <f t="shared" si="43"/>
        <v/>
      </c>
      <c r="B137" s="596"/>
      <c r="C137" s="596"/>
      <c r="D137" s="596"/>
      <c r="E137" s="597"/>
      <c r="F137" s="596"/>
      <c r="G137" s="596"/>
      <c r="H137" s="598"/>
      <c r="I137" s="598"/>
      <c r="J137" s="598"/>
      <c r="K137" s="948"/>
      <c r="L137" s="822"/>
      <c r="M137" s="822"/>
      <c r="N137" s="950"/>
      <c r="O137" s="599"/>
      <c r="P137" s="597"/>
      <c r="Q137" s="597"/>
      <c r="R137" s="597"/>
      <c r="S137" s="600"/>
      <c r="V137" s="362">
        <f t="shared" si="55"/>
        <v>135</v>
      </c>
      <c r="W137" s="601" t="str">
        <f t="shared" si="56"/>
        <v/>
      </c>
      <c r="X137" s="601" t="str">
        <f t="shared" si="44"/>
        <v/>
      </c>
      <c r="Y137" s="601" t="str">
        <f t="shared" si="45"/>
        <v/>
      </c>
      <c r="Z137" s="601" t="str">
        <f t="shared" si="46"/>
        <v/>
      </c>
      <c r="AA137" s="601" t="str">
        <f t="shared" si="47"/>
        <v/>
      </c>
      <c r="AB137" s="601" t="str">
        <f t="shared" si="48"/>
        <v/>
      </c>
      <c r="AD137" s="362" t="str">
        <f>IF(AK137&lt;&gt;"",MAX(AD$3:AD136)+1,"")</f>
        <v/>
      </c>
      <c r="AE137" s="362" t="str">
        <f>IF(AL137&lt;&gt;"",MAX(AE$3:AE136)+1,"")</f>
        <v/>
      </c>
      <c r="AF137" s="362" t="str">
        <f>IF(AM137&lt;&gt;"",MAX(AF$3:AF136)+1,"")</f>
        <v/>
      </c>
      <c r="AG137" s="362" t="str">
        <f>IF(AN137&lt;&gt;"",MAX(AG$3:AG136)+1,"")</f>
        <v/>
      </c>
      <c r="AH137" s="362" t="str">
        <f>IF(AO137&lt;&gt;"",MAX(AH$3:AH136)+1,"")</f>
        <v/>
      </c>
      <c r="AI137" s="362" t="str">
        <f>IF(AP137&lt;&gt;"",MAX(AI$3:AI136)+1,"")</f>
        <v/>
      </c>
      <c r="AK137" s="362" t="str">
        <f>IF(B137="","",IF(COUNTIF($AK$3:AL136,B137)=0,B137,""))</f>
        <v/>
      </c>
      <c r="AL137" s="362" t="str">
        <f>IF(C137="","",IF($B137='Oneri di Urbanizzazione'!$E$29,IF(COUNTIF($AL$3:AL136,$C137)=0,$C137,""),""))</f>
        <v/>
      </c>
      <c r="AM137" s="362" t="str">
        <f>IF(D137="","",IF(AND($B137='Oneri di Urbanizzazione'!$E$29,$C137='Oneri di Urbanizzazione'!$E$31),IF(COUNTIF(AM$3:AM136,$D137)=0,$D137,""),""))</f>
        <v/>
      </c>
      <c r="AN137" s="362" t="str">
        <f>IF(E137="","",IF(AND($B137='Oneri di Urbanizzazione'!$E$29,$C137='Oneri di Urbanizzazione'!$E$31,$D137='Oneri di Urbanizzazione'!$E$34),IF(COUNTIF(AN$3:AN136,$E137)=0,$E137,""),""))</f>
        <v/>
      </c>
      <c r="AO137" s="362" t="str">
        <f>IF(F137="","",IF(AND($B137='Oneri di Urbanizzazione'!$E$29,$C137='Oneri di Urbanizzazione'!$E$31,$D137='Oneri di Urbanizzazione'!$E$34,$E137='Oneri di Urbanizzazione'!$E$36),IF(COUNTIF(AO$3:AO136,$F137)=0,$F137,""),""))</f>
        <v/>
      </c>
      <c r="AP137" s="362" t="str">
        <f>IF(G137="","",IF(AND($B137='Oneri di Urbanizzazione'!$E$29,$C137='Oneri di Urbanizzazione'!$E$31,$D137='Oneri di Urbanizzazione'!$E$34,$E137='Oneri di Urbanizzazione'!$E$36,$F137='Oneri di Urbanizzazione'!$E$38),IF(COUNTIF(AP$3:AP136,$G137)=0,$G137,""),""))</f>
        <v/>
      </c>
      <c r="AY137">
        <f t="shared" si="57"/>
        <v>135</v>
      </c>
      <c r="AZ137" s="375" t="str">
        <f t="shared" si="49"/>
        <v/>
      </c>
      <c r="BA137" s="375" t="str">
        <f t="shared" si="50"/>
        <v/>
      </c>
      <c r="BB137" s="375" t="str">
        <f t="shared" si="51"/>
        <v/>
      </c>
      <c r="BC137" s="375" t="str">
        <f t="shared" si="52"/>
        <v/>
      </c>
      <c r="BD137" s="375" t="str">
        <f t="shared" si="53"/>
        <v/>
      </c>
      <c r="BE137" s="375" t="str">
        <f t="shared" si="54"/>
        <v/>
      </c>
      <c r="BI137" t="str">
        <f>IF(BP137&lt;&gt;"",MAX(BI$3:BI136)+1,"")</f>
        <v/>
      </c>
      <c r="BJ137" t="str">
        <f>IF(BQ137&lt;&gt;"",MAX(BJ$3:BJ136)+1,"")</f>
        <v/>
      </c>
      <c r="BK137" t="str">
        <f>IF(BR137&lt;&gt;"",MAX(BK$3:BK136)+1,"")</f>
        <v/>
      </c>
      <c r="BL137" t="str">
        <f>IF(BS137&lt;&gt;"",MAX(BL$3:BL136)+1,"")</f>
        <v/>
      </c>
      <c r="BM137" t="str">
        <f>IF(BT137&lt;&gt;"",MAX(BM$3:BM136)+1,"")</f>
        <v/>
      </c>
      <c r="BN137" t="str">
        <f>IF(BU137&lt;&gt;"",MAX(BN$3:BN136)+1,"")</f>
        <v/>
      </c>
      <c r="BP137" t="str">
        <f>IF(B137&lt;&gt;"",IF(COUNTIF(BP$3:BP136,B137)&gt;0,"",B137),"")</f>
        <v/>
      </c>
      <c r="BQ137" t="str">
        <f>IF(C137&lt;&gt;"",IF(COUNTIF(BQ$3:BQ136,C137)&gt;0,"",C137),"")</f>
        <v/>
      </c>
      <c r="BR137" t="str">
        <f>IF(D137&lt;&gt;"",IF(COUNTIF(BR$3:BR136,D137)&gt;0,"",D137),"")</f>
        <v/>
      </c>
      <c r="BS137" t="str">
        <f>IF(E137&lt;&gt;"",IF(COUNTIF(BS$3:BS136,E137)&gt;0,"",E137),"")</f>
        <v/>
      </c>
      <c r="BT137" t="str">
        <f>IF(F137&lt;&gt;"",IF(COUNTIF(BT$3:BT136,F137)&gt;0,"",F137),"")</f>
        <v/>
      </c>
      <c r="BU137" t="str">
        <f>IF(G137&lt;&gt;"",IF(COUNTIF(BU$3:BU136,G137)&gt;0,"",G137),"")</f>
        <v/>
      </c>
    </row>
    <row r="138" spans="1:73" ht="18" x14ac:dyDescent="0.2">
      <c r="A138" s="595" t="str">
        <f t="shared" si="43"/>
        <v/>
      </c>
      <c r="B138" s="596"/>
      <c r="C138" s="596"/>
      <c r="D138" s="596"/>
      <c r="E138" s="597"/>
      <c r="F138" s="596"/>
      <c r="G138" s="596"/>
      <c r="H138" s="598"/>
      <c r="I138" s="598"/>
      <c r="J138" s="598"/>
      <c r="K138" s="948"/>
      <c r="L138" s="822"/>
      <c r="M138" s="822"/>
      <c r="N138" s="950"/>
      <c r="O138" s="599"/>
      <c r="P138" s="597"/>
      <c r="Q138" s="597"/>
      <c r="R138" s="597"/>
      <c r="S138" s="600"/>
      <c r="V138" s="362">
        <f t="shared" si="55"/>
        <v>136</v>
      </c>
      <c r="W138" s="601" t="str">
        <f t="shared" si="56"/>
        <v/>
      </c>
      <c r="X138" s="601" t="str">
        <f t="shared" si="44"/>
        <v/>
      </c>
      <c r="Y138" s="601" t="str">
        <f t="shared" si="45"/>
        <v/>
      </c>
      <c r="Z138" s="601" t="str">
        <f t="shared" si="46"/>
        <v/>
      </c>
      <c r="AA138" s="601" t="str">
        <f t="shared" si="47"/>
        <v/>
      </c>
      <c r="AB138" s="601" t="str">
        <f t="shared" si="48"/>
        <v/>
      </c>
      <c r="AD138" s="362" t="str">
        <f>IF(AK138&lt;&gt;"",MAX(AD$3:AD137)+1,"")</f>
        <v/>
      </c>
      <c r="AE138" s="362" t="str">
        <f>IF(AL138&lt;&gt;"",MAX(AE$3:AE137)+1,"")</f>
        <v/>
      </c>
      <c r="AF138" s="362" t="str">
        <f>IF(AM138&lt;&gt;"",MAX(AF$3:AF137)+1,"")</f>
        <v/>
      </c>
      <c r="AG138" s="362" t="str">
        <f>IF(AN138&lt;&gt;"",MAX(AG$3:AG137)+1,"")</f>
        <v/>
      </c>
      <c r="AH138" s="362" t="str">
        <f>IF(AO138&lt;&gt;"",MAX(AH$3:AH137)+1,"")</f>
        <v/>
      </c>
      <c r="AI138" s="362" t="str">
        <f>IF(AP138&lt;&gt;"",MAX(AI$3:AI137)+1,"")</f>
        <v/>
      </c>
      <c r="AK138" s="362" t="str">
        <f>IF(B138="","",IF(COUNTIF($AK$3:AL137,B138)=0,B138,""))</f>
        <v/>
      </c>
      <c r="AL138" s="362" t="str">
        <f>IF(C138="","",IF($B138='Oneri di Urbanizzazione'!$E$29,IF(COUNTIF($AL$3:AL137,$C138)=0,$C138,""),""))</f>
        <v/>
      </c>
      <c r="AM138" s="362" t="str">
        <f>IF(D138="","",IF(AND($B138='Oneri di Urbanizzazione'!$E$29,$C138='Oneri di Urbanizzazione'!$E$31),IF(COUNTIF(AM$3:AM137,$D138)=0,$D138,""),""))</f>
        <v/>
      </c>
      <c r="AN138" s="362" t="str">
        <f>IF(E138="","",IF(AND($B138='Oneri di Urbanizzazione'!$E$29,$C138='Oneri di Urbanizzazione'!$E$31,$D138='Oneri di Urbanizzazione'!$E$34),IF(COUNTIF(AN$3:AN137,$E138)=0,$E138,""),""))</f>
        <v/>
      </c>
      <c r="AO138" s="362" t="str">
        <f>IF(F138="","",IF(AND($B138='Oneri di Urbanizzazione'!$E$29,$C138='Oneri di Urbanizzazione'!$E$31,$D138='Oneri di Urbanizzazione'!$E$34,$E138='Oneri di Urbanizzazione'!$E$36),IF(COUNTIF(AO$3:AO137,$F138)=0,$F138,""),""))</f>
        <v/>
      </c>
      <c r="AP138" s="362" t="str">
        <f>IF(G138="","",IF(AND($B138='Oneri di Urbanizzazione'!$E$29,$C138='Oneri di Urbanizzazione'!$E$31,$D138='Oneri di Urbanizzazione'!$E$34,$E138='Oneri di Urbanizzazione'!$E$36,$F138='Oneri di Urbanizzazione'!$E$38),IF(COUNTIF(AP$3:AP137,$G138)=0,$G138,""),""))</f>
        <v/>
      </c>
      <c r="AY138">
        <f t="shared" si="57"/>
        <v>136</v>
      </c>
      <c r="AZ138" s="375" t="str">
        <f t="shared" si="49"/>
        <v/>
      </c>
      <c r="BA138" s="375" t="str">
        <f t="shared" si="50"/>
        <v/>
      </c>
      <c r="BB138" s="375" t="str">
        <f t="shared" si="51"/>
        <v/>
      </c>
      <c r="BC138" s="375" t="str">
        <f t="shared" si="52"/>
        <v/>
      </c>
      <c r="BD138" s="375" t="str">
        <f t="shared" si="53"/>
        <v/>
      </c>
      <c r="BE138" s="375" t="str">
        <f t="shared" si="54"/>
        <v/>
      </c>
      <c r="BI138" t="str">
        <f>IF(BP138&lt;&gt;"",MAX(BI$3:BI137)+1,"")</f>
        <v/>
      </c>
      <c r="BJ138" t="str">
        <f>IF(BQ138&lt;&gt;"",MAX(BJ$3:BJ137)+1,"")</f>
        <v/>
      </c>
      <c r="BK138" t="str">
        <f>IF(BR138&lt;&gt;"",MAX(BK$3:BK137)+1,"")</f>
        <v/>
      </c>
      <c r="BL138" t="str">
        <f>IF(BS138&lt;&gt;"",MAX(BL$3:BL137)+1,"")</f>
        <v/>
      </c>
      <c r="BM138" t="str">
        <f>IF(BT138&lt;&gt;"",MAX(BM$3:BM137)+1,"")</f>
        <v/>
      </c>
      <c r="BN138" t="str">
        <f>IF(BU138&lt;&gt;"",MAX(BN$3:BN137)+1,"")</f>
        <v/>
      </c>
      <c r="BP138" t="str">
        <f>IF(B138&lt;&gt;"",IF(COUNTIF(BP$3:BP137,B138)&gt;0,"",B138),"")</f>
        <v/>
      </c>
      <c r="BQ138" t="str">
        <f>IF(C138&lt;&gt;"",IF(COUNTIF(BQ$3:BQ137,C138)&gt;0,"",C138),"")</f>
        <v/>
      </c>
      <c r="BR138" t="str">
        <f>IF(D138&lt;&gt;"",IF(COUNTIF(BR$3:BR137,D138)&gt;0,"",D138),"")</f>
        <v/>
      </c>
      <c r="BS138" t="str">
        <f>IF(E138&lt;&gt;"",IF(COUNTIF(BS$3:BS137,E138)&gt;0,"",E138),"")</f>
        <v/>
      </c>
      <c r="BT138" t="str">
        <f>IF(F138&lt;&gt;"",IF(COUNTIF(BT$3:BT137,F138)&gt;0,"",F138),"")</f>
        <v/>
      </c>
      <c r="BU138" t="str">
        <f>IF(G138&lt;&gt;"",IF(COUNTIF(BU$3:BU137,G138)&gt;0,"",G138),"")</f>
        <v/>
      </c>
    </row>
    <row r="139" spans="1:73" ht="18" x14ac:dyDescent="0.2">
      <c r="A139" s="595" t="str">
        <f t="shared" si="43"/>
        <v/>
      </c>
      <c r="B139" s="596"/>
      <c r="C139" s="596"/>
      <c r="D139" s="596"/>
      <c r="E139" s="597"/>
      <c r="F139" s="596"/>
      <c r="G139" s="596"/>
      <c r="H139" s="598"/>
      <c r="I139" s="598"/>
      <c r="J139" s="598"/>
      <c r="K139" s="948"/>
      <c r="L139" s="822"/>
      <c r="M139" s="822"/>
      <c r="N139" s="950"/>
      <c r="O139" s="599"/>
      <c r="P139" s="597"/>
      <c r="Q139" s="597"/>
      <c r="R139" s="597"/>
      <c r="S139" s="600"/>
      <c r="V139" s="362">
        <f t="shared" si="55"/>
        <v>137</v>
      </c>
      <c r="W139" s="601" t="str">
        <f t="shared" si="56"/>
        <v/>
      </c>
      <c r="X139" s="601" t="str">
        <f t="shared" si="44"/>
        <v/>
      </c>
      <c r="Y139" s="601" t="str">
        <f t="shared" si="45"/>
        <v/>
      </c>
      <c r="Z139" s="601" t="str">
        <f t="shared" si="46"/>
        <v/>
      </c>
      <c r="AA139" s="601" t="str">
        <f t="shared" si="47"/>
        <v/>
      </c>
      <c r="AB139" s="601" t="str">
        <f t="shared" si="48"/>
        <v/>
      </c>
      <c r="AD139" s="362" t="str">
        <f>IF(AK139&lt;&gt;"",MAX(AD$3:AD138)+1,"")</f>
        <v/>
      </c>
      <c r="AE139" s="362" t="str">
        <f>IF(AL139&lt;&gt;"",MAX(AE$3:AE138)+1,"")</f>
        <v/>
      </c>
      <c r="AF139" s="362" t="str">
        <f>IF(AM139&lt;&gt;"",MAX(AF$3:AF138)+1,"")</f>
        <v/>
      </c>
      <c r="AG139" s="362" t="str">
        <f>IF(AN139&lt;&gt;"",MAX(AG$3:AG138)+1,"")</f>
        <v/>
      </c>
      <c r="AH139" s="362" t="str">
        <f>IF(AO139&lt;&gt;"",MAX(AH$3:AH138)+1,"")</f>
        <v/>
      </c>
      <c r="AI139" s="362" t="str">
        <f>IF(AP139&lt;&gt;"",MAX(AI$3:AI138)+1,"")</f>
        <v/>
      </c>
      <c r="AK139" s="362" t="str">
        <f>IF(B139="","",IF(COUNTIF($AK$3:AL138,B139)=0,B139,""))</f>
        <v/>
      </c>
      <c r="AL139" s="362" t="str">
        <f>IF(C139="","",IF($B139='Oneri di Urbanizzazione'!$E$29,IF(COUNTIF($AL$3:AL138,$C139)=0,$C139,""),""))</f>
        <v/>
      </c>
      <c r="AM139" s="362" t="str">
        <f>IF(D139="","",IF(AND($B139='Oneri di Urbanizzazione'!$E$29,$C139='Oneri di Urbanizzazione'!$E$31),IF(COUNTIF(AM$3:AM138,$D139)=0,$D139,""),""))</f>
        <v/>
      </c>
      <c r="AN139" s="362" t="str">
        <f>IF(E139="","",IF(AND($B139='Oneri di Urbanizzazione'!$E$29,$C139='Oneri di Urbanizzazione'!$E$31,$D139='Oneri di Urbanizzazione'!$E$34),IF(COUNTIF(AN$3:AN138,$E139)=0,$E139,""),""))</f>
        <v/>
      </c>
      <c r="AO139" s="362" t="str">
        <f>IF(F139="","",IF(AND($B139='Oneri di Urbanizzazione'!$E$29,$C139='Oneri di Urbanizzazione'!$E$31,$D139='Oneri di Urbanizzazione'!$E$34,$E139='Oneri di Urbanizzazione'!$E$36),IF(COUNTIF(AO$3:AO138,$F139)=0,$F139,""),""))</f>
        <v/>
      </c>
      <c r="AP139" s="362" t="str">
        <f>IF(G139="","",IF(AND($B139='Oneri di Urbanizzazione'!$E$29,$C139='Oneri di Urbanizzazione'!$E$31,$D139='Oneri di Urbanizzazione'!$E$34,$E139='Oneri di Urbanizzazione'!$E$36,$F139='Oneri di Urbanizzazione'!$E$38),IF(COUNTIF(AP$3:AP138,$G139)=0,$G139,""),""))</f>
        <v/>
      </c>
      <c r="AY139">
        <f t="shared" si="57"/>
        <v>137</v>
      </c>
      <c r="AZ139" s="375" t="str">
        <f t="shared" si="49"/>
        <v/>
      </c>
      <c r="BA139" s="375" t="str">
        <f t="shared" si="50"/>
        <v/>
      </c>
      <c r="BB139" s="375" t="str">
        <f t="shared" si="51"/>
        <v/>
      </c>
      <c r="BC139" s="375" t="str">
        <f t="shared" si="52"/>
        <v/>
      </c>
      <c r="BD139" s="375" t="str">
        <f t="shared" si="53"/>
        <v/>
      </c>
      <c r="BE139" s="375" t="str">
        <f t="shared" si="54"/>
        <v/>
      </c>
      <c r="BI139" t="str">
        <f>IF(BP139&lt;&gt;"",MAX(BI$3:BI138)+1,"")</f>
        <v/>
      </c>
      <c r="BJ139" t="str">
        <f>IF(BQ139&lt;&gt;"",MAX(BJ$3:BJ138)+1,"")</f>
        <v/>
      </c>
      <c r="BK139" t="str">
        <f>IF(BR139&lt;&gt;"",MAX(BK$3:BK138)+1,"")</f>
        <v/>
      </c>
      <c r="BL139" t="str">
        <f>IF(BS139&lt;&gt;"",MAX(BL$3:BL138)+1,"")</f>
        <v/>
      </c>
      <c r="BM139" t="str">
        <f>IF(BT139&lt;&gt;"",MAX(BM$3:BM138)+1,"")</f>
        <v/>
      </c>
      <c r="BN139" t="str">
        <f>IF(BU139&lt;&gt;"",MAX(BN$3:BN138)+1,"")</f>
        <v/>
      </c>
      <c r="BP139" t="str">
        <f>IF(B139&lt;&gt;"",IF(COUNTIF(BP$3:BP138,B139)&gt;0,"",B139),"")</f>
        <v/>
      </c>
      <c r="BQ139" t="str">
        <f>IF(C139&lt;&gt;"",IF(COUNTIF(BQ$3:BQ138,C139)&gt;0,"",C139),"")</f>
        <v/>
      </c>
      <c r="BR139" t="str">
        <f>IF(D139&lt;&gt;"",IF(COUNTIF(BR$3:BR138,D139)&gt;0,"",D139),"")</f>
        <v/>
      </c>
      <c r="BS139" t="str">
        <f>IF(E139&lt;&gt;"",IF(COUNTIF(BS$3:BS138,E139)&gt;0,"",E139),"")</f>
        <v/>
      </c>
      <c r="BT139" t="str">
        <f>IF(F139&lt;&gt;"",IF(COUNTIF(BT$3:BT138,F139)&gt;0,"",F139),"")</f>
        <v/>
      </c>
      <c r="BU139" t="str">
        <f>IF(G139&lt;&gt;"",IF(COUNTIF(BU$3:BU138,G139)&gt;0,"",G139),"")</f>
        <v/>
      </c>
    </row>
    <row r="140" spans="1:73" ht="18" x14ac:dyDescent="0.2">
      <c r="A140" s="595" t="str">
        <f t="shared" si="43"/>
        <v/>
      </c>
      <c r="B140" s="596"/>
      <c r="C140" s="596"/>
      <c r="D140" s="596"/>
      <c r="E140" s="597"/>
      <c r="F140" s="596"/>
      <c r="G140" s="596"/>
      <c r="H140" s="598"/>
      <c r="I140" s="598"/>
      <c r="J140" s="598"/>
      <c r="K140" s="948"/>
      <c r="L140" s="822"/>
      <c r="M140" s="822"/>
      <c r="N140" s="950"/>
      <c r="O140" s="599"/>
      <c r="P140" s="597"/>
      <c r="Q140" s="597"/>
      <c r="R140" s="597"/>
      <c r="S140" s="600"/>
      <c r="V140" s="362">
        <f t="shared" si="55"/>
        <v>138</v>
      </c>
      <c r="W140" s="601" t="str">
        <f t="shared" si="56"/>
        <v/>
      </c>
      <c r="X140" s="601" t="str">
        <f t="shared" si="44"/>
        <v/>
      </c>
      <c r="Y140" s="601" t="str">
        <f t="shared" si="45"/>
        <v/>
      </c>
      <c r="Z140" s="601" t="str">
        <f t="shared" si="46"/>
        <v/>
      </c>
      <c r="AA140" s="601" t="str">
        <f t="shared" si="47"/>
        <v/>
      </c>
      <c r="AB140" s="601" t="str">
        <f t="shared" si="48"/>
        <v/>
      </c>
      <c r="AD140" s="362" t="str">
        <f>IF(AK140&lt;&gt;"",MAX(AD$3:AD139)+1,"")</f>
        <v/>
      </c>
      <c r="AE140" s="362" t="str">
        <f>IF(AL140&lt;&gt;"",MAX(AE$3:AE139)+1,"")</f>
        <v/>
      </c>
      <c r="AF140" s="362" t="str">
        <f>IF(AM140&lt;&gt;"",MAX(AF$3:AF139)+1,"")</f>
        <v/>
      </c>
      <c r="AG140" s="362" t="str">
        <f>IF(AN140&lt;&gt;"",MAX(AG$3:AG139)+1,"")</f>
        <v/>
      </c>
      <c r="AH140" s="362" t="str">
        <f>IF(AO140&lt;&gt;"",MAX(AH$3:AH139)+1,"")</f>
        <v/>
      </c>
      <c r="AI140" s="362" t="str">
        <f>IF(AP140&lt;&gt;"",MAX(AI$3:AI139)+1,"")</f>
        <v/>
      </c>
      <c r="AK140" s="362" t="str">
        <f>IF(B140="","",IF(COUNTIF($AK$3:AL139,B140)=0,B140,""))</f>
        <v/>
      </c>
      <c r="AL140" s="362" t="str">
        <f>IF(C140="","",IF($B140='Oneri di Urbanizzazione'!$E$29,IF(COUNTIF($AL$3:AL139,$C140)=0,$C140,""),""))</f>
        <v/>
      </c>
      <c r="AM140" s="362" t="str">
        <f>IF(D140="","",IF(AND($B140='Oneri di Urbanizzazione'!$E$29,$C140='Oneri di Urbanizzazione'!$E$31),IF(COUNTIF(AM$3:AM139,$D140)=0,$D140,""),""))</f>
        <v/>
      </c>
      <c r="AN140" s="362" t="str">
        <f>IF(E140="","",IF(AND($B140='Oneri di Urbanizzazione'!$E$29,$C140='Oneri di Urbanizzazione'!$E$31,$D140='Oneri di Urbanizzazione'!$E$34),IF(COUNTIF(AN$3:AN139,$E140)=0,$E140,""),""))</f>
        <v/>
      </c>
      <c r="AO140" s="362" t="str">
        <f>IF(F140="","",IF(AND($B140='Oneri di Urbanizzazione'!$E$29,$C140='Oneri di Urbanizzazione'!$E$31,$D140='Oneri di Urbanizzazione'!$E$34,$E140='Oneri di Urbanizzazione'!$E$36),IF(COUNTIF(AO$3:AO139,$F140)=0,$F140,""),""))</f>
        <v/>
      </c>
      <c r="AP140" s="362" t="str">
        <f>IF(G140="","",IF(AND($B140='Oneri di Urbanizzazione'!$E$29,$C140='Oneri di Urbanizzazione'!$E$31,$D140='Oneri di Urbanizzazione'!$E$34,$E140='Oneri di Urbanizzazione'!$E$36,$F140='Oneri di Urbanizzazione'!$E$38),IF(COUNTIF(AP$3:AP139,$G140)=0,$G140,""),""))</f>
        <v/>
      </c>
      <c r="AY140">
        <f t="shared" si="57"/>
        <v>138</v>
      </c>
      <c r="AZ140" s="375" t="str">
        <f t="shared" si="49"/>
        <v/>
      </c>
      <c r="BA140" s="375" t="str">
        <f t="shared" si="50"/>
        <v/>
      </c>
      <c r="BB140" s="375" t="str">
        <f t="shared" si="51"/>
        <v/>
      </c>
      <c r="BC140" s="375" t="str">
        <f t="shared" si="52"/>
        <v/>
      </c>
      <c r="BD140" s="375" t="str">
        <f t="shared" si="53"/>
        <v/>
      </c>
      <c r="BE140" s="375" t="str">
        <f t="shared" si="54"/>
        <v/>
      </c>
      <c r="BI140" t="str">
        <f>IF(BP140&lt;&gt;"",MAX(BI$3:BI139)+1,"")</f>
        <v/>
      </c>
      <c r="BJ140" t="str">
        <f>IF(BQ140&lt;&gt;"",MAX(BJ$3:BJ139)+1,"")</f>
        <v/>
      </c>
      <c r="BK140" t="str">
        <f>IF(BR140&lt;&gt;"",MAX(BK$3:BK139)+1,"")</f>
        <v/>
      </c>
      <c r="BL140" t="str">
        <f>IF(BS140&lt;&gt;"",MAX(BL$3:BL139)+1,"")</f>
        <v/>
      </c>
      <c r="BM140" t="str">
        <f>IF(BT140&lt;&gt;"",MAX(BM$3:BM139)+1,"")</f>
        <v/>
      </c>
      <c r="BN140" t="str">
        <f>IF(BU140&lt;&gt;"",MAX(BN$3:BN139)+1,"")</f>
        <v/>
      </c>
      <c r="BP140" t="str">
        <f>IF(B140&lt;&gt;"",IF(COUNTIF(BP$3:BP139,B140)&gt;0,"",B140),"")</f>
        <v/>
      </c>
      <c r="BQ140" t="str">
        <f>IF(C140&lt;&gt;"",IF(COUNTIF(BQ$3:BQ139,C140)&gt;0,"",C140),"")</f>
        <v/>
      </c>
      <c r="BR140" t="str">
        <f>IF(D140&lt;&gt;"",IF(COUNTIF(BR$3:BR139,D140)&gt;0,"",D140),"")</f>
        <v/>
      </c>
      <c r="BS140" t="str">
        <f>IF(E140&lt;&gt;"",IF(COUNTIF(BS$3:BS139,E140)&gt;0,"",E140),"")</f>
        <v/>
      </c>
      <c r="BT140" t="str">
        <f>IF(F140&lt;&gt;"",IF(COUNTIF(BT$3:BT139,F140)&gt;0,"",F140),"")</f>
        <v/>
      </c>
      <c r="BU140" t="str">
        <f>IF(G140&lt;&gt;"",IF(COUNTIF(BU$3:BU139,G140)&gt;0,"",G140),"")</f>
        <v/>
      </c>
    </row>
    <row r="141" spans="1:73" ht="18" x14ac:dyDescent="0.2">
      <c r="A141" s="595" t="str">
        <f t="shared" si="43"/>
        <v/>
      </c>
      <c r="B141" s="596"/>
      <c r="C141" s="596"/>
      <c r="D141" s="596"/>
      <c r="E141" s="597"/>
      <c r="F141" s="596"/>
      <c r="G141" s="596"/>
      <c r="H141" s="598"/>
      <c r="I141" s="598"/>
      <c r="J141" s="598"/>
      <c r="K141" s="948"/>
      <c r="L141" s="822"/>
      <c r="M141" s="822"/>
      <c r="N141" s="950"/>
      <c r="O141" s="599"/>
      <c r="P141" s="597"/>
      <c r="Q141" s="597"/>
      <c r="R141" s="597"/>
      <c r="S141" s="600"/>
      <c r="V141" s="362">
        <f t="shared" si="55"/>
        <v>139</v>
      </c>
      <c r="W141" s="601" t="str">
        <f t="shared" si="56"/>
        <v/>
      </c>
      <c r="X141" s="601" t="str">
        <f t="shared" si="44"/>
        <v/>
      </c>
      <c r="Y141" s="601" t="str">
        <f t="shared" si="45"/>
        <v/>
      </c>
      <c r="Z141" s="601" t="str">
        <f t="shared" si="46"/>
        <v/>
      </c>
      <c r="AA141" s="601" t="str">
        <f t="shared" si="47"/>
        <v/>
      </c>
      <c r="AB141" s="601" t="str">
        <f t="shared" si="48"/>
        <v/>
      </c>
      <c r="AD141" s="362" t="str">
        <f>IF(AK141&lt;&gt;"",MAX(AD$3:AD140)+1,"")</f>
        <v/>
      </c>
      <c r="AE141" s="362" t="str">
        <f>IF(AL141&lt;&gt;"",MAX(AE$3:AE140)+1,"")</f>
        <v/>
      </c>
      <c r="AF141" s="362" t="str">
        <f>IF(AM141&lt;&gt;"",MAX(AF$3:AF140)+1,"")</f>
        <v/>
      </c>
      <c r="AG141" s="362" t="str">
        <f>IF(AN141&lt;&gt;"",MAX(AG$3:AG140)+1,"")</f>
        <v/>
      </c>
      <c r="AH141" s="362" t="str">
        <f>IF(AO141&lt;&gt;"",MAX(AH$3:AH140)+1,"")</f>
        <v/>
      </c>
      <c r="AI141" s="362" t="str">
        <f>IF(AP141&lt;&gt;"",MAX(AI$3:AI140)+1,"")</f>
        <v/>
      </c>
      <c r="AK141" s="362" t="str">
        <f>IF(B141="","",IF(COUNTIF($AK$3:AL140,B141)=0,B141,""))</f>
        <v/>
      </c>
      <c r="AL141" s="362" t="str">
        <f>IF(C141="","",IF($B141='Oneri di Urbanizzazione'!$E$29,IF(COUNTIF($AL$3:AL140,$C141)=0,$C141,""),""))</f>
        <v/>
      </c>
      <c r="AM141" s="362" t="str">
        <f>IF(D141="","",IF(AND($B141='Oneri di Urbanizzazione'!$E$29,$C141='Oneri di Urbanizzazione'!$E$31),IF(COUNTIF(AM$3:AM140,$D141)=0,$D141,""),""))</f>
        <v/>
      </c>
      <c r="AN141" s="362" t="str">
        <f>IF(E141="","",IF(AND($B141='Oneri di Urbanizzazione'!$E$29,$C141='Oneri di Urbanizzazione'!$E$31,$D141='Oneri di Urbanizzazione'!$E$34),IF(COUNTIF(AN$3:AN140,$E141)=0,$E141,""),""))</f>
        <v/>
      </c>
      <c r="AO141" s="362" t="str">
        <f>IF(F141="","",IF(AND($B141='Oneri di Urbanizzazione'!$E$29,$C141='Oneri di Urbanizzazione'!$E$31,$D141='Oneri di Urbanizzazione'!$E$34,$E141='Oneri di Urbanizzazione'!$E$36),IF(COUNTIF(AO$3:AO140,$F141)=0,$F141,""),""))</f>
        <v/>
      </c>
      <c r="AP141" s="362" t="str">
        <f>IF(G141="","",IF(AND($B141='Oneri di Urbanizzazione'!$E$29,$C141='Oneri di Urbanizzazione'!$E$31,$D141='Oneri di Urbanizzazione'!$E$34,$E141='Oneri di Urbanizzazione'!$E$36,$F141='Oneri di Urbanizzazione'!$E$38),IF(COUNTIF(AP$3:AP140,$G141)=0,$G141,""),""))</f>
        <v/>
      </c>
      <c r="AY141">
        <f t="shared" si="57"/>
        <v>139</v>
      </c>
      <c r="AZ141" s="375" t="str">
        <f t="shared" si="49"/>
        <v/>
      </c>
      <c r="BA141" s="375" t="str">
        <f t="shared" si="50"/>
        <v/>
      </c>
      <c r="BB141" s="375" t="str">
        <f t="shared" si="51"/>
        <v/>
      </c>
      <c r="BC141" s="375" t="str">
        <f t="shared" si="52"/>
        <v/>
      </c>
      <c r="BD141" s="375" t="str">
        <f t="shared" si="53"/>
        <v/>
      </c>
      <c r="BE141" s="375" t="str">
        <f t="shared" si="54"/>
        <v/>
      </c>
      <c r="BI141" t="str">
        <f>IF(BP141&lt;&gt;"",MAX(BI$3:BI140)+1,"")</f>
        <v/>
      </c>
      <c r="BJ141" t="str">
        <f>IF(BQ141&lt;&gt;"",MAX(BJ$3:BJ140)+1,"")</f>
        <v/>
      </c>
      <c r="BK141" t="str">
        <f>IF(BR141&lt;&gt;"",MAX(BK$3:BK140)+1,"")</f>
        <v/>
      </c>
      <c r="BL141" t="str">
        <f>IF(BS141&lt;&gt;"",MAX(BL$3:BL140)+1,"")</f>
        <v/>
      </c>
      <c r="BM141" t="str">
        <f>IF(BT141&lt;&gt;"",MAX(BM$3:BM140)+1,"")</f>
        <v/>
      </c>
      <c r="BN141" t="str">
        <f>IF(BU141&lt;&gt;"",MAX(BN$3:BN140)+1,"")</f>
        <v/>
      </c>
      <c r="BP141" t="str">
        <f>IF(B141&lt;&gt;"",IF(COUNTIF(BP$3:BP140,B141)&gt;0,"",B141),"")</f>
        <v/>
      </c>
      <c r="BQ141" t="str">
        <f>IF(C141&lt;&gt;"",IF(COUNTIF(BQ$3:BQ140,C141)&gt;0,"",C141),"")</f>
        <v/>
      </c>
      <c r="BR141" t="str">
        <f>IF(D141&lt;&gt;"",IF(COUNTIF(BR$3:BR140,D141)&gt;0,"",D141),"")</f>
        <v/>
      </c>
      <c r="BS141" t="str">
        <f>IF(E141&lt;&gt;"",IF(COUNTIF(BS$3:BS140,E141)&gt;0,"",E141),"")</f>
        <v/>
      </c>
      <c r="BT141" t="str">
        <f>IF(F141&lt;&gt;"",IF(COUNTIF(BT$3:BT140,F141)&gt;0,"",F141),"")</f>
        <v/>
      </c>
      <c r="BU141" t="str">
        <f>IF(G141&lt;&gt;"",IF(COUNTIF(BU$3:BU140,G141)&gt;0,"",G141),"")</f>
        <v/>
      </c>
    </row>
    <row r="142" spans="1:73" ht="18" x14ac:dyDescent="0.2">
      <c r="A142" s="595" t="str">
        <f t="shared" si="43"/>
        <v/>
      </c>
      <c r="B142" s="596"/>
      <c r="C142" s="596"/>
      <c r="D142" s="596"/>
      <c r="E142" s="597"/>
      <c r="F142" s="596"/>
      <c r="G142" s="596"/>
      <c r="H142" s="598"/>
      <c r="I142" s="598"/>
      <c r="J142" s="598"/>
      <c r="K142" s="948"/>
      <c r="L142" s="822"/>
      <c r="M142" s="822"/>
      <c r="N142" s="950"/>
      <c r="O142" s="599"/>
      <c r="P142" s="597"/>
      <c r="Q142" s="597"/>
      <c r="R142" s="597"/>
      <c r="S142" s="600"/>
      <c r="V142" s="362">
        <f t="shared" si="55"/>
        <v>140</v>
      </c>
      <c r="W142" s="601" t="str">
        <f t="shared" si="56"/>
        <v/>
      </c>
      <c r="X142" s="601" t="str">
        <f t="shared" si="44"/>
        <v/>
      </c>
      <c r="Y142" s="601" t="str">
        <f t="shared" si="45"/>
        <v/>
      </c>
      <c r="Z142" s="601" t="str">
        <f t="shared" si="46"/>
        <v/>
      </c>
      <c r="AA142" s="601" t="str">
        <f t="shared" si="47"/>
        <v/>
      </c>
      <c r="AB142" s="601" t="str">
        <f t="shared" si="48"/>
        <v/>
      </c>
      <c r="AD142" s="362" t="str">
        <f>IF(AK142&lt;&gt;"",MAX(AD$3:AD141)+1,"")</f>
        <v/>
      </c>
      <c r="AE142" s="362" t="str">
        <f>IF(AL142&lt;&gt;"",MAX(AE$3:AE141)+1,"")</f>
        <v/>
      </c>
      <c r="AF142" s="362" t="str">
        <f>IF(AM142&lt;&gt;"",MAX(AF$3:AF141)+1,"")</f>
        <v/>
      </c>
      <c r="AG142" s="362" t="str">
        <f>IF(AN142&lt;&gt;"",MAX(AG$3:AG141)+1,"")</f>
        <v/>
      </c>
      <c r="AH142" s="362" t="str">
        <f>IF(AO142&lt;&gt;"",MAX(AH$3:AH141)+1,"")</f>
        <v/>
      </c>
      <c r="AI142" s="362" t="str">
        <f>IF(AP142&lt;&gt;"",MAX(AI$3:AI141)+1,"")</f>
        <v/>
      </c>
      <c r="AK142" s="362" t="str">
        <f>IF(B142="","",IF(COUNTIF($AK$3:AL141,B142)=0,B142,""))</f>
        <v/>
      </c>
      <c r="AL142" s="362" t="str">
        <f>IF(C142="","",IF($B142='Oneri di Urbanizzazione'!$E$29,IF(COUNTIF($AL$3:AL141,$C142)=0,$C142,""),""))</f>
        <v/>
      </c>
      <c r="AM142" s="362" t="str">
        <f>IF(D142="","",IF(AND($B142='Oneri di Urbanizzazione'!$E$29,$C142='Oneri di Urbanizzazione'!$E$31),IF(COUNTIF(AM$3:AM141,$D142)=0,$D142,""),""))</f>
        <v/>
      </c>
      <c r="AN142" s="362" t="str">
        <f>IF(E142="","",IF(AND($B142='Oneri di Urbanizzazione'!$E$29,$C142='Oneri di Urbanizzazione'!$E$31,$D142='Oneri di Urbanizzazione'!$E$34),IF(COUNTIF(AN$3:AN141,$E142)=0,$E142,""),""))</f>
        <v/>
      </c>
      <c r="AO142" s="362" t="str">
        <f>IF(F142="","",IF(AND($B142='Oneri di Urbanizzazione'!$E$29,$C142='Oneri di Urbanizzazione'!$E$31,$D142='Oneri di Urbanizzazione'!$E$34,$E142='Oneri di Urbanizzazione'!$E$36),IF(COUNTIF(AO$3:AO141,$F142)=0,$F142,""),""))</f>
        <v/>
      </c>
      <c r="AP142" s="362" t="str">
        <f>IF(G142="","",IF(AND($B142='Oneri di Urbanizzazione'!$E$29,$C142='Oneri di Urbanizzazione'!$E$31,$D142='Oneri di Urbanizzazione'!$E$34,$E142='Oneri di Urbanizzazione'!$E$36,$F142='Oneri di Urbanizzazione'!$E$38),IF(COUNTIF(AP$3:AP141,$G142)=0,$G142,""),""))</f>
        <v/>
      </c>
      <c r="AY142">
        <f t="shared" si="57"/>
        <v>140</v>
      </c>
      <c r="AZ142" s="375" t="str">
        <f t="shared" si="49"/>
        <v/>
      </c>
      <c r="BA142" s="375" t="str">
        <f t="shared" si="50"/>
        <v/>
      </c>
      <c r="BB142" s="375" t="str">
        <f t="shared" si="51"/>
        <v/>
      </c>
      <c r="BC142" s="375" t="str">
        <f t="shared" si="52"/>
        <v/>
      </c>
      <c r="BD142" s="375" t="str">
        <f t="shared" si="53"/>
        <v/>
      </c>
      <c r="BE142" s="375" t="str">
        <f t="shared" si="54"/>
        <v/>
      </c>
      <c r="BI142" t="str">
        <f>IF(BP142&lt;&gt;"",MAX(BI$3:BI141)+1,"")</f>
        <v/>
      </c>
      <c r="BJ142" t="str">
        <f>IF(BQ142&lt;&gt;"",MAX(BJ$3:BJ141)+1,"")</f>
        <v/>
      </c>
      <c r="BK142" t="str">
        <f>IF(BR142&lt;&gt;"",MAX(BK$3:BK141)+1,"")</f>
        <v/>
      </c>
      <c r="BL142" t="str">
        <f>IF(BS142&lt;&gt;"",MAX(BL$3:BL141)+1,"")</f>
        <v/>
      </c>
      <c r="BM142" t="str">
        <f>IF(BT142&lt;&gt;"",MAX(BM$3:BM141)+1,"")</f>
        <v/>
      </c>
      <c r="BN142" t="str">
        <f>IF(BU142&lt;&gt;"",MAX(BN$3:BN141)+1,"")</f>
        <v/>
      </c>
      <c r="BP142" t="str">
        <f>IF(B142&lt;&gt;"",IF(COUNTIF(BP$3:BP141,B142)&gt;0,"",B142),"")</f>
        <v/>
      </c>
      <c r="BQ142" t="str">
        <f>IF(C142&lt;&gt;"",IF(COUNTIF(BQ$3:BQ141,C142)&gt;0,"",C142),"")</f>
        <v/>
      </c>
      <c r="BR142" t="str">
        <f>IF(D142&lt;&gt;"",IF(COUNTIF(BR$3:BR141,D142)&gt;0,"",D142),"")</f>
        <v/>
      </c>
      <c r="BS142" t="str">
        <f>IF(E142&lt;&gt;"",IF(COUNTIF(BS$3:BS141,E142)&gt;0,"",E142),"")</f>
        <v/>
      </c>
      <c r="BT142" t="str">
        <f>IF(F142&lt;&gt;"",IF(COUNTIF(BT$3:BT141,F142)&gt;0,"",F142),"")</f>
        <v/>
      </c>
      <c r="BU142" t="str">
        <f>IF(G142&lt;&gt;"",IF(COUNTIF(BU$3:BU141,G142)&gt;0,"",G142),"")</f>
        <v/>
      </c>
    </row>
    <row r="143" spans="1:73" ht="18" x14ac:dyDescent="0.2">
      <c r="A143" s="595" t="str">
        <f t="shared" si="43"/>
        <v/>
      </c>
      <c r="B143" s="596"/>
      <c r="C143" s="596"/>
      <c r="D143" s="596"/>
      <c r="E143" s="597"/>
      <c r="F143" s="596"/>
      <c r="G143" s="596"/>
      <c r="H143" s="598"/>
      <c r="I143" s="598"/>
      <c r="J143" s="598"/>
      <c r="K143" s="948"/>
      <c r="L143" s="822"/>
      <c r="M143" s="822"/>
      <c r="N143" s="950"/>
      <c r="O143" s="599"/>
      <c r="P143" s="597"/>
      <c r="Q143" s="597"/>
      <c r="R143" s="597"/>
      <c r="S143" s="600"/>
      <c r="V143" s="362">
        <f t="shared" si="55"/>
        <v>141</v>
      </c>
      <c r="W143" s="601" t="str">
        <f t="shared" si="56"/>
        <v/>
      </c>
      <c r="X143" s="601" t="str">
        <f t="shared" si="44"/>
        <v/>
      </c>
      <c r="Y143" s="601" t="str">
        <f t="shared" si="45"/>
        <v/>
      </c>
      <c r="Z143" s="601" t="str">
        <f t="shared" si="46"/>
        <v/>
      </c>
      <c r="AA143" s="601" t="str">
        <f t="shared" si="47"/>
        <v/>
      </c>
      <c r="AB143" s="601" t="str">
        <f t="shared" si="48"/>
        <v/>
      </c>
      <c r="AD143" s="362" t="str">
        <f>IF(AK143&lt;&gt;"",MAX(AD$3:AD142)+1,"")</f>
        <v/>
      </c>
      <c r="AE143" s="362" t="str">
        <f>IF(AL143&lt;&gt;"",MAX(AE$3:AE142)+1,"")</f>
        <v/>
      </c>
      <c r="AF143" s="362" t="str">
        <f>IF(AM143&lt;&gt;"",MAX(AF$3:AF142)+1,"")</f>
        <v/>
      </c>
      <c r="AG143" s="362" t="str">
        <f>IF(AN143&lt;&gt;"",MAX(AG$3:AG142)+1,"")</f>
        <v/>
      </c>
      <c r="AH143" s="362" t="str">
        <f>IF(AO143&lt;&gt;"",MAX(AH$3:AH142)+1,"")</f>
        <v/>
      </c>
      <c r="AI143" s="362" t="str">
        <f>IF(AP143&lt;&gt;"",MAX(AI$3:AI142)+1,"")</f>
        <v/>
      </c>
      <c r="AK143" s="362" t="str">
        <f>IF(B143="","",IF(COUNTIF($AK$3:AL142,B143)=0,B143,""))</f>
        <v/>
      </c>
      <c r="AL143" s="362" t="str">
        <f>IF(C143="","",IF($B143='Oneri di Urbanizzazione'!$E$29,IF(COUNTIF($AL$3:AL142,$C143)=0,$C143,""),""))</f>
        <v/>
      </c>
      <c r="AM143" s="362" t="str">
        <f>IF(D143="","",IF(AND($B143='Oneri di Urbanizzazione'!$E$29,$C143='Oneri di Urbanizzazione'!$E$31),IF(COUNTIF(AM$3:AM142,$D143)=0,$D143,""),""))</f>
        <v/>
      </c>
      <c r="AN143" s="362" t="str">
        <f>IF(E143="","",IF(AND($B143='Oneri di Urbanizzazione'!$E$29,$C143='Oneri di Urbanizzazione'!$E$31,$D143='Oneri di Urbanizzazione'!$E$34),IF(COUNTIF(AN$3:AN142,$E143)=0,$E143,""),""))</f>
        <v/>
      </c>
      <c r="AO143" s="362" t="str">
        <f>IF(F143="","",IF(AND($B143='Oneri di Urbanizzazione'!$E$29,$C143='Oneri di Urbanizzazione'!$E$31,$D143='Oneri di Urbanizzazione'!$E$34,$E143='Oneri di Urbanizzazione'!$E$36),IF(COUNTIF(AO$3:AO142,$F143)=0,$F143,""),""))</f>
        <v/>
      </c>
      <c r="AP143" s="362" t="str">
        <f>IF(G143="","",IF(AND($B143='Oneri di Urbanizzazione'!$E$29,$C143='Oneri di Urbanizzazione'!$E$31,$D143='Oneri di Urbanizzazione'!$E$34,$E143='Oneri di Urbanizzazione'!$E$36,$F143='Oneri di Urbanizzazione'!$E$38),IF(COUNTIF(AP$3:AP142,$G143)=0,$G143,""),""))</f>
        <v/>
      </c>
      <c r="AY143">
        <f t="shared" si="57"/>
        <v>141</v>
      </c>
      <c r="AZ143" s="375" t="str">
        <f t="shared" si="49"/>
        <v/>
      </c>
      <c r="BA143" s="375" t="str">
        <f t="shared" si="50"/>
        <v/>
      </c>
      <c r="BB143" s="375" t="str">
        <f t="shared" si="51"/>
        <v/>
      </c>
      <c r="BC143" s="375" t="str">
        <f t="shared" si="52"/>
        <v/>
      </c>
      <c r="BD143" s="375" t="str">
        <f t="shared" si="53"/>
        <v/>
      </c>
      <c r="BE143" s="375" t="str">
        <f t="shared" si="54"/>
        <v/>
      </c>
      <c r="BI143" t="str">
        <f>IF(BP143&lt;&gt;"",MAX(BI$3:BI142)+1,"")</f>
        <v/>
      </c>
      <c r="BJ143" t="str">
        <f>IF(BQ143&lt;&gt;"",MAX(BJ$3:BJ142)+1,"")</f>
        <v/>
      </c>
      <c r="BK143" t="str">
        <f>IF(BR143&lt;&gt;"",MAX(BK$3:BK142)+1,"")</f>
        <v/>
      </c>
      <c r="BL143" t="str">
        <f>IF(BS143&lt;&gt;"",MAX(BL$3:BL142)+1,"")</f>
        <v/>
      </c>
      <c r="BM143" t="str">
        <f>IF(BT143&lt;&gt;"",MAX(BM$3:BM142)+1,"")</f>
        <v/>
      </c>
      <c r="BN143" t="str">
        <f>IF(BU143&lt;&gt;"",MAX(BN$3:BN142)+1,"")</f>
        <v/>
      </c>
      <c r="BP143" t="str">
        <f>IF(B143&lt;&gt;"",IF(COUNTIF(BP$3:BP142,B143)&gt;0,"",B143),"")</f>
        <v/>
      </c>
      <c r="BQ143" t="str">
        <f>IF(C143&lt;&gt;"",IF(COUNTIF(BQ$3:BQ142,C143)&gt;0,"",C143),"")</f>
        <v/>
      </c>
      <c r="BR143" t="str">
        <f>IF(D143&lt;&gt;"",IF(COUNTIF(BR$3:BR142,D143)&gt;0,"",D143),"")</f>
        <v/>
      </c>
      <c r="BS143" t="str">
        <f>IF(E143&lt;&gt;"",IF(COUNTIF(BS$3:BS142,E143)&gt;0,"",E143),"")</f>
        <v/>
      </c>
      <c r="BT143" t="str">
        <f>IF(F143&lt;&gt;"",IF(COUNTIF(BT$3:BT142,F143)&gt;0,"",F143),"")</f>
        <v/>
      </c>
      <c r="BU143" t="str">
        <f>IF(G143&lt;&gt;"",IF(COUNTIF(BU$3:BU142,G143)&gt;0,"",G143),"")</f>
        <v/>
      </c>
    </row>
    <row r="144" spans="1:73" ht="18" x14ac:dyDescent="0.2">
      <c r="A144" s="595" t="str">
        <f t="shared" si="43"/>
        <v/>
      </c>
      <c r="B144" s="596"/>
      <c r="C144" s="596"/>
      <c r="D144" s="596"/>
      <c r="E144" s="597"/>
      <c r="F144" s="596"/>
      <c r="G144" s="596"/>
      <c r="H144" s="598"/>
      <c r="I144" s="598"/>
      <c r="J144" s="598"/>
      <c r="K144" s="948"/>
      <c r="L144" s="822"/>
      <c r="M144" s="822"/>
      <c r="N144" s="950"/>
      <c r="O144" s="599"/>
      <c r="P144" s="597"/>
      <c r="Q144" s="597"/>
      <c r="R144" s="597"/>
      <c r="S144" s="600"/>
      <c r="V144" s="362">
        <f t="shared" si="55"/>
        <v>142</v>
      </c>
      <c r="W144" s="601" t="str">
        <f t="shared" si="56"/>
        <v/>
      </c>
      <c r="X144" s="601" t="str">
        <f t="shared" si="44"/>
        <v/>
      </c>
      <c r="Y144" s="601" t="str">
        <f t="shared" si="45"/>
        <v/>
      </c>
      <c r="Z144" s="601" t="str">
        <f t="shared" si="46"/>
        <v/>
      </c>
      <c r="AA144" s="601" t="str">
        <f t="shared" si="47"/>
        <v/>
      </c>
      <c r="AB144" s="601" t="str">
        <f t="shared" si="48"/>
        <v/>
      </c>
      <c r="AD144" s="362" t="str">
        <f>IF(AK144&lt;&gt;"",MAX(AD$3:AD143)+1,"")</f>
        <v/>
      </c>
      <c r="AE144" s="362" t="str">
        <f>IF(AL144&lt;&gt;"",MAX(AE$3:AE143)+1,"")</f>
        <v/>
      </c>
      <c r="AF144" s="362" t="str">
        <f>IF(AM144&lt;&gt;"",MAX(AF$3:AF143)+1,"")</f>
        <v/>
      </c>
      <c r="AG144" s="362" t="str">
        <f>IF(AN144&lt;&gt;"",MAX(AG$3:AG143)+1,"")</f>
        <v/>
      </c>
      <c r="AH144" s="362" t="str">
        <f>IF(AO144&lt;&gt;"",MAX(AH$3:AH143)+1,"")</f>
        <v/>
      </c>
      <c r="AI144" s="362" t="str">
        <f>IF(AP144&lt;&gt;"",MAX(AI$3:AI143)+1,"")</f>
        <v/>
      </c>
      <c r="AK144" s="362" t="str">
        <f>IF(B144="","",IF(COUNTIF($AK$3:AL143,B144)=0,B144,""))</f>
        <v/>
      </c>
      <c r="AL144" s="362" t="str">
        <f>IF(C144="","",IF($B144='Oneri di Urbanizzazione'!$E$29,IF(COUNTIF($AL$3:AL143,$C144)=0,$C144,""),""))</f>
        <v/>
      </c>
      <c r="AM144" s="362" t="str">
        <f>IF(D144="","",IF(AND($B144='Oneri di Urbanizzazione'!$E$29,$C144='Oneri di Urbanizzazione'!$E$31),IF(COUNTIF(AM$3:AM143,$D144)=0,$D144,""),""))</f>
        <v/>
      </c>
      <c r="AN144" s="362" t="str">
        <f>IF(E144="","",IF(AND($B144='Oneri di Urbanizzazione'!$E$29,$C144='Oneri di Urbanizzazione'!$E$31,$D144='Oneri di Urbanizzazione'!$E$34),IF(COUNTIF(AN$3:AN143,$E144)=0,$E144,""),""))</f>
        <v/>
      </c>
      <c r="AO144" s="362" t="str">
        <f>IF(F144="","",IF(AND($B144='Oneri di Urbanizzazione'!$E$29,$C144='Oneri di Urbanizzazione'!$E$31,$D144='Oneri di Urbanizzazione'!$E$34,$E144='Oneri di Urbanizzazione'!$E$36),IF(COUNTIF(AO$3:AO143,$F144)=0,$F144,""),""))</f>
        <v/>
      </c>
      <c r="AP144" s="362" t="str">
        <f>IF(G144="","",IF(AND($B144='Oneri di Urbanizzazione'!$E$29,$C144='Oneri di Urbanizzazione'!$E$31,$D144='Oneri di Urbanizzazione'!$E$34,$E144='Oneri di Urbanizzazione'!$E$36,$F144='Oneri di Urbanizzazione'!$E$38),IF(COUNTIF(AP$3:AP143,$G144)=0,$G144,""),""))</f>
        <v/>
      </c>
      <c r="AY144">
        <f t="shared" si="57"/>
        <v>142</v>
      </c>
      <c r="AZ144" s="375" t="str">
        <f t="shared" si="49"/>
        <v/>
      </c>
      <c r="BA144" s="375" t="str">
        <f t="shared" si="50"/>
        <v/>
      </c>
      <c r="BB144" s="375" t="str">
        <f t="shared" si="51"/>
        <v/>
      </c>
      <c r="BC144" s="375" t="str">
        <f t="shared" si="52"/>
        <v/>
      </c>
      <c r="BD144" s="375" t="str">
        <f t="shared" si="53"/>
        <v/>
      </c>
      <c r="BE144" s="375" t="str">
        <f t="shared" si="54"/>
        <v/>
      </c>
      <c r="BI144" t="str">
        <f>IF(BP144&lt;&gt;"",MAX(BI$3:BI143)+1,"")</f>
        <v/>
      </c>
      <c r="BJ144" t="str">
        <f>IF(BQ144&lt;&gt;"",MAX(BJ$3:BJ143)+1,"")</f>
        <v/>
      </c>
      <c r="BK144" t="str">
        <f>IF(BR144&lt;&gt;"",MAX(BK$3:BK143)+1,"")</f>
        <v/>
      </c>
      <c r="BL144" t="str">
        <f>IF(BS144&lt;&gt;"",MAX(BL$3:BL143)+1,"")</f>
        <v/>
      </c>
      <c r="BM144" t="str">
        <f>IF(BT144&lt;&gt;"",MAX(BM$3:BM143)+1,"")</f>
        <v/>
      </c>
      <c r="BN144" t="str">
        <f>IF(BU144&lt;&gt;"",MAX(BN$3:BN143)+1,"")</f>
        <v/>
      </c>
      <c r="BP144" t="str">
        <f>IF(B144&lt;&gt;"",IF(COUNTIF(BP$3:BP143,B144)&gt;0,"",B144),"")</f>
        <v/>
      </c>
      <c r="BQ144" t="str">
        <f>IF(C144&lt;&gt;"",IF(COUNTIF(BQ$3:BQ143,C144)&gt;0,"",C144),"")</f>
        <v/>
      </c>
      <c r="BR144" t="str">
        <f>IF(D144&lt;&gt;"",IF(COUNTIF(BR$3:BR143,D144)&gt;0,"",D144),"")</f>
        <v/>
      </c>
      <c r="BS144" t="str">
        <f>IF(E144&lt;&gt;"",IF(COUNTIF(BS$3:BS143,E144)&gt;0,"",E144),"")</f>
        <v/>
      </c>
      <c r="BT144" t="str">
        <f>IF(F144&lt;&gt;"",IF(COUNTIF(BT$3:BT143,F144)&gt;0,"",F144),"")</f>
        <v/>
      </c>
      <c r="BU144" t="str">
        <f>IF(G144&lt;&gt;"",IF(COUNTIF(BU$3:BU143,G144)&gt;0,"",G144),"")</f>
        <v/>
      </c>
    </row>
    <row r="145" spans="1:73" ht="18" x14ac:dyDescent="0.2">
      <c r="A145" s="595" t="str">
        <f t="shared" si="43"/>
        <v/>
      </c>
      <c r="B145" s="596"/>
      <c r="C145" s="596"/>
      <c r="D145" s="596"/>
      <c r="E145" s="597"/>
      <c r="F145" s="596"/>
      <c r="G145" s="596"/>
      <c r="H145" s="598"/>
      <c r="I145" s="598"/>
      <c r="J145" s="598"/>
      <c r="K145" s="948"/>
      <c r="L145" s="822"/>
      <c r="M145" s="822"/>
      <c r="N145" s="950"/>
      <c r="O145" s="599"/>
      <c r="P145" s="597"/>
      <c r="Q145" s="597"/>
      <c r="R145" s="597"/>
      <c r="S145" s="600"/>
      <c r="V145" s="362">
        <f t="shared" si="55"/>
        <v>143</v>
      </c>
      <c r="W145" s="601" t="str">
        <f t="shared" si="56"/>
        <v/>
      </c>
      <c r="X145" s="601" t="str">
        <f t="shared" si="44"/>
        <v/>
      </c>
      <c r="Y145" s="601" t="str">
        <f t="shared" si="45"/>
        <v/>
      </c>
      <c r="Z145" s="601" t="str">
        <f t="shared" si="46"/>
        <v/>
      </c>
      <c r="AA145" s="601" t="str">
        <f t="shared" si="47"/>
        <v/>
      </c>
      <c r="AB145" s="601" t="str">
        <f t="shared" si="48"/>
        <v/>
      </c>
      <c r="AD145" s="362" t="str">
        <f>IF(AK145&lt;&gt;"",MAX(AD$3:AD144)+1,"")</f>
        <v/>
      </c>
      <c r="AE145" s="362" t="str">
        <f>IF(AL145&lt;&gt;"",MAX(AE$3:AE144)+1,"")</f>
        <v/>
      </c>
      <c r="AF145" s="362" t="str">
        <f>IF(AM145&lt;&gt;"",MAX(AF$3:AF144)+1,"")</f>
        <v/>
      </c>
      <c r="AG145" s="362" t="str">
        <f>IF(AN145&lt;&gt;"",MAX(AG$3:AG144)+1,"")</f>
        <v/>
      </c>
      <c r="AH145" s="362" t="str">
        <f>IF(AO145&lt;&gt;"",MAX(AH$3:AH144)+1,"")</f>
        <v/>
      </c>
      <c r="AI145" s="362" t="str">
        <f>IF(AP145&lt;&gt;"",MAX(AI$3:AI144)+1,"")</f>
        <v/>
      </c>
      <c r="AK145" s="362" t="str">
        <f>IF(B145="","",IF(COUNTIF($AK$3:AL144,B145)=0,B145,""))</f>
        <v/>
      </c>
      <c r="AL145" s="362" t="str">
        <f>IF(C145="","",IF($B145='Oneri di Urbanizzazione'!$E$29,IF(COUNTIF($AL$3:AL144,$C145)=0,$C145,""),""))</f>
        <v/>
      </c>
      <c r="AM145" s="362" t="str">
        <f>IF(D145="","",IF(AND($B145='Oneri di Urbanizzazione'!$E$29,$C145='Oneri di Urbanizzazione'!$E$31),IF(COUNTIF(AM$3:AM144,$D145)=0,$D145,""),""))</f>
        <v/>
      </c>
      <c r="AN145" s="362" t="str">
        <f>IF(E145="","",IF(AND($B145='Oneri di Urbanizzazione'!$E$29,$C145='Oneri di Urbanizzazione'!$E$31,$D145='Oneri di Urbanizzazione'!$E$34),IF(COUNTIF(AN$3:AN144,$E145)=0,$E145,""),""))</f>
        <v/>
      </c>
      <c r="AO145" s="362" t="str">
        <f>IF(F145="","",IF(AND($B145='Oneri di Urbanizzazione'!$E$29,$C145='Oneri di Urbanizzazione'!$E$31,$D145='Oneri di Urbanizzazione'!$E$34,$E145='Oneri di Urbanizzazione'!$E$36),IF(COUNTIF(AO$3:AO144,$F145)=0,$F145,""),""))</f>
        <v/>
      </c>
      <c r="AP145" s="362" t="str">
        <f>IF(G145="","",IF(AND($B145='Oneri di Urbanizzazione'!$E$29,$C145='Oneri di Urbanizzazione'!$E$31,$D145='Oneri di Urbanizzazione'!$E$34,$E145='Oneri di Urbanizzazione'!$E$36,$F145='Oneri di Urbanizzazione'!$E$38),IF(COUNTIF(AP$3:AP144,$G145)=0,$G145,""),""))</f>
        <v/>
      </c>
      <c r="AY145">
        <f t="shared" si="57"/>
        <v>143</v>
      </c>
      <c r="AZ145" s="375" t="str">
        <f t="shared" si="49"/>
        <v/>
      </c>
      <c r="BA145" s="375" t="str">
        <f t="shared" si="50"/>
        <v/>
      </c>
      <c r="BB145" s="375" t="str">
        <f t="shared" si="51"/>
        <v/>
      </c>
      <c r="BC145" s="375" t="str">
        <f t="shared" si="52"/>
        <v/>
      </c>
      <c r="BD145" s="375" t="str">
        <f t="shared" si="53"/>
        <v/>
      </c>
      <c r="BE145" s="375" t="str">
        <f t="shared" si="54"/>
        <v/>
      </c>
      <c r="BI145" t="str">
        <f>IF(BP145&lt;&gt;"",MAX(BI$3:BI144)+1,"")</f>
        <v/>
      </c>
      <c r="BJ145" t="str">
        <f>IF(BQ145&lt;&gt;"",MAX(BJ$3:BJ144)+1,"")</f>
        <v/>
      </c>
      <c r="BK145" t="str">
        <f>IF(BR145&lt;&gt;"",MAX(BK$3:BK144)+1,"")</f>
        <v/>
      </c>
      <c r="BL145" t="str">
        <f>IF(BS145&lt;&gt;"",MAX(BL$3:BL144)+1,"")</f>
        <v/>
      </c>
      <c r="BM145" t="str">
        <f>IF(BT145&lt;&gt;"",MAX(BM$3:BM144)+1,"")</f>
        <v/>
      </c>
      <c r="BN145" t="str">
        <f>IF(BU145&lt;&gt;"",MAX(BN$3:BN144)+1,"")</f>
        <v/>
      </c>
      <c r="BP145" t="str">
        <f>IF(B145&lt;&gt;"",IF(COUNTIF(BP$3:BP144,B145)&gt;0,"",B145),"")</f>
        <v/>
      </c>
      <c r="BQ145" t="str">
        <f>IF(C145&lt;&gt;"",IF(COUNTIF(BQ$3:BQ144,C145)&gt;0,"",C145),"")</f>
        <v/>
      </c>
      <c r="BR145" t="str">
        <f>IF(D145&lt;&gt;"",IF(COUNTIF(BR$3:BR144,D145)&gt;0,"",D145),"")</f>
        <v/>
      </c>
      <c r="BS145" t="str">
        <f>IF(E145&lt;&gt;"",IF(COUNTIF(BS$3:BS144,E145)&gt;0,"",E145),"")</f>
        <v/>
      </c>
      <c r="BT145" t="str">
        <f>IF(F145&lt;&gt;"",IF(COUNTIF(BT$3:BT144,F145)&gt;0,"",F145),"")</f>
        <v/>
      </c>
      <c r="BU145" t="str">
        <f>IF(G145&lt;&gt;"",IF(COUNTIF(BU$3:BU144,G145)&gt;0,"",G145),"")</f>
        <v/>
      </c>
    </row>
    <row r="146" spans="1:73" ht="18" x14ac:dyDescent="0.2">
      <c r="A146" s="595" t="str">
        <f t="shared" si="43"/>
        <v/>
      </c>
      <c r="B146" s="596"/>
      <c r="C146" s="596"/>
      <c r="D146" s="596"/>
      <c r="E146" s="597"/>
      <c r="F146" s="596"/>
      <c r="G146" s="596"/>
      <c r="H146" s="598"/>
      <c r="I146" s="598"/>
      <c r="J146" s="598"/>
      <c r="K146" s="948"/>
      <c r="L146" s="822"/>
      <c r="M146" s="822"/>
      <c r="N146" s="950"/>
      <c r="O146" s="599"/>
      <c r="P146" s="597"/>
      <c r="Q146" s="597"/>
      <c r="R146" s="597"/>
      <c r="S146" s="600"/>
      <c r="V146" s="362">
        <f t="shared" si="55"/>
        <v>144</v>
      </c>
      <c r="W146" s="601" t="str">
        <f t="shared" si="56"/>
        <v/>
      </c>
      <c r="X146" s="601" t="str">
        <f t="shared" si="44"/>
        <v/>
      </c>
      <c r="Y146" s="601" t="str">
        <f t="shared" si="45"/>
        <v/>
      </c>
      <c r="Z146" s="601" t="str">
        <f t="shared" si="46"/>
        <v/>
      </c>
      <c r="AA146" s="601" t="str">
        <f t="shared" si="47"/>
        <v/>
      </c>
      <c r="AB146" s="601" t="str">
        <f t="shared" si="48"/>
        <v/>
      </c>
      <c r="AD146" s="362" t="str">
        <f>IF(AK146&lt;&gt;"",MAX(AD$3:AD145)+1,"")</f>
        <v/>
      </c>
      <c r="AE146" s="362" t="str">
        <f>IF(AL146&lt;&gt;"",MAX(AE$3:AE145)+1,"")</f>
        <v/>
      </c>
      <c r="AF146" s="362" t="str">
        <f>IF(AM146&lt;&gt;"",MAX(AF$3:AF145)+1,"")</f>
        <v/>
      </c>
      <c r="AG146" s="362" t="str">
        <f>IF(AN146&lt;&gt;"",MAX(AG$3:AG145)+1,"")</f>
        <v/>
      </c>
      <c r="AH146" s="362" t="str">
        <f>IF(AO146&lt;&gt;"",MAX(AH$3:AH145)+1,"")</f>
        <v/>
      </c>
      <c r="AI146" s="362" t="str">
        <f>IF(AP146&lt;&gt;"",MAX(AI$3:AI145)+1,"")</f>
        <v/>
      </c>
      <c r="AK146" s="362" t="str">
        <f>IF(B146="","",IF(COUNTIF($AK$3:AL145,B146)=0,B146,""))</f>
        <v/>
      </c>
      <c r="AL146" s="362" t="str">
        <f>IF(C146="","",IF($B146='Oneri di Urbanizzazione'!$E$29,IF(COUNTIF($AL$3:AL145,$C146)=0,$C146,""),""))</f>
        <v/>
      </c>
      <c r="AM146" s="362" t="str">
        <f>IF(D146="","",IF(AND($B146='Oneri di Urbanizzazione'!$E$29,$C146='Oneri di Urbanizzazione'!$E$31),IF(COUNTIF(AM$3:AM145,$D146)=0,$D146,""),""))</f>
        <v/>
      </c>
      <c r="AN146" s="362" t="str">
        <f>IF(E146="","",IF(AND($B146='Oneri di Urbanizzazione'!$E$29,$C146='Oneri di Urbanizzazione'!$E$31,$D146='Oneri di Urbanizzazione'!$E$34),IF(COUNTIF(AN$3:AN145,$E146)=0,$E146,""),""))</f>
        <v/>
      </c>
      <c r="AO146" s="362" t="str">
        <f>IF(F146="","",IF(AND($B146='Oneri di Urbanizzazione'!$E$29,$C146='Oneri di Urbanizzazione'!$E$31,$D146='Oneri di Urbanizzazione'!$E$34,$E146='Oneri di Urbanizzazione'!$E$36),IF(COUNTIF(AO$3:AO145,$F146)=0,$F146,""),""))</f>
        <v/>
      </c>
      <c r="AP146" s="362" t="str">
        <f>IF(G146="","",IF(AND($B146='Oneri di Urbanizzazione'!$E$29,$C146='Oneri di Urbanizzazione'!$E$31,$D146='Oneri di Urbanizzazione'!$E$34,$E146='Oneri di Urbanizzazione'!$E$36,$F146='Oneri di Urbanizzazione'!$E$38),IF(COUNTIF(AP$3:AP145,$G146)=0,$G146,""),""))</f>
        <v/>
      </c>
      <c r="AY146">
        <f t="shared" si="57"/>
        <v>144</v>
      </c>
      <c r="AZ146" s="375" t="str">
        <f t="shared" si="49"/>
        <v/>
      </c>
      <c r="BA146" s="375" t="str">
        <f t="shared" si="50"/>
        <v/>
      </c>
      <c r="BB146" s="375" t="str">
        <f t="shared" si="51"/>
        <v/>
      </c>
      <c r="BC146" s="375" t="str">
        <f t="shared" si="52"/>
        <v/>
      </c>
      <c r="BD146" s="375" t="str">
        <f t="shared" si="53"/>
        <v/>
      </c>
      <c r="BE146" s="375" t="str">
        <f t="shared" si="54"/>
        <v/>
      </c>
      <c r="BI146" t="str">
        <f>IF(BP146&lt;&gt;"",MAX(BI$3:BI145)+1,"")</f>
        <v/>
      </c>
      <c r="BJ146" t="str">
        <f>IF(BQ146&lt;&gt;"",MAX(BJ$3:BJ145)+1,"")</f>
        <v/>
      </c>
      <c r="BK146" t="str">
        <f>IF(BR146&lt;&gt;"",MAX(BK$3:BK145)+1,"")</f>
        <v/>
      </c>
      <c r="BL146" t="str">
        <f>IF(BS146&lt;&gt;"",MAX(BL$3:BL145)+1,"")</f>
        <v/>
      </c>
      <c r="BM146" t="str">
        <f>IF(BT146&lt;&gt;"",MAX(BM$3:BM145)+1,"")</f>
        <v/>
      </c>
      <c r="BN146" t="str">
        <f>IF(BU146&lt;&gt;"",MAX(BN$3:BN145)+1,"")</f>
        <v/>
      </c>
      <c r="BP146" t="str">
        <f>IF(B146&lt;&gt;"",IF(COUNTIF(BP$3:BP145,B146)&gt;0,"",B146),"")</f>
        <v/>
      </c>
      <c r="BQ146" t="str">
        <f>IF(C146&lt;&gt;"",IF(COUNTIF(BQ$3:BQ145,C146)&gt;0,"",C146),"")</f>
        <v/>
      </c>
      <c r="BR146" t="str">
        <f>IF(D146&lt;&gt;"",IF(COUNTIF(BR$3:BR145,D146)&gt;0,"",D146),"")</f>
        <v/>
      </c>
      <c r="BS146" t="str">
        <f>IF(E146&lt;&gt;"",IF(COUNTIF(BS$3:BS145,E146)&gt;0,"",E146),"")</f>
        <v/>
      </c>
      <c r="BT146" t="str">
        <f>IF(F146&lt;&gt;"",IF(COUNTIF(BT$3:BT145,F146)&gt;0,"",F146),"")</f>
        <v/>
      </c>
      <c r="BU146" t="str">
        <f>IF(G146&lt;&gt;"",IF(COUNTIF(BU$3:BU145,G146)&gt;0,"",G146),"")</f>
        <v/>
      </c>
    </row>
    <row r="147" spans="1:73" ht="18" x14ac:dyDescent="0.2">
      <c r="A147" s="595" t="str">
        <f t="shared" si="43"/>
        <v/>
      </c>
      <c r="B147" s="596"/>
      <c r="C147" s="596"/>
      <c r="D147" s="596"/>
      <c r="E147" s="597"/>
      <c r="F147" s="596"/>
      <c r="G147" s="596"/>
      <c r="H147" s="598"/>
      <c r="I147" s="598"/>
      <c r="J147" s="598"/>
      <c r="K147" s="948"/>
      <c r="L147" s="822"/>
      <c r="M147" s="822"/>
      <c r="N147" s="950"/>
      <c r="O147" s="599"/>
      <c r="P147" s="597"/>
      <c r="Q147" s="597"/>
      <c r="R147" s="597"/>
      <c r="S147" s="600"/>
      <c r="V147" s="362">
        <f t="shared" si="55"/>
        <v>145</v>
      </c>
      <c r="W147" s="601" t="str">
        <f t="shared" si="56"/>
        <v/>
      </c>
      <c r="X147" s="601" t="str">
        <f t="shared" si="44"/>
        <v/>
      </c>
      <c r="Y147" s="601" t="str">
        <f t="shared" si="45"/>
        <v/>
      </c>
      <c r="Z147" s="601" t="str">
        <f t="shared" si="46"/>
        <v/>
      </c>
      <c r="AA147" s="601" t="str">
        <f t="shared" si="47"/>
        <v/>
      </c>
      <c r="AB147" s="601" t="str">
        <f t="shared" si="48"/>
        <v/>
      </c>
      <c r="AD147" s="362" t="str">
        <f>IF(AK147&lt;&gt;"",MAX(AD$3:AD146)+1,"")</f>
        <v/>
      </c>
      <c r="AE147" s="362" t="str">
        <f>IF(AL147&lt;&gt;"",MAX(AE$3:AE146)+1,"")</f>
        <v/>
      </c>
      <c r="AF147" s="362" t="str">
        <f>IF(AM147&lt;&gt;"",MAX(AF$3:AF146)+1,"")</f>
        <v/>
      </c>
      <c r="AG147" s="362" t="str">
        <f>IF(AN147&lt;&gt;"",MAX(AG$3:AG146)+1,"")</f>
        <v/>
      </c>
      <c r="AH147" s="362" t="str">
        <f>IF(AO147&lt;&gt;"",MAX(AH$3:AH146)+1,"")</f>
        <v/>
      </c>
      <c r="AI147" s="362" t="str">
        <f>IF(AP147&lt;&gt;"",MAX(AI$3:AI146)+1,"")</f>
        <v/>
      </c>
      <c r="AK147" s="362" t="str">
        <f>IF(B147="","",IF(COUNTIF($AK$3:AL146,B147)=0,B147,""))</f>
        <v/>
      </c>
      <c r="AL147" s="362" t="str">
        <f>IF(C147="","",IF($B147='Oneri di Urbanizzazione'!$E$29,IF(COUNTIF($AL$3:AL146,$C147)=0,$C147,""),""))</f>
        <v/>
      </c>
      <c r="AM147" s="362" t="str">
        <f>IF(D147="","",IF(AND($B147='Oneri di Urbanizzazione'!$E$29,$C147='Oneri di Urbanizzazione'!$E$31),IF(COUNTIF(AM$3:AM146,$D147)=0,$D147,""),""))</f>
        <v/>
      </c>
      <c r="AN147" s="362" t="str">
        <f>IF(E147="","",IF(AND($B147='Oneri di Urbanizzazione'!$E$29,$C147='Oneri di Urbanizzazione'!$E$31,$D147='Oneri di Urbanizzazione'!$E$34),IF(COUNTIF(AN$3:AN146,$E147)=0,$E147,""),""))</f>
        <v/>
      </c>
      <c r="AO147" s="362" t="str">
        <f>IF(F147="","",IF(AND($B147='Oneri di Urbanizzazione'!$E$29,$C147='Oneri di Urbanizzazione'!$E$31,$D147='Oneri di Urbanizzazione'!$E$34,$E147='Oneri di Urbanizzazione'!$E$36),IF(COUNTIF(AO$3:AO146,$F147)=0,$F147,""),""))</f>
        <v/>
      </c>
      <c r="AP147" s="362" t="str">
        <f>IF(G147="","",IF(AND($B147='Oneri di Urbanizzazione'!$E$29,$C147='Oneri di Urbanizzazione'!$E$31,$D147='Oneri di Urbanizzazione'!$E$34,$E147='Oneri di Urbanizzazione'!$E$36,$F147='Oneri di Urbanizzazione'!$E$38),IF(COUNTIF(AP$3:AP146,$G147)=0,$G147,""),""))</f>
        <v/>
      </c>
      <c r="AY147">
        <f t="shared" si="57"/>
        <v>145</v>
      </c>
      <c r="AZ147" s="375" t="str">
        <f t="shared" si="49"/>
        <v/>
      </c>
      <c r="BA147" s="375" t="str">
        <f t="shared" si="50"/>
        <v/>
      </c>
      <c r="BB147" s="375" t="str">
        <f t="shared" si="51"/>
        <v/>
      </c>
      <c r="BC147" s="375" t="str">
        <f t="shared" si="52"/>
        <v/>
      </c>
      <c r="BD147" s="375" t="str">
        <f t="shared" si="53"/>
        <v/>
      </c>
      <c r="BE147" s="375" t="str">
        <f t="shared" si="54"/>
        <v/>
      </c>
      <c r="BI147" t="str">
        <f>IF(BP147&lt;&gt;"",MAX(BI$3:BI146)+1,"")</f>
        <v/>
      </c>
      <c r="BJ147" t="str">
        <f>IF(BQ147&lt;&gt;"",MAX(BJ$3:BJ146)+1,"")</f>
        <v/>
      </c>
      <c r="BK147" t="str">
        <f>IF(BR147&lt;&gt;"",MAX(BK$3:BK146)+1,"")</f>
        <v/>
      </c>
      <c r="BL147" t="str">
        <f>IF(BS147&lt;&gt;"",MAX(BL$3:BL146)+1,"")</f>
        <v/>
      </c>
      <c r="BM147" t="str">
        <f>IF(BT147&lt;&gt;"",MAX(BM$3:BM146)+1,"")</f>
        <v/>
      </c>
      <c r="BN147" t="str">
        <f>IF(BU147&lt;&gt;"",MAX(BN$3:BN146)+1,"")</f>
        <v/>
      </c>
      <c r="BP147" t="str">
        <f>IF(B147&lt;&gt;"",IF(COUNTIF(BP$3:BP146,B147)&gt;0,"",B147),"")</f>
        <v/>
      </c>
      <c r="BQ147" t="str">
        <f>IF(C147&lt;&gt;"",IF(COUNTIF(BQ$3:BQ146,C147)&gt;0,"",C147),"")</f>
        <v/>
      </c>
      <c r="BR147" t="str">
        <f>IF(D147&lt;&gt;"",IF(COUNTIF(BR$3:BR146,D147)&gt;0,"",D147),"")</f>
        <v/>
      </c>
      <c r="BS147" t="str">
        <f>IF(E147&lt;&gt;"",IF(COUNTIF(BS$3:BS146,E147)&gt;0,"",E147),"")</f>
        <v/>
      </c>
      <c r="BT147" t="str">
        <f>IF(F147&lt;&gt;"",IF(COUNTIF(BT$3:BT146,F147)&gt;0,"",F147),"")</f>
        <v/>
      </c>
      <c r="BU147" t="str">
        <f>IF(G147&lt;&gt;"",IF(COUNTIF(BU$3:BU146,G147)&gt;0,"",G147),"")</f>
        <v/>
      </c>
    </row>
    <row r="148" spans="1:73" ht="18" x14ac:dyDescent="0.2">
      <c r="A148" s="595" t="str">
        <f t="shared" si="43"/>
        <v/>
      </c>
      <c r="B148" s="596"/>
      <c r="C148" s="596"/>
      <c r="D148" s="596"/>
      <c r="E148" s="597"/>
      <c r="F148" s="596"/>
      <c r="G148" s="596"/>
      <c r="H148" s="598"/>
      <c r="I148" s="598"/>
      <c r="J148" s="598"/>
      <c r="K148" s="948"/>
      <c r="L148" s="822"/>
      <c r="M148" s="822"/>
      <c r="N148" s="950"/>
      <c r="O148" s="599"/>
      <c r="P148" s="597"/>
      <c r="Q148" s="597"/>
      <c r="R148" s="597"/>
      <c r="S148" s="600"/>
      <c r="V148" s="362">
        <f t="shared" si="55"/>
        <v>146</v>
      </c>
      <c r="W148" s="601" t="str">
        <f t="shared" si="56"/>
        <v/>
      </c>
      <c r="X148" s="601" t="str">
        <f t="shared" si="44"/>
        <v/>
      </c>
      <c r="Y148" s="601" t="str">
        <f t="shared" si="45"/>
        <v/>
      </c>
      <c r="Z148" s="601" t="str">
        <f t="shared" si="46"/>
        <v/>
      </c>
      <c r="AA148" s="601" t="str">
        <f t="shared" si="47"/>
        <v/>
      </c>
      <c r="AB148" s="601" t="str">
        <f t="shared" si="48"/>
        <v/>
      </c>
      <c r="AD148" s="362" t="str">
        <f>IF(AK148&lt;&gt;"",MAX(AD$3:AD147)+1,"")</f>
        <v/>
      </c>
      <c r="AE148" s="362" t="str">
        <f>IF(AL148&lt;&gt;"",MAX(AE$3:AE147)+1,"")</f>
        <v/>
      </c>
      <c r="AF148" s="362" t="str">
        <f>IF(AM148&lt;&gt;"",MAX(AF$3:AF147)+1,"")</f>
        <v/>
      </c>
      <c r="AG148" s="362" t="str">
        <f>IF(AN148&lt;&gt;"",MAX(AG$3:AG147)+1,"")</f>
        <v/>
      </c>
      <c r="AH148" s="362" t="str">
        <f>IF(AO148&lt;&gt;"",MAX(AH$3:AH147)+1,"")</f>
        <v/>
      </c>
      <c r="AI148" s="362" t="str">
        <f>IF(AP148&lt;&gt;"",MAX(AI$3:AI147)+1,"")</f>
        <v/>
      </c>
      <c r="AK148" s="362" t="str">
        <f>IF(B148="","",IF(COUNTIF($AK$3:AL147,B148)=0,B148,""))</f>
        <v/>
      </c>
      <c r="AL148" s="362" t="str">
        <f>IF(C148="","",IF($B148='Oneri di Urbanizzazione'!$E$29,IF(COUNTIF($AL$3:AL147,$C148)=0,$C148,""),""))</f>
        <v/>
      </c>
      <c r="AM148" s="362" t="str">
        <f>IF(D148="","",IF(AND($B148='Oneri di Urbanizzazione'!$E$29,$C148='Oneri di Urbanizzazione'!$E$31),IF(COUNTIF(AM$3:AM147,$D148)=0,$D148,""),""))</f>
        <v/>
      </c>
      <c r="AN148" s="362" t="str">
        <f>IF(E148="","",IF(AND($B148='Oneri di Urbanizzazione'!$E$29,$C148='Oneri di Urbanizzazione'!$E$31,$D148='Oneri di Urbanizzazione'!$E$34),IF(COUNTIF(AN$3:AN147,$E148)=0,$E148,""),""))</f>
        <v/>
      </c>
      <c r="AO148" s="362" t="str">
        <f>IF(F148="","",IF(AND($B148='Oneri di Urbanizzazione'!$E$29,$C148='Oneri di Urbanizzazione'!$E$31,$D148='Oneri di Urbanizzazione'!$E$34,$E148='Oneri di Urbanizzazione'!$E$36),IF(COUNTIF(AO$3:AO147,$F148)=0,$F148,""),""))</f>
        <v/>
      </c>
      <c r="AP148" s="362" t="str">
        <f>IF(G148="","",IF(AND($B148='Oneri di Urbanizzazione'!$E$29,$C148='Oneri di Urbanizzazione'!$E$31,$D148='Oneri di Urbanizzazione'!$E$34,$E148='Oneri di Urbanizzazione'!$E$36,$F148='Oneri di Urbanizzazione'!$E$38),IF(COUNTIF(AP$3:AP147,$G148)=0,$G148,""),""))</f>
        <v/>
      </c>
      <c r="AY148">
        <f t="shared" si="57"/>
        <v>146</v>
      </c>
      <c r="AZ148" s="375" t="str">
        <f t="shared" si="49"/>
        <v/>
      </c>
      <c r="BA148" s="375" t="str">
        <f t="shared" si="50"/>
        <v/>
      </c>
      <c r="BB148" s="375" t="str">
        <f t="shared" si="51"/>
        <v/>
      </c>
      <c r="BC148" s="375" t="str">
        <f t="shared" si="52"/>
        <v/>
      </c>
      <c r="BD148" s="375" t="str">
        <f t="shared" si="53"/>
        <v/>
      </c>
      <c r="BE148" s="375" t="str">
        <f t="shared" si="54"/>
        <v/>
      </c>
      <c r="BI148" t="str">
        <f>IF(BP148&lt;&gt;"",MAX(BI$3:BI147)+1,"")</f>
        <v/>
      </c>
      <c r="BJ148" t="str">
        <f>IF(BQ148&lt;&gt;"",MAX(BJ$3:BJ147)+1,"")</f>
        <v/>
      </c>
      <c r="BK148" t="str">
        <f>IF(BR148&lt;&gt;"",MAX(BK$3:BK147)+1,"")</f>
        <v/>
      </c>
      <c r="BL148" t="str">
        <f>IF(BS148&lt;&gt;"",MAX(BL$3:BL147)+1,"")</f>
        <v/>
      </c>
      <c r="BM148" t="str">
        <f>IF(BT148&lt;&gt;"",MAX(BM$3:BM147)+1,"")</f>
        <v/>
      </c>
      <c r="BN148" t="str">
        <f>IF(BU148&lt;&gt;"",MAX(BN$3:BN147)+1,"")</f>
        <v/>
      </c>
      <c r="BP148" t="str">
        <f>IF(B148&lt;&gt;"",IF(COUNTIF(BP$3:BP147,B148)&gt;0,"",B148),"")</f>
        <v/>
      </c>
      <c r="BQ148" t="str">
        <f>IF(C148&lt;&gt;"",IF(COUNTIF(BQ$3:BQ147,C148)&gt;0,"",C148),"")</f>
        <v/>
      </c>
      <c r="BR148" t="str">
        <f>IF(D148&lt;&gt;"",IF(COUNTIF(BR$3:BR147,D148)&gt;0,"",D148),"")</f>
        <v/>
      </c>
      <c r="BS148" t="str">
        <f>IF(E148&lt;&gt;"",IF(COUNTIF(BS$3:BS147,E148)&gt;0,"",E148),"")</f>
        <v/>
      </c>
      <c r="BT148" t="str">
        <f>IF(F148&lt;&gt;"",IF(COUNTIF(BT$3:BT147,F148)&gt;0,"",F148),"")</f>
        <v/>
      </c>
      <c r="BU148" t="str">
        <f>IF(G148&lt;&gt;"",IF(COUNTIF(BU$3:BU147,G148)&gt;0,"",G148),"")</f>
        <v/>
      </c>
    </row>
    <row r="149" spans="1:73" ht="18" x14ac:dyDescent="0.2">
      <c r="A149" s="595" t="str">
        <f t="shared" si="43"/>
        <v/>
      </c>
      <c r="B149" s="596"/>
      <c r="C149" s="596"/>
      <c r="D149" s="596"/>
      <c r="E149" s="597"/>
      <c r="F149" s="596"/>
      <c r="G149" s="596"/>
      <c r="H149" s="598"/>
      <c r="I149" s="598"/>
      <c r="J149" s="598"/>
      <c r="K149" s="948"/>
      <c r="L149" s="822"/>
      <c r="M149" s="822"/>
      <c r="N149" s="950"/>
      <c r="O149" s="599"/>
      <c r="P149" s="597"/>
      <c r="Q149" s="597"/>
      <c r="R149" s="597"/>
      <c r="S149" s="600"/>
      <c r="V149" s="362">
        <f t="shared" si="55"/>
        <v>147</v>
      </c>
      <c r="W149" s="601" t="str">
        <f t="shared" si="56"/>
        <v/>
      </c>
      <c r="X149" s="601" t="str">
        <f t="shared" si="44"/>
        <v/>
      </c>
      <c r="Y149" s="601" t="str">
        <f t="shared" si="45"/>
        <v/>
      </c>
      <c r="Z149" s="601" t="str">
        <f t="shared" si="46"/>
        <v/>
      </c>
      <c r="AA149" s="601" t="str">
        <f t="shared" si="47"/>
        <v/>
      </c>
      <c r="AB149" s="601" t="str">
        <f t="shared" si="48"/>
        <v/>
      </c>
      <c r="AD149" s="362" t="str">
        <f>IF(AK149&lt;&gt;"",MAX(AD$3:AD148)+1,"")</f>
        <v/>
      </c>
      <c r="AE149" s="362" t="str">
        <f>IF(AL149&lt;&gt;"",MAX(AE$3:AE148)+1,"")</f>
        <v/>
      </c>
      <c r="AF149" s="362" t="str">
        <f>IF(AM149&lt;&gt;"",MAX(AF$3:AF148)+1,"")</f>
        <v/>
      </c>
      <c r="AG149" s="362" t="str">
        <f>IF(AN149&lt;&gt;"",MAX(AG$3:AG148)+1,"")</f>
        <v/>
      </c>
      <c r="AH149" s="362" t="str">
        <f>IF(AO149&lt;&gt;"",MAX(AH$3:AH148)+1,"")</f>
        <v/>
      </c>
      <c r="AI149" s="362" t="str">
        <f>IF(AP149&lt;&gt;"",MAX(AI$3:AI148)+1,"")</f>
        <v/>
      </c>
      <c r="AK149" s="362" t="str">
        <f>IF(B149="","",IF(COUNTIF($AK$3:AL148,B149)=0,B149,""))</f>
        <v/>
      </c>
      <c r="AL149" s="362" t="str">
        <f>IF(C149="","",IF($B149='Oneri di Urbanizzazione'!$E$29,IF(COUNTIF($AL$3:AL148,$C149)=0,$C149,""),""))</f>
        <v/>
      </c>
      <c r="AM149" s="362" t="str">
        <f>IF(D149="","",IF(AND($B149='Oneri di Urbanizzazione'!$E$29,$C149='Oneri di Urbanizzazione'!$E$31),IF(COUNTIF(AM$3:AM148,$D149)=0,$D149,""),""))</f>
        <v/>
      </c>
      <c r="AN149" s="362" t="str">
        <f>IF(E149="","",IF(AND($B149='Oneri di Urbanizzazione'!$E$29,$C149='Oneri di Urbanizzazione'!$E$31,$D149='Oneri di Urbanizzazione'!$E$34),IF(COUNTIF(AN$3:AN148,$E149)=0,$E149,""),""))</f>
        <v/>
      </c>
      <c r="AO149" s="362" t="str">
        <f>IF(F149="","",IF(AND($B149='Oneri di Urbanizzazione'!$E$29,$C149='Oneri di Urbanizzazione'!$E$31,$D149='Oneri di Urbanizzazione'!$E$34,$E149='Oneri di Urbanizzazione'!$E$36),IF(COUNTIF(AO$3:AO148,$F149)=0,$F149,""),""))</f>
        <v/>
      </c>
      <c r="AP149" s="362" t="str">
        <f>IF(G149="","",IF(AND($B149='Oneri di Urbanizzazione'!$E$29,$C149='Oneri di Urbanizzazione'!$E$31,$D149='Oneri di Urbanizzazione'!$E$34,$E149='Oneri di Urbanizzazione'!$E$36,$F149='Oneri di Urbanizzazione'!$E$38),IF(COUNTIF(AP$3:AP148,$G149)=0,$G149,""),""))</f>
        <v/>
      </c>
      <c r="AY149">
        <f t="shared" si="57"/>
        <v>147</v>
      </c>
      <c r="AZ149" s="375" t="str">
        <f t="shared" si="49"/>
        <v/>
      </c>
      <c r="BA149" s="375" t="str">
        <f t="shared" si="50"/>
        <v/>
      </c>
      <c r="BB149" s="375" t="str">
        <f t="shared" si="51"/>
        <v/>
      </c>
      <c r="BC149" s="375" t="str">
        <f t="shared" si="52"/>
        <v/>
      </c>
      <c r="BD149" s="375" t="str">
        <f t="shared" si="53"/>
        <v/>
      </c>
      <c r="BE149" s="375" t="str">
        <f t="shared" si="54"/>
        <v/>
      </c>
      <c r="BI149" t="str">
        <f>IF(BP149&lt;&gt;"",MAX(BI$3:BI148)+1,"")</f>
        <v/>
      </c>
      <c r="BJ149" t="str">
        <f>IF(BQ149&lt;&gt;"",MAX(BJ$3:BJ148)+1,"")</f>
        <v/>
      </c>
      <c r="BK149" t="str">
        <f>IF(BR149&lt;&gt;"",MAX(BK$3:BK148)+1,"")</f>
        <v/>
      </c>
      <c r="BL149" t="str">
        <f>IF(BS149&lt;&gt;"",MAX(BL$3:BL148)+1,"")</f>
        <v/>
      </c>
      <c r="BM149" t="str">
        <f>IF(BT149&lt;&gt;"",MAX(BM$3:BM148)+1,"")</f>
        <v/>
      </c>
      <c r="BN149" t="str">
        <f>IF(BU149&lt;&gt;"",MAX(BN$3:BN148)+1,"")</f>
        <v/>
      </c>
      <c r="BP149" t="str">
        <f>IF(B149&lt;&gt;"",IF(COUNTIF(BP$3:BP148,B149)&gt;0,"",B149),"")</f>
        <v/>
      </c>
      <c r="BQ149" t="str">
        <f>IF(C149&lt;&gt;"",IF(COUNTIF(BQ$3:BQ148,C149)&gt;0,"",C149),"")</f>
        <v/>
      </c>
      <c r="BR149" t="str">
        <f>IF(D149&lt;&gt;"",IF(COUNTIF(BR$3:BR148,D149)&gt;0,"",D149),"")</f>
        <v/>
      </c>
      <c r="BS149" t="str">
        <f>IF(E149&lt;&gt;"",IF(COUNTIF(BS$3:BS148,E149)&gt;0,"",E149),"")</f>
        <v/>
      </c>
      <c r="BT149" t="str">
        <f>IF(F149&lt;&gt;"",IF(COUNTIF(BT$3:BT148,F149)&gt;0,"",F149),"")</f>
        <v/>
      </c>
      <c r="BU149" t="str">
        <f>IF(G149&lt;&gt;"",IF(COUNTIF(BU$3:BU148,G149)&gt;0,"",G149),"")</f>
        <v/>
      </c>
    </row>
    <row r="150" spans="1:73" ht="18" x14ac:dyDescent="0.2">
      <c r="A150" s="595" t="str">
        <f t="shared" si="43"/>
        <v/>
      </c>
      <c r="B150" s="596"/>
      <c r="C150" s="596"/>
      <c r="D150" s="596"/>
      <c r="E150" s="597"/>
      <c r="F150" s="596"/>
      <c r="G150" s="596"/>
      <c r="H150" s="598"/>
      <c r="I150" s="598"/>
      <c r="J150" s="598"/>
      <c r="K150" s="948"/>
      <c r="L150" s="822"/>
      <c r="M150" s="822"/>
      <c r="N150" s="950"/>
      <c r="O150" s="599"/>
      <c r="P150" s="597"/>
      <c r="Q150" s="597"/>
      <c r="R150" s="597"/>
      <c r="S150" s="600"/>
      <c r="V150" s="362">
        <f t="shared" si="55"/>
        <v>148</v>
      </c>
      <c r="W150" s="601" t="str">
        <f t="shared" si="56"/>
        <v/>
      </c>
      <c r="X150" s="601" t="str">
        <f t="shared" si="44"/>
        <v/>
      </c>
      <c r="Y150" s="601" t="str">
        <f t="shared" si="45"/>
        <v/>
      </c>
      <c r="Z150" s="601" t="str">
        <f t="shared" si="46"/>
        <v/>
      </c>
      <c r="AA150" s="601" t="str">
        <f t="shared" si="47"/>
        <v/>
      </c>
      <c r="AB150" s="601" t="str">
        <f t="shared" si="48"/>
        <v/>
      </c>
      <c r="AD150" s="362" t="str">
        <f>IF(AK150&lt;&gt;"",MAX(AD$3:AD149)+1,"")</f>
        <v/>
      </c>
      <c r="AE150" s="362" t="str">
        <f>IF(AL150&lt;&gt;"",MAX(AE$3:AE149)+1,"")</f>
        <v/>
      </c>
      <c r="AF150" s="362" t="str">
        <f>IF(AM150&lt;&gt;"",MAX(AF$3:AF149)+1,"")</f>
        <v/>
      </c>
      <c r="AG150" s="362" t="str">
        <f>IF(AN150&lt;&gt;"",MAX(AG$3:AG149)+1,"")</f>
        <v/>
      </c>
      <c r="AH150" s="362" t="str">
        <f>IF(AO150&lt;&gt;"",MAX(AH$3:AH149)+1,"")</f>
        <v/>
      </c>
      <c r="AI150" s="362" t="str">
        <f>IF(AP150&lt;&gt;"",MAX(AI$3:AI149)+1,"")</f>
        <v/>
      </c>
      <c r="AK150" s="362" t="str">
        <f>IF(B150="","",IF(COUNTIF($AK$3:AL149,B150)=0,B150,""))</f>
        <v/>
      </c>
      <c r="AL150" s="362" t="str">
        <f>IF(C150="","",IF($B150='Oneri di Urbanizzazione'!$E$29,IF(COUNTIF($AL$3:AL149,$C150)=0,$C150,""),""))</f>
        <v/>
      </c>
      <c r="AM150" s="362" t="str">
        <f>IF(D150="","",IF(AND($B150='Oneri di Urbanizzazione'!$E$29,$C150='Oneri di Urbanizzazione'!$E$31),IF(COUNTIF(AM$3:AM149,$D150)=0,$D150,""),""))</f>
        <v/>
      </c>
      <c r="AN150" s="362" t="str">
        <f>IF(E150="","",IF(AND($B150='Oneri di Urbanizzazione'!$E$29,$C150='Oneri di Urbanizzazione'!$E$31,$D150='Oneri di Urbanizzazione'!$E$34),IF(COUNTIF(AN$3:AN149,$E150)=0,$E150,""),""))</f>
        <v/>
      </c>
      <c r="AO150" s="362" t="str">
        <f>IF(F150="","",IF(AND($B150='Oneri di Urbanizzazione'!$E$29,$C150='Oneri di Urbanizzazione'!$E$31,$D150='Oneri di Urbanizzazione'!$E$34,$E150='Oneri di Urbanizzazione'!$E$36),IF(COUNTIF(AO$3:AO149,$F150)=0,$F150,""),""))</f>
        <v/>
      </c>
      <c r="AP150" s="362" t="str">
        <f>IF(G150="","",IF(AND($B150='Oneri di Urbanizzazione'!$E$29,$C150='Oneri di Urbanizzazione'!$E$31,$D150='Oneri di Urbanizzazione'!$E$34,$E150='Oneri di Urbanizzazione'!$E$36,$F150='Oneri di Urbanizzazione'!$E$38),IF(COUNTIF(AP$3:AP149,$G150)=0,$G150,""),""))</f>
        <v/>
      </c>
      <c r="AY150">
        <f t="shared" si="57"/>
        <v>148</v>
      </c>
      <c r="AZ150" s="375" t="str">
        <f t="shared" si="49"/>
        <v/>
      </c>
      <c r="BA150" s="375" t="str">
        <f t="shared" si="50"/>
        <v/>
      </c>
      <c r="BB150" s="375" t="str">
        <f t="shared" si="51"/>
        <v/>
      </c>
      <c r="BC150" s="375" t="str">
        <f t="shared" si="52"/>
        <v/>
      </c>
      <c r="BD150" s="375" t="str">
        <f t="shared" si="53"/>
        <v/>
      </c>
      <c r="BE150" s="375" t="str">
        <f t="shared" si="54"/>
        <v/>
      </c>
      <c r="BI150" t="str">
        <f>IF(BP150&lt;&gt;"",MAX(BI$3:BI149)+1,"")</f>
        <v/>
      </c>
      <c r="BJ150" t="str">
        <f>IF(BQ150&lt;&gt;"",MAX(BJ$3:BJ149)+1,"")</f>
        <v/>
      </c>
      <c r="BK150" t="str">
        <f>IF(BR150&lt;&gt;"",MAX(BK$3:BK149)+1,"")</f>
        <v/>
      </c>
      <c r="BL150" t="str">
        <f>IF(BS150&lt;&gt;"",MAX(BL$3:BL149)+1,"")</f>
        <v/>
      </c>
      <c r="BM150" t="str">
        <f>IF(BT150&lt;&gt;"",MAX(BM$3:BM149)+1,"")</f>
        <v/>
      </c>
      <c r="BN150" t="str">
        <f>IF(BU150&lt;&gt;"",MAX(BN$3:BN149)+1,"")</f>
        <v/>
      </c>
      <c r="BP150" t="str">
        <f>IF(B150&lt;&gt;"",IF(COUNTIF(BP$3:BP149,B150)&gt;0,"",B150),"")</f>
        <v/>
      </c>
      <c r="BQ150" t="str">
        <f>IF(C150&lt;&gt;"",IF(COUNTIF(BQ$3:BQ149,C150)&gt;0,"",C150),"")</f>
        <v/>
      </c>
      <c r="BR150" t="str">
        <f>IF(D150&lt;&gt;"",IF(COUNTIF(BR$3:BR149,D150)&gt;0,"",D150),"")</f>
        <v/>
      </c>
      <c r="BS150" t="str">
        <f>IF(E150&lt;&gt;"",IF(COUNTIF(BS$3:BS149,E150)&gt;0,"",E150),"")</f>
        <v/>
      </c>
      <c r="BT150" t="str">
        <f>IF(F150&lt;&gt;"",IF(COUNTIF(BT$3:BT149,F150)&gt;0,"",F150),"")</f>
        <v/>
      </c>
      <c r="BU150" t="str">
        <f>IF(G150&lt;&gt;"",IF(COUNTIF(BU$3:BU149,G150)&gt;0,"",G150),"")</f>
        <v/>
      </c>
    </row>
    <row r="151" spans="1:73" ht="18" x14ac:dyDescent="0.2">
      <c r="A151" s="595" t="str">
        <f t="shared" si="43"/>
        <v/>
      </c>
      <c r="B151" s="596"/>
      <c r="C151" s="596"/>
      <c r="D151" s="596"/>
      <c r="E151" s="597"/>
      <c r="F151" s="596"/>
      <c r="G151" s="596"/>
      <c r="H151" s="598"/>
      <c r="I151" s="598"/>
      <c r="J151" s="598"/>
      <c r="K151" s="948"/>
      <c r="L151" s="822"/>
      <c r="M151" s="822"/>
      <c r="N151" s="950"/>
      <c r="O151" s="599"/>
      <c r="P151" s="597"/>
      <c r="Q151" s="597"/>
      <c r="R151" s="597"/>
      <c r="S151" s="600"/>
      <c r="V151" s="362">
        <f t="shared" si="55"/>
        <v>149</v>
      </c>
      <c r="W151" s="601" t="str">
        <f t="shared" si="56"/>
        <v/>
      </c>
      <c r="X151" s="601" t="str">
        <f t="shared" si="44"/>
        <v/>
      </c>
      <c r="Y151" s="601" t="str">
        <f t="shared" si="45"/>
        <v/>
      </c>
      <c r="Z151" s="601" t="str">
        <f t="shared" si="46"/>
        <v/>
      </c>
      <c r="AA151" s="601" t="str">
        <f t="shared" si="47"/>
        <v/>
      </c>
      <c r="AB151" s="601" t="str">
        <f t="shared" si="48"/>
        <v/>
      </c>
      <c r="AD151" s="362" t="str">
        <f>IF(AK151&lt;&gt;"",MAX(AD$3:AD150)+1,"")</f>
        <v/>
      </c>
      <c r="AE151" s="362" t="str">
        <f>IF(AL151&lt;&gt;"",MAX(AE$3:AE150)+1,"")</f>
        <v/>
      </c>
      <c r="AF151" s="362" t="str">
        <f>IF(AM151&lt;&gt;"",MAX(AF$3:AF150)+1,"")</f>
        <v/>
      </c>
      <c r="AG151" s="362" t="str">
        <f>IF(AN151&lt;&gt;"",MAX(AG$3:AG150)+1,"")</f>
        <v/>
      </c>
      <c r="AH151" s="362" t="str">
        <f>IF(AO151&lt;&gt;"",MAX(AH$3:AH150)+1,"")</f>
        <v/>
      </c>
      <c r="AI151" s="362" t="str">
        <f>IF(AP151&lt;&gt;"",MAX(AI$3:AI150)+1,"")</f>
        <v/>
      </c>
      <c r="AK151" s="362" t="str">
        <f>IF(B151="","",IF(COUNTIF($AK$3:AL150,B151)=0,B151,""))</f>
        <v/>
      </c>
      <c r="AL151" s="362" t="str">
        <f>IF(C151="","",IF($B151='Oneri di Urbanizzazione'!$E$29,IF(COUNTIF($AL$3:AL150,$C151)=0,$C151,""),""))</f>
        <v/>
      </c>
      <c r="AM151" s="362" t="str">
        <f>IF(D151="","",IF(AND($B151='Oneri di Urbanizzazione'!$E$29,$C151='Oneri di Urbanizzazione'!$E$31),IF(COUNTIF(AM$3:AM150,$D151)=0,$D151,""),""))</f>
        <v/>
      </c>
      <c r="AN151" s="362" t="str">
        <f>IF(E151="","",IF(AND($B151='Oneri di Urbanizzazione'!$E$29,$C151='Oneri di Urbanizzazione'!$E$31,$D151='Oneri di Urbanizzazione'!$E$34),IF(COUNTIF(AN$3:AN150,$E151)=0,$E151,""),""))</f>
        <v/>
      </c>
      <c r="AO151" s="362" t="str">
        <f>IF(F151="","",IF(AND($B151='Oneri di Urbanizzazione'!$E$29,$C151='Oneri di Urbanizzazione'!$E$31,$D151='Oneri di Urbanizzazione'!$E$34,$E151='Oneri di Urbanizzazione'!$E$36),IF(COUNTIF(AO$3:AO150,$F151)=0,$F151,""),""))</f>
        <v/>
      </c>
      <c r="AP151" s="362" t="str">
        <f>IF(G151="","",IF(AND($B151='Oneri di Urbanizzazione'!$E$29,$C151='Oneri di Urbanizzazione'!$E$31,$D151='Oneri di Urbanizzazione'!$E$34,$E151='Oneri di Urbanizzazione'!$E$36,$F151='Oneri di Urbanizzazione'!$E$38),IF(COUNTIF(AP$3:AP150,$G151)=0,$G151,""),""))</f>
        <v/>
      </c>
      <c r="AY151">
        <f t="shared" si="57"/>
        <v>149</v>
      </c>
      <c r="AZ151" s="375" t="str">
        <f t="shared" si="49"/>
        <v/>
      </c>
      <c r="BA151" s="375" t="str">
        <f t="shared" si="50"/>
        <v/>
      </c>
      <c r="BB151" s="375" t="str">
        <f t="shared" si="51"/>
        <v/>
      </c>
      <c r="BC151" s="375" t="str">
        <f t="shared" si="52"/>
        <v/>
      </c>
      <c r="BD151" s="375" t="str">
        <f t="shared" si="53"/>
        <v/>
      </c>
      <c r="BE151" s="375" t="str">
        <f t="shared" si="54"/>
        <v/>
      </c>
      <c r="BI151" t="str">
        <f>IF(BP151&lt;&gt;"",MAX(BI$3:BI150)+1,"")</f>
        <v/>
      </c>
      <c r="BJ151" t="str">
        <f>IF(BQ151&lt;&gt;"",MAX(BJ$3:BJ150)+1,"")</f>
        <v/>
      </c>
      <c r="BK151" t="str">
        <f>IF(BR151&lt;&gt;"",MAX(BK$3:BK150)+1,"")</f>
        <v/>
      </c>
      <c r="BL151" t="str">
        <f>IF(BS151&lt;&gt;"",MAX(BL$3:BL150)+1,"")</f>
        <v/>
      </c>
      <c r="BM151" t="str">
        <f>IF(BT151&lt;&gt;"",MAX(BM$3:BM150)+1,"")</f>
        <v/>
      </c>
      <c r="BN151" t="str">
        <f>IF(BU151&lt;&gt;"",MAX(BN$3:BN150)+1,"")</f>
        <v/>
      </c>
      <c r="BP151" t="str">
        <f>IF(B151&lt;&gt;"",IF(COUNTIF(BP$3:BP150,B151)&gt;0,"",B151),"")</f>
        <v/>
      </c>
      <c r="BQ151" t="str">
        <f>IF(C151&lt;&gt;"",IF(COUNTIF(BQ$3:BQ150,C151)&gt;0,"",C151),"")</f>
        <v/>
      </c>
      <c r="BR151" t="str">
        <f>IF(D151&lt;&gt;"",IF(COUNTIF(BR$3:BR150,D151)&gt;0,"",D151),"")</f>
        <v/>
      </c>
      <c r="BS151" t="str">
        <f>IF(E151&lt;&gt;"",IF(COUNTIF(BS$3:BS150,E151)&gt;0,"",E151),"")</f>
        <v/>
      </c>
      <c r="BT151" t="str">
        <f>IF(F151&lt;&gt;"",IF(COUNTIF(BT$3:BT150,F151)&gt;0,"",F151),"")</f>
        <v/>
      </c>
      <c r="BU151" t="str">
        <f>IF(G151&lt;&gt;"",IF(COUNTIF(BU$3:BU150,G151)&gt;0,"",G151),"")</f>
        <v/>
      </c>
    </row>
    <row r="152" spans="1:73" ht="18" x14ac:dyDescent="0.2">
      <c r="A152" s="595" t="str">
        <f t="shared" si="43"/>
        <v/>
      </c>
      <c r="B152" s="596"/>
      <c r="C152" s="596"/>
      <c r="D152" s="596"/>
      <c r="E152" s="597"/>
      <c r="F152" s="596"/>
      <c r="G152" s="596"/>
      <c r="H152" s="598"/>
      <c r="I152" s="598"/>
      <c r="J152" s="598"/>
      <c r="K152" s="948"/>
      <c r="L152" s="822"/>
      <c r="M152" s="822"/>
      <c r="N152" s="950"/>
      <c r="O152" s="599"/>
      <c r="P152" s="597"/>
      <c r="Q152" s="597"/>
      <c r="R152" s="597"/>
      <c r="S152" s="600"/>
      <c r="V152" s="362">
        <f t="shared" si="55"/>
        <v>150</v>
      </c>
      <c r="W152" s="601" t="str">
        <f t="shared" si="56"/>
        <v/>
      </c>
      <c r="X152" s="601" t="str">
        <f t="shared" si="44"/>
        <v/>
      </c>
      <c r="Y152" s="601" t="str">
        <f t="shared" si="45"/>
        <v/>
      </c>
      <c r="Z152" s="601" t="str">
        <f t="shared" si="46"/>
        <v/>
      </c>
      <c r="AA152" s="601" t="str">
        <f t="shared" si="47"/>
        <v/>
      </c>
      <c r="AB152" s="601" t="str">
        <f t="shared" si="48"/>
        <v/>
      </c>
      <c r="AD152" s="362" t="str">
        <f>IF(AK152&lt;&gt;"",MAX(AD$3:AD151)+1,"")</f>
        <v/>
      </c>
      <c r="AE152" s="362" t="str">
        <f>IF(AL152&lt;&gt;"",MAX(AE$3:AE151)+1,"")</f>
        <v/>
      </c>
      <c r="AF152" s="362" t="str">
        <f>IF(AM152&lt;&gt;"",MAX(AF$3:AF151)+1,"")</f>
        <v/>
      </c>
      <c r="AG152" s="362" t="str">
        <f>IF(AN152&lt;&gt;"",MAX(AG$3:AG151)+1,"")</f>
        <v/>
      </c>
      <c r="AH152" s="362" t="str">
        <f>IF(AO152&lt;&gt;"",MAX(AH$3:AH151)+1,"")</f>
        <v/>
      </c>
      <c r="AI152" s="362" t="str">
        <f>IF(AP152&lt;&gt;"",MAX(AI$3:AI151)+1,"")</f>
        <v/>
      </c>
      <c r="AK152" s="362" t="str">
        <f>IF(B152="","",IF(COUNTIF($AK$3:AL151,B152)=0,B152,""))</f>
        <v/>
      </c>
      <c r="AL152" s="362" t="str">
        <f>IF(C152="","",IF($B152='Oneri di Urbanizzazione'!$E$29,IF(COUNTIF($AL$3:AL151,$C152)=0,$C152,""),""))</f>
        <v/>
      </c>
      <c r="AM152" s="362" t="str">
        <f>IF(D152="","",IF(AND($B152='Oneri di Urbanizzazione'!$E$29,$C152='Oneri di Urbanizzazione'!$E$31),IF(COUNTIF(AM$3:AM151,$D152)=0,$D152,""),""))</f>
        <v/>
      </c>
      <c r="AN152" s="362" t="str">
        <f>IF(E152="","",IF(AND($B152='Oneri di Urbanizzazione'!$E$29,$C152='Oneri di Urbanizzazione'!$E$31,$D152='Oneri di Urbanizzazione'!$E$34),IF(COUNTIF(AN$3:AN151,$E152)=0,$E152,""),""))</f>
        <v/>
      </c>
      <c r="AO152" s="362" t="str">
        <f>IF(F152="","",IF(AND($B152='Oneri di Urbanizzazione'!$E$29,$C152='Oneri di Urbanizzazione'!$E$31,$D152='Oneri di Urbanizzazione'!$E$34,$E152='Oneri di Urbanizzazione'!$E$36),IF(COUNTIF(AO$3:AO151,$F152)=0,$F152,""),""))</f>
        <v/>
      </c>
      <c r="AP152" s="362" t="str">
        <f>IF(G152="","",IF(AND($B152='Oneri di Urbanizzazione'!$E$29,$C152='Oneri di Urbanizzazione'!$E$31,$D152='Oneri di Urbanizzazione'!$E$34,$E152='Oneri di Urbanizzazione'!$E$36,$F152='Oneri di Urbanizzazione'!$E$38),IF(COUNTIF(AP$3:AP151,$G152)=0,$G152,""),""))</f>
        <v/>
      </c>
      <c r="AY152">
        <f t="shared" si="57"/>
        <v>150</v>
      </c>
      <c r="AZ152" s="375" t="str">
        <f t="shared" si="49"/>
        <v/>
      </c>
      <c r="BA152" s="375" t="str">
        <f t="shared" si="50"/>
        <v/>
      </c>
      <c r="BB152" s="375" t="str">
        <f t="shared" si="51"/>
        <v/>
      </c>
      <c r="BC152" s="375" t="str">
        <f t="shared" si="52"/>
        <v/>
      </c>
      <c r="BD152" s="375" t="str">
        <f t="shared" si="53"/>
        <v/>
      </c>
      <c r="BE152" s="375" t="str">
        <f t="shared" si="54"/>
        <v/>
      </c>
      <c r="BI152" t="str">
        <f>IF(BP152&lt;&gt;"",MAX(BI$3:BI151)+1,"")</f>
        <v/>
      </c>
      <c r="BJ152" t="str">
        <f>IF(BQ152&lt;&gt;"",MAX(BJ$3:BJ151)+1,"")</f>
        <v/>
      </c>
      <c r="BK152" t="str">
        <f>IF(BR152&lt;&gt;"",MAX(BK$3:BK151)+1,"")</f>
        <v/>
      </c>
      <c r="BL152" t="str">
        <f>IF(BS152&lt;&gt;"",MAX(BL$3:BL151)+1,"")</f>
        <v/>
      </c>
      <c r="BM152" t="str">
        <f>IF(BT152&lt;&gt;"",MAX(BM$3:BM151)+1,"")</f>
        <v/>
      </c>
      <c r="BN152" t="str">
        <f>IF(BU152&lt;&gt;"",MAX(BN$3:BN151)+1,"")</f>
        <v/>
      </c>
      <c r="BP152" t="str">
        <f>IF(B152&lt;&gt;"",IF(COUNTIF(BP$3:BP151,B152)&gt;0,"",B152),"")</f>
        <v/>
      </c>
      <c r="BQ152" t="str">
        <f>IF(C152&lt;&gt;"",IF(COUNTIF(BQ$3:BQ151,C152)&gt;0,"",C152),"")</f>
        <v/>
      </c>
      <c r="BR152" t="str">
        <f>IF(D152&lt;&gt;"",IF(COUNTIF(BR$3:BR151,D152)&gt;0,"",D152),"")</f>
        <v/>
      </c>
      <c r="BS152" t="str">
        <f>IF(E152&lt;&gt;"",IF(COUNTIF(BS$3:BS151,E152)&gt;0,"",E152),"")</f>
        <v/>
      </c>
      <c r="BT152" t="str">
        <f>IF(F152&lt;&gt;"",IF(COUNTIF(BT$3:BT151,F152)&gt;0,"",F152),"")</f>
        <v/>
      </c>
      <c r="BU152" t="str">
        <f>IF(G152&lt;&gt;"",IF(COUNTIF(BU$3:BU151,G152)&gt;0,"",G152),"")</f>
        <v/>
      </c>
    </row>
    <row r="153" spans="1:73" ht="18" x14ac:dyDescent="0.2">
      <c r="A153" s="595" t="str">
        <f t="shared" si="43"/>
        <v/>
      </c>
      <c r="B153" s="596"/>
      <c r="C153" s="596"/>
      <c r="D153" s="596"/>
      <c r="E153" s="597"/>
      <c r="F153" s="596"/>
      <c r="G153" s="596"/>
      <c r="H153" s="598"/>
      <c r="I153" s="598"/>
      <c r="J153" s="598"/>
      <c r="K153" s="948"/>
      <c r="L153" s="822"/>
      <c r="M153" s="822"/>
      <c r="N153" s="950"/>
      <c r="O153" s="599"/>
      <c r="P153" s="597"/>
      <c r="Q153" s="597"/>
      <c r="R153" s="597"/>
      <c r="S153" s="600"/>
      <c r="V153" s="362">
        <f t="shared" si="55"/>
        <v>151</v>
      </c>
      <c r="W153" s="601" t="str">
        <f t="shared" si="56"/>
        <v/>
      </c>
      <c r="X153" s="601" t="str">
        <f t="shared" si="44"/>
        <v/>
      </c>
      <c r="Y153" s="601" t="str">
        <f t="shared" si="45"/>
        <v/>
      </c>
      <c r="Z153" s="601" t="str">
        <f t="shared" si="46"/>
        <v/>
      </c>
      <c r="AA153" s="601" t="str">
        <f t="shared" si="47"/>
        <v/>
      </c>
      <c r="AB153" s="601" t="str">
        <f t="shared" si="48"/>
        <v/>
      </c>
      <c r="AD153" s="362" t="str">
        <f>IF(AK153&lt;&gt;"",MAX(AD$3:AD152)+1,"")</f>
        <v/>
      </c>
      <c r="AE153" s="362" t="str">
        <f>IF(AL153&lt;&gt;"",MAX(AE$3:AE152)+1,"")</f>
        <v/>
      </c>
      <c r="AF153" s="362" t="str">
        <f>IF(AM153&lt;&gt;"",MAX(AF$3:AF152)+1,"")</f>
        <v/>
      </c>
      <c r="AG153" s="362" t="str">
        <f>IF(AN153&lt;&gt;"",MAX(AG$3:AG152)+1,"")</f>
        <v/>
      </c>
      <c r="AH153" s="362" t="str">
        <f>IF(AO153&lt;&gt;"",MAX(AH$3:AH152)+1,"")</f>
        <v/>
      </c>
      <c r="AI153" s="362" t="str">
        <f>IF(AP153&lt;&gt;"",MAX(AI$3:AI152)+1,"")</f>
        <v/>
      </c>
      <c r="AK153" s="362" t="str">
        <f>IF(B153="","",IF(COUNTIF($AK$3:AL152,B153)=0,B153,""))</f>
        <v/>
      </c>
      <c r="AL153" s="362" t="str">
        <f>IF(C153="","",IF($B153='Oneri di Urbanizzazione'!$E$29,IF(COUNTIF($AL$3:AL152,$C153)=0,$C153,""),""))</f>
        <v/>
      </c>
      <c r="AM153" s="362" t="str">
        <f>IF(D153="","",IF(AND($B153='Oneri di Urbanizzazione'!$E$29,$C153='Oneri di Urbanizzazione'!$E$31),IF(COUNTIF(AM$3:AM152,$D153)=0,$D153,""),""))</f>
        <v/>
      </c>
      <c r="AN153" s="362" t="str">
        <f>IF(E153="","",IF(AND($B153='Oneri di Urbanizzazione'!$E$29,$C153='Oneri di Urbanizzazione'!$E$31,$D153='Oneri di Urbanizzazione'!$E$34),IF(COUNTIF(AN$3:AN152,$E153)=0,$E153,""),""))</f>
        <v/>
      </c>
      <c r="AO153" s="362" t="str">
        <f>IF(F153="","",IF(AND($B153='Oneri di Urbanizzazione'!$E$29,$C153='Oneri di Urbanizzazione'!$E$31,$D153='Oneri di Urbanizzazione'!$E$34,$E153='Oneri di Urbanizzazione'!$E$36),IF(COUNTIF(AO$3:AO152,$F153)=0,$F153,""),""))</f>
        <v/>
      </c>
      <c r="AP153" s="362" t="str">
        <f>IF(G153="","",IF(AND($B153='Oneri di Urbanizzazione'!$E$29,$C153='Oneri di Urbanizzazione'!$E$31,$D153='Oneri di Urbanizzazione'!$E$34,$E153='Oneri di Urbanizzazione'!$E$36,$F153='Oneri di Urbanizzazione'!$E$38),IF(COUNTIF(AP$3:AP152,$G153)=0,$G153,""),""))</f>
        <v/>
      </c>
      <c r="AY153">
        <f t="shared" si="57"/>
        <v>151</v>
      </c>
      <c r="AZ153" s="375" t="str">
        <f t="shared" si="49"/>
        <v/>
      </c>
      <c r="BA153" s="375" t="str">
        <f t="shared" si="50"/>
        <v/>
      </c>
      <c r="BB153" s="375" t="str">
        <f t="shared" si="51"/>
        <v/>
      </c>
      <c r="BC153" s="375" t="str">
        <f t="shared" si="52"/>
        <v/>
      </c>
      <c r="BD153" s="375" t="str">
        <f t="shared" si="53"/>
        <v/>
      </c>
      <c r="BE153" s="375" t="str">
        <f t="shared" si="54"/>
        <v/>
      </c>
      <c r="BI153" t="str">
        <f>IF(BP153&lt;&gt;"",MAX(BI$3:BI152)+1,"")</f>
        <v/>
      </c>
      <c r="BJ153" t="str">
        <f>IF(BQ153&lt;&gt;"",MAX(BJ$3:BJ152)+1,"")</f>
        <v/>
      </c>
      <c r="BK153" t="str">
        <f>IF(BR153&lt;&gt;"",MAX(BK$3:BK152)+1,"")</f>
        <v/>
      </c>
      <c r="BL153" t="str">
        <f>IF(BS153&lt;&gt;"",MAX(BL$3:BL152)+1,"")</f>
        <v/>
      </c>
      <c r="BM153" t="str">
        <f>IF(BT153&lt;&gt;"",MAX(BM$3:BM152)+1,"")</f>
        <v/>
      </c>
      <c r="BN153" t="str">
        <f>IF(BU153&lt;&gt;"",MAX(BN$3:BN152)+1,"")</f>
        <v/>
      </c>
      <c r="BP153" t="str">
        <f>IF(B153&lt;&gt;"",IF(COUNTIF(BP$3:BP152,B153)&gt;0,"",B153),"")</f>
        <v/>
      </c>
      <c r="BQ153" t="str">
        <f>IF(C153&lt;&gt;"",IF(COUNTIF(BQ$3:BQ152,C153)&gt;0,"",C153),"")</f>
        <v/>
      </c>
      <c r="BR153" t="str">
        <f>IF(D153&lt;&gt;"",IF(COUNTIF(BR$3:BR152,D153)&gt;0,"",D153),"")</f>
        <v/>
      </c>
      <c r="BS153" t="str">
        <f>IF(E153&lt;&gt;"",IF(COUNTIF(BS$3:BS152,E153)&gt;0,"",E153),"")</f>
        <v/>
      </c>
      <c r="BT153" t="str">
        <f>IF(F153&lt;&gt;"",IF(COUNTIF(BT$3:BT152,F153)&gt;0,"",F153),"")</f>
        <v/>
      </c>
      <c r="BU153" t="str">
        <f>IF(G153&lt;&gt;"",IF(COUNTIF(BU$3:BU152,G153)&gt;0,"",G153),"")</f>
        <v/>
      </c>
    </row>
    <row r="154" spans="1:73" ht="18" x14ac:dyDescent="0.2">
      <c r="A154" s="595" t="str">
        <f t="shared" si="43"/>
        <v/>
      </c>
      <c r="B154" s="596"/>
      <c r="C154" s="596"/>
      <c r="D154" s="596"/>
      <c r="E154" s="597"/>
      <c r="F154" s="596"/>
      <c r="G154" s="596"/>
      <c r="H154" s="598"/>
      <c r="I154" s="598"/>
      <c r="J154" s="598"/>
      <c r="K154" s="948"/>
      <c r="L154" s="822"/>
      <c r="M154" s="822"/>
      <c r="N154" s="950"/>
      <c r="O154" s="599"/>
      <c r="P154" s="597"/>
      <c r="Q154" s="597"/>
      <c r="R154" s="597"/>
      <c r="S154" s="600"/>
      <c r="V154" s="362">
        <f t="shared" si="55"/>
        <v>152</v>
      </c>
      <c r="W154" s="601" t="str">
        <f t="shared" si="56"/>
        <v/>
      </c>
      <c r="X154" s="601" t="str">
        <f t="shared" si="44"/>
        <v/>
      </c>
      <c r="Y154" s="601" t="str">
        <f t="shared" si="45"/>
        <v/>
      </c>
      <c r="Z154" s="601" t="str">
        <f t="shared" si="46"/>
        <v/>
      </c>
      <c r="AA154" s="601" t="str">
        <f t="shared" si="47"/>
        <v/>
      </c>
      <c r="AB154" s="601" t="str">
        <f t="shared" si="48"/>
        <v/>
      </c>
      <c r="AD154" s="362" t="str">
        <f>IF(AK154&lt;&gt;"",MAX(AD$3:AD153)+1,"")</f>
        <v/>
      </c>
      <c r="AE154" s="362" t="str">
        <f>IF(AL154&lt;&gt;"",MAX(AE$3:AE153)+1,"")</f>
        <v/>
      </c>
      <c r="AF154" s="362" t="str">
        <f>IF(AM154&lt;&gt;"",MAX(AF$3:AF153)+1,"")</f>
        <v/>
      </c>
      <c r="AG154" s="362" t="str">
        <f>IF(AN154&lt;&gt;"",MAX(AG$3:AG153)+1,"")</f>
        <v/>
      </c>
      <c r="AH154" s="362" t="str">
        <f>IF(AO154&lt;&gt;"",MAX(AH$3:AH153)+1,"")</f>
        <v/>
      </c>
      <c r="AI154" s="362" t="str">
        <f>IF(AP154&lt;&gt;"",MAX(AI$3:AI153)+1,"")</f>
        <v/>
      </c>
      <c r="AK154" s="362" t="str">
        <f>IF(B154="","",IF(COUNTIF($AK$3:AL153,B154)=0,B154,""))</f>
        <v/>
      </c>
      <c r="AL154" s="362" t="str">
        <f>IF(C154="","",IF($B154='Oneri di Urbanizzazione'!$E$29,IF(COUNTIF($AL$3:AL153,$C154)=0,$C154,""),""))</f>
        <v/>
      </c>
      <c r="AM154" s="362" t="str">
        <f>IF(D154="","",IF(AND($B154='Oneri di Urbanizzazione'!$E$29,$C154='Oneri di Urbanizzazione'!$E$31),IF(COUNTIF(AM$3:AM153,$D154)=0,$D154,""),""))</f>
        <v/>
      </c>
      <c r="AN154" s="362" t="str">
        <f>IF(E154="","",IF(AND($B154='Oneri di Urbanizzazione'!$E$29,$C154='Oneri di Urbanizzazione'!$E$31,$D154='Oneri di Urbanizzazione'!$E$34),IF(COUNTIF(AN$3:AN153,$E154)=0,$E154,""),""))</f>
        <v/>
      </c>
      <c r="AO154" s="362" t="str">
        <f>IF(F154="","",IF(AND($B154='Oneri di Urbanizzazione'!$E$29,$C154='Oneri di Urbanizzazione'!$E$31,$D154='Oneri di Urbanizzazione'!$E$34,$E154='Oneri di Urbanizzazione'!$E$36),IF(COUNTIF(AO$3:AO153,$F154)=0,$F154,""),""))</f>
        <v/>
      </c>
      <c r="AP154" s="362" t="str">
        <f>IF(G154="","",IF(AND($B154='Oneri di Urbanizzazione'!$E$29,$C154='Oneri di Urbanizzazione'!$E$31,$D154='Oneri di Urbanizzazione'!$E$34,$E154='Oneri di Urbanizzazione'!$E$36,$F154='Oneri di Urbanizzazione'!$E$38),IF(COUNTIF(AP$3:AP153,$G154)=0,$G154,""),""))</f>
        <v/>
      </c>
      <c r="AY154">
        <f t="shared" si="57"/>
        <v>152</v>
      </c>
      <c r="AZ154" s="375" t="str">
        <f t="shared" si="49"/>
        <v/>
      </c>
      <c r="BA154" s="375" t="str">
        <f t="shared" si="50"/>
        <v/>
      </c>
      <c r="BB154" s="375" t="str">
        <f t="shared" si="51"/>
        <v/>
      </c>
      <c r="BC154" s="375" t="str">
        <f t="shared" si="52"/>
        <v/>
      </c>
      <c r="BD154" s="375" t="str">
        <f t="shared" si="53"/>
        <v/>
      </c>
      <c r="BE154" s="375" t="str">
        <f t="shared" si="54"/>
        <v/>
      </c>
      <c r="BI154" t="str">
        <f>IF(BP154&lt;&gt;"",MAX(BI$3:BI153)+1,"")</f>
        <v/>
      </c>
      <c r="BJ154" t="str">
        <f>IF(BQ154&lt;&gt;"",MAX(BJ$3:BJ153)+1,"")</f>
        <v/>
      </c>
      <c r="BK154" t="str">
        <f>IF(BR154&lt;&gt;"",MAX(BK$3:BK153)+1,"")</f>
        <v/>
      </c>
      <c r="BL154" t="str">
        <f>IF(BS154&lt;&gt;"",MAX(BL$3:BL153)+1,"")</f>
        <v/>
      </c>
      <c r="BM154" t="str">
        <f>IF(BT154&lt;&gt;"",MAX(BM$3:BM153)+1,"")</f>
        <v/>
      </c>
      <c r="BN154" t="str">
        <f>IF(BU154&lt;&gt;"",MAX(BN$3:BN153)+1,"")</f>
        <v/>
      </c>
      <c r="BP154" t="str">
        <f>IF(B154&lt;&gt;"",IF(COUNTIF(BP$3:BP153,B154)&gt;0,"",B154),"")</f>
        <v/>
      </c>
      <c r="BQ154" t="str">
        <f>IF(C154&lt;&gt;"",IF(COUNTIF(BQ$3:BQ153,C154)&gt;0,"",C154),"")</f>
        <v/>
      </c>
      <c r="BR154" t="str">
        <f>IF(D154&lt;&gt;"",IF(COUNTIF(BR$3:BR153,D154)&gt;0,"",D154),"")</f>
        <v/>
      </c>
      <c r="BS154" t="str">
        <f>IF(E154&lt;&gt;"",IF(COUNTIF(BS$3:BS153,E154)&gt;0,"",E154),"")</f>
        <v/>
      </c>
      <c r="BT154" t="str">
        <f>IF(F154&lt;&gt;"",IF(COUNTIF(BT$3:BT153,F154)&gt;0,"",F154),"")</f>
        <v/>
      </c>
      <c r="BU154" t="str">
        <f>IF(G154&lt;&gt;"",IF(COUNTIF(BU$3:BU153,G154)&gt;0,"",G154),"")</f>
        <v/>
      </c>
    </row>
    <row r="155" spans="1:73" ht="18" x14ac:dyDescent="0.2">
      <c r="A155" s="595" t="str">
        <f t="shared" si="43"/>
        <v/>
      </c>
      <c r="B155" s="596"/>
      <c r="C155" s="596"/>
      <c r="D155" s="596"/>
      <c r="E155" s="597"/>
      <c r="F155" s="596"/>
      <c r="G155" s="596"/>
      <c r="H155" s="598"/>
      <c r="I155" s="598"/>
      <c r="J155" s="598"/>
      <c r="K155" s="948"/>
      <c r="L155" s="822"/>
      <c r="M155" s="822"/>
      <c r="N155" s="950"/>
      <c r="O155" s="599"/>
      <c r="P155" s="597"/>
      <c r="Q155" s="597"/>
      <c r="R155" s="597"/>
      <c r="S155" s="600"/>
      <c r="V155" s="362">
        <f t="shared" si="55"/>
        <v>153</v>
      </c>
      <c r="W155" s="601" t="str">
        <f t="shared" si="56"/>
        <v/>
      </c>
      <c r="X155" s="601" t="str">
        <f t="shared" si="44"/>
        <v/>
      </c>
      <c r="Y155" s="601" t="str">
        <f t="shared" si="45"/>
        <v/>
      </c>
      <c r="Z155" s="601" t="str">
        <f t="shared" si="46"/>
        <v/>
      </c>
      <c r="AA155" s="601" t="str">
        <f t="shared" si="47"/>
        <v/>
      </c>
      <c r="AB155" s="601" t="str">
        <f t="shared" si="48"/>
        <v/>
      </c>
      <c r="AD155" s="362" t="str">
        <f>IF(AK155&lt;&gt;"",MAX(AD$3:AD154)+1,"")</f>
        <v/>
      </c>
      <c r="AE155" s="362" t="str">
        <f>IF(AL155&lt;&gt;"",MAX(AE$3:AE154)+1,"")</f>
        <v/>
      </c>
      <c r="AF155" s="362" t="str">
        <f>IF(AM155&lt;&gt;"",MAX(AF$3:AF154)+1,"")</f>
        <v/>
      </c>
      <c r="AG155" s="362" t="str">
        <f>IF(AN155&lt;&gt;"",MAX(AG$3:AG154)+1,"")</f>
        <v/>
      </c>
      <c r="AH155" s="362" t="str">
        <f>IF(AO155&lt;&gt;"",MAX(AH$3:AH154)+1,"")</f>
        <v/>
      </c>
      <c r="AI155" s="362" t="str">
        <f>IF(AP155&lt;&gt;"",MAX(AI$3:AI154)+1,"")</f>
        <v/>
      </c>
      <c r="AK155" s="362" t="str">
        <f>IF(B155="","",IF(COUNTIF($AK$3:AL154,B155)=0,B155,""))</f>
        <v/>
      </c>
      <c r="AL155" s="362" t="str">
        <f>IF(C155="","",IF($B155='Oneri di Urbanizzazione'!$E$29,IF(COUNTIF($AL$3:AL154,$C155)=0,$C155,""),""))</f>
        <v/>
      </c>
      <c r="AM155" s="362" t="str">
        <f>IF(D155="","",IF(AND($B155='Oneri di Urbanizzazione'!$E$29,$C155='Oneri di Urbanizzazione'!$E$31),IF(COUNTIF(AM$3:AM154,$D155)=0,$D155,""),""))</f>
        <v/>
      </c>
      <c r="AN155" s="362" t="str">
        <f>IF(E155="","",IF(AND($B155='Oneri di Urbanizzazione'!$E$29,$C155='Oneri di Urbanizzazione'!$E$31,$D155='Oneri di Urbanizzazione'!$E$34),IF(COUNTIF(AN$3:AN154,$E155)=0,$E155,""),""))</f>
        <v/>
      </c>
      <c r="AO155" s="362" t="str">
        <f>IF(F155="","",IF(AND($B155='Oneri di Urbanizzazione'!$E$29,$C155='Oneri di Urbanizzazione'!$E$31,$D155='Oneri di Urbanizzazione'!$E$34,$E155='Oneri di Urbanizzazione'!$E$36),IF(COUNTIF(AO$3:AO154,$F155)=0,$F155,""),""))</f>
        <v/>
      </c>
      <c r="AP155" s="362" t="str">
        <f>IF(G155="","",IF(AND($B155='Oneri di Urbanizzazione'!$E$29,$C155='Oneri di Urbanizzazione'!$E$31,$D155='Oneri di Urbanizzazione'!$E$34,$E155='Oneri di Urbanizzazione'!$E$36,$F155='Oneri di Urbanizzazione'!$E$38),IF(COUNTIF(AP$3:AP154,$G155)=0,$G155,""),""))</f>
        <v/>
      </c>
      <c r="AY155">
        <f t="shared" si="57"/>
        <v>153</v>
      </c>
      <c r="AZ155" s="375" t="str">
        <f t="shared" si="49"/>
        <v/>
      </c>
      <c r="BA155" s="375" t="str">
        <f t="shared" si="50"/>
        <v/>
      </c>
      <c r="BB155" s="375" t="str">
        <f t="shared" si="51"/>
        <v/>
      </c>
      <c r="BC155" s="375" t="str">
        <f t="shared" si="52"/>
        <v/>
      </c>
      <c r="BD155" s="375" t="str">
        <f t="shared" si="53"/>
        <v/>
      </c>
      <c r="BE155" s="375" t="str">
        <f t="shared" si="54"/>
        <v/>
      </c>
      <c r="BI155" t="str">
        <f>IF(BP155&lt;&gt;"",MAX(BI$3:BI154)+1,"")</f>
        <v/>
      </c>
      <c r="BJ155" t="str">
        <f>IF(BQ155&lt;&gt;"",MAX(BJ$3:BJ154)+1,"")</f>
        <v/>
      </c>
      <c r="BK155" t="str">
        <f>IF(BR155&lt;&gt;"",MAX(BK$3:BK154)+1,"")</f>
        <v/>
      </c>
      <c r="BL155" t="str">
        <f>IF(BS155&lt;&gt;"",MAX(BL$3:BL154)+1,"")</f>
        <v/>
      </c>
      <c r="BM155" t="str">
        <f>IF(BT155&lt;&gt;"",MAX(BM$3:BM154)+1,"")</f>
        <v/>
      </c>
      <c r="BN155" t="str">
        <f>IF(BU155&lt;&gt;"",MAX(BN$3:BN154)+1,"")</f>
        <v/>
      </c>
      <c r="BP155" t="str">
        <f>IF(B155&lt;&gt;"",IF(COUNTIF(BP$3:BP154,B155)&gt;0,"",B155),"")</f>
        <v/>
      </c>
      <c r="BQ155" t="str">
        <f>IF(C155&lt;&gt;"",IF(COUNTIF(BQ$3:BQ154,C155)&gt;0,"",C155),"")</f>
        <v/>
      </c>
      <c r="BR155" t="str">
        <f>IF(D155&lt;&gt;"",IF(COUNTIF(BR$3:BR154,D155)&gt;0,"",D155),"")</f>
        <v/>
      </c>
      <c r="BS155" t="str">
        <f>IF(E155&lt;&gt;"",IF(COUNTIF(BS$3:BS154,E155)&gt;0,"",E155),"")</f>
        <v/>
      </c>
      <c r="BT155" t="str">
        <f>IF(F155&lt;&gt;"",IF(COUNTIF(BT$3:BT154,F155)&gt;0,"",F155),"")</f>
        <v/>
      </c>
      <c r="BU155" t="str">
        <f>IF(G155&lt;&gt;"",IF(COUNTIF(BU$3:BU154,G155)&gt;0,"",G155),"")</f>
        <v/>
      </c>
    </row>
    <row r="156" spans="1:73" ht="18" x14ac:dyDescent="0.2">
      <c r="A156" s="595" t="str">
        <f t="shared" si="43"/>
        <v/>
      </c>
      <c r="B156" s="596"/>
      <c r="C156" s="596"/>
      <c r="D156" s="596"/>
      <c r="E156" s="597"/>
      <c r="F156" s="596"/>
      <c r="G156" s="596"/>
      <c r="H156" s="598"/>
      <c r="I156" s="598"/>
      <c r="J156" s="598"/>
      <c r="K156" s="948"/>
      <c r="L156" s="822"/>
      <c r="M156" s="822"/>
      <c r="N156" s="950"/>
      <c r="O156" s="599"/>
      <c r="P156" s="597"/>
      <c r="Q156" s="597"/>
      <c r="R156" s="597"/>
      <c r="S156" s="600"/>
      <c r="V156" s="362">
        <f t="shared" si="55"/>
        <v>154</v>
      </c>
      <c r="W156" s="601" t="str">
        <f t="shared" si="56"/>
        <v/>
      </c>
      <c r="X156" s="601" t="str">
        <f t="shared" si="44"/>
        <v/>
      </c>
      <c r="Y156" s="601" t="str">
        <f t="shared" si="45"/>
        <v/>
      </c>
      <c r="Z156" s="601" t="str">
        <f t="shared" si="46"/>
        <v/>
      </c>
      <c r="AA156" s="601" t="str">
        <f t="shared" si="47"/>
        <v/>
      </c>
      <c r="AB156" s="601" t="str">
        <f t="shared" si="48"/>
        <v/>
      </c>
      <c r="AD156" s="362" t="str">
        <f>IF(AK156&lt;&gt;"",MAX(AD$3:AD155)+1,"")</f>
        <v/>
      </c>
      <c r="AE156" s="362" t="str">
        <f>IF(AL156&lt;&gt;"",MAX(AE$3:AE155)+1,"")</f>
        <v/>
      </c>
      <c r="AF156" s="362" t="str">
        <f>IF(AM156&lt;&gt;"",MAX(AF$3:AF155)+1,"")</f>
        <v/>
      </c>
      <c r="AG156" s="362" t="str">
        <f>IF(AN156&lt;&gt;"",MAX(AG$3:AG155)+1,"")</f>
        <v/>
      </c>
      <c r="AH156" s="362" t="str">
        <f>IF(AO156&lt;&gt;"",MAX(AH$3:AH155)+1,"")</f>
        <v/>
      </c>
      <c r="AI156" s="362" t="str">
        <f>IF(AP156&lt;&gt;"",MAX(AI$3:AI155)+1,"")</f>
        <v/>
      </c>
      <c r="AK156" s="362" t="str">
        <f>IF(B156="","",IF(COUNTIF($AK$3:AL155,B156)=0,B156,""))</f>
        <v/>
      </c>
      <c r="AL156" s="362" t="str">
        <f>IF(C156="","",IF($B156='Oneri di Urbanizzazione'!$E$29,IF(COUNTIF($AL$3:AL155,$C156)=0,$C156,""),""))</f>
        <v/>
      </c>
      <c r="AM156" s="362" t="str">
        <f>IF(D156="","",IF(AND($B156='Oneri di Urbanizzazione'!$E$29,$C156='Oneri di Urbanizzazione'!$E$31),IF(COUNTIF(AM$3:AM155,$D156)=0,$D156,""),""))</f>
        <v/>
      </c>
      <c r="AN156" s="362" t="str">
        <f>IF(E156="","",IF(AND($B156='Oneri di Urbanizzazione'!$E$29,$C156='Oneri di Urbanizzazione'!$E$31,$D156='Oneri di Urbanizzazione'!$E$34),IF(COUNTIF(AN$3:AN155,$E156)=0,$E156,""),""))</f>
        <v/>
      </c>
      <c r="AO156" s="362" t="str">
        <f>IF(F156="","",IF(AND($B156='Oneri di Urbanizzazione'!$E$29,$C156='Oneri di Urbanizzazione'!$E$31,$D156='Oneri di Urbanizzazione'!$E$34,$E156='Oneri di Urbanizzazione'!$E$36),IF(COUNTIF(AO$3:AO155,$F156)=0,$F156,""),""))</f>
        <v/>
      </c>
      <c r="AP156" s="362" t="str">
        <f>IF(G156="","",IF(AND($B156='Oneri di Urbanizzazione'!$E$29,$C156='Oneri di Urbanizzazione'!$E$31,$D156='Oneri di Urbanizzazione'!$E$34,$E156='Oneri di Urbanizzazione'!$E$36,$F156='Oneri di Urbanizzazione'!$E$38),IF(COUNTIF(AP$3:AP155,$G156)=0,$G156,""),""))</f>
        <v/>
      </c>
      <c r="AY156">
        <f t="shared" si="57"/>
        <v>154</v>
      </c>
      <c r="AZ156" s="375" t="str">
        <f t="shared" si="49"/>
        <v/>
      </c>
      <c r="BA156" s="375" t="str">
        <f t="shared" si="50"/>
        <v/>
      </c>
      <c r="BB156" s="375" t="str">
        <f t="shared" si="51"/>
        <v/>
      </c>
      <c r="BC156" s="375" t="str">
        <f t="shared" si="52"/>
        <v/>
      </c>
      <c r="BD156" s="375" t="str">
        <f t="shared" si="53"/>
        <v/>
      </c>
      <c r="BE156" s="375" t="str">
        <f t="shared" si="54"/>
        <v/>
      </c>
      <c r="BI156" t="str">
        <f>IF(BP156&lt;&gt;"",MAX(BI$3:BI155)+1,"")</f>
        <v/>
      </c>
      <c r="BJ156" t="str">
        <f>IF(BQ156&lt;&gt;"",MAX(BJ$3:BJ155)+1,"")</f>
        <v/>
      </c>
      <c r="BK156" t="str">
        <f>IF(BR156&lt;&gt;"",MAX(BK$3:BK155)+1,"")</f>
        <v/>
      </c>
      <c r="BL156" t="str">
        <f>IF(BS156&lt;&gt;"",MAX(BL$3:BL155)+1,"")</f>
        <v/>
      </c>
      <c r="BM156" t="str">
        <f>IF(BT156&lt;&gt;"",MAX(BM$3:BM155)+1,"")</f>
        <v/>
      </c>
      <c r="BN156" t="str">
        <f>IF(BU156&lt;&gt;"",MAX(BN$3:BN155)+1,"")</f>
        <v/>
      </c>
      <c r="BP156" t="str">
        <f>IF(B156&lt;&gt;"",IF(COUNTIF(BP$3:BP155,B156)&gt;0,"",B156),"")</f>
        <v/>
      </c>
      <c r="BQ156" t="str">
        <f>IF(C156&lt;&gt;"",IF(COUNTIF(BQ$3:BQ155,C156)&gt;0,"",C156),"")</f>
        <v/>
      </c>
      <c r="BR156" t="str">
        <f>IF(D156&lt;&gt;"",IF(COUNTIF(BR$3:BR155,D156)&gt;0,"",D156),"")</f>
        <v/>
      </c>
      <c r="BS156" t="str">
        <f>IF(E156&lt;&gt;"",IF(COUNTIF(BS$3:BS155,E156)&gt;0,"",E156),"")</f>
        <v/>
      </c>
      <c r="BT156" t="str">
        <f>IF(F156&lt;&gt;"",IF(COUNTIF(BT$3:BT155,F156)&gt;0,"",F156),"")</f>
        <v/>
      </c>
      <c r="BU156" t="str">
        <f>IF(G156&lt;&gt;"",IF(COUNTIF(BU$3:BU155,G156)&gt;0,"",G156),"")</f>
        <v/>
      </c>
    </row>
    <row r="157" spans="1:73" ht="18" x14ac:dyDescent="0.2">
      <c r="A157" s="595" t="str">
        <f t="shared" si="43"/>
        <v/>
      </c>
      <c r="B157" s="596"/>
      <c r="C157" s="596"/>
      <c r="D157" s="596"/>
      <c r="E157" s="597"/>
      <c r="F157" s="596"/>
      <c r="G157" s="596"/>
      <c r="H157" s="598"/>
      <c r="I157" s="598"/>
      <c r="J157" s="598"/>
      <c r="K157" s="948"/>
      <c r="L157" s="822"/>
      <c r="M157" s="822"/>
      <c r="N157" s="950"/>
      <c r="O157" s="599"/>
      <c r="P157" s="597"/>
      <c r="Q157" s="597"/>
      <c r="R157" s="597"/>
      <c r="S157" s="600"/>
      <c r="V157" s="362">
        <f t="shared" si="55"/>
        <v>155</v>
      </c>
      <c r="W157" s="601" t="str">
        <f t="shared" si="56"/>
        <v/>
      </c>
      <c r="X157" s="601" t="str">
        <f t="shared" si="44"/>
        <v/>
      </c>
      <c r="Y157" s="601" t="str">
        <f t="shared" si="45"/>
        <v/>
      </c>
      <c r="Z157" s="601" t="str">
        <f t="shared" si="46"/>
        <v/>
      </c>
      <c r="AA157" s="601" t="str">
        <f t="shared" si="47"/>
        <v/>
      </c>
      <c r="AB157" s="601" t="str">
        <f t="shared" si="48"/>
        <v/>
      </c>
      <c r="AD157" s="362" t="str">
        <f>IF(AK157&lt;&gt;"",MAX(AD$3:AD156)+1,"")</f>
        <v/>
      </c>
      <c r="AE157" s="362" t="str">
        <f>IF(AL157&lt;&gt;"",MAX(AE$3:AE156)+1,"")</f>
        <v/>
      </c>
      <c r="AF157" s="362" t="str">
        <f>IF(AM157&lt;&gt;"",MAX(AF$3:AF156)+1,"")</f>
        <v/>
      </c>
      <c r="AG157" s="362" t="str">
        <f>IF(AN157&lt;&gt;"",MAX(AG$3:AG156)+1,"")</f>
        <v/>
      </c>
      <c r="AH157" s="362" t="str">
        <f>IF(AO157&lt;&gt;"",MAX(AH$3:AH156)+1,"")</f>
        <v/>
      </c>
      <c r="AI157" s="362" t="str">
        <f>IF(AP157&lt;&gt;"",MAX(AI$3:AI156)+1,"")</f>
        <v/>
      </c>
      <c r="AK157" s="362" t="str">
        <f>IF(B157="","",IF(COUNTIF($AK$3:AL156,B157)=0,B157,""))</f>
        <v/>
      </c>
      <c r="AL157" s="362" t="str">
        <f>IF(C157="","",IF($B157='Oneri di Urbanizzazione'!$E$29,IF(COUNTIF($AL$3:AL156,$C157)=0,$C157,""),""))</f>
        <v/>
      </c>
      <c r="AM157" s="362" t="str">
        <f>IF(D157="","",IF(AND($B157='Oneri di Urbanizzazione'!$E$29,$C157='Oneri di Urbanizzazione'!$E$31),IF(COUNTIF(AM$3:AM156,$D157)=0,$D157,""),""))</f>
        <v/>
      </c>
      <c r="AN157" s="362" t="str">
        <f>IF(E157="","",IF(AND($B157='Oneri di Urbanizzazione'!$E$29,$C157='Oneri di Urbanizzazione'!$E$31,$D157='Oneri di Urbanizzazione'!$E$34),IF(COUNTIF(AN$3:AN156,$E157)=0,$E157,""),""))</f>
        <v/>
      </c>
      <c r="AO157" s="362" t="str">
        <f>IF(F157="","",IF(AND($B157='Oneri di Urbanizzazione'!$E$29,$C157='Oneri di Urbanizzazione'!$E$31,$D157='Oneri di Urbanizzazione'!$E$34,$E157='Oneri di Urbanizzazione'!$E$36),IF(COUNTIF(AO$3:AO156,$F157)=0,$F157,""),""))</f>
        <v/>
      </c>
      <c r="AP157" s="362" t="str">
        <f>IF(G157="","",IF(AND($B157='Oneri di Urbanizzazione'!$E$29,$C157='Oneri di Urbanizzazione'!$E$31,$D157='Oneri di Urbanizzazione'!$E$34,$E157='Oneri di Urbanizzazione'!$E$36,$F157='Oneri di Urbanizzazione'!$E$38),IF(COUNTIF(AP$3:AP156,$G157)=0,$G157,""),""))</f>
        <v/>
      </c>
      <c r="AY157">
        <f t="shared" si="57"/>
        <v>155</v>
      </c>
      <c r="AZ157" s="375" t="str">
        <f t="shared" si="49"/>
        <v/>
      </c>
      <c r="BA157" s="375" t="str">
        <f t="shared" si="50"/>
        <v/>
      </c>
      <c r="BB157" s="375" t="str">
        <f t="shared" si="51"/>
        <v/>
      </c>
      <c r="BC157" s="375" t="str">
        <f t="shared" si="52"/>
        <v/>
      </c>
      <c r="BD157" s="375" t="str">
        <f t="shared" si="53"/>
        <v/>
      </c>
      <c r="BE157" s="375" t="str">
        <f t="shared" si="54"/>
        <v/>
      </c>
      <c r="BI157" t="str">
        <f>IF(BP157&lt;&gt;"",MAX(BI$3:BI156)+1,"")</f>
        <v/>
      </c>
      <c r="BJ157" t="str">
        <f>IF(BQ157&lt;&gt;"",MAX(BJ$3:BJ156)+1,"")</f>
        <v/>
      </c>
      <c r="BK157" t="str">
        <f>IF(BR157&lt;&gt;"",MAX(BK$3:BK156)+1,"")</f>
        <v/>
      </c>
      <c r="BL157" t="str">
        <f>IF(BS157&lt;&gt;"",MAX(BL$3:BL156)+1,"")</f>
        <v/>
      </c>
      <c r="BM157" t="str">
        <f>IF(BT157&lt;&gt;"",MAX(BM$3:BM156)+1,"")</f>
        <v/>
      </c>
      <c r="BN157" t="str">
        <f>IF(BU157&lt;&gt;"",MAX(BN$3:BN156)+1,"")</f>
        <v/>
      </c>
      <c r="BP157" t="str">
        <f>IF(B157&lt;&gt;"",IF(COUNTIF(BP$3:BP156,B157)&gt;0,"",B157),"")</f>
        <v/>
      </c>
      <c r="BQ157" t="str">
        <f>IF(C157&lt;&gt;"",IF(COUNTIF(BQ$3:BQ156,C157)&gt;0,"",C157),"")</f>
        <v/>
      </c>
      <c r="BR157" t="str">
        <f>IF(D157&lt;&gt;"",IF(COUNTIF(BR$3:BR156,D157)&gt;0,"",D157),"")</f>
        <v/>
      </c>
      <c r="BS157" t="str">
        <f>IF(E157&lt;&gt;"",IF(COUNTIF(BS$3:BS156,E157)&gt;0,"",E157),"")</f>
        <v/>
      </c>
      <c r="BT157" t="str">
        <f>IF(F157&lt;&gt;"",IF(COUNTIF(BT$3:BT156,F157)&gt;0,"",F157),"")</f>
        <v/>
      </c>
      <c r="BU157" t="str">
        <f>IF(G157&lt;&gt;"",IF(COUNTIF(BU$3:BU156,G157)&gt;0,"",G157),"")</f>
        <v/>
      </c>
    </row>
    <row r="158" spans="1:73" ht="18" x14ac:dyDescent="0.2">
      <c r="A158" s="595" t="str">
        <f t="shared" si="43"/>
        <v/>
      </c>
      <c r="B158" s="596"/>
      <c r="C158" s="596"/>
      <c r="D158" s="596"/>
      <c r="E158" s="597"/>
      <c r="F158" s="596"/>
      <c r="G158" s="596"/>
      <c r="H158" s="598"/>
      <c r="I158" s="598"/>
      <c r="J158" s="598"/>
      <c r="K158" s="948"/>
      <c r="L158" s="822"/>
      <c r="M158" s="822"/>
      <c r="N158" s="950"/>
      <c r="O158" s="599"/>
      <c r="P158" s="597"/>
      <c r="Q158" s="597"/>
      <c r="R158" s="597"/>
      <c r="S158" s="600"/>
      <c r="V158" s="362">
        <f t="shared" si="55"/>
        <v>156</v>
      </c>
      <c r="W158" s="601" t="str">
        <f t="shared" si="56"/>
        <v/>
      </c>
      <c r="X158" s="601" t="str">
        <f t="shared" si="44"/>
        <v/>
      </c>
      <c r="Y158" s="601" t="str">
        <f t="shared" si="45"/>
        <v/>
      </c>
      <c r="Z158" s="601" t="str">
        <f t="shared" si="46"/>
        <v/>
      </c>
      <c r="AA158" s="601" t="str">
        <f t="shared" si="47"/>
        <v/>
      </c>
      <c r="AB158" s="601" t="str">
        <f t="shared" si="48"/>
        <v/>
      </c>
      <c r="AD158" s="362" t="str">
        <f>IF(AK158&lt;&gt;"",MAX(AD$3:AD157)+1,"")</f>
        <v/>
      </c>
      <c r="AE158" s="362" t="str">
        <f>IF(AL158&lt;&gt;"",MAX(AE$3:AE157)+1,"")</f>
        <v/>
      </c>
      <c r="AF158" s="362" t="str">
        <f>IF(AM158&lt;&gt;"",MAX(AF$3:AF157)+1,"")</f>
        <v/>
      </c>
      <c r="AG158" s="362" t="str">
        <f>IF(AN158&lt;&gt;"",MAX(AG$3:AG157)+1,"")</f>
        <v/>
      </c>
      <c r="AH158" s="362" t="str">
        <f>IF(AO158&lt;&gt;"",MAX(AH$3:AH157)+1,"")</f>
        <v/>
      </c>
      <c r="AI158" s="362" t="str">
        <f>IF(AP158&lt;&gt;"",MAX(AI$3:AI157)+1,"")</f>
        <v/>
      </c>
      <c r="AK158" s="362" t="str">
        <f>IF(B158="","",IF(COUNTIF($AK$3:AL157,B158)=0,B158,""))</f>
        <v/>
      </c>
      <c r="AL158" s="362" t="str">
        <f>IF(C158="","",IF($B158='Oneri di Urbanizzazione'!$E$29,IF(COUNTIF($AL$3:AL157,$C158)=0,$C158,""),""))</f>
        <v/>
      </c>
      <c r="AM158" s="362" t="str">
        <f>IF(D158="","",IF(AND($B158='Oneri di Urbanizzazione'!$E$29,$C158='Oneri di Urbanizzazione'!$E$31),IF(COUNTIF(AM$3:AM157,$D158)=0,$D158,""),""))</f>
        <v/>
      </c>
      <c r="AN158" s="362" t="str">
        <f>IF(E158="","",IF(AND($B158='Oneri di Urbanizzazione'!$E$29,$C158='Oneri di Urbanizzazione'!$E$31,$D158='Oneri di Urbanizzazione'!$E$34),IF(COUNTIF(AN$3:AN157,$E158)=0,$E158,""),""))</f>
        <v/>
      </c>
      <c r="AO158" s="362" t="str">
        <f>IF(F158="","",IF(AND($B158='Oneri di Urbanizzazione'!$E$29,$C158='Oneri di Urbanizzazione'!$E$31,$D158='Oneri di Urbanizzazione'!$E$34,$E158='Oneri di Urbanizzazione'!$E$36),IF(COUNTIF(AO$3:AO157,$F158)=0,$F158,""),""))</f>
        <v/>
      </c>
      <c r="AP158" s="362" t="str">
        <f>IF(G158="","",IF(AND($B158='Oneri di Urbanizzazione'!$E$29,$C158='Oneri di Urbanizzazione'!$E$31,$D158='Oneri di Urbanizzazione'!$E$34,$E158='Oneri di Urbanizzazione'!$E$36,$F158='Oneri di Urbanizzazione'!$E$38),IF(COUNTIF(AP$3:AP157,$G158)=0,$G158,""),""))</f>
        <v/>
      </c>
      <c r="AY158">
        <f t="shared" si="57"/>
        <v>156</v>
      </c>
      <c r="AZ158" s="375" t="str">
        <f t="shared" si="49"/>
        <v/>
      </c>
      <c r="BA158" s="375" t="str">
        <f t="shared" si="50"/>
        <v/>
      </c>
      <c r="BB158" s="375" t="str">
        <f t="shared" si="51"/>
        <v/>
      </c>
      <c r="BC158" s="375" t="str">
        <f t="shared" si="52"/>
        <v/>
      </c>
      <c r="BD158" s="375" t="str">
        <f t="shared" si="53"/>
        <v/>
      </c>
      <c r="BE158" s="375" t="str">
        <f t="shared" si="54"/>
        <v/>
      </c>
      <c r="BI158" t="str">
        <f>IF(BP158&lt;&gt;"",MAX(BI$3:BI157)+1,"")</f>
        <v/>
      </c>
      <c r="BJ158" t="str">
        <f>IF(BQ158&lt;&gt;"",MAX(BJ$3:BJ157)+1,"")</f>
        <v/>
      </c>
      <c r="BK158" t="str">
        <f>IF(BR158&lt;&gt;"",MAX(BK$3:BK157)+1,"")</f>
        <v/>
      </c>
      <c r="BL158" t="str">
        <f>IF(BS158&lt;&gt;"",MAX(BL$3:BL157)+1,"")</f>
        <v/>
      </c>
      <c r="BM158" t="str">
        <f>IF(BT158&lt;&gt;"",MAX(BM$3:BM157)+1,"")</f>
        <v/>
      </c>
      <c r="BN158" t="str">
        <f>IF(BU158&lt;&gt;"",MAX(BN$3:BN157)+1,"")</f>
        <v/>
      </c>
      <c r="BP158" t="str">
        <f>IF(B158&lt;&gt;"",IF(COUNTIF(BP$3:BP157,B158)&gt;0,"",B158),"")</f>
        <v/>
      </c>
      <c r="BQ158" t="str">
        <f>IF(C158&lt;&gt;"",IF(COUNTIF(BQ$3:BQ157,C158)&gt;0,"",C158),"")</f>
        <v/>
      </c>
      <c r="BR158" t="str">
        <f>IF(D158&lt;&gt;"",IF(COUNTIF(BR$3:BR157,D158)&gt;0,"",D158),"")</f>
        <v/>
      </c>
      <c r="BS158" t="str">
        <f>IF(E158&lt;&gt;"",IF(COUNTIF(BS$3:BS157,E158)&gt;0,"",E158),"")</f>
        <v/>
      </c>
      <c r="BT158" t="str">
        <f>IF(F158&lt;&gt;"",IF(COUNTIF(BT$3:BT157,F158)&gt;0,"",F158),"")</f>
        <v/>
      </c>
      <c r="BU158" t="str">
        <f>IF(G158&lt;&gt;"",IF(COUNTIF(BU$3:BU157,G158)&gt;0,"",G158),"")</f>
        <v/>
      </c>
    </row>
    <row r="159" spans="1:73" ht="18" x14ac:dyDescent="0.2">
      <c r="A159" s="595" t="str">
        <f t="shared" si="43"/>
        <v/>
      </c>
      <c r="B159" s="596"/>
      <c r="C159" s="596"/>
      <c r="D159" s="596"/>
      <c r="E159" s="597"/>
      <c r="F159" s="596"/>
      <c r="G159" s="596"/>
      <c r="H159" s="598"/>
      <c r="I159" s="598"/>
      <c r="J159" s="598"/>
      <c r="K159" s="948"/>
      <c r="L159" s="822"/>
      <c r="M159" s="822"/>
      <c r="N159" s="950"/>
      <c r="O159" s="599"/>
      <c r="P159" s="597"/>
      <c r="Q159" s="597"/>
      <c r="R159" s="597"/>
      <c r="S159" s="600"/>
      <c r="V159" s="362">
        <f t="shared" si="55"/>
        <v>157</v>
      </c>
      <c r="W159" s="601" t="str">
        <f t="shared" si="56"/>
        <v/>
      </c>
      <c r="X159" s="601" t="str">
        <f t="shared" si="44"/>
        <v/>
      </c>
      <c r="Y159" s="601" t="str">
        <f t="shared" si="45"/>
        <v/>
      </c>
      <c r="Z159" s="601" t="str">
        <f t="shared" si="46"/>
        <v/>
      </c>
      <c r="AA159" s="601" t="str">
        <f t="shared" si="47"/>
        <v/>
      </c>
      <c r="AB159" s="601" t="str">
        <f t="shared" si="48"/>
        <v/>
      </c>
      <c r="AD159" s="362" t="str">
        <f>IF(AK159&lt;&gt;"",MAX(AD$3:AD158)+1,"")</f>
        <v/>
      </c>
      <c r="AE159" s="362" t="str">
        <f>IF(AL159&lt;&gt;"",MAX(AE$3:AE158)+1,"")</f>
        <v/>
      </c>
      <c r="AF159" s="362" t="str">
        <f>IF(AM159&lt;&gt;"",MAX(AF$3:AF158)+1,"")</f>
        <v/>
      </c>
      <c r="AG159" s="362" t="str">
        <f>IF(AN159&lt;&gt;"",MAX(AG$3:AG158)+1,"")</f>
        <v/>
      </c>
      <c r="AH159" s="362" t="str">
        <f>IF(AO159&lt;&gt;"",MAX(AH$3:AH158)+1,"")</f>
        <v/>
      </c>
      <c r="AI159" s="362" t="str">
        <f>IF(AP159&lt;&gt;"",MAX(AI$3:AI158)+1,"")</f>
        <v/>
      </c>
      <c r="AK159" s="362" t="str">
        <f>IF(B159="","",IF(COUNTIF($AK$3:AL158,B159)=0,B159,""))</f>
        <v/>
      </c>
      <c r="AL159" s="362" t="str">
        <f>IF(C159="","",IF($B159='Oneri di Urbanizzazione'!$E$29,IF(COUNTIF($AL$3:AL158,$C159)=0,$C159,""),""))</f>
        <v/>
      </c>
      <c r="AM159" s="362" t="str">
        <f>IF(D159="","",IF(AND($B159='Oneri di Urbanizzazione'!$E$29,$C159='Oneri di Urbanizzazione'!$E$31),IF(COUNTIF(AM$3:AM158,$D159)=0,$D159,""),""))</f>
        <v/>
      </c>
      <c r="AN159" s="362" t="str">
        <f>IF(E159="","",IF(AND($B159='Oneri di Urbanizzazione'!$E$29,$C159='Oneri di Urbanizzazione'!$E$31,$D159='Oneri di Urbanizzazione'!$E$34),IF(COUNTIF(AN$3:AN158,$E159)=0,$E159,""),""))</f>
        <v/>
      </c>
      <c r="AO159" s="362" t="str">
        <f>IF(F159="","",IF(AND($B159='Oneri di Urbanizzazione'!$E$29,$C159='Oneri di Urbanizzazione'!$E$31,$D159='Oneri di Urbanizzazione'!$E$34,$E159='Oneri di Urbanizzazione'!$E$36),IF(COUNTIF(AO$3:AO158,$F159)=0,$F159,""),""))</f>
        <v/>
      </c>
      <c r="AP159" s="362" t="str">
        <f>IF(G159="","",IF(AND($B159='Oneri di Urbanizzazione'!$E$29,$C159='Oneri di Urbanizzazione'!$E$31,$D159='Oneri di Urbanizzazione'!$E$34,$E159='Oneri di Urbanizzazione'!$E$36,$F159='Oneri di Urbanizzazione'!$E$38),IF(COUNTIF(AP$3:AP158,$G159)=0,$G159,""),""))</f>
        <v/>
      </c>
      <c r="AY159">
        <f t="shared" si="57"/>
        <v>157</v>
      </c>
      <c r="AZ159" s="375" t="str">
        <f t="shared" si="49"/>
        <v/>
      </c>
      <c r="BA159" s="375" t="str">
        <f t="shared" si="50"/>
        <v/>
      </c>
      <c r="BB159" s="375" t="str">
        <f t="shared" si="51"/>
        <v/>
      </c>
      <c r="BC159" s="375" t="str">
        <f t="shared" si="52"/>
        <v/>
      </c>
      <c r="BD159" s="375" t="str">
        <f t="shared" si="53"/>
        <v/>
      </c>
      <c r="BE159" s="375" t="str">
        <f t="shared" si="54"/>
        <v/>
      </c>
      <c r="BI159" t="str">
        <f>IF(BP159&lt;&gt;"",MAX(BI$3:BI158)+1,"")</f>
        <v/>
      </c>
      <c r="BJ159" t="str">
        <f>IF(BQ159&lt;&gt;"",MAX(BJ$3:BJ158)+1,"")</f>
        <v/>
      </c>
      <c r="BK159" t="str">
        <f>IF(BR159&lt;&gt;"",MAX(BK$3:BK158)+1,"")</f>
        <v/>
      </c>
      <c r="BL159" t="str">
        <f>IF(BS159&lt;&gt;"",MAX(BL$3:BL158)+1,"")</f>
        <v/>
      </c>
      <c r="BM159" t="str">
        <f>IF(BT159&lt;&gt;"",MAX(BM$3:BM158)+1,"")</f>
        <v/>
      </c>
      <c r="BN159" t="str">
        <f>IF(BU159&lt;&gt;"",MAX(BN$3:BN158)+1,"")</f>
        <v/>
      </c>
      <c r="BP159" t="str">
        <f>IF(B159&lt;&gt;"",IF(COUNTIF(BP$3:BP158,B159)&gt;0,"",B159),"")</f>
        <v/>
      </c>
      <c r="BQ159" t="str">
        <f>IF(C159&lt;&gt;"",IF(COUNTIF(BQ$3:BQ158,C159)&gt;0,"",C159),"")</f>
        <v/>
      </c>
      <c r="BR159" t="str">
        <f>IF(D159&lt;&gt;"",IF(COUNTIF(BR$3:BR158,D159)&gt;0,"",D159),"")</f>
        <v/>
      </c>
      <c r="BS159" t="str">
        <f>IF(E159&lt;&gt;"",IF(COUNTIF(BS$3:BS158,E159)&gt;0,"",E159),"")</f>
        <v/>
      </c>
      <c r="BT159" t="str">
        <f>IF(F159&lt;&gt;"",IF(COUNTIF(BT$3:BT158,F159)&gt;0,"",F159),"")</f>
        <v/>
      </c>
      <c r="BU159" t="str">
        <f>IF(G159&lt;&gt;"",IF(COUNTIF(BU$3:BU158,G159)&gt;0,"",G159),"")</f>
        <v/>
      </c>
    </row>
    <row r="160" spans="1:73" ht="18" x14ac:dyDescent="0.2">
      <c r="A160" s="595" t="str">
        <f t="shared" si="43"/>
        <v/>
      </c>
      <c r="B160" s="596"/>
      <c r="C160" s="596"/>
      <c r="D160" s="596"/>
      <c r="E160" s="597"/>
      <c r="F160" s="596"/>
      <c r="G160" s="596"/>
      <c r="H160" s="598"/>
      <c r="I160" s="598"/>
      <c r="J160" s="598"/>
      <c r="K160" s="948"/>
      <c r="L160" s="822"/>
      <c r="M160" s="822"/>
      <c r="N160" s="950"/>
      <c r="O160" s="599"/>
      <c r="P160" s="597"/>
      <c r="Q160" s="597"/>
      <c r="R160" s="597"/>
      <c r="S160" s="600"/>
      <c r="V160" s="362">
        <f t="shared" si="55"/>
        <v>158</v>
      </c>
      <c r="W160" s="601" t="str">
        <f t="shared" si="56"/>
        <v/>
      </c>
      <c r="X160" s="601" t="str">
        <f t="shared" si="44"/>
        <v/>
      </c>
      <c r="Y160" s="601" t="str">
        <f t="shared" si="45"/>
        <v/>
      </c>
      <c r="Z160" s="601" t="str">
        <f t="shared" si="46"/>
        <v/>
      </c>
      <c r="AA160" s="601" t="str">
        <f t="shared" si="47"/>
        <v/>
      </c>
      <c r="AB160" s="601" t="str">
        <f t="shared" si="48"/>
        <v/>
      </c>
      <c r="AD160" s="362" t="str">
        <f>IF(AK160&lt;&gt;"",MAX(AD$3:AD159)+1,"")</f>
        <v/>
      </c>
      <c r="AE160" s="362" t="str">
        <f>IF(AL160&lt;&gt;"",MAX(AE$3:AE159)+1,"")</f>
        <v/>
      </c>
      <c r="AF160" s="362" t="str">
        <f>IF(AM160&lt;&gt;"",MAX(AF$3:AF159)+1,"")</f>
        <v/>
      </c>
      <c r="AG160" s="362" t="str">
        <f>IF(AN160&lt;&gt;"",MAX(AG$3:AG159)+1,"")</f>
        <v/>
      </c>
      <c r="AH160" s="362" t="str">
        <f>IF(AO160&lt;&gt;"",MAX(AH$3:AH159)+1,"")</f>
        <v/>
      </c>
      <c r="AI160" s="362" t="str">
        <f>IF(AP160&lt;&gt;"",MAX(AI$3:AI159)+1,"")</f>
        <v/>
      </c>
      <c r="AK160" s="362" t="str">
        <f>IF(B160="","",IF(COUNTIF($AK$3:AL159,B160)=0,B160,""))</f>
        <v/>
      </c>
      <c r="AL160" s="362" t="str">
        <f>IF(C160="","",IF($B160='Oneri di Urbanizzazione'!$E$29,IF(COUNTIF($AL$3:AL159,$C160)=0,$C160,""),""))</f>
        <v/>
      </c>
      <c r="AM160" s="362" t="str">
        <f>IF(D160="","",IF(AND($B160='Oneri di Urbanizzazione'!$E$29,$C160='Oneri di Urbanizzazione'!$E$31),IF(COUNTIF(AM$3:AM159,$D160)=0,$D160,""),""))</f>
        <v/>
      </c>
      <c r="AN160" s="362" t="str">
        <f>IF(E160="","",IF(AND($B160='Oneri di Urbanizzazione'!$E$29,$C160='Oneri di Urbanizzazione'!$E$31,$D160='Oneri di Urbanizzazione'!$E$34),IF(COUNTIF(AN$3:AN159,$E160)=0,$E160,""),""))</f>
        <v/>
      </c>
      <c r="AO160" s="362" t="str">
        <f>IF(F160="","",IF(AND($B160='Oneri di Urbanizzazione'!$E$29,$C160='Oneri di Urbanizzazione'!$E$31,$D160='Oneri di Urbanizzazione'!$E$34,$E160='Oneri di Urbanizzazione'!$E$36),IF(COUNTIF(AO$3:AO159,$F160)=0,$F160,""),""))</f>
        <v/>
      </c>
      <c r="AP160" s="362" t="str">
        <f>IF(G160="","",IF(AND($B160='Oneri di Urbanizzazione'!$E$29,$C160='Oneri di Urbanizzazione'!$E$31,$D160='Oneri di Urbanizzazione'!$E$34,$E160='Oneri di Urbanizzazione'!$E$36,$F160='Oneri di Urbanizzazione'!$E$38),IF(COUNTIF(AP$3:AP159,$G160)=0,$G160,""),""))</f>
        <v/>
      </c>
      <c r="AY160">
        <f t="shared" si="57"/>
        <v>158</v>
      </c>
      <c r="AZ160" s="375" t="str">
        <f t="shared" si="49"/>
        <v/>
      </c>
      <c r="BA160" s="375" t="str">
        <f t="shared" si="50"/>
        <v/>
      </c>
      <c r="BB160" s="375" t="str">
        <f t="shared" si="51"/>
        <v/>
      </c>
      <c r="BC160" s="375" t="str">
        <f t="shared" si="52"/>
        <v/>
      </c>
      <c r="BD160" s="375" t="str">
        <f t="shared" si="53"/>
        <v/>
      </c>
      <c r="BE160" s="375" t="str">
        <f t="shared" si="54"/>
        <v/>
      </c>
      <c r="BI160" t="str">
        <f>IF(BP160&lt;&gt;"",MAX(BI$3:BI159)+1,"")</f>
        <v/>
      </c>
      <c r="BJ160" t="str">
        <f>IF(BQ160&lt;&gt;"",MAX(BJ$3:BJ159)+1,"")</f>
        <v/>
      </c>
      <c r="BK160" t="str">
        <f>IF(BR160&lt;&gt;"",MAX(BK$3:BK159)+1,"")</f>
        <v/>
      </c>
      <c r="BL160" t="str">
        <f>IF(BS160&lt;&gt;"",MAX(BL$3:BL159)+1,"")</f>
        <v/>
      </c>
      <c r="BM160" t="str">
        <f>IF(BT160&lt;&gt;"",MAX(BM$3:BM159)+1,"")</f>
        <v/>
      </c>
      <c r="BN160" t="str">
        <f>IF(BU160&lt;&gt;"",MAX(BN$3:BN159)+1,"")</f>
        <v/>
      </c>
      <c r="BP160" t="str">
        <f>IF(B160&lt;&gt;"",IF(COUNTIF(BP$3:BP159,B160)&gt;0,"",B160),"")</f>
        <v/>
      </c>
      <c r="BQ160" t="str">
        <f>IF(C160&lt;&gt;"",IF(COUNTIF(BQ$3:BQ159,C160)&gt;0,"",C160),"")</f>
        <v/>
      </c>
      <c r="BR160" t="str">
        <f>IF(D160&lt;&gt;"",IF(COUNTIF(BR$3:BR159,D160)&gt;0,"",D160),"")</f>
        <v/>
      </c>
      <c r="BS160" t="str">
        <f>IF(E160&lt;&gt;"",IF(COUNTIF(BS$3:BS159,E160)&gt;0,"",E160),"")</f>
        <v/>
      </c>
      <c r="BT160" t="str">
        <f>IF(F160&lt;&gt;"",IF(COUNTIF(BT$3:BT159,F160)&gt;0,"",F160),"")</f>
        <v/>
      </c>
      <c r="BU160" t="str">
        <f>IF(G160&lt;&gt;"",IF(COUNTIF(BU$3:BU159,G160)&gt;0,"",G160),"")</f>
        <v/>
      </c>
    </row>
    <row r="161" spans="1:73" ht="18" x14ac:dyDescent="0.2">
      <c r="A161" s="595" t="str">
        <f t="shared" si="43"/>
        <v/>
      </c>
      <c r="B161" s="596"/>
      <c r="C161" s="596"/>
      <c r="D161" s="596"/>
      <c r="E161" s="597"/>
      <c r="F161" s="596"/>
      <c r="G161" s="596"/>
      <c r="H161" s="598"/>
      <c r="I161" s="598"/>
      <c r="J161" s="598"/>
      <c r="K161" s="948"/>
      <c r="L161" s="822"/>
      <c r="M161" s="822"/>
      <c r="N161" s="950"/>
      <c r="O161" s="599"/>
      <c r="P161" s="597"/>
      <c r="Q161" s="597"/>
      <c r="R161" s="597"/>
      <c r="S161" s="600"/>
      <c r="V161" s="362">
        <f t="shared" si="55"/>
        <v>159</v>
      </c>
      <c r="W161" s="601" t="str">
        <f t="shared" si="56"/>
        <v/>
      </c>
      <c r="X161" s="601" t="str">
        <f t="shared" si="44"/>
        <v/>
      </c>
      <c r="Y161" s="601" t="str">
        <f t="shared" si="45"/>
        <v/>
      </c>
      <c r="Z161" s="601" t="str">
        <f t="shared" si="46"/>
        <v/>
      </c>
      <c r="AA161" s="601" t="str">
        <f t="shared" si="47"/>
        <v/>
      </c>
      <c r="AB161" s="601" t="str">
        <f t="shared" si="48"/>
        <v/>
      </c>
      <c r="AD161" s="362" t="str">
        <f>IF(AK161&lt;&gt;"",MAX(AD$3:AD160)+1,"")</f>
        <v/>
      </c>
      <c r="AE161" s="362" t="str">
        <f>IF(AL161&lt;&gt;"",MAX(AE$3:AE160)+1,"")</f>
        <v/>
      </c>
      <c r="AF161" s="362" t="str">
        <f>IF(AM161&lt;&gt;"",MAX(AF$3:AF160)+1,"")</f>
        <v/>
      </c>
      <c r="AG161" s="362" t="str">
        <f>IF(AN161&lt;&gt;"",MAX(AG$3:AG160)+1,"")</f>
        <v/>
      </c>
      <c r="AH161" s="362" t="str">
        <f>IF(AO161&lt;&gt;"",MAX(AH$3:AH160)+1,"")</f>
        <v/>
      </c>
      <c r="AI161" s="362" t="str">
        <f>IF(AP161&lt;&gt;"",MAX(AI$3:AI160)+1,"")</f>
        <v/>
      </c>
      <c r="AK161" s="362" t="str">
        <f>IF(B161="","",IF(COUNTIF($AK$3:AL160,B161)=0,B161,""))</f>
        <v/>
      </c>
      <c r="AL161" s="362" t="str">
        <f>IF(C161="","",IF($B161='Oneri di Urbanizzazione'!$E$29,IF(COUNTIF($AL$3:AL160,$C161)=0,$C161,""),""))</f>
        <v/>
      </c>
      <c r="AM161" s="362" t="str">
        <f>IF(D161="","",IF(AND($B161='Oneri di Urbanizzazione'!$E$29,$C161='Oneri di Urbanizzazione'!$E$31),IF(COUNTIF(AM$3:AM160,$D161)=0,$D161,""),""))</f>
        <v/>
      </c>
      <c r="AN161" s="362" t="str">
        <f>IF(E161="","",IF(AND($B161='Oneri di Urbanizzazione'!$E$29,$C161='Oneri di Urbanizzazione'!$E$31,$D161='Oneri di Urbanizzazione'!$E$34),IF(COUNTIF(AN$3:AN160,$E161)=0,$E161,""),""))</f>
        <v/>
      </c>
      <c r="AO161" s="362" t="str">
        <f>IF(F161="","",IF(AND($B161='Oneri di Urbanizzazione'!$E$29,$C161='Oneri di Urbanizzazione'!$E$31,$D161='Oneri di Urbanizzazione'!$E$34,$E161='Oneri di Urbanizzazione'!$E$36),IF(COUNTIF(AO$3:AO160,$F161)=0,$F161,""),""))</f>
        <v/>
      </c>
      <c r="AP161" s="362" t="str">
        <f>IF(G161="","",IF(AND($B161='Oneri di Urbanizzazione'!$E$29,$C161='Oneri di Urbanizzazione'!$E$31,$D161='Oneri di Urbanizzazione'!$E$34,$E161='Oneri di Urbanizzazione'!$E$36,$F161='Oneri di Urbanizzazione'!$E$38),IF(COUNTIF(AP$3:AP160,$G161)=0,$G161,""),""))</f>
        <v/>
      </c>
      <c r="AY161">
        <f t="shared" si="57"/>
        <v>159</v>
      </c>
      <c r="AZ161" s="375" t="str">
        <f t="shared" si="49"/>
        <v/>
      </c>
      <c r="BA161" s="375" t="str">
        <f t="shared" si="50"/>
        <v/>
      </c>
      <c r="BB161" s="375" t="str">
        <f t="shared" si="51"/>
        <v/>
      </c>
      <c r="BC161" s="375" t="str">
        <f t="shared" si="52"/>
        <v/>
      </c>
      <c r="BD161" s="375" t="str">
        <f t="shared" si="53"/>
        <v/>
      </c>
      <c r="BE161" s="375" t="str">
        <f t="shared" si="54"/>
        <v/>
      </c>
      <c r="BI161" t="str">
        <f>IF(BP161&lt;&gt;"",MAX(BI$3:BI160)+1,"")</f>
        <v/>
      </c>
      <c r="BJ161" t="str">
        <f>IF(BQ161&lt;&gt;"",MAX(BJ$3:BJ160)+1,"")</f>
        <v/>
      </c>
      <c r="BK161" t="str">
        <f>IF(BR161&lt;&gt;"",MAX(BK$3:BK160)+1,"")</f>
        <v/>
      </c>
      <c r="BL161" t="str">
        <f>IF(BS161&lt;&gt;"",MAX(BL$3:BL160)+1,"")</f>
        <v/>
      </c>
      <c r="BM161" t="str">
        <f>IF(BT161&lt;&gt;"",MAX(BM$3:BM160)+1,"")</f>
        <v/>
      </c>
      <c r="BN161" t="str">
        <f>IF(BU161&lt;&gt;"",MAX(BN$3:BN160)+1,"")</f>
        <v/>
      </c>
      <c r="BP161" t="str">
        <f>IF(B161&lt;&gt;"",IF(COUNTIF(BP$3:BP160,B161)&gt;0,"",B161),"")</f>
        <v/>
      </c>
      <c r="BQ161" t="str">
        <f>IF(C161&lt;&gt;"",IF(COUNTIF(BQ$3:BQ160,C161)&gt;0,"",C161),"")</f>
        <v/>
      </c>
      <c r="BR161" t="str">
        <f>IF(D161&lt;&gt;"",IF(COUNTIF(BR$3:BR160,D161)&gt;0,"",D161),"")</f>
        <v/>
      </c>
      <c r="BS161" t="str">
        <f>IF(E161&lt;&gt;"",IF(COUNTIF(BS$3:BS160,E161)&gt;0,"",E161),"")</f>
        <v/>
      </c>
      <c r="BT161" t="str">
        <f>IF(F161&lt;&gt;"",IF(COUNTIF(BT$3:BT160,F161)&gt;0,"",F161),"")</f>
        <v/>
      </c>
      <c r="BU161" t="str">
        <f>IF(G161&lt;&gt;"",IF(COUNTIF(BU$3:BU160,G161)&gt;0,"",G161),"")</f>
        <v/>
      </c>
    </row>
    <row r="162" spans="1:73" ht="18" x14ac:dyDescent="0.2">
      <c r="A162" s="595" t="str">
        <f t="shared" si="43"/>
        <v/>
      </c>
      <c r="B162" s="596"/>
      <c r="C162" s="596"/>
      <c r="D162" s="596"/>
      <c r="E162" s="597"/>
      <c r="F162" s="596"/>
      <c r="G162" s="596"/>
      <c r="H162" s="598"/>
      <c r="I162" s="598"/>
      <c r="J162" s="598"/>
      <c r="K162" s="948"/>
      <c r="L162" s="822"/>
      <c r="M162" s="822"/>
      <c r="N162" s="950"/>
      <c r="O162" s="599"/>
      <c r="P162" s="597"/>
      <c r="Q162" s="597"/>
      <c r="R162" s="597"/>
      <c r="S162" s="600"/>
      <c r="V162" s="362">
        <f t="shared" si="55"/>
        <v>160</v>
      </c>
      <c r="W162" s="601" t="str">
        <f t="shared" si="56"/>
        <v/>
      </c>
      <c r="X162" s="601" t="str">
        <f t="shared" si="44"/>
        <v/>
      </c>
      <c r="Y162" s="601" t="str">
        <f t="shared" si="45"/>
        <v/>
      </c>
      <c r="Z162" s="601" t="str">
        <f t="shared" si="46"/>
        <v/>
      </c>
      <c r="AA162" s="601" t="str">
        <f t="shared" si="47"/>
        <v/>
      </c>
      <c r="AB162" s="601" t="str">
        <f t="shared" si="48"/>
        <v/>
      </c>
      <c r="AD162" s="362" t="str">
        <f>IF(AK162&lt;&gt;"",MAX(AD$3:AD161)+1,"")</f>
        <v/>
      </c>
      <c r="AE162" s="362" t="str">
        <f>IF(AL162&lt;&gt;"",MAX(AE$3:AE161)+1,"")</f>
        <v/>
      </c>
      <c r="AF162" s="362" t="str">
        <f>IF(AM162&lt;&gt;"",MAX(AF$3:AF161)+1,"")</f>
        <v/>
      </c>
      <c r="AG162" s="362" t="str">
        <f>IF(AN162&lt;&gt;"",MAX(AG$3:AG161)+1,"")</f>
        <v/>
      </c>
      <c r="AH162" s="362" t="str">
        <f>IF(AO162&lt;&gt;"",MAX(AH$3:AH161)+1,"")</f>
        <v/>
      </c>
      <c r="AI162" s="362" t="str">
        <f>IF(AP162&lt;&gt;"",MAX(AI$3:AI161)+1,"")</f>
        <v/>
      </c>
      <c r="AK162" s="362" t="str">
        <f>IF(B162="","",IF(COUNTIF($AK$3:AL161,B162)=0,B162,""))</f>
        <v/>
      </c>
      <c r="AL162" s="362" t="str">
        <f>IF(C162="","",IF($B162='Oneri di Urbanizzazione'!$E$29,IF(COUNTIF($AL$3:AL161,$C162)=0,$C162,""),""))</f>
        <v/>
      </c>
      <c r="AM162" s="362" t="str">
        <f>IF(D162="","",IF(AND($B162='Oneri di Urbanizzazione'!$E$29,$C162='Oneri di Urbanizzazione'!$E$31),IF(COUNTIF(AM$3:AM161,$D162)=0,$D162,""),""))</f>
        <v/>
      </c>
      <c r="AN162" s="362" t="str">
        <f>IF(E162="","",IF(AND($B162='Oneri di Urbanizzazione'!$E$29,$C162='Oneri di Urbanizzazione'!$E$31,$D162='Oneri di Urbanizzazione'!$E$34),IF(COUNTIF(AN$3:AN161,$E162)=0,$E162,""),""))</f>
        <v/>
      </c>
      <c r="AO162" s="362" t="str">
        <f>IF(F162="","",IF(AND($B162='Oneri di Urbanizzazione'!$E$29,$C162='Oneri di Urbanizzazione'!$E$31,$D162='Oneri di Urbanizzazione'!$E$34,$E162='Oneri di Urbanizzazione'!$E$36),IF(COUNTIF(AO$3:AO161,$F162)=0,$F162,""),""))</f>
        <v/>
      </c>
      <c r="AP162" s="362" t="str">
        <f>IF(G162="","",IF(AND($B162='Oneri di Urbanizzazione'!$E$29,$C162='Oneri di Urbanizzazione'!$E$31,$D162='Oneri di Urbanizzazione'!$E$34,$E162='Oneri di Urbanizzazione'!$E$36,$F162='Oneri di Urbanizzazione'!$E$38),IF(COUNTIF(AP$3:AP161,$G162)=0,$G162,""),""))</f>
        <v/>
      </c>
      <c r="AY162">
        <f t="shared" si="57"/>
        <v>160</v>
      </c>
      <c r="AZ162" s="375" t="str">
        <f t="shared" si="49"/>
        <v/>
      </c>
      <c r="BA162" s="375" t="str">
        <f t="shared" si="50"/>
        <v/>
      </c>
      <c r="BB162" s="375" t="str">
        <f t="shared" si="51"/>
        <v/>
      </c>
      <c r="BC162" s="375" t="str">
        <f t="shared" si="52"/>
        <v/>
      </c>
      <c r="BD162" s="375" t="str">
        <f t="shared" si="53"/>
        <v/>
      </c>
      <c r="BE162" s="375" t="str">
        <f t="shared" si="54"/>
        <v/>
      </c>
      <c r="BI162" t="str">
        <f>IF(BP162&lt;&gt;"",MAX(BI$3:BI161)+1,"")</f>
        <v/>
      </c>
      <c r="BJ162" t="str">
        <f>IF(BQ162&lt;&gt;"",MAX(BJ$3:BJ161)+1,"")</f>
        <v/>
      </c>
      <c r="BK162" t="str">
        <f>IF(BR162&lt;&gt;"",MAX(BK$3:BK161)+1,"")</f>
        <v/>
      </c>
      <c r="BL162" t="str">
        <f>IF(BS162&lt;&gt;"",MAX(BL$3:BL161)+1,"")</f>
        <v/>
      </c>
      <c r="BM162" t="str">
        <f>IF(BT162&lt;&gt;"",MAX(BM$3:BM161)+1,"")</f>
        <v/>
      </c>
      <c r="BN162" t="str">
        <f>IF(BU162&lt;&gt;"",MAX(BN$3:BN161)+1,"")</f>
        <v/>
      </c>
      <c r="BP162" t="str">
        <f>IF(B162&lt;&gt;"",IF(COUNTIF(BP$3:BP161,B162)&gt;0,"",B162),"")</f>
        <v/>
      </c>
      <c r="BQ162" t="str">
        <f>IF(C162&lt;&gt;"",IF(COUNTIF(BQ$3:BQ161,C162)&gt;0,"",C162),"")</f>
        <v/>
      </c>
      <c r="BR162" t="str">
        <f>IF(D162&lt;&gt;"",IF(COUNTIF(BR$3:BR161,D162)&gt;0,"",D162),"")</f>
        <v/>
      </c>
      <c r="BS162" t="str">
        <f>IF(E162&lt;&gt;"",IF(COUNTIF(BS$3:BS161,E162)&gt;0,"",E162),"")</f>
        <v/>
      </c>
      <c r="BT162" t="str">
        <f>IF(F162&lt;&gt;"",IF(COUNTIF(BT$3:BT161,F162)&gt;0,"",F162),"")</f>
        <v/>
      </c>
      <c r="BU162" t="str">
        <f>IF(G162&lt;&gt;"",IF(COUNTIF(BU$3:BU161,G162)&gt;0,"",G162),"")</f>
        <v/>
      </c>
    </row>
    <row r="163" spans="1:73" ht="18" x14ac:dyDescent="0.2">
      <c r="A163" s="595" t="str">
        <f t="shared" si="43"/>
        <v/>
      </c>
      <c r="B163" s="596"/>
      <c r="C163" s="596"/>
      <c r="D163" s="596"/>
      <c r="E163" s="597"/>
      <c r="F163" s="596"/>
      <c r="G163" s="596"/>
      <c r="H163" s="598"/>
      <c r="I163" s="598"/>
      <c r="J163" s="598"/>
      <c r="K163" s="948"/>
      <c r="L163" s="822"/>
      <c r="M163" s="822"/>
      <c r="N163" s="950"/>
      <c r="O163" s="599"/>
      <c r="P163" s="597"/>
      <c r="Q163" s="597"/>
      <c r="R163" s="597"/>
      <c r="S163" s="600"/>
      <c r="V163" s="362">
        <f t="shared" si="55"/>
        <v>161</v>
      </c>
      <c r="W163" s="601" t="str">
        <f t="shared" si="56"/>
        <v/>
      </c>
      <c r="X163" s="601" t="str">
        <f t="shared" si="44"/>
        <v/>
      </c>
      <c r="Y163" s="601" t="str">
        <f t="shared" si="45"/>
        <v/>
      </c>
      <c r="Z163" s="601" t="str">
        <f t="shared" si="46"/>
        <v/>
      </c>
      <c r="AA163" s="601" t="str">
        <f t="shared" si="47"/>
        <v/>
      </c>
      <c r="AB163" s="601" t="str">
        <f t="shared" si="48"/>
        <v/>
      </c>
      <c r="AD163" s="362" t="str">
        <f>IF(AK163&lt;&gt;"",MAX(AD$3:AD162)+1,"")</f>
        <v/>
      </c>
      <c r="AE163" s="362" t="str">
        <f>IF(AL163&lt;&gt;"",MAX(AE$3:AE162)+1,"")</f>
        <v/>
      </c>
      <c r="AF163" s="362" t="str">
        <f>IF(AM163&lt;&gt;"",MAX(AF$3:AF162)+1,"")</f>
        <v/>
      </c>
      <c r="AG163" s="362" t="str">
        <f>IF(AN163&lt;&gt;"",MAX(AG$3:AG162)+1,"")</f>
        <v/>
      </c>
      <c r="AH163" s="362" t="str">
        <f>IF(AO163&lt;&gt;"",MAX(AH$3:AH162)+1,"")</f>
        <v/>
      </c>
      <c r="AI163" s="362" t="str">
        <f>IF(AP163&lt;&gt;"",MAX(AI$3:AI162)+1,"")</f>
        <v/>
      </c>
      <c r="AK163" s="362" t="str">
        <f>IF(B163="","",IF(COUNTIF($AK$3:AL162,B163)=0,B163,""))</f>
        <v/>
      </c>
      <c r="AL163" s="362" t="str">
        <f>IF(C163="","",IF($B163='Oneri di Urbanizzazione'!$E$29,IF(COUNTIF($AL$3:AL162,$C163)=0,$C163,""),""))</f>
        <v/>
      </c>
      <c r="AM163" s="362" t="str">
        <f>IF(D163="","",IF(AND($B163='Oneri di Urbanizzazione'!$E$29,$C163='Oneri di Urbanizzazione'!$E$31),IF(COUNTIF(AM$3:AM162,$D163)=0,$D163,""),""))</f>
        <v/>
      </c>
      <c r="AN163" s="362" t="str">
        <f>IF(E163="","",IF(AND($B163='Oneri di Urbanizzazione'!$E$29,$C163='Oneri di Urbanizzazione'!$E$31,$D163='Oneri di Urbanizzazione'!$E$34),IF(COUNTIF(AN$3:AN162,$E163)=0,$E163,""),""))</f>
        <v/>
      </c>
      <c r="AO163" s="362" t="str">
        <f>IF(F163="","",IF(AND($B163='Oneri di Urbanizzazione'!$E$29,$C163='Oneri di Urbanizzazione'!$E$31,$D163='Oneri di Urbanizzazione'!$E$34,$E163='Oneri di Urbanizzazione'!$E$36),IF(COUNTIF(AO$3:AO162,$F163)=0,$F163,""),""))</f>
        <v/>
      </c>
      <c r="AP163" s="362" t="str">
        <f>IF(G163="","",IF(AND($B163='Oneri di Urbanizzazione'!$E$29,$C163='Oneri di Urbanizzazione'!$E$31,$D163='Oneri di Urbanizzazione'!$E$34,$E163='Oneri di Urbanizzazione'!$E$36,$F163='Oneri di Urbanizzazione'!$E$38),IF(COUNTIF(AP$3:AP162,$G163)=0,$G163,""),""))</f>
        <v/>
      </c>
      <c r="AY163">
        <f t="shared" si="57"/>
        <v>161</v>
      </c>
      <c r="AZ163" s="375" t="str">
        <f t="shared" si="49"/>
        <v/>
      </c>
      <c r="BA163" s="375" t="str">
        <f t="shared" si="50"/>
        <v/>
      </c>
      <c r="BB163" s="375" t="str">
        <f t="shared" si="51"/>
        <v/>
      </c>
      <c r="BC163" s="375" t="str">
        <f t="shared" si="52"/>
        <v/>
      </c>
      <c r="BD163" s="375" t="str">
        <f t="shared" si="53"/>
        <v/>
      </c>
      <c r="BE163" s="375" t="str">
        <f t="shared" si="54"/>
        <v/>
      </c>
      <c r="BI163" t="str">
        <f>IF(BP163&lt;&gt;"",MAX(BI$3:BI162)+1,"")</f>
        <v/>
      </c>
      <c r="BJ163" t="str">
        <f>IF(BQ163&lt;&gt;"",MAX(BJ$3:BJ162)+1,"")</f>
        <v/>
      </c>
      <c r="BK163" t="str">
        <f>IF(BR163&lt;&gt;"",MAX(BK$3:BK162)+1,"")</f>
        <v/>
      </c>
      <c r="BL163" t="str">
        <f>IF(BS163&lt;&gt;"",MAX(BL$3:BL162)+1,"")</f>
        <v/>
      </c>
      <c r="BM163" t="str">
        <f>IF(BT163&lt;&gt;"",MAX(BM$3:BM162)+1,"")</f>
        <v/>
      </c>
      <c r="BN163" t="str">
        <f>IF(BU163&lt;&gt;"",MAX(BN$3:BN162)+1,"")</f>
        <v/>
      </c>
      <c r="BP163" t="str">
        <f>IF(B163&lt;&gt;"",IF(COUNTIF(BP$3:BP162,B163)&gt;0,"",B163),"")</f>
        <v/>
      </c>
      <c r="BQ163" t="str">
        <f>IF(C163&lt;&gt;"",IF(COUNTIF(BQ$3:BQ162,C163)&gt;0,"",C163),"")</f>
        <v/>
      </c>
      <c r="BR163" t="str">
        <f>IF(D163&lt;&gt;"",IF(COUNTIF(BR$3:BR162,D163)&gt;0,"",D163),"")</f>
        <v/>
      </c>
      <c r="BS163" t="str">
        <f>IF(E163&lt;&gt;"",IF(COUNTIF(BS$3:BS162,E163)&gt;0,"",E163),"")</f>
        <v/>
      </c>
      <c r="BT163" t="str">
        <f>IF(F163&lt;&gt;"",IF(COUNTIF(BT$3:BT162,F163)&gt;0,"",F163),"")</f>
        <v/>
      </c>
      <c r="BU163" t="str">
        <f>IF(G163&lt;&gt;"",IF(COUNTIF(BU$3:BU162,G163)&gt;0,"",G163),"")</f>
        <v/>
      </c>
    </row>
    <row r="164" spans="1:73" ht="18" x14ac:dyDescent="0.2">
      <c r="A164" s="595" t="str">
        <f t="shared" si="43"/>
        <v/>
      </c>
      <c r="B164" s="596"/>
      <c r="C164" s="596"/>
      <c r="D164" s="596"/>
      <c r="E164" s="597"/>
      <c r="F164" s="596"/>
      <c r="G164" s="596"/>
      <c r="H164" s="598"/>
      <c r="I164" s="598"/>
      <c r="J164" s="598"/>
      <c r="K164" s="948"/>
      <c r="L164" s="822"/>
      <c r="M164" s="822"/>
      <c r="N164" s="950"/>
      <c r="O164" s="599"/>
      <c r="P164" s="597"/>
      <c r="Q164" s="597"/>
      <c r="R164" s="597"/>
      <c r="S164" s="600"/>
      <c r="V164" s="362">
        <f t="shared" si="55"/>
        <v>162</v>
      </c>
      <c r="W164" s="601" t="str">
        <f t="shared" si="56"/>
        <v/>
      </c>
      <c r="X164" s="601" t="str">
        <f t="shared" si="44"/>
        <v/>
      </c>
      <c r="Y164" s="601" t="str">
        <f t="shared" si="45"/>
        <v/>
      </c>
      <c r="Z164" s="601" t="str">
        <f t="shared" si="46"/>
        <v/>
      </c>
      <c r="AA164" s="601" t="str">
        <f t="shared" si="47"/>
        <v/>
      </c>
      <c r="AB164" s="601" t="str">
        <f t="shared" si="48"/>
        <v/>
      </c>
      <c r="AD164" s="362" t="str">
        <f>IF(AK164&lt;&gt;"",MAX(AD$3:AD163)+1,"")</f>
        <v/>
      </c>
      <c r="AE164" s="362" t="str">
        <f>IF(AL164&lt;&gt;"",MAX(AE$3:AE163)+1,"")</f>
        <v/>
      </c>
      <c r="AF164" s="362" t="str">
        <f>IF(AM164&lt;&gt;"",MAX(AF$3:AF163)+1,"")</f>
        <v/>
      </c>
      <c r="AG164" s="362" t="str">
        <f>IF(AN164&lt;&gt;"",MAX(AG$3:AG163)+1,"")</f>
        <v/>
      </c>
      <c r="AH164" s="362" t="str">
        <f>IF(AO164&lt;&gt;"",MAX(AH$3:AH163)+1,"")</f>
        <v/>
      </c>
      <c r="AI164" s="362" t="str">
        <f>IF(AP164&lt;&gt;"",MAX(AI$3:AI163)+1,"")</f>
        <v/>
      </c>
      <c r="AK164" s="362" t="str">
        <f>IF(B164="","",IF(COUNTIF($AK$3:AL163,B164)=0,B164,""))</f>
        <v/>
      </c>
      <c r="AL164" s="362" t="str">
        <f>IF(C164="","",IF($B164='Oneri di Urbanizzazione'!$E$29,IF(COUNTIF($AL$3:AL163,$C164)=0,$C164,""),""))</f>
        <v/>
      </c>
      <c r="AM164" s="362" t="str">
        <f>IF(D164="","",IF(AND($B164='Oneri di Urbanizzazione'!$E$29,$C164='Oneri di Urbanizzazione'!$E$31),IF(COUNTIF(AM$3:AM163,$D164)=0,$D164,""),""))</f>
        <v/>
      </c>
      <c r="AN164" s="362" t="str">
        <f>IF(E164="","",IF(AND($B164='Oneri di Urbanizzazione'!$E$29,$C164='Oneri di Urbanizzazione'!$E$31,$D164='Oneri di Urbanizzazione'!$E$34),IF(COUNTIF(AN$3:AN163,$E164)=0,$E164,""),""))</f>
        <v/>
      </c>
      <c r="AO164" s="362" t="str">
        <f>IF(F164="","",IF(AND($B164='Oneri di Urbanizzazione'!$E$29,$C164='Oneri di Urbanizzazione'!$E$31,$D164='Oneri di Urbanizzazione'!$E$34,$E164='Oneri di Urbanizzazione'!$E$36),IF(COUNTIF(AO$3:AO163,$F164)=0,$F164,""),""))</f>
        <v/>
      </c>
      <c r="AP164" s="362" t="str">
        <f>IF(G164="","",IF(AND($B164='Oneri di Urbanizzazione'!$E$29,$C164='Oneri di Urbanizzazione'!$E$31,$D164='Oneri di Urbanizzazione'!$E$34,$E164='Oneri di Urbanizzazione'!$E$36,$F164='Oneri di Urbanizzazione'!$E$38),IF(COUNTIF(AP$3:AP163,$G164)=0,$G164,""),""))</f>
        <v/>
      </c>
      <c r="AY164">
        <f t="shared" si="57"/>
        <v>162</v>
      </c>
      <c r="AZ164" s="375" t="str">
        <f t="shared" si="49"/>
        <v/>
      </c>
      <c r="BA164" s="375" t="str">
        <f t="shared" si="50"/>
        <v/>
      </c>
      <c r="BB164" s="375" t="str">
        <f t="shared" si="51"/>
        <v/>
      </c>
      <c r="BC164" s="375" t="str">
        <f t="shared" si="52"/>
        <v/>
      </c>
      <c r="BD164" s="375" t="str">
        <f t="shared" si="53"/>
        <v/>
      </c>
      <c r="BE164" s="375" t="str">
        <f t="shared" si="54"/>
        <v/>
      </c>
      <c r="BI164" t="str">
        <f>IF(BP164&lt;&gt;"",MAX(BI$3:BI163)+1,"")</f>
        <v/>
      </c>
      <c r="BJ164" t="str">
        <f>IF(BQ164&lt;&gt;"",MAX(BJ$3:BJ163)+1,"")</f>
        <v/>
      </c>
      <c r="BK164" t="str">
        <f>IF(BR164&lt;&gt;"",MAX(BK$3:BK163)+1,"")</f>
        <v/>
      </c>
      <c r="BL164" t="str">
        <f>IF(BS164&lt;&gt;"",MAX(BL$3:BL163)+1,"")</f>
        <v/>
      </c>
      <c r="BM164" t="str">
        <f>IF(BT164&lt;&gt;"",MAX(BM$3:BM163)+1,"")</f>
        <v/>
      </c>
      <c r="BN164" t="str">
        <f>IF(BU164&lt;&gt;"",MAX(BN$3:BN163)+1,"")</f>
        <v/>
      </c>
      <c r="BP164" t="str">
        <f>IF(B164&lt;&gt;"",IF(COUNTIF(BP$3:BP163,B164)&gt;0,"",B164),"")</f>
        <v/>
      </c>
      <c r="BQ164" t="str">
        <f>IF(C164&lt;&gt;"",IF(COUNTIF(BQ$3:BQ163,C164)&gt;0,"",C164),"")</f>
        <v/>
      </c>
      <c r="BR164" t="str">
        <f>IF(D164&lt;&gt;"",IF(COUNTIF(BR$3:BR163,D164)&gt;0,"",D164),"")</f>
        <v/>
      </c>
      <c r="BS164" t="str">
        <f>IF(E164&lt;&gt;"",IF(COUNTIF(BS$3:BS163,E164)&gt;0,"",E164),"")</f>
        <v/>
      </c>
      <c r="BT164" t="str">
        <f>IF(F164&lt;&gt;"",IF(COUNTIF(BT$3:BT163,F164)&gt;0,"",F164),"")</f>
        <v/>
      </c>
      <c r="BU164" t="str">
        <f>IF(G164&lt;&gt;"",IF(COUNTIF(BU$3:BU163,G164)&gt;0,"",G164),"")</f>
        <v/>
      </c>
    </row>
    <row r="165" spans="1:73" ht="18" x14ac:dyDescent="0.2">
      <c r="A165" s="595" t="str">
        <f t="shared" si="43"/>
        <v/>
      </c>
      <c r="B165" s="596"/>
      <c r="C165" s="596"/>
      <c r="D165" s="596"/>
      <c r="E165" s="597"/>
      <c r="F165" s="596"/>
      <c r="G165" s="596"/>
      <c r="H165" s="598"/>
      <c r="I165" s="598"/>
      <c r="J165" s="598"/>
      <c r="K165" s="948"/>
      <c r="L165" s="822"/>
      <c r="M165" s="822"/>
      <c r="N165" s="950"/>
      <c r="O165" s="599"/>
      <c r="P165" s="597"/>
      <c r="Q165" s="597"/>
      <c r="R165" s="597"/>
      <c r="S165" s="600"/>
      <c r="V165" s="362">
        <f t="shared" si="55"/>
        <v>163</v>
      </c>
      <c r="W165" s="601" t="str">
        <f t="shared" si="56"/>
        <v/>
      </c>
      <c r="X165" s="601" t="str">
        <f t="shared" si="44"/>
        <v/>
      </c>
      <c r="Y165" s="601" t="str">
        <f t="shared" si="45"/>
        <v/>
      </c>
      <c r="Z165" s="601" t="str">
        <f t="shared" si="46"/>
        <v/>
      </c>
      <c r="AA165" s="601" t="str">
        <f t="shared" si="47"/>
        <v/>
      </c>
      <c r="AB165" s="601" t="str">
        <f t="shared" si="48"/>
        <v/>
      </c>
      <c r="AD165" s="362" t="str">
        <f>IF(AK165&lt;&gt;"",MAX(AD$3:AD164)+1,"")</f>
        <v/>
      </c>
      <c r="AE165" s="362" t="str">
        <f>IF(AL165&lt;&gt;"",MAX(AE$3:AE164)+1,"")</f>
        <v/>
      </c>
      <c r="AF165" s="362" t="str">
        <f>IF(AM165&lt;&gt;"",MAX(AF$3:AF164)+1,"")</f>
        <v/>
      </c>
      <c r="AG165" s="362" t="str">
        <f>IF(AN165&lt;&gt;"",MAX(AG$3:AG164)+1,"")</f>
        <v/>
      </c>
      <c r="AH165" s="362" t="str">
        <f>IF(AO165&lt;&gt;"",MAX(AH$3:AH164)+1,"")</f>
        <v/>
      </c>
      <c r="AI165" s="362" t="str">
        <f>IF(AP165&lt;&gt;"",MAX(AI$3:AI164)+1,"")</f>
        <v/>
      </c>
      <c r="AK165" s="362" t="str">
        <f>IF(B165="","",IF(COUNTIF($AK$3:AL164,B165)=0,B165,""))</f>
        <v/>
      </c>
      <c r="AL165" s="362" t="str">
        <f>IF(C165="","",IF($B165='Oneri di Urbanizzazione'!$E$29,IF(COUNTIF($AL$3:AL164,$C165)=0,$C165,""),""))</f>
        <v/>
      </c>
      <c r="AM165" s="362" t="str">
        <f>IF(D165="","",IF(AND($B165='Oneri di Urbanizzazione'!$E$29,$C165='Oneri di Urbanizzazione'!$E$31),IF(COUNTIF(AM$3:AM164,$D165)=0,$D165,""),""))</f>
        <v/>
      </c>
      <c r="AN165" s="362" t="str">
        <f>IF(E165="","",IF(AND($B165='Oneri di Urbanizzazione'!$E$29,$C165='Oneri di Urbanizzazione'!$E$31,$D165='Oneri di Urbanizzazione'!$E$34),IF(COUNTIF(AN$3:AN164,$E165)=0,$E165,""),""))</f>
        <v/>
      </c>
      <c r="AO165" s="362" t="str">
        <f>IF(F165="","",IF(AND($B165='Oneri di Urbanizzazione'!$E$29,$C165='Oneri di Urbanizzazione'!$E$31,$D165='Oneri di Urbanizzazione'!$E$34,$E165='Oneri di Urbanizzazione'!$E$36),IF(COUNTIF(AO$3:AO164,$F165)=0,$F165,""),""))</f>
        <v/>
      </c>
      <c r="AP165" s="362" t="str">
        <f>IF(G165="","",IF(AND($B165='Oneri di Urbanizzazione'!$E$29,$C165='Oneri di Urbanizzazione'!$E$31,$D165='Oneri di Urbanizzazione'!$E$34,$E165='Oneri di Urbanizzazione'!$E$36,$F165='Oneri di Urbanizzazione'!$E$38),IF(COUNTIF(AP$3:AP164,$G165)=0,$G165,""),""))</f>
        <v/>
      </c>
      <c r="AY165">
        <f t="shared" si="57"/>
        <v>163</v>
      </c>
      <c r="AZ165" s="375" t="str">
        <f t="shared" si="49"/>
        <v/>
      </c>
      <c r="BA165" s="375" t="str">
        <f t="shared" si="50"/>
        <v/>
      </c>
      <c r="BB165" s="375" t="str">
        <f t="shared" si="51"/>
        <v/>
      </c>
      <c r="BC165" s="375" t="str">
        <f t="shared" si="52"/>
        <v/>
      </c>
      <c r="BD165" s="375" t="str">
        <f t="shared" si="53"/>
        <v/>
      </c>
      <c r="BE165" s="375" t="str">
        <f t="shared" si="54"/>
        <v/>
      </c>
      <c r="BI165" t="str">
        <f>IF(BP165&lt;&gt;"",MAX(BI$3:BI164)+1,"")</f>
        <v/>
      </c>
      <c r="BJ165" t="str">
        <f>IF(BQ165&lt;&gt;"",MAX(BJ$3:BJ164)+1,"")</f>
        <v/>
      </c>
      <c r="BK165" t="str">
        <f>IF(BR165&lt;&gt;"",MAX(BK$3:BK164)+1,"")</f>
        <v/>
      </c>
      <c r="BL165" t="str">
        <f>IF(BS165&lt;&gt;"",MAX(BL$3:BL164)+1,"")</f>
        <v/>
      </c>
      <c r="BM165" t="str">
        <f>IF(BT165&lt;&gt;"",MAX(BM$3:BM164)+1,"")</f>
        <v/>
      </c>
      <c r="BN165" t="str">
        <f>IF(BU165&lt;&gt;"",MAX(BN$3:BN164)+1,"")</f>
        <v/>
      </c>
      <c r="BP165" t="str">
        <f>IF(B165&lt;&gt;"",IF(COUNTIF(BP$3:BP164,B165)&gt;0,"",B165),"")</f>
        <v/>
      </c>
      <c r="BQ165" t="str">
        <f>IF(C165&lt;&gt;"",IF(COUNTIF(BQ$3:BQ164,C165)&gt;0,"",C165),"")</f>
        <v/>
      </c>
      <c r="BR165" t="str">
        <f>IF(D165&lt;&gt;"",IF(COUNTIF(BR$3:BR164,D165)&gt;0,"",D165),"")</f>
        <v/>
      </c>
      <c r="BS165" t="str">
        <f>IF(E165&lt;&gt;"",IF(COUNTIF(BS$3:BS164,E165)&gt;0,"",E165),"")</f>
        <v/>
      </c>
      <c r="BT165" t="str">
        <f>IF(F165&lt;&gt;"",IF(COUNTIF(BT$3:BT164,F165)&gt;0,"",F165),"")</f>
        <v/>
      </c>
      <c r="BU165" t="str">
        <f>IF(G165&lt;&gt;"",IF(COUNTIF(BU$3:BU164,G165)&gt;0,"",G165),"")</f>
        <v/>
      </c>
    </row>
    <row r="166" spans="1:73" ht="18" x14ac:dyDescent="0.2">
      <c r="A166" s="595" t="str">
        <f t="shared" si="43"/>
        <v/>
      </c>
      <c r="B166" s="596"/>
      <c r="C166" s="596"/>
      <c r="D166" s="596"/>
      <c r="E166" s="597"/>
      <c r="F166" s="596"/>
      <c r="G166" s="596"/>
      <c r="H166" s="598"/>
      <c r="I166" s="598"/>
      <c r="J166" s="598"/>
      <c r="K166" s="948"/>
      <c r="L166" s="822"/>
      <c r="M166" s="822"/>
      <c r="N166" s="950"/>
      <c r="O166" s="599"/>
      <c r="P166" s="597"/>
      <c r="Q166" s="597"/>
      <c r="R166" s="597"/>
      <c r="S166" s="600"/>
      <c r="V166" s="362">
        <f t="shared" si="55"/>
        <v>164</v>
      </c>
      <c r="W166" s="601" t="str">
        <f t="shared" si="56"/>
        <v/>
      </c>
      <c r="X166" s="601" t="str">
        <f t="shared" si="44"/>
        <v/>
      </c>
      <c r="Y166" s="601" t="str">
        <f t="shared" si="45"/>
        <v/>
      </c>
      <c r="Z166" s="601" t="str">
        <f t="shared" si="46"/>
        <v/>
      </c>
      <c r="AA166" s="601" t="str">
        <f t="shared" si="47"/>
        <v/>
      </c>
      <c r="AB166" s="601" t="str">
        <f t="shared" si="48"/>
        <v/>
      </c>
      <c r="AD166" s="362" t="str">
        <f>IF(AK166&lt;&gt;"",MAX(AD$3:AD165)+1,"")</f>
        <v/>
      </c>
      <c r="AE166" s="362" t="str">
        <f>IF(AL166&lt;&gt;"",MAX(AE$3:AE165)+1,"")</f>
        <v/>
      </c>
      <c r="AF166" s="362" t="str">
        <f>IF(AM166&lt;&gt;"",MAX(AF$3:AF165)+1,"")</f>
        <v/>
      </c>
      <c r="AG166" s="362" t="str">
        <f>IF(AN166&lt;&gt;"",MAX(AG$3:AG165)+1,"")</f>
        <v/>
      </c>
      <c r="AH166" s="362" t="str">
        <f>IF(AO166&lt;&gt;"",MAX(AH$3:AH165)+1,"")</f>
        <v/>
      </c>
      <c r="AI166" s="362" t="str">
        <f>IF(AP166&lt;&gt;"",MAX(AI$3:AI165)+1,"")</f>
        <v/>
      </c>
      <c r="AK166" s="362" t="str">
        <f>IF(B166="","",IF(COUNTIF($AK$3:AL165,B166)=0,B166,""))</f>
        <v/>
      </c>
      <c r="AL166" s="362" t="str">
        <f>IF(C166="","",IF($B166='Oneri di Urbanizzazione'!$E$29,IF(COUNTIF($AL$3:AL165,$C166)=0,$C166,""),""))</f>
        <v/>
      </c>
      <c r="AM166" s="362" t="str">
        <f>IF(D166="","",IF(AND($B166='Oneri di Urbanizzazione'!$E$29,$C166='Oneri di Urbanizzazione'!$E$31),IF(COUNTIF(AM$3:AM165,$D166)=0,$D166,""),""))</f>
        <v/>
      </c>
      <c r="AN166" s="362" t="str">
        <f>IF(E166="","",IF(AND($B166='Oneri di Urbanizzazione'!$E$29,$C166='Oneri di Urbanizzazione'!$E$31,$D166='Oneri di Urbanizzazione'!$E$34),IF(COUNTIF(AN$3:AN165,$E166)=0,$E166,""),""))</f>
        <v/>
      </c>
      <c r="AO166" s="362" t="str">
        <f>IF(F166="","",IF(AND($B166='Oneri di Urbanizzazione'!$E$29,$C166='Oneri di Urbanizzazione'!$E$31,$D166='Oneri di Urbanizzazione'!$E$34,$E166='Oneri di Urbanizzazione'!$E$36),IF(COUNTIF(AO$3:AO165,$F166)=0,$F166,""),""))</f>
        <v/>
      </c>
      <c r="AP166" s="362" t="str">
        <f>IF(G166="","",IF(AND($B166='Oneri di Urbanizzazione'!$E$29,$C166='Oneri di Urbanizzazione'!$E$31,$D166='Oneri di Urbanizzazione'!$E$34,$E166='Oneri di Urbanizzazione'!$E$36,$F166='Oneri di Urbanizzazione'!$E$38),IF(COUNTIF(AP$3:AP165,$G166)=0,$G166,""),""))</f>
        <v/>
      </c>
      <c r="AY166">
        <f t="shared" si="57"/>
        <v>164</v>
      </c>
      <c r="AZ166" s="375" t="str">
        <f t="shared" si="49"/>
        <v/>
      </c>
      <c r="BA166" s="375" t="str">
        <f t="shared" si="50"/>
        <v/>
      </c>
      <c r="BB166" s="375" t="str">
        <f t="shared" si="51"/>
        <v/>
      </c>
      <c r="BC166" s="375" t="str">
        <f t="shared" si="52"/>
        <v/>
      </c>
      <c r="BD166" s="375" t="str">
        <f t="shared" si="53"/>
        <v/>
      </c>
      <c r="BE166" s="375" t="str">
        <f t="shared" si="54"/>
        <v/>
      </c>
      <c r="BI166" t="str">
        <f>IF(BP166&lt;&gt;"",MAX(BI$3:BI165)+1,"")</f>
        <v/>
      </c>
      <c r="BJ166" t="str">
        <f>IF(BQ166&lt;&gt;"",MAX(BJ$3:BJ165)+1,"")</f>
        <v/>
      </c>
      <c r="BK166" t="str">
        <f>IF(BR166&lt;&gt;"",MAX(BK$3:BK165)+1,"")</f>
        <v/>
      </c>
      <c r="BL166" t="str">
        <f>IF(BS166&lt;&gt;"",MAX(BL$3:BL165)+1,"")</f>
        <v/>
      </c>
      <c r="BM166" t="str">
        <f>IF(BT166&lt;&gt;"",MAX(BM$3:BM165)+1,"")</f>
        <v/>
      </c>
      <c r="BN166" t="str">
        <f>IF(BU166&lt;&gt;"",MAX(BN$3:BN165)+1,"")</f>
        <v/>
      </c>
      <c r="BP166" t="str">
        <f>IF(B166&lt;&gt;"",IF(COUNTIF(BP$3:BP165,B166)&gt;0,"",B166),"")</f>
        <v/>
      </c>
      <c r="BQ166" t="str">
        <f>IF(C166&lt;&gt;"",IF(COUNTIF(BQ$3:BQ165,C166)&gt;0,"",C166),"")</f>
        <v/>
      </c>
      <c r="BR166" t="str">
        <f>IF(D166&lt;&gt;"",IF(COUNTIF(BR$3:BR165,D166)&gt;0,"",D166),"")</f>
        <v/>
      </c>
      <c r="BS166" t="str">
        <f>IF(E166&lt;&gt;"",IF(COUNTIF(BS$3:BS165,E166)&gt;0,"",E166),"")</f>
        <v/>
      </c>
      <c r="BT166" t="str">
        <f>IF(F166&lt;&gt;"",IF(COUNTIF(BT$3:BT165,F166)&gt;0,"",F166),"")</f>
        <v/>
      </c>
      <c r="BU166" t="str">
        <f>IF(G166&lt;&gt;"",IF(COUNTIF(BU$3:BU165,G166)&gt;0,"",G166),"")</f>
        <v/>
      </c>
    </row>
    <row r="167" spans="1:73" ht="18" x14ac:dyDescent="0.2">
      <c r="A167" s="595" t="str">
        <f t="shared" si="43"/>
        <v/>
      </c>
      <c r="B167" s="596"/>
      <c r="C167" s="596"/>
      <c r="D167" s="596"/>
      <c r="E167" s="597"/>
      <c r="F167" s="596"/>
      <c r="G167" s="596"/>
      <c r="H167" s="598"/>
      <c r="I167" s="598"/>
      <c r="J167" s="598"/>
      <c r="K167" s="948"/>
      <c r="L167" s="822"/>
      <c r="M167" s="822"/>
      <c r="N167" s="950"/>
      <c r="O167" s="599"/>
      <c r="P167" s="597"/>
      <c r="Q167" s="597"/>
      <c r="R167" s="597"/>
      <c r="S167" s="600"/>
      <c r="V167" s="362">
        <f t="shared" si="55"/>
        <v>165</v>
      </c>
      <c r="W167" s="601" t="str">
        <f t="shared" si="56"/>
        <v/>
      </c>
      <c r="X167" s="601" t="str">
        <f t="shared" si="44"/>
        <v/>
      </c>
      <c r="Y167" s="601" t="str">
        <f t="shared" si="45"/>
        <v/>
      </c>
      <c r="Z167" s="601" t="str">
        <f t="shared" si="46"/>
        <v/>
      </c>
      <c r="AA167" s="601" t="str">
        <f t="shared" si="47"/>
        <v/>
      </c>
      <c r="AB167" s="601" t="str">
        <f t="shared" si="48"/>
        <v/>
      </c>
      <c r="AD167" s="362" t="str">
        <f>IF(AK167&lt;&gt;"",MAX(AD$3:AD166)+1,"")</f>
        <v/>
      </c>
      <c r="AE167" s="362" t="str">
        <f>IF(AL167&lt;&gt;"",MAX(AE$3:AE166)+1,"")</f>
        <v/>
      </c>
      <c r="AF167" s="362" t="str">
        <f>IF(AM167&lt;&gt;"",MAX(AF$3:AF166)+1,"")</f>
        <v/>
      </c>
      <c r="AG167" s="362" t="str">
        <f>IF(AN167&lt;&gt;"",MAX(AG$3:AG166)+1,"")</f>
        <v/>
      </c>
      <c r="AH167" s="362" t="str">
        <f>IF(AO167&lt;&gt;"",MAX(AH$3:AH166)+1,"")</f>
        <v/>
      </c>
      <c r="AI167" s="362" t="str">
        <f>IF(AP167&lt;&gt;"",MAX(AI$3:AI166)+1,"")</f>
        <v/>
      </c>
      <c r="AK167" s="362" t="str">
        <f>IF(B167="","",IF(COUNTIF($AK$3:AL166,B167)=0,B167,""))</f>
        <v/>
      </c>
      <c r="AL167" s="362" t="str">
        <f>IF(C167="","",IF($B167='Oneri di Urbanizzazione'!$E$29,IF(COUNTIF($AL$3:AL166,$C167)=0,$C167,""),""))</f>
        <v/>
      </c>
      <c r="AM167" s="362" t="str">
        <f>IF(D167="","",IF(AND($B167='Oneri di Urbanizzazione'!$E$29,$C167='Oneri di Urbanizzazione'!$E$31),IF(COUNTIF(AM$3:AM166,$D167)=0,$D167,""),""))</f>
        <v/>
      </c>
      <c r="AN167" s="362" t="str">
        <f>IF(E167="","",IF(AND($B167='Oneri di Urbanizzazione'!$E$29,$C167='Oneri di Urbanizzazione'!$E$31,$D167='Oneri di Urbanizzazione'!$E$34),IF(COUNTIF(AN$3:AN166,$E167)=0,$E167,""),""))</f>
        <v/>
      </c>
      <c r="AO167" s="362" t="str">
        <f>IF(F167="","",IF(AND($B167='Oneri di Urbanizzazione'!$E$29,$C167='Oneri di Urbanizzazione'!$E$31,$D167='Oneri di Urbanizzazione'!$E$34,$E167='Oneri di Urbanizzazione'!$E$36),IF(COUNTIF(AO$3:AO166,$F167)=0,$F167,""),""))</f>
        <v/>
      </c>
      <c r="AP167" s="362" t="str">
        <f>IF(G167="","",IF(AND($B167='Oneri di Urbanizzazione'!$E$29,$C167='Oneri di Urbanizzazione'!$E$31,$D167='Oneri di Urbanizzazione'!$E$34,$E167='Oneri di Urbanizzazione'!$E$36,$F167='Oneri di Urbanizzazione'!$E$38),IF(COUNTIF(AP$3:AP166,$G167)=0,$G167,""),""))</f>
        <v/>
      </c>
      <c r="AY167">
        <f t="shared" si="57"/>
        <v>165</v>
      </c>
      <c r="AZ167" s="375" t="str">
        <f t="shared" si="49"/>
        <v/>
      </c>
      <c r="BA167" s="375" t="str">
        <f t="shared" si="50"/>
        <v/>
      </c>
      <c r="BB167" s="375" t="str">
        <f t="shared" si="51"/>
        <v/>
      </c>
      <c r="BC167" s="375" t="str">
        <f t="shared" si="52"/>
        <v/>
      </c>
      <c r="BD167" s="375" t="str">
        <f t="shared" si="53"/>
        <v/>
      </c>
      <c r="BE167" s="375" t="str">
        <f t="shared" si="54"/>
        <v/>
      </c>
      <c r="BI167" t="str">
        <f>IF(BP167&lt;&gt;"",MAX(BI$3:BI166)+1,"")</f>
        <v/>
      </c>
      <c r="BJ167" t="str">
        <f>IF(BQ167&lt;&gt;"",MAX(BJ$3:BJ166)+1,"")</f>
        <v/>
      </c>
      <c r="BK167" t="str">
        <f>IF(BR167&lt;&gt;"",MAX(BK$3:BK166)+1,"")</f>
        <v/>
      </c>
      <c r="BL167" t="str">
        <f>IF(BS167&lt;&gt;"",MAX(BL$3:BL166)+1,"")</f>
        <v/>
      </c>
      <c r="BM167" t="str">
        <f>IF(BT167&lt;&gt;"",MAX(BM$3:BM166)+1,"")</f>
        <v/>
      </c>
      <c r="BN167" t="str">
        <f>IF(BU167&lt;&gt;"",MAX(BN$3:BN166)+1,"")</f>
        <v/>
      </c>
      <c r="BP167" t="str">
        <f>IF(B167&lt;&gt;"",IF(COUNTIF(BP$3:BP166,B167)&gt;0,"",B167),"")</f>
        <v/>
      </c>
      <c r="BQ167" t="str">
        <f>IF(C167&lt;&gt;"",IF(COUNTIF(BQ$3:BQ166,C167)&gt;0,"",C167),"")</f>
        <v/>
      </c>
      <c r="BR167" t="str">
        <f>IF(D167&lt;&gt;"",IF(COUNTIF(BR$3:BR166,D167)&gt;0,"",D167),"")</f>
        <v/>
      </c>
      <c r="BS167" t="str">
        <f>IF(E167&lt;&gt;"",IF(COUNTIF(BS$3:BS166,E167)&gt;0,"",E167),"")</f>
        <v/>
      </c>
      <c r="BT167" t="str">
        <f>IF(F167&lt;&gt;"",IF(COUNTIF(BT$3:BT166,F167)&gt;0,"",F167),"")</f>
        <v/>
      </c>
      <c r="BU167" t="str">
        <f>IF(G167&lt;&gt;"",IF(COUNTIF(BU$3:BU166,G167)&gt;0,"",G167),"")</f>
        <v/>
      </c>
    </row>
    <row r="168" spans="1:73" ht="18" x14ac:dyDescent="0.2">
      <c r="A168" s="595" t="str">
        <f t="shared" si="43"/>
        <v/>
      </c>
      <c r="B168" s="596"/>
      <c r="C168" s="596"/>
      <c r="D168" s="596"/>
      <c r="E168" s="597"/>
      <c r="F168" s="596"/>
      <c r="G168" s="596"/>
      <c r="H168" s="598"/>
      <c r="I168" s="598"/>
      <c r="J168" s="598"/>
      <c r="K168" s="948"/>
      <c r="L168" s="822"/>
      <c r="M168" s="822"/>
      <c r="N168" s="950"/>
      <c r="O168" s="599"/>
      <c r="P168" s="597"/>
      <c r="Q168" s="597"/>
      <c r="R168" s="597"/>
      <c r="S168" s="600"/>
      <c r="V168" s="362">
        <f t="shared" si="55"/>
        <v>166</v>
      </c>
      <c r="W168" s="601" t="str">
        <f t="shared" si="56"/>
        <v/>
      </c>
      <c r="X168" s="601" t="str">
        <f t="shared" si="44"/>
        <v/>
      </c>
      <c r="Y168" s="601" t="str">
        <f t="shared" si="45"/>
        <v/>
      </c>
      <c r="Z168" s="601" t="str">
        <f t="shared" si="46"/>
        <v/>
      </c>
      <c r="AA168" s="601" t="str">
        <f t="shared" si="47"/>
        <v/>
      </c>
      <c r="AB168" s="601" t="str">
        <f t="shared" si="48"/>
        <v/>
      </c>
      <c r="AD168" s="362" t="str">
        <f>IF(AK168&lt;&gt;"",MAX(AD$3:AD167)+1,"")</f>
        <v/>
      </c>
      <c r="AE168" s="362" t="str">
        <f>IF(AL168&lt;&gt;"",MAX(AE$3:AE167)+1,"")</f>
        <v/>
      </c>
      <c r="AF168" s="362" t="str">
        <f>IF(AM168&lt;&gt;"",MAX(AF$3:AF167)+1,"")</f>
        <v/>
      </c>
      <c r="AG168" s="362" t="str">
        <f>IF(AN168&lt;&gt;"",MAX(AG$3:AG167)+1,"")</f>
        <v/>
      </c>
      <c r="AH168" s="362" t="str">
        <f>IF(AO168&lt;&gt;"",MAX(AH$3:AH167)+1,"")</f>
        <v/>
      </c>
      <c r="AI168" s="362" t="str">
        <f>IF(AP168&lt;&gt;"",MAX(AI$3:AI167)+1,"")</f>
        <v/>
      </c>
      <c r="AK168" s="362" t="str">
        <f>IF(B168="","",IF(COUNTIF($AK$3:AL167,B168)=0,B168,""))</f>
        <v/>
      </c>
      <c r="AL168" s="362" t="str">
        <f>IF(C168="","",IF($B168='Oneri di Urbanizzazione'!$E$29,IF(COUNTIF($AL$3:AL167,$C168)=0,$C168,""),""))</f>
        <v/>
      </c>
      <c r="AM168" s="362" t="str">
        <f>IF(D168="","",IF(AND($B168='Oneri di Urbanizzazione'!$E$29,$C168='Oneri di Urbanizzazione'!$E$31),IF(COUNTIF(AM$3:AM167,$D168)=0,$D168,""),""))</f>
        <v/>
      </c>
      <c r="AN168" s="362" t="str">
        <f>IF(E168="","",IF(AND($B168='Oneri di Urbanizzazione'!$E$29,$C168='Oneri di Urbanizzazione'!$E$31,$D168='Oneri di Urbanizzazione'!$E$34),IF(COUNTIF(AN$3:AN167,$E168)=0,$E168,""),""))</f>
        <v/>
      </c>
      <c r="AO168" s="362" t="str">
        <f>IF(F168="","",IF(AND($B168='Oneri di Urbanizzazione'!$E$29,$C168='Oneri di Urbanizzazione'!$E$31,$D168='Oneri di Urbanizzazione'!$E$34,$E168='Oneri di Urbanizzazione'!$E$36),IF(COUNTIF(AO$3:AO167,$F168)=0,$F168,""),""))</f>
        <v/>
      </c>
      <c r="AP168" s="362" t="str">
        <f>IF(G168="","",IF(AND($B168='Oneri di Urbanizzazione'!$E$29,$C168='Oneri di Urbanizzazione'!$E$31,$D168='Oneri di Urbanizzazione'!$E$34,$E168='Oneri di Urbanizzazione'!$E$36,$F168='Oneri di Urbanizzazione'!$E$38),IF(COUNTIF(AP$3:AP167,$G168)=0,$G168,""),""))</f>
        <v/>
      </c>
      <c r="AY168">
        <f t="shared" si="57"/>
        <v>166</v>
      </c>
      <c r="AZ168" s="375" t="str">
        <f t="shared" si="49"/>
        <v/>
      </c>
      <c r="BA168" s="375" t="str">
        <f t="shared" si="50"/>
        <v/>
      </c>
      <c r="BB168" s="375" t="str">
        <f t="shared" si="51"/>
        <v/>
      </c>
      <c r="BC168" s="375" t="str">
        <f t="shared" si="52"/>
        <v/>
      </c>
      <c r="BD168" s="375" t="str">
        <f t="shared" si="53"/>
        <v/>
      </c>
      <c r="BE168" s="375" t="str">
        <f t="shared" si="54"/>
        <v/>
      </c>
      <c r="BI168" t="str">
        <f>IF(BP168&lt;&gt;"",MAX(BI$3:BI167)+1,"")</f>
        <v/>
      </c>
      <c r="BJ168" t="str">
        <f>IF(BQ168&lt;&gt;"",MAX(BJ$3:BJ167)+1,"")</f>
        <v/>
      </c>
      <c r="BK168" t="str">
        <f>IF(BR168&lt;&gt;"",MAX(BK$3:BK167)+1,"")</f>
        <v/>
      </c>
      <c r="BL168" t="str">
        <f>IF(BS168&lt;&gt;"",MAX(BL$3:BL167)+1,"")</f>
        <v/>
      </c>
      <c r="BM168" t="str">
        <f>IF(BT168&lt;&gt;"",MAX(BM$3:BM167)+1,"")</f>
        <v/>
      </c>
      <c r="BN168" t="str">
        <f>IF(BU168&lt;&gt;"",MAX(BN$3:BN167)+1,"")</f>
        <v/>
      </c>
      <c r="BP168" t="str">
        <f>IF(B168&lt;&gt;"",IF(COUNTIF(BP$3:BP167,B168)&gt;0,"",B168),"")</f>
        <v/>
      </c>
      <c r="BQ168" t="str">
        <f>IF(C168&lt;&gt;"",IF(COUNTIF(BQ$3:BQ167,C168)&gt;0,"",C168),"")</f>
        <v/>
      </c>
      <c r="BR168" t="str">
        <f>IF(D168&lt;&gt;"",IF(COUNTIF(BR$3:BR167,D168)&gt;0,"",D168),"")</f>
        <v/>
      </c>
      <c r="BS168" t="str">
        <f>IF(E168&lt;&gt;"",IF(COUNTIF(BS$3:BS167,E168)&gt;0,"",E168),"")</f>
        <v/>
      </c>
      <c r="BT168" t="str">
        <f>IF(F168&lt;&gt;"",IF(COUNTIF(BT$3:BT167,F168)&gt;0,"",F168),"")</f>
        <v/>
      </c>
      <c r="BU168" t="str">
        <f>IF(G168&lt;&gt;"",IF(COUNTIF(BU$3:BU167,G168)&gt;0,"",G168),"")</f>
        <v/>
      </c>
    </row>
    <row r="169" spans="1:73" ht="18" x14ac:dyDescent="0.2">
      <c r="A169" s="595" t="str">
        <f t="shared" si="43"/>
        <v/>
      </c>
      <c r="B169" s="596"/>
      <c r="C169" s="596"/>
      <c r="D169" s="596"/>
      <c r="E169" s="597"/>
      <c r="F169" s="596"/>
      <c r="G169" s="596"/>
      <c r="H169" s="598"/>
      <c r="I169" s="598"/>
      <c r="J169" s="598"/>
      <c r="K169" s="948"/>
      <c r="L169" s="822"/>
      <c r="M169" s="822"/>
      <c r="N169" s="950"/>
      <c r="O169" s="599"/>
      <c r="P169" s="597"/>
      <c r="Q169" s="597"/>
      <c r="R169" s="597"/>
      <c r="S169" s="600"/>
      <c r="V169" s="362">
        <f t="shared" si="55"/>
        <v>167</v>
      </c>
      <c r="W169" s="601" t="str">
        <f t="shared" si="56"/>
        <v/>
      </c>
      <c r="X169" s="601" t="str">
        <f t="shared" si="44"/>
        <v/>
      </c>
      <c r="Y169" s="601" t="str">
        <f t="shared" si="45"/>
        <v/>
      </c>
      <c r="Z169" s="601" t="str">
        <f t="shared" si="46"/>
        <v/>
      </c>
      <c r="AA169" s="601" t="str">
        <f t="shared" si="47"/>
        <v/>
      </c>
      <c r="AB169" s="601" t="str">
        <f t="shared" si="48"/>
        <v/>
      </c>
      <c r="AD169" s="362" t="str">
        <f>IF(AK169&lt;&gt;"",MAX(AD$3:AD168)+1,"")</f>
        <v/>
      </c>
      <c r="AE169" s="362" t="str">
        <f>IF(AL169&lt;&gt;"",MAX(AE$3:AE168)+1,"")</f>
        <v/>
      </c>
      <c r="AF169" s="362" t="str">
        <f>IF(AM169&lt;&gt;"",MAX(AF$3:AF168)+1,"")</f>
        <v/>
      </c>
      <c r="AG169" s="362" t="str">
        <f>IF(AN169&lt;&gt;"",MAX(AG$3:AG168)+1,"")</f>
        <v/>
      </c>
      <c r="AH169" s="362" t="str">
        <f>IF(AO169&lt;&gt;"",MAX(AH$3:AH168)+1,"")</f>
        <v/>
      </c>
      <c r="AI169" s="362" t="str">
        <f>IF(AP169&lt;&gt;"",MAX(AI$3:AI168)+1,"")</f>
        <v/>
      </c>
      <c r="AK169" s="362" t="str">
        <f>IF(B169="","",IF(COUNTIF($AK$3:AL168,B169)=0,B169,""))</f>
        <v/>
      </c>
      <c r="AL169" s="362" t="str">
        <f>IF(C169="","",IF($B169='Oneri di Urbanizzazione'!$E$29,IF(COUNTIF($AL$3:AL168,$C169)=0,$C169,""),""))</f>
        <v/>
      </c>
      <c r="AM169" s="362" t="str">
        <f>IF(D169="","",IF(AND($B169='Oneri di Urbanizzazione'!$E$29,$C169='Oneri di Urbanizzazione'!$E$31),IF(COUNTIF(AM$3:AM168,$D169)=0,$D169,""),""))</f>
        <v/>
      </c>
      <c r="AN169" s="362" t="str">
        <f>IF(E169="","",IF(AND($B169='Oneri di Urbanizzazione'!$E$29,$C169='Oneri di Urbanizzazione'!$E$31,$D169='Oneri di Urbanizzazione'!$E$34),IF(COUNTIF(AN$3:AN168,$E169)=0,$E169,""),""))</f>
        <v/>
      </c>
      <c r="AO169" s="362" t="str">
        <f>IF(F169="","",IF(AND($B169='Oneri di Urbanizzazione'!$E$29,$C169='Oneri di Urbanizzazione'!$E$31,$D169='Oneri di Urbanizzazione'!$E$34,$E169='Oneri di Urbanizzazione'!$E$36),IF(COUNTIF(AO$3:AO168,$F169)=0,$F169,""),""))</f>
        <v/>
      </c>
      <c r="AP169" s="362" t="str">
        <f>IF(G169="","",IF(AND($B169='Oneri di Urbanizzazione'!$E$29,$C169='Oneri di Urbanizzazione'!$E$31,$D169='Oneri di Urbanizzazione'!$E$34,$E169='Oneri di Urbanizzazione'!$E$36,$F169='Oneri di Urbanizzazione'!$E$38),IF(COUNTIF(AP$3:AP168,$G169)=0,$G169,""),""))</f>
        <v/>
      </c>
      <c r="AY169">
        <f t="shared" si="57"/>
        <v>167</v>
      </c>
      <c r="AZ169" s="375" t="str">
        <f t="shared" si="49"/>
        <v/>
      </c>
      <c r="BA169" s="375" t="str">
        <f t="shared" si="50"/>
        <v/>
      </c>
      <c r="BB169" s="375" t="str">
        <f t="shared" si="51"/>
        <v/>
      </c>
      <c r="BC169" s="375" t="str">
        <f t="shared" si="52"/>
        <v/>
      </c>
      <c r="BD169" s="375" t="str">
        <f t="shared" si="53"/>
        <v/>
      </c>
      <c r="BE169" s="375" t="str">
        <f t="shared" si="54"/>
        <v/>
      </c>
      <c r="BI169" t="str">
        <f>IF(BP169&lt;&gt;"",MAX(BI$3:BI168)+1,"")</f>
        <v/>
      </c>
      <c r="BJ169" t="str">
        <f>IF(BQ169&lt;&gt;"",MAX(BJ$3:BJ168)+1,"")</f>
        <v/>
      </c>
      <c r="BK169" t="str">
        <f>IF(BR169&lt;&gt;"",MAX(BK$3:BK168)+1,"")</f>
        <v/>
      </c>
      <c r="BL169" t="str">
        <f>IF(BS169&lt;&gt;"",MAX(BL$3:BL168)+1,"")</f>
        <v/>
      </c>
      <c r="BM169" t="str">
        <f>IF(BT169&lt;&gt;"",MAX(BM$3:BM168)+1,"")</f>
        <v/>
      </c>
      <c r="BN169" t="str">
        <f>IF(BU169&lt;&gt;"",MAX(BN$3:BN168)+1,"")</f>
        <v/>
      </c>
      <c r="BP169" t="str">
        <f>IF(B169&lt;&gt;"",IF(COUNTIF(BP$3:BP168,B169)&gt;0,"",B169),"")</f>
        <v/>
      </c>
      <c r="BQ169" t="str">
        <f>IF(C169&lt;&gt;"",IF(COUNTIF(BQ$3:BQ168,C169)&gt;0,"",C169),"")</f>
        <v/>
      </c>
      <c r="BR169" t="str">
        <f>IF(D169&lt;&gt;"",IF(COUNTIF(BR$3:BR168,D169)&gt;0,"",D169),"")</f>
        <v/>
      </c>
      <c r="BS169" t="str">
        <f>IF(E169&lt;&gt;"",IF(COUNTIF(BS$3:BS168,E169)&gt;0,"",E169),"")</f>
        <v/>
      </c>
      <c r="BT169" t="str">
        <f>IF(F169&lt;&gt;"",IF(COUNTIF(BT$3:BT168,F169)&gt;0,"",F169),"")</f>
        <v/>
      </c>
      <c r="BU169" t="str">
        <f>IF(G169&lt;&gt;"",IF(COUNTIF(BU$3:BU168,G169)&gt;0,"",G169),"")</f>
        <v/>
      </c>
    </row>
    <row r="170" spans="1:73" ht="18" x14ac:dyDescent="0.2">
      <c r="A170" s="595" t="str">
        <f t="shared" si="43"/>
        <v/>
      </c>
      <c r="B170" s="596"/>
      <c r="C170" s="596"/>
      <c r="D170" s="596"/>
      <c r="E170" s="597"/>
      <c r="F170" s="596"/>
      <c r="G170" s="596"/>
      <c r="H170" s="598"/>
      <c r="I170" s="598"/>
      <c r="J170" s="598"/>
      <c r="K170" s="948"/>
      <c r="L170" s="822"/>
      <c r="M170" s="822"/>
      <c r="N170" s="950"/>
      <c r="O170" s="599"/>
      <c r="P170" s="597"/>
      <c r="Q170" s="597"/>
      <c r="R170" s="597"/>
      <c r="S170" s="600"/>
      <c r="V170" s="362">
        <f t="shared" si="55"/>
        <v>168</v>
      </c>
      <c r="W170" s="601" t="str">
        <f t="shared" si="56"/>
        <v/>
      </c>
      <c r="X170" s="601" t="str">
        <f t="shared" si="44"/>
        <v/>
      </c>
      <c r="Y170" s="601" t="str">
        <f t="shared" si="45"/>
        <v/>
      </c>
      <c r="Z170" s="601" t="str">
        <f t="shared" si="46"/>
        <v/>
      </c>
      <c r="AA170" s="601" t="str">
        <f t="shared" si="47"/>
        <v/>
      </c>
      <c r="AB170" s="601" t="str">
        <f t="shared" si="48"/>
        <v/>
      </c>
      <c r="AD170" s="362" t="str">
        <f>IF(AK170&lt;&gt;"",MAX(AD$3:AD169)+1,"")</f>
        <v/>
      </c>
      <c r="AE170" s="362" t="str">
        <f>IF(AL170&lt;&gt;"",MAX(AE$3:AE169)+1,"")</f>
        <v/>
      </c>
      <c r="AF170" s="362" t="str">
        <f>IF(AM170&lt;&gt;"",MAX(AF$3:AF169)+1,"")</f>
        <v/>
      </c>
      <c r="AG170" s="362" t="str">
        <f>IF(AN170&lt;&gt;"",MAX(AG$3:AG169)+1,"")</f>
        <v/>
      </c>
      <c r="AH170" s="362" t="str">
        <f>IF(AO170&lt;&gt;"",MAX(AH$3:AH169)+1,"")</f>
        <v/>
      </c>
      <c r="AI170" s="362" t="str">
        <f>IF(AP170&lt;&gt;"",MAX(AI$3:AI169)+1,"")</f>
        <v/>
      </c>
      <c r="AK170" s="362" t="str">
        <f>IF(B170="","",IF(COUNTIF($AK$3:AL169,B170)=0,B170,""))</f>
        <v/>
      </c>
      <c r="AL170" s="362" t="str">
        <f>IF(C170="","",IF($B170='Oneri di Urbanizzazione'!$E$29,IF(COUNTIF($AL$3:AL169,$C170)=0,$C170,""),""))</f>
        <v/>
      </c>
      <c r="AM170" s="362" t="str">
        <f>IF(D170="","",IF(AND($B170='Oneri di Urbanizzazione'!$E$29,$C170='Oneri di Urbanizzazione'!$E$31),IF(COUNTIF(AM$3:AM169,$D170)=0,$D170,""),""))</f>
        <v/>
      </c>
      <c r="AN170" s="362" t="str">
        <f>IF(E170="","",IF(AND($B170='Oneri di Urbanizzazione'!$E$29,$C170='Oneri di Urbanizzazione'!$E$31,$D170='Oneri di Urbanizzazione'!$E$34),IF(COUNTIF(AN$3:AN169,$E170)=0,$E170,""),""))</f>
        <v/>
      </c>
      <c r="AO170" s="362" t="str">
        <f>IF(F170="","",IF(AND($B170='Oneri di Urbanizzazione'!$E$29,$C170='Oneri di Urbanizzazione'!$E$31,$D170='Oneri di Urbanizzazione'!$E$34,$E170='Oneri di Urbanizzazione'!$E$36),IF(COUNTIF(AO$3:AO169,$F170)=0,$F170,""),""))</f>
        <v/>
      </c>
      <c r="AP170" s="362" t="str">
        <f>IF(G170="","",IF(AND($B170='Oneri di Urbanizzazione'!$E$29,$C170='Oneri di Urbanizzazione'!$E$31,$D170='Oneri di Urbanizzazione'!$E$34,$E170='Oneri di Urbanizzazione'!$E$36,$F170='Oneri di Urbanizzazione'!$E$38),IF(COUNTIF(AP$3:AP169,$G170)=0,$G170,""),""))</f>
        <v/>
      </c>
      <c r="AY170">
        <f t="shared" si="57"/>
        <v>168</v>
      </c>
      <c r="AZ170" s="375" t="str">
        <f t="shared" si="49"/>
        <v/>
      </c>
      <c r="BA170" s="375" t="str">
        <f t="shared" si="50"/>
        <v/>
      </c>
      <c r="BB170" s="375" t="str">
        <f t="shared" si="51"/>
        <v/>
      </c>
      <c r="BC170" s="375" t="str">
        <f t="shared" si="52"/>
        <v/>
      </c>
      <c r="BD170" s="375" t="str">
        <f t="shared" si="53"/>
        <v/>
      </c>
      <c r="BE170" s="375" t="str">
        <f t="shared" si="54"/>
        <v/>
      </c>
      <c r="BI170" t="str">
        <f>IF(BP170&lt;&gt;"",MAX(BI$3:BI169)+1,"")</f>
        <v/>
      </c>
      <c r="BJ170" t="str">
        <f>IF(BQ170&lt;&gt;"",MAX(BJ$3:BJ169)+1,"")</f>
        <v/>
      </c>
      <c r="BK170" t="str">
        <f>IF(BR170&lt;&gt;"",MAX(BK$3:BK169)+1,"")</f>
        <v/>
      </c>
      <c r="BL170" t="str">
        <f>IF(BS170&lt;&gt;"",MAX(BL$3:BL169)+1,"")</f>
        <v/>
      </c>
      <c r="BM170" t="str">
        <f>IF(BT170&lt;&gt;"",MAX(BM$3:BM169)+1,"")</f>
        <v/>
      </c>
      <c r="BN170" t="str">
        <f>IF(BU170&lt;&gt;"",MAX(BN$3:BN169)+1,"")</f>
        <v/>
      </c>
      <c r="BP170" t="str">
        <f>IF(B170&lt;&gt;"",IF(COUNTIF(BP$3:BP169,B170)&gt;0,"",B170),"")</f>
        <v/>
      </c>
      <c r="BQ170" t="str">
        <f>IF(C170&lt;&gt;"",IF(COUNTIF(BQ$3:BQ169,C170)&gt;0,"",C170),"")</f>
        <v/>
      </c>
      <c r="BR170" t="str">
        <f>IF(D170&lt;&gt;"",IF(COUNTIF(BR$3:BR169,D170)&gt;0,"",D170),"")</f>
        <v/>
      </c>
      <c r="BS170" t="str">
        <f>IF(E170&lt;&gt;"",IF(COUNTIF(BS$3:BS169,E170)&gt;0,"",E170),"")</f>
        <v/>
      </c>
      <c r="BT170" t="str">
        <f>IF(F170&lt;&gt;"",IF(COUNTIF(BT$3:BT169,F170)&gt;0,"",F170),"")</f>
        <v/>
      </c>
      <c r="BU170" t="str">
        <f>IF(G170&lt;&gt;"",IF(COUNTIF(BU$3:BU169,G170)&gt;0,"",G170),"")</f>
        <v/>
      </c>
    </row>
    <row r="171" spans="1:73" ht="18" x14ac:dyDescent="0.2">
      <c r="A171" s="595" t="str">
        <f t="shared" si="43"/>
        <v/>
      </c>
      <c r="B171" s="596"/>
      <c r="C171" s="596"/>
      <c r="D171" s="596"/>
      <c r="E171" s="597"/>
      <c r="F171" s="596"/>
      <c r="G171" s="596"/>
      <c r="H171" s="598"/>
      <c r="I171" s="598"/>
      <c r="J171" s="598"/>
      <c r="K171" s="948"/>
      <c r="L171" s="822"/>
      <c r="M171" s="822"/>
      <c r="N171" s="950"/>
      <c r="O171" s="599"/>
      <c r="P171" s="597"/>
      <c r="Q171" s="597"/>
      <c r="R171" s="597"/>
      <c r="S171" s="600"/>
      <c r="V171" s="362">
        <f t="shared" si="55"/>
        <v>169</v>
      </c>
      <c r="W171" s="601" t="str">
        <f t="shared" si="56"/>
        <v/>
      </c>
      <c r="X171" s="601" t="str">
        <f t="shared" si="44"/>
        <v/>
      </c>
      <c r="Y171" s="601" t="str">
        <f t="shared" si="45"/>
        <v/>
      </c>
      <c r="Z171" s="601" t="str">
        <f t="shared" si="46"/>
        <v/>
      </c>
      <c r="AA171" s="601" t="str">
        <f t="shared" si="47"/>
        <v/>
      </c>
      <c r="AB171" s="601" t="str">
        <f t="shared" si="48"/>
        <v/>
      </c>
      <c r="AD171" s="362" t="str">
        <f>IF(AK171&lt;&gt;"",MAX(AD$3:AD170)+1,"")</f>
        <v/>
      </c>
      <c r="AE171" s="362" t="str">
        <f>IF(AL171&lt;&gt;"",MAX(AE$3:AE170)+1,"")</f>
        <v/>
      </c>
      <c r="AF171" s="362" t="str">
        <f>IF(AM171&lt;&gt;"",MAX(AF$3:AF170)+1,"")</f>
        <v/>
      </c>
      <c r="AG171" s="362" t="str">
        <f>IF(AN171&lt;&gt;"",MAX(AG$3:AG170)+1,"")</f>
        <v/>
      </c>
      <c r="AH171" s="362" t="str">
        <f>IF(AO171&lt;&gt;"",MAX(AH$3:AH170)+1,"")</f>
        <v/>
      </c>
      <c r="AI171" s="362" t="str">
        <f>IF(AP171&lt;&gt;"",MAX(AI$3:AI170)+1,"")</f>
        <v/>
      </c>
      <c r="AK171" s="362" t="str">
        <f>IF(B171="","",IF(COUNTIF($AK$3:AL170,B171)=0,B171,""))</f>
        <v/>
      </c>
      <c r="AL171" s="362" t="str">
        <f>IF(C171="","",IF($B171='Oneri di Urbanizzazione'!$E$29,IF(COUNTIF($AL$3:AL170,$C171)=0,$C171,""),""))</f>
        <v/>
      </c>
      <c r="AM171" s="362" t="str">
        <f>IF(D171="","",IF(AND($B171='Oneri di Urbanizzazione'!$E$29,$C171='Oneri di Urbanizzazione'!$E$31),IF(COUNTIF(AM$3:AM170,$D171)=0,$D171,""),""))</f>
        <v/>
      </c>
      <c r="AN171" s="362" t="str">
        <f>IF(E171="","",IF(AND($B171='Oneri di Urbanizzazione'!$E$29,$C171='Oneri di Urbanizzazione'!$E$31,$D171='Oneri di Urbanizzazione'!$E$34),IF(COUNTIF(AN$3:AN170,$E171)=0,$E171,""),""))</f>
        <v/>
      </c>
      <c r="AO171" s="362" t="str">
        <f>IF(F171="","",IF(AND($B171='Oneri di Urbanizzazione'!$E$29,$C171='Oneri di Urbanizzazione'!$E$31,$D171='Oneri di Urbanizzazione'!$E$34,$E171='Oneri di Urbanizzazione'!$E$36),IF(COUNTIF(AO$3:AO170,$F171)=0,$F171,""),""))</f>
        <v/>
      </c>
      <c r="AP171" s="362" t="str">
        <f>IF(G171="","",IF(AND($B171='Oneri di Urbanizzazione'!$E$29,$C171='Oneri di Urbanizzazione'!$E$31,$D171='Oneri di Urbanizzazione'!$E$34,$E171='Oneri di Urbanizzazione'!$E$36,$F171='Oneri di Urbanizzazione'!$E$38),IF(COUNTIF(AP$3:AP170,$G171)=0,$G171,""),""))</f>
        <v/>
      </c>
      <c r="AY171">
        <f t="shared" si="57"/>
        <v>169</v>
      </c>
      <c r="AZ171" s="375" t="str">
        <f t="shared" si="49"/>
        <v/>
      </c>
      <c r="BA171" s="375" t="str">
        <f t="shared" si="50"/>
        <v/>
      </c>
      <c r="BB171" s="375" t="str">
        <f t="shared" si="51"/>
        <v/>
      </c>
      <c r="BC171" s="375" t="str">
        <f t="shared" si="52"/>
        <v/>
      </c>
      <c r="BD171" s="375" t="str">
        <f t="shared" si="53"/>
        <v/>
      </c>
      <c r="BE171" s="375" t="str">
        <f t="shared" si="54"/>
        <v/>
      </c>
      <c r="BI171" t="str">
        <f>IF(BP171&lt;&gt;"",MAX(BI$3:BI170)+1,"")</f>
        <v/>
      </c>
      <c r="BJ171" t="str">
        <f>IF(BQ171&lt;&gt;"",MAX(BJ$3:BJ170)+1,"")</f>
        <v/>
      </c>
      <c r="BK171" t="str">
        <f>IF(BR171&lt;&gt;"",MAX(BK$3:BK170)+1,"")</f>
        <v/>
      </c>
      <c r="BL171" t="str">
        <f>IF(BS171&lt;&gt;"",MAX(BL$3:BL170)+1,"")</f>
        <v/>
      </c>
      <c r="BM171" t="str">
        <f>IF(BT171&lt;&gt;"",MAX(BM$3:BM170)+1,"")</f>
        <v/>
      </c>
      <c r="BN171" t="str">
        <f>IF(BU171&lt;&gt;"",MAX(BN$3:BN170)+1,"")</f>
        <v/>
      </c>
      <c r="BP171" t="str">
        <f>IF(B171&lt;&gt;"",IF(COUNTIF(BP$3:BP170,B171)&gt;0,"",B171),"")</f>
        <v/>
      </c>
      <c r="BQ171" t="str">
        <f>IF(C171&lt;&gt;"",IF(COUNTIF(BQ$3:BQ170,C171)&gt;0,"",C171),"")</f>
        <v/>
      </c>
      <c r="BR171" t="str">
        <f>IF(D171&lt;&gt;"",IF(COUNTIF(BR$3:BR170,D171)&gt;0,"",D171),"")</f>
        <v/>
      </c>
      <c r="BS171" t="str">
        <f>IF(E171&lt;&gt;"",IF(COUNTIF(BS$3:BS170,E171)&gt;0,"",E171),"")</f>
        <v/>
      </c>
      <c r="BT171" t="str">
        <f>IF(F171&lt;&gt;"",IF(COUNTIF(BT$3:BT170,F171)&gt;0,"",F171),"")</f>
        <v/>
      </c>
      <c r="BU171" t="str">
        <f>IF(G171&lt;&gt;"",IF(COUNTIF(BU$3:BU170,G171)&gt;0,"",G171),"")</f>
        <v/>
      </c>
    </row>
    <row r="172" spans="1:73" ht="18" x14ac:dyDescent="0.2">
      <c r="A172" s="595" t="str">
        <f t="shared" si="43"/>
        <v/>
      </c>
      <c r="B172" s="596"/>
      <c r="C172" s="596"/>
      <c r="D172" s="596"/>
      <c r="E172" s="597"/>
      <c r="F172" s="596"/>
      <c r="G172" s="596"/>
      <c r="H172" s="598"/>
      <c r="I172" s="598"/>
      <c r="J172" s="598"/>
      <c r="K172" s="948"/>
      <c r="L172" s="822"/>
      <c r="M172" s="822"/>
      <c r="N172" s="950"/>
      <c r="O172" s="599"/>
      <c r="P172" s="597"/>
      <c r="Q172" s="597"/>
      <c r="R172" s="597"/>
      <c r="S172" s="600"/>
      <c r="V172" s="362">
        <f t="shared" si="55"/>
        <v>170</v>
      </c>
      <c r="W172" s="601" t="str">
        <f t="shared" si="56"/>
        <v/>
      </c>
      <c r="X172" s="601" t="str">
        <f t="shared" si="44"/>
        <v/>
      </c>
      <c r="Y172" s="601" t="str">
        <f t="shared" si="45"/>
        <v/>
      </c>
      <c r="Z172" s="601" t="str">
        <f t="shared" si="46"/>
        <v/>
      </c>
      <c r="AA172" s="601" t="str">
        <f t="shared" si="47"/>
        <v/>
      </c>
      <c r="AB172" s="601" t="str">
        <f t="shared" si="48"/>
        <v/>
      </c>
      <c r="AD172" s="362" t="str">
        <f>IF(AK172&lt;&gt;"",MAX(AD$3:AD171)+1,"")</f>
        <v/>
      </c>
      <c r="AE172" s="362" t="str">
        <f>IF(AL172&lt;&gt;"",MAX(AE$3:AE171)+1,"")</f>
        <v/>
      </c>
      <c r="AF172" s="362" t="str">
        <f>IF(AM172&lt;&gt;"",MAX(AF$3:AF171)+1,"")</f>
        <v/>
      </c>
      <c r="AG172" s="362" t="str">
        <f>IF(AN172&lt;&gt;"",MAX(AG$3:AG171)+1,"")</f>
        <v/>
      </c>
      <c r="AH172" s="362" t="str">
        <f>IF(AO172&lt;&gt;"",MAX(AH$3:AH171)+1,"")</f>
        <v/>
      </c>
      <c r="AI172" s="362" t="str">
        <f>IF(AP172&lt;&gt;"",MAX(AI$3:AI171)+1,"")</f>
        <v/>
      </c>
      <c r="AK172" s="362" t="str">
        <f>IF(B172="","",IF(COUNTIF($AK$3:AL171,B172)=0,B172,""))</f>
        <v/>
      </c>
      <c r="AL172" s="362" t="str">
        <f>IF(C172="","",IF($B172='Oneri di Urbanizzazione'!$E$29,IF(COUNTIF($AL$3:AL171,$C172)=0,$C172,""),""))</f>
        <v/>
      </c>
      <c r="AM172" s="362" t="str">
        <f>IF(D172="","",IF(AND($B172='Oneri di Urbanizzazione'!$E$29,$C172='Oneri di Urbanizzazione'!$E$31),IF(COUNTIF(AM$3:AM171,$D172)=0,$D172,""),""))</f>
        <v/>
      </c>
      <c r="AN172" s="362" t="str">
        <f>IF(E172="","",IF(AND($B172='Oneri di Urbanizzazione'!$E$29,$C172='Oneri di Urbanizzazione'!$E$31,$D172='Oneri di Urbanizzazione'!$E$34),IF(COUNTIF(AN$3:AN171,$E172)=0,$E172,""),""))</f>
        <v/>
      </c>
      <c r="AO172" s="362" t="str">
        <f>IF(F172="","",IF(AND($B172='Oneri di Urbanizzazione'!$E$29,$C172='Oneri di Urbanizzazione'!$E$31,$D172='Oneri di Urbanizzazione'!$E$34,$E172='Oneri di Urbanizzazione'!$E$36),IF(COUNTIF(AO$3:AO171,$F172)=0,$F172,""),""))</f>
        <v/>
      </c>
      <c r="AP172" s="362" t="str">
        <f>IF(G172="","",IF(AND($B172='Oneri di Urbanizzazione'!$E$29,$C172='Oneri di Urbanizzazione'!$E$31,$D172='Oneri di Urbanizzazione'!$E$34,$E172='Oneri di Urbanizzazione'!$E$36,$F172='Oneri di Urbanizzazione'!$E$38),IF(COUNTIF(AP$3:AP171,$G172)=0,$G172,""),""))</f>
        <v/>
      </c>
      <c r="AY172">
        <f t="shared" si="57"/>
        <v>170</v>
      </c>
      <c r="AZ172" s="375" t="str">
        <f t="shared" si="49"/>
        <v/>
      </c>
      <c r="BA172" s="375" t="str">
        <f t="shared" si="50"/>
        <v/>
      </c>
      <c r="BB172" s="375" t="str">
        <f t="shared" si="51"/>
        <v/>
      </c>
      <c r="BC172" s="375" t="str">
        <f t="shared" si="52"/>
        <v/>
      </c>
      <c r="BD172" s="375" t="str">
        <f t="shared" si="53"/>
        <v/>
      </c>
      <c r="BE172" s="375" t="str">
        <f t="shared" si="54"/>
        <v/>
      </c>
      <c r="BI172" t="str">
        <f>IF(BP172&lt;&gt;"",MAX(BI$3:BI171)+1,"")</f>
        <v/>
      </c>
      <c r="BJ172" t="str">
        <f>IF(BQ172&lt;&gt;"",MAX(BJ$3:BJ171)+1,"")</f>
        <v/>
      </c>
      <c r="BK172" t="str">
        <f>IF(BR172&lt;&gt;"",MAX(BK$3:BK171)+1,"")</f>
        <v/>
      </c>
      <c r="BL172" t="str">
        <f>IF(BS172&lt;&gt;"",MAX(BL$3:BL171)+1,"")</f>
        <v/>
      </c>
      <c r="BM172" t="str">
        <f>IF(BT172&lt;&gt;"",MAX(BM$3:BM171)+1,"")</f>
        <v/>
      </c>
      <c r="BN172" t="str">
        <f>IF(BU172&lt;&gt;"",MAX(BN$3:BN171)+1,"")</f>
        <v/>
      </c>
      <c r="BP172" t="str">
        <f>IF(B172&lt;&gt;"",IF(COUNTIF(BP$3:BP171,B172)&gt;0,"",B172),"")</f>
        <v/>
      </c>
      <c r="BQ172" t="str">
        <f>IF(C172&lt;&gt;"",IF(COUNTIF(BQ$3:BQ171,C172)&gt;0,"",C172),"")</f>
        <v/>
      </c>
      <c r="BR172" t="str">
        <f>IF(D172&lt;&gt;"",IF(COUNTIF(BR$3:BR171,D172)&gt;0,"",D172),"")</f>
        <v/>
      </c>
      <c r="BS172" t="str">
        <f>IF(E172&lt;&gt;"",IF(COUNTIF(BS$3:BS171,E172)&gt;0,"",E172),"")</f>
        <v/>
      </c>
      <c r="BT172" t="str">
        <f>IF(F172&lt;&gt;"",IF(COUNTIF(BT$3:BT171,F172)&gt;0,"",F172),"")</f>
        <v/>
      </c>
      <c r="BU172" t="str">
        <f>IF(G172&lt;&gt;"",IF(COUNTIF(BU$3:BU171,G172)&gt;0,"",G172),"")</f>
        <v/>
      </c>
    </row>
    <row r="173" spans="1:73" ht="18" x14ac:dyDescent="0.2">
      <c r="A173" s="595" t="str">
        <f t="shared" si="43"/>
        <v/>
      </c>
      <c r="B173" s="596"/>
      <c r="C173" s="596"/>
      <c r="D173" s="596"/>
      <c r="E173" s="597"/>
      <c r="F173" s="596"/>
      <c r="G173" s="596"/>
      <c r="H173" s="598"/>
      <c r="I173" s="598"/>
      <c r="J173" s="598"/>
      <c r="K173" s="948"/>
      <c r="L173" s="822"/>
      <c r="M173" s="822"/>
      <c r="N173" s="950"/>
      <c r="O173" s="599"/>
      <c r="P173" s="597"/>
      <c r="Q173" s="597"/>
      <c r="R173" s="597"/>
      <c r="S173" s="600"/>
      <c r="V173" s="362">
        <f t="shared" si="55"/>
        <v>171</v>
      </c>
      <c r="W173" s="601" t="str">
        <f t="shared" si="56"/>
        <v/>
      </c>
      <c r="X173" s="601" t="str">
        <f t="shared" si="44"/>
        <v/>
      </c>
      <c r="Y173" s="601" t="str">
        <f t="shared" si="45"/>
        <v/>
      </c>
      <c r="Z173" s="601" t="str">
        <f t="shared" si="46"/>
        <v/>
      </c>
      <c r="AA173" s="601" t="str">
        <f t="shared" si="47"/>
        <v/>
      </c>
      <c r="AB173" s="601" t="str">
        <f t="shared" si="48"/>
        <v/>
      </c>
      <c r="AD173" s="362" t="str">
        <f>IF(AK173&lt;&gt;"",MAX(AD$3:AD172)+1,"")</f>
        <v/>
      </c>
      <c r="AE173" s="362" t="str">
        <f>IF(AL173&lt;&gt;"",MAX(AE$3:AE172)+1,"")</f>
        <v/>
      </c>
      <c r="AF173" s="362" t="str">
        <f>IF(AM173&lt;&gt;"",MAX(AF$3:AF172)+1,"")</f>
        <v/>
      </c>
      <c r="AG173" s="362" t="str">
        <f>IF(AN173&lt;&gt;"",MAX(AG$3:AG172)+1,"")</f>
        <v/>
      </c>
      <c r="AH173" s="362" t="str">
        <f>IF(AO173&lt;&gt;"",MAX(AH$3:AH172)+1,"")</f>
        <v/>
      </c>
      <c r="AI173" s="362" t="str">
        <f>IF(AP173&lt;&gt;"",MAX(AI$3:AI172)+1,"")</f>
        <v/>
      </c>
      <c r="AK173" s="362" t="str">
        <f>IF(B173="","",IF(COUNTIF($AK$3:AL172,B173)=0,B173,""))</f>
        <v/>
      </c>
      <c r="AL173" s="362" t="str">
        <f>IF(C173="","",IF($B173='Oneri di Urbanizzazione'!$E$29,IF(COUNTIF($AL$3:AL172,$C173)=0,$C173,""),""))</f>
        <v/>
      </c>
      <c r="AM173" s="362" t="str">
        <f>IF(D173="","",IF(AND($B173='Oneri di Urbanizzazione'!$E$29,$C173='Oneri di Urbanizzazione'!$E$31),IF(COUNTIF(AM$3:AM172,$D173)=0,$D173,""),""))</f>
        <v/>
      </c>
      <c r="AN173" s="362" t="str">
        <f>IF(E173="","",IF(AND($B173='Oneri di Urbanizzazione'!$E$29,$C173='Oneri di Urbanizzazione'!$E$31,$D173='Oneri di Urbanizzazione'!$E$34),IF(COUNTIF(AN$3:AN172,$E173)=0,$E173,""),""))</f>
        <v/>
      </c>
      <c r="AO173" s="362" t="str">
        <f>IF(F173="","",IF(AND($B173='Oneri di Urbanizzazione'!$E$29,$C173='Oneri di Urbanizzazione'!$E$31,$D173='Oneri di Urbanizzazione'!$E$34,$E173='Oneri di Urbanizzazione'!$E$36),IF(COUNTIF(AO$3:AO172,$F173)=0,$F173,""),""))</f>
        <v/>
      </c>
      <c r="AP173" s="362" t="str">
        <f>IF(G173="","",IF(AND($B173='Oneri di Urbanizzazione'!$E$29,$C173='Oneri di Urbanizzazione'!$E$31,$D173='Oneri di Urbanizzazione'!$E$34,$E173='Oneri di Urbanizzazione'!$E$36,$F173='Oneri di Urbanizzazione'!$E$38),IF(COUNTIF(AP$3:AP172,$G173)=0,$G173,""),""))</f>
        <v/>
      </c>
      <c r="AY173">
        <f t="shared" si="57"/>
        <v>171</v>
      </c>
      <c r="AZ173" s="375" t="str">
        <f t="shared" si="49"/>
        <v/>
      </c>
      <c r="BA173" s="375" t="str">
        <f t="shared" si="50"/>
        <v/>
      </c>
      <c r="BB173" s="375" t="str">
        <f t="shared" si="51"/>
        <v/>
      </c>
      <c r="BC173" s="375" t="str">
        <f t="shared" si="52"/>
        <v/>
      </c>
      <c r="BD173" s="375" t="str">
        <f t="shared" si="53"/>
        <v/>
      </c>
      <c r="BE173" s="375" t="str">
        <f t="shared" si="54"/>
        <v/>
      </c>
      <c r="BI173" t="str">
        <f>IF(BP173&lt;&gt;"",MAX(BI$3:BI172)+1,"")</f>
        <v/>
      </c>
      <c r="BJ173" t="str">
        <f>IF(BQ173&lt;&gt;"",MAX(BJ$3:BJ172)+1,"")</f>
        <v/>
      </c>
      <c r="BK173" t="str">
        <f>IF(BR173&lt;&gt;"",MAX(BK$3:BK172)+1,"")</f>
        <v/>
      </c>
      <c r="BL173" t="str">
        <f>IF(BS173&lt;&gt;"",MAX(BL$3:BL172)+1,"")</f>
        <v/>
      </c>
      <c r="BM173" t="str">
        <f>IF(BT173&lt;&gt;"",MAX(BM$3:BM172)+1,"")</f>
        <v/>
      </c>
      <c r="BN173" t="str">
        <f>IF(BU173&lt;&gt;"",MAX(BN$3:BN172)+1,"")</f>
        <v/>
      </c>
      <c r="BP173" t="str">
        <f>IF(B173&lt;&gt;"",IF(COUNTIF(BP$3:BP172,B173)&gt;0,"",B173),"")</f>
        <v/>
      </c>
      <c r="BQ173" t="str">
        <f>IF(C173&lt;&gt;"",IF(COUNTIF(BQ$3:BQ172,C173)&gt;0,"",C173),"")</f>
        <v/>
      </c>
      <c r="BR173" t="str">
        <f>IF(D173&lt;&gt;"",IF(COUNTIF(BR$3:BR172,D173)&gt;0,"",D173),"")</f>
        <v/>
      </c>
      <c r="BS173" t="str">
        <f>IF(E173&lt;&gt;"",IF(COUNTIF(BS$3:BS172,E173)&gt;0,"",E173),"")</f>
        <v/>
      </c>
      <c r="BT173" t="str">
        <f>IF(F173&lt;&gt;"",IF(COUNTIF(BT$3:BT172,F173)&gt;0,"",F173),"")</f>
        <v/>
      </c>
      <c r="BU173" t="str">
        <f>IF(G173&lt;&gt;"",IF(COUNTIF(BU$3:BU172,G173)&gt;0,"",G173),"")</f>
        <v/>
      </c>
    </row>
    <row r="174" spans="1:73" ht="18" x14ac:dyDescent="0.2">
      <c r="A174" s="595" t="str">
        <f t="shared" si="43"/>
        <v/>
      </c>
      <c r="B174" s="596"/>
      <c r="C174" s="596"/>
      <c r="D174" s="596"/>
      <c r="E174" s="597"/>
      <c r="F174" s="596"/>
      <c r="G174" s="596"/>
      <c r="H174" s="598"/>
      <c r="I174" s="598"/>
      <c r="J174" s="598"/>
      <c r="K174" s="948"/>
      <c r="L174" s="822"/>
      <c r="M174" s="822"/>
      <c r="N174" s="950"/>
      <c r="O174" s="599"/>
      <c r="P174" s="597"/>
      <c r="Q174" s="597"/>
      <c r="R174" s="597"/>
      <c r="S174" s="600"/>
      <c r="V174" s="362">
        <f t="shared" si="55"/>
        <v>172</v>
      </c>
      <c r="W174" s="601" t="str">
        <f t="shared" si="56"/>
        <v/>
      </c>
      <c r="X174" s="601" t="str">
        <f t="shared" si="44"/>
        <v/>
      </c>
      <c r="Y174" s="601" t="str">
        <f t="shared" si="45"/>
        <v/>
      </c>
      <c r="Z174" s="601" t="str">
        <f t="shared" si="46"/>
        <v/>
      </c>
      <c r="AA174" s="601" t="str">
        <f t="shared" si="47"/>
        <v/>
      </c>
      <c r="AB174" s="601" t="str">
        <f t="shared" si="48"/>
        <v/>
      </c>
      <c r="AD174" s="362" t="str">
        <f>IF(AK174&lt;&gt;"",MAX(AD$3:AD173)+1,"")</f>
        <v/>
      </c>
      <c r="AE174" s="362" t="str">
        <f>IF(AL174&lt;&gt;"",MAX(AE$3:AE173)+1,"")</f>
        <v/>
      </c>
      <c r="AF174" s="362" t="str">
        <f>IF(AM174&lt;&gt;"",MAX(AF$3:AF173)+1,"")</f>
        <v/>
      </c>
      <c r="AG174" s="362" t="str">
        <f>IF(AN174&lt;&gt;"",MAX(AG$3:AG173)+1,"")</f>
        <v/>
      </c>
      <c r="AH174" s="362" t="str">
        <f>IF(AO174&lt;&gt;"",MAX(AH$3:AH173)+1,"")</f>
        <v/>
      </c>
      <c r="AI174" s="362" t="str">
        <f>IF(AP174&lt;&gt;"",MAX(AI$3:AI173)+1,"")</f>
        <v/>
      </c>
      <c r="AK174" s="362" t="str">
        <f>IF(B174="","",IF(COUNTIF($AK$3:AL173,B174)=0,B174,""))</f>
        <v/>
      </c>
      <c r="AL174" s="362" t="str">
        <f>IF(C174="","",IF($B174='Oneri di Urbanizzazione'!$E$29,IF(COUNTIF($AL$3:AL173,$C174)=0,$C174,""),""))</f>
        <v/>
      </c>
      <c r="AM174" s="362" t="str">
        <f>IF(D174="","",IF(AND($B174='Oneri di Urbanizzazione'!$E$29,$C174='Oneri di Urbanizzazione'!$E$31),IF(COUNTIF(AM$3:AM173,$D174)=0,$D174,""),""))</f>
        <v/>
      </c>
      <c r="AN174" s="362" t="str">
        <f>IF(E174="","",IF(AND($B174='Oneri di Urbanizzazione'!$E$29,$C174='Oneri di Urbanizzazione'!$E$31,$D174='Oneri di Urbanizzazione'!$E$34),IF(COUNTIF(AN$3:AN173,$E174)=0,$E174,""),""))</f>
        <v/>
      </c>
      <c r="AO174" s="362" t="str">
        <f>IF(F174="","",IF(AND($B174='Oneri di Urbanizzazione'!$E$29,$C174='Oneri di Urbanizzazione'!$E$31,$D174='Oneri di Urbanizzazione'!$E$34,$E174='Oneri di Urbanizzazione'!$E$36),IF(COUNTIF(AO$3:AO173,$F174)=0,$F174,""),""))</f>
        <v/>
      </c>
      <c r="AP174" s="362" t="str">
        <f>IF(G174="","",IF(AND($B174='Oneri di Urbanizzazione'!$E$29,$C174='Oneri di Urbanizzazione'!$E$31,$D174='Oneri di Urbanizzazione'!$E$34,$E174='Oneri di Urbanizzazione'!$E$36,$F174='Oneri di Urbanizzazione'!$E$38),IF(COUNTIF(AP$3:AP173,$G174)=0,$G174,""),""))</f>
        <v/>
      </c>
      <c r="AY174">
        <f t="shared" si="57"/>
        <v>172</v>
      </c>
      <c r="AZ174" s="375" t="str">
        <f t="shared" si="49"/>
        <v/>
      </c>
      <c r="BA174" s="375" t="str">
        <f t="shared" si="50"/>
        <v/>
      </c>
      <c r="BB174" s="375" t="str">
        <f t="shared" si="51"/>
        <v/>
      </c>
      <c r="BC174" s="375" t="str">
        <f t="shared" si="52"/>
        <v/>
      </c>
      <c r="BD174" s="375" t="str">
        <f t="shared" si="53"/>
        <v/>
      </c>
      <c r="BE174" s="375" t="str">
        <f t="shared" si="54"/>
        <v/>
      </c>
      <c r="BI174" t="str">
        <f>IF(BP174&lt;&gt;"",MAX(BI$3:BI173)+1,"")</f>
        <v/>
      </c>
      <c r="BJ174" t="str">
        <f>IF(BQ174&lt;&gt;"",MAX(BJ$3:BJ173)+1,"")</f>
        <v/>
      </c>
      <c r="BK174" t="str">
        <f>IF(BR174&lt;&gt;"",MAX(BK$3:BK173)+1,"")</f>
        <v/>
      </c>
      <c r="BL174" t="str">
        <f>IF(BS174&lt;&gt;"",MAX(BL$3:BL173)+1,"")</f>
        <v/>
      </c>
      <c r="BM174" t="str">
        <f>IF(BT174&lt;&gt;"",MAX(BM$3:BM173)+1,"")</f>
        <v/>
      </c>
      <c r="BN174" t="str">
        <f>IF(BU174&lt;&gt;"",MAX(BN$3:BN173)+1,"")</f>
        <v/>
      </c>
      <c r="BP174" t="str">
        <f>IF(B174&lt;&gt;"",IF(COUNTIF(BP$3:BP173,B174)&gt;0,"",B174),"")</f>
        <v/>
      </c>
      <c r="BQ174" t="str">
        <f>IF(C174&lt;&gt;"",IF(COUNTIF(BQ$3:BQ173,C174)&gt;0,"",C174),"")</f>
        <v/>
      </c>
      <c r="BR174" t="str">
        <f>IF(D174&lt;&gt;"",IF(COUNTIF(BR$3:BR173,D174)&gt;0,"",D174),"")</f>
        <v/>
      </c>
      <c r="BS174" t="str">
        <f>IF(E174&lt;&gt;"",IF(COUNTIF(BS$3:BS173,E174)&gt;0,"",E174),"")</f>
        <v/>
      </c>
      <c r="BT174" t="str">
        <f>IF(F174&lt;&gt;"",IF(COUNTIF(BT$3:BT173,F174)&gt;0,"",F174),"")</f>
        <v/>
      </c>
      <c r="BU174" t="str">
        <f>IF(G174&lt;&gt;"",IF(COUNTIF(BU$3:BU173,G174)&gt;0,"",G174),"")</f>
        <v/>
      </c>
    </row>
    <row r="175" spans="1:73" ht="18" x14ac:dyDescent="0.2">
      <c r="A175" s="595" t="str">
        <f t="shared" si="43"/>
        <v/>
      </c>
      <c r="B175" s="596"/>
      <c r="C175" s="596"/>
      <c r="D175" s="596"/>
      <c r="E175" s="597"/>
      <c r="F175" s="596"/>
      <c r="G175" s="596"/>
      <c r="H175" s="598"/>
      <c r="I175" s="598"/>
      <c r="J175" s="598"/>
      <c r="K175" s="948"/>
      <c r="L175" s="822"/>
      <c r="M175" s="822"/>
      <c r="N175" s="950"/>
      <c r="O175" s="599"/>
      <c r="P175" s="597"/>
      <c r="Q175" s="597"/>
      <c r="R175" s="597"/>
      <c r="S175" s="600"/>
      <c r="V175" s="362">
        <f t="shared" si="55"/>
        <v>173</v>
      </c>
      <c r="W175" s="601" t="str">
        <f t="shared" si="56"/>
        <v/>
      </c>
      <c r="X175" s="601" t="str">
        <f t="shared" si="44"/>
        <v/>
      </c>
      <c r="Y175" s="601" t="str">
        <f t="shared" si="45"/>
        <v/>
      </c>
      <c r="Z175" s="601" t="str">
        <f t="shared" si="46"/>
        <v/>
      </c>
      <c r="AA175" s="601" t="str">
        <f t="shared" si="47"/>
        <v/>
      </c>
      <c r="AB175" s="601" t="str">
        <f t="shared" si="48"/>
        <v/>
      </c>
      <c r="AD175" s="362" t="str">
        <f>IF(AK175&lt;&gt;"",MAX(AD$3:AD174)+1,"")</f>
        <v/>
      </c>
      <c r="AE175" s="362" t="str">
        <f>IF(AL175&lt;&gt;"",MAX(AE$3:AE174)+1,"")</f>
        <v/>
      </c>
      <c r="AF175" s="362" t="str">
        <f>IF(AM175&lt;&gt;"",MAX(AF$3:AF174)+1,"")</f>
        <v/>
      </c>
      <c r="AG175" s="362" t="str">
        <f>IF(AN175&lt;&gt;"",MAX(AG$3:AG174)+1,"")</f>
        <v/>
      </c>
      <c r="AH175" s="362" t="str">
        <f>IF(AO175&lt;&gt;"",MAX(AH$3:AH174)+1,"")</f>
        <v/>
      </c>
      <c r="AI175" s="362" t="str">
        <f>IF(AP175&lt;&gt;"",MAX(AI$3:AI174)+1,"")</f>
        <v/>
      </c>
      <c r="AK175" s="362" t="str">
        <f>IF(B175="","",IF(COUNTIF($AK$3:AL174,B175)=0,B175,""))</f>
        <v/>
      </c>
      <c r="AL175" s="362" t="str">
        <f>IF(C175="","",IF($B175='Oneri di Urbanizzazione'!$E$29,IF(COUNTIF($AL$3:AL174,$C175)=0,$C175,""),""))</f>
        <v/>
      </c>
      <c r="AM175" s="362" t="str">
        <f>IF(D175="","",IF(AND($B175='Oneri di Urbanizzazione'!$E$29,$C175='Oneri di Urbanizzazione'!$E$31),IF(COUNTIF(AM$3:AM174,$D175)=0,$D175,""),""))</f>
        <v/>
      </c>
      <c r="AN175" s="362" t="str">
        <f>IF(E175="","",IF(AND($B175='Oneri di Urbanizzazione'!$E$29,$C175='Oneri di Urbanizzazione'!$E$31,$D175='Oneri di Urbanizzazione'!$E$34),IF(COUNTIF(AN$3:AN174,$E175)=0,$E175,""),""))</f>
        <v/>
      </c>
      <c r="AO175" s="362" t="str">
        <f>IF(F175="","",IF(AND($B175='Oneri di Urbanizzazione'!$E$29,$C175='Oneri di Urbanizzazione'!$E$31,$D175='Oneri di Urbanizzazione'!$E$34,$E175='Oneri di Urbanizzazione'!$E$36),IF(COUNTIF(AO$3:AO174,$F175)=0,$F175,""),""))</f>
        <v/>
      </c>
      <c r="AP175" s="362" t="str">
        <f>IF(G175="","",IF(AND($B175='Oneri di Urbanizzazione'!$E$29,$C175='Oneri di Urbanizzazione'!$E$31,$D175='Oneri di Urbanizzazione'!$E$34,$E175='Oneri di Urbanizzazione'!$E$36,$F175='Oneri di Urbanizzazione'!$E$38),IF(COUNTIF(AP$3:AP174,$G175)=0,$G175,""),""))</f>
        <v/>
      </c>
      <c r="AY175">
        <f t="shared" si="57"/>
        <v>173</v>
      </c>
      <c r="AZ175" s="375" t="str">
        <f t="shared" si="49"/>
        <v/>
      </c>
      <c r="BA175" s="375" t="str">
        <f t="shared" si="50"/>
        <v/>
      </c>
      <c r="BB175" s="375" t="str">
        <f t="shared" si="51"/>
        <v/>
      </c>
      <c r="BC175" s="375" t="str">
        <f t="shared" si="52"/>
        <v/>
      </c>
      <c r="BD175" s="375" t="str">
        <f t="shared" si="53"/>
        <v/>
      </c>
      <c r="BE175" s="375" t="str">
        <f t="shared" si="54"/>
        <v/>
      </c>
      <c r="BI175" t="str">
        <f>IF(BP175&lt;&gt;"",MAX(BI$3:BI174)+1,"")</f>
        <v/>
      </c>
      <c r="BJ175" t="str">
        <f>IF(BQ175&lt;&gt;"",MAX(BJ$3:BJ174)+1,"")</f>
        <v/>
      </c>
      <c r="BK175" t="str">
        <f>IF(BR175&lt;&gt;"",MAX(BK$3:BK174)+1,"")</f>
        <v/>
      </c>
      <c r="BL175" t="str">
        <f>IF(BS175&lt;&gt;"",MAX(BL$3:BL174)+1,"")</f>
        <v/>
      </c>
      <c r="BM175" t="str">
        <f>IF(BT175&lt;&gt;"",MAX(BM$3:BM174)+1,"")</f>
        <v/>
      </c>
      <c r="BN175" t="str">
        <f>IF(BU175&lt;&gt;"",MAX(BN$3:BN174)+1,"")</f>
        <v/>
      </c>
      <c r="BP175" t="str">
        <f>IF(B175&lt;&gt;"",IF(COUNTIF(BP$3:BP174,B175)&gt;0,"",B175),"")</f>
        <v/>
      </c>
      <c r="BQ175" t="str">
        <f>IF(C175&lt;&gt;"",IF(COUNTIF(BQ$3:BQ174,C175)&gt;0,"",C175),"")</f>
        <v/>
      </c>
      <c r="BR175" t="str">
        <f>IF(D175&lt;&gt;"",IF(COUNTIF(BR$3:BR174,D175)&gt;0,"",D175),"")</f>
        <v/>
      </c>
      <c r="BS175" t="str">
        <f>IF(E175&lt;&gt;"",IF(COUNTIF(BS$3:BS174,E175)&gt;0,"",E175),"")</f>
        <v/>
      </c>
      <c r="BT175" t="str">
        <f>IF(F175&lt;&gt;"",IF(COUNTIF(BT$3:BT174,F175)&gt;0,"",F175),"")</f>
        <v/>
      </c>
      <c r="BU175" t="str">
        <f>IF(G175&lt;&gt;"",IF(COUNTIF(BU$3:BU174,G175)&gt;0,"",G175),"")</f>
        <v/>
      </c>
    </row>
    <row r="176" spans="1:73" ht="18" x14ac:dyDescent="0.2">
      <c r="A176" s="595" t="str">
        <f t="shared" si="43"/>
        <v/>
      </c>
      <c r="B176" s="596"/>
      <c r="C176" s="596"/>
      <c r="D176" s="596"/>
      <c r="E176" s="597"/>
      <c r="F176" s="596"/>
      <c r="G176" s="596"/>
      <c r="H176" s="598"/>
      <c r="I176" s="598"/>
      <c r="J176" s="598"/>
      <c r="K176" s="948"/>
      <c r="L176" s="822"/>
      <c r="M176" s="822"/>
      <c r="N176" s="950"/>
      <c r="O176" s="599"/>
      <c r="P176" s="597"/>
      <c r="Q176" s="597"/>
      <c r="R176" s="597"/>
      <c r="S176" s="600"/>
      <c r="V176" s="362">
        <f t="shared" si="55"/>
        <v>174</v>
      </c>
      <c r="W176" s="601" t="str">
        <f t="shared" si="56"/>
        <v/>
      </c>
      <c r="X176" s="601" t="str">
        <f t="shared" si="44"/>
        <v/>
      </c>
      <c r="Y176" s="601" t="str">
        <f t="shared" si="45"/>
        <v/>
      </c>
      <c r="Z176" s="601" t="str">
        <f t="shared" si="46"/>
        <v/>
      </c>
      <c r="AA176" s="601" t="str">
        <f t="shared" si="47"/>
        <v/>
      </c>
      <c r="AB176" s="601" t="str">
        <f t="shared" si="48"/>
        <v/>
      </c>
      <c r="AD176" s="362" t="str">
        <f>IF(AK176&lt;&gt;"",MAX(AD$3:AD175)+1,"")</f>
        <v/>
      </c>
      <c r="AE176" s="362" t="str">
        <f>IF(AL176&lt;&gt;"",MAX(AE$3:AE175)+1,"")</f>
        <v/>
      </c>
      <c r="AF176" s="362" t="str">
        <f>IF(AM176&lt;&gt;"",MAX(AF$3:AF175)+1,"")</f>
        <v/>
      </c>
      <c r="AG176" s="362" t="str">
        <f>IF(AN176&lt;&gt;"",MAX(AG$3:AG175)+1,"")</f>
        <v/>
      </c>
      <c r="AH176" s="362" t="str">
        <f>IF(AO176&lt;&gt;"",MAX(AH$3:AH175)+1,"")</f>
        <v/>
      </c>
      <c r="AI176" s="362" t="str">
        <f>IF(AP176&lt;&gt;"",MAX(AI$3:AI175)+1,"")</f>
        <v/>
      </c>
      <c r="AK176" s="362" t="str">
        <f>IF(B176="","",IF(COUNTIF($AK$3:AL175,B176)=0,B176,""))</f>
        <v/>
      </c>
      <c r="AL176" s="362" t="str">
        <f>IF(C176="","",IF($B176='Oneri di Urbanizzazione'!$E$29,IF(COUNTIF($AL$3:AL175,$C176)=0,$C176,""),""))</f>
        <v/>
      </c>
      <c r="AM176" s="362" t="str">
        <f>IF(D176="","",IF(AND($B176='Oneri di Urbanizzazione'!$E$29,$C176='Oneri di Urbanizzazione'!$E$31),IF(COUNTIF(AM$3:AM175,$D176)=0,$D176,""),""))</f>
        <v/>
      </c>
      <c r="AN176" s="362" t="str">
        <f>IF(E176="","",IF(AND($B176='Oneri di Urbanizzazione'!$E$29,$C176='Oneri di Urbanizzazione'!$E$31,$D176='Oneri di Urbanizzazione'!$E$34),IF(COUNTIF(AN$3:AN175,$E176)=0,$E176,""),""))</f>
        <v/>
      </c>
      <c r="AO176" s="362" t="str">
        <f>IF(F176="","",IF(AND($B176='Oneri di Urbanizzazione'!$E$29,$C176='Oneri di Urbanizzazione'!$E$31,$D176='Oneri di Urbanizzazione'!$E$34,$E176='Oneri di Urbanizzazione'!$E$36),IF(COUNTIF(AO$3:AO175,$F176)=0,$F176,""),""))</f>
        <v/>
      </c>
      <c r="AP176" s="362" t="str">
        <f>IF(G176="","",IF(AND($B176='Oneri di Urbanizzazione'!$E$29,$C176='Oneri di Urbanizzazione'!$E$31,$D176='Oneri di Urbanizzazione'!$E$34,$E176='Oneri di Urbanizzazione'!$E$36,$F176='Oneri di Urbanizzazione'!$E$38),IF(COUNTIF(AP$3:AP175,$G176)=0,$G176,""),""))</f>
        <v/>
      </c>
      <c r="AY176">
        <f t="shared" si="57"/>
        <v>174</v>
      </c>
      <c r="AZ176" s="375" t="str">
        <f t="shared" si="49"/>
        <v/>
      </c>
      <c r="BA176" s="375" t="str">
        <f t="shared" si="50"/>
        <v/>
      </c>
      <c r="BB176" s="375" t="str">
        <f t="shared" si="51"/>
        <v/>
      </c>
      <c r="BC176" s="375" t="str">
        <f t="shared" si="52"/>
        <v/>
      </c>
      <c r="BD176" s="375" t="str">
        <f t="shared" si="53"/>
        <v/>
      </c>
      <c r="BE176" s="375" t="str">
        <f t="shared" si="54"/>
        <v/>
      </c>
      <c r="BI176" t="str">
        <f>IF(BP176&lt;&gt;"",MAX(BI$3:BI175)+1,"")</f>
        <v/>
      </c>
      <c r="BJ176" t="str">
        <f>IF(BQ176&lt;&gt;"",MAX(BJ$3:BJ175)+1,"")</f>
        <v/>
      </c>
      <c r="BK176" t="str">
        <f>IF(BR176&lt;&gt;"",MAX(BK$3:BK175)+1,"")</f>
        <v/>
      </c>
      <c r="BL176" t="str">
        <f>IF(BS176&lt;&gt;"",MAX(BL$3:BL175)+1,"")</f>
        <v/>
      </c>
      <c r="BM176" t="str">
        <f>IF(BT176&lt;&gt;"",MAX(BM$3:BM175)+1,"")</f>
        <v/>
      </c>
      <c r="BN176" t="str">
        <f>IF(BU176&lt;&gt;"",MAX(BN$3:BN175)+1,"")</f>
        <v/>
      </c>
      <c r="BP176" t="str">
        <f>IF(B176&lt;&gt;"",IF(COUNTIF(BP$3:BP175,B176)&gt;0,"",B176),"")</f>
        <v/>
      </c>
      <c r="BQ176" t="str">
        <f>IF(C176&lt;&gt;"",IF(COUNTIF(BQ$3:BQ175,C176)&gt;0,"",C176),"")</f>
        <v/>
      </c>
      <c r="BR176" t="str">
        <f>IF(D176&lt;&gt;"",IF(COUNTIF(BR$3:BR175,D176)&gt;0,"",D176),"")</f>
        <v/>
      </c>
      <c r="BS176" t="str">
        <f>IF(E176&lt;&gt;"",IF(COUNTIF(BS$3:BS175,E176)&gt;0,"",E176),"")</f>
        <v/>
      </c>
      <c r="BT176" t="str">
        <f>IF(F176&lt;&gt;"",IF(COUNTIF(BT$3:BT175,F176)&gt;0,"",F176),"")</f>
        <v/>
      </c>
      <c r="BU176" t="str">
        <f>IF(G176&lt;&gt;"",IF(COUNTIF(BU$3:BU175,G176)&gt;0,"",G176),"")</f>
        <v/>
      </c>
    </row>
    <row r="177" spans="1:73" ht="18" x14ac:dyDescent="0.2">
      <c r="A177" s="595" t="str">
        <f t="shared" si="43"/>
        <v/>
      </c>
      <c r="B177" s="596"/>
      <c r="C177" s="596"/>
      <c r="D177" s="596"/>
      <c r="E177" s="597"/>
      <c r="F177" s="596"/>
      <c r="G177" s="596"/>
      <c r="H177" s="598"/>
      <c r="I177" s="598"/>
      <c r="J177" s="598"/>
      <c r="K177" s="948"/>
      <c r="L177" s="822"/>
      <c r="M177" s="822"/>
      <c r="N177" s="950"/>
      <c r="O177" s="599"/>
      <c r="P177" s="597"/>
      <c r="Q177" s="597"/>
      <c r="R177" s="597"/>
      <c r="S177" s="600"/>
      <c r="V177" s="362">
        <f t="shared" si="55"/>
        <v>175</v>
      </c>
      <c r="W177" s="601" t="str">
        <f t="shared" si="56"/>
        <v/>
      </c>
      <c r="X177" s="601" t="str">
        <f t="shared" si="44"/>
        <v/>
      </c>
      <c r="Y177" s="601" t="str">
        <f t="shared" si="45"/>
        <v/>
      </c>
      <c r="Z177" s="601" t="str">
        <f t="shared" si="46"/>
        <v/>
      </c>
      <c r="AA177" s="601" t="str">
        <f t="shared" si="47"/>
        <v/>
      </c>
      <c r="AB177" s="601" t="str">
        <f t="shared" si="48"/>
        <v/>
      </c>
      <c r="AD177" s="362" t="str">
        <f>IF(AK177&lt;&gt;"",MAX(AD$3:AD176)+1,"")</f>
        <v/>
      </c>
      <c r="AE177" s="362" t="str">
        <f>IF(AL177&lt;&gt;"",MAX(AE$3:AE176)+1,"")</f>
        <v/>
      </c>
      <c r="AF177" s="362" t="str">
        <f>IF(AM177&lt;&gt;"",MAX(AF$3:AF176)+1,"")</f>
        <v/>
      </c>
      <c r="AG177" s="362" t="str">
        <f>IF(AN177&lt;&gt;"",MAX(AG$3:AG176)+1,"")</f>
        <v/>
      </c>
      <c r="AH177" s="362" t="str">
        <f>IF(AO177&lt;&gt;"",MAX(AH$3:AH176)+1,"")</f>
        <v/>
      </c>
      <c r="AI177" s="362" t="str">
        <f>IF(AP177&lt;&gt;"",MAX(AI$3:AI176)+1,"")</f>
        <v/>
      </c>
      <c r="AK177" s="362" t="str">
        <f>IF(B177="","",IF(COUNTIF($AK$3:AL176,B177)=0,B177,""))</f>
        <v/>
      </c>
      <c r="AL177" s="362" t="str">
        <f>IF(C177="","",IF($B177='Oneri di Urbanizzazione'!$E$29,IF(COUNTIF($AL$3:AL176,$C177)=0,$C177,""),""))</f>
        <v/>
      </c>
      <c r="AM177" s="362" t="str">
        <f>IF(D177="","",IF(AND($B177='Oneri di Urbanizzazione'!$E$29,$C177='Oneri di Urbanizzazione'!$E$31),IF(COUNTIF(AM$3:AM176,$D177)=0,$D177,""),""))</f>
        <v/>
      </c>
      <c r="AN177" s="362" t="str">
        <f>IF(E177="","",IF(AND($B177='Oneri di Urbanizzazione'!$E$29,$C177='Oneri di Urbanizzazione'!$E$31,$D177='Oneri di Urbanizzazione'!$E$34),IF(COUNTIF(AN$3:AN176,$E177)=0,$E177,""),""))</f>
        <v/>
      </c>
      <c r="AO177" s="362" t="str">
        <f>IF(F177="","",IF(AND($B177='Oneri di Urbanizzazione'!$E$29,$C177='Oneri di Urbanizzazione'!$E$31,$D177='Oneri di Urbanizzazione'!$E$34,$E177='Oneri di Urbanizzazione'!$E$36),IF(COUNTIF(AO$3:AO176,$F177)=0,$F177,""),""))</f>
        <v/>
      </c>
      <c r="AP177" s="362" t="str">
        <f>IF(G177="","",IF(AND($B177='Oneri di Urbanizzazione'!$E$29,$C177='Oneri di Urbanizzazione'!$E$31,$D177='Oneri di Urbanizzazione'!$E$34,$E177='Oneri di Urbanizzazione'!$E$36,$F177='Oneri di Urbanizzazione'!$E$38),IF(COUNTIF(AP$3:AP176,$G177)=0,$G177,""),""))</f>
        <v/>
      </c>
      <c r="AY177">
        <f t="shared" si="57"/>
        <v>175</v>
      </c>
      <c r="AZ177" s="375" t="str">
        <f t="shared" si="49"/>
        <v/>
      </c>
      <c r="BA177" s="375" t="str">
        <f t="shared" si="50"/>
        <v/>
      </c>
      <c r="BB177" s="375" t="str">
        <f t="shared" si="51"/>
        <v/>
      </c>
      <c r="BC177" s="375" t="str">
        <f t="shared" si="52"/>
        <v/>
      </c>
      <c r="BD177" s="375" t="str">
        <f t="shared" si="53"/>
        <v/>
      </c>
      <c r="BE177" s="375" t="str">
        <f t="shared" si="54"/>
        <v/>
      </c>
      <c r="BI177" t="str">
        <f>IF(BP177&lt;&gt;"",MAX(BI$3:BI176)+1,"")</f>
        <v/>
      </c>
      <c r="BJ177" t="str">
        <f>IF(BQ177&lt;&gt;"",MAX(BJ$3:BJ176)+1,"")</f>
        <v/>
      </c>
      <c r="BK177" t="str">
        <f>IF(BR177&lt;&gt;"",MAX(BK$3:BK176)+1,"")</f>
        <v/>
      </c>
      <c r="BL177" t="str">
        <f>IF(BS177&lt;&gt;"",MAX(BL$3:BL176)+1,"")</f>
        <v/>
      </c>
      <c r="BM177" t="str">
        <f>IF(BT177&lt;&gt;"",MAX(BM$3:BM176)+1,"")</f>
        <v/>
      </c>
      <c r="BN177" t="str">
        <f>IF(BU177&lt;&gt;"",MAX(BN$3:BN176)+1,"")</f>
        <v/>
      </c>
      <c r="BP177" t="str">
        <f>IF(B177&lt;&gt;"",IF(COUNTIF(BP$3:BP176,B177)&gt;0,"",B177),"")</f>
        <v/>
      </c>
      <c r="BQ177" t="str">
        <f>IF(C177&lt;&gt;"",IF(COUNTIF(BQ$3:BQ176,C177)&gt;0,"",C177),"")</f>
        <v/>
      </c>
      <c r="BR177" t="str">
        <f>IF(D177&lt;&gt;"",IF(COUNTIF(BR$3:BR176,D177)&gt;0,"",D177),"")</f>
        <v/>
      </c>
      <c r="BS177" t="str">
        <f>IF(E177&lt;&gt;"",IF(COUNTIF(BS$3:BS176,E177)&gt;0,"",E177),"")</f>
        <v/>
      </c>
      <c r="BT177" t="str">
        <f>IF(F177&lt;&gt;"",IF(COUNTIF(BT$3:BT176,F177)&gt;0,"",F177),"")</f>
        <v/>
      </c>
      <c r="BU177" t="str">
        <f>IF(G177&lt;&gt;"",IF(COUNTIF(BU$3:BU176,G177)&gt;0,"",G177),"")</f>
        <v/>
      </c>
    </row>
    <row r="178" spans="1:73" ht="18" x14ac:dyDescent="0.2">
      <c r="A178" s="595" t="str">
        <f t="shared" si="43"/>
        <v/>
      </c>
      <c r="B178" s="596"/>
      <c r="C178" s="596"/>
      <c r="D178" s="596"/>
      <c r="E178" s="597"/>
      <c r="F178" s="596"/>
      <c r="G178" s="596"/>
      <c r="H178" s="598"/>
      <c r="I178" s="598"/>
      <c r="J178" s="598"/>
      <c r="K178" s="948"/>
      <c r="L178" s="822"/>
      <c r="M178" s="822"/>
      <c r="N178" s="950"/>
      <c r="O178" s="599"/>
      <c r="P178" s="597"/>
      <c r="Q178" s="597"/>
      <c r="R178" s="597"/>
      <c r="S178" s="600"/>
      <c r="V178" s="362">
        <f t="shared" si="55"/>
        <v>176</v>
      </c>
      <c r="W178" s="601" t="str">
        <f t="shared" si="56"/>
        <v/>
      </c>
      <c r="X178" s="601" t="str">
        <f t="shared" si="44"/>
        <v/>
      </c>
      <c r="Y178" s="601" t="str">
        <f t="shared" si="45"/>
        <v/>
      </c>
      <c r="Z178" s="601" t="str">
        <f t="shared" si="46"/>
        <v/>
      </c>
      <c r="AA178" s="601" t="str">
        <f t="shared" si="47"/>
        <v/>
      </c>
      <c r="AB178" s="601" t="str">
        <f t="shared" si="48"/>
        <v/>
      </c>
      <c r="AD178" s="362" t="str">
        <f>IF(AK178&lt;&gt;"",MAX(AD$3:AD177)+1,"")</f>
        <v/>
      </c>
      <c r="AE178" s="362" t="str">
        <f>IF(AL178&lt;&gt;"",MAX(AE$3:AE177)+1,"")</f>
        <v/>
      </c>
      <c r="AF178" s="362" t="str">
        <f>IF(AM178&lt;&gt;"",MAX(AF$3:AF177)+1,"")</f>
        <v/>
      </c>
      <c r="AG178" s="362" t="str">
        <f>IF(AN178&lt;&gt;"",MAX(AG$3:AG177)+1,"")</f>
        <v/>
      </c>
      <c r="AH178" s="362" t="str">
        <f>IF(AO178&lt;&gt;"",MAX(AH$3:AH177)+1,"")</f>
        <v/>
      </c>
      <c r="AI178" s="362" t="str">
        <f>IF(AP178&lt;&gt;"",MAX(AI$3:AI177)+1,"")</f>
        <v/>
      </c>
      <c r="AK178" s="362" t="str">
        <f>IF(B178="","",IF(COUNTIF($AK$3:AL177,B178)=0,B178,""))</f>
        <v/>
      </c>
      <c r="AL178" s="362" t="str">
        <f>IF(C178="","",IF($B178='Oneri di Urbanizzazione'!$E$29,IF(COUNTIF($AL$3:AL177,$C178)=0,$C178,""),""))</f>
        <v/>
      </c>
      <c r="AM178" s="362" t="str">
        <f>IF(D178="","",IF(AND($B178='Oneri di Urbanizzazione'!$E$29,$C178='Oneri di Urbanizzazione'!$E$31),IF(COUNTIF(AM$3:AM177,$D178)=0,$D178,""),""))</f>
        <v/>
      </c>
      <c r="AN178" s="362" t="str">
        <f>IF(E178="","",IF(AND($B178='Oneri di Urbanizzazione'!$E$29,$C178='Oneri di Urbanizzazione'!$E$31,$D178='Oneri di Urbanizzazione'!$E$34),IF(COUNTIF(AN$3:AN177,$E178)=0,$E178,""),""))</f>
        <v/>
      </c>
      <c r="AO178" s="362" t="str">
        <f>IF(F178="","",IF(AND($B178='Oneri di Urbanizzazione'!$E$29,$C178='Oneri di Urbanizzazione'!$E$31,$D178='Oneri di Urbanizzazione'!$E$34,$E178='Oneri di Urbanizzazione'!$E$36),IF(COUNTIF(AO$3:AO177,$F178)=0,$F178,""),""))</f>
        <v/>
      </c>
      <c r="AP178" s="362" t="str">
        <f>IF(G178="","",IF(AND($B178='Oneri di Urbanizzazione'!$E$29,$C178='Oneri di Urbanizzazione'!$E$31,$D178='Oneri di Urbanizzazione'!$E$34,$E178='Oneri di Urbanizzazione'!$E$36,$F178='Oneri di Urbanizzazione'!$E$38),IF(COUNTIF(AP$3:AP177,$G178)=0,$G178,""),""))</f>
        <v/>
      </c>
      <c r="AY178">
        <f t="shared" si="57"/>
        <v>176</v>
      </c>
      <c r="AZ178" s="375" t="str">
        <f t="shared" si="49"/>
        <v/>
      </c>
      <c r="BA178" s="375" t="str">
        <f t="shared" si="50"/>
        <v/>
      </c>
      <c r="BB178" s="375" t="str">
        <f t="shared" si="51"/>
        <v/>
      </c>
      <c r="BC178" s="375" t="str">
        <f t="shared" si="52"/>
        <v/>
      </c>
      <c r="BD178" s="375" t="str">
        <f t="shared" si="53"/>
        <v/>
      </c>
      <c r="BE178" s="375" t="str">
        <f t="shared" si="54"/>
        <v/>
      </c>
      <c r="BI178" t="str">
        <f>IF(BP178&lt;&gt;"",MAX(BI$3:BI177)+1,"")</f>
        <v/>
      </c>
      <c r="BJ178" t="str">
        <f>IF(BQ178&lt;&gt;"",MAX(BJ$3:BJ177)+1,"")</f>
        <v/>
      </c>
      <c r="BK178" t="str">
        <f>IF(BR178&lt;&gt;"",MAX(BK$3:BK177)+1,"")</f>
        <v/>
      </c>
      <c r="BL178" t="str">
        <f>IF(BS178&lt;&gt;"",MAX(BL$3:BL177)+1,"")</f>
        <v/>
      </c>
      <c r="BM178" t="str">
        <f>IF(BT178&lt;&gt;"",MAX(BM$3:BM177)+1,"")</f>
        <v/>
      </c>
      <c r="BN178" t="str">
        <f>IF(BU178&lt;&gt;"",MAX(BN$3:BN177)+1,"")</f>
        <v/>
      </c>
      <c r="BP178" t="str">
        <f>IF(B178&lt;&gt;"",IF(COUNTIF(BP$3:BP177,B178)&gt;0,"",B178),"")</f>
        <v/>
      </c>
      <c r="BQ178" t="str">
        <f>IF(C178&lt;&gt;"",IF(COUNTIF(BQ$3:BQ177,C178)&gt;0,"",C178),"")</f>
        <v/>
      </c>
      <c r="BR178" t="str">
        <f>IF(D178&lt;&gt;"",IF(COUNTIF(BR$3:BR177,D178)&gt;0,"",D178),"")</f>
        <v/>
      </c>
      <c r="BS178" t="str">
        <f>IF(E178&lt;&gt;"",IF(COUNTIF(BS$3:BS177,E178)&gt;0,"",E178),"")</f>
        <v/>
      </c>
      <c r="BT178" t="str">
        <f>IF(F178&lt;&gt;"",IF(COUNTIF(BT$3:BT177,F178)&gt;0,"",F178),"")</f>
        <v/>
      </c>
      <c r="BU178" t="str">
        <f>IF(G178&lt;&gt;"",IF(COUNTIF(BU$3:BU177,G178)&gt;0,"",G178),"")</f>
        <v/>
      </c>
    </row>
    <row r="179" spans="1:73" ht="18" x14ac:dyDescent="0.2">
      <c r="A179" s="595" t="str">
        <f t="shared" si="43"/>
        <v/>
      </c>
      <c r="B179" s="596"/>
      <c r="C179" s="596"/>
      <c r="D179" s="596"/>
      <c r="E179" s="597"/>
      <c r="F179" s="596"/>
      <c r="G179" s="596"/>
      <c r="H179" s="598"/>
      <c r="I179" s="598"/>
      <c r="J179" s="598"/>
      <c r="K179" s="948"/>
      <c r="L179" s="822"/>
      <c r="M179" s="822"/>
      <c r="N179" s="950"/>
      <c r="O179" s="599"/>
      <c r="P179" s="597"/>
      <c r="Q179" s="597"/>
      <c r="R179" s="597"/>
      <c r="S179" s="600"/>
      <c r="V179" s="362">
        <f t="shared" si="55"/>
        <v>177</v>
      </c>
      <c r="W179" s="601" t="str">
        <f t="shared" si="56"/>
        <v/>
      </c>
      <c r="X179" s="601" t="str">
        <f t="shared" si="44"/>
        <v/>
      </c>
      <c r="Y179" s="601" t="str">
        <f t="shared" si="45"/>
        <v/>
      </c>
      <c r="Z179" s="601" t="str">
        <f t="shared" si="46"/>
        <v/>
      </c>
      <c r="AA179" s="601" t="str">
        <f t="shared" si="47"/>
        <v/>
      </c>
      <c r="AB179" s="601" t="str">
        <f t="shared" si="48"/>
        <v/>
      </c>
      <c r="AD179" s="362" t="str">
        <f>IF(AK179&lt;&gt;"",MAX(AD$3:AD178)+1,"")</f>
        <v/>
      </c>
      <c r="AE179" s="362" t="str">
        <f>IF(AL179&lt;&gt;"",MAX(AE$3:AE178)+1,"")</f>
        <v/>
      </c>
      <c r="AF179" s="362" t="str">
        <f>IF(AM179&lt;&gt;"",MAX(AF$3:AF178)+1,"")</f>
        <v/>
      </c>
      <c r="AG179" s="362" t="str">
        <f>IF(AN179&lt;&gt;"",MAX(AG$3:AG178)+1,"")</f>
        <v/>
      </c>
      <c r="AH179" s="362" t="str">
        <f>IF(AO179&lt;&gt;"",MAX(AH$3:AH178)+1,"")</f>
        <v/>
      </c>
      <c r="AI179" s="362" t="str">
        <f>IF(AP179&lt;&gt;"",MAX(AI$3:AI178)+1,"")</f>
        <v/>
      </c>
      <c r="AK179" s="362" t="str">
        <f>IF(B179="","",IF(COUNTIF($AK$3:AL178,B179)=0,B179,""))</f>
        <v/>
      </c>
      <c r="AL179" s="362" t="str">
        <f>IF(C179="","",IF($B179='Oneri di Urbanizzazione'!$E$29,IF(COUNTIF($AL$3:AL178,$C179)=0,$C179,""),""))</f>
        <v/>
      </c>
      <c r="AM179" s="362" t="str">
        <f>IF(D179="","",IF(AND($B179='Oneri di Urbanizzazione'!$E$29,$C179='Oneri di Urbanizzazione'!$E$31),IF(COUNTIF(AM$3:AM178,$D179)=0,$D179,""),""))</f>
        <v/>
      </c>
      <c r="AN179" s="362" t="str">
        <f>IF(E179="","",IF(AND($B179='Oneri di Urbanizzazione'!$E$29,$C179='Oneri di Urbanizzazione'!$E$31,$D179='Oneri di Urbanizzazione'!$E$34),IF(COUNTIF(AN$3:AN178,$E179)=0,$E179,""),""))</f>
        <v/>
      </c>
      <c r="AO179" s="362" t="str">
        <f>IF(F179="","",IF(AND($B179='Oneri di Urbanizzazione'!$E$29,$C179='Oneri di Urbanizzazione'!$E$31,$D179='Oneri di Urbanizzazione'!$E$34,$E179='Oneri di Urbanizzazione'!$E$36),IF(COUNTIF(AO$3:AO178,$F179)=0,$F179,""),""))</f>
        <v/>
      </c>
      <c r="AP179" s="362" t="str">
        <f>IF(G179="","",IF(AND($B179='Oneri di Urbanizzazione'!$E$29,$C179='Oneri di Urbanizzazione'!$E$31,$D179='Oneri di Urbanizzazione'!$E$34,$E179='Oneri di Urbanizzazione'!$E$36,$F179='Oneri di Urbanizzazione'!$E$38),IF(COUNTIF(AP$3:AP178,$G179)=0,$G179,""),""))</f>
        <v/>
      </c>
      <c r="AY179">
        <f t="shared" si="57"/>
        <v>177</v>
      </c>
      <c r="AZ179" s="375" t="str">
        <f t="shared" si="49"/>
        <v/>
      </c>
      <c r="BA179" s="375" t="str">
        <f t="shared" si="50"/>
        <v/>
      </c>
      <c r="BB179" s="375" t="str">
        <f t="shared" si="51"/>
        <v/>
      </c>
      <c r="BC179" s="375" t="str">
        <f t="shared" si="52"/>
        <v/>
      </c>
      <c r="BD179" s="375" t="str">
        <f t="shared" si="53"/>
        <v/>
      </c>
      <c r="BE179" s="375" t="str">
        <f t="shared" si="54"/>
        <v/>
      </c>
      <c r="BI179" t="str">
        <f>IF(BP179&lt;&gt;"",MAX(BI$3:BI178)+1,"")</f>
        <v/>
      </c>
      <c r="BJ179" t="str">
        <f>IF(BQ179&lt;&gt;"",MAX(BJ$3:BJ178)+1,"")</f>
        <v/>
      </c>
      <c r="BK179" t="str">
        <f>IF(BR179&lt;&gt;"",MAX(BK$3:BK178)+1,"")</f>
        <v/>
      </c>
      <c r="BL179" t="str">
        <f>IF(BS179&lt;&gt;"",MAX(BL$3:BL178)+1,"")</f>
        <v/>
      </c>
      <c r="BM179" t="str">
        <f>IF(BT179&lt;&gt;"",MAX(BM$3:BM178)+1,"")</f>
        <v/>
      </c>
      <c r="BN179" t="str">
        <f>IF(BU179&lt;&gt;"",MAX(BN$3:BN178)+1,"")</f>
        <v/>
      </c>
      <c r="BP179" t="str">
        <f>IF(B179&lt;&gt;"",IF(COUNTIF(BP$3:BP178,B179)&gt;0,"",B179),"")</f>
        <v/>
      </c>
      <c r="BQ179" t="str">
        <f>IF(C179&lt;&gt;"",IF(COUNTIF(BQ$3:BQ178,C179)&gt;0,"",C179),"")</f>
        <v/>
      </c>
      <c r="BR179" t="str">
        <f>IF(D179&lt;&gt;"",IF(COUNTIF(BR$3:BR178,D179)&gt;0,"",D179),"")</f>
        <v/>
      </c>
      <c r="BS179" t="str">
        <f>IF(E179&lt;&gt;"",IF(COUNTIF(BS$3:BS178,E179)&gt;0,"",E179),"")</f>
        <v/>
      </c>
      <c r="BT179" t="str">
        <f>IF(F179&lt;&gt;"",IF(COUNTIF(BT$3:BT178,F179)&gt;0,"",F179),"")</f>
        <v/>
      </c>
      <c r="BU179" t="str">
        <f>IF(G179&lt;&gt;"",IF(COUNTIF(BU$3:BU178,G179)&gt;0,"",G179),"")</f>
        <v/>
      </c>
    </row>
    <row r="180" spans="1:73" ht="18" x14ac:dyDescent="0.2">
      <c r="A180" s="595" t="str">
        <f t="shared" si="43"/>
        <v/>
      </c>
      <c r="B180" s="596"/>
      <c r="C180" s="596"/>
      <c r="D180" s="596"/>
      <c r="E180" s="597"/>
      <c r="F180" s="596"/>
      <c r="G180" s="596"/>
      <c r="H180" s="598"/>
      <c r="I180" s="598"/>
      <c r="J180" s="598"/>
      <c r="K180" s="948"/>
      <c r="L180" s="822"/>
      <c r="M180" s="822"/>
      <c r="N180" s="950"/>
      <c r="O180" s="599"/>
      <c r="P180" s="597"/>
      <c r="Q180" s="597"/>
      <c r="R180" s="597"/>
      <c r="S180" s="600"/>
      <c r="V180" s="362">
        <f t="shared" si="55"/>
        <v>178</v>
      </c>
      <c r="W180" s="601" t="str">
        <f t="shared" si="56"/>
        <v/>
      </c>
      <c r="X180" s="601" t="str">
        <f t="shared" si="44"/>
        <v/>
      </c>
      <c r="Y180" s="601" t="str">
        <f t="shared" si="45"/>
        <v/>
      </c>
      <c r="Z180" s="601" t="str">
        <f t="shared" si="46"/>
        <v/>
      </c>
      <c r="AA180" s="601" t="str">
        <f t="shared" si="47"/>
        <v/>
      </c>
      <c r="AB180" s="601" t="str">
        <f t="shared" si="48"/>
        <v/>
      </c>
      <c r="AD180" s="362" t="str">
        <f>IF(AK180&lt;&gt;"",MAX(AD$3:AD179)+1,"")</f>
        <v/>
      </c>
      <c r="AE180" s="362" t="str">
        <f>IF(AL180&lt;&gt;"",MAX(AE$3:AE179)+1,"")</f>
        <v/>
      </c>
      <c r="AF180" s="362" t="str">
        <f>IF(AM180&lt;&gt;"",MAX(AF$3:AF179)+1,"")</f>
        <v/>
      </c>
      <c r="AG180" s="362" t="str">
        <f>IF(AN180&lt;&gt;"",MAX(AG$3:AG179)+1,"")</f>
        <v/>
      </c>
      <c r="AH180" s="362" t="str">
        <f>IF(AO180&lt;&gt;"",MAX(AH$3:AH179)+1,"")</f>
        <v/>
      </c>
      <c r="AI180" s="362" t="str">
        <f>IF(AP180&lt;&gt;"",MAX(AI$3:AI179)+1,"")</f>
        <v/>
      </c>
      <c r="AK180" s="362" t="str">
        <f>IF(B180="","",IF(COUNTIF($AK$3:AL179,B180)=0,B180,""))</f>
        <v/>
      </c>
      <c r="AL180" s="362" t="str">
        <f>IF(C180="","",IF($B180='Oneri di Urbanizzazione'!$E$29,IF(COUNTIF($AL$3:AL179,$C180)=0,$C180,""),""))</f>
        <v/>
      </c>
      <c r="AM180" s="362" t="str">
        <f>IF(D180="","",IF(AND($B180='Oneri di Urbanizzazione'!$E$29,$C180='Oneri di Urbanizzazione'!$E$31),IF(COUNTIF(AM$3:AM179,$D180)=0,$D180,""),""))</f>
        <v/>
      </c>
      <c r="AN180" s="362" t="str">
        <f>IF(E180="","",IF(AND($B180='Oneri di Urbanizzazione'!$E$29,$C180='Oneri di Urbanizzazione'!$E$31,$D180='Oneri di Urbanizzazione'!$E$34),IF(COUNTIF(AN$3:AN179,$E180)=0,$E180,""),""))</f>
        <v/>
      </c>
      <c r="AO180" s="362" t="str">
        <f>IF(F180="","",IF(AND($B180='Oneri di Urbanizzazione'!$E$29,$C180='Oneri di Urbanizzazione'!$E$31,$D180='Oneri di Urbanizzazione'!$E$34,$E180='Oneri di Urbanizzazione'!$E$36),IF(COUNTIF(AO$3:AO179,$F180)=0,$F180,""),""))</f>
        <v/>
      </c>
      <c r="AP180" s="362" t="str">
        <f>IF(G180="","",IF(AND($B180='Oneri di Urbanizzazione'!$E$29,$C180='Oneri di Urbanizzazione'!$E$31,$D180='Oneri di Urbanizzazione'!$E$34,$E180='Oneri di Urbanizzazione'!$E$36,$F180='Oneri di Urbanizzazione'!$E$38),IF(COUNTIF(AP$3:AP179,$G180)=0,$G180,""),""))</f>
        <v/>
      </c>
      <c r="AY180">
        <f t="shared" si="57"/>
        <v>178</v>
      </c>
      <c r="AZ180" s="375" t="str">
        <f t="shared" si="49"/>
        <v/>
      </c>
      <c r="BA180" s="375" t="str">
        <f t="shared" si="50"/>
        <v/>
      </c>
      <c r="BB180" s="375" t="str">
        <f t="shared" si="51"/>
        <v/>
      </c>
      <c r="BC180" s="375" t="str">
        <f t="shared" si="52"/>
        <v/>
      </c>
      <c r="BD180" s="375" t="str">
        <f t="shared" si="53"/>
        <v/>
      </c>
      <c r="BE180" s="375" t="str">
        <f t="shared" si="54"/>
        <v/>
      </c>
      <c r="BI180" t="str">
        <f>IF(BP180&lt;&gt;"",MAX(BI$3:BI179)+1,"")</f>
        <v/>
      </c>
      <c r="BJ180" t="str">
        <f>IF(BQ180&lt;&gt;"",MAX(BJ$3:BJ179)+1,"")</f>
        <v/>
      </c>
      <c r="BK180" t="str">
        <f>IF(BR180&lt;&gt;"",MAX(BK$3:BK179)+1,"")</f>
        <v/>
      </c>
      <c r="BL180" t="str">
        <f>IF(BS180&lt;&gt;"",MAX(BL$3:BL179)+1,"")</f>
        <v/>
      </c>
      <c r="BM180" t="str">
        <f>IF(BT180&lt;&gt;"",MAX(BM$3:BM179)+1,"")</f>
        <v/>
      </c>
      <c r="BN180" t="str">
        <f>IF(BU180&lt;&gt;"",MAX(BN$3:BN179)+1,"")</f>
        <v/>
      </c>
      <c r="BP180" t="str">
        <f>IF(B180&lt;&gt;"",IF(COUNTIF(BP$3:BP179,B180)&gt;0,"",B180),"")</f>
        <v/>
      </c>
      <c r="BQ180" t="str">
        <f>IF(C180&lt;&gt;"",IF(COUNTIF(BQ$3:BQ179,C180)&gt;0,"",C180),"")</f>
        <v/>
      </c>
      <c r="BR180" t="str">
        <f>IF(D180&lt;&gt;"",IF(COUNTIF(BR$3:BR179,D180)&gt;0,"",D180),"")</f>
        <v/>
      </c>
      <c r="BS180" t="str">
        <f>IF(E180&lt;&gt;"",IF(COUNTIF(BS$3:BS179,E180)&gt;0,"",E180),"")</f>
        <v/>
      </c>
      <c r="BT180" t="str">
        <f>IF(F180&lt;&gt;"",IF(COUNTIF(BT$3:BT179,F180)&gt;0,"",F180),"")</f>
        <v/>
      </c>
      <c r="BU180" t="str">
        <f>IF(G180&lt;&gt;"",IF(COUNTIF(BU$3:BU179,G180)&gt;0,"",G180),"")</f>
        <v/>
      </c>
    </row>
    <row r="181" spans="1:73" ht="18" x14ac:dyDescent="0.2">
      <c r="A181" s="595" t="str">
        <f t="shared" si="43"/>
        <v/>
      </c>
      <c r="B181" s="596"/>
      <c r="C181" s="596"/>
      <c r="D181" s="596"/>
      <c r="E181" s="597"/>
      <c r="F181" s="596"/>
      <c r="G181" s="596"/>
      <c r="H181" s="598"/>
      <c r="I181" s="598"/>
      <c r="J181" s="598"/>
      <c r="K181" s="948"/>
      <c r="L181" s="822"/>
      <c r="M181" s="822"/>
      <c r="N181" s="950"/>
      <c r="O181" s="599"/>
      <c r="P181" s="597"/>
      <c r="Q181" s="597"/>
      <c r="R181" s="597"/>
      <c r="S181" s="600"/>
      <c r="V181" s="362">
        <f t="shared" si="55"/>
        <v>179</v>
      </c>
      <c r="W181" s="601" t="str">
        <f t="shared" si="56"/>
        <v/>
      </c>
      <c r="X181" s="601" t="str">
        <f t="shared" si="44"/>
        <v/>
      </c>
      <c r="Y181" s="601" t="str">
        <f t="shared" si="45"/>
        <v/>
      </c>
      <c r="Z181" s="601" t="str">
        <f t="shared" si="46"/>
        <v/>
      </c>
      <c r="AA181" s="601" t="str">
        <f t="shared" si="47"/>
        <v/>
      </c>
      <c r="AB181" s="601" t="str">
        <f t="shared" si="48"/>
        <v/>
      </c>
      <c r="AD181" s="362" t="str">
        <f>IF(AK181&lt;&gt;"",MAX(AD$3:AD180)+1,"")</f>
        <v/>
      </c>
      <c r="AE181" s="362" t="str">
        <f>IF(AL181&lt;&gt;"",MAX(AE$3:AE180)+1,"")</f>
        <v/>
      </c>
      <c r="AF181" s="362" t="str">
        <f>IF(AM181&lt;&gt;"",MAX(AF$3:AF180)+1,"")</f>
        <v/>
      </c>
      <c r="AG181" s="362" t="str">
        <f>IF(AN181&lt;&gt;"",MAX(AG$3:AG180)+1,"")</f>
        <v/>
      </c>
      <c r="AH181" s="362" t="str">
        <f>IF(AO181&lt;&gt;"",MAX(AH$3:AH180)+1,"")</f>
        <v/>
      </c>
      <c r="AI181" s="362" t="str">
        <f>IF(AP181&lt;&gt;"",MAX(AI$3:AI180)+1,"")</f>
        <v/>
      </c>
      <c r="AK181" s="362" t="str">
        <f>IF(B181="","",IF(COUNTIF($AK$3:AL180,B181)=0,B181,""))</f>
        <v/>
      </c>
      <c r="AL181" s="362" t="str">
        <f>IF(C181="","",IF($B181='Oneri di Urbanizzazione'!$E$29,IF(COUNTIF($AL$3:AL180,$C181)=0,$C181,""),""))</f>
        <v/>
      </c>
      <c r="AM181" s="362" t="str">
        <f>IF(D181="","",IF(AND($B181='Oneri di Urbanizzazione'!$E$29,$C181='Oneri di Urbanizzazione'!$E$31),IF(COUNTIF(AM$3:AM180,$D181)=0,$D181,""),""))</f>
        <v/>
      </c>
      <c r="AN181" s="362" t="str">
        <f>IF(E181="","",IF(AND($B181='Oneri di Urbanizzazione'!$E$29,$C181='Oneri di Urbanizzazione'!$E$31,$D181='Oneri di Urbanizzazione'!$E$34),IF(COUNTIF(AN$3:AN180,$E181)=0,$E181,""),""))</f>
        <v/>
      </c>
      <c r="AO181" s="362" t="str">
        <f>IF(F181="","",IF(AND($B181='Oneri di Urbanizzazione'!$E$29,$C181='Oneri di Urbanizzazione'!$E$31,$D181='Oneri di Urbanizzazione'!$E$34,$E181='Oneri di Urbanizzazione'!$E$36),IF(COUNTIF(AO$3:AO180,$F181)=0,$F181,""),""))</f>
        <v/>
      </c>
      <c r="AP181" s="362" t="str">
        <f>IF(G181="","",IF(AND($B181='Oneri di Urbanizzazione'!$E$29,$C181='Oneri di Urbanizzazione'!$E$31,$D181='Oneri di Urbanizzazione'!$E$34,$E181='Oneri di Urbanizzazione'!$E$36,$F181='Oneri di Urbanizzazione'!$E$38),IF(COUNTIF(AP$3:AP180,$G181)=0,$G181,""),""))</f>
        <v/>
      </c>
      <c r="AY181">
        <f t="shared" si="57"/>
        <v>179</v>
      </c>
      <c r="AZ181" s="375" t="str">
        <f t="shared" si="49"/>
        <v/>
      </c>
      <c r="BA181" s="375" t="str">
        <f t="shared" si="50"/>
        <v/>
      </c>
      <c r="BB181" s="375" t="str">
        <f t="shared" si="51"/>
        <v/>
      </c>
      <c r="BC181" s="375" t="str">
        <f t="shared" si="52"/>
        <v/>
      </c>
      <c r="BD181" s="375" t="str">
        <f t="shared" si="53"/>
        <v/>
      </c>
      <c r="BE181" s="375" t="str">
        <f t="shared" si="54"/>
        <v/>
      </c>
      <c r="BI181" t="str">
        <f>IF(BP181&lt;&gt;"",MAX(BI$3:BI180)+1,"")</f>
        <v/>
      </c>
      <c r="BJ181" t="str">
        <f>IF(BQ181&lt;&gt;"",MAX(BJ$3:BJ180)+1,"")</f>
        <v/>
      </c>
      <c r="BK181" t="str">
        <f>IF(BR181&lt;&gt;"",MAX(BK$3:BK180)+1,"")</f>
        <v/>
      </c>
      <c r="BL181" t="str">
        <f>IF(BS181&lt;&gt;"",MAX(BL$3:BL180)+1,"")</f>
        <v/>
      </c>
      <c r="BM181" t="str">
        <f>IF(BT181&lt;&gt;"",MAX(BM$3:BM180)+1,"")</f>
        <v/>
      </c>
      <c r="BN181" t="str">
        <f>IF(BU181&lt;&gt;"",MAX(BN$3:BN180)+1,"")</f>
        <v/>
      </c>
      <c r="BP181" t="str">
        <f>IF(B181&lt;&gt;"",IF(COUNTIF(BP$3:BP180,B181)&gt;0,"",B181),"")</f>
        <v/>
      </c>
      <c r="BQ181" t="str">
        <f>IF(C181&lt;&gt;"",IF(COUNTIF(BQ$3:BQ180,C181)&gt;0,"",C181),"")</f>
        <v/>
      </c>
      <c r="BR181" t="str">
        <f>IF(D181&lt;&gt;"",IF(COUNTIF(BR$3:BR180,D181)&gt;0,"",D181),"")</f>
        <v/>
      </c>
      <c r="BS181" t="str">
        <f>IF(E181&lt;&gt;"",IF(COUNTIF(BS$3:BS180,E181)&gt;0,"",E181),"")</f>
        <v/>
      </c>
      <c r="BT181" t="str">
        <f>IF(F181&lt;&gt;"",IF(COUNTIF(BT$3:BT180,F181)&gt;0,"",F181),"")</f>
        <v/>
      </c>
      <c r="BU181" t="str">
        <f>IF(G181&lt;&gt;"",IF(COUNTIF(BU$3:BU180,G181)&gt;0,"",G181),"")</f>
        <v/>
      </c>
    </row>
    <row r="182" spans="1:73" ht="18" x14ac:dyDescent="0.2">
      <c r="A182" s="595" t="str">
        <f t="shared" si="43"/>
        <v/>
      </c>
      <c r="B182" s="596"/>
      <c r="C182" s="596"/>
      <c r="D182" s="596"/>
      <c r="E182" s="597"/>
      <c r="F182" s="596"/>
      <c r="G182" s="596"/>
      <c r="H182" s="598"/>
      <c r="I182" s="598"/>
      <c r="J182" s="598"/>
      <c r="K182" s="948"/>
      <c r="L182" s="822"/>
      <c r="M182" s="822"/>
      <c r="N182" s="950"/>
      <c r="O182" s="599"/>
      <c r="P182" s="597"/>
      <c r="Q182" s="597"/>
      <c r="R182" s="597"/>
      <c r="S182" s="600"/>
      <c r="V182" s="362">
        <f t="shared" si="55"/>
        <v>180</v>
      </c>
      <c r="W182" s="601" t="str">
        <f t="shared" si="56"/>
        <v/>
      </c>
      <c r="X182" s="601" t="str">
        <f t="shared" si="44"/>
        <v/>
      </c>
      <c r="Y182" s="601" t="str">
        <f t="shared" si="45"/>
        <v/>
      </c>
      <c r="Z182" s="601" t="str">
        <f t="shared" si="46"/>
        <v/>
      </c>
      <c r="AA182" s="601" t="str">
        <f t="shared" si="47"/>
        <v/>
      </c>
      <c r="AB182" s="601" t="str">
        <f t="shared" si="48"/>
        <v/>
      </c>
      <c r="AD182" s="362" t="str">
        <f>IF(AK182&lt;&gt;"",MAX(AD$3:AD181)+1,"")</f>
        <v/>
      </c>
      <c r="AE182" s="362" t="str">
        <f>IF(AL182&lt;&gt;"",MAX(AE$3:AE181)+1,"")</f>
        <v/>
      </c>
      <c r="AF182" s="362" t="str">
        <f>IF(AM182&lt;&gt;"",MAX(AF$3:AF181)+1,"")</f>
        <v/>
      </c>
      <c r="AG182" s="362" t="str">
        <f>IF(AN182&lt;&gt;"",MAX(AG$3:AG181)+1,"")</f>
        <v/>
      </c>
      <c r="AH182" s="362" t="str">
        <f>IF(AO182&lt;&gt;"",MAX(AH$3:AH181)+1,"")</f>
        <v/>
      </c>
      <c r="AI182" s="362" t="str">
        <f>IF(AP182&lt;&gt;"",MAX(AI$3:AI181)+1,"")</f>
        <v/>
      </c>
      <c r="AK182" s="362" t="str">
        <f>IF(B182="","",IF(COUNTIF($AK$3:AL181,B182)=0,B182,""))</f>
        <v/>
      </c>
      <c r="AL182" s="362" t="str">
        <f>IF(C182="","",IF($B182='Oneri di Urbanizzazione'!$E$29,IF(COUNTIF($AL$3:AL181,$C182)=0,$C182,""),""))</f>
        <v/>
      </c>
      <c r="AM182" s="362" t="str">
        <f>IF(D182="","",IF(AND($B182='Oneri di Urbanizzazione'!$E$29,$C182='Oneri di Urbanizzazione'!$E$31),IF(COUNTIF(AM$3:AM181,$D182)=0,$D182,""),""))</f>
        <v/>
      </c>
      <c r="AN182" s="362" t="str">
        <f>IF(E182="","",IF(AND($B182='Oneri di Urbanizzazione'!$E$29,$C182='Oneri di Urbanizzazione'!$E$31,$D182='Oneri di Urbanizzazione'!$E$34),IF(COUNTIF(AN$3:AN181,$E182)=0,$E182,""),""))</f>
        <v/>
      </c>
      <c r="AO182" s="362" t="str">
        <f>IF(F182="","",IF(AND($B182='Oneri di Urbanizzazione'!$E$29,$C182='Oneri di Urbanizzazione'!$E$31,$D182='Oneri di Urbanizzazione'!$E$34,$E182='Oneri di Urbanizzazione'!$E$36),IF(COUNTIF(AO$3:AO181,$F182)=0,$F182,""),""))</f>
        <v/>
      </c>
      <c r="AP182" s="362" t="str">
        <f>IF(G182="","",IF(AND($B182='Oneri di Urbanizzazione'!$E$29,$C182='Oneri di Urbanizzazione'!$E$31,$D182='Oneri di Urbanizzazione'!$E$34,$E182='Oneri di Urbanizzazione'!$E$36,$F182='Oneri di Urbanizzazione'!$E$38),IF(COUNTIF(AP$3:AP181,$G182)=0,$G182,""),""))</f>
        <v/>
      </c>
      <c r="AY182">
        <f t="shared" si="57"/>
        <v>180</v>
      </c>
      <c r="AZ182" s="375" t="str">
        <f t="shared" si="49"/>
        <v/>
      </c>
      <c r="BA182" s="375" t="str">
        <f t="shared" si="50"/>
        <v/>
      </c>
      <c r="BB182" s="375" t="str">
        <f t="shared" si="51"/>
        <v/>
      </c>
      <c r="BC182" s="375" t="str">
        <f t="shared" si="52"/>
        <v/>
      </c>
      <c r="BD182" s="375" t="str">
        <f t="shared" si="53"/>
        <v/>
      </c>
      <c r="BE182" s="375" t="str">
        <f t="shared" si="54"/>
        <v/>
      </c>
      <c r="BI182" t="str">
        <f>IF(BP182&lt;&gt;"",MAX(BI$3:BI181)+1,"")</f>
        <v/>
      </c>
      <c r="BJ182" t="str">
        <f>IF(BQ182&lt;&gt;"",MAX(BJ$3:BJ181)+1,"")</f>
        <v/>
      </c>
      <c r="BK182" t="str">
        <f>IF(BR182&lt;&gt;"",MAX(BK$3:BK181)+1,"")</f>
        <v/>
      </c>
      <c r="BL182" t="str">
        <f>IF(BS182&lt;&gt;"",MAX(BL$3:BL181)+1,"")</f>
        <v/>
      </c>
      <c r="BM182" t="str">
        <f>IF(BT182&lt;&gt;"",MAX(BM$3:BM181)+1,"")</f>
        <v/>
      </c>
      <c r="BN182" t="str">
        <f>IF(BU182&lt;&gt;"",MAX(BN$3:BN181)+1,"")</f>
        <v/>
      </c>
      <c r="BP182" t="str">
        <f>IF(B182&lt;&gt;"",IF(COUNTIF(BP$3:BP181,B182)&gt;0,"",B182),"")</f>
        <v/>
      </c>
      <c r="BQ182" t="str">
        <f>IF(C182&lt;&gt;"",IF(COUNTIF(BQ$3:BQ181,C182)&gt;0,"",C182),"")</f>
        <v/>
      </c>
      <c r="BR182" t="str">
        <f>IF(D182&lt;&gt;"",IF(COUNTIF(BR$3:BR181,D182)&gt;0,"",D182),"")</f>
        <v/>
      </c>
      <c r="BS182" t="str">
        <f>IF(E182&lt;&gt;"",IF(COUNTIF(BS$3:BS181,E182)&gt;0,"",E182),"")</f>
        <v/>
      </c>
      <c r="BT182" t="str">
        <f>IF(F182&lt;&gt;"",IF(COUNTIF(BT$3:BT181,F182)&gt;0,"",F182),"")</f>
        <v/>
      </c>
      <c r="BU182" t="str">
        <f>IF(G182&lt;&gt;"",IF(COUNTIF(BU$3:BU181,G182)&gt;0,"",G182),"")</f>
        <v/>
      </c>
    </row>
    <row r="183" spans="1:73" ht="18" x14ac:dyDescent="0.2">
      <c r="A183" s="595" t="str">
        <f t="shared" si="43"/>
        <v/>
      </c>
      <c r="B183" s="596"/>
      <c r="C183" s="596"/>
      <c r="D183" s="596"/>
      <c r="E183" s="597"/>
      <c r="F183" s="596"/>
      <c r="G183" s="596"/>
      <c r="H183" s="598"/>
      <c r="I183" s="598"/>
      <c r="J183" s="598"/>
      <c r="K183" s="948"/>
      <c r="L183" s="822"/>
      <c r="M183" s="822"/>
      <c r="N183" s="950"/>
      <c r="O183" s="599"/>
      <c r="P183" s="597"/>
      <c r="Q183" s="597"/>
      <c r="R183" s="597"/>
      <c r="S183" s="600"/>
      <c r="V183" s="362">
        <f t="shared" si="55"/>
        <v>181</v>
      </c>
      <c r="W183" s="601" t="str">
        <f t="shared" si="56"/>
        <v/>
      </c>
      <c r="X183" s="601" t="str">
        <f t="shared" si="44"/>
        <v/>
      </c>
      <c r="Y183" s="601" t="str">
        <f t="shared" si="45"/>
        <v/>
      </c>
      <c r="Z183" s="601" t="str">
        <f t="shared" si="46"/>
        <v/>
      </c>
      <c r="AA183" s="601" t="str">
        <f t="shared" si="47"/>
        <v/>
      </c>
      <c r="AB183" s="601" t="str">
        <f t="shared" si="48"/>
        <v/>
      </c>
      <c r="AD183" s="362" t="str">
        <f>IF(AK183&lt;&gt;"",MAX(AD$3:AD182)+1,"")</f>
        <v/>
      </c>
      <c r="AE183" s="362" t="str">
        <f>IF(AL183&lt;&gt;"",MAX(AE$3:AE182)+1,"")</f>
        <v/>
      </c>
      <c r="AF183" s="362" t="str">
        <f>IF(AM183&lt;&gt;"",MAX(AF$3:AF182)+1,"")</f>
        <v/>
      </c>
      <c r="AG183" s="362" t="str">
        <f>IF(AN183&lt;&gt;"",MAX(AG$3:AG182)+1,"")</f>
        <v/>
      </c>
      <c r="AH183" s="362" t="str">
        <f>IF(AO183&lt;&gt;"",MAX(AH$3:AH182)+1,"")</f>
        <v/>
      </c>
      <c r="AI183" s="362" t="str">
        <f>IF(AP183&lt;&gt;"",MAX(AI$3:AI182)+1,"")</f>
        <v/>
      </c>
      <c r="AK183" s="362" t="str">
        <f>IF(B183="","",IF(COUNTIF($AK$3:AL182,B183)=0,B183,""))</f>
        <v/>
      </c>
      <c r="AL183" s="362" t="str">
        <f>IF(C183="","",IF($B183='Oneri di Urbanizzazione'!$E$29,IF(COUNTIF($AL$3:AL182,$C183)=0,$C183,""),""))</f>
        <v/>
      </c>
      <c r="AM183" s="362" t="str">
        <f>IF(D183="","",IF(AND($B183='Oneri di Urbanizzazione'!$E$29,$C183='Oneri di Urbanizzazione'!$E$31),IF(COUNTIF(AM$3:AM182,$D183)=0,$D183,""),""))</f>
        <v/>
      </c>
      <c r="AN183" s="362" t="str">
        <f>IF(E183="","",IF(AND($B183='Oneri di Urbanizzazione'!$E$29,$C183='Oneri di Urbanizzazione'!$E$31,$D183='Oneri di Urbanizzazione'!$E$34),IF(COUNTIF(AN$3:AN182,$E183)=0,$E183,""),""))</f>
        <v/>
      </c>
      <c r="AO183" s="362" t="str">
        <f>IF(F183="","",IF(AND($B183='Oneri di Urbanizzazione'!$E$29,$C183='Oneri di Urbanizzazione'!$E$31,$D183='Oneri di Urbanizzazione'!$E$34,$E183='Oneri di Urbanizzazione'!$E$36),IF(COUNTIF(AO$3:AO182,$F183)=0,$F183,""),""))</f>
        <v/>
      </c>
      <c r="AP183" s="362" t="str">
        <f>IF(G183="","",IF(AND($B183='Oneri di Urbanizzazione'!$E$29,$C183='Oneri di Urbanizzazione'!$E$31,$D183='Oneri di Urbanizzazione'!$E$34,$E183='Oneri di Urbanizzazione'!$E$36,$F183='Oneri di Urbanizzazione'!$E$38),IF(COUNTIF(AP$3:AP182,$G183)=0,$G183,""),""))</f>
        <v/>
      </c>
      <c r="AY183">
        <f t="shared" si="57"/>
        <v>181</v>
      </c>
      <c r="AZ183" s="375" t="str">
        <f t="shared" si="49"/>
        <v/>
      </c>
      <c r="BA183" s="375" t="str">
        <f t="shared" si="50"/>
        <v/>
      </c>
      <c r="BB183" s="375" t="str">
        <f t="shared" si="51"/>
        <v/>
      </c>
      <c r="BC183" s="375" t="str">
        <f t="shared" si="52"/>
        <v/>
      </c>
      <c r="BD183" s="375" t="str">
        <f t="shared" si="53"/>
        <v/>
      </c>
      <c r="BE183" s="375" t="str">
        <f t="shared" si="54"/>
        <v/>
      </c>
      <c r="BI183" t="str">
        <f>IF(BP183&lt;&gt;"",MAX(BI$3:BI182)+1,"")</f>
        <v/>
      </c>
      <c r="BJ183" t="str">
        <f>IF(BQ183&lt;&gt;"",MAX(BJ$3:BJ182)+1,"")</f>
        <v/>
      </c>
      <c r="BK183" t="str">
        <f>IF(BR183&lt;&gt;"",MAX(BK$3:BK182)+1,"")</f>
        <v/>
      </c>
      <c r="BL183" t="str">
        <f>IF(BS183&lt;&gt;"",MAX(BL$3:BL182)+1,"")</f>
        <v/>
      </c>
      <c r="BM183" t="str">
        <f>IF(BT183&lt;&gt;"",MAX(BM$3:BM182)+1,"")</f>
        <v/>
      </c>
      <c r="BN183" t="str">
        <f>IF(BU183&lt;&gt;"",MAX(BN$3:BN182)+1,"")</f>
        <v/>
      </c>
      <c r="BP183" t="str">
        <f>IF(B183&lt;&gt;"",IF(COUNTIF(BP$3:BP182,B183)&gt;0,"",B183),"")</f>
        <v/>
      </c>
      <c r="BQ183" t="str">
        <f>IF(C183&lt;&gt;"",IF(COUNTIF(BQ$3:BQ182,C183)&gt;0,"",C183),"")</f>
        <v/>
      </c>
      <c r="BR183" t="str">
        <f>IF(D183&lt;&gt;"",IF(COUNTIF(BR$3:BR182,D183)&gt;0,"",D183),"")</f>
        <v/>
      </c>
      <c r="BS183" t="str">
        <f>IF(E183&lt;&gt;"",IF(COUNTIF(BS$3:BS182,E183)&gt;0,"",E183),"")</f>
        <v/>
      </c>
      <c r="BT183" t="str">
        <f>IF(F183&lt;&gt;"",IF(COUNTIF(BT$3:BT182,F183)&gt;0,"",F183),"")</f>
        <v/>
      </c>
      <c r="BU183" t="str">
        <f>IF(G183&lt;&gt;"",IF(COUNTIF(BU$3:BU182,G183)&gt;0,"",G183),"")</f>
        <v/>
      </c>
    </row>
    <row r="184" spans="1:73" ht="18" x14ac:dyDescent="0.2">
      <c r="A184" s="595" t="str">
        <f t="shared" si="43"/>
        <v/>
      </c>
      <c r="B184" s="596"/>
      <c r="C184" s="596"/>
      <c r="D184" s="596"/>
      <c r="E184" s="597"/>
      <c r="F184" s="596"/>
      <c r="G184" s="596"/>
      <c r="H184" s="598"/>
      <c r="I184" s="598"/>
      <c r="J184" s="598"/>
      <c r="K184" s="948"/>
      <c r="L184" s="822"/>
      <c r="M184" s="822"/>
      <c r="N184" s="950"/>
      <c r="O184" s="599"/>
      <c r="P184" s="597"/>
      <c r="Q184" s="597"/>
      <c r="R184" s="597"/>
      <c r="S184" s="600"/>
      <c r="V184" s="362">
        <f t="shared" si="55"/>
        <v>182</v>
      </c>
      <c r="W184" s="601" t="str">
        <f t="shared" si="56"/>
        <v/>
      </c>
      <c r="X184" s="601" t="str">
        <f t="shared" si="44"/>
        <v/>
      </c>
      <c r="Y184" s="601" t="str">
        <f t="shared" si="45"/>
        <v/>
      </c>
      <c r="Z184" s="601" t="str">
        <f t="shared" si="46"/>
        <v/>
      </c>
      <c r="AA184" s="601" t="str">
        <f t="shared" si="47"/>
        <v/>
      </c>
      <c r="AB184" s="601" t="str">
        <f t="shared" si="48"/>
        <v/>
      </c>
      <c r="AD184" s="362" t="str">
        <f>IF(AK184&lt;&gt;"",MAX(AD$3:AD183)+1,"")</f>
        <v/>
      </c>
      <c r="AE184" s="362" t="str">
        <f>IF(AL184&lt;&gt;"",MAX(AE$3:AE183)+1,"")</f>
        <v/>
      </c>
      <c r="AF184" s="362" t="str">
        <f>IF(AM184&lt;&gt;"",MAX(AF$3:AF183)+1,"")</f>
        <v/>
      </c>
      <c r="AG184" s="362" t="str">
        <f>IF(AN184&lt;&gt;"",MAX(AG$3:AG183)+1,"")</f>
        <v/>
      </c>
      <c r="AH184" s="362" t="str">
        <f>IF(AO184&lt;&gt;"",MAX(AH$3:AH183)+1,"")</f>
        <v/>
      </c>
      <c r="AI184" s="362" t="str">
        <f>IF(AP184&lt;&gt;"",MAX(AI$3:AI183)+1,"")</f>
        <v/>
      </c>
      <c r="AK184" s="362" t="str">
        <f>IF(B184="","",IF(COUNTIF($AK$3:AL183,B184)=0,B184,""))</f>
        <v/>
      </c>
      <c r="AL184" s="362" t="str">
        <f>IF(C184="","",IF($B184='Oneri di Urbanizzazione'!$E$29,IF(COUNTIF($AL$3:AL183,$C184)=0,$C184,""),""))</f>
        <v/>
      </c>
      <c r="AM184" s="362" t="str">
        <f>IF(D184="","",IF(AND($B184='Oneri di Urbanizzazione'!$E$29,$C184='Oneri di Urbanizzazione'!$E$31),IF(COUNTIF(AM$3:AM183,$D184)=0,$D184,""),""))</f>
        <v/>
      </c>
      <c r="AN184" s="362" t="str">
        <f>IF(E184="","",IF(AND($B184='Oneri di Urbanizzazione'!$E$29,$C184='Oneri di Urbanizzazione'!$E$31,$D184='Oneri di Urbanizzazione'!$E$34),IF(COUNTIF(AN$3:AN183,$E184)=0,$E184,""),""))</f>
        <v/>
      </c>
      <c r="AO184" s="362" t="str">
        <f>IF(F184="","",IF(AND($B184='Oneri di Urbanizzazione'!$E$29,$C184='Oneri di Urbanizzazione'!$E$31,$D184='Oneri di Urbanizzazione'!$E$34,$E184='Oneri di Urbanizzazione'!$E$36),IF(COUNTIF(AO$3:AO183,$F184)=0,$F184,""),""))</f>
        <v/>
      </c>
      <c r="AP184" s="362" t="str">
        <f>IF(G184="","",IF(AND($B184='Oneri di Urbanizzazione'!$E$29,$C184='Oneri di Urbanizzazione'!$E$31,$D184='Oneri di Urbanizzazione'!$E$34,$E184='Oneri di Urbanizzazione'!$E$36,$F184='Oneri di Urbanizzazione'!$E$38),IF(COUNTIF(AP$3:AP183,$G184)=0,$G184,""),""))</f>
        <v/>
      </c>
      <c r="AY184">
        <f t="shared" si="57"/>
        <v>182</v>
      </c>
      <c r="AZ184" s="375" t="str">
        <f t="shared" si="49"/>
        <v/>
      </c>
      <c r="BA184" s="375" t="str">
        <f t="shared" si="50"/>
        <v/>
      </c>
      <c r="BB184" s="375" t="str">
        <f t="shared" si="51"/>
        <v/>
      </c>
      <c r="BC184" s="375" t="str">
        <f t="shared" si="52"/>
        <v/>
      </c>
      <c r="BD184" s="375" t="str">
        <f t="shared" si="53"/>
        <v/>
      </c>
      <c r="BE184" s="375" t="str">
        <f t="shared" si="54"/>
        <v/>
      </c>
      <c r="BI184" t="str">
        <f>IF(BP184&lt;&gt;"",MAX(BI$3:BI183)+1,"")</f>
        <v/>
      </c>
      <c r="BJ184" t="str">
        <f>IF(BQ184&lt;&gt;"",MAX(BJ$3:BJ183)+1,"")</f>
        <v/>
      </c>
      <c r="BK184" t="str">
        <f>IF(BR184&lt;&gt;"",MAX(BK$3:BK183)+1,"")</f>
        <v/>
      </c>
      <c r="BL184" t="str">
        <f>IF(BS184&lt;&gt;"",MAX(BL$3:BL183)+1,"")</f>
        <v/>
      </c>
      <c r="BM184" t="str">
        <f>IF(BT184&lt;&gt;"",MAX(BM$3:BM183)+1,"")</f>
        <v/>
      </c>
      <c r="BN184" t="str">
        <f>IF(BU184&lt;&gt;"",MAX(BN$3:BN183)+1,"")</f>
        <v/>
      </c>
      <c r="BP184" t="str">
        <f>IF(B184&lt;&gt;"",IF(COUNTIF(BP$3:BP183,B184)&gt;0,"",B184),"")</f>
        <v/>
      </c>
      <c r="BQ184" t="str">
        <f>IF(C184&lt;&gt;"",IF(COUNTIF(BQ$3:BQ183,C184)&gt;0,"",C184),"")</f>
        <v/>
      </c>
      <c r="BR184" t="str">
        <f>IF(D184&lt;&gt;"",IF(COUNTIF(BR$3:BR183,D184)&gt;0,"",D184),"")</f>
        <v/>
      </c>
      <c r="BS184" t="str">
        <f>IF(E184&lt;&gt;"",IF(COUNTIF(BS$3:BS183,E184)&gt;0,"",E184),"")</f>
        <v/>
      </c>
      <c r="BT184" t="str">
        <f>IF(F184&lt;&gt;"",IF(COUNTIF(BT$3:BT183,F184)&gt;0,"",F184),"")</f>
        <v/>
      </c>
      <c r="BU184" t="str">
        <f>IF(G184&lt;&gt;"",IF(COUNTIF(BU$3:BU183,G184)&gt;0,"",G184),"")</f>
        <v/>
      </c>
    </row>
    <row r="185" spans="1:73" ht="18" x14ac:dyDescent="0.2">
      <c r="A185" s="595" t="str">
        <f t="shared" si="43"/>
        <v/>
      </c>
      <c r="B185" s="596"/>
      <c r="C185" s="596"/>
      <c r="D185" s="596"/>
      <c r="E185" s="597"/>
      <c r="F185" s="596"/>
      <c r="G185" s="596"/>
      <c r="H185" s="598"/>
      <c r="I185" s="598"/>
      <c r="J185" s="598"/>
      <c r="K185" s="948"/>
      <c r="L185" s="822"/>
      <c r="M185" s="822"/>
      <c r="N185" s="950"/>
      <c r="O185" s="599"/>
      <c r="P185" s="597"/>
      <c r="Q185" s="597"/>
      <c r="R185" s="597"/>
      <c r="S185" s="600"/>
      <c r="V185" s="362">
        <f t="shared" si="55"/>
        <v>183</v>
      </c>
      <c r="W185" s="601" t="str">
        <f t="shared" si="56"/>
        <v/>
      </c>
      <c r="X185" s="601" t="str">
        <f t="shared" si="44"/>
        <v/>
      </c>
      <c r="Y185" s="601" t="str">
        <f t="shared" si="45"/>
        <v/>
      </c>
      <c r="Z185" s="601" t="str">
        <f t="shared" si="46"/>
        <v/>
      </c>
      <c r="AA185" s="601" t="str">
        <f t="shared" si="47"/>
        <v/>
      </c>
      <c r="AB185" s="601" t="str">
        <f t="shared" si="48"/>
        <v/>
      </c>
      <c r="AD185" s="362" t="str">
        <f>IF(AK185&lt;&gt;"",MAX(AD$3:AD184)+1,"")</f>
        <v/>
      </c>
      <c r="AE185" s="362" t="str">
        <f>IF(AL185&lt;&gt;"",MAX(AE$3:AE184)+1,"")</f>
        <v/>
      </c>
      <c r="AF185" s="362" t="str">
        <f>IF(AM185&lt;&gt;"",MAX(AF$3:AF184)+1,"")</f>
        <v/>
      </c>
      <c r="AG185" s="362" t="str">
        <f>IF(AN185&lt;&gt;"",MAX(AG$3:AG184)+1,"")</f>
        <v/>
      </c>
      <c r="AH185" s="362" t="str">
        <f>IF(AO185&lt;&gt;"",MAX(AH$3:AH184)+1,"")</f>
        <v/>
      </c>
      <c r="AI185" s="362" t="str">
        <f>IF(AP185&lt;&gt;"",MAX(AI$3:AI184)+1,"")</f>
        <v/>
      </c>
      <c r="AK185" s="362" t="str">
        <f>IF(B185="","",IF(COUNTIF($AK$3:AL184,B185)=0,B185,""))</f>
        <v/>
      </c>
      <c r="AL185" s="362" t="str">
        <f>IF(C185="","",IF($B185='Oneri di Urbanizzazione'!$E$29,IF(COUNTIF($AL$3:AL184,$C185)=0,$C185,""),""))</f>
        <v/>
      </c>
      <c r="AM185" s="362" t="str">
        <f>IF(D185="","",IF(AND($B185='Oneri di Urbanizzazione'!$E$29,$C185='Oneri di Urbanizzazione'!$E$31),IF(COUNTIF(AM$3:AM184,$D185)=0,$D185,""),""))</f>
        <v/>
      </c>
      <c r="AN185" s="362" t="str">
        <f>IF(E185="","",IF(AND($B185='Oneri di Urbanizzazione'!$E$29,$C185='Oneri di Urbanizzazione'!$E$31,$D185='Oneri di Urbanizzazione'!$E$34),IF(COUNTIF(AN$3:AN184,$E185)=0,$E185,""),""))</f>
        <v/>
      </c>
      <c r="AO185" s="362" t="str">
        <f>IF(F185="","",IF(AND($B185='Oneri di Urbanizzazione'!$E$29,$C185='Oneri di Urbanizzazione'!$E$31,$D185='Oneri di Urbanizzazione'!$E$34,$E185='Oneri di Urbanizzazione'!$E$36),IF(COUNTIF(AO$3:AO184,$F185)=0,$F185,""),""))</f>
        <v/>
      </c>
      <c r="AP185" s="362" t="str">
        <f>IF(G185="","",IF(AND($B185='Oneri di Urbanizzazione'!$E$29,$C185='Oneri di Urbanizzazione'!$E$31,$D185='Oneri di Urbanizzazione'!$E$34,$E185='Oneri di Urbanizzazione'!$E$36,$F185='Oneri di Urbanizzazione'!$E$38),IF(COUNTIF(AP$3:AP184,$G185)=0,$G185,""),""))</f>
        <v/>
      </c>
      <c r="AY185">
        <f t="shared" si="57"/>
        <v>183</v>
      </c>
      <c r="AZ185" s="375" t="str">
        <f t="shared" si="49"/>
        <v/>
      </c>
      <c r="BA185" s="375" t="str">
        <f t="shared" si="50"/>
        <v/>
      </c>
      <c r="BB185" s="375" t="str">
        <f t="shared" si="51"/>
        <v/>
      </c>
      <c r="BC185" s="375" t="str">
        <f t="shared" si="52"/>
        <v/>
      </c>
      <c r="BD185" s="375" t="str">
        <f t="shared" si="53"/>
        <v/>
      </c>
      <c r="BE185" s="375" t="str">
        <f t="shared" si="54"/>
        <v/>
      </c>
      <c r="BI185" t="str">
        <f>IF(BP185&lt;&gt;"",MAX(BI$3:BI184)+1,"")</f>
        <v/>
      </c>
      <c r="BJ185" t="str">
        <f>IF(BQ185&lt;&gt;"",MAX(BJ$3:BJ184)+1,"")</f>
        <v/>
      </c>
      <c r="BK185" t="str">
        <f>IF(BR185&lt;&gt;"",MAX(BK$3:BK184)+1,"")</f>
        <v/>
      </c>
      <c r="BL185" t="str">
        <f>IF(BS185&lt;&gt;"",MAX(BL$3:BL184)+1,"")</f>
        <v/>
      </c>
      <c r="BM185" t="str">
        <f>IF(BT185&lt;&gt;"",MAX(BM$3:BM184)+1,"")</f>
        <v/>
      </c>
      <c r="BN185" t="str">
        <f>IF(BU185&lt;&gt;"",MAX(BN$3:BN184)+1,"")</f>
        <v/>
      </c>
      <c r="BP185" t="str">
        <f>IF(B185&lt;&gt;"",IF(COUNTIF(BP$3:BP184,B185)&gt;0,"",B185),"")</f>
        <v/>
      </c>
      <c r="BQ185" t="str">
        <f>IF(C185&lt;&gt;"",IF(COUNTIF(BQ$3:BQ184,C185)&gt;0,"",C185),"")</f>
        <v/>
      </c>
      <c r="BR185" t="str">
        <f>IF(D185&lt;&gt;"",IF(COUNTIF(BR$3:BR184,D185)&gt;0,"",D185),"")</f>
        <v/>
      </c>
      <c r="BS185" t="str">
        <f>IF(E185&lt;&gt;"",IF(COUNTIF(BS$3:BS184,E185)&gt;0,"",E185),"")</f>
        <v/>
      </c>
      <c r="BT185" t="str">
        <f>IF(F185&lt;&gt;"",IF(COUNTIF(BT$3:BT184,F185)&gt;0,"",F185),"")</f>
        <v/>
      </c>
      <c r="BU185" t="str">
        <f>IF(G185&lt;&gt;"",IF(COUNTIF(BU$3:BU184,G185)&gt;0,"",G185),"")</f>
        <v/>
      </c>
    </row>
    <row r="186" spans="1:73" ht="18" x14ac:dyDescent="0.2">
      <c r="A186" s="595" t="str">
        <f t="shared" si="43"/>
        <v/>
      </c>
      <c r="B186" s="596"/>
      <c r="C186" s="596"/>
      <c r="D186" s="596"/>
      <c r="E186" s="597"/>
      <c r="F186" s="596"/>
      <c r="G186" s="596"/>
      <c r="H186" s="598"/>
      <c r="I186" s="598"/>
      <c r="J186" s="598"/>
      <c r="K186" s="948"/>
      <c r="L186" s="822"/>
      <c r="M186" s="822"/>
      <c r="N186" s="950"/>
      <c r="O186" s="599"/>
      <c r="P186" s="597"/>
      <c r="Q186" s="597"/>
      <c r="R186" s="597"/>
      <c r="S186" s="600"/>
      <c r="V186" s="362">
        <f t="shared" si="55"/>
        <v>184</v>
      </c>
      <c r="W186" s="601" t="str">
        <f t="shared" si="56"/>
        <v/>
      </c>
      <c r="X186" s="601" t="str">
        <f t="shared" si="44"/>
        <v/>
      </c>
      <c r="Y186" s="601" t="str">
        <f t="shared" si="45"/>
        <v/>
      </c>
      <c r="Z186" s="601" t="str">
        <f t="shared" si="46"/>
        <v/>
      </c>
      <c r="AA186" s="601" t="str">
        <f t="shared" si="47"/>
        <v/>
      </c>
      <c r="AB186" s="601" t="str">
        <f t="shared" si="48"/>
        <v/>
      </c>
      <c r="AD186" s="362" t="str">
        <f>IF(AK186&lt;&gt;"",MAX(AD$3:AD185)+1,"")</f>
        <v/>
      </c>
      <c r="AE186" s="362" t="str">
        <f>IF(AL186&lt;&gt;"",MAX(AE$3:AE185)+1,"")</f>
        <v/>
      </c>
      <c r="AF186" s="362" t="str">
        <f>IF(AM186&lt;&gt;"",MAX(AF$3:AF185)+1,"")</f>
        <v/>
      </c>
      <c r="AG186" s="362" t="str">
        <f>IF(AN186&lt;&gt;"",MAX(AG$3:AG185)+1,"")</f>
        <v/>
      </c>
      <c r="AH186" s="362" t="str">
        <f>IF(AO186&lt;&gt;"",MAX(AH$3:AH185)+1,"")</f>
        <v/>
      </c>
      <c r="AI186" s="362" t="str">
        <f>IF(AP186&lt;&gt;"",MAX(AI$3:AI185)+1,"")</f>
        <v/>
      </c>
      <c r="AK186" s="362" t="str">
        <f>IF(B186="","",IF(COUNTIF($AK$3:AL185,B186)=0,B186,""))</f>
        <v/>
      </c>
      <c r="AL186" s="362" t="str">
        <f>IF(C186="","",IF($B186='Oneri di Urbanizzazione'!$E$29,IF(COUNTIF($AL$3:AL185,$C186)=0,$C186,""),""))</f>
        <v/>
      </c>
      <c r="AM186" s="362" t="str">
        <f>IF(D186="","",IF(AND($B186='Oneri di Urbanizzazione'!$E$29,$C186='Oneri di Urbanizzazione'!$E$31),IF(COUNTIF(AM$3:AM185,$D186)=0,$D186,""),""))</f>
        <v/>
      </c>
      <c r="AN186" s="362" t="str">
        <f>IF(E186="","",IF(AND($B186='Oneri di Urbanizzazione'!$E$29,$C186='Oneri di Urbanizzazione'!$E$31,$D186='Oneri di Urbanizzazione'!$E$34),IF(COUNTIF(AN$3:AN185,$E186)=0,$E186,""),""))</f>
        <v/>
      </c>
      <c r="AO186" s="362" t="str">
        <f>IF(F186="","",IF(AND($B186='Oneri di Urbanizzazione'!$E$29,$C186='Oneri di Urbanizzazione'!$E$31,$D186='Oneri di Urbanizzazione'!$E$34,$E186='Oneri di Urbanizzazione'!$E$36),IF(COUNTIF(AO$3:AO185,$F186)=0,$F186,""),""))</f>
        <v/>
      </c>
      <c r="AP186" s="362" t="str">
        <f>IF(G186="","",IF(AND($B186='Oneri di Urbanizzazione'!$E$29,$C186='Oneri di Urbanizzazione'!$E$31,$D186='Oneri di Urbanizzazione'!$E$34,$E186='Oneri di Urbanizzazione'!$E$36,$F186='Oneri di Urbanizzazione'!$E$38),IF(COUNTIF(AP$3:AP185,$G186)=0,$G186,""),""))</f>
        <v/>
      </c>
      <c r="AY186">
        <f t="shared" si="57"/>
        <v>184</v>
      </c>
      <c r="AZ186" s="375" t="str">
        <f t="shared" si="49"/>
        <v/>
      </c>
      <c r="BA186" s="375" t="str">
        <f t="shared" si="50"/>
        <v/>
      </c>
      <c r="BB186" s="375" t="str">
        <f t="shared" si="51"/>
        <v/>
      </c>
      <c r="BC186" s="375" t="str">
        <f t="shared" si="52"/>
        <v/>
      </c>
      <c r="BD186" s="375" t="str">
        <f t="shared" si="53"/>
        <v/>
      </c>
      <c r="BE186" s="375" t="str">
        <f t="shared" si="54"/>
        <v/>
      </c>
      <c r="BI186" t="str">
        <f>IF(BP186&lt;&gt;"",MAX(BI$3:BI185)+1,"")</f>
        <v/>
      </c>
      <c r="BJ186" t="str">
        <f>IF(BQ186&lt;&gt;"",MAX(BJ$3:BJ185)+1,"")</f>
        <v/>
      </c>
      <c r="BK186" t="str">
        <f>IF(BR186&lt;&gt;"",MAX(BK$3:BK185)+1,"")</f>
        <v/>
      </c>
      <c r="BL186" t="str">
        <f>IF(BS186&lt;&gt;"",MAX(BL$3:BL185)+1,"")</f>
        <v/>
      </c>
      <c r="BM186" t="str">
        <f>IF(BT186&lt;&gt;"",MAX(BM$3:BM185)+1,"")</f>
        <v/>
      </c>
      <c r="BN186" t="str">
        <f>IF(BU186&lt;&gt;"",MAX(BN$3:BN185)+1,"")</f>
        <v/>
      </c>
      <c r="BP186" t="str">
        <f>IF(B186&lt;&gt;"",IF(COUNTIF(BP$3:BP185,B186)&gt;0,"",B186),"")</f>
        <v/>
      </c>
      <c r="BQ186" t="str">
        <f>IF(C186&lt;&gt;"",IF(COUNTIF(BQ$3:BQ185,C186)&gt;0,"",C186),"")</f>
        <v/>
      </c>
      <c r="BR186" t="str">
        <f>IF(D186&lt;&gt;"",IF(COUNTIF(BR$3:BR185,D186)&gt;0,"",D186),"")</f>
        <v/>
      </c>
      <c r="BS186" t="str">
        <f>IF(E186&lt;&gt;"",IF(COUNTIF(BS$3:BS185,E186)&gt;0,"",E186),"")</f>
        <v/>
      </c>
      <c r="BT186" t="str">
        <f>IF(F186&lt;&gt;"",IF(COUNTIF(BT$3:BT185,F186)&gt;0,"",F186),"")</f>
        <v/>
      </c>
      <c r="BU186" t="str">
        <f>IF(G186&lt;&gt;"",IF(COUNTIF(BU$3:BU185,G186)&gt;0,"",G186),"")</f>
        <v/>
      </c>
    </row>
    <row r="187" spans="1:73" ht="18" x14ac:dyDescent="0.2">
      <c r="A187" s="595" t="str">
        <f t="shared" si="43"/>
        <v/>
      </c>
      <c r="B187" s="596"/>
      <c r="C187" s="596"/>
      <c r="D187" s="596"/>
      <c r="E187" s="597"/>
      <c r="F187" s="596"/>
      <c r="G187" s="596"/>
      <c r="H187" s="598"/>
      <c r="I187" s="598"/>
      <c r="J187" s="598"/>
      <c r="K187" s="948"/>
      <c r="L187" s="822"/>
      <c r="M187" s="822"/>
      <c r="N187" s="950"/>
      <c r="O187" s="599"/>
      <c r="P187" s="597"/>
      <c r="Q187" s="597"/>
      <c r="R187" s="597"/>
      <c r="S187" s="600"/>
      <c r="V187" s="362">
        <f t="shared" si="55"/>
        <v>185</v>
      </c>
      <c r="W187" s="601" t="str">
        <f t="shared" si="56"/>
        <v/>
      </c>
      <c r="X187" s="601" t="str">
        <f t="shared" si="44"/>
        <v/>
      </c>
      <c r="Y187" s="601" t="str">
        <f t="shared" si="45"/>
        <v/>
      </c>
      <c r="Z187" s="601" t="str">
        <f t="shared" si="46"/>
        <v/>
      </c>
      <c r="AA187" s="601" t="str">
        <f t="shared" si="47"/>
        <v/>
      </c>
      <c r="AB187" s="601" t="str">
        <f t="shared" si="48"/>
        <v/>
      </c>
      <c r="AD187" s="362" t="str">
        <f>IF(AK187&lt;&gt;"",MAX(AD$3:AD186)+1,"")</f>
        <v/>
      </c>
      <c r="AE187" s="362" t="str">
        <f>IF(AL187&lt;&gt;"",MAX(AE$3:AE186)+1,"")</f>
        <v/>
      </c>
      <c r="AF187" s="362" t="str">
        <f>IF(AM187&lt;&gt;"",MAX(AF$3:AF186)+1,"")</f>
        <v/>
      </c>
      <c r="AG187" s="362" t="str">
        <f>IF(AN187&lt;&gt;"",MAX(AG$3:AG186)+1,"")</f>
        <v/>
      </c>
      <c r="AH187" s="362" t="str">
        <f>IF(AO187&lt;&gt;"",MAX(AH$3:AH186)+1,"")</f>
        <v/>
      </c>
      <c r="AI187" s="362" t="str">
        <f>IF(AP187&lt;&gt;"",MAX(AI$3:AI186)+1,"")</f>
        <v/>
      </c>
      <c r="AK187" s="362" t="str">
        <f>IF(B187="","",IF(COUNTIF($AK$3:AL186,B187)=0,B187,""))</f>
        <v/>
      </c>
      <c r="AL187" s="362" t="str">
        <f>IF(C187="","",IF($B187='Oneri di Urbanizzazione'!$E$29,IF(COUNTIF($AL$3:AL186,$C187)=0,$C187,""),""))</f>
        <v/>
      </c>
      <c r="AM187" s="362" t="str">
        <f>IF(D187="","",IF(AND($B187='Oneri di Urbanizzazione'!$E$29,$C187='Oneri di Urbanizzazione'!$E$31),IF(COUNTIF(AM$3:AM186,$D187)=0,$D187,""),""))</f>
        <v/>
      </c>
      <c r="AN187" s="362" t="str">
        <f>IF(E187="","",IF(AND($B187='Oneri di Urbanizzazione'!$E$29,$C187='Oneri di Urbanizzazione'!$E$31,$D187='Oneri di Urbanizzazione'!$E$34),IF(COUNTIF(AN$3:AN186,$E187)=0,$E187,""),""))</f>
        <v/>
      </c>
      <c r="AO187" s="362" t="str">
        <f>IF(F187="","",IF(AND($B187='Oneri di Urbanizzazione'!$E$29,$C187='Oneri di Urbanizzazione'!$E$31,$D187='Oneri di Urbanizzazione'!$E$34,$E187='Oneri di Urbanizzazione'!$E$36),IF(COUNTIF(AO$3:AO186,$F187)=0,$F187,""),""))</f>
        <v/>
      </c>
      <c r="AP187" s="362" t="str">
        <f>IF(G187="","",IF(AND($B187='Oneri di Urbanizzazione'!$E$29,$C187='Oneri di Urbanizzazione'!$E$31,$D187='Oneri di Urbanizzazione'!$E$34,$E187='Oneri di Urbanizzazione'!$E$36,$F187='Oneri di Urbanizzazione'!$E$38),IF(COUNTIF(AP$3:AP186,$G187)=0,$G187,""),""))</f>
        <v/>
      </c>
      <c r="AY187">
        <f t="shared" si="57"/>
        <v>185</v>
      </c>
      <c r="AZ187" s="375" t="str">
        <f t="shared" si="49"/>
        <v/>
      </c>
      <c r="BA187" s="375" t="str">
        <f t="shared" si="50"/>
        <v/>
      </c>
      <c r="BB187" s="375" t="str">
        <f t="shared" si="51"/>
        <v/>
      </c>
      <c r="BC187" s="375" t="str">
        <f t="shared" si="52"/>
        <v/>
      </c>
      <c r="BD187" s="375" t="str">
        <f t="shared" si="53"/>
        <v/>
      </c>
      <c r="BE187" s="375" t="str">
        <f t="shared" si="54"/>
        <v/>
      </c>
      <c r="BI187" t="str">
        <f>IF(BP187&lt;&gt;"",MAX(BI$3:BI186)+1,"")</f>
        <v/>
      </c>
      <c r="BJ187" t="str">
        <f>IF(BQ187&lt;&gt;"",MAX(BJ$3:BJ186)+1,"")</f>
        <v/>
      </c>
      <c r="BK187" t="str">
        <f>IF(BR187&lt;&gt;"",MAX(BK$3:BK186)+1,"")</f>
        <v/>
      </c>
      <c r="BL187" t="str">
        <f>IF(BS187&lt;&gt;"",MAX(BL$3:BL186)+1,"")</f>
        <v/>
      </c>
      <c r="BM187" t="str">
        <f>IF(BT187&lt;&gt;"",MAX(BM$3:BM186)+1,"")</f>
        <v/>
      </c>
      <c r="BN187" t="str">
        <f>IF(BU187&lt;&gt;"",MAX(BN$3:BN186)+1,"")</f>
        <v/>
      </c>
      <c r="BP187" t="str">
        <f>IF(B187&lt;&gt;"",IF(COUNTIF(BP$3:BP186,B187)&gt;0,"",B187),"")</f>
        <v/>
      </c>
      <c r="BQ187" t="str">
        <f>IF(C187&lt;&gt;"",IF(COUNTIF(BQ$3:BQ186,C187)&gt;0,"",C187),"")</f>
        <v/>
      </c>
      <c r="BR187" t="str">
        <f>IF(D187&lt;&gt;"",IF(COUNTIF(BR$3:BR186,D187)&gt;0,"",D187),"")</f>
        <v/>
      </c>
      <c r="BS187" t="str">
        <f>IF(E187&lt;&gt;"",IF(COUNTIF(BS$3:BS186,E187)&gt;0,"",E187),"")</f>
        <v/>
      </c>
      <c r="BT187" t="str">
        <f>IF(F187&lt;&gt;"",IF(COUNTIF(BT$3:BT186,F187)&gt;0,"",F187),"")</f>
        <v/>
      </c>
      <c r="BU187" t="str">
        <f>IF(G187&lt;&gt;"",IF(COUNTIF(BU$3:BU186,G187)&gt;0,"",G187),"")</f>
        <v/>
      </c>
    </row>
    <row r="188" spans="1:73" ht="18" x14ac:dyDescent="0.2">
      <c r="A188" s="595" t="str">
        <f t="shared" si="43"/>
        <v/>
      </c>
      <c r="B188" s="596"/>
      <c r="C188" s="596"/>
      <c r="D188" s="596"/>
      <c r="E188" s="597"/>
      <c r="F188" s="596"/>
      <c r="G188" s="596"/>
      <c r="H188" s="598"/>
      <c r="I188" s="598"/>
      <c r="J188" s="598"/>
      <c r="K188" s="948"/>
      <c r="L188" s="822"/>
      <c r="M188" s="822"/>
      <c r="N188" s="950"/>
      <c r="O188" s="599"/>
      <c r="P188" s="597"/>
      <c r="Q188" s="597"/>
      <c r="R188" s="597"/>
      <c r="S188" s="600"/>
      <c r="V188" s="362">
        <f t="shared" si="55"/>
        <v>186</v>
      </c>
      <c r="W188" s="601" t="str">
        <f t="shared" si="56"/>
        <v/>
      </c>
      <c r="X188" s="601" t="str">
        <f t="shared" si="44"/>
        <v/>
      </c>
      <c r="Y188" s="601" t="str">
        <f t="shared" si="45"/>
        <v/>
      </c>
      <c r="Z188" s="601" t="str">
        <f t="shared" si="46"/>
        <v/>
      </c>
      <c r="AA188" s="601" t="str">
        <f t="shared" si="47"/>
        <v/>
      </c>
      <c r="AB188" s="601" t="str">
        <f t="shared" si="48"/>
        <v/>
      </c>
      <c r="AD188" s="362" t="str">
        <f>IF(AK188&lt;&gt;"",MAX(AD$3:AD187)+1,"")</f>
        <v/>
      </c>
      <c r="AE188" s="362" t="str">
        <f>IF(AL188&lt;&gt;"",MAX(AE$3:AE187)+1,"")</f>
        <v/>
      </c>
      <c r="AF188" s="362" t="str">
        <f>IF(AM188&lt;&gt;"",MAX(AF$3:AF187)+1,"")</f>
        <v/>
      </c>
      <c r="AG188" s="362" t="str">
        <f>IF(AN188&lt;&gt;"",MAX(AG$3:AG187)+1,"")</f>
        <v/>
      </c>
      <c r="AH188" s="362" t="str">
        <f>IF(AO188&lt;&gt;"",MAX(AH$3:AH187)+1,"")</f>
        <v/>
      </c>
      <c r="AI188" s="362" t="str">
        <f>IF(AP188&lt;&gt;"",MAX(AI$3:AI187)+1,"")</f>
        <v/>
      </c>
      <c r="AK188" s="362" t="str">
        <f>IF(B188="","",IF(COUNTIF($AK$3:AL187,B188)=0,B188,""))</f>
        <v/>
      </c>
      <c r="AL188" s="362" t="str">
        <f>IF(C188="","",IF($B188='Oneri di Urbanizzazione'!$E$29,IF(COUNTIF($AL$3:AL187,$C188)=0,$C188,""),""))</f>
        <v/>
      </c>
      <c r="AM188" s="362" t="str">
        <f>IF(D188="","",IF(AND($B188='Oneri di Urbanizzazione'!$E$29,$C188='Oneri di Urbanizzazione'!$E$31),IF(COUNTIF(AM$3:AM187,$D188)=0,$D188,""),""))</f>
        <v/>
      </c>
      <c r="AN188" s="362" t="str">
        <f>IF(E188="","",IF(AND($B188='Oneri di Urbanizzazione'!$E$29,$C188='Oneri di Urbanizzazione'!$E$31,$D188='Oneri di Urbanizzazione'!$E$34),IF(COUNTIF(AN$3:AN187,$E188)=0,$E188,""),""))</f>
        <v/>
      </c>
      <c r="AO188" s="362" t="str">
        <f>IF(F188="","",IF(AND($B188='Oneri di Urbanizzazione'!$E$29,$C188='Oneri di Urbanizzazione'!$E$31,$D188='Oneri di Urbanizzazione'!$E$34,$E188='Oneri di Urbanizzazione'!$E$36),IF(COUNTIF(AO$3:AO187,$F188)=0,$F188,""),""))</f>
        <v/>
      </c>
      <c r="AP188" s="362" t="str">
        <f>IF(G188="","",IF(AND($B188='Oneri di Urbanizzazione'!$E$29,$C188='Oneri di Urbanizzazione'!$E$31,$D188='Oneri di Urbanizzazione'!$E$34,$E188='Oneri di Urbanizzazione'!$E$36,$F188='Oneri di Urbanizzazione'!$E$38),IF(COUNTIF(AP$3:AP187,$G188)=0,$G188,""),""))</f>
        <v/>
      </c>
      <c r="AY188">
        <f t="shared" si="57"/>
        <v>186</v>
      </c>
      <c r="AZ188" s="375" t="str">
        <f t="shared" si="49"/>
        <v/>
      </c>
      <c r="BA188" s="375" t="str">
        <f t="shared" si="50"/>
        <v/>
      </c>
      <c r="BB188" s="375" t="str">
        <f t="shared" si="51"/>
        <v/>
      </c>
      <c r="BC188" s="375" t="str">
        <f t="shared" si="52"/>
        <v/>
      </c>
      <c r="BD188" s="375" t="str">
        <f t="shared" si="53"/>
        <v/>
      </c>
      <c r="BE188" s="375" t="str">
        <f t="shared" si="54"/>
        <v/>
      </c>
      <c r="BI188" t="str">
        <f>IF(BP188&lt;&gt;"",MAX(BI$3:BI187)+1,"")</f>
        <v/>
      </c>
      <c r="BJ188" t="str">
        <f>IF(BQ188&lt;&gt;"",MAX(BJ$3:BJ187)+1,"")</f>
        <v/>
      </c>
      <c r="BK188" t="str">
        <f>IF(BR188&lt;&gt;"",MAX(BK$3:BK187)+1,"")</f>
        <v/>
      </c>
      <c r="BL188" t="str">
        <f>IF(BS188&lt;&gt;"",MAX(BL$3:BL187)+1,"")</f>
        <v/>
      </c>
      <c r="BM188" t="str">
        <f>IF(BT188&lt;&gt;"",MAX(BM$3:BM187)+1,"")</f>
        <v/>
      </c>
      <c r="BN188" t="str">
        <f>IF(BU188&lt;&gt;"",MAX(BN$3:BN187)+1,"")</f>
        <v/>
      </c>
      <c r="BP188" t="str">
        <f>IF(B188&lt;&gt;"",IF(COUNTIF(BP$3:BP187,B188)&gt;0,"",B188),"")</f>
        <v/>
      </c>
      <c r="BQ188" t="str">
        <f>IF(C188&lt;&gt;"",IF(COUNTIF(BQ$3:BQ187,C188)&gt;0,"",C188),"")</f>
        <v/>
      </c>
      <c r="BR188" t="str">
        <f>IF(D188&lt;&gt;"",IF(COUNTIF(BR$3:BR187,D188)&gt;0,"",D188),"")</f>
        <v/>
      </c>
      <c r="BS188" t="str">
        <f>IF(E188&lt;&gt;"",IF(COUNTIF(BS$3:BS187,E188)&gt;0,"",E188),"")</f>
        <v/>
      </c>
      <c r="BT188" t="str">
        <f>IF(F188&lt;&gt;"",IF(COUNTIF(BT$3:BT187,F188)&gt;0,"",F188),"")</f>
        <v/>
      </c>
      <c r="BU188" t="str">
        <f>IF(G188&lt;&gt;"",IF(COUNTIF(BU$3:BU187,G188)&gt;0,"",G188),"")</f>
        <v/>
      </c>
    </row>
    <row r="189" spans="1:73" ht="18" x14ac:dyDescent="0.2">
      <c r="A189" s="595" t="str">
        <f t="shared" si="43"/>
        <v/>
      </c>
      <c r="B189" s="596"/>
      <c r="C189" s="596"/>
      <c r="D189" s="596"/>
      <c r="E189" s="597"/>
      <c r="F189" s="596"/>
      <c r="G189" s="596"/>
      <c r="H189" s="598"/>
      <c r="I189" s="598"/>
      <c r="J189" s="598"/>
      <c r="K189" s="948"/>
      <c r="L189" s="822"/>
      <c r="M189" s="822"/>
      <c r="N189" s="950"/>
      <c r="O189" s="599"/>
      <c r="P189" s="597"/>
      <c r="Q189" s="597"/>
      <c r="R189" s="597"/>
      <c r="S189" s="600"/>
      <c r="V189" s="362">
        <f t="shared" si="55"/>
        <v>187</v>
      </c>
      <c r="W189" s="601" t="str">
        <f t="shared" si="56"/>
        <v/>
      </c>
      <c r="X189" s="601" t="str">
        <f t="shared" si="44"/>
        <v/>
      </c>
      <c r="Y189" s="601" t="str">
        <f t="shared" si="45"/>
        <v/>
      </c>
      <c r="Z189" s="601" t="str">
        <f t="shared" si="46"/>
        <v/>
      </c>
      <c r="AA189" s="601" t="str">
        <f t="shared" si="47"/>
        <v/>
      </c>
      <c r="AB189" s="601" t="str">
        <f t="shared" si="48"/>
        <v/>
      </c>
      <c r="AD189" s="362" t="str">
        <f>IF(AK189&lt;&gt;"",MAX(AD$3:AD188)+1,"")</f>
        <v/>
      </c>
      <c r="AE189" s="362" t="str">
        <f>IF(AL189&lt;&gt;"",MAX(AE$3:AE188)+1,"")</f>
        <v/>
      </c>
      <c r="AF189" s="362" t="str">
        <f>IF(AM189&lt;&gt;"",MAX(AF$3:AF188)+1,"")</f>
        <v/>
      </c>
      <c r="AG189" s="362" t="str">
        <f>IF(AN189&lt;&gt;"",MAX(AG$3:AG188)+1,"")</f>
        <v/>
      </c>
      <c r="AH189" s="362" t="str">
        <f>IF(AO189&lt;&gt;"",MAX(AH$3:AH188)+1,"")</f>
        <v/>
      </c>
      <c r="AI189" s="362" t="str">
        <f>IF(AP189&lt;&gt;"",MAX(AI$3:AI188)+1,"")</f>
        <v/>
      </c>
      <c r="AK189" s="362" t="str">
        <f>IF(B189="","",IF(COUNTIF($AK$3:AL188,B189)=0,B189,""))</f>
        <v/>
      </c>
      <c r="AL189" s="362" t="str">
        <f>IF(C189="","",IF($B189='Oneri di Urbanizzazione'!$E$29,IF(COUNTIF($AL$3:AL188,$C189)=0,$C189,""),""))</f>
        <v/>
      </c>
      <c r="AM189" s="362" t="str">
        <f>IF(D189="","",IF(AND($B189='Oneri di Urbanizzazione'!$E$29,$C189='Oneri di Urbanizzazione'!$E$31),IF(COUNTIF(AM$3:AM188,$D189)=0,$D189,""),""))</f>
        <v/>
      </c>
      <c r="AN189" s="362" t="str">
        <f>IF(E189="","",IF(AND($B189='Oneri di Urbanizzazione'!$E$29,$C189='Oneri di Urbanizzazione'!$E$31,$D189='Oneri di Urbanizzazione'!$E$34),IF(COUNTIF(AN$3:AN188,$E189)=0,$E189,""),""))</f>
        <v/>
      </c>
      <c r="AO189" s="362" t="str">
        <f>IF(F189="","",IF(AND($B189='Oneri di Urbanizzazione'!$E$29,$C189='Oneri di Urbanizzazione'!$E$31,$D189='Oneri di Urbanizzazione'!$E$34,$E189='Oneri di Urbanizzazione'!$E$36),IF(COUNTIF(AO$3:AO188,$F189)=0,$F189,""),""))</f>
        <v/>
      </c>
      <c r="AP189" s="362" t="str">
        <f>IF(G189="","",IF(AND($B189='Oneri di Urbanizzazione'!$E$29,$C189='Oneri di Urbanizzazione'!$E$31,$D189='Oneri di Urbanizzazione'!$E$34,$E189='Oneri di Urbanizzazione'!$E$36,$F189='Oneri di Urbanizzazione'!$E$38),IF(COUNTIF(AP$3:AP188,$G189)=0,$G189,""),""))</f>
        <v/>
      </c>
      <c r="AY189">
        <f t="shared" si="57"/>
        <v>187</v>
      </c>
      <c r="AZ189" s="375" t="str">
        <f t="shared" si="49"/>
        <v/>
      </c>
      <c r="BA189" s="375" t="str">
        <f t="shared" si="50"/>
        <v/>
      </c>
      <c r="BB189" s="375" t="str">
        <f t="shared" si="51"/>
        <v/>
      </c>
      <c r="BC189" s="375" t="str">
        <f t="shared" si="52"/>
        <v/>
      </c>
      <c r="BD189" s="375" t="str">
        <f t="shared" si="53"/>
        <v/>
      </c>
      <c r="BE189" s="375" t="str">
        <f t="shared" si="54"/>
        <v/>
      </c>
      <c r="BI189" t="str">
        <f>IF(BP189&lt;&gt;"",MAX(BI$3:BI188)+1,"")</f>
        <v/>
      </c>
      <c r="BJ189" t="str">
        <f>IF(BQ189&lt;&gt;"",MAX(BJ$3:BJ188)+1,"")</f>
        <v/>
      </c>
      <c r="BK189" t="str">
        <f>IF(BR189&lt;&gt;"",MAX(BK$3:BK188)+1,"")</f>
        <v/>
      </c>
      <c r="BL189" t="str">
        <f>IF(BS189&lt;&gt;"",MAX(BL$3:BL188)+1,"")</f>
        <v/>
      </c>
      <c r="BM189" t="str">
        <f>IF(BT189&lt;&gt;"",MAX(BM$3:BM188)+1,"")</f>
        <v/>
      </c>
      <c r="BN189" t="str">
        <f>IF(BU189&lt;&gt;"",MAX(BN$3:BN188)+1,"")</f>
        <v/>
      </c>
      <c r="BP189" t="str">
        <f>IF(B189&lt;&gt;"",IF(COUNTIF(BP$3:BP188,B189)&gt;0,"",B189),"")</f>
        <v/>
      </c>
      <c r="BQ189" t="str">
        <f>IF(C189&lt;&gt;"",IF(COUNTIF(BQ$3:BQ188,C189)&gt;0,"",C189),"")</f>
        <v/>
      </c>
      <c r="BR189" t="str">
        <f>IF(D189&lt;&gt;"",IF(COUNTIF(BR$3:BR188,D189)&gt;0,"",D189),"")</f>
        <v/>
      </c>
      <c r="BS189" t="str">
        <f>IF(E189&lt;&gt;"",IF(COUNTIF(BS$3:BS188,E189)&gt;0,"",E189),"")</f>
        <v/>
      </c>
      <c r="BT189" t="str">
        <f>IF(F189&lt;&gt;"",IF(COUNTIF(BT$3:BT188,F189)&gt;0,"",F189),"")</f>
        <v/>
      </c>
      <c r="BU189" t="str">
        <f>IF(G189&lt;&gt;"",IF(COUNTIF(BU$3:BU188,G189)&gt;0,"",G189),"")</f>
        <v/>
      </c>
    </row>
    <row r="190" spans="1:73" ht="18" x14ac:dyDescent="0.2">
      <c r="A190" s="595" t="str">
        <f t="shared" si="43"/>
        <v/>
      </c>
      <c r="B190" s="596"/>
      <c r="C190" s="596"/>
      <c r="D190" s="596"/>
      <c r="E190" s="597"/>
      <c r="F190" s="596"/>
      <c r="G190" s="596"/>
      <c r="H190" s="598"/>
      <c r="I190" s="598"/>
      <c r="J190" s="598"/>
      <c r="K190" s="948"/>
      <c r="L190" s="822"/>
      <c r="M190" s="822"/>
      <c r="N190" s="950"/>
      <c r="O190" s="599"/>
      <c r="P190" s="597"/>
      <c r="Q190" s="597"/>
      <c r="R190" s="597"/>
      <c r="S190" s="600"/>
      <c r="V190" s="362">
        <f t="shared" si="55"/>
        <v>188</v>
      </c>
      <c r="W190" s="601" t="str">
        <f t="shared" si="56"/>
        <v/>
      </c>
      <c r="X190" s="601" t="str">
        <f t="shared" si="44"/>
        <v/>
      </c>
      <c r="Y190" s="601" t="str">
        <f t="shared" si="45"/>
        <v/>
      </c>
      <c r="Z190" s="601" t="str">
        <f t="shared" si="46"/>
        <v/>
      </c>
      <c r="AA190" s="601" t="str">
        <f t="shared" si="47"/>
        <v/>
      </c>
      <c r="AB190" s="601" t="str">
        <f t="shared" si="48"/>
        <v/>
      </c>
      <c r="AD190" s="362" t="str">
        <f>IF(AK190&lt;&gt;"",MAX(AD$3:AD189)+1,"")</f>
        <v/>
      </c>
      <c r="AE190" s="362" t="str">
        <f>IF(AL190&lt;&gt;"",MAX(AE$3:AE189)+1,"")</f>
        <v/>
      </c>
      <c r="AF190" s="362" t="str">
        <f>IF(AM190&lt;&gt;"",MAX(AF$3:AF189)+1,"")</f>
        <v/>
      </c>
      <c r="AG190" s="362" t="str">
        <f>IF(AN190&lt;&gt;"",MAX(AG$3:AG189)+1,"")</f>
        <v/>
      </c>
      <c r="AH190" s="362" t="str">
        <f>IF(AO190&lt;&gt;"",MAX(AH$3:AH189)+1,"")</f>
        <v/>
      </c>
      <c r="AI190" s="362" t="str">
        <f>IF(AP190&lt;&gt;"",MAX(AI$3:AI189)+1,"")</f>
        <v/>
      </c>
      <c r="AK190" s="362" t="str">
        <f>IF(B190="","",IF(COUNTIF($AK$3:AL189,B190)=0,B190,""))</f>
        <v/>
      </c>
      <c r="AL190" s="362" t="str">
        <f>IF(C190="","",IF($B190='Oneri di Urbanizzazione'!$E$29,IF(COUNTIF($AL$3:AL189,$C190)=0,$C190,""),""))</f>
        <v/>
      </c>
      <c r="AM190" s="362" t="str">
        <f>IF(D190="","",IF(AND($B190='Oneri di Urbanizzazione'!$E$29,$C190='Oneri di Urbanizzazione'!$E$31),IF(COUNTIF(AM$3:AM189,$D190)=0,$D190,""),""))</f>
        <v/>
      </c>
      <c r="AN190" s="362" t="str">
        <f>IF(E190="","",IF(AND($B190='Oneri di Urbanizzazione'!$E$29,$C190='Oneri di Urbanizzazione'!$E$31,$D190='Oneri di Urbanizzazione'!$E$34),IF(COUNTIF(AN$3:AN189,$E190)=0,$E190,""),""))</f>
        <v/>
      </c>
      <c r="AO190" s="362" t="str">
        <f>IF(F190="","",IF(AND($B190='Oneri di Urbanizzazione'!$E$29,$C190='Oneri di Urbanizzazione'!$E$31,$D190='Oneri di Urbanizzazione'!$E$34,$E190='Oneri di Urbanizzazione'!$E$36),IF(COUNTIF(AO$3:AO189,$F190)=0,$F190,""),""))</f>
        <v/>
      </c>
      <c r="AP190" s="362" t="str">
        <f>IF(G190="","",IF(AND($B190='Oneri di Urbanizzazione'!$E$29,$C190='Oneri di Urbanizzazione'!$E$31,$D190='Oneri di Urbanizzazione'!$E$34,$E190='Oneri di Urbanizzazione'!$E$36,$F190='Oneri di Urbanizzazione'!$E$38),IF(COUNTIF(AP$3:AP189,$G190)=0,$G190,""),""))</f>
        <v/>
      </c>
      <c r="AY190">
        <f t="shared" si="57"/>
        <v>188</v>
      </c>
      <c r="AZ190" s="375" t="str">
        <f t="shared" si="49"/>
        <v/>
      </c>
      <c r="BA190" s="375" t="str">
        <f t="shared" si="50"/>
        <v/>
      </c>
      <c r="BB190" s="375" t="str">
        <f t="shared" si="51"/>
        <v/>
      </c>
      <c r="BC190" s="375" t="str">
        <f t="shared" si="52"/>
        <v/>
      </c>
      <c r="BD190" s="375" t="str">
        <f t="shared" si="53"/>
        <v/>
      </c>
      <c r="BE190" s="375" t="str">
        <f t="shared" si="54"/>
        <v/>
      </c>
      <c r="BI190" t="str">
        <f>IF(BP190&lt;&gt;"",MAX(BI$3:BI189)+1,"")</f>
        <v/>
      </c>
      <c r="BJ190" t="str">
        <f>IF(BQ190&lt;&gt;"",MAX(BJ$3:BJ189)+1,"")</f>
        <v/>
      </c>
      <c r="BK190" t="str">
        <f>IF(BR190&lt;&gt;"",MAX(BK$3:BK189)+1,"")</f>
        <v/>
      </c>
      <c r="BL190" t="str">
        <f>IF(BS190&lt;&gt;"",MAX(BL$3:BL189)+1,"")</f>
        <v/>
      </c>
      <c r="BM190" t="str">
        <f>IF(BT190&lt;&gt;"",MAX(BM$3:BM189)+1,"")</f>
        <v/>
      </c>
      <c r="BN190" t="str">
        <f>IF(BU190&lt;&gt;"",MAX(BN$3:BN189)+1,"")</f>
        <v/>
      </c>
      <c r="BP190" t="str">
        <f>IF(B190&lt;&gt;"",IF(COUNTIF(BP$3:BP189,B190)&gt;0,"",B190),"")</f>
        <v/>
      </c>
      <c r="BQ190" t="str">
        <f>IF(C190&lt;&gt;"",IF(COUNTIF(BQ$3:BQ189,C190)&gt;0,"",C190),"")</f>
        <v/>
      </c>
      <c r="BR190" t="str">
        <f>IF(D190&lt;&gt;"",IF(COUNTIF(BR$3:BR189,D190)&gt;0,"",D190),"")</f>
        <v/>
      </c>
      <c r="BS190" t="str">
        <f>IF(E190&lt;&gt;"",IF(COUNTIF(BS$3:BS189,E190)&gt;0,"",E190),"")</f>
        <v/>
      </c>
      <c r="BT190" t="str">
        <f>IF(F190&lt;&gt;"",IF(COUNTIF(BT$3:BT189,F190)&gt;0,"",F190),"")</f>
        <v/>
      </c>
      <c r="BU190" t="str">
        <f>IF(G190&lt;&gt;"",IF(COUNTIF(BU$3:BU189,G190)&gt;0,"",G190),"")</f>
        <v/>
      </c>
    </row>
    <row r="191" spans="1:73" ht="18" x14ac:dyDescent="0.2">
      <c r="A191" s="595" t="str">
        <f t="shared" si="43"/>
        <v/>
      </c>
      <c r="B191" s="596"/>
      <c r="C191" s="596"/>
      <c r="D191" s="596"/>
      <c r="E191" s="597"/>
      <c r="F191" s="596"/>
      <c r="G191" s="596"/>
      <c r="H191" s="598"/>
      <c r="I191" s="598"/>
      <c r="J191" s="598"/>
      <c r="K191" s="948"/>
      <c r="L191" s="822"/>
      <c r="M191" s="822"/>
      <c r="N191" s="950"/>
      <c r="O191" s="599"/>
      <c r="P191" s="597"/>
      <c r="Q191" s="597"/>
      <c r="R191" s="597"/>
      <c r="S191" s="600"/>
      <c r="V191" s="362">
        <f t="shared" si="55"/>
        <v>189</v>
      </c>
      <c r="W191" s="601" t="str">
        <f t="shared" si="56"/>
        <v/>
      </c>
      <c r="X191" s="601" t="str">
        <f t="shared" si="44"/>
        <v/>
      </c>
      <c r="Y191" s="601" t="str">
        <f t="shared" si="45"/>
        <v/>
      </c>
      <c r="Z191" s="601" t="str">
        <f t="shared" si="46"/>
        <v/>
      </c>
      <c r="AA191" s="601" t="str">
        <f t="shared" si="47"/>
        <v/>
      </c>
      <c r="AB191" s="601" t="str">
        <f t="shared" si="48"/>
        <v/>
      </c>
      <c r="AD191" s="362" t="str">
        <f>IF(AK191&lt;&gt;"",MAX(AD$3:AD190)+1,"")</f>
        <v/>
      </c>
      <c r="AE191" s="362" t="str">
        <f>IF(AL191&lt;&gt;"",MAX(AE$3:AE190)+1,"")</f>
        <v/>
      </c>
      <c r="AF191" s="362" t="str">
        <f>IF(AM191&lt;&gt;"",MAX(AF$3:AF190)+1,"")</f>
        <v/>
      </c>
      <c r="AG191" s="362" t="str">
        <f>IF(AN191&lt;&gt;"",MAX(AG$3:AG190)+1,"")</f>
        <v/>
      </c>
      <c r="AH191" s="362" t="str">
        <f>IF(AO191&lt;&gt;"",MAX(AH$3:AH190)+1,"")</f>
        <v/>
      </c>
      <c r="AI191" s="362" t="str">
        <f>IF(AP191&lt;&gt;"",MAX(AI$3:AI190)+1,"")</f>
        <v/>
      </c>
      <c r="AK191" s="362" t="str">
        <f>IF(B191="","",IF(COUNTIF($AK$3:AL190,B191)=0,B191,""))</f>
        <v/>
      </c>
      <c r="AL191" s="362" t="str">
        <f>IF(C191="","",IF($B191='Oneri di Urbanizzazione'!$E$29,IF(COUNTIF($AL$3:AL190,$C191)=0,$C191,""),""))</f>
        <v/>
      </c>
      <c r="AM191" s="362" t="str">
        <f>IF(D191="","",IF(AND($B191='Oneri di Urbanizzazione'!$E$29,$C191='Oneri di Urbanizzazione'!$E$31),IF(COUNTIF(AM$3:AM190,$D191)=0,$D191,""),""))</f>
        <v/>
      </c>
      <c r="AN191" s="362" t="str">
        <f>IF(E191="","",IF(AND($B191='Oneri di Urbanizzazione'!$E$29,$C191='Oneri di Urbanizzazione'!$E$31,$D191='Oneri di Urbanizzazione'!$E$34),IF(COUNTIF(AN$3:AN190,$E191)=0,$E191,""),""))</f>
        <v/>
      </c>
      <c r="AO191" s="362" t="str">
        <f>IF(F191="","",IF(AND($B191='Oneri di Urbanizzazione'!$E$29,$C191='Oneri di Urbanizzazione'!$E$31,$D191='Oneri di Urbanizzazione'!$E$34,$E191='Oneri di Urbanizzazione'!$E$36),IF(COUNTIF(AO$3:AO190,$F191)=0,$F191,""),""))</f>
        <v/>
      </c>
      <c r="AP191" s="362" t="str">
        <f>IF(G191="","",IF(AND($B191='Oneri di Urbanizzazione'!$E$29,$C191='Oneri di Urbanizzazione'!$E$31,$D191='Oneri di Urbanizzazione'!$E$34,$E191='Oneri di Urbanizzazione'!$E$36,$F191='Oneri di Urbanizzazione'!$E$38),IF(COUNTIF(AP$3:AP190,$G191)=0,$G191,""),""))</f>
        <v/>
      </c>
      <c r="AY191">
        <f t="shared" si="57"/>
        <v>189</v>
      </c>
      <c r="AZ191" s="375" t="str">
        <f t="shared" si="49"/>
        <v/>
      </c>
      <c r="BA191" s="375" t="str">
        <f t="shared" si="50"/>
        <v/>
      </c>
      <c r="BB191" s="375" t="str">
        <f t="shared" si="51"/>
        <v/>
      </c>
      <c r="BC191" s="375" t="str">
        <f t="shared" si="52"/>
        <v/>
      </c>
      <c r="BD191" s="375" t="str">
        <f t="shared" si="53"/>
        <v/>
      </c>
      <c r="BE191" s="375" t="str">
        <f t="shared" si="54"/>
        <v/>
      </c>
      <c r="BI191" t="str">
        <f>IF(BP191&lt;&gt;"",MAX(BI$3:BI190)+1,"")</f>
        <v/>
      </c>
      <c r="BJ191" t="str">
        <f>IF(BQ191&lt;&gt;"",MAX(BJ$3:BJ190)+1,"")</f>
        <v/>
      </c>
      <c r="BK191" t="str">
        <f>IF(BR191&lt;&gt;"",MAX(BK$3:BK190)+1,"")</f>
        <v/>
      </c>
      <c r="BL191" t="str">
        <f>IF(BS191&lt;&gt;"",MAX(BL$3:BL190)+1,"")</f>
        <v/>
      </c>
      <c r="BM191" t="str">
        <f>IF(BT191&lt;&gt;"",MAX(BM$3:BM190)+1,"")</f>
        <v/>
      </c>
      <c r="BN191" t="str">
        <f>IF(BU191&lt;&gt;"",MAX(BN$3:BN190)+1,"")</f>
        <v/>
      </c>
      <c r="BP191" t="str">
        <f>IF(B191&lt;&gt;"",IF(COUNTIF(BP$3:BP190,B191)&gt;0,"",B191),"")</f>
        <v/>
      </c>
      <c r="BQ191" t="str">
        <f>IF(C191&lt;&gt;"",IF(COUNTIF(BQ$3:BQ190,C191)&gt;0,"",C191),"")</f>
        <v/>
      </c>
      <c r="BR191" t="str">
        <f>IF(D191&lt;&gt;"",IF(COUNTIF(BR$3:BR190,D191)&gt;0,"",D191),"")</f>
        <v/>
      </c>
      <c r="BS191" t="str">
        <f>IF(E191&lt;&gt;"",IF(COUNTIF(BS$3:BS190,E191)&gt;0,"",E191),"")</f>
        <v/>
      </c>
      <c r="BT191" t="str">
        <f>IF(F191&lt;&gt;"",IF(COUNTIF(BT$3:BT190,F191)&gt;0,"",F191),"")</f>
        <v/>
      </c>
      <c r="BU191" t="str">
        <f>IF(G191&lt;&gt;"",IF(COUNTIF(BU$3:BU190,G191)&gt;0,"",G191),"")</f>
        <v/>
      </c>
    </row>
    <row r="192" spans="1:73" ht="18" x14ac:dyDescent="0.2">
      <c r="A192" s="595" t="str">
        <f t="shared" si="43"/>
        <v/>
      </c>
      <c r="B192" s="596"/>
      <c r="C192" s="596"/>
      <c r="D192" s="596"/>
      <c r="E192" s="597"/>
      <c r="F192" s="596"/>
      <c r="G192" s="596"/>
      <c r="H192" s="598"/>
      <c r="I192" s="598"/>
      <c r="J192" s="598"/>
      <c r="K192" s="948"/>
      <c r="L192" s="822"/>
      <c r="M192" s="822"/>
      <c r="N192" s="950"/>
      <c r="O192" s="599"/>
      <c r="P192" s="597"/>
      <c r="Q192" s="597"/>
      <c r="R192" s="597"/>
      <c r="S192" s="600"/>
      <c r="V192" s="362">
        <f t="shared" si="55"/>
        <v>190</v>
      </c>
      <c r="W192" s="601" t="str">
        <f t="shared" si="56"/>
        <v/>
      </c>
      <c r="X192" s="601" t="str">
        <f t="shared" si="44"/>
        <v/>
      </c>
      <c r="Y192" s="601" t="str">
        <f t="shared" si="45"/>
        <v/>
      </c>
      <c r="Z192" s="601" t="str">
        <f t="shared" si="46"/>
        <v/>
      </c>
      <c r="AA192" s="601" t="str">
        <f t="shared" si="47"/>
        <v/>
      </c>
      <c r="AB192" s="601" t="str">
        <f t="shared" si="48"/>
        <v/>
      </c>
      <c r="AD192" s="362" t="str">
        <f>IF(AK192&lt;&gt;"",MAX(AD$3:AD191)+1,"")</f>
        <v/>
      </c>
      <c r="AE192" s="362" t="str">
        <f>IF(AL192&lt;&gt;"",MAX(AE$3:AE191)+1,"")</f>
        <v/>
      </c>
      <c r="AF192" s="362" t="str">
        <f>IF(AM192&lt;&gt;"",MAX(AF$3:AF191)+1,"")</f>
        <v/>
      </c>
      <c r="AG192" s="362" t="str">
        <f>IF(AN192&lt;&gt;"",MAX(AG$3:AG191)+1,"")</f>
        <v/>
      </c>
      <c r="AH192" s="362" t="str">
        <f>IF(AO192&lt;&gt;"",MAX(AH$3:AH191)+1,"")</f>
        <v/>
      </c>
      <c r="AI192" s="362" t="str">
        <f>IF(AP192&lt;&gt;"",MAX(AI$3:AI191)+1,"")</f>
        <v/>
      </c>
      <c r="AK192" s="362" t="str">
        <f>IF(B192="","",IF(COUNTIF($AK$3:AL191,B192)=0,B192,""))</f>
        <v/>
      </c>
      <c r="AL192" s="362" t="str">
        <f>IF(C192="","",IF($B192='Oneri di Urbanizzazione'!$E$29,IF(COUNTIF($AL$3:AL191,$C192)=0,$C192,""),""))</f>
        <v/>
      </c>
      <c r="AM192" s="362" t="str">
        <f>IF(D192="","",IF(AND($B192='Oneri di Urbanizzazione'!$E$29,$C192='Oneri di Urbanizzazione'!$E$31),IF(COUNTIF(AM$3:AM191,$D192)=0,$D192,""),""))</f>
        <v/>
      </c>
      <c r="AN192" s="362" t="str">
        <f>IF(E192="","",IF(AND($B192='Oneri di Urbanizzazione'!$E$29,$C192='Oneri di Urbanizzazione'!$E$31,$D192='Oneri di Urbanizzazione'!$E$34),IF(COUNTIF(AN$3:AN191,$E192)=0,$E192,""),""))</f>
        <v/>
      </c>
      <c r="AO192" s="362" t="str">
        <f>IF(F192="","",IF(AND($B192='Oneri di Urbanizzazione'!$E$29,$C192='Oneri di Urbanizzazione'!$E$31,$D192='Oneri di Urbanizzazione'!$E$34,$E192='Oneri di Urbanizzazione'!$E$36),IF(COUNTIF(AO$3:AO191,$F192)=0,$F192,""),""))</f>
        <v/>
      </c>
      <c r="AP192" s="362" t="str">
        <f>IF(G192="","",IF(AND($B192='Oneri di Urbanizzazione'!$E$29,$C192='Oneri di Urbanizzazione'!$E$31,$D192='Oneri di Urbanizzazione'!$E$34,$E192='Oneri di Urbanizzazione'!$E$36,$F192='Oneri di Urbanizzazione'!$E$38),IF(COUNTIF(AP$3:AP191,$G192)=0,$G192,""),""))</f>
        <v/>
      </c>
      <c r="AY192">
        <f t="shared" si="57"/>
        <v>190</v>
      </c>
      <c r="AZ192" s="375" t="str">
        <f t="shared" si="49"/>
        <v/>
      </c>
      <c r="BA192" s="375" t="str">
        <f t="shared" si="50"/>
        <v/>
      </c>
      <c r="BB192" s="375" t="str">
        <f t="shared" si="51"/>
        <v/>
      </c>
      <c r="BC192" s="375" t="str">
        <f t="shared" si="52"/>
        <v/>
      </c>
      <c r="BD192" s="375" t="str">
        <f t="shared" si="53"/>
        <v/>
      </c>
      <c r="BE192" s="375" t="str">
        <f t="shared" si="54"/>
        <v/>
      </c>
      <c r="BI192" t="str">
        <f>IF(BP192&lt;&gt;"",MAX(BI$3:BI191)+1,"")</f>
        <v/>
      </c>
      <c r="BJ192" t="str">
        <f>IF(BQ192&lt;&gt;"",MAX(BJ$3:BJ191)+1,"")</f>
        <v/>
      </c>
      <c r="BK192" t="str">
        <f>IF(BR192&lt;&gt;"",MAX(BK$3:BK191)+1,"")</f>
        <v/>
      </c>
      <c r="BL192" t="str">
        <f>IF(BS192&lt;&gt;"",MAX(BL$3:BL191)+1,"")</f>
        <v/>
      </c>
      <c r="BM192" t="str">
        <f>IF(BT192&lt;&gt;"",MAX(BM$3:BM191)+1,"")</f>
        <v/>
      </c>
      <c r="BN192" t="str">
        <f>IF(BU192&lt;&gt;"",MAX(BN$3:BN191)+1,"")</f>
        <v/>
      </c>
      <c r="BP192" t="str">
        <f>IF(B192&lt;&gt;"",IF(COUNTIF(BP$3:BP191,B192)&gt;0,"",B192),"")</f>
        <v/>
      </c>
      <c r="BQ192" t="str">
        <f>IF(C192&lt;&gt;"",IF(COUNTIF(BQ$3:BQ191,C192)&gt;0,"",C192),"")</f>
        <v/>
      </c>
      <c r="BR192" t="str">
        <f>IF(D192&lt;&gt;"",IF(COUNTIF(BR$3:BR191,D192)&gt;0,"",D192),"")</f>
        <v/>
      </c>
      <c r="BS192" t="str">
        <f>IF(E192&lt;&gt;"",IF(COUNTIF(BS$3:BS191,E192)&gt;0,"",E192),"")</f>
        <v/>
      </c>
      <c r="BT192" t="str">
        <f>IF(F192&lt;&gt;"",IF(COUNTIF(BT$3:BT191,F192)&gt;0,"",F192),"")</f>
        <v/>
      </c>
      <c r="BU192" t="str">
        <f>IF(G192&lt;&gt;"",IF(COUNTIF(BU$3:BU191,G192)&gt;0,"",G192),"")</f>
        <v/>
      </c>
    </row>
    <row r="193" spans="1:73" ht="18" x14ac:dyDescent="0.2">
      <c r="A193" s="595" t="str">
        <f t="shared" si="43"/>
        <v/>
      </c>
      <c r="B193" s="596"/>
      <c r="C193" s="596"/>
      <c r="D193" s="596"/>
      <c r="E193" s="597"/>
      <c r="F193" s="596"/>
      <c r="G193" s="596"/>
      <c r="H193" s="598"/>
      <c r="I193" s="598"/>
      <c r="J193" s="598"/>
      <c r="K193" s="948"/>
      <c r="L193" s="822"/>
      <c r="M193" s="822"/>
      <c r="N193" s="950"/>
      <c r="O193" s="599"/>
      <c r="P193" s="597"/>
      <c r="Q193" s="597"/>
      <c r="R193" s="597"/>
      <c r="S193" s="600"/>
      <c r="V193" s="362">
        <f t="shared" si="55"/>
        <v>191</v>
      </c>
      <c r="W193" s="601" t="str">
        <f t="shared" si="56"/>
        <v/>
      </c>
      <c r="X193" s="601" t="str">
        <f t="shared" si="44"/>
        <v/>
      </c>
      <c r="Y193" s="601" t="str">
        <f t="shared" si="45"/>
        <v/>
      </c>
      <c r="Z193" s="601" t="str">
        <f t="shared" si="46"/>
        <v/>
      </c>
      <c r="AA193" s="601" t="str">
        <f t="shared" si="47"/>
        <v/>
      </c>
      <c r="AB193" s="601" t="str">
        <f t="shared" si="48"/>
        <v/>
      </c>
      <c r="AD193" s="362" t="str">
        <f>IF(AK193&lt;&gt;"",MAX(AD$3:AD192)+1,"")</f>
        <v/>
      </c>
      <c r="AE193" s="362" t="str">
        <f>IF(AL193&lt;&gt;"",MAX(AE$3:AE192)+1,"")</f>
        <v/>
      </c>
      <c r="AF193" s="362" t="str">
        <f>IF(AM193&lt;&gt;"",MAX(AF$3:AF192)+1,"")</f>
        <v/>
      </c>
      <c r="AG193" s="362" t="str">
        <f>IF(AN193&lt;&gt;"",MAX(AG$3:AG192)+1,"")</f>
        <v/>
      </c>
      <c r="AH193" s="362" t="str">
        <f>IF(AO193&lt;&gt;"",MAX(AH$3:AH192)+1,"")</f>
        <v/>
      </c>
      <c r="AI193" s="362" t="str">
        <f>IF(AP193&lt;&gt;"",MAX(AI$3:AI192)+1,"")</f>
        <v/>
      </c>
      <c r="AK193" s="362" t="str">
        <f>IF(B193="","",IF(COUNTIF($AK$3:AL192,B193)=0,B193,""))</f>
        <v/>
      </c>
      <c r="AL193" s="362" t="str">
        <f>IF(C193="","",IF($B193='Oneri di Urbanizzazione'!$E$29,IF(COUNTIF($AL$3:AL192,$C193)=0,$C193,""),""))</f>
        <v/>
      </c>
      <c r="AM193" s="362" t="str">
        <f>IF(D193="","",IF(AND($B193='Oneri di Urbanizzazione'!$E$29,$C193='Oneri di Urbanizzazione'!$E$31),IF(COUNTIF(AM$3:AM192,$D193)=0,$D193,""),""))</f>
        <v/>
      </c>
      <c r="AN193" s="362" t="str">
        <f>IF(E193="","",IF(AND($B193='Oneri di Urbanizzazione'!$E$29,$C193='Oneri di Urbanizzazione'!$E$31,$D193='Oneri di Urbanizzazione'!$E$34),IF(COUNTIF(AN$3:AN192,$E193)=0,$E193,""),""))</f>
        <v/>
      </c>
      <c r="AO193" s="362" t="str">
        <f>IF(F193="","",IF(AND($B193='Oneri di Urbanizzazione'!$E$29,$C193='Oneri di Urbanizzazione'!$E$31,$D193='Oneri di Urbanizzazione'!$E$34,$E193='Oneri di Urbanizzazione'!$E$36),IF(COUNTIF(AO$3:AO192,$F193)=0,$F193,""),""))</f>
        <v/>
      </c>
      <c r="AP193" s="362" t="str">
        <f>IF(G193="","",IF(AND($B193='Oneri di Urbanizzazione'!$E$29,$C193='Oneri di Urbanizzazione'!$E$31,$D193='Oneri di Urbanizzazione'!$E$34,$E193='Oneri di Urbanizzazione'!$E$36,$F193='Oneri di Urbanizzazione'!$E$38),IF(COUNTIF(AP$3:AP192,$G193)=0,$G193,""),""))</f>
        <v/>
      </c>
      <c r="AY193">
        <f t="shared" si="57"/>
        <v>191</v>
      </c>
      <c r="AZ193" s="375" t="str">
        <f t="shared" si="49"/>
        <v/>
      </c>
      <c r="BA193" s="375" t="str">
        <f t="shared" si="50"/>
        <v/>
      </c>
      <c r="BB193" s="375" t="str">
        <f t="shared" si="51"/>
        <v/>
      </c>
      <c r="BC193" s="375" t="str">
        <f t="shared" si="52"/>
        <v/>
      </c>
      <c r="BD193" s="375" t="str">
        <f t="shared" si="53"/>
        <v/>
      </c>
      <c r="BE193" s="375" t="str">
        <f t="shared" si="54"/>
        <v/>
      </c>
      <c r="BI193" t="str">
        <f>IF(BP193&lt;&gt;"",MAX(BI$3:BI192)+1,"")</f>
        <v/>
      </c>
      <c r="BJ193" t="str">
        <f>IF(BQ193&lt;&gt;"",MAX(BJ$3:BJ192)+1,"")</f>
        <v/>
      </c>
      <c r="BK193" t="str">
        <f>IF(BR193&lt;&gt;"",MAX(BK$3:BK192)+1,"")</f>
        <v/>
      </c>
      <c r="BL193" t="str">
        <f>IF(BS193&lt;&gt;"",MAX(BL$3:BL192)+1,"")</f>
        <v/>
      </c>
      <c r="BM193" t="str">
        <f>IF(BT193&lt;&gt;"",MAX(BM$3:BM192)+1,"")</f>
        <v/>
      </c>
      <c r="BN193" t="str">
        <f>IF(BU193&lt;&gt;"",MAX(BN$3:BN192)+1,"")</f>
        <v/>
      </c>
      <c r="BP193" t="str">
        <f>IF(B193&lt;&gt;"",IF(COUNTIF(BP$3:BP192,B193)&gt;0,"",B193),"")</f>
        <v/>
      </c>
      <c r="BQ193" t="str">
        <f>IF(C193&lt;&gt;"",IF(COUNTIF(BQ$3:BQ192,C193)&gt;0,"",C193),"")</f>
        <v/>
      </c>
      <c r="BR193" t="str">
        <f>IF(D193&lt;&gt;"",IF(COUNTIF(BR$3:BR192,D193)&gt;0,"",D193),"")</f>
        <v/>
      </c>
      <c r="BS193" t="str">
        <f>IF(E193&lt;&gt;"",IF(COUNTIF(BS$3:BS192,E193)&gt;0,"",E193),"")</f>
        <v/>
      </c>
      <c r="BT193" t="str">
        <f>IF(F193&lt;&gt;"",IF(COUNTIF(BT$3:BT192,F193)&gt;0,"",F193),"")</f>
        <v/>
      </c>
      <c r="BU193" t="str">
        <f>IF(G193&lt;&gt;"",IF(COUNTIF(BU$3:BU192,G193)&gt;0,"",G193),"")</f>
        <v/>
      </c>
    </row>
    <row r="194" spans="1:73" ht="18" x14ac:dyDescent="0.2">
      <c r="A194" s="595" t="str">
        <f t="shared" si="43"/>
        <v/>
      </c>
      <c r="B194" s="596"/>
      <c r="C194" s="596"/>
      <c r="D194" s="596"/>
      <c r="E194" s="597"/>
      <c r="F194" s="596"/>
      <c r="G194" s="596"/>
      <c r="H194" s="598"/>
      <c r="I194" s="598"/>
      <c r="J194" s="598"/>
      <c r="K194" s="948"/>
      <c r="L194" s="822"/>
      <c r="M194" s="822"/>
      <c r="N194" s="950"/>
      <c r="O194" s="599"/>
      <c r="P194" s="597"/>
      <c r="Q194" s="597"/>
      <c r="R194" s="597"/>
      <c r="S194" s="600"/>
      <c r="V194" s="362">
        <f t="shared" si="55"/>
        <v>192</v>
      </c>
      <c r="W194" s="601" t="str">
        <f t="shared" si="56"/>
        <v/>
      </c>
      <c r="X194" s="601" t="str">
        <f t="shared" si="44"/>
        <v/>
      </c>
      <c r="Y194" s="601" t="str">
        <f t="shared" si="45"/>
        <v/>
      </c>
      <c r="Z194" s="601" t="str">
        <f t="shared" si="46"/>
        <v/>
      </c>
      <c r="AA194" s="601" t="str">
        <f t="shared" si="47"/>
        <v/>
      </c>
      <c r="AB194" s="601" t="str">
        <f t="shared" si="48"/>
        <v/>
      </c>
      <c r="AD194" s="362" t="str">
        <f>IF(AK194&lt;&gt;"",MAX(AD$3:AD193)+1,"")</f>
        <v/>
      </c>
      <c r="AE194" s="362" t="str">
        <f>IF(AL194&lt;&gt;"",MAX(AE$3:AE193)+1,"")</f>
        <v/>
      </c>
      <c r="AF194" s="362" t="str">
        <f>IF(AM194&lt;&gt;"",MAX(AF$3:AF193)+1,"")</f>
        <v/>
      </c>
      <c r="AG194" s="362" t="str">
        <f>IF(AN194&lt;&gt;"",MAX(AG$3:AG193)+1,"")</f>
        <v/>
      </c>
      <c r="AH194" s="362" t="str">
        <f>IF(AO194&lt;&gt;"",MAX(AH$3:AH193)+1,"")</f>
        <v/>
      </c>
      <c r="AI194" s="362" t="str">
        <f>IF(AP194&lt;&gt;"",MAX(AI$3:AI193)+1,"")</f>
        <v/>
      </c>
      <c r="AK194" s="362" t="str">
        <f>IF(B194="","",IF(COUNTIF($AK$3:AL193,B194)=0,B194,""))</f>
        <v/>
      </c>
      <c r="AL194" s="362" t="str">
        <f>IF(C194="","",IF($B194='Oneri di Urbanizzazione'!$E$29,IF(COUNTIF($AL$3:AL193,$C194)=0,$C194,""),""))</f>
        <v/>
      </c>
      <c r="AM194" s="362" t="str">
        <f>IF(D194="","",IF(AND($B194='Oneri di Urbanizzazione'!$E$29,$C194='Oneri di Urbanizzazione'!$E$31),IF(COUNTIF(AM$3:AM193,$D194)=0,$D194,""),""))</f>
        <v/>
      </c>
      <c r="AN194" s="362" t="str">
        <f>IF(E194="","",IF(AND($B194='Oneri di Urbanizzazione'!$E$29,$C194='Oneri di Urbanizzazione'!$E$31,$D194='Oneri di Urbanizzazione'!$E$34),IF(COUNTIF(AN$3:AN193,$E194)=0,$E194,""),""))</f>
        <v/>
      </c>
      <c r="AO194" s="362" t="str">
        <f>IF(F194="","",IF(AND($B194='Oneri di Urbanizzazione'!$E$29,$C194='Oneri di Urbanizzazione'!$E$31,$D194='Oneri di Urbanizzazione'!$E$34,$E194='Oneri di Urbanizzazione'!$E$36),IF(COUNTIF(AO$3:AO193,$F194)=0,$F194,""),""))</f>
        <v/>
      </c>
      <c r="AP194" s="362" t="str">
        <f>IF(G194="","",IF(AND($B194='Oneri di Urbanizzazione'!$E$29,$C194='Oneri di Urbanizzazione'!$E$31,$D194='Oneri di Urbanizzazione'!$E$34,$E194='Oneri di Urbanizzazione'!$E$36,$F194='Oneri di Urbanizzazione'!$E$38),IF(COUNTIF(AP$3:AP193,$G194)=0,$G194,""),""))</f>
        <v/>
      </c>
      <c r="AY194">
        <f t="shared" si="57"/>
        <v>192</v>
      </c>
      <c r="AZ194" s="375" t="str">
        <f t="shared" si="49"/>
        <v/>
      </c>
      <c r="BA194" s="375" t="str">
        <f t="shared" si="50"/>
        <v/>
      </c>
      <c r="BB194" s="375" t="str">
        <f t="shared" si="51"/>
        <v/>
      </c>
      <c r="BC194" s="375" t="str">
        <f t="shared" si="52"/>
        <v/>
      </c>
      <c r="BD194" s="375" t="str">
        <f t="shared" si="53"/>
        <v/>
      </c>
      <c r="BE194" s="375" t="str">
        <f t="shared" si="54"/>
        <v/>
      </c>
      <c r="BI194" t="str">
        <f>IF(BP194&lt;&gt;"",MAX(BI$3:BI193)+1,"")</f>
        <v/>
      </c>
      <c r="BJ194" t="str">
        <f>IF(BQ194&lt;&gt;"",MAX(BJ$3:BJ193)+1,"")</f>
        <v/>
      </c>
      <c r="BK194" t="str">
        <f>IF(BR194&lt;&gt;"",MAX(BK$3:BK193)+1,"")</f>
        <v/>
      </c>
      <c r="BL194" t="str">
        <f>IF(BS194&lt;&gt;"",MAX(BL$3:BL193)+1,"")</f>
        <v/>
      </c>
      <c r="BM194" t="str">
        <f>IF(BT194&lt;&gt;"",MAX(BM$3:BM193)+1,"")</f>
        <v/>
      </c>
      <c r="BN194" t="str">
        <f>IF(BU194&lt;&gt;"",MAX(BN$3:BN193)+1,"")</f>
        <v/>
      </c>
      <c r="BP194" t="str">
        <f>IF(B194&lt;&gt;"",IF(COUNTIF(BP$3:BP193,B194)&gt;0,"",B194),"")</f>
        <v/>
      </c>
      <c r="BQ194" t="str">
        <f>IF(C194&lt;&gt;"",IF(COUNTIF(BQ$3:BQ193,C194)&gt;0,"",C194),"")</f>
        <v/>
      </c>
      <c r="BR194" t="str">
        <f>IF(D194&lt;&gt;"",IF(COUNTIF(BR$3:BR193,D194)&gt;0,"",D194),"")</f>
        <v/>
      </c>
      <c r="BS194" t="str">
        <f>IF(E194&lt;&gt;"",IF(COUNTIF(BS$3:BS193,E194)&gt;0,"",E194),"")</f>
        <v/>
      </c>
      <c r="BT194" t="str">
        <f>IF(F194&lt;&gt;"",IF(COUNTIF(BT$3:BT193,F194)&gt;0,"",F194),"")</f>
        <v/>
      </c>
      <c r="BU194" t="str">
        <f>IF(G194&lt;&gt;"",IF(COUNTIF(BU$3:BU193,G194)&gt;0,"",G194),"")</f>
        <v/>
      </c>
    </row>
    <row r="195" spans="1:73" ht="18" x14ac:dyDescent="0.2">
      <c r="A195" s="595" t="str">
        <f t="shared" si="43"/>
        <v/>
      </c>
      <c r="B195" s="596"/>
      <c r="C195" s="596"/>
      <c r="D195" s="596"/>
      <c r="E195" s="597"/>
      <c r="F195" s="596"/>
      <c r="G195" s="596"/>
      <c r="H195" s="598"/>
      <c r="I195" s="598"/>
      <c r="J195" s="598"/>
      <c r="K195" s="948"/>
      <c r="L195" s="822"/>
      <c r="M195" s="822"/>
      <c r="N195" s="950"/>
      <c r="O195" s="599"/>
      <c r="P195" s="597"/>
      <c r="Q195" s="597"/>
      <c r="R195" s="597"/>
      <c r="S195" s="600"/>
      <c r="V195" s="362">
        <f t="shared" si="55"/>
        <v>193</v>
      </c>
      <c r="W195" s="601" t="str">
        <f t="shared" si="56"/>
        <v/>
      </c>
      <c r="X195" s="601" t="str">
        <f t="shared" si="44"/>
        <v/>
      </c>
      <c r="Y195" s="601" t="str">
        <f t="shared" si="45"/>
        <v/>
      </c>
      <c r="Z195" s="601" t="str">
        <f t="shared" si="46"/>
        <v/>
      </c>
      <c r="AA195" s="601" t="str">
        <f t="shared" si="47"/>
        <v/>
      </c>
      <c r="AB195" s="601" t="str">
        <f t="shared" si="48"/>
        <v/>
      </c>
      <c r="AD195" s="362" t="str">
        <f>IF(AK195&lt;&gt;"",MAX(AD$3:AD194)+1,"")</f>
        <v/>
      </c>
      <c r="AE195" s="362" t="str">
        <f>IF(AL195&lt;&gt;"",MAX(AE$3:AE194)+1,"")</f>
        <v/>
      </c>
      <c r="AF195" s="362" t="str">
        <f>IF(AM195&lt;&gt;"",MAX(AF$3:AF194)+1,"")</f>
        <v/>
      </c>
      <c r="AG195" s="362" t="str">
        <f>IF(AN195&lt;&gt;"",MAX(AG$3:AG194)+1,"")</f>
        <v/>
      </c>
      <c r="AH195" s="362" t="str">
        <f>IF(AO195&lt;&gt;"",MAX(AH$3:AH194)+1,"")</f>
        <v/>
      </c>
      <c r="AI195" s="362" t="str">
        <f>IF(AP195&lt;&gt;"",MAX(AI$3:AI194)+1,"")</f>
        <v/>
      </c>
      <c r="AK195" s="362" t="str">
        <f>IF(B195="","",IF(COUNTIF($AK$3:AL194,B195)=0,B195,""))</f>
        <v/>
      </c>
      <c r="AL195" s="362" t="str">
        <f>IF(C195="","",IF($B195='Oneri di Urbanizzazione'!$E$29,IF(COUNTIF($AL$3:AL194,$C195)=0,$C195,""),""))</f>
        <v/>
      </c>
      <c r="AM195" s="362" t="str">
        <f>IF(D195="","",IF(AND($B195='Oneri di Urbanizzazione'!$E$29,$C195='Oneri di Urbanizzazione'!$E$31),IF(COUNTIF(AM$3:AM194,$D195)=0,$D195,""),""))</f>
        <v/>
      </c>
      <c r="AN195" s="362" t="str">
        <f>IF(E195="","",IF(AND($B195='Oneri di Urbanizzazione'!$E$29,$C195='Oneri di Urbanizzazione'!$E$31,$D195='Oneri di Urbanizzazione'!$E$34),IF(COUNTIF(AN$3:AN194,$E195)=0,$E195,""),""))</f>
        <v/>
      </c>
      <c r="AO195" s="362" t="str">
        <f>IF(F195="","",IF(AND($B195='Oneri di Urbanizzazione'!$E$29,$C195='Oneri di Urbanizzazione'!$E$31,$D195='Oneri di Urbanizzazione'!$E$34,$E195='Oneri di Urbanizzazione'!$E$36),IF(COUNTIF(AO$3:AO194,$F195)=0,$F195,""),""))</f>
        <v/>
      </c>
      <c r="AP195" s="362" t="str">
        <f>IF(G195="","",IF(AND($B195='Oneri di Urbanizzazione'!$E$29,$C195='Oneri di Urbanizzazione'!$E$31,$D195='Oneri di Urbanizzazione'!$E$34,$E195='Oneri di Urbanizzazione'!$E$36,$F195='Oneri di Urbanizzazione'!$E$38),IF(COUNTIF(AP$3:AP194,$G195)=0,$G195,""),""))</f>
        <v/>
      </c>
      <c r="AY195">
        <f t="shared" si="57"/>
        <v>193</v>
      </c>
      <c r="AZ195" s="375" t="str">
        <f t="shared" si="49"/>
        <v/>
      </c>
      <c r="BA195" s="375" t="str">
        <f t="shared" si="50"/>
        <v/>
      </c>
      <c r="BB195" s="375" t="str">
        <f t="shared" si="51"/>
        <v/>
      </c>
      <c r="BC195" s="375" t="str">
        <f t="shared" si="52"/>
        <v/>
      </c>
      <c r="BD195" s="375" t="str">
        <f t="shared" si="53"/>
        <v/>
      </c>
      <c r="BE195" s="375" t="str">
        <f t="shared" si="54"/>
        <v/>
      </c>
      <c r="BI195" t="str">
        <f>IF(BP195&lt;&gt;"",MAX(BI$3:BI194)+1,"")</f>
        <v/>
      </c>
      <c r="BJ195" t="str">
        <f>IF(BQ195&lt;&gt;"",MAX(BJ$3:BJ194)+1,"")</f>
        <v/>
      </c>
      <c r="BK195" t="str">
        <f>IF(BR195&lt;&gt;"",MAX(BK$3:BK194)+1,"")</f>
        <v/>
      </c>
      <c r="BL195" t="str">
        <f>IF(BS195&lt;&gt;"",MAX(BL$3:BL194)+1,"")</f>
        <v/>
      </c>
      <c r="BM195" t="str">
        <f>IF(BT195&lt;&gt;"",MAX(BM$3:BM194)+1,"")</f>
        <v/>
      </c>
      <c r="BN195" t="str">
        <f>IF(BU195&lt;&gt;"",MAX(BN$3:BN194)+1,"")</f>
        <v/>
      </c>
      <c r="BP195" t="str">
        <f>IF(B195&lt;&gt;"",IF(COUNTIF(BP$3:BP194,B195)&gt;0,"",B195),"")</f>
        <v/>
      </c>
      <c r="BQ195" t="str">
        <f>IF(C195&lt;&gt;"",IF(COUNTIF(BQ$3:BQ194,C195)&gt;0,"",C195),"")</f>
        <v/>
      </c>
      <c r="BR195" t="str">
        <f>IF(D195&lt;&gt;"",IF(COUNTIF(BR$3:BR194,D195)&gt;0,"",D195),"")</f>
        <v/>
      </c>
      <c r="BS195" t="str">
        <f>IF(E195&lt;&gt;"",IF(COUNTIF(BS$3:BS194,E195)&gt;0,"",E195),"")</f>
        <v/>
      </c>
      <c r="BT195" t="str">
        <f>IF(F195&lt;&gt;"",IF(COUNTIF(BT$3:BT194,F195)&gt;0,"",F195),"")</f>
        <v/>
      </c>
      <c r="BU195" t="str">
        <f>IF(G195&lt;&gt;"",IF(COUNTIF(BU$3:BU194,G195)&gt;0,"",G195),"")</f>
        <v/>
      </c>
    </row>
    <row r="196" spans="1:73" ht="18" x14ac:dyDescent="0.2">
      <c r="A196" s="595" t="str">
        <f t="shared" ref="A196:A259" si="58">IF(B196&lt;&gt;"",CONCATENATE(B196,C196,D196,E196,F196,G196),"")</f>
        <v/>
      </c>
      <c r="B196" s="596"/>
      <c r="C196" s="596"/>
      <c r="D196" s="596"/>
      <c r="E196" s="597"/>
      <c r="F196" s="596"/>
      <c r="G196" s="596"/>
      <c r="H196" s="598"/>
      <c r="I196" s="598"/>
      <c r="J196" s="598"/>
      <c r="K196" s="948"/>
      <c r="L196" s="822"/>
      <c r="M196" s="822"/>
      <c r="N196" s="950"/>
      <c r="O196" s="599"/>
      <c r="P196" s="597"/>
      <c r="Q196" s="597"/>
      <c r="R196" s="597"/>
      <c r="S196" s="600"/>
      <c r="V196" s="362">
        <f t="shared" si="55"/>
        <v>194</v>
      </c>
      <c r="W196" s="601" t="str">
        <f t="shared" si="56"/>
        <v/>
      </c>
      <c r="X196" s="601" t="str">
        <f t="shared" ref="X196:X259" si="59">IFERROR(VLOOKUP($V196,AE:AL,8,FALSE),"")</f>
        <v/>
      </c>
      <c r="Y196" s="601" t="str">
        <f t="shared" ref="Y196:Y259" si="60">IFERROR(VLOOKUP($V196,AF:AM,8,FALSE),"")</f>
        <v/>
      </c>
      <c r="Z196" s="601" t="str">
        <f t="shared" ref="Z196:Z259" si="61">IFERROR(VLOOKUP($V196,AG:AN,8,FALSE),"")</f>
        <v/>
      </c>
      <c r="AA196" s="601" t="str">
        <f t="shared" ref="AA196:AA259" si="62">IFERROR(VLOOKUP($V196,AH:AO,8,FALSE),"")</f>
        <v/>
      </c>
      <c r="AB196" s="601" t="str">
        <f t="shared" ref="AB196:AB259" si="63">IFERROR(VLOOKUP($V196,AI:AP,8,FALSE),"")</f>
        <v/>
      </c>
      <c r="AD196" s="362" t="str">
        <f>IF(AK196&lt;&gt;"",MAX(AD$3:AD195)+1,"")</f>
        <v/>
      </c>
      <c r="AE196" s="362" t="str">
        <f>IF(AL196&lt;&gt;"",MAX(AE$3:AE195)+1,"")</f>
        <v/>
      </c>
      <c r="AF196" s="362" t="str">
        <f>IF(AM196&lt;&gt;"",MAX(AF$3:AF195)+1,"")</f>
        <v/>
      </c>
      <c r="AG196" s="362" t="str">
        <f>IF(AN196&lt;&gt;"",MAX(AG$3:AG195)+1,"")</f>
        <v/>
      </c>
      <c r="AH196" s="362" t="str">
        <f>IF(AO196&lt;&gt;"",MAX(AH$3:AH195)+1,"")</f>
        <v/>
      </c>
      <c r="AI196" s="362" t="str">
        <f>IF(AP196&lt;&gt;"",MAX(AI$3:AI195)+1,"")</f>
        <v/>
      </c>
      <c r="AK196" s="362" t="str">
        <f>IF(B196="","",IF(COUNTIF($AK$3:AL195,B196)=0,B196,""))</f>
        <v/>
      </c>
      <c r="AL196" s="362" t="str">
        <f>IF(C196="","",IF($B196='Oneri di Urbanizzazione'!$E$29,IF(COUNTIF($AL$3:AL195,$C196)=0,$C196,""),""))</f>
        <v/>
      </c>
      <c r="AM196" s="362" t="str">
        <f>IF(D196="","",IF(AND($B196='Oneri di Urbanizzazione'!$E$29,$C196='Oneri di Urbanizzazione'!$E$31),IF(COUNTIF(AM$3:AM195,$D196)=0,$D196,""),""))</f>
        <v/>
      </c>
      <c r="AN196" s="362" t="str">
        <f>IF(E196="","",IF(AND($B196='Oneri di Urbanizzazione'!$E$29,$C196='Oneri di Urbanizzazione'!$E$31,$D196='Oneri di Urbanizzazione'!$E$34),IF(COUNTIF(AN$3:AN195,$E196)=0,$E196,""),""))</f>
        <v/>
      </c>
      <c r="AO196" s="362" t="str">
        <f>IF(F196="","",IF(AND($B196='Oneri di Urbanizzazione'!$E$29,$C196='Oneri di Urbanizzazione'!$E$31,$D196='Oneri di Urbanizzazione'!$E$34,$E196='Oneri di Urbanizzazione'!$E$36),IF(COUNTIF(AO$3:AO195,$F196)=0,$F196,""),""))</f>
        <v/>
      </c>
      <c r="AP196" s="362" t="str">
        <f>IF(G196="","",IF(AND($B196='Oneri di Urbanizzazione'!$E$29,$C196='Oneri di Urbanizzazione'!$E$31,$D196='Oneri di Urbanizzazione'!$E$34,$E196='Oneri di Urbanizzazione'!$E$36,$F196='Oneri di Urbanizzazione'!$E$38),IF(COUNTIF(AP$3:AP195,$G196)=0,$G196,""),""))</f>
        <v/>
      </c>
      <c r="AY196">
        <f t="shared" si="57"/>
        <v>194</v>
      </c>
      <c r="AZ196" s="375" t="str">
        <f t="shared" ref="AZ196:AZ259" si="64">IFERROR(VLOOKUP($AY196,BI:BP,8,FALSE),"")</f>
        <v/>
      </c>
      <c r="BA196" s="375" t="str">
        <f t="shared" ref="BA196:BA259" si="65">IFERROR(VLOOKUP($AY196,BJ:BQ,8,FALSE),"")</f>
        <v/>
      </c>
      <c r="BB196" s="375" t="str">
        <f t="shared" ref="BB196:BB259" si="66">IFERROR(VLOOKUP($AY196,BK:BR,8,FALSE),"")</f>
        <v/>
      </c>
      <c r="BC196" s="375" t="str">
        <f t="shared" ref="BC196:BC259" si="67">IFERROR(VLOOKUP($AY196,BL:BS,8,FALSE),"")</f>
        <v/>
      </c>
      <c r="BD196" s="375" t="str">
        <f t="shared" ref="BD196:BD259" si="68">IFERROR(VLOOKUP($AY196,BM:BT,8,FALSE),"")</f>
        <v/>
      </c>
      <c r="BE196" s="375" t="str">
        <f t="shared" ref="BE196:BE259" si="69">IFERROR(VLOOKUP($AY196,BN:BU,8,FALSE),"")</f>
        <v/>
      </c>
      <c r="BI196" t="str">
        <f>IF(BP196&lt;&gt;"",MAX(BI$3:BI195)+1,"")</f>
        <v/>
      </c>
      <c r="BJ196" t="str">
        <f>IF(BQ196&lt;&gt;"",MAX(BJ$3:BJ195)+1,"")</f>
        <v/>
      </c>
      <c r="BK196" t="str">
        <f>IF(BR196&lt;&gt;"",MAX(BK$3:BK195)+1,"")</f>
        <v/>
      </c>
      <c r="BL196" t="str">
        <f>IF(BS196&lt;&gt;"",MAX(BL$3:BL195)+1,"")</f>
        <v/>
      </c>
      <c r="BM196" t="str">
        <f>IF(BT196&lt;&gt;"",MAX(BM$3:BM195)+1,"")</f>
        <v/>
      </c>
      <c r="BN196" t="str">
        <f>IF(BU196&lt;&gt;"",MAX(BN$3:BN195)+1,"")</f>
        <v/>
      </c>
      <c r="BP196" t="str">
        <f>IF(B196&lt;&gt;"",IF(COUNTIF(BP$3:BP195,B196)&gt;0,"",B196),"")</f>
        <v/>
      </c>
      <c r="BQ196" t="str">
        <f>IF(C196&lt;&gt;"",IF(COUNTIF(BQ$3:BQ195,C196)&gt;0,"",C196),"")</f>
        <v/>
      </c>
      <c r="BR196" t="str">
        <f>IF(D196&lt;&gt;"",IF(COUNTIF(BR$3:BR195,D196)&gt;0,"",D196),"")</f>
        <v/>
      </c>
      <c r="BS196" t="str">
        <f>IF(E196&lt;&gt;"",IF(COUNTIF(BS$3:BS195,E196)&gt;0,"",E196),"")</f>
        <v/>
      </c>
      <c r="BT196" t="str">
        <f>IF(F196&lt;&gt;"",IF(COUNTIF(BT$3:BT195,F196)&gt;0,"",F196),"")</f>
        <v/>
      </c>
      <c r="BU196" t="str">
        <f>IF(G196&lt;&gt;"",IF(COUNTIF(BU$3:BU195,G196)&gt;0,"",G196),"")</f>
        <v/>
      </c>
    </row>
    <row r="197" spans="1:73" ht="18" x14ac:dyDescent="0.2">
      <c r="A197" s="595" t="str">
        <f t="shared" si="58"/>
        <v/>
      </c>
      <c r="B197" s="596"/>
      <c r="C197" s="596"/>
      <c r="D197" s="596"/>
      <c r="E197" s="597"/>
      <c r="F197" s="596"/>
      <c r="G197" s="596"/>
      <c r="H197" s="598"/>
      <c r="I197" s="598"/>
      <c r="J197" s="598"/>
      <c r="K197" s="948"/>
      <c r="L197" s="822"/>
      <c r="M197" s="822"/>
      <c r="N197" s="950"/>
      <c r="O197" s="599"/>
      <c r="P197" s="597"/>
      <c r="Q197" s="597"/>
      <c r="R197" s="597"/>
      <c r="S197" s="600"/>
      <c r="V197" s="362">
        <f t="shared" ref="V197:V260" si="70">+V196+1</f>
        <v>195</v>
      </c>
      <c r="W197" s="601" t="str">
        <f t="shared" ref="W197:W260" si="71">IFERROR(VLOOKUP($V196,AD:AK,8,FALSE),"")</f>
        <v/>
      </c>
      <c r="X197" s="601" t="str">
        <f t="shared" si="59"/>
        <v/>
      </c>
      <c r="Y197" s="601" t="str">
        <f t="shared" si="60"/>
        <v/>
      </c>
      <c r="Z197" s="601" t="str">
        <f t="shared" si="61"/>
        <v/>
      </c>
      <c r="AA197" s="601" t="str">
        <f t="shared" si="62"/>
        <v/>
      </c>
      <c r="AB197" s="601" t="str">
        <f t="shared" si="63"/>
        <v/>
      </c>
      <c r="AD197" s="362" t="str">
        <f>IF(AK197&lt;&gt;"",MAX(AD$3:AD196)+1,"")</f>
        <v/>
      </c>
      <c r="AE197" s="362" t="str">
        <f>IF(AL197&lt;&gt;"",MAX(AE$3:AE196)+1,"")</f>
        <v/>
      </c>
      <c r="AF197" s="362" t="str">
        <f>IF(AM197&lt;&gt;"",MAX(AF$3:AF196)+1,"")</f>
        <v/>
      </c>
      <c r="AG197" s="362" t="str">
        <f>IF(AN197&lt;&gt;"",MAX(AG$3:AG196)+1,"")</f>
        <v/>
      </c>
      <c r="AH197" s="362" t="str">
        <f>IF(AO197&lt;&gt;"",MAX(AH$3:AH196)+1,"")</f>
        <v/>
      </c>
      <c r="AI197" s="362" t="str">
        <f>IF(AP197&lt;&gt;"",MAX(AI$3:AI196)+1,"")</f>
        <v/>
      </c>
      <c r="AK197" s="362" t="str">
        <f>IF(B197="","",IF(COUNTIF($AK$3:AL196,B197)=0,B197,""))</f>
        <v/>
      </c>
      <c r="AL197" s="362" t="str">
        <f>IF(C197="","",IF($B197='Oneri di Urbanizzazione'!$E$29,IF(COUNTIF($AL$3:AL196,$C197)=0,$C197,""),""))</f>
        <v/>
      </c>
      <c r="AM197" s="362" t="str">
        <f>IF(D197="","",IF(AND($B197='Oneri di Urbanizzazione'!$E$29,$C197='Oneri di Urbanizzazione'!$E$31),IF(COUNTIF(AM$3:AM196,$D197)=0,$D197,""),""))</f>
        <v/>
      </c>
      <c r="AN197" s="362" t="str">
        <f>IF(E197="","",IF(AND($B197='Oneri di Urbanizzazione'!$E$29,$C197='Oneri di Urbanizzazione'!$E$31,$D197='Oneri di Urbanizzazione'!$E$34),IF(COUNTIF(AN$3:AN196,$E197)=0,$E197,""),""))</f>
        <v/>
      </c>
      <c r="AO197" s="362" t="str">
        <f>IF(F197="","",IF(AND($B197='Oneri di Urbanizzazione'!$E$29,$C197='Oneri di Urbanizzazione'!$E$31,$D197='Oneri di Urbanizzazione'!$E$34,$E197='Oneri di Urbanizzazione'!$E$36),IF(COUNTIF(AO$3:AO196,$F197)=0,$F197,""),""))</f>
        <v/>
      </c>
      <c r="AP197" s="362" t="str">
        <f>IF(G197="","",IF(AND($B197='Oneri di Urbanizzazione'!$E$29,$C197='Oneri di Urbanizzazione'!$E$31,$D197='Oneri di Urbanizzazione'!$E$34,$E197='Oneri di Urbanizzazione'!$E$36,$F197='Oneri di Urbanizzazione'!$E$38),IF(COUNTIF(AP$3:AP196,$G197)=0,$G197,""),""))</f>
        <v/>
      </c>
      <c r="AY197">
        <f t="shared" ref="AY197:AY260" si="72">+AY196+1</f>
        <v>195</v>
      </c>
      <c r="AZ197" s="375" t="str">
        <f t="shared" si="64"/>
        <v/>
      </c>
      <c r="BA197" s="375" t="str">
        <f t="shared" si="65"/>
        <v/>
      </c>
      <c r="BB197" s="375" t="str">
        <f t="shared" si="66"/>
        <v/>
      </c>
      <c r="BC197" s="375" t="str">
        <f t="shared" si="67"/>
        <v/>
      </c>
      <c r="BD197" s="375" t="str">
        <f t="shared" si="68"/>
        <v/>
      </c>
      <c r="BE197" s="375" t="str">
        <f t="shared" si="69"/>
        <v/>
      </c>
      <c r="BI197" t="str">
        <f>IF(BP197&lt;&gt;"",MAX(BI$3:BI196)+1,"")</f>
        <v/>
      </c>
      <c r="BJ197" t="str">
        <f>IF(BQ197&lt;&gt;"",MAX(BJ$3:BJ196)+1,"")</f>
        <v/>
      </c>
      <c r="BK197" t="str">
        <f>IF(BR197&lt;&gt;"",MAX(BK$3:BK196)+1,"")</f>
        <v/>
      </c>
      <c r="BL197" t="str">
        <f>IF(BS197&lt;&gt;"",MAX(BL$3:BL196)+1,"")</f>
        <v/>
      </c>
      <c r="BM197" t="str">
        <f>IF(BT197&lt;&gt;"",MAX(BM$3:BM196)+1,"")</f>
        <v/>
      </c>
      <c r="BN197" t="str">
        <f>IF(BU197&lt;&gt;"",MAX(BN$3:BN196)+1,"")</f>
        <v/>
      </c>
      <c r="BP197" t="str">
        <f>IF(B197&lt;&gt;"",IF(COUNTIF(BP$3:BP196,B197)&gt;0,"",B197),"")</f>
        <v/>
      </c>
      <c r="BQ197" t="str">
        <f>IF(C197&lt;&gt;"",IF(COUNTIF(BQ$3:BQ196,C197)&gt;0,"",C197),"")</f>
        <v/>
      </c>
      <c r="BR197" t="str">
        <f>IF(D197&lt;&gt;"",IF(COUNTIF(BR$3:BR196,D197)&gt;0,"",D197),"")</f>
        <v/>
      </c>
      <c r="BS197" t="str">
        <f>IF(E197&lt;&gt;"",IF(COUNTIF(BS$3:BS196,E197)&gt;0,"",E197),"")</f>
        <v/>
      </c>
      <c r="BT197" t="str">
        <f>IF(F197&lt;&gt;"",IF(COUNTIF(BT$3:BT196,F197)&gt;0,"",F197),"")</f>
        <v/>
      </c>
      <c r="BU197" t="str">
        <f>IF(G197&lt;&gt;"",IF(COUNTIF(BU$3:BU196,G197)&gt;0,"",G197),"")</f>
        <v/>
      </c>
    </row>
    <row r="198" spans="1:73" ht="18" x14ac:dyDescent="0.2">
      <c r="A198" s="595" t="str">
        <f t="shared" si="58"/>
        <v/>
      </c>
      <c r="B198" s="596"/>
      <c r="C198" s="596"/>
      <c r="D198" s="596"/>
      <c r="E198" s="597"/>
      <c r="F198" s="596"/>
      <c r="G198" s="596"/>
      <c r="H198" s="598"/>
      <c r="I198" s="598"/>
      <c r="J198" s="598"/>
      <c r="K198" s="948"/>
      <c r="L198" s="822"/>
      <c r="M198" s="822"/>
      <c r="N198" s="950"/>
      <c r="O198" s="599"/>
      <c r="P198" s="597"/>
      <c r="Q198" s="597"/>
      <c r="R198" s="597"/>
      <c r="S198" s="600"/>
      <c r="V198" s="362">
        <f t="shared" si="70"/>
        <v>196</v>
      </c>
      <c r="W198" s="601" t="str">
        <f t="shared" si="71"/>
        <v/>
      </c>
      <c r="X198" s="601" t="str">
        <f t="shared" si="59"/>
        <v/>
      </c>
      <c r="Y198" s="601" t="str">
        <f t="shared" si="60"/>
        <v/>
      </c>
      <c r="Z198" s="601" t="str">
        <f t="shared" si="61"/>
        <v/>
      </c>
      <c r="AA198" s="601" t="str">
        <f t="shared" si="62"/>
        <v/>
      </c>
      <c r="AB198" s="601" t="str">
        <f t="shared" si="63"/>
        <v/>
      </c>
      <c r="AD198" s="362" t="str">
        <f>IF(AK198&lt;&gt;"",MAX(AD$3:AD197)+1,"")</f>
        <v/>
      </c>
      <c r="AE198" s="362" t="str">
        <f>IF(AL198&lt;&gt;"",MAX(AE$3:AE197)+1,"")</f>
        <v/>
      </c>
      <c r="AF198" s="362" t="str">
        <f>IF(AM198&lt;&gt;"",MAX(AF$3:AF197)+1,"")</f>
        <v/>
      </c>
      <c r="AG198" s="362" t="str">
        <f>IF(AN198&lt;&gt;"",MAX(AG$3:AG197)+1,"")</f>
        <v/>
      </c>
      <c r="AH198" s="362" t="str">
        <f>IF(AO198&lt;&gt;"",MAX(AH$3:AH197)+1,"")</f>
        <v/>
      </c>
      <c r="AI198" s="362" t="str">
        <f>IF(AP198&lt;&gt;"",MAX(AI$3:AI197)+1,"")</f>
        <v/>
      </c>
      <c r="AK198" s="362" t="str">
        <f>IF(B198="","",IF(COUNTIF($AK$3:AL197,B198)=0,B198,""))</f>
        <v/>
      </c>
      <c r="AL198" s="362" t="str">
        <f>IF(C198="","",IF($B198='Oneri di Urbanizzazione'!$E$29,IF(COUNTIF($AL$3:AL197,$C198)=0,$C198,""),""))</f>
        <v/>
      </c>
      <c r="AM198" s="362" t="str">
        <f>IF(D198="","",IF(AND($B198='Oneri di Urbanizzazione'!$E$29,$C198='Oneri di Urbanizzazione'!$E$31),IF(COUNTIF(AM$3:AM197,$D198)=0,$D198,""),""))</f>
        <v/>
      </c>
      <c r="AN198" s="362" t="str">
        <f>IF(E198="","",IF(AND($B198='Oneri di Urbanizzazione'!$E$29,$C198='Oneri di Urbanizzazione'!$E$31,$D198='Oneri di Urbanizzazione'!$E$34),IF(COUNTIF(AN$3:AN197,$E198)=0,$E198,""),""))</f>
        <v/>
      </c>
      <c r="AO198" s="362" t="str">
        <f>IF(F198="","",IF(AND($B198='Oneri di Urbanizzazione'!$E$29,$C198='Oneri di Urbanizzazione'!$E$31,$D198='Oneri di Urbanizzazione'!$E$34,$E198='Oneri di Urbanizzazione'!$E$36),IF(COUNTIF(AO$3:AO197,$F198)=0,$F198,""),""))</f>
        <v/>
      </c>
      <c r="AP198" s="362" t="str">
        <f>IF(G198="","",IF(AND($B198='Oneri di Urbanizzazione'!$E$29,$C198='Oneri di Urbanizzazione'!$E$31,$D198='Oneri di Urbanizzazione'!$E$34,$E198='Oneri di Urbanizzazione'!$E$36,$F198='Oneri di Urbanizzazione'!$E$38),IF(COUNTIF(AP$3:AP197,$G198)=0,$G198,""),""))</f>
        <v/>
      </c>
      <c r="AY198">
        <f t="shared" si="72"/>
        <v>196</v>
      </c>
      <c r="AZ198" s="375" t="str">
        <f t="shared" si="64"/>
        <v/>
      </c>
      <c r="BA198" s="375" t="str">
        <f t="shared" si="65"/>
        <v/>
      </c>
      <c r="BB198" s="375" t="str">
        <f t="shared" si="66"/>
        <v/>
      </c>
      <c r="BC198" s="375" t="str">
        <f t="shared" si="67"/>
        <v/>
      </c>
      <c r="BD198" s="375" t="str">
        <f t="shared" si="68"/>
        <v/>
      </c>
      <c r="BE198" s="375" t="str">
        <f t="shared" si="69"/>
        <v/>
      </c>
      <c r="BI198" t="str">
        <f>IF(BP198&lt;&gt;"",MAX(BI$3:BI197)+1,"")</f>
        <v/>
      </c>
      <c r="BJ198" t="str">
        <f>IF(BQ198&lt;&gt;"",MAX(BJ$3:BJ197)+1,"")</f>
        <v/>
      </c>
      <c r="BK198" t="str">
        <f>IF(BR198&lt;&gt;"",MAX(BK$3:BK197)+1,"")</f>
        <v/>
      </c>
      <c r="BL198" t="str">
        <f>IF(BS198&lt;&gt;"",MAX(BL$3:BL197)+1,"")</f>
        <v/>
      </c>
      <c r="BM198" t="str">
        <f>IF(BT198&lt;&gt;"",MAX(BM$3:BM197)+1,"")</f>
        <v/>
      </c>
      <c r="BN198" t="str">
        <f>IF(BU198&lt;&gt;"",MAX(BN$3:BN197)+1,"")</f>
        <v/>
      </c>
      <c r="BP198" t="str">
        <f>IF(B198&lt;&gt;"",IF(COUNTIF(BP$3:BP197,B198)&gt;0,"",B198),"")</f>
        <v/>
      </c>
      <c r="BQ198" t="str">
        <f>IF(C198&lt;&gt;"",IF(COUNTIF(BQ$3:BQ197,C198)&gt;0,"",C198),"")</f>
        <v/>
      </c>
      <c r="BR198" t="str">
        <f>IF(D198&lt;&gt;"",IF(COUNTIF(BR$3:BR197,D198)&gt;0,"",D198),"")</f>
        <v/>
      </c>
      <c r="BS198" t="str">
        <f>IF(E198&lt;&gt;"",IF(COUNTIF(BS$3:BS197,E198)&gt;0,"",E198),"")</f>
        <v/>
      </c>
      <c r="BT198" t="str">
        <f>IF(F198&lt;&gt;"",IF(COUNTIF(BT$3:BT197,F198)&gt;0,"",F198),"")</f>
        <v/>
      </c>
      <c r="BU198" t="str">
        <f>IF(G198&lt;&gt;"",IF(COUNTIF(BU$3:BU197,G198)&gt;0,"",G198),"")</f>
        <v/>
      </c>
    </row>
    <row r="199" spans="1:73" ht="18" x14ac:dyDescent="0.2">
      <c r="A199" s="595" t="str">
        <f t="shared" si="58"/>
        <v/>
      </c>
      <c r="B199" s="596"/>
      <c r="C199" s="596"/>
      <c r="D199" s="596"/>
      <c r="E199" s="597"/>
      <c r="F199" s="596"/>
      <c r="G199" s="596"/>
      <c r="H199" s="598"/>
      <c r="I199" s="598"/>
      <c r="J199" s="598"/>
      <c r="K199" s="948"/>
      <c r="L199" s="822"/>
      <c r="M199" s="822"/>
      <c r="N199" s="950"/>
      <c r="O199" s="599"/>
      <c r="P199" s="597"/>
      <c r="Q199" s="597"/>
      <c r="R199" s="597"/>
      <c r="S199" s="600"/>
      <c r="V199" s="362">
        <f t="shared" si="70"/>
        <v>197</v>
      </c>
      <c r="W199" s="601" t="str">
        <f t="shared" si="71"/>
        <v/>
      </c>
      <c r="X199" s="601" t="str">
        <f t="shared" si="59"/>
        <v/>
      </c>
      <c r="Y199" s="601" t="str">
        <f t="shared" si="60"/>
        <v/>
      </c>
      <c r="Z199" s="601" t="str">
        <f t="shared" si="61"/>
        <v/>
      </c>
      <c r="AA199" s="601" t="str">
        <f t="shared" si="62"/>
        <v/>
      </c>
      <c r="AB199" s="601" t="str">
        <f t="shared" si="63"/>
        <v/>
      </c>
      <c r="AD199" s="362" t="str">
        <f>IF(AK199&lt;&gt;"",MAX(AD$3:AD198)+1,"")</f>
        <v/>
      </c>
      <c r="AE199" s="362" t="str">
        <f>IF(AL199&lt;&gt;"",MAX(AE$3:AE198)+1,"")</f>
        <v/>
      </c>
      <c r="AF199" s="362" t="str">
        <f>IF(AM199&lt;&gt;"",MAX(AF$3:AF198)+1,"")</f>
        <v/>
      </c>
      <c r="AG199" s="362" t="str">
        <f>IF(AN199&lt;&gt;"",MAX(AG$3:AG198)+1,"")</f>
        <v/>
      </c>
      <c r="AH199" s="362" t="str">
        <f>IF(AO199&lt;&gt;"",MAX(AH$3:AH198)+1,"")</f>
        <v/>
      </c>
      <c r="AI199" s="362" t="str">
        <f>IF(AP199&lt;&gt;"",MAX(AI$3:AI198)+1,"")</f>
        <v/>
      </c>
      <c r="AK199" s="362" t="str">
        <f>IF(B199="","",IF(COUNTIF($AK$3:AL198,B199)=0,B199,""))</f>
        <v/>
      </c>
      <c r="AL199" s="362" t="str">
        <f>IF(C199="","",IF($B199='Oneri di Urbanizzazione'!$E$29,IF(COUNTIF($AL$3:AL198,$C199)=0,$C199,""),""))</f>
        <v/>
      </c>
      <c r="AM199" s="362" t="str">
        <f>IF(D199="","",IF(AND($B199='Oneri di Urbanizzazione'!$E$29,$C199='Oneri di Urbanizzazione'!$E$31),IF(COUNTIF(AM$3:AM198,$D199)=0,$D199,""),""))</f>
        <v/>
      </c>
      <c r="AN199" s="362" t="str">
        <f>IF(E199="","",IF(AND($B199='Oneri di Urbanizzazione'!$E$29,$C199='Oneri di Urbanizzazione'!$E$31,$D199='Oneri di Urbanizzazione'!$E$34),IF(COUNTIF(AN$3:AN198,$E199)=0,$E199,""),""))</f>
        <v/>
      </c>
      <c r="AO199" s="362" t="str">
        <f>IF(F199="","",IF(AND($B199='Oneri di Urbanizzazione'!$E$29,$C199='Oneri di Urbanizzazione'!$E$31,$D199='Oneri di Urbanizzazione'!$E$34,$E199='Oneri di Urbanizzazione'!$E$36),IF(COUNTIF(AO$3:AO198,$F199)=0,$F199,""),""))</f>
        <v/>
      </c>
      <c r="AP199" s="362" t="str">
        <f>IF(G199="","",IF(AND($B199='Oneri di Urbanizzazione'!$E$29,$C199='Oneri di Urbanizzazione'!$E$31,$D199='Oneri di Urbanizzazione'!$E$34,$E199='Oneri di Urbanizzazione'!$E$36,$F199='Oneri di Urbanizzazione'!$E$38),IF(COUNTIF(AP$3:AP198,$G199)=0,$G199,""),""))</f>
        <v/>
      </c>
      <c r="AY199">
        <f t="shared" si="72"/>
        <v>197</v>
      </c>
      <c r="AZ199" s="375" t="str">
        <f t="shared" si="64"/>
        <v/>
      </c>
      <c r="BA199" s="375" t="str">
        <f t="shared" si="65"/>
        <v/>
      </c>
      <c r="BB199" s="375" t="str">
        <f t="shared" si="66"/>
        <v/>
      </c>
      <c r="BC199" s="375" t="str">
        <f t="shared" si="67"/>
        <v/>
      </c>
      <c r="BD199" s="375" t="str">
        <f t="shared" si="68"/>
        <v/>
      </c>
      <c r="BE199" s="375" t="str">
        <f t="shared" si="69"/>
        <v/>
      </c>
      <c r="BI199" t="str">
        <f>IF(BP199&lt;&gt;"",MAX(BI$3:BI198)+1,"")</f>
        <v/>
      </c>
      <c r="BJ199" t="str">
        <f>IF(BQ199&lt;&gt;"",MAX(BJ$3:BJ198)+1,"")</f>
        <v/>
      </c>
      <c r="BK199" t="str">
        <f>IF(BR199&lt;&gt;"",MAX(BK$3:BK198)+1,"")</f>
        <v/>
      </c>
      <c r="BL199" t="str">
        <f>IF(BS199&lt;&gt;"",MAX(BL$3:BL198)+1,"")</f>
        <v/>
      </c>
      <c r="BM199" t="str">
        <f>IF(BT199&lt;&gt;"",MAX(BM$3:BM198)+1,"")</f>
        <v/>
      </c>
      <c r="BN199" t="str">
        <f>IF(BU199&lt;&gt;"",MAX(BN$3:BN198)+1,"")</f>
        <v/>
      </c>
      <c r="BP199" t="str">
        <f>IF(B199&lt;&gt;"",IF(COUNTIF(BP$3:BP198,B199)&gt;0,"",B199),"")</f>
        <v/>
      </c>
      <c r="BQ199" t="str">
        <f>IF(C199&lt;&gt;"",IF(COUNTIF(BQ$3:BQ198,C199)&gt;0,"",C199),"")</f>
        <v/>
      </c>
      <c r="BR199" t="str">
        <f>IF(D199&lt;&gt;"",IF(COUNTIF(BR$3:BR198,D199)&gt;0,"",D199),"")</f>
        <v/>
      </c>
      <c r="BS199" t="str">
        <f>IF(E199&lt;&gt;"",IF(COUNTIF(BS$3:BS198,E199)&gt;0,"",E199),"")</f>
        <v/>
      </c>
      <c r="BT199" t="str">
        <f>IF(F199&lt;&gt;"",IF(COUNTIF(BT$3:BT198,F199)&gt;0,"",F199),"")</f>
        <v/>
      </c>
      <c r="BU199" t="str">
        <f>IF(G199&lt;&gt;"",IF(COUNTIF(BU$3:BU198,G199)&gt;0,"",G199),"")</f>
        <v/>
      </c>
    </row>
    <row r="200" spans="1:73" ht="18" x14ac:dyDescent="0.2">
      <c r="A200" s="595" t="str">
        <f t="shared" si="58"/>
        <v/>
      </c>
      <c r="B200" s="596"/>
      <c r="C200" s="596"/>
      <c r="D200" s="596"/>
      <c r="E200" s="597"/>
      <c r="F200" s="596"/>
      <c r="G200" s="596"/>
      <c r="H200" s="598"/>
      <c r="I200" s="598"/>
      <c r="J200" s="598"/>
      <c r="K200" s="948"/>
      <c r="L200" s="822"/>
      <c r="M200" s="822"/>
      <c r="N200" s="950"/>
      <c r="O200" s="599"/>
      <c r="P200" s="597"/>
      <c r="Q200" s="597"/>
      <c r="R200" s="597"/>
      <c r="S200" s="600"/>
      <c r="V200" s="362">
        <f t="shared" si="70"/>
        <v>198</v>
      </c>
      <c r="W200" s="601" t="str">
        <f t="shared" si="71"/>
        <v/>
      </c>
      <c r="X200" s="601" t="str">
        <f t="shared" si="59"/>
        <v/>
      </c>
      <c r="Y200" s="601" t="str">
        <f t="shared" si="60"/>
        <v/>
      </c>
      <c r="Z200" s="601" t="str">
        <f t="shared" si="61"/>
        <v/>
      </c>
      <c r="AA200" s="601" t="str">
        <f t="shared" si="62"/>
        <v/>
      </c>
      <c r="AB200" s="601" t="str">
        <f t="shared" si="63"/>
        <v/>
      </c>
      <c r="AD200" s="362" t="str">
        <f>IF(AK200&lt;&gt;"",MAX(AD$3:AD199)+1,"")</f>
        <v/>
      </c>
      <c r="AE200" s="362" t="str">
        <f>IF(AL200&lt;&gt;"",MAX(AE$3:AE199)+1,"")</f>
        <v/>
      </c>
      <c r="AF200" s="362" t="str">
        <f>IF(AM200&lt;&gt;"",MAX(AF$3:AF199)+1,"")</f>
        <v/>
      </c>
      <c r="AG200" s="362" t="str">
        <f>IF(AN200&lt;&gt;"",MAX(AG$3:AG199)+1,"")</f>
        <v/>
      </c>
      <c r="AH200" s="362" t="str">
        <f>IF(AO200&lt;&gt;"",MAX(AH$3:AH199)+1,"")</f>
        <v/>
      </c>
      <c r="AI200" s="362" t="str">
        <f>IF(AP200&lt;&gt;"",MAX(AI$3:AI199)+1,"")</f>
        <v/>
      </c>
      <c r="AK200" s="362" t="str">
        <f>IF(B200="","",IF(COUNTIF($AK$3:AL199,B200)=0,B200,""))</f>
        <v/>
      </c>
      <c r="AL200" s="362" t="str">
        <f>IF(C200="","",IF($B200='Oneri di Urbanizzazione'!$E$29,IF(COUNTIF($AL$3:AL199,$C200)=0,$C200,""),""))</f>
        <v/>
      </c>
      <c r="AM200" s="362" t="str">
        <f>IF(D200="","",IF(AND($B200='Oneri di Urbanizzazione'!$E$29,$C200='Oneri di Urbanizzazione'!$E$31),IF(COUNTIF(AM$3:AM199,$D200)=0,$D200,""),""))</f>
        <v/>
      </c>
      <c r="AN200" s="362" t="str">
        <f>IF(E200="","",IF(AND($B200='Oneri di Urbanizzazione'!$E$29,$C200='Oneri di Urbanizzazione'!$E$31,$D200='Oneri di Urbanizzazione'!$E$34),IF(COUNTIF(AN$3:AN199,$E200)=0,$E200,""),""))</f>
        <v/>
      </c>
      <c r="AO200" s="362" t="str">
        <f>IF(F200="","",IF(AND($B200='Oneri di Urbanizzazione'!$E$29,$C200='Oneri di Urbanizzazione'!$E$31,$D200='Oneri di Urbanizzazione'!$E$34,$E200='Oneri di Urbanizzazione'!$E$36),IF(COUNTIF(AO$3:AO199,$F200)=0,$F200,""),""))</f>
        <v/>
      </c>
      <c r="AP200" s="362" t="str">
        <f>IF(G200="","",IF(AND($B200='Oneri di Urbanizzazione'!$E$29,$C200='Oneri di Urbanizzazione'!$E$31,$D200='Oneri di Urbanizzazione'!$E$34,$E200='Oneri di Urbanizzazione'!$E$36,$F200='Oneri di Urbanizzazione'!$E$38),IF(COUNTIF(AP$3:AP199,$G200)=0,$G200,""),""))</f>
        <v/>
      </c>
      <c r="AY200">
        <f t="shared" si="72"/>
        <v>198</v>
      </c>
      <c r="AZ200" s="375" t="str">
        <f t="shared" si="64"/>
        <v/>
      </c>
      <c r="BA200" s="375" t="str">
        <f t="shared" si="65"/>
        <v/>
      </c>
      <c r="BB200" s="375" t="str">
        <f t="shared" si="66"/>
        <v/>
      </c>
      <c r="BC200" s="375" t="str">
        <f t="shared" si="67"/>
        <v/>
      </c>
      <c r="BD200" s="375" t="str">
        <f t="shared" si="68"/>
        <v/>
      </c>
      <c r="BE200" s="375" t="str">
        <f t="shared" si="69"/>
        <v/>
      </c>
      <c r="BI200" t="str">
        <f>IF(BP200&lt;&gt;"",MAX(BI$3:BI199)+1,"")</f>
        <v/>
      </c>
      <c r="BJ200" t="str">
        <f>IF(BQ200&lt;&gt;"",MAX(BJ$3:BJ199)+1,"")</f>
        <v/>
      </c>
      <c r="BK200" t="str">
        <f>IF(BR200&lt;&gt;"",MAX(BK$3:BK199)+1,"")</f>
        <v/>
      </c>
      <c r="BL200" t="str">
        <f>IF(BS200&lt;&gt;"",MAX(BL$3:BL199)+1,"")</f>
        <v/>
      </c>
      <c r="BM200" t="str">
        <f>IF(BT200&lt;&gt;"",MAX(BM$3:BM199)+1,"")</f>
        <v/>
      </c>
      <c r="BN200" t="str">
        <f>IF(BU200&lt;&gt;"",MAX(BN$3:BN199)+1,"")</f>
        <v/>
      </c>
      <c r="BP200" t="str">
        <f>IF(B200&lt;&gt;"",IF(COUNTIF(BP$3:BP199,B200)&gt;0,"",B200),"")</f>
        <v/>
      </c>
      <c r="BQ200" t="str">
        <f>IF(C200&lt;&gt;"",IF(COUNTIF(BQ$3:BQ199,C200)&gt;0,"",C200),"")</f>
        <v/>
      </c>
      <c r="BR200" t="str">
        <f>IF(D200&lt;&gt;"",IF(COUNTIF(BR$3:BR199,D200)&gt;0,"",D200),"")</f>
        <v/>
      </c>
      <c r="BS200" t="str">
        <f>IF(E200&lt;&gt;"",IF(COUNTIF(BS$3:BS199,E200)&gt;0,"",E200),"")</f>
        <v/>
      </c>
      <c r="BT200" t="str">
        <f>IF(F200&lt;&gt;"",IF(COUNTIF(BT$3:BT199,F200)&gt;0,"",F200),"")</f>
        <v/>
      </c>
      <c r="BU200" t="str">
        <f>IF(G200&lt;&gt;"",IF(COUNTIF(BU$3:BU199,G200)&gt;0,"",G200),"")</f>
        <v/>
      </c>
    </row>
    <row r="201" spans="1:73" ht="18" x14ac:dyDescent="0.2">
      <c r="A201" s="595" t="str">
        <f t="shared" si="58"/>
        <v/>
      </c>
      <c r="B201" s="596"/>
      <c r="C201" s="596"/>
      <c r="D201" s="596"/>
      <c r="E201" s="597"/>
      <c r="F201" s="596"/>
      <c r="G201" s="596"/>
      <c r="H201" s="598"/>
      <c r="I201" s="598"/>
      <c r="J201" s="598"/>
      <c r="K201" s="948"/>
      <c r="L201" s="822"/>
      <c r="M201" s="822"/>
      <c r="N201" s="950"/>
      <c r="O201" s="599"/>
      <c r="P201" s="597"/>
      <c r="Q201" s="597"/>
      <c r="R201" s="597"/>
      <c r="S201" s="600"/>
      <c r="V201" s="362">
        <f t="shared" si="70"/>
        <v>199</v>
      </c>
      <c r="W201" s="601" t="str">
        <f t="shared" si="71"/>
        <v/>
      </c>
      <c r="X201" s="601" t="str">
        <f t="shared" si="59"/>
        <v/>
      </c>
      <c r="Y201" s="601" t="str">
        <f t="shared" si="60"/>
        <v/>
      </c>
      <c r="Z201" s="601" t="str">
        <f t="shared" si="61"/>
        <v/>
      </c>
      <c r="AA201" s="601" t="str">
        <f t="shared" si="62"/>
        <v/>
      </c>
      <c r="AB201" s="601" t="str">
        <f t="shared" si="63"/>
        <v/>
      </c>
      <c r="AD201" s="362" t="str">
        <f>IF(AK201&lt;&gt;"",MAX(AD$3:AD200)+1,"")</f>
        <v/>
      </c>
      <c r="AE201" s="362" t="str">
        <f>IF(AL201&lt;&gt;"",MAX(AE$3:AE200)+1,"")</f>
        <v/>
      </c>
      <c r="AF201" s="362" t="str">
        <f>IF(AM201&lt;&gt;"",MAX(AF$3:AF200)+1,"")</f>
        <v/>
      </c>
      <c r="AG201" s="362" t="str">
        <f>IF(AN201&lt;&gt;"",MAX(AG$3:AG200)+1,"")</f>
        <v/>
      </c>
      <c r="AH201" s="362" t="str">
        <f>IF(AO201&lt;&gt;"",MAX(AH$3:AH200)+1,"")</f>
        <v/>
      </c>
      <c r="AI201" s="362" t="str">
        <f>IF(AP201&lt;&gt;"",MAX(AI$3:AI200)+1,"")</f>
        <v/>
      </c>
      <c r="AK201" s="362" t="str">
        <f>IF(B201="","",IF(COUNTIF($AK$3:AL200,B201)=0,B201,""))</f>
        <v/>
      </c>
      <c r="AL201" s="362" t="str">
        <f>IF(C201="","",IF($B201='Oneri di Urbanizzazione'!$E$29,IF(COUNTIF($AL$3:AL200,$C201)=0,$C201,""),""))</f>
        <v/>
      </c>
      <c r="AM201" s="362" t="str">
        <f>IF(D201="","",IF(AND($B201='Oneri di Urbanizzazione'!$E$29,$C201='Oneri di Urbanizzazione'!$E$31),IF(COUNTIF(AM$3:AM200,$D201)=0,$D201,""),""))</f>
        <v/>
      </c>
      <c r="AN201" s="362" t="str">
        <f>IF(E201="","",IF(AND($B201='Oneri di Urbanizzazione'!$E$29,$C201='Oneri di Urbanizzazione'!$E$31,$D201='Oneri di Urbanizzazione'!$E$34),IF(COUNTIF(AN$3:AN200,$E201)=0,$E201,""),""))</f>
        <v/>
      </c>
      <c r="AO201" s="362" t="str">
        <f>IF(F201="","",IF(AND($B201='Oneri di Urbanizzazione'!$E$29,$C201='Oneri di Urbanizzazione'!$E$31,$D201='Oneri di Urbanizzazione'!$E$34,$E201='Oneri di Urbanizzazione'!$E$36),IF(COUNTIF(AO$3:AO200,$F201)=0,$F201,""),""))</f>
        <v/>
      </c>
      <c r="AP201" s="362" t="str">
        <f>IF(G201="","",IF(AND($B201='Oneri di Urbanizzazione'!$E$29,$C201='Oneri di Urbanizzazione'!$E$31,$D201='Oneri di Urbanizzazione'!$E$34,$E201='Oneri di Urbanizzazione'!$E$36,$F201='Oneri di Urbanizzazione'!$E$38),IF(COUNTIF(AP$3:AP200,$G201)=0,$G201,""),""))</f>
        <v/>
      </c>
      <c r="AY201">
        <f t="shared" si="72"/>
        <v>199</v>
      </c>
      <c r="AZ201" s="375" t="str">
        <f t="shared" si="64"/>
        <v/>
      </c>
      <c r="BA201" s="375" t="str">
        <f t="shared" si="65"/>
        <v/>
      </c>
      <c r="BB201" s="375" t="str">
        <f t="shared" si="66"/>
        <v/>
      </c>
      <c r="BC201" s="375" t="str">
        <f t="shared" si="67"/>
        <v/>
      </c>
      <c r="BD201" s="375" t="str">
        <f t="shared" si="68"/>
        <v/>
      </c>
      <c r="BE201" s="375" t="str">
        <f t="shared" si="69"/>
        <v/>
      </c>
      <c r="BI201" t="str">
        <f>IF(BP201&lt;&gt;"",MAX(BI$3:BI200)+1,"")</f>
        <v/>
      </c>
      <c r="BJ201" t="str">
        <f>IF(BQ201&lt;&gt;"",MAX(BJ$3:BJ200)+1,"")</f>
        <v/>
      </c>
      <c r="BK201" t="str">
        <f>IF(BR201&lt;&gt;"",MAX(BK$3:BK200)+1,"")</f>
        <v/>
      </c>
      <c r="BL201" t="str">
        <f>IF(BS201&lt;&gt;"",MAX(BL$3:BL200)+1,"")</f>
        <v/>
      </c>
      <c r="BM201" t="str">
        <f>IF(BT201&lt;&gt;"",MAX(BM$3:BM200)+1,"")</f>
        <v/>
      </c>
      <c r="BN201" t="str">
        <f>IF(BU201&lt;&gt;"",MAX(BN$3:BN200)+1,"")</f>
        <v/>
      </c>
      <c r="BP201" t="str">
        <f>IF(B201&lt;&gt;"",IF(COUNTIF(BP$3:BP200,B201)&gt;0,"",B201),"")</f>
        <v/>
      </c>
      <c r="BQ201" t="str">
        <f>IF(C201&lt;&gt;"",IF(COUNTIF(BQ$3:BQ200,C201)&gt;0,"",C201),"")</f>
        <v/>
      </c>
      <c r="BR201" t="str">
        <f>IF(D201&lt;&gt;"",IF(COUNTIF(BR$3:BR200,D201)&gt;0,"",D201),"")</f>
        <v/>
      </c>
      <c r="BS201" t="str">
        <f>IF(E201&lt;&gt;"",IF(COUNTIF(BS$3:BS200,E201)&gt;0,"",E201),"")</f>
        <v/>
      </c>
      <c r="BT201" t="str">
        <f>IF(F201&lt;&gt;"",IF(COUNTIF(BT$3:BT200,F201)&gt;0,"",F201),"")</f>
        <v/>
      </c>
      <c r="BU201" t="str">
        <f>IF(G201&lt;&gt;"",IF(COUNTIF(BU$3:BU200,G201)&gt;0,"",G201),"")</f>
        <v/>
      </c>
    </row>
    <row r="202" spans="1:73" ht="18" x14ac:dyDescent="0.2">
      <c r="A202" s="595" t="str">
        <f t="shared" si="58"/>
        <v/>
      </c>
      <c r="B202" s="596"/>
      <c r="C202" s="596"/>
      <c r="D202" s="596"/>
      <c r="E202" s="597"/>
      <c r="F202" s="596"/>
      <c r="G202" s="596"/>
      <c r="H202" s="598"/>
      <c r="I202" s="598"/>
      <c r="J202" s="598"/>
      <c r="K202" s="948"/>
      <c r="L202" s="822"/>
      <c r="M202" s="822"/>
      <c r="N202" s="950"/>
      <c r="O202" s="599"/>
      <c r="P202" s="597"/>
      <c r="Q202" s="597"/>
      <c r="R202" s="597"/>
      <c r="S202" s="600"/>
      <c r="V202" s="362">
        <f t="shared" si="70"/>
        <v>200</v>
      </c>
      <c r="W202" s="601" t="str">
        <f t="shared" si="71"/>
        <v/>
      </c>
      <c r="X202" s="601" t="str">
        <f t="shared" si="59"/>
        <v/>
      </c>
      <c r="Y202" s="601" t="str">
        <f t="shared" si="60"/>
        <v/>
      </c>
      <c r="Z202" s="601" t="str">
        <f t="shared" si="61"/>
        <v/>
      </c>
      <c r="AA202" s="601" t="str">
        <f t="shared" si="62"/>
        <v/>
      </c>
      <c r="AB202" s="601" t="str">
        <f t="shared" si="63"/>
        <v/>
      </c>
      <c r="AD202" s="362" t="str">
        <f>IF(AK202&lt;&gt;"",MAX(AD$3:AD201)+1,"")</f>
        <v/>
      </c>
      <c r="AE202" s="362" t="str">
        <f>IF(AL202&lt;&gt;"",MAX(AE$3:AE201)+1,"")</f>
        <v/>
      </c>
      <c r="AF202" s="362" t="str">
        <f>IF(AM202&lt;&gt;"",MAX(AF$3:AF201)+1,"")</f>
        <v/>
      </c>
      <c r="AG202" s="362" t="str">
        <f>IF(AN202&lt;&gt;"",MAX(AG$3:AG201)+1,"")</f>
        <v/>
      </c>
      <c r="AH202" s="362" t="str">
        <f>IF(AO202&lt;&gt;"",MAX(AH$3:AH201)+1,"")</f>
        <v/>
      </c>
      <c r="AI202" s="362" t="str">
        <f>IF(AP202&lt;&gt;"",MAX(AI$3:AI201)+1,"")</f>
        <v/>
      </c>
      <c r="AK202" s="362" t="str">
        <f>IF(B202="","",IF(COUNTIF($AK$3:AL201,B202)=0,B202,""))</f>
        <v/>
      </c>
      <c r="AL202" s="362" t="str">
        <f>IF(C202="","",IF($B202='Oneri di Urbanizzazione'!$E$29,IF(COUNTIF($AL$3:AL201,$C202)=0,$C202,""),""))</f>
        <v/>
      </c>
      <c r="AM202" s="362" t="str">
        <f>IF(D202="","",IF(AND($B202='Oneri di Urbanizzazione'!$E$29,$C202='Oneri di Urbanizzazione'!$E$31),IF(COUNTIF(AM$3:AM201,$D202)=0,$D202,""),""))</f>
        <v/>
      </c>
      <c r="AN202" s="362" t="str">
        <f>IF(E202="","",IF(AND($B202='Oneri di Urbanizzazione'!$E$29,$C202='Oneri di Urbanizzazione'!$E$31,$D202='Oneri di Urbanizzazione'!$E$34),IF(COUNTIF(AN$3:AN201,$E202)=0,$E202,""),""))</f>
        <v/>
      </c>
      <c r="AO202" s="362" t="str">
        <f>IF(F202="","",IF(AND($B202='Oneri di Urbanizzazione'!$E$29,$C202='Oneri di Urbanizzazione'!$E$31,$D202='Oneri di Urbanizzazione'!$E$34,$E202='Oneri di Urbanizzazione'!$E$36),IF(COUNTIF(AO$3:AO201,$F202)=0,$F202,""),""))</f>
        <v/>
      </c>
      <c r="AP202" s="362" t="str">
        <f>IF(G202="","",IF(AND($B202='Oneri di Urbanizzazione'!$E$29,$C202='Oneri di Urbanizzazione'!$E$31,$D202='Oneri di Urbanizzazione'!$E$34,$E202='Oneri di Urbanizzazione'!$E$36,$F202='Oneri di Urbanizzazione'!$E$38),IF(COUNTIF(AP$3:AP201,$G202)=0,$G202,""),""))</f>
        <v/>
      </c>
      <c r="AY202">
        <f t="shared" si="72"/>
        <v>200</v>
      </c>
      <c r="AZ202" s="375" t="str">
        <f t="shared" si="64"/>
        <v/>
      </c>
      <c r="BA202" s="375" t="str">
        <f t="shared" si="65"/>
        <v/>
      </c>
      <c r="BB202" s="375" t="str">
        <f t="shared" si="66"/>
        <v/>
      </c>
      <c r="BC202" s="375" t="str">
        <f t="shared" si="67"/>
        <v/>
      </c>
      <c r="BD202" s="375" t="str">
        <f t="shared" si="68"/>
        <v/>
      </c>
      <c r="BE202" s="375" t="str">
        <f t="shared" si="69"/>
        <v/>
      </c>
      <c r="BI202" t="str">
        <f>IF(BP202&lt;&gt;"",MAX(BI$3:BI201)+1,"")</f>
        <v/>
      </c>
      <c r="BJ202" t="str">
        <f>IF(BQ202&lt;&gt;"",MAX(BJ$3:BJ201)+1,"")</f>
        <v/>
      </c>
      <c r="BK202" t="str">
        <f>IF(BR202&lt;&gt;"",MAX(BK$3:BK201)+1,"")</f>
        <v/>
      </c>
      <c r="BL202" t="str">
        <f>IF(BS202&lt;&gt;"",MAX(BL$3:BL201)+1,"")</f>
        <v/>
      </c>
      <c r="BM202" t="str">
        <f>IF(BT202&lt;&gt;"",MAX(BM$3:BM201)+1,"")</f>
        <v/>
      </c>
      <c r="BN202" t="str">
        <f>IF(BU202&lt;&gt;"",MAX(BN$3:BN201)+1,"")</f>
        <v/>
      </c>
      <c r="BP202" t="str">
        <f>IF(B202&lt;&gt;"",IF(COUNTIF(BP$3:BP201,B202)&gt;0,"",B202),"")</f>
        <v/>
      </c>
      <c r="BQ202" t="str">
        <f>IF(C202&lt;&gt;"",IF(COUNTIF(BQ$3:BQ201,C202)&gt;0,"",C202),"")</f>
        <v/>
      </c>
      <c r="BR202" t="str">
        <f>IF(D202&lt;&gt;"",IF(COUNTIF(BR$3:BR201,D202)&gt;0,"",D202),"")</f>
        <v/>
      </c>
      <c r="BS202" t="str">
        <f>IF(E202&lt;&gt;"",IF(COUNTIF(BS$3:BS201,E202)&gt;0,"",E202),"")</f>
        <v/>
      </c>
      <c r="BT202" t="str">
        <f>IF(F202&lt;&gt;"",IF(COUNTIF(BT$3:BT201,F202)&gt;0,"",F202),"")</f>
        <v/>
      </c>
      <c r="BU202" t="str">
        <f>IF(G202&lt;&gt;"",IF(COUNTIF(BU$3:BU201,G202)&gt;0,"",G202),"")</f>
        <v/>
      </c>
    </row>
    <row r="203" spans="1:73" ht="18" x14ac:dyDescent="0.2">
      <c r="A203" s="595" t="str">
        <f t="shared" si="58"/>
        <v/>
      </c>
      <c r="B203" s="596"/>
      <c r="C203" s="596"/>
      <c r="D203" s="596"/>
      <c r="E203" s="597"/>
      <c r="F203" s="596"/>
      <c r="G203" s="596"/>
      <c r="H203" s="598"/>
      <c r="I203" s="598"/>
      <c r="J203" s="598"/>
      <c r="K203" s="948"/>
      <c r="L203" s="822"/>
      <c r="M203" s="822"/>
      <c r="N203" s="950"/>
      <c r="O203" s="599"/>
      <c r="P203" s="597"/>
      <c r="Q203" s="597"/>
      <c r="R203" s="597"/>
      <c r="S203" s="600"/>
      <c r="V203" s="362">
        <f t="shared" si="70"/>
        <v>201</v>
      </c>
      <c r="W203" s="601" t="str">
        <f t="shared" si="71"/>
        <v/>
      </c>
      <c r="X203" s="601" t="str">
        <f t="shared" si="59"/>
        <v/>
      </c>
      <c r="Y203" s="601" t="str">
        <f t="shared" si="60"/>
        <v/>
      </c>
      <c r="Z203" s="601" t="str">
        <f t="shared" si="61"/>
        <v/>
      </c>
      <c r="AA203" s="601" t="str">
        <f t="shared" si="62"/>
        <v/>
      </c>
      <c r="AB203" s="601" t="str">
        <f t="shared" si="63"/>
        <v/>
      </c>
      <c r="AD203" s="362" t="str">
        <f>IF(AK203&lt;&gt;"",MAX(AD$3:AD202)+1,"")</f>
        <v/>
      </c>
      <c r="AE203" s="362" t="str">
        <f>IF(AL203&lt;&gt;"",MAX(AE$3:AE202)+1,"")</f>
        <v/>
      </c>
      <c r="AF203" s="362" t="str">
        <f>IF(AM203&lt;&gt;"",MAX(AF$3:AF202)+1,"")</f>
        <v/>
      </c>
      <c r="AG203" s="362" t="str">
        <f>IF(AN203&lt;&gt;"",MAX(AG$3:AG202)+1,"")</f>
        <v/>
      </c>
      <c r="AH203" s="362" t="str">
        <f>IF(AO203&lt;&gt;"",MAX(AH$3:AH202)+1,"")</f>
        <v/>
      </c>
      <c r="AI203" s="362" t="str">
        <f>IF(AP203&lt;&gt;"",MAX(AI$3:AI202)+1,"")</f>
        <v/>
      </c>
      <c r="AK203" s="362" t="str">
        <f>IF(B203="","",IF(COUNTIF($AK$3:AL202,B203)=0,B203,""))</f>
        <v/>
      </c>
      <c r="AL203" s="362" t="str">
        <f>IF(C203="","",IF($B203='Oneri di Urbanizzazione'!$E$29,IF(COUNTIF($AL$3:AL202,$C203)=0,$C203,""),""))</f>
        <v/>
      </c>
      <c r="AM203" s="362" t="str">
        <f>IF(D203="","",IF(AND($B203='Oneri di Urbanizzazione'!$E$29,$C203='Oneri di Urbanizzazione'!$E$31),IF(COUNTIF(AM$3:AM202,$D203)=0,$D203,""),""))</f>
        <v/>
      </c>
      <c r="AN203" s="362" t="str">
        <f>IF(E203="","",IF(AND($B203='Oneri di Urbanizzazione'!$E$29,$C203='Oneri di Urbanizzazione'!$E$31,$D203='Oneri di Urbanizzazione'!$E$34),IF(COUNTIF(AN$3:AN202,$E203)=0,$E203,""),""))</f>
        <v/>
      </c>
      <c r="AO203" s="362" t="str">
        <f>IF(F203="","",IF(AND($B203='Oneri di Urbanizzazione'!$E$29,$C203='Oneri di Urbanizzazione'!$E$31,$D203='Oneri di Urbanizzazione'!$E$34,$E203='Oneri di Urbanizzazione'!$E$36),IF(COUNTIF(AO$3:AO202,$F203)=0,$F203,""),""))</f>
        <v/>
      </c>
      <c r="AP203" s="362" t="str">
        <f>IF(G203="","",IF(AND($B203='Oneri di Urbanizzazione'!$E$29,$C203='Oneri di Urbanizzazione'!$E$31,$D203='Oneri di Urbanizzazione'!$E$34,$E203='Oneri di Urbanizzazione'!$E$36,$F203='Oneri di Urbanizzazione'!$E$38),IF(COUNTIF(AP$3:AP202,$G203)=0,$G203,""),""))</f>
        <v/>
      </c>
      <c r="AY203">
        <f t="shared" si="72"/>
        <v>201</v>
      </c>
      <c r="AZ203" s="375" t="str">
        <f t="shared" si="64"/>
        <v/>
      </c>
      <c r="BA203" s="375" t="str">
        <f t="shared" si="65"/>
        <v/>
      </c>
      <c r="BB203" s="375" t="str">
        <f t="shared" si="66"/>
        <v/>
      </c>
      <c r="BC203" s="375" t="str">
        <f t="shared" si="67"/>
        <v/>
      </c>
      <c r="BD203" s="375" t="str">
        <f t="shared" si="68"/>
        <v/>
      </c>
      <c r="BE203" s="375" t="str">
        <f t="shared" si="69"/>
        <v/>
      </c>
      <c r="BI203" t="str">
        <f>IF(BP203&lt;&gt;"",MAX(BI$3:BI202)+1,"")</f>
        <v/>
      </c>
      <c r="BJ203" t="str">
        <f>IF(BQ203&lt;&gt;"",MAX(BJ$3:BJ202)+1,"")</f>
        <v/>
      </c>
      <c r="BK203" t="str">
        <f>IF(BR203&lt;&gt;"",MAX(BK$3:BK202)+1,"")</f>
        <v/>
      </c>
      <c r="BL203" t="str">
        <f>IF(BS203&lt;&gt;"",MAX(BL$3:BL202)+1,"")</f>
        <v/>
      </c>
      <c r="BM203" t="str">
        <f>IF(BT203&lt;&gt;"",MAX(BM$3:BM202)+1,"")</f>
        <v/>
      </c>
      <c r="BN203" t="str">
        <f>IF(BU203&lt;&gt;"",MAX(BN$3:BN202)+1,"")</f>
        <v/>
      </c>
      <c r="BP203" t="str">
        <f>IF(B203&lt;&gt;"",IF(COUNTIF(BP$3:BP202,B203)&gt;0,"",B203),"")</f>
        <v/>
      </c>
      <c r="BQ203" t="str">
        <f>IF(C203&lt;&gt;"",IF(COUNTIF(BQ$3:BQ202,C203)&gt;0,"",C203),"")</f>
        <v/>
      </c>
      <c r="BR203" t="str">
        <f>IF(D203&lt;&gt;"",IF(COUNTIF(BR$3:BR202,D203)&gt;0,"",D203),"")</f>
        <v/>
      </c>
      <c r="BS203" t="str">
        <f>IF(E203&lt;&gt;"",IF(COUNTIF(BS$3:BS202,E203)&gt;0,"",E203),"")</f>
        <v/>
      </c>
      <c r="BT203" t="str">
        <f>IF(F203&lt;&gt;"",IF(COUNTIF(BT$3:BT202,F203)&gt;0,"",F203),"")</f>
        <v/>
      </c>
      <c r="BU203" t="str">
        <f>IF(G203&lt;&gt;"",IF(COUNTIF(BU$3:BU202,G203)&gt;0,"",G203),"")</f>
        <v/>
      </c>
    </row>
    <row r="204" spans="1:73" ht="18" x14ac:dyDescent="0.2">
      <c r="A204" s="595" t="str">
        <f t="shared" si="58"/>
        <v/>
      </c>
      <c r="B204" s="596"/>
      <c r="C204" s="596"/>
      <c r="D204" s="596"/>
      <c r="E204" s="597"/>
      <c r="F204" s="596"/>
      <c r="G204" s="596"/>
      <c r="H204" s="598"/>
      <c r="I204" s="598"/>
      <c r="J204" s="598"/>
      <c r="K204" s="948"/>
      <c r="L204" s="822"/>
      <c r="M204" s="822"/>
      <c r="N204" s="950"/>
      <c r="O204" s="599"/>
      <c r="P204" s="597"/>
      <c r="Q204" s="597"/>
      <c r="R204" s="597"/>
      <c r="S204" s="600"/>
      <c r="V204" s="362">
        <f t="shared" si="70"/>
        <v>202</v>
      </c>
      <c r="W204" s="601" t="str">
        <f t="shared" si="71"/>
        <v/>
      </c>
      <c r="X204" s="601" t="str">
        <f t="shared" si="59"/>
        <v/>
      </c>
      <c r="Y204" s="601" t="str">
        <f t="shared" si="60"/>
        <v/>
      </c>
      <c r="Z204" s="601" t="str">
        <f t="shared" si="61"/>
        <v/>
      </c>
      <c r="AA204" s="601" t="str">
        <f t="shared" si="62"/>
        <v/>
      </c>
      <c r="AB204" s="601" t="str">
        <f t="shared" si="63"/>
        <v/>
      </c>
      <c r="AD204" s="362" t="str">
        <f>IF(AK204&lt;&gt;"",MAX(AD$3:AD203)+1,"")</f>
        <v/>
      </c>
      <c r="AE204" s="362" t="str">
        <f>IF(AL204&lt;&gt;"",MAX(AE$3:AE203)+1,"")</f>
        <v/>
      </c>
      <c r="AF204" s="362" t="str">
        <f>IF(AM204&lt;&gt;"",MAX(AF$3:AF203)+1,"")</f>
        <v/>
      </c>
      <c r="AG204" s="362" t="str">
        <f>IF(AN204&lt;&gt;"",MAX(AG$3:AG203)+1,"")</f>
        <v/>
      </c>
      <c r="AH204" s="362" t="str">
        <f>IF(AO204&lt;&gt;"",MAX(AH$3:AH203)+1,"")</f>
        <v/>
      </c>
      <c r="AI204" s="362" t="str">
        <f>IF(AP204&lt;&gt;"",MAX(AI$3:AI203)+1,"")</f>
        <v/>
      </c>
      <c r="AK204" s="362" t="str">
        <f>IF(B204="","",IF(COUNTIF($AK$3:AL203,B204)=0,B204,""))</f>
        <v/>
      </c>
      <c r="AL204" s="362" t="str">
        <f>IF(C204="","",IF($B204='Oneri di Urbanizzazione'!$E$29,IF(COUNTIF($AL$3:AL203,$C204)=0,$C204,""),""))</f>
        <v/>
      </c>
      <c r="AM204" s="362" t="str">
        <f>IF(D204="","",IF(AND($B204='Oneri di Urbanizzazione'!$E$29,$C204='Oneri di Urbanizzazione'!$E$31),IF(COUNTIF(AM$3:AM203,$D204)=0,$D204,""),""))</f>
        <v/>
      </c>
      <c r="AN204" s="362" t="str">
        <f>IF(E204="","",IF(AND($B204='Oneri di Urbanizzazione'!$E$29,$C204='Oneri di Urbanizzazione'!$E$31,$D204='Oneri di Urbanizzazione'!$E$34),IF(COUNTIF(AN$3:AN203,$E204)=0,$E204,""),""))</f>
        <v/>
      </c>
      <c r="AO204" s="362" t="str">
        <f>IF(F204="","",IF(AND($B204='Oneri di Urbanizzazione'!$E$29,$C204='Oneri di Urbanizzazione'!$E$31,$D204='Oneri di Urbanizzazione'!$E$34,$E204='Oneri di Urbanizzazione'!$E$36),IF(COUNTIF(AO$3:AO203,$F204)=0,$F204,""),""))</f>
        <v/>
      </c>
      <c r="AP204" s="362" t="str">
        <f>IF(G204="","",IF(AND($B204='Oneri di Urbanizzazione'!$E$29,$C204='Oneri di Urbanizzazione'!$E$31,$D204='Oneri di Urbanizzazione'!$E$34,$E204='Oneri di Urbanizzazione'!$E$36,$F204='Oneri di Urbanizzazione'!$E$38),IF(COUNTIF(AP$3:AP203,$G204)=0,$G204,""),""))</f>
        <v/>
      </c>
      <c r="AY204">
        <f t="shared" si="72"/>
        <v>202</v>
      </c>
      <c r="AZ204" s="375" t="str">
        <f t="shared" si="64"/>
        <v/>
      </c>
      <c r="BA204" s="375" t="str">
        <f t="shared" si="65"/>
        <v/>
      </c>
      <c r="BB204" s="375" t="str">
        <f t="shared" si="66"/>
        <v/>
      </c>
      <c r="BC204" s="375" t="str">
        <f t="shared" si="67"/>
        <v/>
      </c>
      <c r="BD204" s="375" t="str">
        <f t="shared" si="68"/>
        <v/>
      </c>
      <c r="BE204" s="375" t="str">
        <f t="shared" si="69"/>
        <v/>
      </c>
      <c r="BI204" t="str">
        <f>IF(BP204&lt;&gt;"",MAX(BI$3:BI203)+1,"")</f>
        <v/>
      </c>
      <c r="BJ204" t="str">
        <f>IF(BQ204&lt;&gt;"",MAX(BJ$3:BJ203)+1,"")</f>
        <v/>
      </c>
      <c r="BK204" t="str">
        <f>IF(BR204&lt;&gt;"",MAX(BK$3:BK203)+1,"")</f>
        <v/>
      </c>
      <c r="BL204" t="str">
        <f>IF(BS204&lt;&gt;"",MAX(BL$3:BL203)+1,"")</f>
        <v/>
      </c>
      <c r="BM204" t="str">
        <f>IF(BT204&lt;&gt;"",MAX(BM$3:BM203)+1,"")</f>
        <v/>
      </c>
      <c r="BN204" t="str">
        <f>IF(BU204&lt;&gt;"",MAX(BN$3:BN203)+1,"")</f>
        <v/>
      </c>
      <c r="BP204" t="str">
        <f>IF(B204&lt;&gt;"",IF(COUNTIF(BP$3:BP203,B204)&gt;0,"",B204),"")</f>
        <v/>
      </c>
      <c r="BQ204" t="str">
        <f>IF(C204&lt;&gt;"",IF(COUNTIF(BQ$3:BQ203,C204)&gt;0,"",C204),"")</f>
        <v/>
      </c>
      <c r="BR204" t="str">
        <f>IF(D204&lt;&gt;"",IF(COUNTIF(BR$3:BR203,D204)&gt;0,"",D204),"")</f>
        <v/>
      </c>
      <c r="BS204" t="str">
        <f>IF(E204&lt;&gt;"",IF(COUNTIF(BS$3:BS203,E204)&gt;0,"",E204),"")</f>
        <v/>
      </c>
      <c r="BT204" t="str">
        <f>IF(F204&lt;&gt;"",IF(COUNTIF(BT$3:BT203,F204)&gt;0,"",F204),"")</f>
        <v/>
      </c>
      <c r="BU204" t="str">
        <f>IF(G204&lt;&gt;"",IF(COUNTIF(BU$3:BU203,G204)&gt;0,"",G204),"")</f>
        <v/>
      </c>
    </row>
    <row r="205" spans="1:73" ht="18" x14ac:dyDescent="0.2">
      <c r="A205" s="595" t="str">
        <f t="shared" si="58"/>
        <v/>
      </c>
      <c r="B205" s="596"/>
      <c r="C205" s="596"/>
      <c r="D205" s="596"/>
      <c r="E205" s="597"/>
      <c r="F205" s="596"/>
      <c r="G205" s="596"/>
      <c r="H205" s="598"/>
      <c r="I205" s="598"/>
      <c r="J205" s="598"/>
      <c r="K205" s="948"/>
      <c r="L205" s="822"/>
      <c r="M205" s="822"/>
      <c r="N205" s="950"/>
      <c r="O205" s="599"/>
      <c r="P205" s="597"/>
      <c r="Q205" s="597"/>
      <c r="R205" s="597"/>
      <c r="S205" s="600"/>
      <c r="V205" s="362">
        <f t="shared" si="70"/>
        <v>203</v>
      </c>
      <c r="W205" s="601" t="str">
        <f t="shared" si="71"/>
        <v/>
      </c>
      <c r="X205" s="601" t="str">
        <f t="shared" si="59"/>
        <v/>
      </c>
      <c r="Y205" s="601" t="str">
        <f t="shared" si="60"/>
        <v/>
      </c>
      <c r="Z205" s="601" t="str">
        <f t="shared" si="61"/>
        <v/>
      </c>
      <c r="AA205" s="601" t="str">
        <f t="shared" si="62"/>
        <v/>
      </c>
      <c r="AB205" s="601" t="str">
        <f t="shared" si="63"/>
        <v/>
      </c>
      <c r="AD205" s="362" t="str">
        <f>IF(AK205&lt;&gt;"",MAX(AD$3:AD204)+1,"")</f>
        <v/>
      </c>
      <c r="AE205" s="362" t="str">
        <f>IF(AL205&lt;&gt;"",MAX(AE$3:AE204)+1,"")</f>
        <v/>
      </c>
      <c r="AF205" s="362" t="str">
        <f>IF(AM205&lt;&gt;"",MAX(AF$3:AF204)+1,"")</f>
        <v/>
      </c>
      <c r="AG205" s="362" t="str">
        <f>IF(AN205&lt;&gt;"",MAX(AG$3:AG204)+1,"")</f>
        <v/>
      </c>
      <c r="AH205" s="362" t="str">
        <f>IF(AO205&lt;&gt;"",MAX(AH$3:AH204)+1,"")</f>
        <v/>
      </c>
      <c r="AI205" s="362" t="str">
        <f>IF(AP205&lt;&gt;"",MAX(AI$3:AI204)+1,"")</f>
        <v/>
      </c>
      <c r="AK205" s="362" t="str">
        <f>IF(B205="","",IF(COUNTIF($AK$3:AL204,B205)=0,B205,""))</f>
        <v/>
      </c>
      <c r="AL205" s="362" t="str">
        <f>IF(C205="","",IF($B205='Oneri di Urbanizzazione'!$E$29,IF(COUNTIF($AL$3:AL204,$C205)=0,$C205,""),""))</f>
        <v/>
      </c>
      <c r="AM205" s="362" t="str">
        <f>IF(D205="","",IF(AND($B205='Oneri di Urbanizzazione'!$E$29,$C205='Oneri di Urbanizzazione'!$E$31),IF(COUNTIF(AM$3:AM204,$D205)=0,$D205,""),""))</f>
        <v/>
      </c>
      <c r="AN205" s="362" t="str">
        <f>IF(E205="","",IF(AND($B205='Oneri di Urbanizzazione'!$E$29,$C205='Oneri di Urbanizzazione'!$E$31,$D205='Oneri di Urbanizzazione'!$E$34),IF(COUNTIF(AN$3:AN204,$E205)=0,$E205,""),""))</f>
        <v/>
      </c>
      <c r="AO205" s="362" t="str">
        <f>IF(F205="","",IF(AND($B205='Oneri di Urbanizzazione'!$E$29,$C205='Oneri di Urbanizzazione'!$E$31,$D205='Oneri di Urbanizzazione'!$E$34,$E205='Oneri di Urbanizzazione'!$E$36),IF(COUNTIF(AO$3:AO204,$F205)=0,$F205,""),""))</f>
        <v/>
      </c>
      <c r="AP205" s="362" t="str">
        <f>IF(G205="","",IF(AND($B205='Oneri di Urbanizzazione'!$E$29,$C205='Oneri di Urbanizzazione'!$E$31,$D205='Oneri di Urbanizzazione'!$E$34,$E205='Oneri di Urbanizzazione'!$E$36,$F205='Oneri di Urbanizzazione'!$E$38),IF(COUNTIF(AP$3:AP204,$G205)=0,$G205,""),""))</f>
        <v/>
      </c>
      <c r="AY205">
        <f t="shared" si="72"/>
        <v>203</v>
      </c>
      <c r="AZ205" s="375" t="str">
        <f t="shared" si="64"/>
        <v/>
      </c>
      <c r="BA205" s="375" t="str">
        <f t="shared" si="65"/>
        <v/>
      </c>
      <c r="BB205" s="375" t="str">
        <f t="shared" si="66"/>
        <v/>
      </c>
      <c r="BC205" s="375" t="str">
        <f t="shared" si="67"/>
        <v/>
      </c>
      <c r="BD205" s="375" t="str">
        <f t="shared" si="68"/>
        <v/>
      </c>
      <c r="BE205" s="375" t="str">
        <f t="shared" si="69"/>
        <v/>
      </c>
      <c r="BI205" t="str">
        <f>IF(BP205&lt;&gt;"",MAX(BI$3:BI204)+1,"")</f>
        <v/>
      </c>
      <c r="BJ205" t="str">
        <f>IF(BQ205&lt;&gt;"",MAX(BJ$3:BJ204)+1,"")</f>
        <v/>
      </c>
      <c r="BK205" t="str">
        <f>IF(BR205&lt;&gt;"",MAX(BK$3:BK204)+1,"")</f>
        <v/>
      </c>
      <c r="BL205" t="str">
        <f>IF(BS205&lt;&gt;"",MAX(BL$3:BL204)+1,"")</f>
        <v/>
      </c>
      <c r="BM205" t="str">
        <f>IF(BT205&lt;&gt;"",MAX(BM$3:BM204)+1,"")</f>
        <v/>
      </c>
      <c r="BN205" t="str">
        <f>IF(BU205&lt;&gt;"",MAX(BN$3:BN204)+1,"")</f>
        <v/>
      </c>
      <c r="BP205" t="str">
        <f>IF(B205&lt;&gt;"",IF(COUNTIF(BP$3:BP204,B205)&gt;0,"",B205),"")</f>
        <v/>
      </c>
      <c r="BQ205" t="str">
        <f>IF(C205&lt;&gt;"",IF(COUNTIF(BQ$3:BQ204,C205)&gt;0,"",C205),"")</f>
        <v/>
      </c>
      <c r="BR205" t="str">
        <f>IF(D205&lt;&gt;"",IF(COUNTIF(BR$3:BR204,D205)&gt;0,"",D205),"")</f>
        <v/>
      </c>
      <c r="BS205" t="str">
        <f>IF(E205&lt;&gt;"",IF(COUNTIF(BS$3:BS204,E205)&gt;0,"",E205),"")</f>
        <v/>
      </c>
      <c r="BT205" t="str">
        <f>IF(F205&lt;&gt;"",IF(COUNTIF(BT$3:BT204,F205)&gt;0,"",F205),"")</f>
        <v/>
      </c>
      <c r="BU205" t="str">
        <f>IF(G205&lt;&gt;"",IF(COUNTIF(BU$3:BU204,G205)&gt;0,"",G205),"")</f>
        <v/>
      </c>
    </row>
    <row r="206" spans="1:73" ht="18" x14ac:dyDescent="0.2">
      <c r="A206" s="595" t="str">
        <f t="shared" si="58"/>
        <v/>
      </c>
      <c r="B206" s="596"/>
      <c r="C206" s="596"/>
      <c r="D206" s="596"/>
      <c r="E206" s="597"/>
      <c r="F206" s="596"/>
      <c r="G206" s="596"/>
      <c r="H206" s="598"/>
      <c r="I206" s="598"/>
      <c r="J206" s="598"/>
      <c r="K206" s="948"/>
      <c r="L206" s="822"/>
      <c r="M206" s="822"/>
      <c r="N206" s="950"/>
      <c r="O206" s="599"/>
      <c r="P206" s="597"/>
      <c r="Q206" s="597"/>
      <c r="R206" s="597"/>
      <c r="S206" s="600"/>
      <c r="V206" s="362">
        <f t="shared" si="70"/>
        <v>204</v>
      </c>
      <c r="W206" s="601" t="str">
        <f t="shared" si="71"/>
        <v/>
      </c>
      <c r="X206" s="601" t="str">
        <f t="shared" si="59"/>
        <v/>
      </c>
      <c r="Y206" s="601" t="str">
        <f t="shared" si="60"/>
        <v/>
      </c>
      <c r="Z206" s="601" t="str">
        <f t="shared" si="61"/>
        <v/>
      </c>
      <c r="AA206" s="601" t="str">
        <f t="shared" si="62"/>
        <v/>
      </c>
      <c r="AB206" s="601" t="str">
        <f t="shared" si="63"/>
        <v/>
      </c>
      <c r="AD206" s="362" t="str">
        <f>IF(AK206&lt;&gt;"",MAX(AD$3:AD205)+1,"")</f>
        <v/>
      </c>
      <c r="AE206" s="362" t="str">
        <f>IF(AL206&lt;&gt;"",MAX(AE$3:AE205)+1,"")</f>
        <v/>
      </c>
      <c r="AF206" s="362" t="str">
        <f>IF(AM206&lt;&gt;"",MAX(AF$3:AF205)+1,"")</f>
        <v/>
      </c>
      <c r="AG206" s="362" t="str">
        <f>IF(AN206&lt;&gt;"",MAX(AG$3:AG205)+1,"")</f>
        <v/>
      </c>
      <c r="AH206" s="362" t="str">
        <f>IF(AO206&lt;&gt;"",MAX(AH$3:AH205)+1,"")</f>
        <v/>
      </c>
      <c r="AI206" s="362" t="str">
        <f>IF(AP206&lt;&gt;"",MAX(AI$3:AI205)+1,"")</f>
        <v/>
      </c>
      <c r="AK206" s="362" t="str">
        <f>IF(B206="","",IF(COUNTIF($AK$3:AL205,B206)=0,B206,""))</f>
        <v/>
      </c>
      <c r="AL206" s="362" t="str">
        <f>IF(C206="","",IF($B206='Oneri di Urbanizzazione'!$E$29,IF(COUNTIF($AL$3:AL205,$C206)=0,$C206,""),""))</f>
        <v/>
      </c>
      <c r="AM206" s="362" t="str">
        <f>IF(D206="","",IF(AND($B206='Oneri di Urbanizzazione'!$E$29,$C206='Oneri di Urbanizzazione'!$E$31),IF(COUNTIF(AM$3:AM205,$D206)=0,$D206,""),""))</f>
        <v/>
      </c>
      <c r="AN206" s="362" t="str">
        <f>IF(E206="","",IF(AND($B206='Oneri di Urbanizzazione'!$E$29,$C206='Oneri di Urbanizzazione'!$E$31,$D206='Oneri di Urbanizzazione'!$E$34),IF(COUNTIF(AN$3:AN205,$E206)=0,$E206,""),""))</f>
        <v/>
      </c>
      <c r="AO206" s="362" t="str">
        <f>IF(F206="","",IF(AND($B206='Oneri di Urbanizzazione'!$E$29,$C206='Oneri di Urbanizzazione'!$E$31,$D206='Oneri di Urbanizzazione'!$E$34,$E206='Oneri di Urbanizzazione'!$E$36),IF(COUNTIF(AO$3:AO205,$F206)=0,$F206,""),""))</f>
        <v/>
      </c>
      <c r="AP206" s="362" t="str">
        <f>IF(G206="","",IF(AND($B206='Oneri di Urbanizzazione'!$E$29,$C206='Oneri di Urbanizzazione'!$E$31,$D206='Oneri di Urbanizzazione'!$E$34,$E206='Oneri di Urbanizzazione'!$E$36,$F206='Oneri di Urbanizzazione'!$E$38),IF(COUNTIF(AP$3:AP205,$G206)=0,$G206,""),""))</f>
        <v/>
      </c>
      <c r="AY206">
        <f t="shared" si="72"/>
        <v>204</v>
      </c>
      <c r="AZ206" s="375" t="str">
        <f t="shared" si="64"/>
        <v/>
      </c>
      <c r="BA206" s="375" t="str">
        <f t="shared" si="65"/>
        <v/>
      </c>
      <c r="BB206" s="375" t="str">
        <f t="shared" si="66"/>
        <v/>
      </c>
      <c r="BC206" s="375" t="str">
        <f t="shared" si="67"/>
        <v/>
      </c>
      <c r="BD206" s="375" t="str">
        <f t="shared" si="68"/>
        <v/>
      </c>
      <c r="BE206" s="375" t="str">
        <f t="shared" si="69"/>
        <v/>
      </c>
      <c r="BI206" t="str">
        <f>IF(BP206&lt;&gt;"",MAX(BI$3:BI205)+1,"")</f>
        <v/>
      </c>
      <c r="BJ206" t="str">
        <f>IF(BQ206&lt;&gt;"",MAX(BJ$3:BJ205)+1,"")</f>
        <v/>
      </c>
      <c r="BK206" t="str">
        <f>IF(BR206&lt;&gt;"",MAX(BK$3:BK205)+1,"")</f>
        <v/>
      </c>
      <c r="BL206" t="str">
        <f>IF(BS206&lt;&gt;"",MAX(BL$3:BL205)+1,"")</f>
        <v/>
      </c>
      <c r="BM206" t="str">
        <f>IF(BT206&lt;&gt;"",MAX(BM$3:BM205)+1,"")</f>
        <v/>
      </c>
      <c r="BN206" t="str">
        <f>IF(BU206&lt;&gt;"",MAX(BN$3:BN205)+1,"")</f>
        <v/>
      </c>
      <c r="BP206" t="str">
        <f>IF(B206&lt;&gt;"",IF(COUNTIF(BP$3:BP205,B206)&gt;0,"",B206),"")</f>
        <v/>
      </c>
      <c r="BQ206" t="str">
        <f>IF(C206&lt;&gt;"",IF(COUNTIF(BQ$3:BQ205,C206)&gt;0,"",C206),"")</f>
        <v/>
      </c>
      <c r="BR206" t="str">
        <f>IF(D206&lt;&gt;"",IF(COUNTIF(BR$3:BR205,D206)&gt;0,"",D206),"")</f>
        <v/>
      </c>
      <c r="BS206" t="str">
        <f>IF(E206&lt;&gt;"",IF(COUNTIF(BS$3:BS205,E206)&gt;0,"",E206),"")</f>
        <v/>
      </c>
      <c r="BT206" t="str">
        <f>IF(F206&lt;&gt;"",IF(COUNTIF(BT$3:BT205,F206)&gt;0,"",F206),"")</f>
        <v/>
      </c>
      <c r="BU206" t="str">
        <f>IF(G206&lt;&gt;"",IF(COUNTIF(BU$3:BU205,G206)&gt;0,"",G206),"")</f>
        <v/>
      </c>
    </row>
    <row r="207" spans="1:73" ht="18" x14ac:dyDescent="0.2">
      <c r="A207" s="595" t="str">
        <f t="shared" si="58"/>
        <v/>
      </c>
      <c r="B207" s="596"/>
      <c r="C207" s="596"/>
      <c r="D207" s="596"/>
      <c r="E207" s="597"/>
      <c r="F207" s="596"/>
      <c r="G207" s="596"/>
      <c r="H207" s="598"/>
      <c r="I207" s="598"/>
      <c r="J207" s="598"/>
      <c r="K207" s="948"/>
      <c r="L207" s="822"/>
      <c r="M207" s="822"/>
      <c r="N207" s="950"/>
      <c r="O207" s="599"/>
      <c r="P207" s="597"/>
      <c r="Q207" s="597"/>
      <c r="R207" s="597"/>
      <c r="S207" s="600"/>
      <c r="V207" s="362">
        <f t="shared" si="70"/>
        <v>205</v>
      </c>
      <c r="W207" s="601" t="str">
        <f t="shared" si="71"/>
        <v/>
      </c>
      <c r="X207" s="601" t="str">
        <f t="shared" si="59"/>
        <v/>
      </c>
      <c r="Y207" s="601" t="str">
        <f t="shared" si="60"/>
        <v/>
      </c>
      <c r="Z207" s="601" t="str">
        <f t="shared" si="61"/>
        <v/>
      </c>
      <c r="AA207" s="601" t="str">
        <f t="shared" si="62"/>
        <v/>
      </c>
      <c r="AB207" s="601" t="str">
        <f t="shared" si="63"/>
        <v/>
      </c>
      <c r="AD207" s="362" t="str">
        <f>IF(AK207&lt;&gt;"",MAX(AD$3:AD206)+1,"")</f>
        <v/>
      </c>
      <c r="AE207" s="362" t="str">
        <f>IF(AL207&lt;&gt;"",MAX(AE$3:AE206)+1,"")</f>
        <v/>
      </c>
      <c r="AF207" s="362" t="str">
        <f>IF(AM207&lt;&gt;"",MAX(AF$3:AF206)+1,"")</f>
        <v/>
      </c>
      <c r="AG207" s="362" t="str">
        <f>IF(AN207&lt;&gt;"",MAX(AG$3:AG206)+1,"")</f>
        <v/>
      </c>
      <c r="AH207" s="362" t="str">
        <f>IF(AO207&lt;&gt;"",MAX(AH$3:AH206)+1,"")</f>
        <v/>
      </c>
      <c r="AI207" s="362" t="str">
        <f>IF(AP207&lt;&gt;"",MAX(AI$3:AI206)+1,"")</f>
        <v/>
      </c>
      <c r="AK207" s="362" t="str">
        <f>IF(B207="","",IF(COUNTIF($AK$3:AL206,B207)=0,B207,""))</f>
        <v/>
      </c>
      <c r="AL207" s="362" t="str">
        <f>IF(C207="","",IF($B207='Oneri di Urbanizzazione'!$E$29,IF(COUNTIF($AL$3:AL206,$C207)=0,$C207,""),""))</f>
        <v/>
      </c>
      <c r="AM207" s="362" t="str">
        <f>IF(D207="","",IF(AND($B207='Oneri di Urbanizzazione'!$E$29,$C207='Oneri di Urbanizzazione'!$E$31),IF(COUNTIF(AM$3:AM206,$D207)=0,$D207,""),""))</f>
        <v/>
      </c>
      <c r="AN207" s="362" t="str">
        <f>IF(E207="","",IF(AND($B207='Oneri di Urbanizzazione'!$E$29,$C207='Oneri di Urbanizzazione'!$E$31,$D207='Oneri di Urbanizzazione'!$E$34),IF(COUNTIF(AN$3:AN206,$E207)=0,$E207,""),""))</f>
        <v/>
      </c>
      <c r="AO207" s="362" t="str">
        <f>IF(F207="","",IF(AND($B207='Oneri di Urbanizzazione'!$E$29,$C207='Oneri di Urbanizzazione'!$E$31,$D207='Oneri di Urbanizzazione'!$E$34,$E207='Oneri di Urbanizzazione'!$E$36),IF(COUNTIF(AO$3:AO206,$F207)=0,$F207,""),""))</f>
        <v/>
      </c>
      <c r="AP207" s="362" t="str">
        <f>IF(G207="","",IF(AND($B207='Oneri di Urbanizzazione'!$E$29,$C207='Oneri di Urbanizzazione'!$E$31,$D207='Oneri di Urbanizzazione'!$E$34,$E207='Oneri di Urbanizzazione'!$E$36,$F207='Oneri di Urbanizzazione'!$E$38),IF(COUNTIF(AP$3:AP206,$G207)=0,$G207,""),""))</f>
        <v/>
      </c>
      <c r="AY207">
        <f t="shared" si="72"/>
        <v>205</v>
      </c>
      <c r="AZ207" s="375" t="str">
        <f t="shared" si="64"/>
        <v/>
      </c>
      <c r="BA207" s="375" t="str">
        <f t="shared" si="65"/>
        <v/>
      </c>
      <c r="BB207" s="375" t="str">
        <f t="shared" si="66"/>
        <v/>
      </c>
      <c r="BC207" s="375" t="str">
        <f t="shared" si="67"/>
        <v/>
      </c>
      <c r="BD207" s="375" t="str">
        <f t="shared" si="68"/>
        <v/>
      </c>
      <c r="BE207" s="375" t="str">
        <f t="shared" si="69"/>
        <v/>
      </c>
      <c r="BI207" t="str">
        <f>IF(BP207&lt;&gt;"",MAX(BI$3:BI206)+1,"")</f>
        <v/>
      </c>
      <c r="BJ207" t="str">
        <f>IF(BQ207&lt;&gt;"",MAX(BJ$3:BJ206)+1,"")</f>
        <v/>
      </c>
      <c r="BK207" t="str">
        <f>IF(BR207&lt;&gt;"",MAX(BK$3:BK206)+1,"")</f>
        <v/>
      </c>
      <c r="BL207" t="str">
        <f>IF(BS207&lt;&gt;"",MAX(BL$3:BL206)+1,"")</f>
        <v/>
      </c>
      <c r="BM207" t="str">
        <f>IF(BT207&lt;&gt;"",MAX(BM$3:BM206)+1,"")</f>
        <v/>
      </c>
      <c r="BN207" t="str">
        <f>IF(BU207&lt;&gt;"",MAX(BN$3:BN206)+1,"")</f>
        <v/>
      </c>
      <c r="BP207" t="str">
        <f>IF(B207&lt;&gt;"",IF(COUNTIF(BP$3:BP206,B207)&gt;0,"",B207),"")</f>
        <v/>
      </c>
      <c r="BQ207" t="str">
        <f>IF(C207&lt;&gt;"",IF(COUNTIF(BQ$3:BQ206,C207)&gt;0,"",C207),"")</f>
        <v/>
      </c>
      <c r="BR207" t="str">
        <f>IF(D207&lt;&gt;"",IF(COUNTIF(BR$3:BR206,D207)&gt;0,"",D207),"")</f>
        <v/>
      </c>
      <c r="BS207" t="str">
        <f>IF(E207&lt;&gt;"",IF(COUNTIF(BS$3:BS206,E207)&gt;0,"",E207),"")</f>
        <v/>
      </c>
      <c r="BT207" t="str">
        <f>IF(F207&lt;&gt;"",IF(COUNTIF(BT$3:BT206,F207)&gt;0,"",F207),"")</f>
        <v/>
      </c>
      <c r="BU207" t="str">
        <f>IF(G207&lt;&gt;"",IF(COUNTIF(BU$3:BU206,G207)&gt;0,"",G207),"")</f>
        <v/>
      </c>
    </row>
    <row r="208" spans="1:73" ht="18" x14ac:dyDescent="0.2">
      <c r="A208" s="595" t="str">
        <f t="shared" si="58"/>
        <v/>
      </c>
      <c r="B208" s="596"/>
      <c r="C208" s="596"/>
      <c r="D208" s="596"/>
      <c r="E208" s="597"/>
      <c r="F208" s="596"/>
      <c r="G208" s="596"/>
      <c r="H208" s="598"/>
      <c r="I208" s="598"/>
      <c r="J208" s="598"/>
      <c r="K208" s="948"/>
      <c r="L208" s="822"/>
      <c r="M208" s="822"/>
      <c r="N208" s="950"/>
      <c r="O208" s="599"/>
      <c r="P208" s="597"/>
      <c r="Q208" s="597"/>
      <c r="R208" s="597"/>
      <c r="S208" s="600"/>
      <c r="V208" s="362">
        <f t="shared" si="70"/>
        <v>206</v>
      </c>
      <c r="W208" s="601" t="str">
        <f t="shared" si="71"/>
        <v/>
      </c>
      <c r="X208" s="601" t="str">
        <f t="shared" si="59"/>
        <v/>
      </c>
      <c r="Y208" s="601" t="str">
        <f t="shared" si="60"/>
        <v/>
      </c>
      <c r="Z208" s="601" t="str">
        <f t="shared" si="61"/>
        <v/>
      </c>
      <c r="AA208" s="601" t="str">
        <f t="shared" si="62"/>
        <v/>
      </c>
      <c r="AB208" s="601" t="str">
        <f t="shared" si="63"/>
        <v/>
      </c>
      <c r="AD208" s="362" t="str">
        <f>IF(AK208&lt;&gt;"",MAX(AD$3:AD207)+1,"")</f>
        <v/>
      </c>
      <c r="AE208" s="362" t="str">
        <f>IF(AL208&lt;&gt;"",MAX(AE$3:AE207)+1,"")</f>
        <v/>
      </c>
      <c r="AF208" s="362" t="str">
        <f>IF(AM208&lt;&gt;"",MAX(AF$3:AF207)+1,"")</f>
        <v/>
      </c>
      <c r="AG208" s="362" t="str">
        <f>IF(AN208&lt;&gt;"",MAX(AG$3:AG207)+1,"")</f>
        <v/>
      </c>
      <c r="AH208" s="362" t="str">
        <f>IF(AO208&lt;&gt;"",MAX(AH$3:AH207)+1,"")</f>
        <v/>
      </c>
      <c r="AI208" s="362" t="str">
        <f>IF(AP208&lt;&gt;"",MAX(AI$3:AI207)+1,"")</f>
        <v/>
      </c>
      <c r="AK208" s="362" t="str">
        <f>IF(B208="","",IF(COUNTIF($AK$3:AL207,B208)=0,B208,""))</f>
        <v/>
      </c>
      <c r="AL208" s="362" t="str">
        <f>IF(C208="","",IF($B208='Oneri di Urbanizzazione'!$E$29,IF(COUNTIF($AL$3:AL207,$C208)=0,$C208,""),""))</f>
        <v/>
      </c>
      <c r="AM208" s="362" t="str">
        <f>IF(D208="","",IF(AND($B208='Oneri di Urbanizzazione'!$E$29,$C208='Oneri di Urbanizzazione'!$E$31),IF(COUNTIF(AM$3:AM207,$D208)=0,$D208,""),""))</f>
        <v/>
      </c>
      <c r="AN208" s="362" t="str">
        <f>IF(E208="","",IF(AND($B208='Oneri di Urbanizzazione'!$E$29,$C208='Oneri di Urbanizzazione'!$E$31,$D208='Oneri di Urbanizzazione'!$E$34),IF(COUNTIF(AN$3:AN207,$E208)=0,$E208,""),""))</f>
        <v/>
      </c>
      <c r="AO208" s="362" t="str">
        <f>IF(F208="","",IF(AND($B208='Oneri di Urbanizzazione'!$E$29,$C208='Oneri di Urbanizzazione'!$E$31,$D208='Oneri di Urbanizzazione'!$E$34,$E208='Oneri di Urbanizzazione'!$E$36),IF(COUNTIF(AO$3:AO207,$F208)=0,$F208,""),""))</f>
        <v/>
      </c>
      <c r="AP208" s="362" t="str">
        <f>IF(G208="","",IF(AND($B208='Oneri di Urbanizzazione'!$E$29,$C208='Oneri di Urbanizzazione'!$E$31,$D208='Oneri di Urbanizzazione'!$E$34,$E208='Oneri di Urbanizzazione'!$E$36,$F208='Oneri di Urbanizzazione'!$E$38),IF(COUNTIF(AP$3:AP207,$G208)=0,$G208,""),""))</f>
        <v/>
      </c>
      <c r="AY208">
        <f t="shared" si="72"/>
        <v>206</v>
      </c>
      <c r="AZ208" s="375" t="str">
        <f t="shared" si="64"/>
        <v/>
      </c>
      <c r="BA208" s="375" t="str">
        <f t="shared" si="65"/>
        <v/>
      </c>
      <c r="BB208" s="375" t="str">
        <f t="shared" si="66"/>
        <v/>
      </c>
      <c r="BC208" s="375" t="str">
        <f t="shared" si="67"/>
        <v/>
      </c>
      <c r="BD208" s="375" t="str">
        <f t="shared" si="68"/>
        <v/>
      </c>
      <c r="BE208" s="375" t="str">
        <f t="shared" si="69"/>
        <v/>
      </c>
      <c r="BI208" t="str">
        <f>IF(BP208&lt;&gt;"",MAX(BI$3:BI207)+1,"")</f>
        <v/>
      </c>
      <c r="BJ208" t="str">
        <f>IF(BQ208&lt;&gt;"",MAX(BJ$3:BJ207)+1,"")</f>
        <v/>
      </c>
      <c r="BK208" t="str">
        <f>IF(BR208&lt;&gt;"",MAX(BK$3:BK207)+1,"")</f>
        <v/>
      </c>
      <c r="BL208" t="str">
        <f>IF(BS208&lt;&gt;"",MAX(BL$3:BL207)+1,"")</f>
        <v/>
      </c>
      <c r="BM208" t="str">
        <f>IF(BT208&lt;&gt;"",MAX(BM$3:BM207)+1,"")</f>
        <v/>
      </c>
      <c r="BN208" t="str">
        <f>IF(BU208&lt;&gt;"",MAX(BN$3:BN207)+1,"")</f>
        <v/>
      </c>
      <c r="BP208" t="str">
        <f>IF(B208&lt;&gt;"",IF(COUNTIF(BP$3:BP207,B208)&gt;0,"",B208),"")</f>
        <v/>
      </c>
      <c r="BQ208" t="str">
        <f>IF(C208&lt;&gt;"",IF(COUNTIF(BQ$3:BQ207,C208)&gt;0,"",C208),"")</f>
        <v/>
      </c>
      <c r="BR208" t="str">
        <f>IF(D208&lt;&gt;"",IF(COUNTIF(BR$3:BR207,D208)&gt;0,"",D208),"")</f>
        <v/>
      </c>
      <c r="BS208" t="str">
        <f>IF(E208&lt;&gt;"",IF(COUNTIF(BS$3:BS207,E208)&gt;0,"",E208),"")</f>
        <v/>
      </c>
      <c r="BT208" t="str">
        <f>IF(F208&lt;&gt;"",IF(COUNTIF(BT$3:BT207,F208)&gt;0,"",F208),"")</f>
        <v/>
      </c>
      <c r="BU208" t="str">
        <f>IF(G208&lt;&gt;"",IF(COUNTIF(BU$3:BU207,G208)&gt;0,"",G208),"")</f>
        <v/>
      </c>
    </row>
    <row r="209" spans="1:73" ht="18" x14ac:dyDescent="0.2">
      <c r="A209" s="595" t="str">
        <f t="shared" si="58"/>
        <v/>
      </c>
      <c r="B209" s="596"/>
      <c r="C209" s="596"/>
      <c r="D209" s="596"/>
      <c r="E209" s="597"/>
      <c r="F209" s="596"/>
      <c r="G209" s="596"/>
      <c r="H209" s="598"/>
      <c r="I209" s="598"/>
      <c r="J209" s="598"/>
      <c r="K209" s="948"/>
      <c r="L209" s="822"/>
      <c r="M209" s="822"/>
      <c r="N209" s="950"/>
      <c r="O209" s="599"/>
      <c r="P209" s="597"/>
      <c r="Q209" s="597"/>
      <c r="R209" s="597"/>
      <c r="S209" s="600"/>
      <c r="V209" s="362">
        <f t="shared" si="70"/>
        <v>207</v>
      </c>
      <c r="W209" s="601" t="str">
        <f t="shared" si="71"/>
        <v/>
      </c>
      <c r="X209" s="601" t="str">
        <f t="shared" si="59"/>
        <v/>
      </c>
      <c r="Y209" s="601" t="str">
        <f t="shared" si="60"/>
        <v/>
      </c>
      <c r="Z209" s="601" t="str">
        <f t="shared" si="61"/>
        <v/>
      </c>
      <c r="AA209" s="601" t="str">
        <f t="shared" si="62"/>
        <v/>
      </c>
      <c r="AB209" s="601" t="str">
        <f t="shared" si="63"/>
        <v/>
      </c>
      <c r="AD209" s="362" t="str">
        <f>IF(AK209&lt;&gt;"",MAX(AD$3:AD208)+1,"")</f>
        <v/>
      </c>
      <c r="AE209" s="362" t="str">
        <f>IF(AL209&lt;&gt;"",MAX(AE$3:AE208)+1,"")</f>
        <v/>
      </c>
      <c r="AF209" s="362" t="str">
        <f>IF(AM209&lt;&gt;"",MAX(AF$3:AF208)+1,"")</f>
        <v/>
      </c>
      <c r="AG209" s="362" t="str">
        <f>IF(AN209&lt;&gt;"",MAX(AG$3:AG208)+1,"")</f>
        <v/>
      </c>
      <c r="AH209" s="362" t="str">
        <f>IF(AO209&lt;&gt;"",MAX(AH$3:AH208)+1,"")</f>
        <v/>
      </c>
      <c r="AI209" s="362" t="str">
        <f>IF(AP209&lt;&gt;"",MAX(AI$3:AI208)+1,"")</f>
        <v/>
      </c>
      <c r="AK209" s="362" t="str">
        <f>IF(B209="","",IF(COUNTIF($AK$3:AL208,B209)=0,B209,""))</f>
        <v/>
      </c>
      <c r="AL209" s="362" t="str">
        <f>IF(C209="","",IF($B209='Oneri di Urbanizzazione'!$E$29,IF(COUNTIF($AL$3:AL208,$C209)=0,$C209,""),""))</f>
        <v/>
      </c>
      <c r="AM209" s="362" t="str">
        <f>IF(D209="","",IF(AND($B209='Oneri di Urbanizzazione'!$E$29,$C209='Oneri di Urbanizzazione'!$E$31),IF(COUNTIF(AM$3:AM208,$D209)=0,$D209,""),""))</f>
        <v/>
      </c>
      <c r="AN209" s="362" t="str">
        <f>IF(E209="","",IF(AND($B209='Oneri di Urbanizzazione'!$E$29,$C209='Oneri di Urbanizzazione'!$E$31,$D209='Oneri di Urbanizzazione'!$E$34),IF(COUNTIF(AN$3:AN208,$E209)=0,$E209,""),""))</f>
        <v/>
      </c>
      <c r="AO209" s="362" t="str">
        <f>IF(F209="","",IF(AND($B209='Oneri di Urbanizzazione'!$E$29,$C209='Oneri di Urbanizzazione'!$E$31,$D209='Oneri di Urbanizzazione'!$E$34,$E209='Oneri di Urbanizzazione'!$E$36),IF(COUNTIF(AO$3:AO208,$F209)=0,$F209,""),""))</f>
        <v/>
      </c>
      <c r="AP209" s="362" t="str">
        <f>IF(G209="","",IF(AND($B209='Oneri di Urbanizzazione'!$E$29,$C209='Oneri di Urbanizzazione'!$E$31,$D209='Oneri di Urbanizzazione'!$E$34,$E209='Oneri di Urbanizzazione'!$E$36,$F209='Oneri di Urbanizzazione'!$E$38),IF(COUNTIF(AP$3:AP208,$G209)=0,$G209,""),""))</f>
        <v/>
      </c>
      <c r="AY209">
        <f t="shared" si="72"/>
        <v>207</v>
      </c>
      <c r="AZ209" s="375" t="str">
        <f t="shared" si="64"/>
        <v/>
      </c>
      <c r="BA209" s="375" t="str">
        <f t="shared" si="65"/>
        <v/>
      </c>
      <c r="BB209" s="375" t="str">
        <f t="shared" si="66"/>
        <v/>
      </c>
      <c r="BC209" s="375" t="str">
        <f t="shared" si="67"/>
        <v/>
      </c>
      <c r="BD209" s="375" t="str">
        <f t="shared" si="68"/>
        <v/>
      </c>
      <c r="BE209" s="375" t="str">
        <f t="shared" si="69"/>
        <v/>
      </c>
      <c r="BI209" t="str">
        <f>IF(BP209&lt;&gt;"",MAX(BI$3:BI208)+1,"")</f>
        <v/>
      </c>
      <c r="BJ209" t="str">
        <f>IF(BQ209&lt;&gt;"",MAX(BJ$3:BJ208)+1,"")</f>
        <v/>
      </c>
      <c r="BK209" t="str">
        <f>IF(BR209&lt;&gt;"",MAX(BK$3:BK208)+1,"")</f>
        <v/>
      </c>
      <c r="BL209" t="str">
        <f>IF(BS209&lt;&gt;"",MAX(BL$3:BL208)+1,"")</f>
        <v/>
      </c>
      <c r="BM209" t="str">
        <f>IF(BT209&lt;&gt;"",MAX(BM$3:BM208)+1,"")</f>
        <v/>
      </c>
      <c r="BN209" t="str">
        <f>IF(BU209&lt;&gt;"",MAX(BN$3:BN208)+1,"")</f>
        <v/>
      </c>
      <c r="BP209" t="str">
        <f>IF(B209&lt;&gt;"",IF(COUNTIF(BP$3:BP208,B209)&gt;0,"",B209),"")</f>
        <v/>
      </c>
      <c r="BQ209" t="str">
        <f>IF(C209&lt;&gt;"",IF(COUNTIF(BQ$3:BQ208,C209)&gt;0,"",C209),"")</f>
        <v/>
      </c>
      <c r="BR209" t="str">
        <f>IF(D209&lt;&gt;"",IF(COUNTIF(BR$3:BR208,D209)&gt;0,"",D209),"")</f>
        <v/>
      </c>
      <c r="BS209" t="str">
        <f>IF(E209&lt;&gt;"",IF(COUNTIF(BS$3:BS208,E209)&gt;0,"",E209),"")</f>
        <v/>
      </c>
      <c r="BT209" t="str">
        <f>IF(F209&lt;&gt;"",IF(COUNTIF(BT$3:BT208,F209)&gt;0,"",F209),"")</f>
        <v/>
      </c>
      <c r="BU209" t="str">
        <f>IF(G209&lt;&gt;"",IF(COUNTIF(BU$3:BU208,G209)&gt;0,"",G209),"")</f>
        <v/>
      </c>
    </row>
    <row r="210" spans="1:73" ht="18" x14ac:dyDescent="0.2">
      <c r="A210" s="595" t="str">
        <f t="shared" si="58"/>
        <v/>
      </c>
      <c r="B210" s="596"/>
      <c r="C210" s="596"/>
      <c r="D210" s="596"/>
      <c r="E210" s="597"/>
      <c r="F210" s="596"/>
      <c r="G210" s="596"/>
      <c r="H210" s="598"/>
      <c r="I210" s="598"/>
      <c r="J210" s="598"/>
      <c r="K210" s="948"/>
      <c r="L210" s="822"/>
      <c r="M210" s="822"/>
      <c r="N210" s="950"/>
      <c r="O210" s="599"/>
      <c r="P210" s="597"/>
      <c r="Q210" s="597"/>
      <c r="R210" s="597"/>
      <c r="S210" s="600"/>
      <c r="V210" s="362">
        <f t="shared" si="70"/>
        <v>208</v>
      </c>
      <c r="W210" s="601" t="str">
        <f t="shared" si="71"/>
        <v/>
      </c>
      <c r="X210" s="601" t="str">
        <f t="shared" si="59"/>
        <v/>
      </c>
      <c r="Y210" s="601" t="str">
        <f t="shared" si="60"/>
        <v/>
      </c>
      <c r="Z210" s="601" t="str">
        <f t="shared" si="61"/>
        <v/>
      </c>
      <c r="AA210" s="601" t="str">
        <f t="shared" si="62"/>
        <v/>
      </c>
      <c r="AB210" s="601" t="str">
        <f t="shared" si="63"/>
        <v/>
      </c>
      <c r="AD210" s="362" t="str">
        <f>IF(AK210&lt;&gt;"",MAX(AD$3:AD209)+1,"")</f>
        <v/>
      </c>
      <c r="AE210" s="362" t="str">
        <f>IF(AL210&lt;&gt;"",MAX(AE$3:AE209)+1,"")</f>
        <v/>
      </c>
      <c r="AF210" s="362" t="str">
        <f>IF(AM210&lt;&gt;"",MAX(AF$3:AF209)+1,"")</f>
        <v/>
      </c>
      <c r="AG210" s="362" t="str">
        <f>IF(AN210&lt;&gt;"",MAX(AG$3:AG209)+1,"")</f>
        <v/>
      </c>
      <c r="AH210" s="362" t="str">
        <f>IF(AO210&lt;&gt;"",MAX(AH$3:AH209)+1,"")</f>
        <v/>
      </c>
      <c r="AI210" s="362" t="str">
        <f>IF(AP210&lt;&gt;"",MAX(AI$3:AI209)+1,"")</f>
        <v/>
      </c>
      <c r="AK210" s="362" t="str">
        <f>IF(B210="","",IF(COUNTIF($AK$3:AL209,B210)=0,B210,""))</f>
        <v/>
      </c>
      <c r="AL210" s="362" t="str">
        <f>IF(C210="","",IF($B210='Oneri di Urbanizzazione'!$E$29,IF(COUNTIF($AL$3:AL209,$C210)=0,$C210,""),""))</f>
        <v/>
      </c>
      <c r="AM210" s="362" t="str">
        <f>IF(D210="","",IF(AND($B210='Oneri di Urbanizzazione'!$E$29,$C210='Oneri di Urbanizzazione'!$E$31),IF(COUNTIF(AM$3:AM209,$D210)=0,$D210,""),""))</f>
        <v/>
      </c>
      <c r="AN210" s="362" t="str">
        <f>IF(E210="","",IF(AND($B210='Oneri di Urbanizzazione'!$E$29,$C210='Oneri di Urbanizzazione'!$E$31,$D210='Oneri di Urbanizzazione'!$E$34),IF(COUNTIF(AN$3:AN209,$E210)=0,$E210,""),""))</f>
        <v/>
      </c>
      <c r="AO210" s="362" t="str">
        <f>IF(F210="","",IF(AND($B210='Oneri di Urbanizzazione'!$E$29,$C210='Oneri di Urbanizzazione'!$E$31,$D210='Oneri di Urbanizzazione'!$E$34,$E210='Oneri di Urbanizzazione'!$E$36),IF(COUNTIF(AO$3:AO209,$F210)=0,$F210,""),""))</f>
        <v/>
      </c>
      <c r="AP210" s="362" t="str">
        <f>IF(G210="","",IF(AND($B210='Oneri di Urbanizzazione'!$E$29,$C210='Oneri di Urbanizzazione'!$E$31,$D210='Oneri di Urbanizzazione'!$E$34,$E210='Oneri di Urbanizzazione'!$E$36,$F210='Oneri di Urbanizzazione'!$E$38),IF(COUNTIF(AP$3:AP209,$G210)=0,$G210,""),""))</f>
        <v/>
      </c>
      <c r="AY210">
        <f t="shared" si="72"/>
        <v>208</v>
      </c>
      <c r="AZ210" s="375" t="str">
        <f t="shared" si="64"/>
        <v/>
      </c>
      <c r="BA210" s="375" t="str">
        <f t="shared" si="65"/>
        <v/>
      </c>
      <c r="BB210" s="375" t="str">
        <f t="shared" si="66"/>
        <v/>
      </c>
      <c r="BC210" s="375" t="str">
        <f t="shared" si="67"/>
        <v/>
      </c>
      <c r="BD210" s="375" t="str">
        <f t="shared" si="68"/>
        <v/>
      </c>
      <c r="BE210" s="375" t="str">
        <f t="shared" si="69"/>
        <v/>
      </c>
      <c r="BI210" t="str">
        <f>IF(BP210&lt;&gt;"",MAX(BI$3:BI209)+1,"")</f>
        <v/>
      </c>
      <c r="BJ210" t="str">
        <f>IF(BQ210&lt;&gt;"",MAX(BJ$3:BJ209)+1,"")</f>
        <v/>
      </c>
      <c r="BK210" t="str">
        <f>IF(BR210&lt;&gt;"",MAX(BK$3:BK209)+1,"")</f>
        <v/>
      </c>
      <c r="BL210" t="str">
        <f>IF(BS210&lt;&gt;"",MAX(BL$3:BL209)+1,"")</f>
        <v/>
      </c>
      <c r="BM210" t="str">
        <f>IF(BT210&lt;&gt;"",MAX(BM$3:BM209)+1,"")</f>
        <v/>
      </c>
      <c r="BN210" t="str">
        <f>IF(BU210&lt;&gt;"",MAX(BN$3:BN209)+1,"")</f>
        <v/>
      </c>
      <c r="BP210" t="str">
        <f>IF(B210&lt;&gt;"",IF(COUNTIF(BP$3:BP209,B210)&gt;0,"",B210),"")</f>
        <v/>
      </c>
      <c r="BQ210" t="str">
        <f>IF(C210&lt;&gt;"",IF(COUNTIF(BQ$3:BQ209,C210)&gt;0,"",C210),"")</f>
        <v/>
      </c>
      <c r="BR210" t="str">
        <f>IF(D210&lt;&gt;"",IF(COUNTIF(BR$3:BR209,D210)&gt;0,"",D210),"")</f>
        <v/>
      </c>
      <c r="BS210" t="str">
        <f>IF(E210&lt;&gt;"",IF(COUNTIF(BS$3:BS209,E210)&gt;0,"",E210),"")</f>
        <v/>
      </c>
      <c r="BT210" t="str">
        <f>IF(F210&lt;&gt;"",IF(COUNTIF(BT$3:BT209,F210)&gt;0,"",F210),"")</f>
        <v/>
      </c>
      <c r="BU210" t="str">
        <f>IF(G210&lt;&gt;"",IF(COUNTIF(BU$3:BU209,G210)&gt;0,"",G210),"")</f>
        <v/>
      </c>
    </row>
    <row r="211" spans="1:73" ht="18" x14ac:dyDescent="0.2">
      <c r="A211" s="595" t="str">
        <f t="shared" si="58"/>
        <v/>
      </c>
      <c r="B211" s="596"/>
      <c r="C211" s="596"/>
      <c r="D211" s="596"/>
      <c r="E211" s="597"/>
      <c r="F211" s="596"/>
      <c r="G211" s="596"/>
      <c r="H211" s="598"/>
      <c r="I211" s="598"/>
      <c r="J211" s="598"/>
      <c r="K211" s="948"/>
      <c r="L211" s="822"/>
      <c r="M211" s="822"/>
      <c r="N211" s="950"/>
      <c r="O211" s="599"/>
      <c r="P211" s="597"/>
      <c r="Q211" s="597"/>
      <c r="R211" s="597"/>
      <c r="S211" s="600"/>
      <c r="V211" s="362">
        <f t="shared" si="70"/>
        <v>209</v>
      </c>
      <c r="W211" s="601" t="str">
        <f t="shared" si="71"/>
        <v/>
      </c>
      <c r="X211" s="601" t="str">
        <f t="shared" si="59"/>
        <v/>
      </c>
      <c r="Y211" s="601" t="str">
        <f t="shared" si="60"/>
        <v/>
      </c>
      <c r="Z211" s="601" t="str">
        <f t="shared" si="61"/>
        <v/>
      </c>
      <c r="AA211" s="601" t="str">
        <f t="shared" si="62"/>
        <v/>
      </c>
      <c r="AB211" s="601" t="str">
        <f t="shared" si="63"/>
        <v/>
      </c>
      <c r="AD211" s="362" t="str">
        <f>IF(AK211&lt;&gt;"",MAX(AD$3:AD210)+1,"")</f>
        <v/>
      </c>
      <c r="AE211" s="362" t="str">
        <f>IF(AL211&lt;&gt;"",MAX(AE$3:AE210)+1,"")</f>
        <v/>
      </c>
      <c r="AF211" s="362" t="str">
        <f>IF(AM211&lt;&gt;"",MAX(AF$3:AF210)+1,"")</f>
        <v/>
      </c>
      <c r="AG211" s="362" t="str">
        <f>IF(AN211&lt;&gt;"",MAX(AG$3:AG210)+1,"")</f>
        <v/>
      </c>
      <c r="AH211" s="362" t="str">
        <f>IF(AO211&lt;&gt;"",MAX(AH$3:AH210)+1,"")</f>
        <v/>
      </c>
      <c r="AI211" s="362" t="str">
        <f>IF(AP211&lt;&gt;"",MAX(AI$3:AI210)+1,"")</f>
        <v/>
      </c>
      <c r="AK211" s="362" t="str">
        <f>IF(B211="","",IF(COUNTIF($AK$3:AL210,B211)=0,B211,""))</f>
        <v/>
      </c>
      <c r="AL211" s="362" t="str">
        <f>IF(C211="","",IF($B211='Oneri di Urbanizzazione'!$E$29,IF(COUNTIF($AL$3:AL210,$C211)=0,$C211,""),""))</f>
        <v/>
      </c>
      <c r="AM211" s="362" t="str">
        <f>IF(D211="","",IF(AND($B211='Oneri di Urbanizzazione'!$E$29,$C211='Oneri di Urbanizzazione'!$E$31),IF(COUNTIF(AM$3:AM210,$D211)=0,$D211,""),""))</f>
        <v/>
      </c>
      <c r="AN211" s="362" t="str">
        <f>IF(E211="","",IF(AND($B211='Oneri di Urbanizzazione'!$E$29,$C211='Oneri di Urbanizzazione'!$E$31,$D211='Oneri di Urbanizzazione'!$E$34),IF(COUNTIF(AN$3:AN210,$E211)=0,$E211,""),""))</f>
        <v/>
      </c>
      <c r="AO211" s="362" t="str">
        <f>IF(F211="","",IF(AND($B211='Oneri di Urbanizzazione'!$E$29,$C211='Oneri di Urbanizzazione'!$E$31,$D211='Oneri di Urbanizzazione'!$E$34,$E211='Oneri di Urbanizzazione'!$E$36),IF(COUNTIF(AO$3:AO210,$F211)=0,$F211,""),""))</f>
        <v/>
      </c>
      <c r="AP211" s="362" t="str">
        <f>IF(G211="","",IF(AND($B211='Oneri di Urbanizzazione'!$E$29,$C211='Oneri di Urbanizzazione'!$E$31,$D211='Oneri di Urbanizzazione'!$E$34,$E211='Oneri di Urbanizzazione'!$E$36,$F211='Oneri di Urbanizzazione'!$E$38),IF(COUNTIF(AP$3:AP210,$G211)=0,$G211,""),""))</f>
        <v/>
      </c>
      <c r="AY211">
        <f t="shared" si="72"/>
        <v>209</v>
      </c>
      <c r="AZ211" s="375" t="str">
        <f t="shared" si="64"/>
        <v/>
      </c>
      <c r="BA211" s="375" t="str">
        <f t="shared" si="65"/>
        <v/>
      </c>
      <c r="BB211" s="375" t="str">
        <f t="shared" si="66"/>
        <v/>
      </c>
      <c r="BC211" s="375" t="str">
        <f t="shared" si="67"/>
        <v/>
      </c>
      <c r="BD211" s="375" t="str">
        <f t="shared" si="68"/>
        <v/>
      </c>
      <c r="BE211" s="375" t="str">
        <f t="shared" si="69"/>
        <v/>
      </c>
      <c r="BI211" t="str">
        <f>IF(BP211&lt;&gt;"",MAX(BI$3:BI210)+1,"")</f>
        <v/>
      </c>
      <c r="BJ211" t="str">
        <f>IF(BQ211&lt;&gt;"",MAX(BJ$3:BJ210)+1,"")</f>
        <v/>
      </c>
      <c r="BK211" t="str">
        <f>IF(BR211&lt;&gt;"",MAX(BK$3:BK210)+1,"")</f>
        <v/>
      </c>
      <c r="BL211" t="str">
        <f>IF(BS211&lt;&gt;"",MAX(BL$3:BL210)+1,"")</f>
        <v/>
      </c>
      <c r="BM211" t="str">
        <f>IF(BT211&lt;&gt;"",MAX(BM$3:BM210)+1,"")</f>
        <v/>
      </c>
      <c r="BN211" t="str">
        <f>IF(BU211&lt;&gt;"",MAX(BN$3:BN210)+1,"")</f>
        <v/>
      </c>
      <c r="BP211" t="str">
        <f>IF(B211&lt;&gt;"",IF(COUNTIF(BP$3:BP210,B211)&gt;0,"",B211),"")</f>
        <v/>
      </c>
      <c r="BQ211" t="str">
        <f>IF(C211&lt;&gt;"",IF(COUNTIF(BQ$3:BQ210,C211)&gt;0,"",C211),"")</f>
        <v/>
      </c>
      <c r="BR211" t="str">
        <f>IF(D211&lt;&gt;"",IF(COUNTIF(BR$3:BR210,D211)&gt;0,"",D211),"")</f>
        <v/>
      </c>
      <c r="BS211" t="str">
        <f>IF(E211&lt;&gt;"",IF(COUNTIF(BS$3:BS210,E211)&gt;0,"",E211),"")</f>
        <v/>
      </c>
      <c r="BT211" t="str">
        <f>IF(F211&lt;&gt;"",IF(COUNTIF(BT$3:BT210,F211)&gt;0,"",F211),"")</f>
        <v/>
      </c>
      <c r="BU211" t="str">
        <f>IF(G211&lt;&gt;"",IF(COUNTIF(BU$3:BU210,G211)&gt;0,"",G211),"")</f>
        <v/>
      </c>
    </row>
    <row r="212" spans="1:73" ht="18" x14ac:dyDescent="0.2">
      <c r="A212" s="595" t="str">
        <f t="shared" si="58"/>
        <v/>
      </c>
      <c r="B212" s="596"/>
      <c r="C212" s="596"/>
      <c r="D212" s="596"/>
      <c r="E212" s="597"/>
      <c r="F212" s="596"/>
      <c r="G212" s="596"/>
      <c r="H212" s="598"/>
      <c r="I212" s="598"/>
      <c r="J212" s="598"/>
      <c r="K212" s="948"/>
      <c r="L212" s="822"/>
      <c r="M212" s="822"/>
      <c r="N212" s="950"/>
      <c r="O212" s="599"/>
      <c r="P212" s="597"/>
      <c r="Q212" s="597"/>
      <c r="R212" s="597"/>
      <c r="S212" s="600"/>
      <c r="V212" s="362">
        <f t="shared" si="70"/>
        <v>210</v>
      </c>
      <c r="W212" s="601" t="str">
        <f t="shared" si="71"/>
        <v/>
      </c>
      <c r="X212" s="601" t="str">
        <f t="shared" si="59"/>
        <v/>
      </c>
      <c r="Y212" s="601" t="str">
        <f t="shared" si="60"/>
        <v/>
      </c>
      <c r="Z212" s="601" t="str">
        <f t="shared" si="61"/>
        <v/>
      </c>
      <c r="AA212" s="601" t="str">
        <f t="shared" si="62"/>
        <v/>
      </c>
      <c r="AB212" s="601" t="str">
        <f t="shared" si="63"/>
        <v/>
      </c>
      <c r="AD212" s="362" t="str">
        <f>IF(AK212&lt;&gt;"",MAX(AD$3:AD211)+1,"")</f>
        <v/>
      </c>
      <c r="AE212" s="362" t="str">
        <f>IF(AL212&lt;&gt;"",MAX(AE$3:AE211)+1,"")</f>
        <v/>
      </c>
      <c r="AF212" s="362" t="str">
        <f>IF(AM212&lt;&gt;"",MAX(AF$3:AF211)+1,"")</f>
        <v/>
      </c>
      <c r="AG212" s="362" t="str">
        <f>IF(AN212&lt;&gt;"",MAX(AG$3:AG211)+1,"")</f>
        <v/>
      </c>
      <c r="AH212" s="362" t="str">
        <f>IF(AO212&lt;&gt;"",MAX(AH$3:AH211)+1,"")</f>
        <v/>
      </c>
      <c r="AI212" s="362" t="str">
        <f>IF(AP212&lt;&gt;"",MAX(AI$3:AI211)+1,"")</f>
        <v/>
      </c>
      <c r="AK212" s="362" t="str">
        <f>IF(B212="","",IF(COUNTIF($AK$3:AL211,B212)=0,B212,""))</f>
        <v/>
      </c>
      <c r="AL212" s="362" t="str">
        <f>IF(C212="","",IF($B212='Oneri di Urbanizzazione'!$E$29,IF(COUNTIF($AL$3:AL211,$C212)=0,$C212,""),""))</f>
        <v/>
      </c>
      <c r="AM212" s="362" t="str">
        <f>IF(D212="","",IF(AND($B212='Oneri di Urbanizzazione'!$E$29,$C212='Oneri di Urbanizzazione'!$E$31),IF(COUNTIF(AM$3:AM211,$D212)=0,$D212,""),""))</f>
        <v/>
      </c>
      <c r="AN212" s="362" t="str">
        <f>IF(E212="","",IF(AND($B212='Oneri di Urbanizzazione'!$E$29,$C212='Oneri di Urbanizzazione'!$E$31,$D212='Oneri di Urbanizzazione'!$E$34),IF(COUNTIF(AN$3:AN211,$E212)=0,$E212,""),""))</f>
        <v/>
      </c>
      <c r="AO212" s="362" t="str">
        <f>IF(F212="","",IF(AND($B212='Oneri di Urbanizzazione'!$E$29,$C212='Oneri di Urbanizzazione'!$E$31,$D212='Oneri di Urbanizzazione'!$E$34,$E212='Oneri di Urbanizzazione'!$E$36),IF(COUNTIF(AO$3:AO211,$F212)=0,$F212,""),""))</f>
        <v/>
      </c>
      <c r="AP212" s="362" t="str">
        <f>IF(G212="","",IF(AND($B212='Oneri di Urbanizzazione'!$E$29,$C212='Oneri di Urbanizzazione'!$E$31,$D212='Oneri di Urbanizzazione'!$E$34,$E212='Oneri di Urbanizzazione'!$E$36,$F212='Oneri di Urbanizzazione'!$E$38),IF(COUNTIF(AP$3:AP211,$G212)=0,$G212,""),""))</f>
        <v/>
      </c>
      <c r="AY212">
        <f t="shared" si="72"/>
        <v>210</v>
      </c>
      <c r="AZ212" s="375" t="str">
        <f t="shared" si="64"/>
        <v/>
      </c>
      <c r="BA212" s="375" t="str">
        <f t="shared" si="65"/>
        <v/>
      </c>
      <c r="BB212" s="375" t="str">
        <f t="shared" si="66"/>
        <v/>
      </c>
      <c r="BC212" s="375" t="str">
        <f t="shared" si="67"/>
        <v/>
      </c>
      <c r="BD212" s="375" t="str">
        <f t="shared" si="68"/>
        <v/>
      </c>
      <c r="BE212" s="375" t="str">
        <f t="shared" si="69"/>
        <v/>
      </c>
      <c r="BI212" t="str">
        <f>IF(BP212&lt;&gt;"",MAX(BI$3:BI211)+1,"")</f>
        <v/>
      </c>
      <c r="BJ212" t="str">
        <f>IF(BQ212&lt;&gt;"",MAX(BJ$3:BJ211)+1,"")</f>
        <v/>
      </c>
      <c r="BK212" t="str">
        <f>IF(BR212&lt;&gt;"",MAX(BK$3:BK211)+1,"")</f>
        <v/>
      </c>
      <c r="BL212" t="str">
        <f>IF(BS212&lt;&gt;"",MAX(BL$3:BL211)+1,"")</f>
        <v/>
      </c>
      <c r="BM212" t="str">
        <f>IF(BT212&lt;&gt;"",MAX(BM$3:BM211)+1,"")</f>
        <v/>
      </c>
      <c r="BN212" t="str">
        <f>IF(BU212&lt;&gt;"",MAX(BN$3:BN211)+1,"")</f>
        <v/>
      </c>
      <c r="BP212" t="str">
        <f>IF(B212&lt;&gt;"",IF(COUNTIF(BP$3:BP211,B212)&gt;0,"",B212),"")</f>
        <v/>
      </c>
      <c r="BQ212" t="str">
        <f>IF(C212&lt;&gt;"",IF(COUNTIF(BQ$3:BQ211,C212)&gt;0,"",C212),"")</f>
        <v/>
      </c>
      <c r="BR212" t="str">
        <f>IF(D212&lt;&gt;"",IF(COUNTIF(BR$3:BR211,D212)&gt;0,"",D212),"")</f>
        <v/>
      </c>
      <c r="BS212" t="str">
        <f>IF(E212&lt;&gt;"",IF(COUNTIF(BS$3:BS211,E212)&gt;0,"",E212),"")</f>
        <v/>
      </c>
      <c r="BT212" t="str">
        <f>IF(F212&lt;&gt;"",IF(COUNTIF(BT$3:BT211,F212)&gt;0,"",F212),"")</f>
        <v/>
      </c>
      <c r="BU212" t="str">
        <f>IF(G212&lt;&gt;"",IF(COUNTIF(BU$3:BU211,G212)&gt;0,"",G212),"")</f>
        <v/>
      </c>
    </row>
    <row r="213" spans="1:73" ht="18" x14ac:dyDescent="0.2">
      <c r="A213" s="595" t="str">
        <f t="shared" si="58"/>
        <v/>
      </c>
      <c r="B213" s="596"/>
      <c r="C213" s="596"/>
      <c r="D213" s="596"/>
      <c r="E213" s="597"/>
      <c r="F213" s="596"/>
      <c r="G213" s="596"/>
      <c r="H213" s="598"/>
      <c r="I213" s="598"/>
      <c r="J213" s="598"/>
      <c r="K213" s="948"/>
      <c r="L213" s="822"/>
      <c r="M213" s="822"/>
      <c r="N213" s="950"/>
      <c r="O213" s="599"/>
      <c r="P213" s="597"/>
      <c r="Q213" s="597"/>
      <c r="R213" s="597"/>
      <c r="S213" s="600"/>
      <c r="V213" s="362">
        <f t="shared" si="70"/>
        <v>211</v>
      </c>
      <c r="W213" s="601" t="str">
        <f t="shared" si="71"/>
        <v/>
      </c>
      <c r="X213" s="601" t="str">
        <f t="shared" si="59"/>
        <v/>
      </c>
      <c r="Y213" s="601" t="str">
        <f t="shared" si="60"/>
        <v/>
      </c>
      <c r="Z213" s="601" t="str">
        <f t="shared" si="61"/>
        <v/>
      </c>
      <c r="AA213" s="601" t="str">
        <f t="shared" si="62"/>
        <v/>
      </c>
      <c r="AB213" s="601" t="str">
        <f t="shared" si="63"/>
        <v/>
      </c>
      <c r="AD213" s="362" t="str">
        <f>IF(AK213&lt;&gt;"",MAX(AD$3:AD212)+1,"")</f>
        <v/>
      </c>
      <c r="AE213" s="362" t="str">
        <f>IF(AL213&lt;&gt;"",MAX(AE$3:AE212)+1,"")</f>
        <v/>
      </c>
      <c r="AF213" s="362" t="str">
        <f>IF(AM213&lt;&gt;"",MAX(AF$3:AF212)+1,"")</f>
        <v/>
      </c>
      <c r="AG213" s="362" t="str">
        <f>IF(AN213&lt;&gt;"",MAX(AG$3:AG212)+1,"")</f>
        <v/>
      </c>
      <c r="AH213" s="362" t="str">
        <f>IF(AO213&lt;&gt;"",MAX(AH$3:AH212)+1,"")</f>
        <v/>
      </c>
      <c r="AI213" s="362" t="str">
        <f>IF(AP213&lt;&gt;"",MAX(AI$3:AI212)+1,"")</f>
        <v/>
      </c>
      <c r="AK213" s="362" t="str">
        <f>IF(B213="","",IF(COUNTIF($AK$3:AL212,B213)=0,B213,""))</f>
        <v/>
      </c>
      <c r="AL213" s="362" t="str">
        <f>IF(C213="","",IF($B213='Oneri di Urbanizzazione'!$E$29,IF(COUNTIF($AL$3:AL212,$C213)=0,$C213,""),""))</f>
        <v/>
      </c>
      <c r="AM213" s="362" t="str">
        <f>IF(D213="","",IF(AND($B213='Oneri di Urbanizzazione'!$E$29,$C213='Oneri di Urbanizzazione'!$E$31),IF(COUNTIF(AM$3:AM212,$D213)=0,$D213,""),""))</f>
        <v/>
      </c>
      <c r="AN213" s="362" t="str">
        <f>IF(E213="","",IF(AND($B213='Oneri di Urbanizzazione'!$E$29,$C213='Oneri di Urbanizzazione'!$E$31,$D213='Oneri di Urbanizzazione'!$E$34),IF(COUNTIF(AN$3:AN212,$E213)=0,$E213,""),""))</f>
        <v/>
      </c>
      <c r="AO213" s="362" t="str">
        <f>IF(F213="","",IF(AND($B213='Oneri di Urbanizzazione'!$E$29,$C213='Oneri di Urbanizzazione'!$E$31,$D213='Oneri di Urbanizzazione'!$E$34,$E213='Oneri di Urbanizzazione'!$E$36),IF(COUNTIF(AO$3:AO212,$F213)=0,$F213,""),""))</f>
        <v/>
      </c>
      <c r="AP213" s="362" t="str">
        <f>IF(G213="","",IF(AND($B213='Oneri di Urbanizzazione'!$E$29,$C213='Oneri di Urbanizzazione'!$E$31,$D213='Oneri di Urbanizzazione'!$E$34,$E213='Oneri di Urbanizzazione'!$E$36,$F213='Oneri di Urbanizzazione'!$E$38),IF(COUNTIF(AP$3:AP212,$G213)=0,$G213,""),""))</f>
        <v/>
      </c>
      <c r="AY213">
        <f t="shared" si="72"/>
        <v>211</v>
      </c>
      <c r="AZ213" s="375" t="str">
        <f t="shared" si="64"/>
        <v/>
      </c>
      <c r="BA213" s="375" t="str">
        <f t="shared" si="65"/>
        <v/>
      </c>
      <c r="BB213" s="375" t="str">
        <f t="shared" si="66"/>
        <v/>
      </c>
      <c r="BC213" s="375" t="str">
        <f t="shared" si="67"/>
        <v/>
      </c>
      <c r="BD213" s="375" t="str">
        <f t="shared" si="68"/>
        <v/>
      </c>
      <c r="BE213" s="375" t="str">
        <f t="shared" si="69"/>
        <v/>
      </c>
      <c r="BI213" t="str">
        <f>IF(BP213&lt;&gt;"",MAX(BI$3:BI212)+1,"")</f>
        <v/>
      </c>
      <c r="BJ213" t="str">
        <f>IF(BQ213&lt;&gt;"",MAX(BJ$3:BJ212)+1,"")</f>
        <v/>
      </c>
      <c r="BK213" t="str">
        <f>IF(BR213&lt;&gt;"",MAX(BK$3:BK212)+1,"")</f>
        <v/>
      </c>
      <c r="BL213" t="str">
        <f>IF(BS213&lt;&gt;"",MAX(BL$3:BL212)+1,"")</f>
        <v/>
      </c>
      <c r="BM213" t="str">
        <f>IF(BT213&lt;&gt;"",MAX(BM$3:BM212)+1,"")</f>
        <v/>
      </c>
      <c r="BN213" t="str">
        <f>IF(BU213&lt;&gt;"",MAX(BN$3:BN212)+1,"")</f>
        <v/>
      </c>
      <c r="BP213" t="str">
        <f>IF(B213&lt;&gt;"",IF(COUNTIF(BP$3:BP212,B213)&gt;0,"",B213),"")</f>
        <v/>
      </c>
      <c r="BQ213" t="str">
        <f>IF(C213&lt;&gt;"",IF(COUNTIF(BQ$3:BQ212,C213)&gt;0,"",C213),"")</f>
        <v/>
      </c>
      <c r="BR213" t="str">
        <f>IF(D213&lt;&gt;"",IF(COUNTIF(BR$3:BR212,D213)&gt;0,"",D213),"")</f>
        <v/>
      </c>
      <c r="BS213" t="str">
        <f>IF(E213&lt;&gt;"",IF(COUNTIF(BS$3:BS212,E213)&gt;0,"",E213),"")</f>
        <v/>
      </c>
      <c r="BT213" t="str">
        <f>IF(F213&lt;&gt;"",IF(COUNTIF(BT$3:BT212,F213)&gt;0,"",F213),"")</f>
        <v/>
      </c>
      <c r="BU213" t="str">
        <f>IF(G213&lt;&gt;"",IF(COUNTIF(BU$3:BU212,G213)&gt;0,"",G213),"")</f>
        <v/>
      </c>
    </row>
    <row r="214" spans="1:73" ht="18" x14ac:dyDescent="0.2">
      <c r="A214" s="595" t="str">
        <f t="shared" si="58"/>
        <v/>
      </c>
      <c r="B214" s="596"/>
      <c r="C214" s="596"/>
      <c r="D214" s="596"/>
      <c r="E214" s="597"/>
      <c r="F214" s="596"/>
      <c r="G214" s="596"/>
      <c r="H214" s="598"/>
      <c r="I214" s="598"/>
      <c r="J214" s="598"/>
      <c r="K214" s="948"/>
      <c r="L214" s="822"/>
      <c r="M214" s="822"/>
      <c r="N214" s="950"/>
      <c r="O214" s="599"/>
      <c r="P214" s="597"/>
      <c r="Q214" s="597"/>
      <c r="R214" s="597"/>
      <c r="S214" s="600"/>
      <c r="V214" s="362">
        <f t="shared" si="70"/>
        <v>212</v>
      </c>
      <c r="W214" s="601" t="str">
        <f t="shared" si="71"/>
        <v/>
      </c>
      <c r="X214" s="601" t="str">
        <f t="shared" si="59"/>
        <v/>
      </c>
      <c r="Y214" s="601" t="str">
        <f t="shared" si="60"/>
        <v/>
      </c>
      <c r="Z214" s="601" t="str">
        <f t="shared" si="61"/>
        <v/>
      </c>
      <c r="AA214" s="601" t="str">
        <f t="shared" si="62"/>
        <v/>
      </c>
      <c r="AB214" s="601" t="str">
        <f t="shared" si="63"/>
        <v/>
      </c>
      <c r="AD214" s="362" t="str">
        <f>IF(AK214&lt;&gt;"",MAX(AD$3:AD213)+1,"")</f>
        <v/>
      </c>
      <c r="AE214" s="362" t="str">
        <f>IF(AL214&lt;&gt;"",MAX(AE$3:AE213)+1,"")</f>
        <v/>
      </c>
      <c r="AF214" s="362" t="str">
        <f>IF(AM214&lt;&gt;"",MAX(AF$3:AF213)+1,"")</f>
        <v/>
      </c>
      <c r="AG214" s="362" t="str">
        <f>IF(AN214&lt;&gt;"",MAX(AG$3:AG213)+1,"")</f>
        <v/>
      </c>
      <c r="AH214" s="362" t="str">
        <f>IF(AO214&lt;&gt;"",MAX(AH$3:AH213)+1,"")</f>
        <v/>
      </c>
      <c r="AI214" s="362" t="str">
        <f>IF(AP214&lt;&gt;"",MAX(AI$3:AI213)+1,"")</f>
        <v/>
      </c>
      <c r="AK214" s="362" t="str">
        <f>IF(B214="","",IF(COUNTIF($AK$3:AL213,B214)=0,B214,""))</f>
        <v/>
      </c>
      <c r="AL214" s="362" t="str">
        <f>IF(C214="","",IF($B214='Oneri di Urbanizzazione'!$E$29,IF(COUNTIF($AL$3:AL213,$C214)=0,$C214,""),""))</f>
        <v/>
      </c>
      <c r="AM214" s="362" t="str">
        <f>IF(D214="","",IF(AND($B214='Oneri di Urbanizzazione'!$E$29,$C214='Oneri di Urbanizzazione'!$E$31),IF(COUNTIF(AM$3:AM213,$D214)=0,$D214,""),""))</f>
        <v/>
      </c>
      <c r="AN214" s="362" t="str">
        <f>IF(E214="","",IF(AND($B214='Oneri di Urbanizzazione'!$E$29,$C214='Oneri di Urbanizzazione'!$E$31,$D214='Oneri di Urbanizzazione'!$E$34),IF(COUNTIF(AN$3:AN213,$E214)=0,$E214,""),""))</f>
        <v/>
      </c>
      <c r="AO214" s="362" t="str">
        <f>IF(F214="","",IF(AND($B214='Oneri di Urbanizzazione'!$E$29,$C214='Oneri di Urbanizzazione'!$E$31,$D214='Oneri di Urbanizzazione'!$E$34,$E214='Oneri di Urbanizzazione'!$E$36),IF(COUNTIF(AO$3:AO213,$F214)=0,$F214,""),""))</f>
        <v/>
      </c>
      <c r="AP214" s="362" t="str">
        <f>IF(G214="","",IF(AND($B214='Oneri di Urbanizzazione'!$E$29,$C214='Oneri di Urbanizzazione'!$E$31,$D214='Oneri di Urbanizzazione'!$E$34,$E214='Oneri di Urbanizzazione'!$E$36,$F214='Oneri di Urbanizzazione'!$E$38),IF(COUNTIF(AP$3:AP213,$G214)=0,$G214,""),""))</f>
        <v/>
      </c>
      <c r="AY214">
        <f t="shared" si="72"/>
        <v>212</v>
      </c>
      <c r="AZ214" s="375" t="str">
        <f t="shared" si="64"/>
        <v/>
      </c>
      <c r="BA214" s="375" t="str">
        <f t="shared" si="65"/>
        <v/>
      </c>
      <c r="BB214" s="375" t="str">
        <f t="shared" si="66"/>
        <v/>
      </c>
      <c r="BC214" s="375" t="str">
        <f t="shared" si="67"/>
        <v/>
      </c>
      <c r="BD214" s="375" t="str">
        <f t="shared" si="68"/>
        <v/>
      </c>
      <c r="BE214" s="375" t="str">
        <f t="shared" si="69"/>
        <v/>
      </c>
      <c r="BI214" t="str">
        <f>IF(BP214&lt;&gt;"",MAX(BI$3:BI213)+1,"")</f>
        <v/>
      </c>
      <c r="BJ214" t="str">
        <f>IF(BQ214&lt;&gt;"",MAX(BJ$3:BJ213)+1,"")</f>
        <v/>
      </c>
      <c r="BK214" t="str">
        <f>IF(BR214&lt;&gt;"",MAX(BK$3:BK213)+1,"")</f>
        <v/>
      </c>
      <c r="BL214" t="str">
        <f>IF(BS214&lt;&gt;"",MAX(BL$3:BL213)+1,"")</f>
        <v/>
      </c>
      <c r="BM214" t="str">
        <f>IF(BT214&lt;&gt;"",MAX(BM$3:BM213)+1,"")</f>
        <v/>
      </c>
      <c r="BN214" t="str">
        <f>IF(BU214&lt;&gt;"",MAX(BN$3:BN213)+1,"")</f>
        <v/>
      </c>
      <c r="BP214" t="str">
        <f>IF(B214&lt;&gt;"",IF(COUNTIF(BP$3:BP213,B214)&gt;0,"",B214),"")</f>
        <v/>
      </c>
      <c r="BQ214" t="str">
        <f>IF(C214&lt;&gt;"",IF(COUNTIF(BQ$3:BQ213,C214)&gt;0,"",C214),"")</f>
        <v/>
      </c>
      <c r="BR214" t="str">
        <f>IF(D214&lt;&gt;"",IF(COUNTIF(BR$3:BR213,D214)&gt;0,"",D214),"")</f>
        <v/>
      </c>
      <c r="BS214" t="str">
        <f>IF(E214&lt;&gt;"",IF(COUNTIF(BS$3:BS213,E214)&gt;0,"",E214),"")</f>
        <v/>
      </c>
      <c r="BT214" t="str">
        <f>IF(F214&lt;&gt;"",IF(COUNTIF(BT$3:BT213,F214)&gt;0,"",F214),"")</f>
        <v/>
      </c>
      <c r="BU214" t="str">
        <f>IF(G214&lt;&gt;"",IF(COUNTIF(BU$3:BU213,G214)&gt;0,"",G214),"")</f>
        <v/>
      </c>
    </row>
    <row r="215" spans="1:73" ht="18" x14ac:dyDescent="0.2">
      <c r="A215" s="595" t="str">
        <f t="shared" si="58"/>
        <v/>
      </c>
      <c r="B215" s="596"/>
      <c r="C215" s="596"/>
      <c r="D215" s="596"/>
      <c r="E215" s="597"/>
      <c r="F215" s="596"/>
      <c r="G215" s="596"/>
      <c r="H215" s="598"/>
      <c r="I215" s="598"/>
      <c r="J215" s="598"/>
      <c r="K215" s="948"/>
      <c r="L215" s="822"/>
      <c r="M215" s="822"/>
      <c r="N215" s="950"/>
      <c r="O215" s="599"/>
      <c r="P215" s="597"/>
      <c r="Q215" s="597"/>
      <c r="R215" s="597"/>
      <c r="S215" s="600"/>
      <c r="V215" s="362">
        <f t="shared" si="70"/>
        <v>213</v>
      </c>
      <c r="W215" s="601" t="str">
        <f t="shared" si="71"/>
        <v/>
      </c>
      <c r="X215" s="601" t="str">
        <f t="shared" si="59"/>
        <v/>
      </c>
      <c r="Y215" s="601" t="str">
        <f t="shared" si="60"/>
        <v/>
      </c>
      <c r="Z215" s="601" t="str">
        <f t="shared" si="61"/>
        <v/>
      </c>
      <c r="AA215" s="601" t="str">
        <f t="shared" si="62"/>
        <v/>
      </c>
      <c r="AB215" s="601" t="str">
        <f t="shared" si="63"/>
        <v/>
      </c>
      <c r="AD215" s="362" t="str">
        <f>IF(AK215&lt;&gt;"",MAX(AD$3:AD214)+1,"")</f>
        <v/>
      </c>
      <c r="AE215" s="362" t="str">
        <f>IF(AL215&lt;&gt;"",MAX(AE$3:AE214)+1,"")</f>
        <v/>
      </c>
      <c r="AF215" s="362" t="str">
        <f>IF(AM215&lt;&gt;"",MAX(AF$3:AF214)+1,"")</f>
        <v/>
      </c>
      <c r="AG215" s="362" t="str">
        <f>IF(AN215&lt;&gt;"",MAX(AG$3:AG214)+1,"")</f>
        <v/>
      </c>
      <c r="AH215" s="362" t="str">
        <f>IF(AO215&lt;&gt;"",MAX(AH$3:AH214)+1,"")</f>
        <v/>
      </c>
      <c r="AI215" s="362" t="str">
        <f>IF(AP215&lt;&gt;"",MAX(AI$3:AI214)+1,"")</f>
        <v/>
      </c>
      <c r="AK215" s="362" t="str">
        <f>IF(B215="","",IF(COUNTIF($AK$3:AL214,B215)=0,B215,""))</f>
        <v/>
      </c>
      <c r="AL215" s="362" t="str">
        <f>IF(C215="","",IF($B215='Oneri di Urbanizzazione'!$E$29,IF(COUNTIF($AL$3:AL214,$C215)=0,$C215,""),""))</f>
        <v/>
      </c>
      <c r="AM215" s="362" t="str">
        <f>IF(D215="","",IF(AND($B215='Oneri di Urbanizzazione'!$E$29,$C215='Oneri di Urbanizzazione'!$E$31),IF(COUNTIF(AM$3:AM214,$D215)=0,$D215,""),""))</f>
        <v/>
      </c>
      <c r="AN215" s="362" t="str">
        <f>IF(E215="","",IF(AND($B215='Oneri di Urbanizzazione'!$E$29,$C215='Oneri di Urbanizzazione'!$E$31,$D215='Oneri di Urbanizzazione'!$E$34),IF(COUNTIF(AN$3:AN214,$E215)=0,$E215,""),""))</f>
        <v/>
      </c>
      <c r="AO215" s="362" t="str">
        <f>IF(F215="","",IF(AND($B215='Oneri di Urbanizzazione'!$E$29,$C215='Oneri di Urbanizzazione'!$E$31,$D215='Oneri di Urbanizzazione'!$E$34,$E215='Oneri di Urbanizzazione'!$E$36),IF(COUNTIF(AO$3:AO214,$F215)=0,$F215,""),""))</f>
        <v/>
      </c>
      <c r="AP215" s="362" t="str">
        <f>IF(G215="","",IF(AND($B215='Oneri di Urbanizzazione'!$E$29,$C215='Oneri di Urbanizzazione'!$E$31,$D215='Oneri di Urbanizzazione'!$E$34,$E215='Oneri di Urbanizzazione'!$E$36,$F215='Oneri di Urbanizzazione'!$E$38),IF(COUNTIF(AP$3:AP214,$G215)=0,$G215,""),""))</f>
        <v/>
      </c>
      <c r="AY215">
        <f t="shared" si="72"/>
        <v>213</v>
      </c>
      <c r="AZ215" s="375" t="str">
        <f t="shared" si="64"/>
        <v/>
      </c>
      <c r="BA215" s="375" t="str">
        <f t="shared" si="65"/>
        <v/>
      </c>
      <c r="BB215" s="375" t="str">
        <f t="shared" si="66"/>
        <v/>
      </c>
      <c r="BC215" s="375" t="str">
        <f t="shared" si="67"/>
        <v/>
      </c>
      <c r="BD215" s="375" t="str">
        <f t="shared" si="68"/>
        <v/>
      </c>
      <c r="BE215" s="375" t="str">
        <f t="shared" si="69"/>
        <v/>
      </c>
      <c r="BI215" t="str">
        <f>IF(BP215&lt;&gt;"",MAX(BI$3:BI214)+1,"")</f>
        <v/>
      </c>
      <c r="BJ215" t="str">
        <f>IF(BQ215&lt;&gt;"",MAX(BJ$3:BJ214)+1,"")</f>
        <v/>
      </c>
      <c r="BK215" t="str">
        <f>IF(BR215&lt;&gt;"",MAX(BK$3:BK214)+1,"")</f>
        <v/>
      </c>
      <c r="BL215" t="str">
        <f>IF(BS215&lt;&gt;"",MAX(BL$3:BL214)+1,"")</f>
        <v/>
      </c>
      <c r="BM215" t="str">
        <f>IF(BT215&lt;&gt;"",MAX(BM$3:BM214)+1,"")</f>
        <v/>
      </c>
      <c r="BN215" t="str">
        <f>IF(BU215&lt;&gt;"",MAX(BN$3:BN214)+1,"")</f>
        <v/>
      </c>
      <c r="BP215" t="str">
        <f>IF(B215&lt;&gt;"",IF(COUNTIF(BP$3:BP214,B215)&gt;0,"",B215),"")</f>
        <v/>
      </c>
      <c r="BQ215" t="str">
        <f>IF(C215&lt;&gt;"",IF(COUNTIF(BQ$3:BQ214,C215)&gt;0,"",C215),"")</f>
        <v/>
      </c>
      <c r="BR215" t="str">
        <f>IF(D215&lt;&gt;"",IF(COUNTIF(BR$3:BR214,D215)&gt;0,"",D215),"")</f>
        <v/>
      </c>
      <c r="BS215" t="str">
        <f>IF(E215&lt;&gt;"",IF(COUNTIF(BS$3:BS214,E215)&gt;0,"",E215),"")</f>
        <v/>
      </c>
      <c r="BT215" t="str">
        <f>IF(F215&lt;&gt;"",IF(COUNTIF(BT$3:BT214,F215)&gt;0,"",F215),"")</f>
        <v/>
      </c>
      <c r="BU215" t="str">
        <f>IF(G215&lt;&gt;"",IF(COUNTIF(BU$3:BU214,G215)&gt;0,"",G215),"")</f>
        <v/>
      </c>
    </row>
    <row r="216" spans="1:73" ht="18" x14ac:dyDescent="0.2">
      <c r="A216" s="595" t="str">
        <f t="shared" si="58"/>
        <v/>
      </c>
      <c r="B216" s="596"/>
      <c r="C216" s="596"/>
      <c r="D216" s="596"/>
      <c r="E216" s="597"/>
      <c r="F216" s="596"/>
      <c r="G216" s="596"/>
      <c r="H216" s="598"/>
      <c r="I216" s="598"/>
      <c r="J216" s="598"/>
      <c r="K216" s="948"/>
      <c r="L216" s="822"/>
      <c r="M216" s="822"/>
      <c r="N216" s="950"/>
      <c r="O216" s="599"/>
      <c r="P216" s="597"/>
      <c r="Q216" s="597"/>
      <c r="R216" s="597"/>
      <c r="S216" s="600"/>
      <c r="V216" s="362">
        <f t="shared" si="70"/>
        <v>214</v>
      </c>
      <c r="W216" s="601" t="str">
        <f t="shared" si="71"/>
        <v/>
      </c>
      <c r="X216" s="601" t="str">
        <f t="shared" si="59"/>
        <v/>
      </c>
      <c r="Y216" s="601" t="str">
        <f t="shared" si="60"/>
        <v/>
      </c>
      <c r="Z216" s="601" t="str">
        <f t="shared" si="61"/>
        <v/>
      </c>
      <c r="AA216" s="601" t="str">
        <f t="shared" si="62"/>
        <v/>
      </c>
      <c r="AB216" s="601" t="str">
        <f t="shared" si="63"/>
        <v/>
      </c>
      <c r="AD216" s="362" t="str">
        <f>IF(AK216&lt;&gt;"",MAX(AD$3:AD215)+1,"")</f>
        <v/>
      </c>
      <c r="AE216" s="362" t="str">
        <f>IF(AL216&lt;&gt;"",MAX(AE$3:AE215)+1,"")</f>
        <v/>
      </c>
      <c r="AF216" s="362" t="str">
        <f>IF(AM216&lt;&gt;"",MAX(AF$3:AF215)+1,"")</f>
        <v/>
      </c>
      <c r="AG216" s="362" t="str">
        <f>IF(AN216&lt;&gt;"",MAX(AG$3:AG215)+1,"")</f>
        <v/>
      </c>
      <c r="AH216" s="362" t="str">
        <f>IF(AO216&lt;&gt;"",MAX(AH$3:AH215)+1,"")</f>
        <v/>
      </c>
      <c r="AI216" s="362" t="str">
        <f>IF(AP216&lt;&gt;"",MAX(AI$3:AI215)+1,"")</f>
        <v/>
      </c>
      <c r="AK216" s="362" t="str">
        <f>IF(B216="","",IF(COUNTIF($AK$3:AL215,B216)=0,B216,""))</f>
        <v/>
      </c>
      <c r="AL216" s="362" t="str">
        <f>IF(C216="","",IF($B216='Oneri di Urbanizzazione'!$E$29,IF(COUNTIF($AL$3:AL215,$C216)=0,$C216,""),""))</f>
        <v/>
      </c>
      <c r="AM216" s="362" t="str">
        <f>IF(D216="","",IF(AND($B216='Oneri di Urbanizzazione'!$E$29,$C216='Oneri di Urbanizzazione'!$E$31),IF(COUNTIF(AM$3:AM215,$D216)=0,$D216,""),""))</f>
        <v/>
      </c>
      <c r="AN216" s="362" t="str">
        <f>IF(E216="","",IF(AND($B216='Oneri di Urbanizzazione'!$E$29,$C216='Oneri di Urbanizzazione'!$E$31,$D216='Oneri di Urbanizzazione'!$E$34),IF(COUNTIF(AN$3:AN215,$E216)=0,$E216,""),""))</f>
        <v/>
      </c>
      <c r="AO216" s="362" t="str">
        <f>IF(F216="","",IF(AND($B216='Oneri di Urbanizzazione'!$E$29,$C216='Oneri di Urbanizzazione'!$E$31,$D216='Oneri di Urbanizzazione'!$E$34,$E216='Oneri di Urbanizzazione'!$E$36),IF(COUNTIF(AO$3:AO215,$F216)=0,$F216,""),""))</f>
        <v/>
      </c>
      <c r="AP216" s="362" t="str">
        <f>IF(G216="","",IF(AND($B216='Oneri di Urbanizzazione'!$E$29,$C216='Oneri di Urbanizzazione'!$E$31,$D216='Oneri di Urbanizzazione'!$E$34,$E216='Oneri di Urbanizzazione'!$E$36,$F216='Oneri di Urbanizzazione'!$E$38),IF(COUNTIF(AP$3:AP215,$G216)=0,$G216,""),""))</f>
        <v/>
      </c>
      <c r="AY216">
        <f t="shared" si="72"/>
        <v>214</v>
      </c>
      <c r="AZ216" s="375" t="str">
        <f t="shared" si="64"/>
        <v/>
      </c>
      <c r="BA216" s="375" t="str">
        <f t="shared" si="65"/>
        <v/>
      </c>
      <c r="BB216" s="375" t="str">
        <f t="shared" si="66"/>
        <v/>
      </c>
      <c r="BC216" s="375" t="str">
        <f t="shared" si="67"/>
        <v/>
      </c>
      <c r="BD216" s="375" t="str">
        <f t="shared" si="68"/>
        <v/>
      </c>
      <c r="BE216" s="375" t="str">
        <f t="shared" si="69"/>
        <v/>
      </c>
      <c r="BI216" t="str">
        <f>IF(BP216&lt;&gt;"",MAX(BI$3:BI215)+1,"")</f>
        <v/>
      </c>
      <c r="BJ216" t="str">
        <f>IF(BQ216&lt;&gt;"",MAX(BJ$3:BJ215)+1,"")</f>
        <v/>
      </c>
      <c r="BK216" t="str">
        <f>IF(BR216&lt;&gt;"",MAX(BK$3:BK215)+1,"")</f>
        <v/>
      </c>
      <c r="BL216" t="str">
        <f>IF(BS216&lt;&gt;"",MAX(BL$3:BL215)+1,"")</f>
        <v/>
      </c>
      <c r="BM216" t="str">
        <f>IF(BT216&lt;&gt;"",MAX(BM$3:BM215)+1,"")</f>
        <v/>
      </c>
      <c r="BN216" t="str">
        <f>IF(BU216&lt;&gt;"",MAX(BN$3:BN215)+1,"")</f>
        <v/>
      </c>
      <c r="BP216" t="str">
        <f>IF(B216&lt;&gt;"",IF(COUNTIF(BP$3:BP215,B216)&gt;0,"",B216),"")</f>
        <v/>
      </c>
      <c r="BQ216" t="str">
        <f>IF(C216&lt;&gt;"",IF(COUNTIF(BQ$3:BQ215,C216)&gt;0,"",C216),"")</f>
        <v/>
      </c>
      <c r="BR216" t="str">
        <f>IF(D216&lt;&gt;"",IF(COUNTIF(BR$3:BR215,D216)&gt;0,"",D216),"")</f>
        <v/>
      </c>
      <c r="BS216" t="str">
        <f>IF(E216&lt;&gt;"",IF(COUNTIF(BS$3:BS215,E216)&gt;0,"",E216),"")</f>
        <v/>
      </c>
      <c r="BT216" t="str">
        <f>IF(F216&lt;&gt;"",IF(COUNTIF(BT$3:BT215,F216)&gt;0,"",F216),"")</f>
        <v/>
      </c>
      <c r="BU216" t="str">
        <f>IF(G216&lt;&gt;"",IF(COUNTIF(BU$3:BU215,G216)&gt;0,"",G216),"")</f>
        <v/>
      </c>
    </row>
    <row r="217" spans="1:73" ht="18" x14ac:dyDescent="0.2">
      <c r="A217" s="595" t="str">
        <f t="shared" si="58"/>
        <v/>
      </c>
      <c r="B217" s="596"/>
      <c r="C217" s="596"/>
      <c r="D217" s="596"/>
      <c r="E217" s="597"/>
      <c r="F217" s="596"/>
      <c r="G217" s="596"/>
      <c r="H217" s="598"/>
      <c r="I217" s="598"/>
      <c r="J217" s="598"/>
      <c r="K217" s="948"/>
      <c r="L217" s="822"/>
      <c r="M217" s="822"/>
      <c r="N217" s="950"/>
      <c r="O217" s="599"/>
      <c r="P217" s="597"/>
      <c r="Q217" s="597"/>
      <c r="R217" s="597"/>
      <c r="S217" s="600"/>
      <c r="V217" s="362">
        <f t="shared" si="70"/>
        <v>215</v>
      </c>
      <c r="W217" s="601" t="str">
        <f t="shared" si="71"/>
        <v/>
      </c>
      <c r="X217" s="601" t="str">
        <f t="shared" si="59"/>
        <v/>
      </c>
      <c r="Y217" s="601" t="str">
        <f t="shared" si="60"/>
        <v/>
      </c>
      <c r="Z217" s="601" t="str">
        <f t="shared" si="61"/>
        <v/>
      </c>
      <c r="AA217" s="601" t="str">
        <f t="shared" si="62"/>
        <v/>
      </c>
      <c r="AB217" s="601" t="str">
        <f t="shared" si="63"/>
        <v/>
      </c>
      <c r="AD217" s="362" t="str">
        <f>IF(AK217&lt;&gt;"",MAX(AD$3:AD216)+1,"")</f>
        <v/>
      </c>
      <c r="AE217" s="362" t="str">
        <f>IF(AL217&lt;&gt;"",MAX(AE$3:AE216)+1,"")</f>
        <v/>
      </c>
      <c r="AF217" s="362" t="str">
        <f>IF(AM217&lt;&gt;"",MAX(AF$3:AF216)+1,"")</f>
        <v/>
      </c>
      <c r="AG217" s="362" t="str">
        <f>IF(AN217&lt;&gt;"",MAX(AG$3:AG216)+1,"")</f>
        <v/>
      </c>
      <c r="AH217" s="362" t="str">
        <f>IF(AO217&lt;&gt;"",MAX(AH$3:AH216)+1,"")</f>
        <v/>
      </c>
      <c r="AI217" s="362" t="str">
        <f>IF(AP217&lt;&gt;"",MAX(AI$3:AI216)+1,"")</f>
        <v/>
      </c>
      <c r="AK217" s="362" t="str">
        <f>IF(B217="","",IF(COUNTIF($AK$3:AL216,B217)=0,B217,""))</f>
        <v/>
      </c>
      <c r="AL217" s="362" t="str">
        <f>IF(C217="","",IF($B217='Oneri di Urbanizzazione'!$E$29,IF(COUNTIF($AL$3:AL216,$C217)=0,$C217,""),""))</f>
        <v/>
      </c>
      <c r="AM217" s="362" t="str">
        <f>IF(D217="","",IF(AND($B217='Oneri di Urbanizzazione'!$E$29,$C217='Oneri di Urbanizzazione'!$E$31),IF(COUNTIF(AM$3:AM216,$D217)=0,$D217,""),""))</f>
        <v/>
      </c>
      <c r="AN217" s="362" t="str">
        <f>IF(E217="","",IF(AND($B217='Oneri di Urbanizzazione'!$E$29,$C217='Oneri di Urbanizzazione'!$E$31,$D217='Oneri di Urbanizzazione'!$E$34),IF(COUNTIF(AN$3:AN216,$E217)=0,$E217,""),""))</f>
        <v/>
      </c>
      <c r="AO217" s="362" t="str">
        <f>IF(F217="","",IF(AND($B217='Oneri di Urbanizzazione'!$E$29,$C217='Oneri di Urbanizzazione'!$E$31,$D217='Oneri di Urbanizzazione'!$E$34,$E217='Oneri di Urbanizzazione'!$E$36),IF(COUNTIF(AO$3:AO216,$F217)=0,$F217,""),""))</f>
        <v/>
      </c>
      <c r="AP217" s="362" t="str">
        <f>IF(G217="","",IF(AND($B217='Oneri di Urbanizzazione'!$E$29,$C217='Oneri di Urbanizzazione'!$E$31,$D217='Oneri di Urbanizzazione'!$E$34,$E217='Oneri di Urbanizzazione'!$E$36,$F217='Oneri di Urbanizzazione'!$E$38),IF(COUNTIF(AP$3:AP216,$G217)=0,$G217,""),""))</f>
        <v/>
      </c>
      <c r="AY217">
        <f t="shared" si="72"/>
        <v>215</v>
      </c>
      <c r="AZ217" s="375" t="str">
        <f t="shared" si="64"/>
        <v/>
      </c>
      <c r="BA217" s="375" t="str">
        <f t="shared" si="65"/>
        <v/>
      </c>
      <c r="BB217" s="375" t="str">
        <f t="shared" si="66"/>
        <v/>
      </c>
      <c r="BC217" s="375" t="str">
        <f t="shared" si="67"/>
        <v/>
      </c>
      <c r="BD217" s="375" t="str">
        <f t="shared" si="68"/>
        <v/>
      </c>
      <c r="BE217" s="375" t="str">
        <f t="shared" si="69"/>
        <v/>
      </c>
      <c r="BI217" t="str">
        <f>IF(BP217&lt;&gt;"",MAX(BI$3:BI216)+1,"")</f>
        <v/>
      </c>
      <c r="BJ217" t="str">
        <f>IF(BQ217&lt;&gt;"",MAX(BJ$3:BJ216)+1,"")</f>
        <v/>
      </c>
      <c r="BK217" t="str">
        <f>IF(BR217&lt;&gt;"",MAX(BK$3:BK216)+1,"")</f>
        <v/>
      </c>
      <c r="BL217" t="str">
        <f>IF(BS217&lt;&gt;"",MAX(BL$3:BL216)+1,"")</f>
        <v/>
      </c>
      <c r="BM217" t="str">
        <f>IF(BT217&lt;&gt;"",MAX(BM$3:BM216)+1,"")</f>
        <v/>
      </c>
      <c r="BN217" t="str">
        <f>IF(BU217&lt;&gt;"",MAX(BN$3:BN216)+1,"")</f>
        <v/>
      </c>
      <c r="BP217" t="str">
        <f>IF(B217&lt;&gt;"",IF(COUNTIF(BP$3:BP216,B217)&gt;0,"",B217),"")</f>
        <v/>
      </c>
      <c r="BQ217" t="str">
        <f>IF(C217&lt;&gt;"",IF(COUNTIF(BQ$3:BQ216,C217)&gt;0,"",C217),"")</f>
        <v/>
      </c>
      <c r="BR217" t="str">
        <f>IF(D217&lt;&gt;"",IF(COUNTIF(BR$3:BR216,D217)&gt;0,"",D217),"")</f>
        <v/>
      </c>
      <c r="BS217" t="str">
        <f>IF(E217&lt;&gt;"",IF(COUNTIF(BS$3:BS216,E217)&gt;0,"",E217),"")</f>
        <v/>
      </c>
      <c r="BT217" t="str">
        <f>IF(F217&lt;&gt;"",IF(COUNTIF(BT$3:BT216,F217)&gt;0,"",F217),"")</f>
        <v/>
      </c>
      <c r="BU217" t="str">
        <f>IF(G217&lt;&gt;"",IF(COUNTIF(BU$3:BU216,G217)&gt;0,"",G217),"")</f>
        <v/>
      </c>
    </row>
    <row r="218" spans="1:73" ht="18" x14ac:dyDescent="0.2">
      <c r="A218" s="595" t="str">
        <f t="shared" si="58"/>
        <v/>
      </c>
      <c r="B218" s="596"/>
      <c r="C218" s="596"/>
      <c r="D218" s="596"/>
      <c r="E218" s="597"/>
      <c r="F218" s="596"/>
      <c r="G218" s="596"/>
      <c r="H218" s="598"/>
      <c r="I218" s="598"/>
      <c r="J218" s="598"/>
      <c r="K218" s="948"/>
      <c r="L218" s="822"/>
      <c r="M218" s="822"/>
      <c r="N218" s="950"/>
      <c r="O218" s="599"/>
      <c r="P218" s="597"/>
      <c r="Q218" s="597"/>
      <c r="R218" s="597"/>
      <c r="S218" s="600"/>
      <c r="V218" s="362">
        <f t="shared" si="70"/>
        <v>216</v>
      </c>
      <c r="W218" s="601" t="str">
        <f t="shared" si="71"/>
        <v/>
      </c>
      <c r="X218" s="601" t="str">
        <f t="shared" si="59"/>
        <v/>
      </c>
      <c r="Y218" s="601" t="str">
        <f t="shared" si="60"/>
        <v/>
      </c>
      <c r="Z218" s="601" t="str">
        <f t="shared" si="61"/>
        <v/>
      </c>
      <c r="AA218" s="601" t="str">
        <f t="shared" si="62"/>
        <v/>
      </c>
      <c r="AB218" s="601" t="str">
        <f t="shared" si="63"/>
        <v/>
      </c>
      <c r="AD218" s="362" t="str">
        <f>IF(AK218&lt;&gt;"",MAX(AD$3:AD217)+1,"")</f>
        <v/>
      </c>
      <c r="AE218" s="362" t="str">
        <f>IF(AL218&lt;&gt;"",MAX(AE$3:AE217)+1,"")</f>
        <v/>
      </c>
      <c r="AF218" s="362" t="str">
        <f>IF(AM218&lt;&gt;"",MAX(AF$3:AF217)+1,"")</f>
        <v/>
      </c>
      <c r="AG218" s="362" t="str">
        <f>IF(AN218&lt;&gt;"",MAX(AG$3:AG217)+1,"")</f>
        <v/>
      </c>
      <c r="AH218" s="362" t="str">
        <f>IF(AO218&lt;&gt;"",MAX(AH$3:AH217)+1,"")</f>
        <v/>
      </c>
      <c r="AI218" s="362" t="str">
        <f>IF(AP218&lt;&gt;"",MAX(AI$3:AI217)+1,"")</f>
        <v/>
      </c>
      <c r="AK218" s="362" t="str">
        <f>IF(B218="","",IF(COUNTIF($AK$3:AL217,B218)=0,B218,""))</f>
        <v/>
      </c>
      <c r="AL218" s="362" t="str">
        <f>IF(C218="","",IF($B218='Oneri di Urbanizzazione'!$E$29,IF(COUNTIF($AL$3:AL217,$C218)=0,$C218,""),""))</f>
        <v/>
      </c>
      <c r="AM218" s="362" t="str">
        <f>IF(D218="","",IF(AND($B218='Oneri di Urbanizzazione'!$E$29,$C218='Oneri di Urbanizzazione'!$E$31),IF(COUNTIF(AM$3:AM217,$D218)=0,$D218,""),""))</f>
        <v/>
      </c>
      <c r="AN218" s="362" t="str">
        <f>IF(E218="","",IF(AND($B218='Oneri di Urbanizzazione'!$E$29,$C218='Oneri di Urbanizzazione'!$E$31,$D218='Oneri di Urbanizzazione'!$E$34),IF(COUNTIF(AN$3:AN217,$E218)=0,$E218,""),""))</f>
        <v/>
      </c>
      <c r="AO218" s="362" t="str">
        <f>IF(F218="","",IF(AND($B218='Oneri di Urbanizzazione'!$E$29,$C218='Oneri di Urbanizzazione'!$E$31,$D218='Oneri di Urbanizzazione'!$E$34,$E218='Oneri di Urbanizzazione'!$E$36),IF(COUNTIF(AO$3:AO217,$F218)=0,$F218,""),""))</f>
        <v/>
      </c>
      <c r="AP218" s="362" t="str">
        <f>IF(G218="","",IF(AND($B218='Oneri di Urbanizzazione'!$E$29,$C218='Oneri di Urbanizzazione'!$E$31,$D218='Oneri di Urbanizzazione'!$E$34,$E218='Oneri di Urbanizzazione'!$E$36,$F218='Oneri di Urbanizzazione'!$E$38),IF(COUNTIF(AP$3:AP217,$G218)=0,$G218,""),""))</f>
        <v/>
      </c>
      <c r="AY218">
        <f t="shared" si="72"/>
        <v>216</v>
      </c>
      <c r="AZ218" s="375" t="str">
        <f t="shared" si="64"/>
        <v/>
      </c>
      <c r="BA218" s="375" t="str">
        <f t="shared" si="65"/>
        <v/>
      </c>
      <c r="BB218" s="375" t="str">
        <f t="shared" si="66"/>
        <v/>
      </c>
      <c r="BC218" s="375" t="str">
        <f t="shared" si="67"/>
        <v/>
      </c>
      <c r="BD218" s="375" t="str">
        <f t="shared" si="68"/>
        <v/>
      </c>
      <c r="BE218" s="375" t="str">
        <f t="shared" si="69"/>
        <v/>
      </c>
      <c r="BI218" t="str">
        <f>IF(BP218&lt;&gt;"",MAX(BI$3:BI217)+1,"")</f>
        <v/>
      </c>
      <c r="BJ218" t="str">
        <f>IF(BQ218&lt;&gt;"",MAX(BJ$3:BJ217)+1,"")</f>
        <v/>
      </c>
      <c r="BK218" t="str">
        <f>IF(BR218&lt;&gt;"",MAX(BK$3:BK217)+1,"")</f>
        <v/>
      </c>
      <c r="BL218" t="str">
        <f>IF(BS218&lt;&gt;"",MAX(BL$3:BL217)+1,"")</f>
        <v/>
      </c>
      <c r="BM218" t="str">
        <f>IF(BT218&lt;&gt;"",MAX(BM$3:BM217)+1,"")</f>
        <v/>
      </c>
      <c r="BN218" t="str">
        <f>IF(BU218&lt;&gt;"",MAX(BN$3:BN217)+1,"")</f>
        <v/>
      </c>
      <c r="BP218" t="str">
        <f>IF(B218&lt;&gt;"",IF(COUNTIF(BP$3:BP217,B218)&gt;0,"",B218),"")</f>
        <v/>
      </c>
      <c r="BQ218" t="str">
        <f>IF(C218&lt;&gt;"",IF(COUNTIF(BQ$3:BQ217,C218)&gt;0,"",C218),"")</f>
        <v/>
      </c>
      <c r="BR218" t="str">
        <f>IF(D218&lt;&gt;"",IF(COUNTIF(BR$3:BR217,D218)&gt;0,"",D218),"")</f>
        <v/>
      </c>
      <c r="BS218" t="str">
        <f>IF(E218&lt;&gt;"",IF(COUNTIF(BS$3:BS217,E218)&gt;0,"",E218),"")</f>
        <v/>
      </c>
      <c r="BT218" t="str">
        <f>IF(F218&lt;&gt;"",IF(COUNTIF(BT$3:BT217,F218)&gt;0,"",F218),"")</f>
        <v/>
      </c>
      <c r="BU218" t="str">
        <f>IF(G218&lt;&gt;"",IF(COUNTIF(BU$3:BU217,G218)&gt;0,"",G218),"")</f>
        <v/>
      </c>
    </row>
    <row r="219" spans="1:73" ht="18" x14ac:dyDescent="0.2">
      <c r="A219" s="595" t="str">
        <f t="shared" si="58"/>
        <v/>
      </c>
      <c r="B219" s="596"/>
      <c r="C219" s="596"/>
      <c r="D219" s="596"/>
      <c r="E219" s="597"/>
      <c r="F219" s="596"/>
      <c r="G219" s="596"/>
      <c r="H219" s="598"/>
      <c r="I219" s="598"/>
      <c r="J219" s="598"/>
      <c r="K219" s="948"/>
      <c r="L219" s="822"/>
      <c r="M219" s="822"/>
      <c r="N219" s="950"/>
      <c r="O219" s="599"/>
      <c r="P219" s="597"/>
      <c r="Q219" s="597"/>
      <c r="R219" s="597"/>
      <c r="S219" s="600"/>
      <c r="V219" s="362">
        <f t="shared" si="70"/>
        <v>217</v>
      </c>
      <c r="W219" s="601" t="str">
        <f t="shared" si="71"/>
        <v/>
      </c>
      <c r="X219" s="601" t="str">
        <f t="shared" si="59"/>
        <v/>
      </c>
      <c r="Y219" s="601" t="str">
        <f t="shared" si="60"/>
        <v/>
      </c>
      <c r="Z219" s="601" t="str">
        <f t="shared" si="61"/>
        <v/>
      </c>
      <c r="AA219" s="601" t="str">
        <f t="shared" si="62"/>
        <v/>
      </c>
      <c r="AB219" s="601" t="str">
        <f t="shared" si="63"/>
        <v/>
      </c>
      <c r="AD219" s="362" t="str">
        <f>IF(AK219&lt;&gt;"",MAX(AD$3:AD218)+1,"")</f>
        <v/>
      </c>
      <c r="AE219" s="362" t="str">
        <f>IF(AL219&lt;&gt;"",MAX(AE$3:AE218)+1,"")</f>
        <v/>
      </c>
      <c r="AF219" s="362" t="str">
        <f>IF(AM219&lt;&gt;"",MAX(AF$3:AF218)+1,"")</f>
        <v/>
      </c>
      <c r="AG219" s="362" t="str">
        <f>IF(AN219&lt;&gt;"",MAX(AG$3:AG218)+1,"")</f>
        <v/>
      </c>
      <c r="AH219" s="362" t="str">
        <f>IF(AO219&lt;&gt;"",MAX(AH$3:AH218)+1,"")</f>
        <v/>
      </c>
      <c r="AI219" s="362" t="str">
        <f>IF(AP219&lt;&gt;"",MAX(AI$3:AI218)+1,"")</f>
        <v/>
      </c>
      <c r="AK219" s="362" t="str">
        <f>IF(B219="","",IF(COUNTIF($AK$3:AL218,B219)=0,B219,""))</f>
        <v/>
      </c>
      <c r="AL219" s="362" t="str">
        <f>IF(C219="","",IF($B219='Oneri di Urbanizzazione'!$E$29,IF(COUNTIF($AL$3:AL218,$C219)=0,$C219,""),""))</f>
        <v/>
      </c>
      <c r="AM219" s="362" t="str">
        <f>IF(D219="","",IF(AND($B219='Oneri di Urbanizzazione'!$E$29,$C219='Oneri di Urbanizzazione'!$E$31),IF(COUNTIF(AM$3:AM218,$D219)=0,$D219,""),""))</f>
        <v/>
      </c>
      <c r="AN219" s="362" t="str">
        <f>IF(E219="","",IF(AND($B219='Oneri di Urbanizzazione'!$E$29,$C219='Oneri di Urbanizzazione'!$E$31,$D219='Oneri di Urbanizzazione'!$E$34),IF(COUNTIF(AN$3:AN218,$E219)=0,$E219,""),""))</f>
        <v/>
      </c>
      <c r="AO219" s="362" t="str">
        <f>IF(F219="","",IF(AND($B219='Oneri di Urbanizzazione'!$E$29,$C219='Oneri di Urbanizzazione'!$E$31,$D219='Oneri di Urbanizzazione'!$E$34,$E219='Oneri di Urbanizzazione'!$E$36),IF(COUNTIF(AO$3:AO218,$F219)=0,$F219,""),""))</f>
        <v/>
      </c>
      <c r="AP219" s="362" t="str">
        <f>IF(G219="","",IF(AND($B219='Oneri di Urbanizzazione'!$E$29,$C219='Oneri di Urbanizzazione'!$E$31,$D219='Oneri di Urbanizzazione'!$E$34,$E219='Oneri di Urbanizzazione'!$E$36,$F219='Oneri di Urbanizzazione'!$E$38),IF(COUNTIF(AP$3:AP218,$G219)=0,$G219,""),""))</f>
        <v/>
      </c>
      <c r="AY219">
        <f t="shared" si="72"/>
        <v>217</v>
      </c>
      <c r="AZ219" s="375" t="str">
        <f t="shared" si="64"/>
        <v/>
      </c>
      <c r="BA219" s="375" t="str">
        <f t="shared" si="65"/>
        <v/>
      </c>
      <c r="BB219" s="375" t="str">
        <f t="shared" si="66"/>
        <v/>
      </c>
      <c r="BC219" s="375" t="str">
        <f t="shared" si="67"/>
        <v/>
      </c>
      <c r="BD219" s="375" t="str">
        <f t="shared" si="68"/>
        <v/>
      </c>
      <c r="BE219" s="375" t="str">
        <f t="shared" si="69"/>
        <v/>
      </c>
      <c r="BI219" t="str">
        <f>IF(BP219&lt;&gt;"",MAX(BI$3:BI218)+1,"")</f>
        <v/>
      </c>
      <c r="BJ219" t="str">
        <f>IF(BQ219&lt;&gt;"",MAX(BJ$3:BJ218)+1,"")</f>
        <v/>
      </c>
      <c r="BK219" t="str">
        <f>IF(BR219&lt;&gt;"",MAX(BK$3:BK218)+1,"")</f>
        <v/>
      </c>
      <c r="BL219" t="str">
        <f>IF(BS219&lt;&gt;"",MAX(BL$3:BL218)+1,"")</f>
        <v/>
      </c>
      <c r="BM219" t="str">
        <f>IF(BT219&lt;&gt;"",MAX(BM$3:BM218)+1,"")</f>
        <v/>
      </c>
      <c r="BN219" t="str">
        <f>IF(BU219&lt;&gt;"",MAX(BN$3:BN218)+1,"")</f>
        <v/>
      </c>
      <c r="BP219" t="str">
        <f>IF(B219&lt;&gt;"",IF(COUNTIF(BP$3:BP218,B219)&gt;0,"",B219),"")</f>
        <v/>
      </c>
      <c r="BQ219" t="str">
        <f>IF(C219&lt;&gt;"",IF(COUNTIF(BQ$3:BQ218,C219)&gt;0,"",C219),"")</f>
        <v/>
      </c>
      <c r="BR219" t="str">
        <f>IF(D219&lt;&gt;"",IF(COUNTIF(BR$3:BR218,D219)&gt;0,"",D219),"")</f>
        <v/>
      </c>
      <c r="BS219" t="str">
        <f>IF(E219&lt;&gt;"",IF(COUNTIF(BS$3:BS218,E219)&gt;0,"",E219),"")</f>
        <v/>
      </c>
      <c r="BT219" t="str">
        <f>IF(F219&lt;&gt;"",IF(COUNTIF(BT$3:BT218,F219)&gt;0,"",F219),"")</f>
        <v/>
      </c>
      <c r="BU219" t="str">
        <f>IF(G219&lt;&gt;"",IF(COUNTIF(BU$3:BU218,G219)&gt;0,"",G219),"")</f>
        <v/>
      </c>
    </row>
    <row r="220" spans="1:73" ht="18" x14ac:dyDescent="0.2">
      <c r="A220" s="595" t="str">
        <f t="shared" si="58"/>
        <v/>
      </c>
      <c r="B220" s="596"/>
      <c r="C220" s="596"/>
      <c r="D220" s="596"/>
      <c r="E220" s="597"/>
      <c r="F220" s="596"/>
      <c r="G220" s="596"/>
      <c r="H220" s="598"/>
      <c r="I220" s="598"/>
      <c r="J220" s="598"/>
      <c r="K220" s="948"/>
      <c r="L220" s="822"/>
      <c r="M220" s="822"/>
      <c r="N220" s="950"/>
      <c r="O220" s="599"/>
      <c r="P220" s="597"/>
      <c r="Q220" s="597"/>
      <c r="R220" s="597"/>
      <c r="S220" s="600"/>
      <c r="V220" s="362">
        <f t="shared" si="70"/>
        <v>218</v>
      </c>
      <c r="W220" s="601" t="str">
        <f t="shared" si="71"/>
        <v/>
      </c>
      <c r="X220" s="601" t="str">
        <f t="shared" si="59"/>
        <v/>
      </c>
      <c r="Y220" s="601" t="str">
        <f t="shared" si="60"/>
        <v/>
      </c>
      <c r="Z220" s="601" t="str">
        <f t="shared" si="61"/>
        <v/>
      </c>
      <c r="AA220" s="601" t="str">
        <f t="shared" si="62"/>
        <v/>
      </c>
      <c r="AB220" s="601" t="str">
        <f t="shared" si="63"/>
        <v/>
      </c>
      <c r="AD220" s="362" t="str">
        <f>IF(AK220&lt;&gt;"",MAX(AD$3:AD219)+1,"")</f>
        <v/>
      </c>
      <c r="AE220" s="362" t="str">
        <f>IF(AL220&lt;&gt;"",MAX(AE$3:AE219)+1,"")</f>
        <v/>
      </c>
      <c r="AF220" s="362" t="str">
        <f>IF(AM220&lt;&gt;"",MAX(AF$3:AF219)+1,"")</f>
        <v/>
      </c>
      <c r="AG220" s="362" t="str">
        <f>IF(AN220&lt;&gt;"",MAX(AG$3:AG219)+1,"")</f>
        <v/>
      </c>
      <c r="AH220" s="362" t="str">
        <f>IF(AO220&lt;&gt;"",MAX(AH$3:AH219)+1,"")</f>
        <v/>
      </c>
      <c r="AI220" s="362" t="str">
        <f>IF(AP220&lt;&gt;"",MAX(AI$3:AI219)+1,"")</f>
        <v/>
      </c>
      <c r="AK220" s="362" t="str">
        <f>IF(B220="","",IF(COUNTIF($AK$3:AL219,B220)=0,B220,""))</f>
        <v/>
      </c>
      <c r="AL220" s="362" t="str">
        <f>IF(C220="","",IF($B220='Oneri di Urbanizzazione'!$E$29,IF(COUNTIF($AL$3:AL219,$C220)=0,$C220,""),""))</f>
        <v/>
      </c>
      <c r="AM220" s="362" t="str">
        <f>IF(D220="","",IF(AND($B220='Oneri di Urbanizzazione'!$E$29,$C220='Oneri di Urbanizzazione'!$E$31),IF(COUNTIF(AM$3:AM219,$D220)=0,$D220,""),""))</f>
        <v/>
      </c>
      <c r="AN220" s="362" t="str">
        <f>IF(E220="","",IF(AND($B220='Oneri di Urbanizzazione'!$E$29,$C220='Oneri di Urbanizzazione'!$E$31,$D220='Oneri di Urbanizzazione'!$E$34),IF(COUNTIF(AN$3:AN219,$E220)=0,$E220,""),""))</f>
        <v/>
      </c>
      <c r="AO220" s="362" t="str">
        <f>IF(F220="","",IF(AND($B220='Oneri di Urbanizzazione'!$E$29,$C220='Oneri di Urbanizzazione'!$E$31,$D220='Oneri di Urbanizzazione'!$E$34,$E220='Oneri di Urbanizzazione'!$E$36),IF(COUNTIF(AO$3:AO219,$F220)=0,$F220,""),""))</f>
        <v/>
      </c>
      <c r="AP220" s="362" t="str">
        <f>IF(G220="","",IF(AND($B220='Oneri di Urbanizzazione'!$E$29,$C220='Oneri di Urbanizzazione'!$E$31,$D220='Oneri di Urbanizzazione'!$E$34,$E220='Oneri di Urbanizzazione'!$E$36,$F220='Oneri di Urbanizzazione'!$E$38),IF(COUNTIF(AP$3:AP219,$G220)=0,$G220,""),""))</f>
        <v/>
      </c>
      <c r="AY220">
        <f t="shared" si="72"/>
        <v>218</v>
      </c>
      <c r="AZ220" s="375" t="str">
        <f t="shared" si="64"/>
        <v/>
      </c>
      <c r="BA220" s="375" t="str">
        <f t="shared" si="65"/>
        <v/>
      </c>
      <c r="BB220" s="375" t="str">
        <f t="shared" si="66"/>
        <v/>
      </c>
      <c r="BC220" s="375" t="str">
        <f t="shared" si="67"/>
        <v/>
      </c>
      <c r="BD220" s="375" t="str">
        <f t="shared" si="68"/>
        <v/>
      </c>
      <c r="BE220" s="375" t="str">
        <f t="shared" si="69"/>
        <v/>
      </c>
      <c r="BI220" t="str">
        <f>IF(BP220&lt;&gt;"",MAX(BI$3:BI219)+1,"")</f>
        <v/>
      </c>
      <c r="BJ220" t="str">
        <f>IF(BQ220&lt;&gt;"",MAX(BJ$3:BJ219)+1,"")</f>
        <v/>
      </c>
      <c r="BK220" t="str">
        <f>IF(BR220&lt;&gt;"",MAX(BK$3:BK219)+1,"")</f>
        <v/>
      </c>
      <c r="BL220" t="str">
        <f>IF(BS220&lt;&gt;"",MAX(BL$3:BL219)+1,"")</f>
        <v/>
      </c>
      <c r="BM220" t="str">
        <f>IF(BT220&lt;&gt;"",MAX(BM$3:BM219)+1,"")</f>
        <v/>
      </c>
      <c r="BN220" t="str">
        <f>IF(BU220&lt;&gt;"",MAX(BN$3:BN219)+1,"")</f>
        <v/>
      </c>
      <c r="BP220" t="str">
        <f>IF(B220&lt;&gt;"",IF(COUNTIF(BP$3:BP219,B220)&gt;0,"",B220),"")</f>
        <v/>
      </c>
      <c r="BQ220" t="str">
        <f>IF(C220&lt;&gt;"",IF(COUNTIF(BQ$3:BQ219,C220)&gt;0,"",C220),"")</f>
        <v/>
      </c>
      <c r="BR220" t="str">
        <f>IF(D220&lt;&gt;"",IF(COUNTIF(BR$3:BR219,D220)&gt;0,"",D220),"")</f>
        <v/>
      </c>
      <c r="BS220" t="str">
        <f>IF(E220&lt;&gt;"",IF(COUNTIF(BS$3:BS219,E220)&gt;0,"",E220),"")</f>
        <v/>
      </c>
      <c r="BT220" t="str">
        <f>IF(F220&lt;&gt;"",IF(COUNTIF(BT$3:BT219,F220)&gt;0,"",F220),"")</f>
        <v/>
      </c>
      <c r="BU220" t="str">
        <f>IF(G220&lt;&gt;"",IF(COUNTIF(BU$3:BU219,G220)&gt;0,"",G220),"")</f>
        <v/>
      </c>
    </row>
    <row r="221" spans="1:73" ht="18" x14ac:dyDescent="0.2">
      <c r="A221" s="595" t="str">
        <f t="shared" si="58"/>
        <v/>
      </c>
      <c r="B221" s="596"/>
      <c r="C221" s="596"/>
      <c r="D221" s="596"/>
      <c r="E221" s="597"/>
      <c r="F221" s="596"/>
      <c r="G221" s="596"/>
      <c r="H221" s="598"/>
      <c r="I221" s="598"/>
      <c r="J221" s="598"/>
      <c r="K221" s="948"/>
      <c r="L221" s="822"/>
      <c r="M221" s="822"/>
      <c r="N221" s="950"/>
      <c r="O221" s="599"/>
      <c r="P221" s="597"/>
      <c r="Q221" s="597"/>
      <c r="R221" s="597"/>
      <c r="S221" s="600"/>
      <c r="V221" s="362">
        <f t="shared" si="70"/>
        <v>219</v>
      </c>
      <c r="W221" s="601" t="str">
        <f t="shared" si="71"/>
        <v/>
      </c>
      <c r="X221" s="601" t="str">
        <f t="shared" si="59"/>
        <v/>
      </c>
      <c r="Y221" s="601" t="str">
        <f t="shared" si="60"/>
        <v/>
      </c>
      <c r="Z221" s="601" t="str">
        <f t="shared" si="61"/>
        <v/>
      </c>
      <c r="AA221" s="601" t="str">
        <f t="shared" si="62"/>
        <v/>
      </c>
      <c r="AB221" s="601" t="str">
        <f t="shared" si="63"/>
        <v/>
      </c>
      <c r="AD221" s="362" t="str">
        <f>IF(AK221&lt;&gt;"",MAX(AD$3:AD220)+1,"")</f>
        <v/>
      </c>
      <c r="AE221" s="362" t="str">
        <f>IF(AL221&lt;&gt;"",MAX(AE$3:AE220)+1,"")</f>
        <v/>
      </c>
      <c r="AF221" s="362" t="str">
        <f>IF(AM221&lt;&gt;"",MAX(AF$3:AF220)+1,"")</f>
        <v/>
      </c>
      <c r="AG221" s="362" t="str">
        <f>IF(AN221&lt;&gt;"",MAX(AG$3:AG220)+1,"")</f>
        <v/>
      </c>
      <c r="AH221" s="362" t="str">
        <f>IF(AO221&lt;&gt;"",MAX(AH$3:AH220)+1,"")</f>
        <v/>
      </c>
      <c r="AI221" s="362" t="str">
        <f>IF(AP221&lt;&gt;"",MAX(AI$3:AI220)+1,"")</f>
        <v/>
      </c>
      <c r="AK221" s="362" t="str">
        <f>IF(B221="","",IF(COUNTIF($AK$3:AL220,B221)=0,B221,""))</f>
        <v/>
      </c>
      <c r="AL221" s="362" t="str">
        <f>IF(C221="","",IF($B221='Oneri di Urbanizzazione'!$E$29,IF(COUNTIF($AL$3:AL220,$C221)=0,$C221,""),""))</f>
        <v/>
      </c>
      <c r="AM221" s="362" t="str">
        <f>IF(D221="","",IF(AND($B221='Oneri di Urbanizzazione'!$E$29,$C221='Oneri di Urbanizzazione'!$E$31),IF(COUNTIF(AM$3:AM220,$D221)=0,$D221,""),""))</f>
        <v/>
      </c>
      <c r="AN221" s="362" t="str">
        <f>IF(E221="","",IF(AND($B221='Oneri di Urbanizzazione'!$E$29,$C221='Oneri di Urbanizzazione'!$E$31,$D221='Oneri di Urbanizzazione'!$E$34),IF(COUNTIF(AN$3:AN220,$E221)=0,$E221,""),""))</f>
        <v/>
      </c>
      <c r="AO221" s="362" t="str">
        <f>IF(F221="","",IF(AND($B221='Oneri di Urbanizzazione'!$E$29,$C221='Oneri di Urbanizzazione'!$E$31,$D221='Oneri di Urbanizzazione'!$E$34,$E221='Oneri di Urbanizzazione'!$E$36),IF(COUNTIF(AO$3:AO220,$F221)=0,$F221,""),""))</f>
        <v/>
      </c>
      <c r="AP221" s="362" t="str">
        <f>IF(G221="","",IF(AND($B221='Oneri di Urbanizzazione'!$E$29,$C221='Oneri di Urbanizzazione'!$E$31,$D221='Oneri di Urbanizzazione'!$E$34,$E221='Oneri di Urbanizzazione'!$E$36,$F221='Oneri di Urbanizzazione'!$E$38),IF(COUNTIF(AP$3:AP220,$G221)=0,$G221,""),""))</f>
        <v/>
      </c>
      <c r="AY221">
        <f t="shared" si="72"/>
        <v>219</v>
      </c>
      <c r="AZ221" s="375" t="str">
        <f t="shared" si="64"/>
        <v/>
      </c>
      <c r="BA221" s="375" t="str">
        <f t="shared" si="65"/>
        <v/>
      </c>
      <c r="BB221" s="375" t="str">
        <f t="shared" si="66"/>
        <v/>
      </c>
      <c r="BC221" s="375" t="str">
        <f t="shared" si="67"/>
        <v/>
      </c>
      <c r="BD221" s="375" t="str">
        <f t="shared" si="68"/>
        <v/>
      </c>
      <c r="BE221" s="375" t="str">
        <f t="shared" si="69"/>
        <v/>
      </c>
      <c r="BI221" t="str">
        <f>IF(BP221&lt;&gt;"",MAX(BI$3:BI220)+1,"")</f>
        <v/>
      </c>
      <c r="BJ221" t="str">
        <f>IF(BQ221&lt;&gt;"",MAX(BJ$3:BJ220)+1,"")</f>
        <v/>
      </c>
      <c r="BK221" t="str">
        <f>IF(BR221&lt;&gt;"",MAX(BK$3:BK220)+1,"")</f>
        <v/>
      </c>
      <c r="BL221" t="str">
        <f>IF(BS221&lt;&gt;"",MAX(BL$3:BL220)+1,"")</f>
        <v/>
      </c>
      <c r="BM221" t="str">
        <f>IF(BT221&lt;&gt;"",MAX(BM$3:BM220)+1,"")</f>
        <v/>
      </c>
      <c r="BN221" t="str">
        <f>IF(BU221&lt;&gt;"",MAX(BN$3:BN220)+1,"")</f>
        <v/>
      </c>
      <c r="BP221" t="str">
        <f>IF(B221&lt;&gt;"",IF(COUNTIF(BP$3:BP220,B221)&gt;0,"",B221),"")</f>
        <v/>
      </c>
      <c r="BQ221" t="str">
        <f>IF(C221&lt;&gt;"",IF(COUNTIF(BQ$3:BQ220,C221)&gt;0,"",C221),"")</f>
        <v/>
      </c>
      <c r="BR221" t="str">
        <f>IF(D221&lt;&gt;"",IF(COUNTIF(BR$3:BR220,D221)&gt;0,"",D221),"")</f>
        <v/>
      </c>
      <c r="BS221" t="str">
        <f>IF(E221&lt;&gt;"",IF(COUNTIF(BS$3:BS220,E221)&gt;0,"",E221),"")</f>
        <v/>
      </c>
      <c r="BT221" t="str">
        <f>IF(F221&lt;&gt;"",IF(COUNTIF(BT$3:BT220,F221)&gt;0,"",F221),"")</f>
        <v/>
      </c>
      <c r="BU221" t="str">
        <f>IF(G221&lt;&gt;"",IF(COUNTIF(BU$3:BU220,G221)&gt;0,"",G221),"")</f>
        <v/>
      </c>
    </row>
    <row r="222" spans="1:73" ht="18" x14ac:dyDescent="0.2">
      <c r="A222" s="595" t="str">
        <f t="shared" si="58"/>
        <v/>
      </c>
      <c r="B222" s="596"/>
      <c r="C222" s="596"/>
      <c r="D222" s="596"/>
      <c r="E222" s="597"/>
      <c r="F222" s="596"/>
      <c r="G222" s="596"/>
      <c r="H222" s="598"/>
      <c r="I222" s="598"/>
      <c r="J222" s="598"/>
      <c r="K222" s="948"/>
      <c r="L222" s="822"/>
      <c r="M222" s="822"/>
      <c r="N222" s="950"/>
      <c r="O222" s="599"/>
      <c r="P222" s="597"/>
      <c r="Q222" s="597"/>
      <c r="R222" s="597"/>
      <c r="S222" s="600"/>
      <c r="V222" s="362">
        <f t="shared" si="70"/>
        <v>220</v>
      </c>
      <c r="W222" s="601" t="str">
        <f t="shared" si="71"/>
        <v/>
      </c>
      <c r="X222" s="601" t="str">
        <f t="shared" si="59"/>
        <v/>
      </c>
      <c r="Y222" s="601" t="str">
        <f t="shared" si="60"/>
        <v/>
      </c>
      <c r="Z222" s="601" t="str">
        <f t="shared" si="61"/>
        <v/>
      </c>
      <c r="AA222" s="601" t="str">
        <f t="shared" si="62"/>
        <v/>
      </c>
      <c r="AB222" s="601" t="str">
        <f t="shared" si="63"/>
        <v/>
      </c>
      <c r="AD222" s="362" t="str">
        <f>IF(AK222&lt;&gt;"",MAX(AD$3:AD221)+1,"")</f>
        <v/>
      </c>
      <c r="AE222" s="362" t="str">
        <f>IF(AL222&lt;&gt;"",MAX(AE$3:AE221)+1,"")</f>
        <v/>
      </c>
      <c r="AF222" s="362" t="str">
        <f>IF(AM222&lt;&gt;"",MAX(AF$3:AF221)+1,"")</f>
        <v/>
      </c>
      <c r="AG222" s="362" t="str">
        <f>IF(AN222&lt;&gt;"",MAX(AG$3:AG221)+1,"")</f>
        <v/>
      </c>
      <c r="AH222" s="362" t="str">
        <f>IF(AO222&lt;&gt;"",MAX(AH$3:AH221)+1,"")</f>
        <v/>
      </c>
      <c r="AI222" s="362" t="str">
        <f>IF(AP222&lt;&gt;"",MAX(AI$3:AI221)+1,"")</f>
        <v/>
      </c>
      <c r="AK222" s="362" t="str">
        <f>IF(B222="","",IF(COUNTIF($AK$3:AL221,B222)=0,B222,""))</f>
        <v/>
      </c>
      <c r="AL222" s="362" t="str">
        <f>IF(C222="","",IF($B222='Oneri di Urbanizzazione'!$E$29,IF(COUNTIF($AL$3:AL221,$C222)=0,$C222,""),""))</f>
        <v/>
      </c>
      <c r="AM222" s="362" t="str">
        <f>IF(D222="","",IF(AND($B222='Oneri di Urbanizzazione'!$E$29,$C222='Oneri di Urbanizzazione'!$E$31),IF(COUNTIF(AM$3:AM221,$D222)=0,$D222,""),""))</f>
        <v/>
      </c>
      <c r="AN222" s="362" t="str">
        <f>IF(E222="","",IF(AND($B222='Oneri di Urbanizzazione'!$E$29,$C222='Oneri di Urbanizzazione'!$E$31,$D222='Oneri di Urbanizzazione'!$E$34),IF(COUNTIF(AN$3:AN221,$E222)=0,$E222,""),""))</f>
        <v/>
      </c>
      <c r="AO222" s="362" t="str">
        <f>IF(F222="","",IF(AND($B222='Oneri di Urbanizzazione'!$E$29,$C222='Oneri di Urbanizzazione'!$E$31,$D222='Oneri di Urbanizzazione'!$E$34,$E222='Oneri di Urbanizzazione'!$E$36),IF(COUNTIF(AO$3:AO221,$F222)=0,$F222,""),""))</f>
        <v/>
      </c>
      <c r="AP222" s="362" t="str">
        <f>IF(G222="","",IF(AND($B222='Oneri di Urbanizzazione'!$E$29,$C222='Oneri di Urbanizzazione'!$E$31,$D222='Oneri di Urbanizzazione'!$E$34,$E222='Oneri di Urbanizzazione'!$E$36,$F222='Oneri di Urbanizzazione'!$E$38),IF(COUNTIF(AP$3:AP221,$G222)=0,$G222,""),""))</f>
        <v/>
      </c>
      <c r="AY222">
        <f t="shared" si="72"/>
        <v>220</v>
      </c>
      <c r="AZ222" s="375" t="str">
        <f t="shared" si="64"/>
        <v/>
      </c>
      <c r="BA222" s="375" t="str">
        <f t="shared" si="65"/>
        <v/>
      </c>
      <c r="BB222" s="375" t="str">
        <f t="shared" si="66"/>
        <v/>
      </c>
      <c r="BC222" s="375" t="str">
        <f t="shared" si="67"/>
        <v/>
      </c>
      <c r="BD222" s="375" t="str">
        <f t="shared" si="68"/>
        <v/>
      </c>
      <c r="BE222" s="375" t="str">
        <f t="shared" si="69"/>
        <v/>
      </c>
      <c r="BI222" t="str">
        <f>IF(BP222&lt;&gt;"",MAX(BI$3:BI221)+1,"")</f>
        <v/>
      </c>
      <c r="BJ222" t="str">
        <f>IF(BQ222&lt;&gt;"",MAX(BJ$3:BJ221)+1,"")</f>
        <v/>
      </c>
      <c r="BK222" t="str">
        <f>IF(BR222&lt;&gt;"",MAX(BK$3:BK221)+1,"")</f>
        <v/>
      </c>
      <c r="BL222" t="str">
        <f>IF(BS222&lt;&gt;"",MAX(BL$3:BL221)+1,"")</f>
        <v/>
      </c>
      <c r="BM222" t="str">
        <f>IF(BT222&lt;&gt;"",MAX(BM$3:BM221)+1,"")</f>
        <v/>
      </c>
      <c r="BN222" t="str">
        <f>IF(BU222&lt;&gt;"",MAX(BN$3:BN221)+1,"")</f>
        <v/>
      </c>
      <c r="BP222" t="str">
        <f>IF(B222&lt;&gt;"",IF(COUNTIF(BP$3:BP221,B222)&gt;0,"",B222),"")</f>
        <v/>
      </c>
      <c r="BQ222" t="str">
        <f>IF(C222&lt;&gt;"",IF(COUNTIF(BQ$3:BQ221,C222)&gt;0,"",C222),"")</f>
        <v/>
      </c>
      <c r="BR222" t="str">
        <f>IF(D222&lt;&gt;"",IF(COUNTIF(BR$3:BR221,D222)&gt;0,"",D222),"")</f>
        <v/>
      </c>
      <c r="BS222" t="str">
        <f>IF(E222&lt;&gt;"",IF(COUNTIF(BS$3:BS221,E222)&gt;0,"",E222),"")</f>
        <v/>
      </c>
      <c r="BT222" t="str">
        <f>IF(F222&lt;&gt;"",IF(COUNTIF(BT$3:BT221,F222)&gt;0,"",F222),"")</f>
        <v/>
      </c>
      <c r="BU222" t="str">
        <f>IF(G222&lt;&gt;"",IF(COUNTIF(BU$3:BU221,G222)&gt;0,"",G222),"")</f>
        <v/>
      </c>
    </row>
    <row r="223" spans="1:73" ht="18" x14ac:dyDescent="0.2">
      <c r="A223" s="595" t="str">
        <f t="shared" si="58"/>
        <v/>
      </c>
      <c r="B223" s="596"/>
      <c r="C223" s="596"/>
      <c r="D223" s="596"/>
      <c r="E223" s="597"/>
      <c r="F223" s="596"/>
      <c r="G223" s="596"/>
      <c r="H223" s="598"/>
      <c r="I223" s="598"/>
      <c r="J223" s="598"/>
      <c r="K223" s="948"/>
      <c r="L223" s="822"/>
      <c r="M223" s="822"/>
      <c r="N223" s="950"/>
      <c r="O223" s="599"/>
      <c r="P223" s="597"/>
      <c r="Q223" s="597"/>
      <c r="R223" s="597"/>
      <c r="S223" s="600"/>
      <c r="V223" s="362">
        <f t="shared" si="70"/>
        <v>221</v>
      </c>
      <c r="W223" s="601" t="str">
        <f t="shared" si="71"/>
        <v/>
      </c>
      <c r="X223" s="601" t="str">
        <f t="shared" si="59"/>
        <v/>
      </c>
      <c r="Y223" s="601" t="str">
        <f t="shared" si="60"/>
        <v/>
      </c>
      <c r="Z223" s="601" t="str">
        <f t="shared" si="61"/>
        <v/>
      </c>
      <c r="AA223" s="601" t="str">
        <f t="shared" si="62"/>
        <v/>
      </c>
      <c r="AB223" s="601" t="str">
        <f t="shared" si="63"/>
        <v/>
      </c>
      <c r="AD223" s="362" t="str">
        <f>IF(AK223&lt;&gt;"",MAX(AD$3:AD222)+1,"")</f>
        <v/>
      </c>
      <c r="AE223" s="362" t="str">
        <f>IF(AL223&lt;&gt;"",MAX(AE$3:AE222)+1,"")</f>
        <v/>
      </c>
      <c r="AF223" s="362" t="str">
        <f>IF(AM223&lt;&gt;"",MAX(AF$3:AF222)+1,"")</f>
        <v/>
      </c>
      <c r="AG223" s="362" t="str">
        <f>IF(AN223&lt;&gt;"",MAX(AG$3:AG222)+1,"")</f>
        <v/>
      </c>
      <c r="AH223" s="362" t="str">
        <f>IF(AO223&lt;&gt;"",MAX(AH$3:AH222)+1,"")</f>
        <v/>
      </c>
      <c r="AI223" s="362" t="str">
        <f>IF(AP223&lt;&gt;"",MAX(AI$3:AI222)+1,"")</f>
        <v/>
      </c>
      <c r="AK223" s="362" t="str">
        <f>IF(B223="","",IF(COUNTIF($AK$3:AL222,B223)=0,B223,""))</f>
        <v/>
      </c>
      <c r="AL223" s="362" t="str">
        <f>IF(C223="","",IF($B223='Oneri di Urbanizzazione'!$E$29,IF(COUNTIF($AL$3:AL222,$C223)=0,$C223,""),""))</f>
        <v/>
      </c>
      <c r="AM223" s="362" t="str">
        <f>IF(D223="","",IF(AND($B223='Oneri di Urbanizzazione'!$E$29,$C223='Oneri di Urbanizzazione'!$E$31),IF(COUNTIF(AM$3:AM222,$D223)=0,$D223,""),""))</f>
        <v/>
      </c>
      <c r="AN223" s="362" t="str">
        <f>IF(E223="","",IF(AND($B223='Oneri di Urbanizzazione'!$E$29,$C223='Oneri di Urbanizzazione'!$E$31,$D223='Oneri di Urbanizzazione'!$E$34),IF(COUNTIF(AN$3:AN222,$E223)=0,$E223,""),""))</f>
        <v/>
      </c>
      <c r="AO223" s="362" t="str">
        <f>IF(F223="","",IF(AND($B223='Oneri di Urbanizzazione'!$E$29,$C223='Oneri di Urbanizzazione'!$E$31,$D223='Oneri di Urbanizzazione'!$E$34,$E223='Oneri di Urbanizzazione'!$E$36),IF(COUNTIF(AO$3:AO222,$F223)=0,$F223,""),""))</f>
        <v/>
      </c>
      <c r="AP223" s="362" t="str">
        <f>IF(G223="","",IF(AND($B223='Oneri di Urbanizzazione'!$E$29,$C223='Oneri di Urbanizzazione'!$E$31,$D223='Oneri di Urbanizzazione'!$E$34,$E223='Oneri di Urbanizzazione'!$E$36,$F223='Oneri di Urbanizzazione'!$E$38),IF(COUNTIF(AP$3:AP222,$G223)=0,$G223,""),""))</f>
        <v/>
      </c>
      <c r="AY223">
        <f t="shared" si="72"/>
        <v>221</v>
      </c>
      <c r="AZ223" s="375" t="str">
        <f t="shared" si="64"/>
        <v/>
      </c>
      <c r="BA223" s="375" t="str">
        <f t="shared" si="65"/>
        <v/>
      </c>
      <c r="BB223" s="375" t="str">
        <f t="shared" si="66"/>
        <v/>
      </c>
      <c r="BC223" s="375" t="str">
        <f t="shared" si="67"/>
        <v/>
      </c>
      <c r="BD223" s="375" t="str">
        <f t="shared" si="68"/>
        <v/>
      </c>
      <c r="BE223" s="375" t="str">
        <f t="shared" si="69"/>
        <v/>
      </c>
      <c r="BI223" t="str">
        <f>IF(BP223&lt;&gt;"",MAX(BI$3:BI222)+1,"")</f>
        <v/>
      </c>
      <c r="BJ223" t="str">
        <f>IF(BQ223&lt;&gt;"",MAX(BJ$3:BJ222)+1,"")</f>
        <v/>
      </c>
      <c r="BK223" t="str">
        <f>IF(BR223&lt;&gt;"",MAX(BK$3:BK222)+1,"")</f>
        <v/>
      </c>
      <c r="BL223" t="str">
        <f>IF(BS223&lt;&gt;"",MAX(BL$3:BL222)+1,"")</f>
        <v/>
      </c>
      <c r="BM223" t="str">
        <f>IF(BT223&lt;&gt;"",MAX(BM$3:BM222)+1,"")</f>
        <v/>
      </c>
      <c r="BN223" t="str">
        <f>IF(BU223&lt;&gt;"",MAX(BN$3:BN222)+1,"")</f>
        <v/>
      </c>
      <c r="BP223" t="str">
        <f>IF(B223&lt;&gt;"",IF(COUNTIF(BP$3:BP222,B223)&gt;0,"",B223),"")</f>
        <v/>
      </c>
      <c r="BQ223" t="str">
        <f>IF(C223&lt;&gt;"",IF(COUNTIF(BQ$3:BQ222,C223)&gt;0,"",C223),"")</f>
        <v/>
      </c>
      <c r="BR223" t="str">
        <f>IF(D223&lt;&gt;"",IF(COUNTIF(BR$3:BR222,D223)&gt;0,"",D223),"")</f>
        <v/>
      </c>
      <c r="BS223" t="str">
        <f>IF(E223&lt;&gt;"",IF(COUNTIF(BS$3:BS222,E223)&gt;0,"",E223),"")</f>
        <v/>
      </c>
      <c r="BT223" t="str">
        <f>IF(F223&lt;&gt;"",IF(COUNTIF(BT$3:BT222,F223)&gt;0,"",F223),"")</f>
        <v/>
      </c>
      <c r="BU223" t="str">
        <f>IF(G223&lt;&gt;"",IF(COUNTIF(BU$3:BU222,G223)&gt;0,"",G223),"")</f>
        <v/>
      </c>
    </row>
    <row r="224" spans="1:73" ht="18" x14ac:dyDescent="0.2">
      <c r="A224" s="595" t="str">
        <f t="shared" si="58"/>
        <v/>
      </c>
      <c r="B224" s="596"/>
      <c r="C224" s="596"/>
      <c r="D224" s="596"/>
      <c r="E224" s="597"/>
      <c r="F224" s="596"/>
      <c r="G224" s="596"/>
      <c r="H224" s="598"/>
      <c r="I224" s="598"/>
      <c r="J224" s="598"/>
      <c r="K224" s="948"/>
      <c r="L224" s="822"/>
      <c r="M224" s="822"/>
      <c r="N224" s="950"/>
      <c r="O224" s="599"/>
      <c r="P224" s="597"/>
      <c r="Q224" s="597"/>
      <c r="R224" s="597"/>
      <c r="S224" s="600"/>
      <c r="V224" s="362">
        <f t="shared" si="70"/>
        <v>222</v>
      </c>
      <c r="W224" s="601" t="str">
        <f t="shared" si="71"/>
        <v/>
      </c>
      <c r="X224" s="601" t="str">
        <f t="shared" si="59"/>
        <v/>
      </c>
      <c r="Y224" s="601" t="str">
        <f t="shared" si="60"/>
        <v/>
      </c>
      <c r="Z224" s="601" t="str">
        <f t="shared" si="61"/>
        <v/>
      </c>
      <c r="AA224" s="601" t="str">
        <f t="shared" si="62"/>
        <v/>
      </c>
      <c r="AB224" s="601" t="str">
        <f t="shared" si="63"/>
        <v/>
      </c>
      <c r="AD224" s="362" t="str">
        <f>IF(AK224&lt;&gt;"",MAX(AD$3:AD223)+1,"")</f>
        <v/>
      </c>
      <c r="AE224" s="362" t="str">
        <f>IF(AL224&lt;&gt;"",MAX(AE$3:AE223)+1,"")</f>
        <v/>
      </c>
      <c r="AF224" s="362" t="str">
        <f>IF(AM224&lt;&gt;"",MAX(AF$3:AF223)+1,"")</f>
        <v/>
      </c>
      <c r="AG224" s="362" t="str">
        <f>IF(AN224&lt;&gt;"",MAX(AG$3:AG223)+1,"")</f>
        <v/>
      </c>
      <c r="AH224" s="362" t="str">
        <f>IF(AO224&lt;&gt;"",MAX(AH$3:AH223)+1,"")</f>
        <v/>
      </c>
      <c r="AI224" s="362" t="str">
        <f>IF(AP224&lt;&gt;"",MAX(AI$3:AI223)+1,"")</f>
        <v/>
      </c>
      <c r="AK224" s="362" t="str">
        <f>IF(B224="","",IF(COUNTIF($AK$3:AL223,B224)=0,B224,""))</f>
        <v/>
      </c>
      <c r="AL224" s="362" t="str">
        <f>IF(C224="","",IF($B224='Oneri di Urbanizzazione'!$E$29,IF(COUNTIF($AL$3:AL223,$C224)=0,$C224,""),""))</f>
        <v/>
      </c>
      <c r="AM224" s="362" t="str">
        <f>IF(D224="","",IF(AND($B224='Oneri di Urbanizzazione'!$E$29,$C224='Oneri di Urbanizzazione'!$E$31),IF(COUNTIF(AM$3:AM223,$D224)=0,$D224,""),""))</f>
        <v/>
      </c>
      <c r="AN224" s="362" t="str">
        <f>IF(E224="","",IF(AND($B224='Oneri di Urbanizzazione'!$E$29,$C224='Oneri di Urbanizzazione'!$E$31,$D224='Oneri di Urbanizzazione'!$E$34),IF(COUNTIF(AN$3:AN223,$E224)=0,$E224,""),""))</f>
        <v/>
      </c>
      <c r="AO224" s="362" t="str">
        <f>IF(F224="","",IF(AND($B224='Oneri di Urbanizzazione'!$E$29,$C224='Oneri di Urbanizzazione'!$E$31,$D224='Oneri di Urbanizzazione'!$E$34,$E224='Oneri di Urbanizzazione'!$E$36),IF(COUNTIF(AO$3:AO223,$F224)=0,$F224,""),""))</f>
        <v/>
      </c>
      <c r="AP224" s="362" t="str">
        <f>IF(G224="","",IF(AND($B224='Oneri di Urbanizzazione'!$E$29,$C224='Oneri di Urbanizzazione'!$E$31,$D224='Oneri di Urbanizzazione'!$E$34,$E224='Oneri di Urbanizzazione'!$E$36,$F224='Oneri di Urbanizzazione'!$E$38),IF(COUNTIF(AP$3:AP223,$G224)=0,$G224,""),""))</f>
        <v/>
      </c>
      <c r="AY224">
        <f t="shared" si="72"/>
        <v>222</v>
      </c>
      <c r="AZ224" s="375" t="str">
        <f t="shared" si="64"/>
        <v/>
      </c>
      <c r="BA224" s="375" t="str">
        <f t="shared" si="65"/>
        <v/>
      </c>
      <c r="BB224" s="375" t="str">
        <f t="shared" si="66"/>
        <v/>
      </c>
      <c r="BC224" s="375" t="str">
        <f t="shared" si="67"/>
        <v/>
      </c>
      <c r="BD224" s="375" t="str">
        <f t="shared" si="68"/>
        <v/>
      </c>
      <c r="BE224" s="375" t="str">
        <f t="shared" si="69"/>
        <v/>
      </c>
      <c r="BI224" t="str">
        <f>IF(BP224&lt;&gt;"",MAX(BI$3:BI223)+1,"")</f>
        <v/>
      </c>
      <c r="BJ224" t="str">
        <f>IF(BQ224&lt;&gt;"",MAX(BJ$3:BJ223)+1,"")</f>
        <v/>
      </c>
      <c r="BK224" t="str">
        <f>IF(BR224&lt;&gt;"",MAX(BK$3:BK223)+1,"")</f>
        <v/>
      </c>
      <c r="BL224" t="str">
        <f>IF(BS224&lt;&gt;"",MAX(BL$3:BL223)+1,"")</f>
        <v/>
      </c>
      <c r="BM224" t="str">
        <f>IF(BT224&lt;&gt;"",MAX(BM$3:BM223)+1,"")</f>
        <v/>
      </c>
      <c r="BN224" t="str">
        <f>IF(BU224&lt;&gt;"",MAX(BN$3:BN223)+1,"")</f>
        <v/>
      </c>
      <c r="BP224" t="str">
        <f>IF(B224&lt;&gt;"",IF(COUNTIF(BP$3:BP223,B224)&gt;0,"",B224),"")</f>
        <v/>
      </c>
      <c r="BQ224" t="str">
        <f>IF(C224&lt;&gt;"",IF(COUNTIF(BQ$3:BQ223,C224)&gt;0,"",C224),"")</f>
        <v/>
      </c>
      <c r="BR224" t="str">
        <f>IF(D224&lt;&gt;"",IF(COUNTIF(BR$3:BR223,D224)&gt;0,"",D224),"")</f>
        <v/>
      </c>
      <c r="BS224" t="str">
        <f>IF(E224&lt;&gt;"",IF(COUNTIF(BS$3:BS223,E224)&gt;0,"",E224),"")</f>
        <v/>
      </c>
      <c r="BT224" t="str">
        <f>IF(F224&lt;&gt;"",IF(COUNTIF(BT$3:BT223,F224)&gt;0,"",F224),"")</f>
        <v/>
      </c>
      <c r="BU224" t="str">
        <f>IF(G224&lt;&gt;"",IF(COUNTIF(BU$3:BU223,G224)&gt;0,"",G224),"")</f>
        <v/>
      </c>
    </row>
    <row r="225" spans="1:73" ht="18" x14ac:dyDescent="0.2">
      <c r="A225" s="595" t="str">
        <f t="shared" si="58"/>
        <v/>
      </c>
      <c r="B225" s="596"/>
      <c r="C225" s="596"/>
      <c r="D225" s="596"/>
      <c r="E225" s="597"/>
      <c r="F225" s="596"/>
      <c r="G225" s="596"/>
      <c r="H225" s="598"/>
      <c r="I225" s="598"/>
      <c r="J225" s="598"/>
      <c r="K225" s="948"/>
      <c r="L225" s="822"/>
      <c r="M225" s="822"/>
      <c r="N225" s="950"/>
      <c r="O225" s="599"/>
      <c r="P225" s="597"/>
      <c r="Q225" s="597"/>
      <c r="R225" s="597"/>
      <c r="S225" s="600"/>
      <c r="V225" s="362">
        <f t="shared" si="70"/>
        <v>223</v>
      </c>
      <c r="W225" s="601" t="str">
        <f t="shared" si="71"/>
        <v/>
      </c>
      <c r="X225" s="601" t="str">
        <f t="shared" si="59"/>
        <v/>
      </c>
      <c r="Y225" s="601" t="str">
        <f t="shared" si="60"/>
        <v/>
      </c>
      <c r="Z225" s="601" t="str">
        <f t="shared" si="61"/>
        <v/>
      </c>
      <c r="AA225" s="601" t="str">
        <f t="shared" si="62"/>
        <v/>
      </c>
      <c r="AB225" s="601" t="str">
        <f t="shared" si="63"/>
        <v/>
      </c>
      <c r="AD225" s="362" t="str">
        <f>IF(AK225&lt;&gt;"",MAX(AD$3:AD224)+1,"")</f>
        <v/>
      </c>
      <c r="AE225" s="362" t="str">
        <f>IF(AL225&lt;&gt;"",MAX(AE$3:AE224)+1,"")</f>
        <v/>
      </c>
      <c r="AF225" s="362" t="str">
        <f>IF(AM225&lt;&gt;"",MAX(AF$3:AF224)+1,"")</f>
        <v/>
      </c>
      <c r="AG225" s="362" t="str">
        <f>IF(AN225&lt;&gt;"",MAX(AG$3:AG224)+1,"")</f>
        <v/>
      </c>
      <c r="AH225" s="362" t="str">
        <f>IF(AO225&lt;&gt;"",MAX(AH$3:AH224)+1,"")</f>
        <v/>
      </c>
      <c r="AI225" s="362" t="str">
        <f>IF(AP225&lt;&gt;"",MAX(AI$3:AI224)+1,"")</f>
        <v/>
      </c>
      <c r="AK225" s="362" t="str">
        <f>IF(B225="","",IF(COUNTIF($AK$3:AL224,B225)=0,B225,""))</f>
        <v/>
      </c>
      <c r="AL225" s="362" t="str">
        <f>IF(C225="","",IF($B225='Oneri di Urbanizzazione'!$E$29,IF(COUNTIF($AL$3:AL224,$C225)=0,$C225,""),""))</f>
        <v/>
      </c>
      <c r="AM225" s="362" t="str">
        <f>IF(D225="","",IF(AND($B225='Oneri di Urbanizzazione'!$E$29,$C225='Oneri di Urbanizzazione'!$E$31),IF(COUNTIF(AM$3:AM224,$D225)=0,$D225,""),""))</f>
        <v/>
      </c>
      <c r="AN225" s="362" t="str">
        <f>IF(E225="","",IF(AND($B225='Oneri di Urbanizzazione'!$E$29,$C225='Oneri di Urbanizzazione'!$E$31,$D225='Oneri di Urbanizzazione'!$E$34),IF(COUNTIF(AN$3:AN224,$E225)=0,$E225,""),""))</f>
        <v/>
      </c>
      <c r="AO225" s="362" t="str">
        <f>IF(F225="","",IF(AND($B225='Oneri di Urbanizzazione'!$E$29,$C225='Oneri di Urbanizzazione'!$E$31,$D225='Oneri di Urbanizzazione'!$E$34,$E225='Oneri di Urbanizzazione'!$E$36),IF(COUNTIF(AO$3:AO224,$F225)=0,$F225,""),""))</f>
        <v/>
      </c>
      <c r="AP225" s="362" t="str">
        <f>IF(G225="","",IF(AND($B225='Oneri di Urbanizzazione'!$E$29,$C225='Oneri di Urbanizzazione'!$E$31,$D225='Oneri di Urbanizzazione'!$E$34,$E225='Oneri di Urbanizzazione'!$E$36,$F225='Oneri di Urbanizzazione'!$E$38),IF(COUNTIF(AP$3:AP224,$G225)=0,$G225,""),""))</f>
        <v/>
      </c>
      <c r="AY225">
        <f t="shared" si="72"/>
        <v>223</v>
      </c>
      <c r="AZ225" s="375" t="str">
        <f t="shared" si="64"/>
        <v/>
      </c>
      <c r="BA225" s="375" t="str">
        <f t="shared" si="65"/>
        <v/>
      </c>
      <c r="BB225" s="375" t="str">
        <f t="shared" si="66"/>
        <v/>
      </c>
      <c r="BC225" s="375" t="str">
        <f t="shared" si="67"/>
        <v/>
      </c>
      <c r="BD225" s="375" t="str">
        <f t="shared" si="68"/>
        <v/>
      </c>
      <c r="BE225" s="375" t="str">
        <f t="shared" si="69"/>
        <v/>
      </c>
      <c r="BI225" t="str">
        <f>IF(BP225&lt;&gt;"",MAX(BI$3:BI224)+1,"")</f>
        <v/>
      </c>
      <c r="BJ225" t="str">
        <f>IF(BQ225&lt;&gt;"",MAX(BJ$3:BJ224)+1,"")</f>
        <v/>
      </c>
      <c r="BK225" t="str">
        <f>IF(BR225&lt;&gt;"",MAX(BK$3:BK224)+1,"")</f>
        <v/>
      </c>
      <c r="BL225" t="str">
        <f>IF(BS225&lt;&gt;"",MAX(BL$3:BL224)+1,"")</f>
        <v/>
      </c>
      <c r="BM225" t="str">
        <f>IF(BT225&lt;&gt;"",MAX(BM$3:BM224)+1,"")</f>
        <v/>
      </c>
      <c r="BN225" t="str">
        <f>IF(BU225&lt;&gt;"",MAX(BN$3:BN224)+1,"")</f>
        <v/>
      </c>
      <c r="BP225" t="str">
        <f>IF(B225&lt;&gt;"",IF(COUNTIF(BP$3:BP224,B225)&gt;0,"",B225),"")</f>
        <v/>
      </c>
      <c r="BQ225" t="str">
        <f>IF(C225&lt;&gt;"",IF(COUNTIF(BQ$3:BQ224,C225)&gt;0,"",C225),"")</f>
        <v/>
      </c>
      <c r="BR225" t="str">
        <f>IF(D225&lt;&gt;"",IF(COUNTIF(BR$3:BR224,D225)&gt;0,"",D225),"")</f>
        <v/>
      </c>
      <c r="BS225" t="str">
        <f>IF(E225&lt;&gt;"",IF(COUNTIF(BS$3:BS224,E225)&gt;0,"",E225),"")</f>
        <v/>
      </c>
      <c r="BT225" t="str">
        <f>IF(F225&lt;&gt;"",IF(COUNTIF(BT$3:BT224,F225)&gt;0,"",F225),"")</f>
        <v/>
      </c>
      <c r="BU225" t="str">
        <f>IF(G225&lt;&gt;"",IF(COUNTIF(BU$3:BU224,G225)&gt;0,"",G225),"")</f>
        <v/>
      </c>
    </row>
    <row r="226" spans="1:73" ht="18" x14ac:dyDescent="0.2">
      <c r="A226" s="595" t="str">
        <f t="shared" si="58"/>
        <v/>
      </c>
      <c r="B226" s="596"/>
      <c r="C226" s="596"/>
      <c r="D226" s="596"/>
      <c r="E226" s="597"/>
      <c r="F226" s="596"/>
      <c r="G226" s="596"/>
      <c r="H226" s="598"/>
      <c r="I226" s="598"/>
      <c r="J226" s="598"/>
      <c r="K226" s="948"/>
      <c r="L226" s="822"/>
      <c r="M226" s="822"/>
      <c r="N226" s="950"/>
      <c r="O226" s="599"/>
      <c r="P226" s="597"/>
      <c r="Q226" s="597"/>
      <c r="R226" s="597"/>
      <c r="S226" s="600"/>
      <c r="V226" s="362">
        <f t="shared" si="70"/>
        <v>224</v>
      </c>
      <c r="W226" s="601" t="str">
        <f t="shared" si="71"/>
        <v/>
      </c>
      <c r="X226" s="601" t="str">
        <f t="shared" si="59"/>
        <v/>
      </c>
      <c r="Y226" s="601" t="str">
        <f t="shared" si="60"/>
        <v/>
      </c>
      <c r="Z226" s="601" t="str">
        <f t="shared" si="61"/>
        <v/>
      </c>
      <c r="AA226" s="601" t="str">
        <f t="shared" si="62"/>
        <v/>
      </c>
      <c r="AB226" s="601" t="str">
        <f t="shared" si="63"/>
        <v/>
      </c>
      <c r="AD226" s="362" t="str">
        <f>IF(AK226&lt;&gt;"",MAX(AD$3:AD225)+1,"")</f>
        <v/>
      </c>
      <c r="AE226" s="362" t="str">
        <f>IF(AL226&lt;&gt;"",MAX(AE$3:AE225)+1,"")</f>
        <v/>
      </c>
      <c r="AF226" s="362" t="str">
        <f>IF(AM226&lt;&gt;"",MAX(AF$3:AF225)+1,"")</f>
        <v/>
      </c>
      <c r="AG226" s="362" t="str">
        <f>IF(AN226&lt;&gt;"",MAX(AG$3:AG225)+1,"")</f>
        <v/>
      </c>
      <c r="AH226" s="362" t="str">
        <f>IF(AO226&lt;&gt;"",MAX(AH$3:AH225)+1,"")</f>
        <v/>
      </c>
      <c r="AI226" s="362" t="str">
        <f>IF(AP226&lt;&gt;"",MAX(AI$3:AI225)+1,"")</f>
        <v/>
      </c>
      <c r="AK226" s="362" t="str">
        <f>IF(B226="","",IF(COUNTIF($AK$3:AL225,B226)=0,B226,""))</f>
        <v/>
      </c>
      <c r="AL226" s="362" t="str">
        <f>IF(C226="","",IF($B226='Oneri di Urbanizzazione'!$E$29,IF(COUNTIF($AL$3:AL225,$C226)=0,$C226,""),""))</f>
        <v/>
      </c>
      <c r="AM226" s="362" t="str">
        <f>IF(D226="","",IF(AND($B226='Oneri di Urbanizzazione'!$E$29,$C226='Oneri di Urbanizzazione'!$E$31),IF(COUNTIF(AM$3:AM225,$D226)=0,$D226,""),""))</f>
        <v/>
      </c>
      <c r="AN226" s="362" t="str">
        <f>IF(E226="","",IF(AND($B226='Oneri di Urbanizzazione'!$E$29,$C226='Oneri di Urbanizzazione'!$E$31,$D226='Oneri di Urbanizzazione'!$E$34),IF(COUNTIF(AN$3:AN225,$E226)=0,$E226,""),""))</f>
        <v/>
      </c>
      <c r="AO226" s="362" t="str">
        <f>IF(F226="","",IF(AND($B226='Oneri di Urbanizzazione'!$E$29,$C226='Oneri di Urbanizzazione'!$E$31,$D226='Oneri di Urbanizzazione'!$E$34,$E226='Oneri di Urbanizzazione'!$E$36),IF(COUNTIF(AO$3:AO225,$F226)=0,$F226,""),""))</f>
        <v/>
      </c>
      <c r="AP226" s="362" t="str">
        <f>IF(G226="","",IF(AND($B226='Oneri di Urbanizzazione'!$E$29,$C226='Oneri di Urbanizzazione'!$E$31,$D226='Oneri di Urbanizzazione'!$E$34,$E226='Oneri di Urbanizzazione'!$E$36,$F226='Oneri di Urbanizzazione'!$E$38),IF(COUNTIF(AP$3:AP225,$G226)=0,$G226,""),""))</f>
        <v/>
      </c>
      <c r="AY226">
        <f t="shared" si="72"/>
        <v>224</v>
      </c>
      <c r="AZ226" s="375" t="str">
        <f t="shared" si="64"/>
        <v/>
      </c>
      <c r="BA226" s="375" t="str">
        <f t="shared" si="65"/>
        <v/>
      </c>
      <c r="BB226" s="375" t="str">
        <f t="shared" si="66"/>
        <v/>
      </c>
      <c r="BC226" s="375" t="str">
        <f t="shared" si="67"/>
        <v/>
      </c>
      <c r="BD226" s="375" t="str">
        <f t="shared" si="68"/>
        <v/>
      </c>
      <c r="BE226" s="375" t="str">
        <f t="shared" si="69"/>
        <v/>
      </c>
      <c r="BI226" t="str">
        <f>IF(BP226&lt;&gt;"",MAX(BI$3:BI225)+1,"")</f>
        <v/>
      </c>
      <c r="BJ226" t="str">
        <f>IF(BQ226&lt;&gt;"",MAX(BJ$3:BJ225)+1,"")</f>
        <v/>
      </c>
      <c r="BK226" t="str">
        <f>IF(BR226&lt;&gt;"",MAX(BK$3:BK225)+1,"")</f>
        <v/>
      </c>
      <c r="BL226" t="str">
        <f>IF(BS226&lt;&gt;"",MAX(BL$3:BL225)+1,"")</f>
        <v/>
      </c>
      <c r="BM226" t="str">
        <f>IF(BT226&lt;&gt;"",MAX(BM$3:BM225)+1,"")</f>
        <v/>
      </c>
      <c r="BN226" t="str">
        <f>IF(BU226&lt;&gt;"",MAX(BN$3:BN225)+1,"")</f>
        <v/>
      </c>
      <c r="BP226" t="str">
        <f>IF(B226&lt;&gt;"",IF(COUNTIF(BP$3:BP225,B226)&gt;0,"",B226),"")</f>
        <v/>
      </c>
      <c r="BQ226" t="str">
        <f>IF(C226&lt;&gt;"",IF(COUNTIF(BQ$3:BQ225,C226)&gt;0,"",C226),"")</f>
        <v/>
      </c>
      <c r="BR226" t="str">
        <f>IF(D226&lt;&gt;"",IF(COUNTIF(BR$3:BR225,D226)&gt;0,"",D226),"")</f>
        <v/>
      </c>
      <c r="BS226" t="str">
        <f>IF(E226&lt;&gt;"",IF(COUNTIF(BS$3:BS225,E226)&gt;0,"",E226),"")</f>
        <v/>
      </c>
      <c r="BT226" t="str">
        <f>IF(F226&lt;&gt;"",IF(COUNTIF(BT$3:BT225,F226)&gt;0,"",F226),"")</f>
        <v/>
      </c>
      <c r="BU226" t="str">
        <f>IF(G226&lt;&gt;"",IF(COUNTIF(BU$3:BU225,G226)&gt;0,"",G226),"")</f>
        <v/>
      </c>
    </row>
    <row r="227" spans="1:73" ht="18" x14ac:dyDescent="0.2">
      <c r="A227" s="595" t="str">
        <f t="shared" si="58"/>
        <v/>
      </c>
      <c r="B227" s="596"/>
      <c r="C227" s="596"/>
      <c r="D227" s="596"/>
      <c r="E227" s="597"/>
      <c r="F227" s="596"/>
      <c r="G227" s="596"/>
      <c r="H227" s="598"/>
      <c r="I227" s="598"/>
      <c r="J227" s="598"/>
      <c r="K227" s="948"/>
      <c r="L227" s="822"/>
      <c r="M227" s="822"/>
      <c r="N227" s="950"/>
      <c r="O227" s="599"/>
      <c r="P227" s="597"/>
      <c r="Q227" s="597"/>
      <c r="R227" s="597"/>
      <c r="S227" s="600"/>
      <c r="V227" s="362">
        <f t="shared" si="70"/>
        <v>225</v>
      </c>
      <c r="W227" s="601" t="str">
        <f t="shared" si="71"/>
        <v/>
      </c>
      <c r="X227" s="601" t="str">
        <f t="shared" si="59"/>
        <v/>
      </c>
      <c r="Y227" s="601" t="str">
        <f t="shared" si="60"/>
        <v/>
      </c>
      <c r="Z227" s="601" t="str">
        <f t="shared" si="61"/>
        <v/>
      </c>
      <c r="AA227" s="601" t="str">
        <f t="shared" si="62"/>
        <v/>
      </c>
      <c r="AB227" s="601" t="str">
        <f t="shared" si="63"/>
        <v/>
      </c>
      <c r="AD227" s="362" t="str">
        <f>IF(AK227&lt;&gt;"",MAX(AD$3:AD226)+1,"")</f>
        <v/>
      </c>
      <c r="AE227" s="362" t="str">
        <f>IF(AL227&lt;&gt;"",MAX(AE$3:AE226)+1,"")</f>
        <v/>
      </c>
      <c r="AF227" s="362" t="str">
        <f>IF(AM227&lt;&gt;"",MAX(AF$3:AF226)+1,"")</f>
        <v/>
      </c>
      <c r="AG227" s="362" t="str">
        <f>IF(AN227&lt;&gt;"",MAX(AG$3:AG226)+1,"")</f>
        <v/>
      </c>
      <c r="AH227" s="362" t="str">
        <f>IF(AO227&lt;&gt;"",MAX(AH$3:AH226)+1,"")</f>
        <v/>
      </c>
      <c r="AI227" s="362" t="str">
        <f>IF(AP227&lt;&gt;"",MAX(AI$3:AI226)+1,"")</f>
        <v/>
      </c>
      <c r="AK227" s="362" t="str">
        <f>IF(B227="","",IF(COUNTIF($AK$3:AL226,B227)=0,B227,""))</f>
        <v/>
      </c>
      <c r="AL227" s="362" t="str">
        <f>IF(C227="","",IF($B227='Oneri di Urbanizzazione'!$E$29,IF(COUNTIF($AL$3:AL226,$C227)=0,$C227,""),""))</f>
        <v/>
      </c>
      <c r="AM227" s="362" t="str">
        <f>IF(D227="","",IF(AND($B227='Oneri di Urbanizzazione'!$E$29,$C227='Oneri di Urbanizzazione'!$E$31),IF(COUNTIF(AM$3:AM226,$D227)=0,$D227,""),""))</f>
        <v/>
      </c>
      <c r="AN227" s="362" t="str">
        <f>IF(E227="","",IF(AND($B227='Oneri di Urbanizzazione'!$E$29,$C227='Oneri di Urbanizzazione'!$E$31,$D227='Oneri di Urbanizzazione'!$E$34),IF(COUNTIF(AN$3:AN226,$E227)=0,$E227,""),""))</f>
        <v/>
      </c>
      <c r="AO227" s="362" t="str">
        <f>IF(F227="","",IF(AND($B227='Oneri di Urbanizzazione'!$E$29,$C227='Oneri di Urbanizzazione'!$E$31,$D227='Oneri di Urbanizzazione'!$E$34,$E227='Oneri di Urbanizzazione'!$E$36),IF(COUNTIF(AO$3:AO226,$F227)=0,$F227,""),""))</f>
        <v/>
      </c>
      <c r="AP227" s="362" t="str">
        <f>IF(G227="","",IF(AND($B227='Oneri di Urbanizzazione'!$E$29,$C227='Oneri di Urbanizzazione'!$E$31,$D227='Oneri di Urbanizzazione'!$E$34,$E227='Oneri di Urbanizzazione'!$E$36,$F227='Oneri di Urbanizzazione'!$E$38),IF(COUNTIF(AP$3:AP226,$G227)=0,$G227,""),""))</f>
        <v/>
      </c>
      <c r="AY227">
        <f t="shared" si="72"/>
        <v>225</v>
      </c>
      <c r="AZ227" s="375" t="str">
        <f t="shared" si="64"/>
        <v/>
      </c>
      <c r="BA227" s="375" t="str">
        <f t="shared" si="65"/>
        <v/>
      </c>
      <c r="BB227" s="375" t="str">
        <f t="shared" si="66"/>
        <v/>
      </c>
      <c r="BC227" s="375" t="str">
        <f t="shared" si="67"/>
        <v/>
      </c>
      <c r="BD227" s="375" t="str">
        <f t="shared" si="68"/>
        <v/>
      </c>
      <c r="BE227" s="375" t="str">
        <f t="shared" si="69"/>
        <v/>
      </c>
      <c r="BI227" t="str">
        <f>IF(BP227&lt;&gt;"",MAX(BI$3:BI226)+1,"")</f>
        <v/>
      </c>
      <c r="BJ227" t="str">
        <f>IF(BQ227&lt;&gt;"",MAX(BJ$3:BJ226)+1,"")</f>
        <v/>
      </c>
      <c r="BK227" t="str">
        <f>IF(BR227&lt;&gt;"",MAX(BK$3:BK226)+1,"")</f>
        <v/>
      </c>
      <c r="BL227" t="str">
        <f>IF(BS227&lt;&gt;"",MAX(BL$3:BL226)+1,"")</f>
        <v/>
      </c>
      <c r="BM227" t="str">
        <f>IF(BT227&lt;&gt;"",MAX(BM$3:BM226)+1,"")</f>
        <v/>
      </c>
      <c r="BN227" t="str">
        <f>IF(BU227&lt;&gt;"",MAX(BN$3:BN226)+1,"")</f>
        <v/>
      </c>
      <c r="BP227" t="str">
        <f>IF(B227&lt;&gt;"",IF(COUNTIF(BP$3:BP226,B227)&gt;0,"",B227),"")</f>
        <v/>
      </c>
      <c r="BQ227" t="str">
        <f>IF(C227&lt;&gt;"",IF(COUNTIF(BQ$3:BQ226,C227)&gt;0,"",C227),"")</f>
        <v/>
      </c>
      <c r="BR227" t="str">
        <f>IF(D227&lt;&gt;"",IF(COUNTIF(BR$3:BR226,D227)&gt;0,"",D227),"")</f>
        <v/>
      </c>
      <c r="BS227" t="str">
        <f>IF(E227&lt;&gt;"",IF(COUNTIF(BS$3:BS226,E227)&gt;0,"",E227),"")</f>
        <v/>
      </c>
      <c r="BT227" t="str">
        <f>IF(F227&lt;&gt;"",IF(COUNTIF(BT$3:BT226,F227)&gt;0,"",F227),"")</f>
        <v/>
      </c>
      <c r="BU227" t="str">
        <f>IF(G227&lt;&gt;"",IF(COUNTIF(BU$3:BU226,G227)&gt;0,"",G227),"")</f>
        <v/>
      </c>
    </row>
    <row r="228" spans="1:73" ht="18" x14ac:dyDescent="0.2">
      <c r="A228" s="595" t="str">
        <f t="shared" si="58"/>
        <v/>
      </c>
      <c r="B228" s="596"/>
      <c r="C228" s="596"/>
      <c r="D228" s="596"/>
      <c r="E228" s="597"/>
      <c r="F228" s="596"/>
      <c r="G228" s="596"/>
      <c r="H228" s="598"/>
      <c r="I228" s="598"/>
      <c r="J228" s="598"/>
      <c r="K228" s="948"/>
      <c r="L228" s="822"/>
      <c r="M228" s="822"/>
      <c r="N228" s="950"/>
      <c r="O228" s="599"/>
      <c r="P228" s="597"/>
      <c r="Q228" s="597"/>
      <c r="R228" s="597"/>
      <c r="S228" s="600"/>
      <c r="V228" s="362">
        <f t="shared" si="70"/>
        <v>226</v>
      </c>
      <c r="W228" s="601" t="str">
        <f t="shared" si="71"/>
        <v/>
      </c>
      <c r="X228" s="601" t="str">
        <f t="shared" si="59"/>
        <v/>
      </c>
      <c r="Y228" s="601" t="str">
        <f t="shared" si="60"/>
        <v/>
      </c>
      <c r="Z228" s="601" t="str">
        <f t="shared" si="61"/>
        <v/>
      </c>
      <c r="AA228" s="601" t="str">
        <f t="shared" si="62"/>
        <v/>
      </c>
      <c r="AB228" s="601" t="str">
        <f t="shared" si="63"/>
        <v/>
      </c>
      <c r="AD228" s="362" t="str">
        <f>IF(AK228&lt;&gt;"",MAX(AD$3:AD227)+1,"")</f>
        <v/>
      </c>
      <c r="AE228" s="362" t="str">
        <f>IF(AL228&lt;&gt;"",MAX(AE$3:AE227)+1,"")</f>
        <v/>
      </c>
      <c r="AF228" s="362" t="str">
        <f>IF(AM228&lt;&gt;"",MAX(AF$3:AF227)+1,"")</f>
        <v/>
      </c>
      <c r="AG228" s="362" t="str">
        <f>IF(AN228&lt;&gt;"",MAX(AG$3:AG227)+1,"")</f>
        <v/>
      </c>
      <c r="AH228" s="362" t="str">
        <f>IF(AO228&lt;&gt;"",MAX(AH$3:AH227)+1,"")</f>
        <v/>
      </c>
      <c r="AI228" s="362" t="str">
        <f>IF(AP228&lt;&gt;"",MAX(AI$3:AI227)+1,"")</f>
        <v/>
      </c>
      <c r="AK228" s="362" t="str">
        <f>IF(B228="","",IF(COUNTIF($AK$3:AL227,B228)=0,B228,""))</f>
        <v/>
      </c>
      <c r="AL228" s="362" t="str">
        <f>IF(C228="","",IF($B228='Oneri di Urbanizzazione'!$E$29,IF(COUNTIF($AL$3:AL227,$C228)=0,$C228,""),""))</f>
        <v/>
      </c>
      <c r="AM228" s="362" t="str">
        <f>IF(D228="","",IF(AND($B228='Oneri di Urbanizzazione'!$E$29,$C228='Oneri di Urbanizzazione'!$E$31),IF(COUNTIF(AM$3:AM227,$D228)=0,$D228,""),""))</f>
        <v/>
      </c>
      <c r="AN228" s="362" t="str">
        <f>IF(E228="","",IF(AND($B228='Oneri di Urbanizzazione'!$E$29,$C228='Oneri di Urbanizzazione'!$E$31,$D228='Oneri di Urbanizzazione'!$E$34),IF(COUNTIF(AN$3:AN227,$E228)=0,$E228,""),""))</f>
        <v/>
      </c>
      <c r="AO228" s="362" t="str">
        <f>IF(F228="","",IF(AND($B228='Oneri di Urbanizzazione'!$E$29,$C228='Oneri di Urbanizzazione'!$E$31,$D228='Oneri di Urbanizzazione'!$E$34,$E228='Oneri di Urbanizzazione'!$E$36),IF(COUNTIF(AO$3:AO227,$F228)=0,$F228,""),""))</f>
        <v/>
      </c>
      <c r="AP228" s="362" t="str">
        <f>IF(G228="","",IF(AND($B228='Oneri di Urbanizzazione'!$E$29,$C228='Oneri di Urbanizzazione'!$E$31,$D228='Oneri di Urbanizzazione'!$E$34,$E228='Oneri di Urbanizzazione'!$E$36,$F228='Oneri di Urbanizzazione'!$E$38),IF(COUNTIF(AP$3:AP227,$G228)=0,$G228,""),""))</f>
        <v/>
      </c>
      <c r="AY228">
        <f t="shared" si="72"/>
        <v>226</v>
      </c>
      <c r="AZ228" s="375" t="str">
        <f t="shared" si="64"/>
        <v/>
      </c>
      <c r="BA228" s="375" t="str">
        <f t="shared" si="65"/>
        <v/>
      </c>
      <c r="BB228" s="375" t="str">
        <f t="shared" si="66"/>
        <v/>
      </c>
      <c r="BC228" s="375" t="str">
        <f t="shared" si="67"/>
        <v/>
      </c>
      <c r="BD228" s="375" t="str">
        <f t="shared" si="68"/>
        <v/>
      </c>
      <c r="BE228" s="375" t="str">
        <f t="shared" si="69"/>
        <v/>
      </c>
      <c r="BI228" t="str">
        <f>IF(BP228&lt;&gt;"",MAX(BI$3:BI227)+1,"")</f>
        <v/>
      </c>
      <c r="BJ228" t="str">
        <f>IF(BQ228&lt;&gt;"",MAX(BJ$3:BJ227)+1,"")</f>
        <v/>
      </c>
      <c r="BK228" t="str">
        <f>IF(BR228&lt;&gt;"",MAX(BK$3:BK227)+1,"")</f>
        <v/>
      </c>
      <c r="BL228" t="str">
        <f>IF(BS228&lt;&gt;"",MAX(BL$3:BL227)+1,"")</f>
        <v/>
      </c>
      <c r="BM228" t="str">
        <f>IF(BT228&lt;&gt;"",MAX(BM$3:BM227)+1,"")</f>
        <v/>
      </c>
      <c r="BN228" t="str">
        <f>IF(BU228&lt;&gt;"",MAX(BN$3:BN227)+1,"")</f>
        <v/>
      </c>
      <c r="BP228" t="str">
        <f>IF(B228&lt;&gt;"",IF(COUNTIF(BP$3:BP227,B228)&gt;0,"",B228),"")</f>
        <v/>
      </c>
      <c r="BQ228" t="str">
        <f>IF(C228&lt;&gt;"",IF(COUNTIF(BQ$3:BQ227,C228)&gt;0,"",C228),"")</f>
        <v/>
      </c>
      <c r="BR228" t="str">
        <f>IF(D228&lt;&gt;"",IF(COUNTIF(BR$3:BR227,D228)&gt;0,"",D228),"")</f>
        <v/>
      </c>
      <c r="BS228" t="str">
        <f>IF(E228&lt;&gt;"",IF(COUNTIF(BS$3:BS227,E228)&gt;0,"",E228),"")</f>
        <v/>
      </c>
      <c r="BT228" t="str">
        <f>IF(F228&lt;&gt;"",IF(COUNTIF(BT$3:BT227,F228)&gt;0,"",F228),"")</f>
        <v/>
      </c>
      <c r="BU228" t="str">
        <f>IF(G228&lt;&gt;"",IF(COUNTIF(BU$3:BU227,G228)&gt;0,"",G228),"")</f>
        <v/>
      </c>
    </row>
    <row r="229" spans="1:73" ht="18" x14ac:dyDescent="0.2">
      <c r="A229" s="595" t="str">
        <f t="shared" si="58"/>
        <v/>
      </c>
      <c r="B229" s="596"/>
      <c r="C229" s="596"/>
      <c r="D229" s="596"/>
      <c r="E229" s="597"/>
      <c r="F229" s="596"/>
      <c r="G229" s="596"/>
      <c r="H229" s="598"/>
      <c r="I229" s="598"/>
      <c r="J229" s="598"/>
      <c r="K229" s="948"/>
      <c r="L229" s="822"/>
      <c r="M229" s="822"/>
      <c r="N229" s="950"/>
      <c r="O229" s="599"/>
      <c r="P229" s="597"/>
      <c r="Q229" s="597"/>
      <c r="R229" s="597"/>
      <c r="S229" s="600"/>
      <c r="V229" s="362">
        <f t="shared" si="70"/>
        <v>227</v>
      </c>
      <c r="W229" s="601" t="str">
        <f t="shared" si="71"/>
        <v/>
      </c>
      <c r="X229" s="601" t="str">
        <f t="shared" si="59"/>
        <v/>
      </c>
      <c r="Y229" s="601" t="str">
        <f t="shared" si="60"/>
        <v/>
      </c>
      <c r="Z229" s="601" t="str">
        <f t="shared" si="61"/>
        <v/>
      </c>
      <c r="AA229" s="601" t="str">
        <f t="shared" si="62"/>
        <v/>
      </c>
      <c r="AB229" s="601" t="str">
        <f t="shared" si="63"/>
        <v/>
      </c>
      <c r="AD229" s="362" t="str">
        <f>IF(AK229&lt;&gt;"",MAX(AD$3:AD228)+1,"")</f>
        <v/>
      </c>
      <c r="AE229" s="362" t="str">
        <f>IF(AL229&lt;&gt;"",MAX(AE$3:AE228)+1,"")</f>
        <v/>
      </c>
      <c r="AF229" s="362" t="str">
        <f>IF(AM229&lt;&gt;"",MAX(AF$3:AF228)+1,"")</f>
        <v/>
      </c>
      <c r="AG229" s="362" t="str">
        <f>IF(AN229&lt;&gt;"",MAX(AG$3:AG228)+1,"")</f>
        <v/>
      </c>
      <c r="AH229" s="362" t="str">
        <f>IF(AO229&lt;&gt;"",MAX(AH$3:AH228)+1,"")</f>
        <v/>
      </c>
      <c r="AI229" s="362" t="str">
        <f>IF(AP229&lt;&gt;"",MAX(AI$3:AI228)+1,"")</f>
        <v/>
      </c>
      <c r="AK229" s="362" t="str">
        <f>IF(B229="","",IF(COUNTIF($AK$3:AL228,B229)=0,B229,""))</f>
        <v/>
      </c>
      <c r="AL229" s="362" t="str">
        <f>IF(C229="","",IF($B229='Oneri di Urbanizzazione'!$E$29,IF(COUNTIF($AL$3:AL228,$C229)=0,$C229,""),""))</f>
        <v/>
      </c>
      <c r="AM229" s="362" t="str">
        <f>IF(D229="","",IF(AND($B229='Oneri di Urbanizzazione'!$E$29,$C229='Oneri di Urbanizzazione'!$E$31),IF(COUNTIF(AM$3:AM228,$D229)=0,$D229,""),""))</f>
        <v/>
      </c>
      <c r="AN229" s="362" t="str">
        <f>IF(E229="","",IF(AND($B229='Oneri di Urbanizzazione'!$E$29,$C229='Oneri di Urbanizzazione'!$E$31,$D229='Oneri di Urbanizzazione'!$E$34),IF(COUNTIF(AN$3:AN228,$E229)=0,$E229,""),""))</f>
        <v/>
      </c>
      <c r="AO229" s="362" t="str">
        <f>IF(F229="","",IF(AND($B229='Oneri di Urbanizzazione'!$E$29,$C229='Oneri di Urbanizzazione'!$E$31,$D229='Oneri di Urbanizzazione'!$E$34,$E229='Oneri di Urbanizzazione'!$E$36),IF(COUNTIF(AO$3:AO228,$F229)=0,$F229,""),""))</f>
        <v/>
      </c>
      <c r="AP229" s="362" t="str">
        <f>IF(G229="","",IF(AND($B229='Oneri di Urbanizzazione'!$E$29,$C229='Oneri di Urbanizzazione'!$E$31,$D229='Oneri di Urbanizzazione'!$E$34,$E229='Oneri di Urbanizzazione'!$E$36,$F229='Oneri di Urbanizzazione'!$E$38),IF(COUNTIF(AP$3:AP228,$G229)=0,$G229,""),""))</f>
        <v/>
      </c>
      <c r="AY229">
        <f t="shared" si="72"/>
        <v>227</v>
      </c>
      <c r="AZ229" s="375" t="str">
        <f t="shared" si="64"/>
        <v/>
      </c>
      <c r="BA229" s="375" t="str">
        <f t="shared" si="65"/>
        <v/>
      </c>
      <c r="BB229" s="375" t="str">
        <f t="shared" si="66"/>
        <v/>
      </c>
      <c r="BC229" s="375" t="str">
        <f t="shared" si="67"/>
        <v/>
      </c>
      <c r="BD229" s="375" t="str">
        <f t="shared" si="68"/>
        <v/>
      </c>
      <c r="BE229" s="375" t="str">
        <f t="shared" si="69"/>
        <v/>
      </c>
      <c r="BI229" t="str">
        <f>IF(BP229&lt;&gt;"",MAX(BI$3:BI228)+1,"")</f>
        <v/>
      </c>
      <c r="BJ229" t="str">
        <f>IF(BQ229&lt;&gt;"",MAX(BJ$3:BJ228)+1,"")</f>
        <v/>
      </c>
      <c r="BK229" t="str">
        <f>IF(BR229&lt;&gt;"",MAX(BK$3:BK228)+1,"")</f>
        <v/>
      </c>
      <c r="BL229" t="str">
        <f>IF(BS229&lt;&gt;"",MAX(BL$3:BL228)+1,"")</f>
        <v/>
      </c>
      <c r="BM229" t="str">
        <f>IF(BT229&lt;&gt;"",MAX(BM$3:BM228)+1,"")</f>
        <v/>
      </c>
      <c r="BN229" t="str">
        <f>IF(BU229&lt;&gt;"",MAX(BN$3:BN228)+1,"")</f>
        <v/>
      </c>
      <c r="BP229" t="str">
        <f>IF(B229&lt;&gt;"",IF(COUNTIF(BP$3:BP228,B229)&gt;0,"",B229),"")</f>
        <v/>
      </c>
      <c r="BQ229" t="str">
        <f>IF(C229&lt;&gt;"",IF(COUNTIF(BQ$3:BQ228,C229)&gt;0,"",C229),"")</f>
        <v/>
      </c>
      <c r="BR229" t="str">
        <f>IF(D229&lt;&gt;"",IF(COUNTIF(BR$3:BR228,D229)&gt;0,"",D229),"")</f>
        <v/>
      </c>
      <c r="BS229" t="str">
        <f>IF(E229&lt;&gt;"",IF(COUNTIF(BS$3:BS228,E229)&gt;0,"",E229),"")</f>
        <v/>
      </c>
      <c r="BT229" t="str">
        <f>IF(F229&lt;&gt;"",IF(COUNTIF(BT$3:BT228,F229)&gt;0,"",F229),"")</f>
        <v/>
      </c>
      <c r="BU229" t="str">
        <f>IF(G229&lt;&gt;"",IF(COUNTIF(BU$3:BU228,G229)&gt;0,"",G229),"")</f>
        <v/>
      </c>
    </row>
    <row r="230" spans="1:73" ht="18" x14ac:dyDescent="0.2">
      <c r="A230" s="595" t="str">
        <f t="shared" si="58"/>
        <v/>
      </c>
      <c r="B230" s="596"/>
      <c r="C230" s="596"/>
      <c r="D230" s="596"/>
      <c r="E230" s="597"/>
      <c r="F230" s="596"/>
      <c r="G230" s="596"/>
      <c r="H230" s="598"/>
      <c r="I230" s="598"/>
      <c r="J230" s="598"/>
      <c r="K230" s="948"/>
      <c r="L230" s="822"/>
      <c r="M230" s="822"/>
      <c r="N230" s="950"/>
      <c r="O230" s="599"/>
      <c r="P230" s="597"/>
      <c r="Q230" s="597"/>
      <c r="R230" s="597"/>
      <c r="S230" s="600"/>
      <c r="V230" s="362">
        <f t="shared" si="70"/>
        <v>228</v>
      </c>
      <c r="W230" s="601" t="str">
        <f t="shared" si="71"/>
        <v/>
      </c>
      <c r="X230" s="601" t="str">
        <f t="shared" si="59"/>
        <v/>
      </c>
      <c r="Y230" s="601" t="str">
        <f t="shared" si="60"/>
        <v/>
      </c>
      <c r="Z230" s="601" t="str">
        <f t="shared" si="61"/>
        <v/>
      </c>
      <c r="AA230" s="601" t="str">
        <f t="shared" si="62"/>
        <v/>
      </c>
      <c r="AB230" s="601" t="str">
        <f t="shared" si="63"/>
        <v/>
      </c>
      <c r="AD230" s="362" t="str">
        <f>IF(AK230&lt;&gt;"",MAX(AD$3:AD229)+1,"")</f>
        <v/>
      </c>
      <c r="AE230" s="362" t="str">
        <f>IF(AL230&lt;&gt;"",MAX(AE$3:AE229)+1,"")</f>
        <v/>
      </c>
      <c r="AF230" s="362" t="str">
        <f>IF(AM230&lt;&gt;"",MAX(AF$3:AF229)+1,"")</f>
        <v/>
      </c>
      <c r="AG230" s="362" t="str">
        <f>IF(AN230&lt;&gt;"",MAX(AG$3:AG229)+1,"")</f>
        <v/>
      </c>
      <c r="AH230" s="362" t="str">
        <f>IF(AO230&lt;&gt;"",MAX(AH$3:AH229)+1,"")</f>
        <v/>
      </c>
      <c r="AI230" s="362" t="str">
        <f>IF(AP230&lt;&gt;"",MAX(AI$3:AI229)+1,"")</f>
        <v/>
      </c>
      <c r="AK230" s="362" t="str">
        <f>IF(B230="","",IF(COUNTIF($AK$3:AL229,B230)=0,B230,""))</f>
        <v/>
      </c>
      <c r="AL230" s="362" t="str">
        <f>IF(C230="","",IF($B230='Oneri di Urbanizzazione'!$E$29,IF(COUNTIF($AL$3:AL229,$C230)=0,$C230,""),""))</f>
        <v/>
      </c>
      <c r="AM230" s="362" t="str">
        <f>IF(D230="","",IF(AND($B230='Oneri di Urbanizzazione'!$E$29,$C230='Oneri di Urbanizzazione'!$E$31),IF(COUNTIF(AM$3:AM229,$D230)=0,$D230,""),""))</f>
        <v/>
      </c>
      <c r="AN230" s="362" t="str">
        <f>IF(E230="","",IF(AND($B230='Oneri di Urbanizzazione'!$E$29,$C230='Oneri di Urbanizzazione'!$E$31,$D230='Oneri di Urbanizzazione'!$E$34),IF(COUNTIF(AN$3:AN229,$E230)=0,$E230,""),""))</f>
        <v/>
      </c>
      <c r="AO230" s="362" t="str">
        <f>IF(F230="","",IF(AND($B230='Oneri di Urbanizzazione'!$E$29,$C230='Oneri di Urbanizzazione'!$E$31,$D230='Oneri di Urbanizzazione'!$E$34,$E230='Oneri di Urbanizzazione'!$E$36),IF(COUNTIF(AO$3:AO229,$F230)=0,$F230,""),""))</f>
        <v/>
      </c>
      <c r="AP230" s="362" t="str">
        <f>IF(G230="","",IF(AND($B230='Oneri di Urbanizzazione'!$E$29,$C230='Oneri di Urbanizzazione'!$E$31,$D230='Oneri di Urbanizzazione'!$E$34,$E230='Oneri di Urbanizzazione'!$E$36,$F230='Oneri di Urbanizzazione'!$E$38),IF(COUNTIF(AP$3:AP229,$G230)=0,$G230,""),""))</f>
        <v/>
      </c>
      <c r="AY230">
        <f t="shared" si="72"/>
        <v>228</v>
      </c>
      <c r="AZ230" s="375" t="str">
        <f t="shared" si="64"/>
        <v/>
      </c>
      <c r="BA230" s="375" t="str">
        <f t="shared" si="65"/>
        <v/>
      </c>
      <c r="BB230" s="375" t="str">
        <f t="shared" si="66"/>
        <v/>
      </c>
      <c r="BC230" s="375" t="str">
        <f t="shared" si="67"/>
        <v/>
      </c>
      <c r="BD230" s="375" t="str">
        <f t="shared" si="68"/>
        <v/>
      </c>
      <c r="BE230" s="375" t="str">
        <f t="shared" si="69"/>
        <v/>
      </c>
      <c r="BI230" t="str">
        <f>IF(BP230&lt;&gt;"",MAX(BI$3:BI229)+1,"")</f>
        <v/>
      </c>
      <c r="BJ230" t="str">
        <f>IF(BQ230&lt;&gt;"",MAX(BJ$3:BJ229)+1,"")</f>
        <v/>
      </c>
      <c r="BK230" t="str">
        <f>IF(BR230&lt;&gt;"",MAX(BK$3:BK229)+1,"")</f>
        <v/>
      </c>
      <c r="BL230" t="str">
        <f>IF(BS230&lt;&gt;"",MAX(BL$3:BL229)+1,"")</f>
        <v/>
      </c>
      <c r="BM230" t="str">
        <f>IF(BT230&lt;&gt;"",MAX(BM$3:BM229)+1,"")</f>
        <v/>
      </c>
      <c r="BN230" t="str">
        <f>IF(BU230&lt;&gt;"",MAX(BN$3:BN229)+1,"")</f>
        <v/>
      </c>
      <c r="BP230" t="str">
        <f>IF(B230&lt;&gt;"",IF(COUNTIF(BP$3:BP229,B230)&gt;0,"",B230),"")</f>
        <v/>
      </c>
      <c r="BQ230" t="str">
        <f>IF(C230&lt;&gt;"",IF(COUNTIF(BQ$3:BQ229,C230)&gt;0,"",C230),"")</f>
        <v/>
      </c>
      <c r="BR230" t="str">
        <f>IF(D230&lt;&gt;"",IF(COUNTIF(BR$3:BR229,D230)&gt;0,"",D230),"")</f>
        <v/>
      </c>
      <c r="BS230" t="str">
        <f>IF(E230&lt;&gt;"",IF(COUNTIF(BS$3:BS229,E230)&gt;0,"",E230),"")</f>
        <v/>
      </c>
      <c r="BT230" t="str">
        <f>IF(F230&lt;&gt;"",IF(COUNTIF(BT$3:BT229,F230)&gt;0,"",F230),"")</f>
        <v/>
      </c>
      <c r="BU230" t="str">
        <f>IF(G230&lt;&gt;"",IF(COUNTIF(BU$3:BU229,G230)&gt;0,"",G230),"")</f>
        <v/>
      </c>
    </row>
    <row r="231" spans="1:73" ht="18" x14ac:dyDescent="0.2">
      <c r="A231" s="595" t="str">
        <f t="shared" si="58"/>
        <v/>
      </c>
      <c r="B231" s="596"/>
      <c r="C231" s="596"/>
      <c r="D231" s="596"/>
      <c r="E231" s="597"/>
      <c r="F231" s="596"/>
      <c r="G231" s="596"/>
      <c r="H231" s="598"/>
      <c r="I231" s="598"/>
      <c r="J231" s="598"/>
      <c r="K231" s="948"/>
      <c r="L231" s="822"/>
      <c r="M231" s="822"/>
      <c r="N231" s="950"/>
      <c r="O231" s="599"/>
      <c r="P231" s="597"/>
      <c r="Q231" s="597"/>
      <c r="R231" s="597"/>
      <c r="S231" s="600"/>
      <c r="V231" s="362">
        <f t="shared" si="70"/>
        <v>229</v>
      </c>
      <c r="W231" s="601" t="str">
        <f t="shared" si="71"/>
        <v/>
      </c>
      <c r="X231" s="601" t="str">
        <f t="shared" si="59"/>
        <v/>
      </c>
      <c r="Y231" s="601" t="str">
        <f t="shared" si="60"/>
        <v/>
      </c>
      <c r="Z231" s="601" t="str">
        <f t="shared" si="61"/>
        <v/>
      </c>
      <c r="AA231" s="601" t="str">
        <f t="shared" si="62"/>
        <v/>
      </c>
      <c r="AB231" s="601" t="str">
        <f t="shared" si="63"/>
        <v/>
      </c>
      <c r="AD231" s="362" t="str">
        <f>IF(AK231&lt;&gt;"",MAX(AD$3:AD230)+1,"")</f>
        <v/>
      </c>
      <c r="AE231" s="362" t="str">
        <f>IF(AL231&lt;&gt;"",MAX(AE$3:AE230)+1,"")</f>
        <v/>
      </c>
      <c r="AF231" s="362" t="str">
        <f>IF(AM231&lt;&gt;"",MAX(AF$3:AF230)+1,"")</f>
        <v/>
      </c>
      <c r="AG231" s="362" t="str">
        <f>IF(AN231&lt;&gt;"",MAX(AG$3:AG230)+1,"")</f>
        <v/>
      </c>
      <c r="AH231" s="362" t="str">
        <f>IF(AO231&lt;&gt;"",MAX(AH$3:AH230)+1,"")</f>
        <v/>
      </c>
      <c r="AI231" s="362" t="str">
        <f>IF(AP231&lt;&gt;"",MAX(AI$3:AI230)+1,"")</f>
        <v/>
      </c>
      <c r="AK231" s="362" t="str">
        <f>IF(B231="","",IF(COUNTIF($AK$3:AL230,B231)=0,B231,""))</f>
        <v/>
      </c>
      <c r="AL231" s="362" t="str">
        <f>IF(C231="","",IF($B231='Oneri di Urbanizzazione'!$E$29,IF(COUNTIF($AL$3:AL230,$C231)=0,$C231,""),""))</f>
        <v/>
      </c>
      <c r="AM231" s="362" t="str">
        <f>IF(D231="","",IF(AND($B231='Oneri di Urbanizzazione'!$E$29,$C231='Oneri di Urbanizzazione'!$E$31),IF(COUNTIF(AM$3:AM230,$D231)=0,$D231,""),""))</f>
        <v/>
      </c>
      <c r="AN231" s="362" t="str">
        <f>IF(E231="","",IF(AND($B231='Oneri di Urbanizzazione'!$E$29,$C231='Oneri di Urbanizzazione'!$E$31,$D231='Oneri di Urbanizzazione'!$E$34),IF(COUNTIF(AN$3:AN230,$E231)=0,$E231,""),""))</f>
        <v/>
      </c>
      <c r="AO231" s="362" t="str">
        <f>IF(F231="","",IF(AND($B231='Oneri di Urbanizzazione'!$E$29,$C231='Oneri di Urbanizzazione'!$E$31,$D231='Oneri di Urbanizzazione'!$E$34,$E231='Oneri di Urbanizzazione'!$E$36),IF(COUNTIF(AO$3:AO230,$F231)=0,$F231,""),""))</f>
        <v/>
      </c>
      <c r="AP231" s="362" t="str">
        <f>IF(G231="","",IF(AND($B231='Oneri di Urbanizzazione'!$E$29,$C231='Oneri di Urbanizzazione'!$E$31,$D231='Oneri di Urbanizzazione'!$E$34,$E231='Oneri di Urbanizzazione'!$E$36,$F231='Oneri di Urbanizzazione'!$E$38),IF(COUNTIF(AP$3:AP230,$G231)=0,$G231,""),""))</f>
        <v/>
      </c>
      <c r="AY231">
        <f t="shared" si="72"/>
        <v>229</v>
      </c>
      <c r="AZ231" s="375" t="str">
        <f t="shared" si="64"/>
        <v/>
      </c>
      <c r="BA231" s="375" t="str">
        <f t="shared" si="65"/>
        <v/>
      </c>
      <c r="BB231" s="375" t="str">
        <f t="shared" si="66"/>
        <v/>
      </c>
      <c r="BC231" s="375" t="str">
        <f t="shared" si="67"/>
        <v/>
      </c>
      <c r="BD231" s="375" t="str">
        <f t="shared" si="68"/>
        <v/>
      </c>
      <c r="BE231" s="375" t="str">
        <f t="shared" si="69"/>
        <v/>
      </c>
      <c r="BI231" t="str">
        <f>IF(BP231&lt;&gt;"",MAX(BI$3:BI230)+1,"")</f>
        <v/>
      </c>
      <c r="BJ231" t="str">
        <f>IF(BQ231&lt;&gt;"",MAX(BJ$3:BJ230)+1,"")</f>
        <v/>
      </c>
      <c r="BK231" t="str">
        <f>IF(BR231&lt;&gt;"",MAX(BK$3:BK230)+1,"")</f>
        <v/>
      </c>
      <c r="BL231" t="str">
        <f>IF(BS231&lt;&gt;"",MAX(BL$3:BL230)+1,"")</f>
        <v/>
      </c>
      <c r="BM231" t="str">
        <f>IF(BT231&lt;&gt;"",MAX(BM$3:BM230)+1,"")</f>
        <v/>
      </c>
      <c r="BN231" t="str">
        <f>IF(BU231&lt;&gt;"",MAX(BN$3:BN230)+1,"")</f>
        <v/>
      </c>
      <c r="BP231" t="str">
        <f>IF(B231&lt;&gt;"",IF(COUNTIF(BP$3:BP230,B231)&gt;0,"",B231),"")</f>
        <v/>
      </c>
      <c r="BQ231" t="str">
        <f>IF(C231&lt;&gt;"",IF(COUNTIF(BQ$3:BQ230,C231)&gt;0,"",C231),"")</f>
        <v/>
      </c>
      <c r="BR231" t="str">
        <f>IF(D231&lt;&gt;"",IF(COUNTIF(BR$3:BR230,D231)&gt;0,"",D231),"")</f>
        <v/>
      </c>
      <c r="BS231" t="str">
        <f>IF(E231&lt;&gt;"",IF(COUNTIF(BS$3:BS230,E231)&gt;0,"",E231),"")</f>
        <v/>
      </c>
      <c r="BT231" t="str">
        <f>IF(F231&lt;&gt;"",IF(COUNTIF(BT$3:BT230,F231)&gt;0,"",F231),"")</f>
        <v/>
      </c>
      <c r="BU231" t="str">
        <f>IF(G231&lt;&gt;"",IF(COUNTIF(BU$3:BU230,G231)&gt;0,"",G231),"")</f>
        <v/>
      </c>
    </row>
    <row r="232" spans="1:73" ht="18" x14ac:dyDescent="0.2">
      <c r="A232" s="595" t="str">
        <f t="shared" si="58"/>
        <v/>
      </c>
      <c r="B232" s="596"/>
      <c r="C232" s="596"/>
      <c r="D232" s="596"/>
      <c r="E232" s="597"/>
      <c r="F232" s="596"/>
      <c r="G232" s="596"/>
      <c r="H232" s="598"/>
      <c r="I232" s="598"/>
      <c r="J232" s="598"/>
      <c r="K232" s="948"/>
      <c r="L232" s="822"/>
      <c r="M232" s="822"/>
      <c r="N232" s="950"/>
      <c r="O232" s="599"/>
      <c r="P232" s="597"/>
      <c r="Q232" s="597"/>
      <c r="R232" s="597"/>
      <c r="S232" s="600"/>
      <c r="V232" s="362">
        <f t="shared" si="70"/>
        <v>230</v>
      </c>
      <c r="W232" s="601" t="str">
        <f t="shared" si="71"/>
        <v/>
      </c>
      <c r="X232" s="601" t="str">
        <f t="shared" si="59"/>
        <v/>
      </c>
      <c r="Y232" s="601" t="str">
        <f t="shared" si="60"/>
        <v/>
      </c>
      <c r="Z232" s="601" t="str">
        <f t="shared" si="61"/>
        <v/>
      </c>
      <c r="AA232" s="601" t="str">
        <f t="shared" si="62"/>
        <v/>
      </c>
      <c r="AB232" s="601" t="str">
        <f t="shared" si="63"/>
        <v/>
      </c>
      <c r="AD232" s="362" t="str">
        <f>IF(AK232&lt;&gt;"",MAX(AD$3:AD231)+1,"")</f>
        <v/>
      </c>
      <c r="AE232" s="362" t="str">
        <f>IF(AL232&lt;&gt;"",MAX(AE$3:AE231)+1,"")</f>
        <v/>
      </c>
      <c r="AF232" s="362" t="str">
        <f>IF(AM232&lt;&gt;"",MAX(AF$3:AF231)+1,"")</f>
        <v/>
      </c>
      <c r="AG232" s="362" t="str">
        <f>IF(AN232&lt;&gt;"",MAX(AG$3:AG231)+1,"")</f>
        <v/>
      </c>
      <c r="AH232" s="362" t="str">
        <f>IF(AO232&lt;&gt;"",MAX(AH$3:AH231)+1,"")</f>
        <v/>
      </c>
      <c r="AI232" s="362" t="str">
        <f>IF(AP232&lt;&gt;"",MAX(AI$3:AI231)+1,"")</f>
        <v/>
      </c>
      <c r="AK232" s="362" t="str">
        <f>IF(B232="","",IF(COUNTIF($AK$3:AL231,B232)=0,B232,""))</f>
        <v/>
      </c>
      <c r="AL232" s="362" t="str">
        <f>IF(C232="","",IF($B232='Oneri di Urbanizzazione'!$E$29,IF(COUNTIF($AL$3:AL231,$C232)=0,$C232,""),""))</f>
        <v/>
      </c>
      <c r="AM232" s="362" t="str">
        <f>IF(D232="","",IF(AND($B232='Oneri di Urbanizzazione'!$E$29,$C232='Oneri di Urbanizzazione'!$E$31),IF(COUNTIF(AM$3:AM231,$D232)=0,$D232,""),""))</f>
        <v/>
      </c>
      <c r="AN232" s="362" t="str">
        <f>IF(E232="","",IF(AND($B232='Oneri di Urbanizzazione'!$E$29,$C232='Oneri di Urbanizzazione'!$E$31,$D232='Oneri di Urbanizzazione'!$E$34),IF(COUNTIF(AN$3:AN231,$E232)=0,$E232,""),""))</f>
        <v/>
      </c>
      <c r="AO232" s="362" t="str">
        <f>IF(F232="","",IF(AND($B232='Oneri di Urbanizzazione'!$E$29,$C232='Oneri di Urbanizzazione'!$E$31,$D232='Oneri di Urbanizzazione'!$E$34,$E232='Oneri di Urbanizzazione'!$E$36),IF(COUNTIF(AO$3:AO231,$F232)=0,$F232,""),""))</f>
        <v/>
      </c>
      <c r="AP232" s="362" t="str">
        <f>IF(G232="","",IF(AND($B232='Oneri di Urbanizzazione'!$E$29,$C232='Oneri di Urbanizzazione'!$E$31,$D232='Oneri di Urbanizzazione'!$E$34,$E232='Oneri di Urbanizzazione'!$E$36,$F232='Oneri di Urbanizzazione'!$E$38),IF(COUNTIF(AP$3:AP231,$G232)=0,$G232,""),""))</f>
        <v/>
      </c>
      <c r="AY232">
        <f t="shared" si="72"/>
        <v>230</v>
      </c>
      <c r="AZ232" s="375" t="str">
        <f t="shared" si="64"/>
        <v/>
      </c>
      <c r="BA232" s="375" t="str">
        <f t="shared" si="65"/>
        <v/>
      </c>
      <c r="BB232" s="375" t="str">
        <f t="shared" si="66"/>
        <v/>
      </c>
      <c r="BC232" s="375" t="str">
        <f t="shared" si="67"/>
        <v/>
      </c>
      <c r="BD232" s="375" t="str">
        <f t="shared" si="68"/>
        <v/>
      </c>
      <c r="BE232" s="375" t="str">
        <f t="shared" si="69"/>
        <v/>
      </c>
      <c r="BI232" t="str">
        <f>IF(BP232&lt;&gt;"",MAX(BI$3:BI231)+1,"")</f>
        <v/>
      </c>
      <c r="BJ232" t="str">
        <f>IF(BQ232&lt;&gt;"",MAX(BJ$3:BJ231)+1,"")</f>
        <v/>
      </c>
      <c r="BK232" t="str">
        <f>IF(BR232&lt;&gt;"",MAX(BK$3:BK231)+1,"")</f>
        <v/>
      </c>
      <c r="BL232" t="str">
        <f>IF(BS232&lt;&gt;"",MAX(BL$3:BL231)+1,"")</f>
        <v/>
      </c>
      <c r="BM232" t="str">
        <f>IF(BT232&lt;&gt;"",MAX(BM$3:BM231)+1,"")</f>
        <v/>
      </c>
      <c r="BN232" t="str">
        <f>IF(BU232&lt;&gt;"",MAX(BN$3:BN231)+1,"")</f>
        <v/>
      </c>
      <c r="BP232" t="str">
        <f>IF(B232&lt;&gt;"",IF(COUNTIF(BP$3:BP231,B232)&gt;0,"",B232),"")</f>
        <v/>
      </c>
      <c r="BQ232" t="str">
        <f>IF(C232&lt;&gt;"",IF(COUNTIF(BQ$3:BQ231,C232)&gt;0,"",C232),"")</f>
        <v/>
      </c>
      <c r="BR232" t="str">
        <f>IF(D232&lt;&gt;"",IF(COUNTIF(BR$3:BR231,D232)&gt;0,"",D232),"")</f>
        <v/>
      </c>
      <c r="BS232" t="str">
        <f>IF(E232&lt;&gt;"",IF(COUNTIF(BS$3:BS231,E232)&gt;0,"",E232),"")</f>
        <v/>
      </c>
      <c r="BT232" t="str">
        <f>IF(F232&lt;&gt;"",IF(COUNTIF(BT$3:BT231,F232)&gt;0,"",F232),"")</f>
        <v/>
      </c>
      <c r="BU232" t="str">
        <f>IF(G232&lt;&gt;"",IF(COUNTIF(BU$3:BU231,G232)&gt;0,"",G232),"")</f>
        <v/>
      </c>
    </row>
    <row r="233" spans="1:73" ht="18" x14ac:dyDescent="0.2">
      <c r="A233" s="595" t="str">
        <f t="shared" si="58"/>
        <v/>
      </c>
      <c r="B233" s="596"/>
      <c r="C233" s="596"/>
      <c r="D233" s="596"/>
      <c r="E233" s="597"/>
      <c r="F233" s="596"/>
      <c r="G233" s="596"/>
      <c r="H233" s="598"/>
      <c r="I233" s="598"/>
      <c r="J233" s="598"/>
      <c r="K233" s="948"/>
      <c r="L233" s="822"/>
      <c r="M233" s="822"/>
      <c r="N233" s="950"/>
      <c r="O233" s="599"/>
      <c r="P233" s="597"/>
      <c r="Q233" s="597"/>
      <c r="R233" s="597"/>
      <c r="S233" s="600"/>
      <c r="V233" s="362">
        <f t="shared" si="70"/>
        <v>231</v>
      </c>
      <c r="W233" s="601" t="str">
        <f t="shared" si="71"/>
        <v/>
      </c>
      <c r="X233" s="601" t="str">
        <f t="shared" si="59"/>
        <v/>
      </c>
      <c r="Y233" s="601" t="str">
        <f t="shared" si="60"/>
        <v/>
      </c>
      <c r="Z233" s="601" t="str">
        <f t="shared" si="61"/>
        <v/>
      </c>
      <c r="AA233" s="601" t="str">
        <f t="shared" si="62"/>
        <v/>
      </c>
      <c r="AB233" s="601" t="str">
        <f t="shared" si="63"/>
        <v/>
      </c>
      <c r="AD233" s="362" t="str">
        <f>IF(AK233&lt;&gt;"",MAX(AD$3:AD232)+1,"")</f>
        <v/>
      </c>
      <c r="AE233" s="362" t="str">
        <f>IF(AL233&lt;&gt;"",MAX(AE$3:AE232)+1,"")</f>
        <v/>
      </c>
      <c r="AF233" s="362" t="str">
        <f>IF(AM233&lt;&gt;"",MAX(AF$3:AF232)+1,"")</f>
        <v/>
      </c>
      <c r="AG233" s="362" t="str">
        <f>IF(AN233&lt;&gt;"",MAX(AG$3:AG232)+1,"")</f>
        <v/>
      </c>
      <c r="AH233" s="362" t="str">
        <f>IF(AO233&lt;&gt;"",MAX(AH$3:AH232)+1,"")</f>
        <v/>
      </c>
      <c r="AI233" s="362" t="str">
        <f>IF(AP233&lt;&gt;"",MAX(AI$3:AI232)+1,"")</f>
        <v/>
      </c>
      <c r="AK233" s="362" t="str">
        <f>IF(B233="","",IF(COUNTIF($AK$3:AL232,B233)=0,B233,""))</f>
        <v/>
      </c>
      <c r="AL233" s="362" t="str">
        <f>IF(C233="","",IF($B233='Oneri di Urbanizzazione'!$E$29,IF(COUNTIF($AL$3:AL232,$C233)=0,$C233,""),""))</f>
        <v/>
      </c>
      <c r="AM233" s="362" t="str">
        <f>IF(D233="","",IF(AND($B233='Oneri di Urbanizzazione'!$E$29,$C233='Oneri di Urbanizzazione'!$E$31),IF(COUNTIF(AM$3:AM232,$D233)=0,$D233,""),""))</f>
        <v/>
      </c>
      <c r="AN233" s="362" t="str">
        <f>IF(E233="","",IF(AND($B233='Oneri di Urbanizzazione'!$E$29,$C233='Oneri di Urbanizzazione'!$E$31,$D233='Oneri di Urbanizzazione'!$E$34),IF(COUNTIF(AN$3:AN232,$E233)=0,$E233,""),""))</f>
        <v/>
      </c>
      <c r="AO233" s="362" t="str">
        <f>IF(F233="","",IF(AND($B233='Oneri di Urbanizzazione'!$E$29,$C233='Oneri di Urbanizzazione'!$E$31,$D233='Oneri di Urbanizzazione'!$E$34,$E233='Oneri di Urbanizzazione'!$E$36),IF(COUNTIF(AO$3:AO232,$F233)=0,$F233,""),""))</f>
        <v/>
      </c>
      <c r="AP233" s="362" t="str">
        <f>IF(G233="","",IF(AND($B233='Oneri di Urbanizzazione'!$E$29,$C233='Oneri di Urbanizzazione'!$E$31,$D233='Oneri di Urbanizzazione'!$E$34,$E233='Oneri di Urbanizzazione'!$E$36,$F233='Oneri di Urbanizzazione'!$E$38),IF(COUNTIF(AP$3:AP232,$G233)=0,$G233,""),""))</f>
        <v/>
      </c>
      <c r="AY233">
        <f t="shared" si="72"/>
        <v>231</v>
      </c>
      <c r="AZ233" s="375" t="str">
        <f t="shared" si="64"/>
        <v/>
      </c>
      <c r="BA233" s="375" t="str">
        <f t="shared" si="65"/>
        <v/>
      </c>
      <c r="BB233" s="375" t="str">
        <f t="shared" si="66"/>
        <v/>
      </c>
      <c r="BC233" s="375" t="str">
        <f t="shared" si="67"/>
        <v/>
      </c>
      <c r="BD233" s="375" t="str">
        <f t="shared" si="68"/>
        <v/>
      </c>
      <c r="BE233" s="375" t="str">
        <f t="shared" si="69"/>
        <v/>
      </c>
      <c r="BI233" t="str">
        <f>IF(BP233&lt;&gt;"",MAX(BI$3:BI232)+1,"")</f>
        <v/>
      </c>
      <c r="BJ233" t="str">
        <f>IF(BQ233&lt;&gt;"",MAX(BJ$3:BJ232)+1,"")</f>
        <v/>
      </c>
      <c r="BK233" t="str">
        <f>IF(BR233&lt;&gt;"",MAX(BK$3:BK232)+1,"")</f>
        <v/>
      </c>
      <c r="BL233" t="str">
        <f>IF(BS233&lt;&gt;"",MAX(BL$3:BL232)+1,"")</f>
        <v/>
      </c>
      <c r="BM233" t="str">
        <f>IF(BT233&lt;&gt;"",MAX(BM$3:BM232)+1,"")</f>
        <v/>
      </c>
      <c r="BN233" t="str">
        <f>IF(BU233&lt;&gt;"",MAX(BN$3:BN232)+1,"")</f>
        <v/>
      </c>
      <c r="BP233" t="str">
        <f>IF(B233&lt;&gt;"",IF(COUNTIF(BP$3:BP232,B233)&gt;0,"",B233),"")</f>
        <v/>
      </c>
      <c r="BQ233" t="str">
        <f>IF(C233&lt;&gt;"",IF(COUNTIF(BQ$3:BQ232,C233)&gt;0,"",C233),"")</f>
        <v/>
      </c>
      <c r="BR233" t="str">
        <f>IF(D233&lt;&gt;"",IF(COUNTIF(BR$3:BR232,D233)&gt;0,"",D233),"")</f>
        <v/>
      </c>
      <c r="BS233" t="str">
        <f>IF(E233&lt;&gt;"",IF(COUNTIF(BS$3:BS232,E233)&gt;0,"",E233),"")</f>
        <v/>
      </c>
      <c r="BT233" t="str">
        <f>IF(F233&lt;&gt;"",IF(COUNTIF(BT$3:BT232,F233)&gt;0,"",F233),"")</f>
        <v/>
      </c>
      <c r="BU233" t="str">
        <f>IF(G233&lt;&gt;"",IF(COUNTIF(BU$3:BU232,G233)&gt;0,"",G233),"")</f>
        <v/>
      </c>
    </row>
    <row r="234" spans="1:73" ht="18" x14ac:dyDescent="0.2">
      <c r="A234" s="595" t="str">
        <f t="shared" si="58"/>
        <v/>
      </c>
      <c r="B234" s="596"/>
      <c r="C234" s="596"/>
      <c r="D234" s="596"/>
      <c r="E234" s="597"/>
      <c r="F234" s="596"/>
      <c r="G234" s="596"/>
      <c r="H234" s="598"/>
      <c r="I234" s="598"/>
      <c r="J234" s="598"/>
      <c r="K234" s="948"/>
      <c r="L234" s="822"/>
      <c r="M234" s="822"/>
      <c r="N234" s="950"/>
      <c r="O234" s="599"/>
      <c r="P234" s="597"/>
      <c r="Q234" s="597"/>
      <c r="R234" s="597"/>
      <c r="S234" s="600"/>
      <c r="V234" s="362">
        <f t="shared" si="70"/>
        <v>232</v>
      </c>
      <c r="W234" s="601" t="str">
        <f t="shared" si="71"/>
        <v/>
      </c>
      <c r="X234" s="601" t="str">
        <f t="shared" si="59"/>
        <v/>
      </c>
      <c r="Y234" s="601" t="str">
        <f t="shared" si="60"/>
        <v/>
      </c>
      <c r="Z234" s="601" t="str">
        <f t="shared" si="61"/>
        <v/>
      </c>
      <c r="AA234" s="601" t="str">
        <f t="shared" si="62"/>
        <v/>
      </c>
      <c r="AB234" s="601" t="str">
        <f t="shared" si="63"/>
        <v/>
      </c>
      <c r="AD234" s="362" t="str">
        <f>IF(AK234&lt;&gt;"",MAX(AD$3:AD233)+1,"")</f>
        <v/>
      </c>
      <c r="AE234" s="362" t="str">
        <f>IF(AL234&lt;&gt;"",MAX(AE$3:AE233)+1,"")</f>
        <v/>
      </c>
      <c r="AF234" s="362" t="str">
        <f>IF(AM234&lt;&gt;"",MAX(AF$3:AF233)+1,"")</f>
        <v/>
      </c>
      <c r="AG234" s="362" t="str">
        <f>IF(AN234&lt;&gt;"",MAX(AG$3:AG233)+1,"")</f>
        <v/>
      </c>
      <c r="AH234" s="362" t="str">
        <f>IF(AO234&lt;&gt;"",MAX(AH$3:AH233)+1,"")</f>
        <v/>
      </c>
      <c r="AI234" s="362" t="str">
        <f>IF(AP234&lt;&gt;"",MAX(AI$3:AI233)+1,"")</f>
        <v/>
      </c>
      <c r="AK234" s="362" t="str">
        <f>IF(B234="","",IF(COUNTIF($AK$3:AL233,B234)=0,B234,""))</f>
        <v/>
      </c>
      <c r="AL234" s="362" t="str">
        <f>IF(C234="","",IF($B234='Oneri di Urbanizzazione'!$E$29,IF(COUNTIF($AL$3:AL233,$C234)=0,$C234,""),""))</f>
        <v/>
      </c>
      <c r="AM234" s="362" t="str">
        <f>IF(D234="","",IF(AND($B234='Oneri di Urbanizzazione'!$E$29,$C234='Oneri di Urbanizzazione'!$E$31),IF(COUNTIF(AM$3:AM233,$D234)=0,$D234,""),""))</f>
        <v/>
      </c>
      <c r="AN234" s="362" t="str">
        <f>IF(E234="","",IF(AND($B234='Oneri di Urbanizzazione'!$E$29,$C234='Oneri di Urbanizzazione'!$E$31,$D234='Oneri di Urbanizzazione'!$E$34),IF(COUNTIF(AN$3:AN233,$E234)=0,$E234,""),""))</f>
        <v/>
      </c>
      <c r="AO234" s="362" t="str">
        <f>IF(F234="","",IF(AND($B234='Oneri di Urbanizzazione'!$E$29,$C234='Oneri di Urbanizzazione'!$E$31,$D234='Oneri di Urbanizzazione'!$E$34,$E234='Oneri di Urbanizzazione'!$E$36),IF(COUNTIF(AO$3:AO233,$F234)=0,$F234,""),""))</f>
        <v/>
      </c>
      <c r="AP234" s="362" t="str">
        <f>IF(G234="","",IF(AND($B234='Oneri di Urbanizzazione'!$E$29,$C234='Oneri di Urbanizzazione'!$E$31,$D234='Oneri di Urbanizzazione'!$E$34,$E234='Oneri di Urbanizzazione'!$E$36,$F234='Oneri di Urbanizzazione'!$E$38),IF(COUNTIF(AP$3:AP233,$G234)=0,$G234,""),""))</f>
        <v/>
      </c>
      <c r="AY234">
        <f t="shared" si="72"/>
        <v>232</v>
      </c>
      <c r="AZ234" s="375" t="str">
        <f t="shared" si="64"/>
        <v/>
      </c>
      <c r="BA234" s="375" t="str">
        <f t="shared" si="65"/>
        <v/>
      </c>
      <c r="BB234" s="375" t="str">
        <f t="shared" si="66"/>
        <v/>
      </c>
      <c r="BC234" s="375" t="str">
        <f t="shared" si="67"/>
        <v/>
      </c>
      <c r="BD234" s="375" t="str">
        <f t="shared" si="68"/>
        <v/>
      </c>
      <c r="BE234" s="375" t="str">
        <f t="shared" si="69"/>
        <v/>
      </c>
      <c r="BI234" t="str">
        <f>IF(BP234&lt;&gt;"",MAX(BI$3:BI233)+1,"")</f>
        <v/>
      </c>
      <c r="BJ234" t="str">
        <f>IF(BQ234&lt;&gt;"",MAX(BJ$3:BJ233)+1,"")</f>
        <v/>
      </c>
      <c r="BK234" t="str">
        <f>IF(BR234&lt;&gt;"",MAX(BK$3:BK233)+1,"")</f>
        <v/>
      </c>
      <c r="BL234" t="str">
        <f>IF(BS234&lt;&gt;"",MAX(BL$3:BL233)+1,"")</f>
        <v/>
      </c>
      <c r="BM234" t="str">
        <f>IF(BT234&lt;&gt;"",MAX(BM$3:BM233)+1,"")</f>
        <v/>
      </c>
      <c r="BN234" t="str">
        <f>IF(BU234&lt;&gt;"",MAX(BN$3:BN233)+1,"")</f>
        <v/>
      </c>
      <c r="BP234" t="str">
        <f>IF(B234&lt;&gt;"",IF(COUNTIF(BP$3:BP233,B234)&gt;0,"",B234),"")</f>
        <v/>
      </c>
      <c r="BQ234" t="str">
        <f>IF(C234&lt;&gt;"",IF(COUNTIF(BQ$3:BQ233,C234)&gt;0,"",C234),"")</f>
        <v/>
      </c>
      <c r="BR234" t="str">
        <f>IF(D234&lt;&gt;"",IF(COUNTIF(BR$3:BR233,D234)&gt;0,"",D234),"")</f>
        <v/>
      </c>
      <c r="BS234" t="str">
        <f>IF(E234&lt;&gt;"",IF(COUNTIF(BS$3:BS233,E234)&gt;0,"",E234),"")</f>
        <v/>
      </c>
      <c r="BT234" t="str">
        <f>IF(F234&lt;&gt;"",IF(COUNTIF(BT$3:BT233,F234)&gt;0,"",F234),"")</f>
        <v/>
      </c>
      <c r="BU234" t="str">
        <f>IF(G234&lt;&gt;"",IF(COUNTIF(BU$3:BU233,G234)&gt;0,"",G234),"")</f>
        <v/>
      </c>
    </row>
    <row r="235" spans="1:73" ht="18" x14ac:dyDescent="0.2">
      <c r="A235" s="595" t="str">
        <f t="shared" si="58"/>
        <v/>
      </c>
      <c r="B235" s="596"/>
      <c r="C235" s="596"/>
      <c r="D235" s="596"/>
      <c r="E235" s="597"/>
      <c r="F235" s="596"/>
      <c r="G235" s="596"/>
      <c r="H235" s="598"/>
      <c r="I235" s="598"/>
      <c r="J235" s="598"/>
      <c r="K235" s="948"/>
      <c r="L235" s="822"/>
      <c r="M235" s="822"/>
      <c r="N235" s="950"/>
      <c r="O235" s="599"/>
      <c r="P235" s="597"/>
      <c r="Q235" s="597"/>
      <c r="R235" s="597"/>
      <c r="S235" s="600"/>
      <c r="V235" s="362">
        <f t="shared" si="70"/>
        <v>233</v>
      </c>
      <c r="W235" s="601" t="str">
        <f t="shared" si="71"/>
        <v/>
      </c>
      <c r="X235" s="601" t="str">
        <f t="shared" si="59"/>
        <v/>
      </c>
      <c r="Y235" s="601" t="str">
        <f t="shared" si="60"/>
        <v/>
      </c>
      <c r="Z235" s="601" t="str">
        <f t="shared" si="61"/>
        <v/>
      </c>
      <c r="AA235" s="601" t="str">
        <f t="shared" si="62"/>
        <v/>
      </c>
      <c r="AB235" s="601" t="str">
        <f t="shared" si="63"/>
        <v/>
      </c>
      <c r="AD235" s="362" t="str">
        <f>IF(AK235&lt;&gt;"",MAX(AD$3:AD234)+1,"")</f>
        <v/>
      </c>
      <c r="AE235" s="362" t="str">
        <f>IF(AL235&lt;&gt;"",MAX(AE$3:AE234)+1,"")</f>
        <v/>
      </c>
      <c r="AF235" s="362" t="str">
        <f>IF(AM235&lt;&gt;"",MAX(AF$3:AF234)+1,"")</f>
        <v/>
      </c>
      <c r="AG235" s="362" t="str">
        <f>IF(AN235&lt;&gt;"",MAX(AG$3:AG234)+1,"")</f>
        <v/>
      </c>
      <c r="AH235" s="362" t="str">
        <f>IF(AO235&lt;&gt;"",MAX(AH$3:AH234)+1,"")</f>
        <v/>
      </c>
      <c r="AI235" s="362" t="str">
        <f>IF(AP235&lt;&gt;"",MAX(AI$3:AI234)+1,"")</f>
        <v/>
      </c>
      <c r="AK235" s="362" t="str">
        <f>IF(B235="","",IF(COUNTIF($AK$3:AL234,B235)=0,B235,""))</f>
        <v/>
      </c>
      <c r="AL235" s="362" t="str">
        <f>IF(C235="","",IF($B235='Oneri di Urbanizzazione'!$E$29,IF(COUNTIF($AL$3:AL234,$C235)=0,$C235,""),""))</f>
        <v/>
      </c>
      <c r="AM235" s="362" t="str">
        <f>IF(D235="","",IF(AND($B235='Oneri di Urbanizzazione'!$E$29,$C235='Oneri di Urbanizzazione'!$E$31),IF(COUNTIF(AM$3:AM234,$D235)=0,$D235,""),""))</f>
        <v/>
      </c>
      <c r="AN235" s="362" t="str">
        <f>IF(E235="","",IF(AND($B235='Oneri di Urbanizzazione'!$E$29,$C235='Oneri di Urbanizzazione'!$E$31,$D235='Oneri di Urbanizzazione'!$E$34),IF(COUNTIF(AN$3:AN234,$E235)=0,$E235,""),""))</f>
        <v/>
      </c>
      <c r="AO235" s="362" t="str">
        <f>IF(F235="","",IF(AND($B235='Oneri di Urbanizzazione'!$E$29,$C235='Oneri di Urbanizzazione'!$E$31,$D235='Oneri di Urbanizzazione'!$E$34,$E235='Oneri di Urbanizzazione'!$E$36),IF(COUNTIF(AO$3:AO234,$F235)=0,$F235,""),""))</f>
        <v/>
      </c>
      <c r="AP235" s="362" t="str">
        <f>IF(G235="","",IF(AND($B235='Oneri di Urbanizzazione'!$E$29,$C235='Oneri di Urbanizzazione'!$E$31,$D235='Oneri di Urbanizzazione'!$E$34,$E235='Oneri di Urbanizzazione'!$E$36,$F235='Oneri di Urbanizzazione'!$E$38),IF(COUNTIF(AP$3:AP234,$G235)=0,$G235,""),""))</f>
        <v/>
      </c>
      <c r="AY235">
        <f t="shared" si="72"/>
        <v>233</v>
      </c>
      <c r="AZ235" s="375" t="str">
        <f t="shared" si="64"/>
        <v/>
      </c>
      <c r="BA235" s="375" t="str">
        <f t="shared" si="65"/>
        <v/>
      </c>
      <c r="BB235" s="375" t="str">
        <f t="shared" si="66"/>
        <v/>
      </c>
      <c r="BC235" s="375" t="str">
        <f t="shared" si="67"/>
        <v/>
      </c>
      <c r="BD235" s="375" t="str">
        <f t="shared" si="68"/>
        <v/>
      </c>
      <c r="BE235" s="375" t="str">
        <f t="shared" si="69"/>
        <v/>
      </c>
      <c r="BI235" t="str">
        <f>IF(BP235&lt;&gt;"",MAX(BI$3:BI234)+1,"")</f>
        <v/>
      </c>
      <c r="BJ235" t="str">
        <f>IF(BQ235&lt;&gt;"",MAX(BJ$3:BJ234)+1,"")</f>
        <v/>
      </c>
      <c r="BK235" t="str">
        <f>IF(BR235&lt;&gt;"",MAX(BK$3:BK234)+1,"")</f>
        <v/>
      </c>
      <c r="BL235" t="str">
        <f>IF(BS235&lt;&gt;"",MAX(BL$3:BL234)+1,"")</f>
        <v/>
      </c>
      <c r="BM235" t="str">
        <f>IF(BT235&lt;&gt;"",MAX(BM$3:BM234)+1,"")</f>
        <v/>
      </c>
      <c r="BN235" t="str">
        <f>IF(BU235&lt;&gt;"",MAX(BN$3:BN234)+1,"")</f>
        <v/>
      </c>
      <c r="BP235" t="str">
        <f>IF(B235&lt;&gt;"",IF(COUNTIF(BP$3:BP234,B235)&gt;0,"",B235),"")</f>
        <v/>
      </c>
      <c r="BQ235" t="str">
        <f>IF(C235&lt;&gt;"",IF(COUNTIF(BQ$3:BQ234,C235)&gt;0,"",C235),"")</f>
        <v/>
      </c>
      <c r="BR235" t="str">
        <f>IF(D235&lt;&gt;"",IF(COUNTIF(BR$3:BR234,D235)&gt;0,"",D235),"")</f>
        <v/>
      </c>
      <c r="BS235" t="str">
        <f>IF(E235&lt;&gt;"",IF(COUNTIF(BS$3:BS234,E235)&gt;0,"",E235),"")</f>
        <v/>
      </c>
      <c r="BT235" t="str">
        <f>IF(F235&lt;&gt;"",IF(COUNTIF(BT$3:BT234,F235)&gt;0,"",F235),"")</f>
        <v/>
      </c>
      <c r="BU235" t="str">
        <f>IF(G235&lt;&gt;"",IF(COUNTIF(BU$3:BU234,G235)&gt;0,"",G235),"")</f>
        <v/>
      </c>
    </row>
    <row r="236" spans="1:73" ht="18" x14ac:dyDescent="0.2">
      <c r="A236" s="595" t="str">
        <f t="shared" si="58"/>
        <v/>
      </c>
      <c r="B236" s="596"/>
      <c r="C236" s="596"/>
      <c r="D236" s="596"/>
      <c r="E236" s="597"/>
      <c r="F236" s="596"/>
      <c r="G236" s="596"/>
      <c r="H236" s="598"/>
      <c r="I236" s="598"/>
      <c r="J236" s="598"/>
      <c r="K236" s="948"/>
      <c r="L236" s="822"/>
      <c r="M236" s="822"/>
      <c r="N236" s="950"/>
      <c r="O236" s="599"/>
      <c r="P236" s="597"/>
      <c r="Q236" s="597"/>
      <c r="R236" s="597"/>
      <c r="S236" s="600"/>
      <c r="V236" s="362">
        <f t="shared" si="70"/>
        <v>234</v>
      </c>
      <c r="W236" s="601" t="str">
        <f t="shared" si="71"/>
        <v/>
      </c>
      <c r="X236" s="601" t="str">
        <f t="shared" si="59"/>
        <v/>
      </c>
      <c r="Y236" s="601" t="str">
        <f t="shared" si="60"/>
        <v/>
      </c>
      <c r="Z236" s="601" t="str">
        <f t="shared" si="61"/>
        <v/>
      </c>
      <c r="AA236" s="601" t="str">
        <f t="shared" si="62"/>
        <v/>
      </c>
      <c r="AB236" s="601" t="str">
        <f t="shared" si="63"/>
        <v/>
      </c>
      <c r="AD236" s="362" t="str">
        <f>IF(AK236&lt;&gt;"",MAX(AD$3:AD235)+1,"")</f>
        <v/>
      </c>
      <c r="AE236" s="362" t="str">
        <f>IF(AL236&lt;&gt;"",MAX(AE$3:AE235)+1,"")</f>
        <v/>
      </c>
      <c r="AF236" s="362" t="str">
        <f>IF(AM236&lt;&gt;"",MAX(AF$3:AF235)+1,"")</f>
        <v/>
      </c>
      <c r="AG236" s="362" t="str">
        <f>IF(AN236&lt;&gt;"",MAX(AG$3:AG235)+1,"")</f>
        <v/>
      </c>
      <c r="AH236" s="362" t="str">
        <f>IF(AO236&lt;&gt;"",MAX(AH$3:AH235)+1,"")</f>
        <v/>
      </c>
      <c r="AI236" s="362" t="str">
        <f>IF(AP236&lt;&gt;"",MAX(AI$3:AI235)+1,"")</f>
        <v/>
      </c>
      <c r="AK236" s="362" t="str">
        <f>IF(B236="","",IF(COUNTIF($AK$3:AL235,B236)=0,B236,""))</f>
        <v/>
      </c>
      <c r="AL236" s="362" t="str">
        <f>IF(C236="","",IF($B236='Oneri di Urbanizzazione'!$E$29,IF(COUNTIF($AL$3:AL235,$C236)=0,$C236,""),""))</f>
        <v/>
      </c>
      <c r="AM236" s="362" t="str">
        <f>IF(D236="","",IF(AND($B236='Oneri di Urbanizzazione'!$E$29,$C236='Oneri di Urbanizzazione'!$E$31),IF(COUNTIF(AM$3:AM235,$D236)=0,$D236,""),""))</f>
        <v/>
      </c>
      <c r="AN236" s="362" t="str">
        <f>IF(E236="","",IF(AND($B236='Oneri di Urbanizzazione'!$E$29,$C236='Oneri di Urbanizzazione'!$E$31,$D236='Oneri di Urbanizzazione'!$E$34),IF(COUNTIF(AN$3:AN235,$E236)=0,$E236,""),""))</f>
        <v/>
      </c>
      <c r="AO236" s="362" t="str">
        <f>IF(F236="","",IF(AND($B236='Oneri di Urbanizzazione'!$E$29,$C236='Oneri di Urbanizzazione'!$E$31,$D236='Oneri di Urbanizzazione'!$E$34,$E236='Oneri di Urbanizzazione'!$E$36),IF(COUNTIF(AO$3:AO235,$F236)=0,$F236,""),""))</f>
        <v/>
      </c>
      <c r="AP236" s="362" t="str">
        <f>IF(G236="","",IF(AND($B236='Oneri di Urbanizzazione'!$E$29,$C236='Oneri di Urbanizzazione'!$E$31,$D236='Oneri di Urbanizzazione'!$E$34,$E236='Oneri di Urbanizzazione'!$E$36,$F236='Oneri di Urbanizzazione'!$E$38),IF(COUNTIF(AP$3:AP235,$G236)=0,$G236,""),""))</f>
        <v/>
      </c>
      <c r="AY236">
        <f t="shared" si="72"/>
        <v>234</v>
      </c>
      <c r="AZ236" s="375" t="str">
        <f t="shared" si="64"/>
        <v/>
      </c>
      <c r="BA236" s="375" t="str">
        <f t="shared" si="65"/>
        <v/>
      </c>
      <c r="BB236" s="375" t="str">
        <f t="shared" si="66"/>
        <v/>
      </c>
      <c r="BC236" s="375" t="str">
        <f t="shared" si="67"/>
        <v/>
      </c>
      <c r="BD236" s="375" t="str">
        <f t="shared" si="68"/>
        <v/>
      </c>
      <c r="BE236" s="375" t="str">
        <f t="shared" si="69"/>
        <v/>
      </c>
      <c r="BI236" t="str">
        <f>IF(BP236&lt;&gt;"",MAX(BI$3:BI235)+1,"")</f>
        <v/>
      </c>
      <c r="BJ236" t="str">
        <f>IF(BQ236&lt;&gt;"",MAX(BJ$3:BJ235)+1,"")</f>
        <v/>
      </c>
      <c r="BK236" t="str">
        <f>IF(BR236&lt;&gt;"",MAX(BK$3:BK235)+1,"")</f>
        <v/>
      </c>
      <c r="BL236" t="str">
        <f>IF(BS236&lt;&gt;"",MAX(BL$3:BL235)+1,"")</f>
        <v/>
      </c>
      <c r="BM236" t="str">
        <f>IF(BT236&lt;&gt;"",MAX(BM$3:BM235)+1,"")</f>
        <v/>
      </c>
      <c r="BN236" t="str">
        <f>IF(BU236&lt;&gt;"",MAX(BN$3:BN235)+1,"")</f>
        <v/>
      </c>
      <c r="BP236" t="str">
        <f>IF(B236&lt;&gt;"",IF(COUNTIF(BP$3:BP235,B236)&gt;0,"",B236),"")</f>
        <v/>
      </c>
      <c r="BQ236" t="str">
        <f>IF(C236&lt;&gt;"",IF(COUNTIF(BQ$3:BQ235,C236)&gt;0,"",C236),"")</f>
        <v/>
      </c>
      <c r="BR236" t="str">
        <f>IF(D236&lt;&gt;"",IF(COUNTIF(BR$3:BR235,D236)&gt;0,"",D236),"")</f>
        <v/>
      </c>
      <c r="BS236" t="str">
        <f>IF(E236&lt;&gt;"",IF(COUNTIF(BS$3:BS235,E236)&gt;0,"",E236),"")</f>
        <v/>
      </c>
      <c r="BT236" t="str">
        <f>IF(F236&lt;&gt;"",IF(COUNTIF(BT$3:BT235,F236)&gt;0,"",F236),"")</f>
        <v/>
      </c>
      <c r="BU236" t="str">
        <f>IF(G236&lt;&gt;"",IF(COUNTIF(BU$3:BU235,G236)&gt;0,"",G236),"")</f>
        <v/>
      </c>
    </row>
    <row r="237" spans="1:73" ht="18" x14ac:dyDescent="0.2">
      <c r="A237" s="595" t="str">
        <f t="shared" si="58"/>
        <v/>
      </c>
      <c r="B237" s="596"/>
      <c r="C237" s="596"/>
      <c r="D237" s="596"/>
      <c r="E237" s="597"/>
      <c r="F237" s="596"/>
      <c r="G237" s="596"/>
      <c r="H237" s="598"/>
      <c r="I237" s="598"/>
      <c r="J237" s="598"/>
      <c r="K237" s="948"/>
      <c r="L237" s="822"/>
      <c r="M237" s="822"/>
      <c r="N237" s="950"/>
      <c r="O237" s="599"/>
      <c r="P237" s="597"/>
      <c r="Q237" s="597"/>
      <c r="R237" s="597"/>
      <c r="S237" s="600"/>
      <c r="V237" s="362">
        <f t="shared" si="70"/>
        <v>235</v>
      </c>
      <c r="W237" s="601" t="str">
        <f t="shared" si="71"/>
        <v/>
      </c>
      <c r="X237" s="601" t="str">
        <f t="shared" si="59"/>
        <v/>
      </c>
      <c r="Y237" s="601" t="str">
        <f t="shared" si="60"/>
        <v/>
      </c>
      <c r="Z237" s="601" t="str">
        <f t="shared" si="61"/>
        <v/>
      </c>
      <c r="AA237" s="601" t="str">
        <f t="shared" si="62"/>
        <v/>
      </c>
      <c r="AB237" s="601" t="str">
        <f t="shared" si="63"/>
        <v/>
      </c>
      <c r="AD237" s="362" t="str">
        <f>IF(AK237&lt;&gt;"",MAX(AD$3:AD236)+1,"")</f>
        <v/>
      </c>
      <c r="AE237" s="362" t="str">
        <f>IF(AL237&lt;&gt;"",MAX(AE$3:AE236)+1,"")</f>
        <v/>
      </c>
      <c r="AF237" s="362" t="str">
        <f>IF(AM237&lt;&gt;"",MAX(AF$3:AF236)+1,"")</f>
        <v/>
      </c>
      <c r="AG237" s="362" t="str">
        <f>IF(AN237&lt;&gt;"",MAX(AG$3:AG236)+1,"")</f>
        <v/>
      </c>
      <c r="AH237" s="362" t="str">
        <f>IF(AO237&lt;&gt;"",MAX(AH$3:AH236)+1,"")</f>
        <v/>
      </c>
      <c r="AI237" s="362" t="str">
        <f>IF(AP237&lt;&gt;"",MAX(AI$3:AI236)+1,"")</f>
        <v/>
      </c>
      <c r="AK237" s="362" t="str">
        <f>IF(B237="","",IF(COUNTIF($AK$3:AL236,B237)=0,B237,""))</f>
        <v/>
      </c>
      <c r="AL237" s="362" t="str">
        <f>IF(C237="","",IF($B237='Oneri di Urbanizzazione'!$E$29,IF(COUNTIF($AL$3:AL236,$C237)=0,$C237,""),""))</f>
        <v/>
      </c>
      <c r="AM237" s="362" t="str">
        <f>IF(D237="","",IF(AND($B237='Oneri di Urbanizzazione'!$E$29,$C237='Oneri di Urbanizzazione'!$E$31),IF(COUNTIF(AM$3:AM236,$D237)=0,$D237,""),""))</f>
        <v/>
      </c>
      <c r="AN237" s="362" t="str">
        <f>IF(E237="","",IF(AND($B237='Oneri di Urbanizzazione'!$E$29,$C237='Oneri di Urbanizzazione'!$E$31,$D237='Oneri di Urbanizzazione'!$E$34),IF(COUNTIF(AN$3:AN236,$E237)=0,$E237,""),""))</f>
        <v/>
      </c>
      <c r="AO237" s="362" t="str">
        <f>IF(F237="","",IF(AND($B237='Oneri di Urbanizzazione'!$E$29,$C237='Oneri di Urbanizzazione'!$E$31,$D237='Oneri di Urbanizzazione'!$E$34,$E237='Oneri di Urbanizzazione'!$E$36),IF(COUNTIF(AO$3:AO236,$F237)=0,$F237,""),""))</f>
        <v/>
      </c>
      <c r="AP237" s="362" t="str">
        <f>IF(G237="","",IF(AND($B237='Oneri di Urbanizzazione'!$E$29,$C237='Oneri di Urbanizzazione'!$E$31,$D237='Oneri di Urbanizzazione'!$E$34,$E237='Oneri di Urbanizzazione'!$E$36,$F237='Oneri di Urbanizzazione'!$E$38),IF(COUNTIF(AP$3:AP236,$G237)=0,$G237,""),""))</f>
        <v/>
      </c>
      <c r="AY237">
        <f t="shared" si="72"/>
        <v>235</v>
      </c>
      <c r="AZ237" s="375" t="str">
        <f t="shared" si="64"/>
        <v/>
      </c>
      <c r="BA237" s="375" t="str">
        <f t="shared" si="65"/>
        <v/>
      </c>
      <c r="BB237" s="375" t="str">
        <f t="shared" si="66"/>
        <v/>
      </c>
      <c r="BC237" s="375" t="str">
        <f t="shared" si="67"/>
        <v/>
      </c>
      <c r="BD237" s="375" t="str">
        <f t="shared" si="68"/>
        <v/>
      </c>
      <c r="BE237" s="375" t="str">
        <f t="shared" si="69"/>
        <v/>
      </c>
      <c r="BI237" t="str">
        <f>IF(BP237&lt;&gt;"",MAX(BI$3:BI236)+1,"")</f>
        <v/>
      </c>
      <c r="BJ237" t="str">
        <f>IF(BQ237&lt;&gt;"",MAX(BJ$3:BJ236)+1,"")</f>
        <v/>
      </c>
      <c r="BK237" t="str">
        <f>IF(BR237&lt;&gt;"",MAX(BK$3:BK236)+1,"")</f>
        <v/>
      </c>
      <c r="BL237" t="str">
        <f>IF(BS237&lt;&gt;"",MAX(BL$3:BL236)+1,"")</f>
        <v/>
      </c>
      <c r="BM237" t="str">
        <f>IF(BT237&lt;&gt;"",MAX(BM$3:BM236)+1,"")</f>
        <v/>
      </c>
      <c r="BN237" t="str">
        <f>IF(BU237&lt;&gt;"",MAX(BN$3:BN236)+1,"")</f>
        <v/>
      </c>
      <c r="BP237" t="str">
        <f>IF(B237&lt;&gt;"",IF(COUNTIF(BP$3:BP236,B237)&gt;0,"",B237),"")</f>
        <v/>
      </c>
      <c r="BQ237" t="str">
        <f>IF(C237&lt;&gt;"",IF(COUNTIF(BQ$3:BQ236,C237)&gt;0,"",C237),"")</f>
        <v/>
      </c>
      <c r="BR237" t="str">
        <f>IF(D237&lt;&gt;"",IF(COUNTIF(BR$3:BR236,D237)&gt;0,"",D237),"")</f>
        <v/>
      </c>
      <c r="BS237" t="str">
        <f>IF(E237&lt;&gt;"",IF(COUNTIF(BS$3:BS236,E237)&gt;0,"",E237),"")</f>
        <v/>
      </c>
      <c r="BT237" t="str">
        <f>IF(F237&lt;&gt;"",IF(COUNTIF(BT$3:BT236,F237)&gt;0,"",F237),"")</f>
        <v/>
      </c>
      <c r="BU237" t="str">
        <f>IF(G237&lt;&gt;"",IF(COUNTIF(BU$3:BU236,G237)&gt;0,"",G237),"")</f>
        <v/>
      </c>
    </row>
    <row r="238" spans="1:73" ht="18" x14ac:dyDescent="0.2">
      <c r="A238" s="595" t="str">
        <f t="shared" si="58"/>
        <v/>
      </c>
      <c r="B238" s="596"/>
      <c r="C238" s="596"/>
      <c r="D238" s="596"/>
      <c r="E238" s="597"/>
      <c r="F238" s="596"/>
      <c r="G238" s="596"/>
      <c r="H238" s="598"/>
      <c r="I238" s="598"/>
      <c r="J238" s="598"/>
      <c r="K238" s="948"/>
      <c r="L238" s="822"/>
      <c r="M238" s="822"/>
      <c r="N238" s="950"/>
      <c r="O238" s="599"/>
      <c r="P238" s="597"/>
      <c r="Q238" s="597"/>
      <c r="R238" s="597"/>
      <c r="S238" s="600"/>
      <c r="V238" s="362">
        <f t="shared" si="70"/>
        <v>236</v>
      </c>
      <c r="W238" s="601" t="str">
        <f t="shared" si="71"/>
        <v/>
      </c>
      <c r="X238" s="601" t="str">
        <f t="shared" si="59"/>
        <v/>
      </c>
      <c r="Y238" s="601" t="str">
        <f t="shared" si="60"/>
        <v/>
      </c>
      <c r="Z238" s="601" t="str">
        <f t="shared" si="61"/>
        <v/>
      </c>
      <c r="AA238" s="601" t="str">
        <f t="shared" si="62"/>
        <v/>
      </c>
      <c r="AB238" s="601" t="str">
        <f t="shared" si="63"/>
        <v/>
      </c>
      <c r="AD238" s="362" t="str">
        <f>IF(AK238&lt;&gt;"",MAX(AD$3:AD237)+1,"")</f>
        <v/>
      </c>
      <c r="AE238" s="362" t="str">
        <f>IF(AL238&lt;&gt;"",MAX(AE$3:AE237)+1,"")</f>
        <v/>
      </c>
      <c r="AF238" s="362" t="str">
        <f>IF(AM238&lt;&gt;"",MAX(AF$3:AF237)+1,"")</f>
        <v/>
      </c>
      <c r="AG238" s="362" t="str">
        <f>IF(AN238&lt;&gt;"",MAX(AG$3:AG237)+1,"")</f>
        <v/>
      </c>
      <c r="AH238" s="362" t="str">
        <f>IF(AO238&lt;&gt;"",MAX(AH$3:AH237)+1,"")</f>
        <v/>
      </c>
      <c r="AI238" s="362" t="str">
        <f>IF(AP238&lt;&gt;"",MAX(AI$3:AI237)+1,"")</f>
        <v/>
      </c>
      <c r="AK238" s="362" t="str">
        <f>IF(B238="","",IF(COUNTIF($AK$3:AL237,B238)=0,B238,""))</f>
        <v/>
      </c>
      <c r="AL238" s="362" t="str">
        <f>IF(C238="","",IF($B238='Oneri di Urbanizzazione'!$E$29,IF(COUNTIF($AL$3:AL237,$C238)=0,$C238,""),""))</f>
        <v/>
      </c>
      <c r="AM238" s="362" t="str">
        <f>IF(D238="","",IF(AND($B238='Oneri di Urbanizzazione'!$E$29,$C238='Oneri di Urbanizzazione'!$E$31),IF(COUNTIF(AM$3:AM237,$D238)=0,$D238,""),""))</f>
        <v/>
      </c>
      <c r="AN238" s="362" t="str">
        <f>IF(E238="","",IF(AND($B238='Oneri di Urbanizzazione'!$E$29,$C238='Oneri di Urbanizzazione'!$E$31,$D238='Oneri di Urbanizzazione'!$E$34),IF(COUNTIF(AN$3:AN237,$E238)=0,$E238,""),""))</f>
        <v/>
      </c>
      <c r="AO238" s="362" t="str">
        <f>IF(F238="","",IF(AND($B238='Oneri di Urbanizzazione'!$E$29,$C238='Oneri di Urbanizzazione'!$E$31,$D238='Oneri di Urbanizzazione'!$E$34,$E238='Oneri di Urbanizzazione'!$E$36),IF(COUNTIF(AO$3:AO237,$F238)=0,$F238,""),""))</f>
        <v/>
      </c>
      <c r="AP238" s="362" t="str">
        <f>IF(G238="","",IF(AND($B238='Oneri di Urbanizzazione'!$E$29,$C238='Oneri di Urbanizzazione'!$E$31,$D238='Oneri di Urbanizzazione'!$E$34,$E238='Oneri di Urbanizzazione'!$E$36,$F238='Oneri di Urbanizzazione'!$E$38),IF(COUNTIF(AP$3:AP237,$G238)=0,$G238,""),""))</f>
        <v/>
      </c>
      <c r="AY238">
        <f t="shared" si="72"/>
        <v>236</v>
      </c>
      <c r="AZ238" s="375" t="str">
        <f t="shared" si="64"/>
        <v/>
      </c>
      <c r="BA238" s="375" t="str">
        <f t="shared" si="65"/>
        <v/>
      </c>
      <c r="BB238" s="375" t="str">
        <f t="shared" si="66"/>
        <v/>
      </c>
      <c r="BC238" s="375" t="str">
        <f t="shared" si="67"/>
        <v/>
      </c>
      <c r="BD238" s="375" t="str">
        <f t="shared" si="68"/>
        <v/>
      </c>
      <c r="BE238" s="375" t="str">
        <f t="shared" si="69"/>
        <v/>
      </c>
      <c r="BI238" t="str">
        <f>IF(BP238&lt;&gt;"",MAX(BI$3:BI237)+1,"")</f>
        <v/>
      </c>
      <c r="BJ238" t="str">
        <f>IF(BQ238&lt;&gt;"",MAX(BJ$3:BJ237)+1,"")</f>
        <v/>
      </c>
      <c r="BK238" t="str">
        <f>IF(BR238&lt;&gt;"",MAX(BK$3:BK237)+1,"")</f>
        <v/>
      </c>
      <c r="BL238" t="str">
        <f>IF(BS238&lt;&gt;"",MAX(BL$3:BL237)+1,"")</f>
        <v/>
      </c>
      <c r="BM238" t="str">
        <f>IF(BT238&lt;&gt;"",MAX(BM$3:BM237)+1,"")</f>
        <v/>
      </c>
      <c r="BN238" t="str">
        <f>IF(BU238&lt;&gt;"",MAX(BN$3:BN237)+1,"")</f>
        <v/>
      </c>
      <c r="BP238" t="str">
        <f>IF(B238&lt;&gt;"",IF(COUNTIF(BP$3:BP237,B238)&gt;0,"",B238),"")</f>
        <v/>
      </c>
      <c r="BQ238" t="str">
        <f>IF(C238&lt;&gt;"",IF(COUNTIF(BQ$3:BQ237,C238)&gt;0,"",C238),"")</f>
        <v/>
      </c>
      <c r="BR238" t="str">
        <f>IF(D238&lt;&gt;"",IF(COUNTIF(BR$3:BR237,D238)&gt;0,"",D238),"")</f>
        <v/>
      </c>
      <c r="BS238" t="str">
        <f>IF(E238&lt;&gt;"",IF(COUNTIF(BS$3:BS237,E238)&gt;0,"",E238),"")</f>
        <v/>
      </c>
      <c r="BT238" t="str">
        <f>IF(F238&lt;&gt;"",IF(COUNTIF(BT$3:BT237,F238)&gt;0,"",F238),"")</f>
        <v/>
      </c>
      <c r="BU238" t="str">
        <f>IF(G238&lt;&gt;"",IF(COUNTIF(BU$3:BU237,G238)&gt;0,"",G238),"")</f>
        <v/>
      </c>
    </row>
    <row r="239" spans="1:73" ht="18" x14ac:dyDescent="0.2">
      <c r="A239" s="595" t="str">
        <f t="shared" si="58"/>
        <v/>
      </c>
      <c r="B239" s="596"/>
      <c r="C239" s="596"/>
      <c r="D239" s="596"/>
      <c r="E239" s="597"/>
      <c r="F239" s="596"/>
      <c r="G239" s="596"/>
      <c r="H239" s="598"/>
      <c r="I239" s="598"/>
      <c r="J239" s="598"/>
      <c r="K239" s="948"/>
      <c r="L239" s="822"/>
      <c r="M239" s="822"/>
      <c r="N239" s="950"/>
      <c r="O239" s="599"/>
      <c r="P239" s="597"/>
      <c r="Q239" s="597"/>
      <c r="R239" s="597"/>
      <c r="S239" s="600"/>
      <c r="V239" s="362">
        <f t="shared" si="70"/>
        <v>237</v>
      </c>
      <c r="W239" s="601" t="str">
        <f t="shared" si="71"/>
        <v/>
      </c>
      <c r="X239" s="601" t="str">
        <f t="shared" si="59"/>
        <v/>
      </c>
      <c r="Y239" s="601" t="str">
        <f t="shared" si="60"/>
        <v/>
      </c>
      <c r="Z239" s="601" t="str">
        <f t="shared" si="61"/>
        <v/>
      </c>
      <c r="AA239" s="601" t="str">
        <f t="shared" si="62"/>
        <v/>
      </c>
      <c r="AB239" s="601" t="str">
        <f t="shared" si="63"/>
        <v/>
      </c>
      <c r="AD239" s="362" t="str">
        <f>IF(AK239&lt;&gt;"",MAX(AD$3:AD238)+1,"")</f>
        <v/>
      </c>
      <c r="AE239" s="362" t="str">
        <f>IF(AL239&lt;&gt;"",MAX(AE$3:AE238)+1,"")</f>
        <v/>
      </c>
      <c r="AF239" s="362" t="str">
        <f>IF(AM239&lt;&gt;"",MAX(AF$3:AF238)+1,"")</f>
        <v/>
      </c>
      <c r="AG239" s="362" t="str">
        <f>IF(AN239&lt;&gt;"",MAX(AG$3:AG238)+1,"")</f>
        <v/>
      </c>
      <c r="AH239" s="362" t="str">
        <f>IF(AO239&lt;&gt;"",MAX(AH$3:AH238)+1,"")</f>
        <v/>
      </c>
      <c r="AI239" s="362" t="str">
        <f>IF(AP239&lt;&gt;"",MAX(AI$3:AI238)+1,"")</f>
        <v/>
      </c>
      <c r="AK239" s="362" t="str">
        <f>IF(B239="","",IF(COUNTIF($AK$3:AL238,B239)=0,B239,""))</f>
        <v/>
      </c>
      <c r="AL239" s="362" t="str">
        <f>IF(C239="","",IF($B239='Oneri di Urbanizzazione'!$E$29,IF(COUNTIF($AL$3:AL238,$C239)=0,$C239,""),""))</f>
        <v/>
      </c>
      <c r="AM239" s="362" t="str">
        <f>IF(D239="","",IF(AND($B239='Oneri di Urbanizzazione'!$E$29,$C239='Oneri di Urbanizzazione'!$E$31),IF(COUNTIF(AM$3:AM238,$D239)=0,$D239,""),""))</f>
        <v/>
      </c>
      <c r="AN239" s="362" t="str">
        <f>IF(E239="","",IF(AND($B239='Oneri di Urbanizzazione'!$E$29,$C239='Oneri di Urbanizzazione'!$E$31,$D239='Oneri di Urbanizzazione'!$E$34),IF(COUNTIF(AN$3:AN238,$E239)=0,$E239,""),""))</f>
        <v/>
      </c>
      <c r="AO239" s="362" t="str">
        <f>IF(F239="","",IF(AND($B239='Oneri di Urbanizzazione'!$E$29,$C239='Oneri di Urbanizzazione'!$E$31,$D239='Oneri di Urbanizzazione'!$E$34,$E239='Oneri di Urbanizzazione'!$E$36),IF(COUNTIF(AO$3:AO238,$F239)=0,$F239,""),""))</f>
        <v/>
      </c>
      <c r="AP239" s="362" t="str">
        <f>IF(G239="","",IF(AND($B239='Oneri di Urbanizzazione'!$E$29,$C239='Oneri di Urbanizzazione'!$E$31,$D239='Oneri di Urbanizzazione'!$E$34,$E239='Oneri di Urbanizzazione'!$E$36,$F239='Oneri di Urbanizzazione'!$E$38),IF(COUNTIF(AP$3:AP238,$G239)=0,$G239,""),""))</f>
        <v/>
      </c>
      <c r="AY239">
        <f t="shared" si="72"/>
        <v>237</v>
      </c>
      <c r="AZ239" s="375" t="str">
        <f t="shared" si="64"/>
        <v/>
      </c>
      <c r="BA239" s="375" t="str">
        <f t="shared" si="65"/>
        <v/>
      </c>
      <c r="BB239" s="375" t="str">
        <f t="shared" si="66"/>
        <v/>
      </c>
      <c r="BC239" s="375" t="str">
        <f t="shared" si="67"/>
        <v/>
      </c>
      <c r="BD239" s="375" t="str">
        <f t="shared" si="68"/>
        <v/>
      </c>
      <c r="BE239" s="375" t="str">
        <f t="shared" si="69"/>
        <v/>
      </c>
      <c r="BI239" t="str">
        <f>IF(BP239&lt;&gt;"",MAX(BI$3:BI238)+1,"")</f>
        <v/>
      </c>
      <c r="BJ239" t="str">
        <f>IF(BQ239&lt;&gt;"",MAX(BJ$3:BJ238)+1,"")</f>
        <v/>
      </c>
      <c r="BK239" t="str">
        <f>IF(BR239&lt;&gt;"",MAX(BK$3:BK238)+1,"")</f>
        <v/>
      </c>
      <c r="BL239" t="str">
        <f>IF(BS239&lt;&gt;"",MAX(BL$3:BL238)+1,"")</f>
        <v/>
      </c>
      <c r="BM239" t="str">
        <f>IF(BT239&lt;&gt;"",MAX(BM$3:BM238)+1,"")</f>
        <v/>
      </c>
      <c r="BN239" t="str">
        <f>IF(BU239&lt;&gt;"",MAX(BN$3:BN238)+1,"")</f>
        <v/>
      </c>
      <c r="BP239" t="str">
        <f>IF(B239&lt;&gt;"",IF(COUNTIF(BP$3:BP238,B239)&gt;0,"",B239),"")</f>
        <v/>
      </c>
      <c r="BQ239" t="str">
        <f>IF(C239&lt;&gt;"",IF(COUNTIF(BQ$3:BQ238,C239)&gt;0,"",C239),"")</f>
        <v/>
      </c>
      <c r="BR239" t="str">
        <f>IF(D239&lt;&gt;"",IF(COUNTIF(BR$3:BR238,D239)&gt;0,"",D239),"")</f>
        <v/>
      </c>
      <c r="BS239" t="str">
        <f>IF(E239&lt;&gt;"",IF(COUNTIF(BS$3:BS238,E239)&gt;0,"",E239),"")</f>
        <v/>
      </c>
      <c r="BT239" t="str">
        <f>IF(F239&lt;&gt;"",IF(COUNTIF(BT$3:BT238,F239)&gt;0,"",F239),"")</f>
        <v/>
      </c>
      <c r="BU239" t="str">
        <f>IF(G239&lt;&gt;"",IF(COUNTIF(BU$3:BU238,G239)&gt;0,"",G239),"")</f>
        <v/>
      </c>
    </row>
    <row r="240" spans="1:73" ht="18" x14ac:dyDescent="0.2">
      <c r="A240" s="595" t="str">
        <f t="shared" si="58"/>
        <v/>
      </c>
      <c r="B240" s="596"/>
      <c r="C240" s="596"/>
      <c r="D240" s="596"/>
      <c r="E240" s="597"/>
      <c r="F240" s="596"/>
      <c r="G240" s="596"/>
      <c r="H240" s="598"/>
      <c r="I240" s="598"/>
      <c r="J240" s="598"/>
      <c r="K240" s="948"/>
      <c r="L240" s="822"/>
      <c r="M240" s="822"/>
      <c r="N240" s="950"/>
      <c r="O240" s="599"/>
      <c r="P240" s="597"/>
      <c r="Q240" s="597"/>
      <c r="R240" s="597"/>
      <c r="S240" s="600"/>
      <c r="V240" s="362">
        <f t="shared" si="70"/>
        <v>238</v>
      </c>
      <c r="W240" s="601" t="str">
        <f t="shared" si="71"/>
        <v/>
      </c>
      <c r="X240" s="601" t="str">
        <f t="shared" si="59"/>
        <v/>
      </c>
      <c r="Y240" s="601" t="str">
        <f t="shared" si="60"/>
        <v/>
      </c>
      <c r="Z240" s="601" t="str">
        <f t="shared" si="61"/>
        <v/>
      </c>
      <c r="AA240" s="601" t="str">
        <f t="shared" si="62"/>
        <v/>
      </c>
      <c r="AB240" s="601" t="str">
        <f t="shared" si="63"/>
        <v/>
      </c>
      <c r="AD240" s="362" t="str">
        <f>IF(AK240&lt;&gt;"",MAX(AD$3:AD239)+1,"")</f>
        <v/>
      </c>
      <c r="AE240" s="362" t="str">
        <f>IF(AL240&lt;&gt;"",MAX(AE$3:AE239)+1,"")</f>
        <v/>
      </c>
      <c r="AF240" s="362" t="str">
        <f>IF(AM240&lt;&gt;"",MAX(AF$3:AF239)+1,"")</f>
        <v/>
      </c>
      <c r="AG240" s="362" t="str">
        <f>IF(AN240&lt;&gt;"",MAX(AG$3:AG239)+1,"")</f>
        <v/>
      </c>
      <c r="AH240" s="362" t="str">
        <f>IF(AO240&lt;&gt;"",MAX(AH$3:AH239)+1,"")</f>
        <v/>
      </c>
      <c r="AI240" s="362" t="str">
        <f>IF(AP240&lt;&gt;"",MAX(AI$3:AI239)+1,"")</f>
        <v/>
      </c>
      <c r="AK240" s="362" t="str">
        <f>IF(B240="","",IF(COUNTIF($AK$3:AL239,B240)=0,B240,""))</f>
        <v/>
      </c>
      <c r="AL240" s="362" t="str">
        <f>IF(C240="","",IF($B240='Oneri di Urbanizzazione'!$E$29,IF(COUNTIF($AL$3:AL239,$C240)=0,$C240,""),""))</f>
        <v/>
      </c>
      <c r="AM240" s="362" t="str">
        <f>IF(D240="","",IF(AND($B240='Oneri di Urbanizzazione'!$E$29,$C240='Oneri di Urbanizzazione'!$E$31),IF(COUNTIF(AM$3:AM239,$D240)=0,$D240,""),""))</f>
        <v/>
      </c>
      <c r="AN240" s="362" t="str">
        <f>IF(E240="","",IF(AND($B240='Oneri di Urbanizzazione'!$E$29,$C240='Oneri di Urbanizzazione'!$E$31,$D240='Oneri di Urbanizzazione'!$E$34),IF(COUNTIF(AN$3:AN239,$E240)=0,$E240,""),""))</f>
        <v/>
      </c>
      <c r="AO240" s="362" t="str">
        <f>IF(F240="","",IF(AND($B240='Oneri di Urbanizzazione'!$E$29,$C240='Oneri di Urbanizzazione'!$E$31,$D240='Oneri di Urbanizzazione'!$E$34,$E240='Oneri di Urbanizzazione'!$E$36),IF(COUNTIF(AO$3:AO239,$F240)=0,$F240,""),""))</f>
        <v/>
      </c>
      <c r="AP240" s="362" t="str">
        <f>IF(G240="","",IF(AND($B240='Oneri di Urbanizzazione'!$E$29,$C240='Oneri di Urbanizzazione'!$E$31,$D240='Oneri di Urbanizzazione'!$E$34,$E240='Oneri di Urbanizzazione'!$E$36,$F240='Oneri di Urbanizzazione'!$E$38),IF(COUNTIF(AP$3:AP239,$G240)=0,$G240,""),""))</f>
        <v/>
      </c>
      <c r="AY240">
        <f t="shared" si="72"/>
        <v>238</v>
      </c>
      <c r="AZ240" s="375" t="str">
        <f t="shared" si="64"/>
        <v/>
      </c>
      <c r="BA240" s="375" t="str">
        <f t="shared" si="65"/>
        <v/>
      </c>
      <c r="BB240" s="375" t="str">
        <f t="shared" si="66"/>
        <v/>
      </c>
      <c r="BC240" s="375" t="str">
        <f t="shared" si="67"/>
        <v/>
      </c>
      <c r="BD240" s="375" t="str">
        <f t="shared" si="68"/>
        <v/>
      </c>
      <c r="BE240" s="375" t="str">
        <f t="shared" si="69"/>
        <v/>
      </c>
      <c r="BI240" t="str">
        <f>IF(BP240&lt;&gt;"",MAX(BI$3:BI239)+1,"")</f>
        <v/>
      </c>
      <c r="BJ240" t="str">
        <f>IF(BQ240&lt;&gt;"",MAX(BJ$3:BJ239)+1,"")</f>
        <v/>
      </c>
      <c r="BK240" t="str">
        <f>IF(BR240&lt;&gt;"",MAX(BK$3:BK239)+1,"")</f>
        <v/>
      </c>
      <c r="BL240" t="str">
        <f>IF(BS240&lt;&gt;"",MAX(BL$3:BL239)+1,"")</f>
        <v/>
      </c>
      <c r="BM240" t="str">
        <f>IF(BT240&lt;&gt;"",MAX(BM$3:BM239)+1,"")</f>
        <v/>
      </c>
      <c r="BN240" t="str">
        <f>IF(BU240&lt;&gt;"",MAX(BN$3:BN239)+1,"")</f>
        <v/>
      </c>
      <c r="BP240" t="str">
        <f>IF(B240&lt;&gt;"",IF(COUNTIF(BP$3:BP239,B240)&gt;0,"",B240),"")</f>
        <v/>
      </c>
      <c r="BQ240" t="str">
        <f>IF(C240&lt;&gt;"",IF(COUNTIF(BQ$3:BQ239,C240)&gt;0,"",C240),"")</f>
        <v/>
      </c>
      <c r="BR240" t="str">
        <f>IF(D240&lt;&gt;"",IF(COUNTIF(BR$3:BR239,D240)&gt;0,"",D240),"")</f>
        <v/>
      </c>
      <c r="BS240" t="str">
        <f>IF(E240&lt;&gt;"",IF(COUNTIF(BS$3:BS239,E240)&gt;0,"",E240),"")</f>
        <v/>
      </c>
      <c r="BT240" t="str">
        <f>IF(F240&lt;&gt;"",IF(COUNTIF(BT$3:BT239,F240)&gt;0,"",F240),"")</f>
        <v/>
      </c>
      <c r="BU240" t="str">
        <f>IF(G240&lt;&gt;"",IF(COUNTIF(BU$3:BU239,G240)&gt;0,"",G240),"")</f>
        <v/>
      </c>
    </row>
    <row r="241" spans="1:73" ht="18" x14ac:dyDescent="0.2">
      <c r="A241" s="595" t="str">
        <f t="shared" si="58"/>
        <v/>
      </c>
      <c r="B241" s="596"/>
      <c r="C241" s="596"/>
      <c r="D241" s="596"/>
      <c r="E241" s="597"/>
      <c r="F241" s="596"/>
      <c r="G241" s="596"/>
      <c r="H241" s="598"/>
      <c r="I241" s="598"/>
      <c r="J241" s="598"/>
      <c r="K241" s="948"/>
      <c r="L241" s="822"/>
      <c r="M241" s="822"/>
      <c r="N241" s="950"/>
      <c r="O241" s="599"/>
      <c r="P241" s="597"/>
      <c r="Q241" s="597"/>
      <c r="R241" s="597"/>
      <c r="S241" s="600"/>
      <c r="V241" s="362">
        <f t="shared" si="70"/>
        <v>239</v>
      </c>
      <c r="W241" s="601" t="str">
        <f t="shared" si="71"/>
        <v/>
      </c>
      <c r="X241" s="601" t="str">
        <f t="shared" si="59"/>
        <v/>
      </c>
      <c r="Y241" s="601" t="str">
        <f t="shared" si="60"/>
        <v/>
      </c>
      <c r="Z241" s="601" t="str">
        <f t="shared" si="61"/>
        <v/>
      </c>
      <c r="AA241" s="601" t="str">
        <f t="shared" si="62"/>
        <v/>
      </c>
      <c r="AB241" s="601" t="str">
        <f t="shared" si="63"/>
        <v/>
      </c>
      <c r="AD241" s="362" t="str">
        <f>IF(AK241&lt;&gt;"",MAX(AD$3:AD240)+1,"")</f>
        <v/>
      </c>
      <c r="AE241" s="362" t="str">
        <f>IF(AL241&lt;&gt;"",MAX(AE$3:AE240)+1,"")</f>
        <v/>
      </c>
      <c r="AF241" s="362" t="str">
        <f>IF(AM241&lt;&gt;"",MAX(AF$3:AF240)+1,"")</f>
        <v/>
      </c>
      <c r="AG241" s="362" t="str">
        <f>IF(AN241&lt;&gt;"",MAX(AG$3:AG240)+1,"")</f>
        <v/>
      </c>
      <c r="AH241" s="362" t="str">
        <f>IF(AO241&lt;&gt;"",MAX(AH$3:AH240)+1,"")</f>
        <v/>
      </c>
      <c r="AI241" s="362" t="str">
        <f>IF(AP241&lt;&gt;"",MAX(AI$3:AI240)+1,"")</f>
        <v/>
      </c>
      <c r="AK241" s="362" t="str">
        <f>IF(B241="","",IF(COUNTIF($AK$3:AL240,B241)=0,B241,""))</f>
        <v/>
      </c>
      <c r="AL241" s="362" t="str">
        <f>IF(C241="","",IF($B241='Oneri di Urbanizzazione'!$E$29,IF(COUNTIF($AL$3:AL240,$C241)=0,$C241,""),""))</f>
        <v/>
      </c>
      <c r="AM241" s="362" t="str">
        <f>IF(D241="","",IF(AND($B241='Oneri di Urbanizzazione'!$E$29,$C241='Oneri di Urbanizzazione'!$E$31),IF(COUNTIF(AM$3:AM240,$D241)=0,$D241,""),""))</f>
        <v/>
      </c>
      <c r="AN241" s="362" t="str">
        <f>IF(E241="","",IF(AND($B241='Oneri di Urbanizzazione'!$E$29,$C241='Oneri di Urbanizzazione'!$E$31,$D241='Oneri di Urbanizzazione'!$E$34),IF(COUNTIF(AN$3:AN240,$E241)=0,$E241,""),""))</f>
        <v/>
      </c>
      <c r="AO241" s="362" t="str">
        <f>IF(F241="","",IF(AND($B241='Oneri di Urbanizzazione'!$E$29,$C241='Oneri di Urbanizzazione'!$E$31,$D241='Oneri di Urbanizzazione'!$E$34,$E241='Oneri di Urbanizzazione'!$E$36),IF(COUNTIF(AO$3:AO240,$F241)=0,$F241,""),""))</f>
        <v/>
      </c>
      <c r="AP241" s="362" t="str">
        <f>IF(G241="","",IF(AND($B241='Oneri di Urbanizzazione'!$E$29,$C241='Oneri di Urbanizzazione'!$E$31,$D241='Oneri di Urbanizzazione'!$E$34,$E241='Oneri di Urbanizzazione'!$E$36,$F241='Oneri di Urbanizzazione'!$E$38),IF(COUNTIF(AP$3:AP240,$G241)=0,$G241,""),""))</f>
        <v/>
      </c>
      <c r="AY241">
        <f t="shared" si="72"/>
        <v>239</v>
      </c>
      <c r="AZ241" s="375" t="str">
        <f t="shared" si="64"/>
        <v/>
      </c>
      <c r="BA241" s="375" t="str">
        <f t="shared" si="65"/>
        <v/>
      </c>
      <c r="BB241" s="375" t="str">
        <f t="shared" si="66"/>
        <v/>
      </c>
      <c r="BC241" s="375" t="str">
        <f t="shared" si="67"/>
        <v/>
      </c>
      <c r="BD241" s="375" t="str">
        <f t="shared" si="68"/>
        <v/>
      </c>
      <c r="BE241" s="375" t="str">
        <f t="shared" si="69"/>
        <v/>
      </c>
      <c r="BI241" t="str">
        <f>IF(BP241&lt;&gt;"",MAX(BI$3:BI240)+1,"")</f>
        <v/>
      </c>
      <c r="BJ241" t="str">
        <f>IF(BQ241&lt;&gt;"",MAX(BJ$3:BJ240)+1,"")</f>
        <v/>
      </c>
      <c r="BK241" t="str">
        <f>IF(BR241&lt;&gt;"",MAX(BK$3:BK240)+1,"")</f>
        <v/>
      </c>
      <c r="BL241" t="str">
        <f>IF(BS241&lt;&gt;"",MAX(BL$3:BL240)+1,"")</f>
        <v/>
      </c>
      <c r="BM241" t="str">
        <f>IF(BT241&lt;&gt;"",MAX(BM$3:BM240)+1,"")</f>
        <v/>
      </c>
      <c r="BN241" t="str">
        <f>IF(BU241&lt;&gt;"",MAX(BN$3:BN240)+1,"")</f>
        <v/>
      </c>
      <c r="BP241" t="str">
        <f>IF(B241&lt;&gt;"",IF(COUNTIF(BP$3:BP240,B241)&gt;0,"",B241),"")</f>
        <v/>
      </c>
      <c r="BQ241" t="str">
        <f>IF(C241&lt;&gt;"",IF(COUNTIF(BQ$3:BQ240,C241)&gt;0,"",C241),"")</f>
        <v/>
      </c>
      <c r="BR241" t="str">
        <f>IF(D241&lt;&gt;"",IF(COUNTIF(BR$3:BR240,D241)&gt;0,"",D241),"")</f>
        <v/>
      </c>
      <c r="BS241" t="str">
        <f>IF(E241&lt;&gt;"",IF(COUNTIF(BS$3:BS240,E241)&gt;0,"",E241),"")</f>
        <v/>
      </c>
      <c r="BT241" t="str">
        <f>IF(F241&lt;&gt;"",IF(COUNTIF(BT$3:BT240,F241)&gt;0,"",F241),"")</f>
        <v/>
      </c>
      <c r="BU241" t="str">
        <f>IF(G241&lt;&gt;"",IF(COUNTIF(BU$3:BU240,G241)&gt;0,"",G241),"")</f>
        <v/>
      </c>
    </row>
    <row r="242" spans="1:73" ht="18" x14ac:dyDescent="0.2">
      <c r="A242" s="595" t="str">
        <f t="shared" si="58"/>
        <v/>
      </c>
      <c r="B242" s="596"/>
      <c r="C242" s="596"/>
      <c r="D242" s="596"/>
      <c r="E242" s="597"/>
      <c r="F242" s="596"/>
      <c r="G242" s="596"/>
      <c r="H242" s="598"/>
      <c r="I242" s="598"/>
      <c r="J242" s="598"/>
      <c r="K242" s="948"/>
      <c r="L242" s="822"/>
      <c r="M242" s="822"/>
      <c r="N242" s="950"/>
      <c r="O242" s="599"/>
      <c r="P242" s="597"/>
      <c r="Q242" s="597"/>
      <c r="R242" s="597"/>
      <c r="S242" s="600"/>
      <c r="V242" s="362">
        <f t="shared" si="70"/>
        <v>240</v>
      </c>
      <c r="W242" s="601" t="str">
        <f t="shared" si="71"/>
        <v/>
      </c>
      <c r="X242" s="601" t="str">
        <f t="shared" si="59"/>
        <v/>
      </c>
      <c r="Y242" s="601" t="str">
        <f t="shared" si="60"/>
        <v/>
      </c>
      <c r="Z242" s="601" t="str">
        <f t="shared" si="61"/>
        <v/>
      </c>
      <c r="AA242" s="601" t="str">
        <f t="shared" si="62"/>
        <v/>
      </c>
      <c r="AB242" s="601" t="str">
        <f t="shared" si="63"/>
        <v/>
      </c>
      <c r="AD242" s="362" t="str">
        <f>IF(AK242&lt;&gt;"",MAX(AD$3:AD241)+1,"")</f>
        <v/>
      </c>
      <c r="AE242" s="362" t="str">
        <f>IF(AL242&lt;&gt;"",MAX(AE$3:AE241)+1,"")</f>
        <v/>
      </c>
      <c r="AF242" s="362" t="str">
        <f>IF(AM242&lt;&gt;"",MAX(AF$3:AF241)+1,"")</f>
        <v/>
      </c>
      <c r="AG242" s="362" t="str">
        <f>IF(AN242&lt;&gt;"",MAX(AG$3:AG241)+1,"")</f>
        <v/>
      </c>
      <c r="AH242" s="362" t="str">
        <f>IF(AO242&lt;&gt;"",MAX(AH$3:AH241)+1,"")</f>
        <v/>
      </c>
      <c r="AI242" s="362" t="str">
        <f>IF(AP242&lt;&gt;"",MAX(AI$3:AI241)+1,"")</f>
        <v/>
      </c>
      <c r="AK242" s="362" t="str">
        <f>IF(B242="","",IF(COUNTIF($AK$3:AL241,B242)=0,B242,""))</f>
        <v/>
      </c>
      <c r="AL242" s="362" t="str">
        <f>IF(C242="","",IF($B242='Oneri di Urbanizzazione'!$E$29,IF(COUNTIF($AL$3:AL241,$C242)=0,$C242,""),""))</f>
        <v/>
      </c>
      <c r="AM242" s="362" t="str">
        <f>IF(D242="","",IF(AND($B242='Oneri di Urbanizzazione'!$E$29,$C242='Oneri di Urbanizzazione'!$E$31),IF(COUNTIF(AM$3:AM241,$D242)=0,$D242,""),""))</f>
        <v/>
      </c>
      <c r="AN242" s="362" t="str">
        <f>IF(E242="","",IF(AND($B242='Oneri di Urbanizzazione'!$E$29,$C242='Oneri di Urbanizzazione'!$E$31,$D242='Oneri di Urbanizzazione'!$E$34),IF(COUNTIF(AN$3:AN241,$E242)=0,$E242,""),""))</f>
        <v/>
      </c>
      <c r="AO242" s="362" t="str">
        <f>IF(F242="","",IF(AND($B242='Oneri di Urbanizzazione'!$E$29,$C242='Oneri di Urbanizzazione'!$E$31,$D242='Oneri di Urbanizzazione'!$E$34,$E242='Oneri di Urbanizzazione'!$E$36),IF(COUNTIF(AO$3:AO241,$F242)=0,$F242,""),""))</f>
        <v/>
      </c>
      <c r="AP242" s="362" t="str">
        <f>IF(G242="","",IF(AND($B242='Oneri di Urbanizzazione'!$E$29,$C242='Oneri di Urbanizzazione'!$E$31,$D242='Oneri di Urbanizzazione'!$E$34,$E242='Oneri di Urbanizzazione'!$E$36,$F242='Oneri di Urbanizzazione'!$E$38),IF(COUNTIF(AP$3:AP241,$G242)=0,$G242,""),""))</f>
        <v/>
      </c>
      <c r="AY242">
        <f t="shared" si="72"/>
        <v>240</v>
      </c>
      <c r="AZ242" s="375" t="str">
        <f t="shared" si="64"/>
        <v/>
      </c>
      <c r="BA242" s="375" t="str">
        <f t="shared" si="65"/>
        <v/>
      </c>
      <c r="BB242" s="375" t="str">
        <f t="shared" si="66"/>
        <v/>
      </c>
      <c r="BC242" s="375" t="str">
        <f t="shared" si="67"/>
        <v/>
      </c>
      <c r="BD242" s="375" t="str">
        <f t="shared" si="68"/>
        <v/>
      </c>
      <c r="BE242" s="375" t="str">
        <f t="shared" si="69"/>
        <v/>
      </c>
      <c r="BI242" t="str">
        <f>IF(BP242&lt;&gt;"",MAX(BI$3:BI241)+1,"")</f>
        <v/>
      </c>
      <c r="BJ242" t="str">
        <f>IF(BQ242&lt;&gt;"",MAX(BJ$3:BJ241)+1,"")</f>
        <v/>
      </c>
      <c r="BK242" t="str">
        <f>IF(BR242&lt;&gt;"",MAX(BK$3:BK241)+1,"")</f>
        <v/>
      </c>
      <c r="BL242" t="str">
        <f>IF(BS242&lt;&gt;"",MAX(BL$3:BL241)+1,"")</f>
        <v/>
      </c>
      <c r="BM242" t="str">
        <f>IF(BT242&lt;&gt;"",MAX(BM$3:BM241)+1,"")</f>
        <v/>
      </c>
      <c r="BN242" t="str">
        <f>IF(BU242&lt;&gt;"",MAX(BN$3:BN241)+1,"")</f>
        <v/>
      </c>
      <c r="BP242" t="str">
        <f>IF(B242&lt;&gt;"",IF(COUNTIF(BP$3:BP241,B242)&gt;0,"",B242),"")</f>
        <v/>
      </c>
      <c r="BQ242" t="str">
        <f>IF(C242&lt;&gt;"",IF(COUNTIF(BQ$3:BQ241,C242)&gt;0,"",C242),"")</f>
        <v/>
      </c>
      <c r="BR242" t="str">
        <f>IF(D242&lt;&gt;"",IF(COUNTIF(BR$3:BR241,D242)&gt;0,"",D242),"")</f>
        <v/>
      </c>
      <c r="BS242" t="str">
        <f>IF(E242&lt;&gt;"",IF(COUNTIF(BS$3:BS241,E242)&gt;0,"",E242),"")</f>
        <v/>
      </c>
      <c r="BT242" t="str">
        <f>IF(F242&lt;&gt;"",IF(COUNTIF(BT$3:BT241,F242)&gt;0,"",F242),"")</f>
        <v/>
      </c>
      <c r="BU242" t="str">
        <f>IF(G242&lt;&gt;"",IF(COUNTIF(BU$3:BU241,G242)&gt;0,"",G242),"")</f>
        <v/>
      </c>
    </row>
    <row r="243" spans="1:73" ht="18" x14ac:dyDescent="0.2">
      <c r="A243" s="595" t="str">
        <f t="shared" si="58"/>
        <v/>
      </c>
      <c r="B243" s="596"/>
      <c r="C243" s="596"/>
      <c r="D243" s="596"/>
      <c r="E243" s="597"/>
      <c r="F243" s="596"/>
      <c r="G243" s="596"/>
      <c r="H243" s="598"/>
      <c r="I243" s="598"/>
      <c r="J243" s="598"/>
      <c r="K243" s="948"/>
      <c r="L243" s="822"/>
      <c r="M243" s="822"/>
      <c r="N243" s="950"/>
      <c r="O243" s="599"/>
      <c r="P243" s="597"/>
      <c r="Q243" s="597"/>
      <c r="R243" s="597"/>
      <c r="S243" s="600"/>
      <c r="V243" s="362">
        <f t="shared" si="70"/>
        <v>241</v>
      </c>
      <c r="W243" s="601" t="str">
        <f t="shared" si="71"/>
        <v/>
      </c>
      <c r="X243" s="601" t="str">
        <f t="shared" si="59"/>
        <v/>
      </c>
      <c r="Y243" s="601" t="str">
        <f t="shared" si="60"/>
        <v/>
      </c>
      <c r="Z243" s="601" t="str">
        <f t="shared" si="61"/>
        <v/>
      </c>
      <c r="AA243" s="601" t="str">
        <f t="shared" si="62"/>
        <v/>
      </c>
      <c r="AB243" s="601" t="str">
        <f t="shared" si="63"/>
        <v/>
      </c>
      <c r="AD243" s="362" t="str">
        <f>IF(AK243&lt;&gt;"",MAX(AD$3:AD242)+1,"")</f>
        <v/>
      </c>
      <c r="AE243" s="362" t="str">
        <f>IF(AL243&lt;&gt;"",MAX(AE$3:AE242)+1,"")</f>
        <v/>
      </c>
      <c r="AF243" s="362" t="str">
        <f>IF(AM243&lt;&gt;"",MAX(AF$3:AF242)+1,"")</f>
        <v/>
      </c>
      <c r="AG243" s="362" t="str">
        <f>IF(AN243&lt;&gt;"",MAX(AG$3:AG242)+1,"")</f>
        <v/>
      </c>
      <c r="AH243" s="362" t="str">
        <f>IF(AO243&lt;&gt;"",MAX(AH$3:AH242)+1,"")</f>
        <v/>
      </c>
      <c r="AI243" s="362" t="str">
        <f>IF(AP243&lt;&gt;"",MAX(AI$3:AI242)+1,"")</f>
        <v/>
      </c>
      <c r="AK243" s="362" t="str">
        <f>IF(B243="","",IF(COUNTIF($AK$3:AL242,B243)=0,B243,""))</f>
        <v/>
      </c>
      <c r="AL243" s="362" t="str">
        <f>IF(C243="","",IF($B243='Oneri di Urbanizzazione'!$E$29,IF(COUNTIF($AL$3:AL242,$C243)=0,$C243,""),""))</f>
        <v/>
      </c>
      <c r="AM243" s="362" t="str">
        <f>IF(D243="","",IF(AND($B243='Oneri di Urbanizzazione'!$E$29,$C243='Oneri di Urbanizzazione'!$E$31),IF(COUNTIF(AM$3:AM242,$D243)=0,$D243,""),""))</f>
        <v/>
      </c>
      <c r="AN243" s="362" t="str">
        <f>IF(E243="","",IF(AND($B243='Oneri di Urbanizzazione'!$E$29,$C243='Oneri di Urbanizzazione'!$E$31,$D243='Oneri di Urbanizzazione'!$E$34),IF(COUNTIF(AN$3:AN242,$E243)=0,$E243,""),""))</f>
        <v/>
      </c>
      <c r="AO243" s="362" t="str">
        <f>IF(F243="","",IF(AND($B243='Oneri di Urbanizzazione'!$E$29,$C243='Oneri di Urbanizzazione'!$E$31,$D243='Oneri di Urbanizzazione'!$E$34,$E243='Oneri di Urbanizzazione'!$E$36),IF(COUNTIF(AO$3:AO242,$F243)=0,$F243,""),""))</f>
        <v/>
      </c>
      <c r="AP243" s="362" t="str">
        <f>IF(G243="","",IF(AND($B243='Oneri di Urbanizzazione'!$E$29,$C243='Oneri di Urbanizzazione'!$E$31,$D243='Oneri di Urbanizzazione'!$E$34,$E243='Oneri di Urbanizzazione'!$E$36,$F243='Oneri di Urbanizzazione'!$E$38),IF(COUNTIF(AP$3:AP242,$G243)=0,$G243,""),""))</f>
        <v/>
      </c>
      <c r="AY243">
        <f t="shared" si="72"/>
        <v>241</v>
      </c>
      <c r="AZ243" s="375" t="str">
        <f t="shared" si="64"/>
        <v/>
      </c>
      <c r="BA243" s="375" t="str">
        <f t="shared" si="65"/>
        <v/>
      </c>
      <c r="BB243" s="375" t="str">
        <f t="shared" si="66"/>
        <v/>
      </c>
      <c r="BC243" s="375" t="str">
        <f t="shared" si="67"/>
        <v/>
      </c>
      <c r="BD243" s="375" t="str">
        <f t="shared" si="68"/>
        <v/>
      </c>
      <c r="BE243" s="375" t="str">
        <f t="shared" si="69"/>
        <v/>
      </c>
      <c r="BI243" t="str">
        <f>IF(BP243&lt;&gt;"",MAX(BI$3:BI242)+1,"")</f>
        <v/>
      </c>
      <c r="BJ243" t="str">
        <f>IF(BQ243&lt;&gt;"",MAX(BJ$3:BJ242)+1,"")</f>
        <v/>
      </c>
      <c r="BK243" t="str">
        <f>IF(BR243&lt;&gt;"",MAX(BK$3:BK242)+1,"")</f>
        <v/>
      </c>
      <c r="BL243" t="str">
        <f>IF(BS243&lt;&gt;"",MAX(BL$3:BL242)+1,"")</f>
        <v/>
      </c>
      <c r="BM243" t="str">
        <f>IF(BT243&lt;&gt;"",MAX(BM$3:BM242)+1,"")</f>
        <v/>
      </c>
      <c r="BN243" t="str">
        <f>IF(BU243&lt;&gt;"",MAX(BN$3:BN242)+1,"")</f>
        <v/>
      </c>
      <c r="BP243" t="str">
        <f>IF(B243&lt;&gt;"",IF(COUNTIF(BP$3:BP242,B243)&gt;0,"",B243),"")</f>
        <v/>
      </c>
      <c r="BQ243" t="str">
        <f>IF(C243&lt;&gt;"",IF(COUNTIF(BQ$3:BQ242,C243)&gt;0,"",C243),"")</f>
        <v/>
      </c>
      <c r="BR243" t="str">
        <f>IF(D243&lt;&gt;"",IF(COUNTIF(BR$3:BR242,D243)&gt;0,"",D243),"")</f>
        <v/>
      </c>
      <c r="BS243" t="str">
        <f>IF(E243&lt;&gt;"",IF(COUNTIF(BS$3:BS242,E243)&gt;0,"",E243),"")</f>
        <v/>
      </c>
      <c r="BT243" t="str">
        <f>IF(F243&lt;&gt;"",IF(COUNTIF(BT$3:BT242,F243)&gt;0,"",F243),"")</f>
        <v/>
      </c>
      <c r="BU243" t="str">
        <f>IF(G243&lt;&gt;"",IF(COUNTIF(BU$3:BU242,G243)&gt;0,"",G243),"")</f>
        <v/>
      </c>
    </row>
    <row r="244" spans="1:73" ht="18" x14ac:dyDescent="0.2">
      <c r="A244" s="595" t="str">
        <f t="shared" si="58"/>
        <v/>
      </c>
      <c r="B244" s="596"/>
      <c r="C244" s="596"/>
      <c r="D244" s="596"/>
      <c r="E244" s="597"/>
      <c r="F244" s="596"/>
      <c r="G244" s="596"/>
      <c r="H244" s="598"/>
      <c r="I244" s="598"/>
      <c r="J244" s="598"/>
      <c r="K244" s="948"/>
      <c r="L244" s="822"/>
      <c r="M244" s="822"/>
      <c r="N244" s="950"/>
      <c r="O244" s="599"/>
      <c r="P244" s="597"/>
      <c r="Q244" s="597"/>
      <c r="R244" s="597"/>
      <c r="S244" s="600"/>
      <c r="V244" s="362">
        <f t="shared" si="70"/>
        <v>242</v>
      </c>
      <c r="W244" s="601" t="str">
        <f t="shared" si="71"/>
        <v/>
      </c>
      <c r="X244" s="601" t="str">
        <f t="shared" si="59"/>
        <v/>
      </c>
      <c r="Y244" s="601" t="str">
        <f t="shared" si="60"/>
        <v/>
      </c>
      <c r="Z244" s="601" t="str">
        <f t="shared" si="61"/>
        <v/>
      </c>
      <c r="AA244" s="601" t="str">
        <f t="shared" si="62"/>
        <v/>
      </c>
      <c r="AB244" s="601" t="str">
        <f t="shared" si="63"/>
        <v/>
      </c>
      <c r="AD244" s="362" t="str">
        <f>IF(AK244&lt;&gt;"",MAX(AD$3:AD243)+1,"")</f>
        <v/>
      </c>
      <c r="AE244" s="362" t="str">
        <f>IF(AL244&lt;&gt;"",MAX(AE$3:AE243)+1,"")</f>
        <v/>
      </c>
      <c r="AF244" s="362" t="str">
        <f>IF(AM244&lt;&gt;"",MAX(AF$3:AF243)+1,"")</f>
        <v/>
      </c>
      <c r="AG244" s="362" t="str">
        <f>IF(AN244&lt;&gt;"",MAX(AG$3:AG243)+1,"")</f>
        <v/>
      </c>
      <c r="AH244" s="362" t="str">
        <f>IF(AO244&lt;&gt;"",MAX(AH$3:AH243)+1,"")</f>
        <v/>
      </c>
      <c r="AI244" s="362" t="str">
        <f>IF(AP244&lt;&gt;"",MAX(AI$3:AI243)+1,"")</f>
        <v/>
      </c>
      <c r="AK244" s="362" t="str">
        <f>IF(B244="","",IF(COUNTIF($AK$3:AL243,B244)=0,B244,""))</f>
        <v/>
      </c>
      <c r="AL244" s="362" t="str">
        <f>IF(C244="","",IF($B244='Oneri di Urbanizzazione'!$E$29,IF(COUNTIF($AL$3:AL243,$C244)=0,$C244,""),""))</f>
        <v/>
      </c>
      <c r="AM244" s="362" t="str">
        <f>IF(D244="","",IF(AND($B244='Oneri di Urbanizzazione'!$E$29,$C244='Oneri di Urbanizzazione'!$E$31),IF(COUNTIF(AM$3:AM243,$D244)=0,$D244,""),""))</f>
        <v/>
      </c>
      <c r="AN244" s="362" t="str">
        <f>IF(E244="","",IF(AND($B244='Oneri di Urbanizzazione'!$E$29,$C244='Oneri di Urbanizzazione'!$E$31,$D244='Oneri di Urbanizzazione'!$E$34),IF(COUNTIF(AN$3:AN243,$E244)=0,$E244,""),""))</f>
        <v/>
      </c>
      <c r="AO244" s="362" t="str">
        <f>IF(F244="","",IF(AND($B244='Oneri di Urbanizzazione'!$E$29,$C244='Oneri di Urbanizzazione'!$E$31,$D244='Oneri di Urbanizzazione'!$E$34,$E244='Oneri di Urbanizzazione'!$E$36),IF(COUNTIF(AO$3:AO243,$F244)=0,$F244,""),""))</f>
        <v/>
      </c>
      <c r="AP244" s="362" t="str">
        <f>IF(G244="","",IF(AND($B244='Oneri di Urbanizzazione'!$E$29,$C244='Oneri di Urbanizzazione'!$E$31,$D244='Oneri di Urbanizzazione'!$E$34,$E244='Oneri di Urbanizzazione'!$E$36,$F244='Oneri di Urbanizzazione'!$E$38),IF(COUNTIF(AP$3:AP243,$G244)=0,$G244,""),""))</f>
        <v/>
      </c>
      <c r="AY244">
        <f t="shared" si="72"/>
        <v>242</v>
      </c>
      <c r="AZ244" s="375" t="str">
        <f t="shared" si="64"/>
        <v/>
      </c>
      <c r="BA244" s="375" t="str">
        <f t="shared" si="65"/>
        <v/>
      </c>
      <c r="BB244" s="375" t="str">
        <f t="shared" si="66"/>
        <v/>
      </c>
      <c r="BC244" s="375" t="str">
        <f t="shared" si="67"/>
        <v/>
      </c>
      <c r="BD244" s="375" t="str">
        <f t="shared" si="68"/>
        <v/>
      </c>
      <c r="BE244" s="375" t="str">
        <f t="shared" si="69"/>
        <v/>
      </c>
      <c r="BI244" t="str">
        <f>IF(BP244&lt;&gt;"",MAX(BI$3:BI243)+1,"")</f>
        <v/>
      </c>
      <c r="BJ244" t="str">
        <f>IF(BQ244&lt;&gt;"",MAX(BJ$3:BJ243)+1,"")</f>
        <v/>
      </c>
      <c r="BK244" t="str">
        <f>IF(BR244&lt;&gt;"",MAX(BK$3:BK243)+1,"")</f>
        <v/>
      </c>
      <c r="BL244" t="str">
        <f>IF(BS244&lt;&gt;"",MAX(BL$3:BL243)+1,"")</f>
        <v/>
      </c>
      <c r="BM244" t="str">
        <f>IF(BT244&lt;&gt;"",MAX(BM$3:BM243)+1,"")</f>
        <v/>
      </c>
      <c r="BN244" t="str">
        <f>IF(BU244&lt;&gt;"",MAX(BN$3:BN243)+1,"")</f>
        <v/>
      </c>
      <c r="BP244" t="str">
        <f>IF(B244&lt;&gt;"",IF(COUNTIF(BP$3:BP243,B244)&gt;0,"",B244),"")</f>
        <v/>
      </c>
      <c r="BQ244" t="str">
        <f>IF(C244&lt;&gt;"",IF(COUNTIF(BQ$3:BQ243,C244)&gt;0,"",C244),"")</f>
        <v/>
      </c>
      <c r="BR244" t="str">
        <f>IF(D244&lt;&gt;"",IF(COUNTIF(BR$3:BR243,D244)&gt;0,"",D244),"")</f>
        <v/>
      </c>
      <c r="BS244" t="str">
        <f>IF(E244&lt;&gt;"",IF(COUNTIF(BS$3:BS243,E244)&gt;0,"",E244),"")</f>
        <v/>
      </c>
      <c r="BT244" t="str">
        <f>IF(F244&lt;&gt;"",IF(COUNTIF(BT$3:BT243,F244)&gt;0,"",F244),"")</f>
        <v/>
      </c>
      <c r="BU244" t="str">
        <f>IF(G244&lt;&gt;"",IF(COUNTIF(BU$3:BU243,G244)&gt;0,"",G244),"")</f>
        <v/>
      </c>
    </row>
    <row r="245" spans="1:73" ht="18" x14ac:dyDescent="0.2">
      <c r="A245" s="595" t="str">
        <f t="shared" si="58"/>
        <v/>
      </c>
      <c r="B245" s="596"/>
      <c r="C245" s="596"/>
      <c r="D245" s="596"/>
      <c r="E245" s="597"/>
      <c r="F245" s="596"/>
      <c r="G245" s="596"/>
      <c r="H245" s="598"/>
      <c r="I245" s="598"/>
      <c r="J245" s="598"/>
      <c r="K245" s="948"/>
      <c r="L245" s="822"/>
      <c r="M245" s="822"/>
      <c r="N245" s="950"/>
      <c r="O245" s="599"/>
      <c r="P245" s="597"/>
      <c r="Q245" s="597"/>
      <c r="R245" s="597"/>
      <c r="S245" s="600"/>
      <c r="V245" s="362">
        <f t="shared" si="70"/>
        <v>243</v>
      </c>
      <c r="W245" s="601" t="str">
        <f t="shared" si="71"/>
        <v/>
      </c>
      <c r="X245" s="601" t="str">
        <f t="shared" si="59"/>
        <v/>
      </c>
      <c r="Y245" s="601" t="str">
        <f t="shared" si="60"/>
        <v/>
      </c>
      <c r="Z245" s="601" t="str">
        <f t="shared" si="61"/>
        <v/>
      </c>
      <c r="AA245" s="601" t="str">
        <f t="shared" si="62"/>
        <v/>
      </c>
      <c r="AB245" s="601" t="str">
        <f t="shared" si="63"/>
        <v/>
      </c>
      <c r="AD245" s="362" t="str">
        <f>IF(AK245&lt;&gt;"",MAX(AD$3:AD244)+1,"")</f>
        <v/>
      </c>
      <c r="AE245" s="362" t="str">
        <f>IF(AL245&lt;&gt;"",MAX(AE$3:AE244)+1,"")</f>
        <v/>
      </c>
      <c r="AF245" s="362" t="str">
        <f>IF(AM245&lt;&gt;"",MAX(AF$3:AF244)+1,"")</f>
        <v/>
      </c>
      <c r="AG245" s="362" t="str">
        <f>IF(AN245&lt;&gt;"",MAX(AG$3:AG244)+1,"")</f>
        <v/>
      </c>
      <c r="AH245" s="362" t="str">
        <f>IF(AO245&lt;&gt;"",MAX(AH$3:AH244)+1,"")</f>
        <v/>
      </c>
      <c r="AI245" s="362" t="str">
        <f>IF(AP245&lt;&gt;"",MAX(AI$3:AI244)+1,"")</f>
        <v/>
      </c>
      <c r="AK245" s="362" t="str">
        <f>IF(B245="","",IF(COUNTIF($AK$3:AL244,B245)=0,B245,""))</f>
        <v/>
      </c>
      <c r="AL245" s="362" t="str">
        <f>IF(C245="","",IF($B245='Oneri di Urbanizzazione'!$E$29,IF(COUNTIF($AL$3:AL244,$C245)=0,$C245,""),""))</f>
        <v/>
      </c>
      <c r="AM245" s="362" t="str">
        <f>IF(D245="","",IF(AND($B245='Oneri di Urbanizzazione'!$E$29,$C245='Oneri di Urbanizzazione'!$E$31),IF(COUNTIF(AM$3:AM244,$D245)=0,$D245,""),""))</f>
        <v/>
      </c>
      <c r="AN245" s="362" t="str">
        <f>IF(E245="","",IF(AND($B245='Oneri di Urbanizzazione'!$E$29,$C245='Oneri di Urbanizzazione'!$E$31,$D245='Oneri di Urbanizzazione'!$E$34),IF(COUNTIF(AN$3:AN244,$E245)=0,$E245,""),""))</f>
        <v/>
      </c>
      <c r="AO245" s="362" t="str">
        <f>IF(F245="","",IF(AND($B245='Oneri di Urbanizzazione'!$E$29,$C245='Oneri di Urbanizzazione'!$E$31,$D245='Oneri di Urbanizzazione'!$E$34,$E245='Oneri di Urbanizzazione'!$E$36),IF(COUNTIF(AO$3:AO244,$F245)=0,$F245,""),""))</f>
        <v/>
      </c>
      <c r="AP245" s="362" t="str">
        <f>IF(G245="","",IF(AND($B245='Oneri di Urbanizzazione'!$E$29,$C245='Oneri di Urbanizzazione'!$E$31,$D245='Oneri di Urbanizzazione'!$E$34,$E245='Oneri di Urbanizzazione'!$E$36,$F245='Oneri di Urbanizzazione'!$E$38),IF(COUNTIF(AP$3:AP244,$G245)=0,$G245,""),""))</f>
        <v/>
      </c>
      <c r="AY245">
        <f t="shared" si="72"/>
        <v>243</v>
      </c>
      <c r="AZ245" s="375" t="str">
        <f t="shared" si="64"/>
        <v/>
      </c>
      <c r="BA245" s="375" t="str">
        <f t="shared" si="65"/>
        <v/>
      </c>
      <c r="BB245" s="375" t="str">
        <f t="shared" si="66"/>
        <v/>
      </c>
      <c r="BC245" s="375" t="str">
        <f t="shared" si="67"/>
        <v/>
      </c>
      <c r="BD245" s="375" t="str">
        <f t="shared" si="68"/>
        <v/>
      </c>
      <c r="BE245" s="375" t="str">
        <f t="shared" si="69"/>
        <v/>
      </c>
      <c r="BI245" t="str">
        <f>IF(BP245&lt;&gt;"",MAX(BI$3:BI244)+1,"")</f>
        <v/>
      </c>
      <c r="BJ245" t="str">
        <f>IF(BQ245&lt;&gt;"",MAX(BJ$3:BJ244)+1,"")</f>
        <v/>
      </c>
      <c r="BK245" t="str">
        <f>IF(BR245&lt;&gt;"",MAX(BK$3:BK244)+1,"")</f>
        <v/>
      </c>
      <c r="BL245" t="str">
        <f>IF(BS245&lt;&gt;"",MAX(BL$3:BL244)+1,"")</f>
        <v/>
      </c>
      <c r="BM245" t="str">
        <f>IF(BT245&lt;&gt;"",MAX(BM$3:BM244)+1,"")</f>
        <v/>
      </c>
      <c r="BN245" t="str">
        <f>IF(BU245&lt;&gt;"",MAX(BN$3:BN244)+1,"")</f>
        <v/>
      </c>
      <c r="BP245" t="str">
        <f>IF(B245&lt;&gt;"",IF(COUNTIF(BP$3:BP244,B245)&gt;0,"",B245),"")</f>
        <v/>
      </c>
      <c r="BQ245" t="str">
        <f>IF(C245&lt;&gt;"",IF(COUNTIF(BQ$3:BQ244,C245)&gt;0,"",C245),"")</f>
        <v/>
      </c>
      <c r="BR245" t="str">
        <f>IF(D245&lt;&gt;"",IF(COUNTIF(BR$3:BR244,D245)&gt;0,"",D245),"")</f>
        <v/>
      </c>
      <c r="BS245" t="str">
        <f>IF(E245&lt;&gt;"",IF(COUNTIF(BS$3:BS244,E245)&gt;0,"",E245),"")</f>
        <v/>
      </c>
      <c r="BT245" t="str">
        <f>IF(F245&lt;&gt;"",IF(COUNTIF(BT$3:BT244,F245)&gt;0,"",F245),"")</f>
        <v/>
      </c>
      <c r="BU245" t="str">
        <f>IF(G245&lt;&gt;"",IF(COUNTIF(BU$3:BU244,G245)&gt;0,"",G245),"")</f>
        <v/>
      </c>
    </row>
    <row r="246" spans="1:73" ht="18" x14ac:dyDescent="0.2">
      <c r="A246" s="595" t="str">
        <f t="shared" si="58"/>
        <v/>
      </c>
      <c r="B246" s="596"/>
      <c r="C246" s="596"/>
      <c r="D246" s="596"/>
      <c r="E246" s="597"/>
      <c r="F246" s="596"/>
      <c r="G246" s="596"/>
      <c r="H246" s="598"/>
      <c r="I246" s="598"/>
      <c r="J246" s="598"/>
      <c r="K246" s="948"/>
      <c r="L246" s="822"/>
      <c r="M246" s="822"/>
      <c r="N246" s="950"/>
      <c r="O246" s="599"/>
      <c r="P246" s="597"/>
      <c r="Q246" s="597"/>
      <c r="R246" s="597"/>
      <c r="S246" s="600"/>
      <c r="V246" s="362">
        <f t="shared" si="70"/>
        <v>244</v>
      </c>
      <c r="W246" s="601" t="str">
        <f t="shared" si="71"/>
        <v/>
      </c>
      <c r="X246" s="601" t="str">
        <f t="shared" si="59"/>
        <v/>
      </c>
      <c r="Y246" s="601" t="str">
        <f t="shared" si="60"/>
        <v/>
      </c>
      <c r="Z246" s="601" t="str">
        <f t="shared" si="61"/>
        <v/>
      </c>
      <c r="AA246" s="601" t="str">
        <f t="shared" si="62"/>
        <v/>
      </c>
      <c r="AB246" s="601" t="str">
        <f t="shared" si="63"/>
        <v/>
      </c>
      <c r="AD246" s="362" t="str">
        <f>IF(AK246&lt;&gt;"",MAX(AD$3:AD245)+1,"")</f>
        <v/>
      </c>
      <c r="AE246" s="362" t="str">
        <f>IF(AL246&lt;&gt;"",MAX(AE$3:AE245)+1,"")</f>
        <v/>
      </c>
      <c r="AF246" s="362" t="str">
        <f>IF(AM246&lt;&gt;"",MAX(AF$3:AF245)+1,"")</f>
        <v/>
      </c>
      <c r="AG246" s="362" t="str">
        <f>IF(AN246&lt;&gt;"",MAX(AG$3:AG245)+1,"")</f>
        <v/>
      </c>
      <c r="AH246" s="362" t="str">
        <f>IF(AO246&lt;&gt;"",MAX(AH$3:AH245)+1,"")</f>
        <v/>
      </c>
      <c r="AI246" s="362" t="str">
        <f>IF(AP246&lt;&gt;"",MAX(AI$3:AI245)+1,"")</f>
        <v/>
      </c>
      <c r="AK246" s="362" t="str">
        <f>IF(B246="","",IF(COUNTIF($AK$3:AL245,B246)=0,B246,""))</f>
        <v/>
      </c>
      <c r="AL246" s="362" t="str">
        <f>IF(C246="","",IF($B246='Oneri di Urbanizzazione'!$E$29,IF(COUNTIF($AL$3:AL245,$C246)=0,$C246,""),""))</f>
        <v/>
      </c>
      <c r="AM246" s="362" t="str">
        <f>IF(D246="","",IF(AND($B246='Oneri di Urbanizzazione'!$E$29,$C246='Oneri di Urbanizzazione'!$E$31),IF(COUNTIF(AM$3:AM245,$D246)=0,$D246,""),""))</f>
        <v/>
      </c>
      <c r="AN246" s="362" t="str">
        <f>IF(E246="","",IF(AND($B246='Oneri di Urbanizzazione'!$E$29,$C246='Oneri di Urbanizzazione'!$E$31,$D246='Oneri di Urbanizzazione'!$E$34),IF(COUNTIF(AN$3:AN245,$E246)=0,$E246,""),""))</f>
        <v/>
      </c>
      <c r="AO246" s="362" t="str">
        <f>IF(F246="","",IF(AND($B246='Oneri di Urbanizzazione'!$E$29,$C246='Oneri di Urbanizzazione'!$E$31,$D246='Oneri di Urbanizzazione'!$E$34,$E246='Oneri di Urbanizzazione'!$E$36),IF(COUNTIF(AO$3:AO245,$F246)=0,$F246,""),""))</f>
        <v/>
      </c>
      <c r="AP246" s="362" t="str">
        <f>IF(G246="","",IF(AND($B246='Oneri di Urbanizzazione'!$E$29,$C246='Oneri di Urbanizzazione'!$E$31,$D246='Oneri di Urbanizzazione'!$E$34,$E246='Oneri di Urbanizzazione'!$E$36,$F246='Oneri di Urbanizzazione'!$E$38),IF(COUNTIF(AP$3:AP245,$G246)=0,$G246,""),""))</f>
        <v/>
      </c>
      <c r="AY246">
        <f t="shared" si="72"/>
        <v>244</v>
      </c>
      <c r="AZ246" s="375" t="str">
        <f t="shared" si="64"/>
        <v/>
      </c>
      <c r="BA246" s="375" t="str">
        <f t="shared" si="65"/>
        <v/>
      </c>
      <c r="BB246" s="375" t="str">
        <f t="shared" si="66"/>
        <v/>
      </c>
      <c r="BC246" s="375" t="str">
        <f t="shared" si="67"/>
        <v/>
      </c>
      <c r="BD246" s="375" t="str">
        <f t="shared" si="68"/>
        <v/>
      </c>
      <c r="BE246" s="375" t="str">
        <f t="shared" si="69"/>
        <v/>
      </c>
      <c r="BI246" t="str">
        <f>IF(BP246&lt;&gt;"",MAX(BI$3:BI245)+1,"")</f>
        <v/>
      </c>
      <c r="BJ246" t="str">
        <f>IF(BQ246&lt;&gt;"",MAX(BJ$3:BJ245)+1,"")</f>
        <v/>
      </c>
      <c r="BK246" t="str">
        <f>IF(BR246&lt;&gt;"",MAX(BK$3:BK245)+1,"")</f>
        <v/>
      </c>
      <c r="BL246" t="str">
        <f>IF(BS246&lt;&gt;"",MAX(BL$3:BL245)+1,"")</f>
        <v/>
      </c>
      <c r="BM246" t="str">
        <f>IF(BT246&lt;&gt;"",MAX(BM$3:BM245)+1,"")</f>
        <v/>
      </c>
      <c r="BN246" t="str">
        <f>IF(BU246&lt;&gt;"",MAX(BN$3:BN245)+1,"")</f>
        <v/>
      </c>
      <c r="BP246" t="str">
        <f>IF(B246&lt;&gt;"",IF(COUNTIF(BP$3:BP245,B246)&gt;0,"",B246),"")</f>
        <v/>
      </c>
      <c r="BQ246" t="str">
        <f>IF(C246&lt;&gt;"",IF(COUNTIF(BQ$3:BQ245,C246)&gt;0,"",C246),"")</f>
        <v/>
      </c>
      <c r="BR246" t="str">
        <f>IF(D246&lt;&gt;"",IF(COUNTIF(BR$3:BR245,D246)&gt;0,"",D246),"")</f>
        <v/>
      </c>
      <c r="BS246" t="str">
        <f>IF(E246&lt;&gt;"",IF(COUNTIF(BS$3:BS245,E246)&gt;0,"",E246),"")</f>
        <v/>
      </c>
      <c r="BT246" t="str">
        <f>IF(F246&lt;&gt;"",IF(COUNTIF(BT$3:BT245,F246)&gt;0,"",F246),"")</f>
        <v/>
      </c>
      <c r="BU246" t="str">
        <f>IF(G246&lt;&gt;"",IF(COUNTIF(BU$3:BU245,G246)&gt;0,"",G246),"")</f>
        <v/>
      </c>
    </row>
    <row r="247" spans="1:73" ht="18" x14ac:dyDescent="0.2">
      <c r="A247" s="595" t="str">
        <f t="shared" si="58"/>
        <v/>
      </c>
      <c r="B247" s="596"/>
      <c r="C247" s="596"/>
      <c r="D247" s="596"/>
      <c r="E247" s="597"/>
      <c r="F247" s="596"/>
      <c r="G247" s="596"/>
      <c r="H247" s="598"/>
      <c r="I247" s="598"/>
      <c r="J247" s="598"/>
      <c r="K247" s="948"/>
      <c r="L247" s="822"/>
      <c r="M247" s="822"/>
      <c r="N247" s="950"/>
      <c r="O247" s="599"/>
      <c r="P247" s="597"/>
      <c r="Q247" s="597"/>
      <c r="R247" s="597"/>
      <c r="S247" s="600"/>
      <c r="V247" s="362">
        <f t="shared" si="70"/>
        <v>245</v>
      </c>
      <c r="W247" s="601" t="str">
        <f t="shared" si="71"/>
        <v/>
      </c>
      <c r="X247" s="601" t="str">
        <f t="shared" si="59"/>
        <v/>
      </c>
      <c r="Y247" s="601" t="str">
        <f t="shared" si="60"/>
        <v/>
      </c>
      <c r="Z247" s="601" t="str">
        <f t="shared" si="61"/>
        <v/>
      </c>
      <c r="AA247" s="601" t="str">
        <f t="shared" si="62"/>
        <v/>
      </c>
      <c r="AB247" s="601" t="str">
        <f t="shared" si="63"/>
        <v/>
      </c>
      <c r="AD247" s="362" t="str">
        <f>IF(AK247&lt;&gt;"",MAX(AD$3:AD246)+1,"")</f>
        <v/>
      </c>
      <c r="AE247" s="362" t="str">
        <f>IF(AL247&lt;&gt;"",MAX(AE$3:AE246)+1,"")</f>
        <v/>
      </c>
      <c r="AF247" s="362" t="str">
        <f>IF(AM247&lt;&gt;"",MAX(AF$3:AF246)+1,"")</f>
        <v/>
      </c>
      <c r="AG247" s="362" t="str">
        <f>IF(AN247&lt;&gt;"",MAX(AG$3:AG246)+1,"")</f>
        <v/>
      </c>
      <c r="AH247" s="362" t="str">
        <f>IF(AO247&lt;&gt;"",MAX(AH$3:AH246)+1,"")</f>
        <v/>
      </c>
      <c r="AI247" s="362" t="str">
        <f>IF(AP247&lt;&gt;"",MAX(AI$3:AI246)+1,"")</f>
        <v/>
      </c>
      <c r="AK247" s="362" t="str">
        <f>IF(B247="","",IF(COUNTIF($AK$3:AL246,B247)=0,B247,""))</f>
        <v/>
      </c>
      <c r="AL247" s="362" t="str">
        <f>IF(C247="","",IF($B247='Oneri di Urbanizzazione'!$E$29,IF(COUNTIF($AL$3:AL246,$C247)=0,$C247,""),""))</f>
        <v/>
      </c>
      <c r="AM247" s="362" t="str">
        <f>IF(D247="","",IF(AND($B247='Oneri di Urbanizzazione'!$E$29,$C247='Oneri di Urbanizzazione'!$E$31),IF(COUNTIF(AM$3:AM246,$D247)=0,$D247,""),""))</f>
        <v/>
      </c>
      <c r="AN247" s="362" t="str">
        <f>IF(E247="","",IF(AND($B247='Oneri di Urbanizzazione'!$E$29,$C247='Oneri di Urbanizzazione'!$E$31,$D247='Oneri di Urbanizzazione'!$E$34),IF(COUNTIF(AN$3:AN246,$E247)=0,$E247,""),""))</f>
        <v/>
      </c>
      <c r="AO247" s="362" t="str">
        <f>IF(F247="","",IF(AND($B247='Oneri di Urbanizzazione'!$E$29,$C247='Oneri di Urbanizzazione'!$E$31,$D247='Oneri di Urbanizzazione'!$E$34,$E247='Oneri di Urbanizzazione'!$E$36),IF(COUNTIF(AO$3:AO246,$F247)=0,$F247,""),""))</f>
        <v/>
      </c>
      <c r="AP247" s="362" t="str">
        <f>IF(G247="","",IF(AND($B247='Oneri di Urbanizzazione'!$E$29,$C247='Oneri di Urbanizzazione'!$E$31,$D247='Oneri di Urbanizzazione'!$E$34,$E247='Oneri di Urbanizzazione'!$E$36,$F247='Oneri di Urbanizzazione'!$E$38),IF(COUNTIF(AP$3:AP246,$G247)=0,$G247,""),""))</f>
        <v/>
      </c>
      <c r="AY247">
        <f t="shared" si="72"/>
        <v>245</v>
      </c>
      <c r="AZ247" s="375" t="str">
        <f t="shared" si="64"/>
        <v/>
      </c>
      <c r="BA247" s="375" t="str">
        <f t="shared" si="65"/>
        <v/>
      </c>
      <c r="BB247" s="375" t="str">
        <f t="shared" si="66"/>
        <v/>
      </c>
      <c r="BC247" s="375" t="str">
        <f t="shared" si="67"/>
        <v/>
      </c>
      <c r="BD247" s="375" t="str">
        <f t="shared" si="68"/>
        <v/>
      </c>
      <c r="BE247" s="375" t="str">
        <f t="shared" si="69"/>
        <v/>
      </c>
      <c r="BI247" t="str">
        <f>IF(BP247&lt;&gt;"",MAX(BI$3:BI246)+1,"")</f>
        <v/>
      </c>
      <c r="BJ247" t="str">
        <f>IF(BQ247&lt;&gt;"",MAX(BJ$3:BJ246)+1,"")</f>
        <v/>
      </c>
      <c r="BK247" t="str">
        <f>IF(BR247&lt;&gt;"",MAX(BK$3:BK246)+1,"")</f>
        <v/>
      </c>
      <c r="BL247" t="str">
        <f>IF(BS247&lt;&gt;"",MAX(BL$3:BL246)+1,"")</f>
        <v/>
      </c>
      <c r="BM247" t="str">
        <f>IF(BT247&lt;&gt;"",MAX(BM$3:BM246)+1,"")</f>
        <v/>
      </c>
      <c r="BN247" t="str">
        <f>IF(BU247&lt;&gt;"",MAX(BN$3:BN246)+1,"")</f>
        <v/>
      </c>
      <c r="BP247" t="str">
        <f>IF(B247&lt;&gt;"",IF(COUNTIF(BP$3:BP246,B247)&gt;0,"",B247),"")</f>
        <v/>
      </c>
      <c r="BQ247" t="str">
        <f>IF(C247&lt;&gt;"",IF(COUNTIF(BQ$3:BQ246,C247)&gt;0,"",C247),"")</f>
        <v/>
      </c>
      <c r="BR247" t="str">
        <f>IF(D247&lt;&gt;"",IF(COUNTIF(BR$3:BR246,D247)&gt;0,"",D247),"")</f>
        <v/>
      </c>
      <c r="BS247" t="str">
        <f>IF(E247&lt;&gt;"",IF(COUNTIF(BS$3:BS246,E247)&gt;0,"",E247),"")</f>
        <v/>
      </c>
      <c r="BT247" t="str">
        <f>IF(F247&lt;&gt;"",IF(COUNTIF(BT$3:BT246,F247)&gt;0,"",F247),"")</f>
        <v/>
      </c>
      <c r="BU247" t="str">
        <f>IF(G247&lt;&gt;"",IF(COUNTIF(BU$3:BU246,G247)&gt;0,"",G247),"")</f>
        <v/>
      </c>
    </row>
    <row r="248" spans="1:73" ht="18" x14ac:dyDescent="0.2">
      <c r="A248" s="595" t="str">
        <f t="shared" si="58"/>
        <v/>
      </c>
      <c r="B248" s="596"/>
      <c r="C248" s="596"/>
      <c r="D248" s="596"/>
      <c r="E248" s="597"/>
      <c r="F248" s="596"/>
      <c r="G248" s="596"/>
      <c r="H248" s="598"/>
      <c r="I248" s="598"/>
      <c r="J248" s="598"/>
      <c r="K248" s="948"/>
      <c r="L248" s="822"/>
      <c r="M248" s="822"/>
      <c r="N248" s="950"/>
      <c r="O248" s="599"/>
      <c r="P248" s="597"/>
      <c r="Q248" s="597"/>
      <c r="R248" s="597"/>
      <c r="S248" s="600"/>
      <c r="V248" s="362">
        <f t="shared" si="70"/>
        <v>246</v>
      </c>
      <c r="W248" s="601" t="str">
        <f t="shared" si="71"/>
        <v/>
      </c>
      <c r="X248" s="601" t="str">
        <f t="shared" si="59"/>
        <v/>
      </c>
      <c r="Y248" s="601" t="str">
        <f t="shared" si="60"/>
        <v/>
      </c>
      <c r="Z248" s="601" t="str">
        <f t="shared" si="61"/>
        <v/>
      </c>
      <c r="AA248" s="601" t="str">
        <f t="shared" si="62"/>
        <v/>
      </c>
      <c r="AB248" s="601" t="str">
        <f t="shared" si="63"/>
        <v/>
      </c>
      <c r="AD248" s="362" t="str">
        <f>IF(AK248&lt;&gt;"",MAX(AD$3:AD247)+1,"")</f>
        <v/>
      </c>
      <c r="AE248" s="362" t="str">
        <f>IF(AL248&lt;&gt;"",MAX(AE$3:AE247)+1,"")</f>
        <v/>
      </c>
      <c r="AF248" s="362" t="str">
        <f>IF(AM248&lt;&gt;"",MAX(AF$3:AF247)+1,"")</f>
        <v/>
      </c>
      <c r="AG248" s="362" t="str">
        <f>IF(AN248&lt;&gt;"",MAX(AG$3:AG247)+1,"")</f>
        <v/>
      </c>
      <c r="AH248" s="362" t="str">
        <f>IF(AO248&lt;&gt;"",MAX(AH$3:AH247)+1,"")</f>
        <v/>
      </c>
      <c r="AI248" s="362" t="str">
        <f>IF(AP248&lt;&gt;"",MAX(AI$3:AI247)+1,"")</f>
        <v/>
      </c>
      <c r="AK248" s="362" t="str">
        <f>IF(B248="","",IF(COUNTIF($AK$3:AL247,B248)=0,B248,""))</f>
        <v/>
      </c>
      <c r="AL248" s="362" t="str">
        <f>IF(C248="","",IF($B248='Oneri di Urbanizzazione'!$E$29,IF(COUNTIF($AL$3:AL247,$C248)=0,$C248,""),""))</f>
        <v/>
      </c>
      <c r="AM248" s="362" t="str">
        <f>IF(D248="","",IF(AND($B248='Oneri di Urbanizzazione'!$E$29,$C248='Oneri di Urbanizzazione'!$E$31),IF(COUNTIF(AM$3:AM247,$D248)=0,$D248,""),""))</f>
        <v/>
      </c>
      <c r="AN248" s="362" t="str">
        <f>IF(E248="","",IF(AND($B248='Oneri di Urbanizzazione'!$E$29,$C248='Oneri di Urbanizzazione'!$E$31,$D248='Oneri di Urbanizzazione'!$E$34),IF(COUNTIF(AN$3:AN247,$E248)=0,$E248,""),""))</f>
        <v/>
      </c>
      <c r="AO248" s="362" t="str">
        <f>IF(F248="","",IF(AND($B248='Oneri di Urbanizzazione'!$E$29,$C248='Oneri di Urbanizzazione'!$E$31,$D248='Oneri di Urbanizzazione'!$E$34,$E248='Oneri di Urbanizzazione'!$E$36),IF(COUNTIF(AO$3:AO247,$F248)=0,$F248,""),""))</f>
        <v/>
      </c>
      <c r="AP248" s="362" t="str">
        <f>IF(G248="","",IF(AND($B248='Oneri di Urbanizzazione'!$E$29,$C248='Oneri di Urbanizzazione'!$E$31,$D248='Oneri di Urbanizzazione'!$E$34,$E248='Oneri di Urbanizzazione'!$E$36,$F248='Oneri di Urbanizzazione'!$E$38),IF(COUNTIF(AP$3:AP247,$G248)=0,$G248,""),""))</f>
        <v/>
      </c>
      <c r="AY248">
        <f t="shared" si="72"/>
        <v>246</v>
      </c>
      <c r="AZ248" s="375" t="str">
        <f t="shared" si="64"/>
        <v/>
      </c>
      <c r="BA248" s="375" t="str">
        <f t="shared" si="65"/>
        <v/>
      </c>
      <c r="BB248" s="375" t="str">
        <f t="shared" si="66"/>
        <v/>
      </c>
      <c r="BC248" s="375" t="str">
        <f t="shared" si="67"/>
        <v/>
      </c>
      <c r="BD248" s="375" t="str">
        <f t="shared" si="68"/>
        <v/>
      </c>
      <c r="BE248" s="375" t="str">
        <f t="shared" si="69"/>
        <v/>
      </c>
      <c r="BI248" t="str">
        <f>IF(BP248&lt;&gt;"",MAX(BI$3:BI247)+1,"")</f>
        <v/>
      </c>
      <c r="BJ248" t="str">
        <f>IF(BQ248&lt;&gt;"",MAX(BJ$3:BJ247)+1,"")</f>
        <v/>
      </c>
      <c r="BK248" t="str">
        <f>IF(BR248&lt;&gt;"",MAX(BK$3:BK247)+1,"")</f>
        <v/>
      </c>
      <c r="BL248" t="str">
        <f>IF(BS248&lt;&gt;"",MAX(BL$3:BL247)+1,"")</f>
        <v/>
      </c>
      <c r="BM248" t="str">
        <f>IF(BT248&lt;&gt;"",MAX(BM$3:BM247)+1,"")</f>
        <v/>
      </c>
      <c r="BN248" t="str">
        <f>IF(BU248&lt;&gt;"",MAX(BN$3:BN247)+1,"")</f>
        <v/>
      </c>
      <c r="BP248" t="str">
        <f>IF(B248&lt;&gt;"",IF(COUNTIF(BP$3:BP247,B248)&gt;0,"",B248),"")</f>
        <v/>
      </c>
      <c r="BQ248" t="str">
        <f>IF(C248&lt;&gt;"",IF(COUNTIF(BQ$3:BQ247,C248)&gt;0,"",C248),"")</f>
        <v/>
      </c>
      <c r="BR248" t="str">
        <f>IF(D248&lt;&gt;"",IF(COUNTIF(BR$3:BR247,D248)&gt;0,"",D248),"")</f>
        <v/>
      </c>
      <c r="BS248" t="str">
        <f>IF(E248&lt;&gt;"",IF(COUNTIF(BS$3:BS247,E248)&gt;0,"",E248),"")</f>
        <v/>
      </c>
      <c r="BT248" t="str">
        <f>IF(F248&lt;&gt;"",IF(COUNTIF(BT$3:BT247,F248)&gt;0,"",F248),"")</f>
        <v/>
      </c>
      <c r="BU248" t="str">
        <f>IF(G248&lt;&gt;"",IF(COUNTIF(BU$3:BU247,G248)&gt;0,"",G248),"")</f>
        <v/>
      </c>
    </row>
    <row r="249" spans="1:73" ht="18" x14ac:dyDescent="0.2">
      <c r="A249" s="595" t="str">
        <f t="shared" si="58"/>
        <v/>
      </c>
      <c r="B249" s="596"/>
      <c r="C249" s="596"/>
      <c r="D249" s="596"/>
      <c r="E249" s="597"/>
      <c r="F249" s="596"/>
      <c r="G249" s="596"/>
      <c r="H249" s="598"/>
      <c r="I249" s="598"/>
      <c r="J249" s="598"/>
      <c r="K249" s="948"/>
      <c r="L249" s="822"/>
      <c r="M249" s="822"/>
      <c r="N249" s="950"/>
      <c r="O249" s="599"/>
      <c r="P249" s="597"/>
      <c r="Q249" s="597"/>
      <c r="R249" s="597"/>
      <c r="S249" s="600"/>
      <c r="V249" s="362">
        <f t="shared" si="70"/>
        <v>247</v>
      </c>
      <c r="W249" s="601" t="str">
        <f t="shared" si="71"/>
        <v/>
      </c>
      <c r="X249" s="601" t="str">
        <f t="shared" si="59"/>
        <v/>
      </c>
      <c r="Y249" s="601" t="str">
        <f t="shared" si="60"/>
        <v/>
      </c>
      <c r="Z249" s="601" t="str">
        <f t="shared" si="61"/>
        <v/>
      </c>
      <c r="AA249" s="601" t="str">
        <f t="shared" si="62"/>
        <v/>
      </c>
      <c r="AB249" s="601" t="str">
        <f t="shared" si="63"/>
        <v/>
      </c>
      <c r="AD249" s="362" t="str">
        <f>IF(AK249&lt;&gt;"",MAX(AD$3:AD248)+1,"")</f>
        <v/>
      </c>
      <c r="AE249" s="362" t="str">
        <f>IF(AL249&lt;&gt;"",MAX(AE$3:AE248)+1,"")</f>
        <v/>
      </c>
      <c r="AF249" s="362" t="str">
        <f>IF(AM249&lt;&gt;"",MAX(AF$3:AF248)+1,"")</f>
        <v/>
      </c>
      <c r="AG249" s="362" t="str">
        <f>IF(AN249&lt;&gt;"",MAX(AG$3:AG248)+1,"")</f>
        <v/>
      </c>
      <c r="AH249" s="362" t="str">
        <f>IF(AO249&lt;&gt;"",MAX(AH$3:AH248)+1,"")</f>
        <v/>
      </c>
      <c r="AI249" s="362" t="str">
        <f>IF(AP249&lt;&gt;"",MAX(AI$3:AI248)+1,"")</f>
        <v/>
      </c>
      <c r="AK249" s="362" t="str">
        <f>IF(B249="","",IF(COUNTIF($AK$3:AL248,B249)=0,B249,""))</f>
        <v/>
      </c>
      <c r="AL249" s="362" t="str">
        <f>IF(C249="","",IF($B249='Oneri di Urbanizzazione'!$E$29,IF(COUNTIF($AL$3:AL248,$C249)=0,$C249,""),""))</f>
        <v/>
      </c>
      <c r="AM249" s="362" t="str">
        <f>IF(D249="","",IF(AND($B249='Oneri di Urbanizzazione'!$E$29,$C249='Oneri di Urbanizzazione'!$E$31),IF(COUNTIF(AM$3:AM248,$D249)=0,$D249,""),""))</f>
        <v/>
      </c>
      <c r="AN249" s="362" t="str">
        <f>IF(E249="","",IF(AND($B249='Oneri di Urbanizzazione'!$E$29,$C249='Oneri di Urbanizzazione'!$E$31,$D249='Oneri di Urbanizzazione'!$E$34),IF(COUNTIF(AN$3:AN248,$E249)=0,$E249,""),""))</f>
        <v/>
      </c>
      <c r="AO249" s="362" t="str">
        <f>IF(F249="","",IF(AND($B249='Oneri di Urbanizzazione'!$E$29,$C249='Oneri di Urbanizzazione'!$E$31,$D249='Oneri di Urbanizzazione'!$E$34,$E249='Oneri di Urbanizzazione'!$E$36),IF(COUNTIF(AO$3:AO248,$F249)=0,$F249,""),""))</f>
        <v/>
      </c>
      <c r="AP249" s="362" t="str">
        <f>IF(G249="","",IF(AND($B249='Oneri di Urbanizzazione'!$E$29,$C249='Oneri di Urbanizzazione'!$E$31,$D249='Oneri di Urbanizzazione'!$E$34,$E249='Oneri di Urbanizzazione'!$E$36,$F249='Oneri di Urbanizzazione'!$E$38),IF(COUNTIF(AP$3:AP248,$G249)=0,$G249,""),""))</f>
        <v/>
      </c>
      <c r="AY249">
        <f t="shared" si="72"/>
        <v>247</v>
      </c>
      <c r="AZ249" s="375" t="str">
        <f t="shared" si="64"/>
        <v/>
      </c>
      <c r="BA249" s="375" t="str">
        <f t="shared" si="65"/>
        <v/>
      </c>
      <c r="BB249" s="375" t="str">
        <f t="shared" si="66"/>
        <v/>
      </c>
      <c r="BC249" s="375" t="str">
        <f t="shared" si="67"/>
        <v/>
      </c>
      <c r="BD249" s="375" t="str">
        <f t="shared" si="68"/>
        <v/>
      </c>
      <c r="BE249" s="375" t="str">
        <f t="shared" si="69"/>
        <v/>
      </c>
      <c r="BI249" t="str">
        <f>IF(BP249&lt;&gt;"",MAX(BI$3:BI248)+1,"")</f>
        <v/>
      </c>
      <c r="BJ249" t="str">
        <f>IF(BQ249&lt;&gt;"",MAX(BJ$3:BJ248)+1,"")</f>
        <v/>
      </c>
      <c r="BK249" t="str">
        <f>IF(BR249&lt;&gt;"",MAX(BK$3:BK248)+1,"")</f>
        <v/>
      </c>
      <c r="BL249" t="str">
        <f>IF(BS249&lt;&gt;"",MAX(BL$3:BL248)+1,"")</f>
        <v/>
      </c>
      <c r="BM249" t="str">
        <f>IF(BT249&lt;&gt;"",MAX(BM$3:BM248)+1,"")</f>
        <v/>
      </c>
      <c r="BN249" t="str">
        <f>IF(BU249&lt;&gt;"",MAX(BN$3:BN248)+1,"")</f>
        <v/>
      </c>
      <c r="BP249" t="str">
        <f>IF(B249&lt;&gt;"",IF(COUNTIF(BP$3:BP248,B249)&gt;0,"",B249),"")</f>
        <v/>
      </c>
      <c r="BQ249" t="str">
        <f>IF(C249&lt;&gt;"",IF(COUNTIF(BQ$3:BQ248,C249)&gt;0,"",C249),"")</f>
        <v/>
      </c>
      <c r="BR249" t="str">
        <f>IF(D249&lt;&gt;"",IF(COUNTIF(BR$3:BR248,D249)&gt;0,"",D249),"")</f>
        <v/>
      </c>
      <c r="BS249" t="str">
        <f>IF(E249&lt;&gt;"",IF(COUNTIF(BS$3:BS248,E249)&gt;0,"",E249),"")</f>
        <v/>
      </c>
      <c r="BT249" t="str">
        <f>IF(F249&lt;&gt;"",IF(COUNTIF(BT$3:BT248,F249)&gt;0,"",F249),"")</f>
        <v/>
      </c>
      <c r="BU249" t="str">
        <f>IF(G249&lt;&gt;"",IF(COUNTIF(BU$3:BU248,G249)&gt;0,"",G249),"")</f>
        <v/>
      </c>
    </row>
    <row r="250" spans="1:73" ht="18" x14ac:dyDescent="0.2">
      <c r="A250" s="595" t="str">
        <f t="shared" si="58"/>
        <v/>
      </c>
      <c r="B250" s="596"/>
      <c r="C250" s="596"/>
      <c r="D250" s="596"/>
      <c r="E250" s="597"/>
      <c r="F250" s="596"/>
      <c r="G250" s="596"/>
      <c r="H250" s="598"/>
      <c r="I250" s="598"/>
      <c r="J250" s="598"/>
      <c r="K250" s="948"/>
      <c r="L250" s="822"/>
      <c r="M250" s="822"/>
      <c r="N250" s="950"/>
      <c r="O250" s="599"/>
      <c r="P250" s="597"/>
      <c r="Q250" s="597"/>
      <c r="R250" s="597"/>
      <c r="S250" s="600"/>
      <c r="V250" s="362">
        <f t="shared" si="70"/>
        <v>248</v>
      </c>
      <c r="W250" s="601" t="str">
        <f t="shared" si="71"/>
        <v/>
      </c>
      <c r="X250" s="601" t="str">
        <f t="shared" si="59"/>
        <v/>
      </c>
      <c r="Y250" s="601" t="str">
        <f t="shared" si="60"/>
        <v/>
      </c>
      <c r="Z250" s="601" t="str">
        <f t="shared" si="61"/>
        <v/>
      </c>
      <c r="AA250" s="601" t="str">
        <f t="shared" si="62"/>
        <v/>
      </c>
      <c r="AB250" s="601" t="str">
        <f t="shared" si="63"/>
        <v/>
      </c>
      <c r="AD250" s="362" t="str">
        <f>IF(AK250&lt;&gt;"",MAX(AD$3:AD249)+1,"")</f>
        <v/>
      </c>
      <c r="AE250" s="362" t="str">
        <f>IF(AL250&lt;&gt;"",MAX(AE$3:AE249)+1,"")</f>
        <v/>
      </c>
      <c r="AF250" s="362" t="str">
        <f>IF(AM250&lt;&gt;"",MAX(AF$3:AF249)+1,"")</f>
        <v/>
      </c>
      <c r="AG250" s="362" t="str">
        <f>IF(AN250&lt;&gt;"",MAX(AG$3:AG249)+1,"")</f>
        <v/>
      </c>
      <c r="AH250" s="362" t="str">
        <f>IF(AO250&lt;&gt;"",MAX(AH$3:AH249)+1,"")</f>
        <v/>
      </c>
      <c r="AI250" s="362" t="str">
        <f>IF(AP250&lt;&gt;"",MAX(AI$3:AI249)+1,"")</f>
        <v/>
      </c>
      <c r="AK250" s="362" t="str">
        <f>IF(B250="","",IF(COUNTIF($AK$3:AL249,B250)=0,B250,""))</f>
        <v/>
      </c>
      <c r="AL250" s="362" t="str">
        <f>IF(C250="","",IF($B250='Oneri di Urbanizzazione'!$E$29,IF(COUNTIF($AL$3:AL249,$C250)=0,$C250,""),""))</f>
        <v/>
      </c>
      <c r="AM250" s="362" t="str">
        <f>IF(D250="","",IF(AND($B250='Oneri di Urbanizzazione'!$E$29,$C250='Oneri di Urbanizzazione'!$E$31),IF(COUNTIF(AM$3:AM249,$D250)=0,$D250,""),""))</f>
        <v/>
      </c>
      <c r="AN250" s="362" t="str">
        <f>IF(E250="","",IF(AND($B250='Oneri di Urbanizzazione'!$E$29,$C250='Oneri di Urbanizzazione'!$E$31,$D250='Oneri di Urbanizzazione'!$E$34),IF(COUNTIF(AN$3:AN249,$E250)=0,$E250,""),""))</f>
        <v/>
      </c>
      <c r="AO250" s="362" t="str">
        <f>IF(F250="","",IF(AND($B250='Oneri di Urbanizzazione'!$E$29,$C250='Oneri di Urbanizzazione'!$E$31,$D250='Oneri di Urbanizzazione'!$E$34,$E250='Oneri di Urbanizzazione'!$E$36),IF(COUNTIF(AO$3:AO249,$F250)=0,$F250,""),""))</f>
        <v/>
      </c>
      <c r="AP250" s="362" t="str">
        <f>IF(G250="","",IF(AND($B250='Oneri di Urbanizzazione'!$E$29,$C250='Oneri di Urbanizzazione'!$E$31,$D250='Oneri di Urbanizzazione'!$E$34,$E250='Oneri di Urbanizzazione'!$E$36,$F250='Oneri di Urbanizzazione'!$E$38),IF(COUNTIF(AP$3:AP249,$G250)=0,$G250,""),""))</f>
        <v/>
      </c>
      <c r="AY250">
        <f t="shared" si="72"/>
        <v>248</v>
      </c>
      <c r="AZ250" s="375" t="str">
        <f t="shared" si="64"/>
        <v/>
      </c>
      <c r="BA250" s="375" t="str">
        <f t="shared" si="65"/>
        <v/>
      </c>
      <c r="BB250" s="375" t="str">
        <f t="shared" si="66"/>
        <v/>
      </c>
      <c r="BC250" s="375" t="str">
        <f t="shared" si="67"/>
        <v/>
      </c>
      <c r="BD250" s="375" t="str">
        <f t="shared" si="68"/>
        <v/>
      </c>
      <c r="BE250" s="375" t="str">
        <f t="shared" si="69"/>
        <v/>
      </c>
      <c r="BI250" t="str">
        <f>IF(BP250&lt;&gt;"",MAX(BI$3:BI249)+1,"")</f>
        <v/>
      </c>
      <c r="BJ250" t="str">
        <f>IF(BQ250&lt;&gt;"",MAX(BJ$3:BJ249)+1,"")</f>
        <v/>
      </c>
      <c r="BK250" t="str">
        <f>IF(BR250&lt;&gt;"",MAX(BK$3:BK249)+1,"")</f>
        <v/>
      </c>
      <c r="BL250" t="str">
        <f>IF(BS250&lt;&gt;"",MAX(BL$3:BL249)+1,"")</f>
        <v/>
      </c>
      <c r="BM250" t="str">
        <f>IF(BT250&lt;&gt;"",MAX(BM$3:BM249)+1,"")</f>
        <v/>
      </c>
      <c r="BN250" t="str">
        <f>IF(BU250&lt;&gt;"",MAX(BN$3:BN249)+1,"")</f>
        <v/>
      </c>
      <c r="BP250" t="str">
        <f>IF(B250&lt;&gt;"",IF(COUNTIF(BP$3:BP249,B250)&gt;0,"",B250),"")</f>
        <v/>
      </c>
      <c r="BQ250" t="str">
        <f>IF(C250&lt;&gt;"",IF(COUNTIF(BQ$3:BQ249,C250)&gt;0,"",C250),"")</f>
        <v/>
      </c>
      <c r="BR250" t="str">
        <f>IF(D250&lt;&gt;"",IF(COUNTIF(BR$3:BR249,D250)&gt;0,"",D250),"")</f>
        <v/>
      </c>
      <c r="BS250" t="str">
        <f>IF(E250&lt;&gt;"",IF(COUNTIF(BS$3:BS249,E250)&gt;0,"",E250),"")</f>
        <v/>
      </c>
      <c r="BT250" t="str">
        <f>IF(F250&lt;&gt;"",IF(COUNTIF(BT$3:BT249,F250)&gt;0,"",F250),"")</f>
        <v/>
      </c>
      <c r="BU250" t="str">
        <f>IF(G250&lt;&gt;"",IF(COUNTIF(BU$3:BU249,G250)&gt;0,"",G250),"")</f>
        <v/>
      </c>
    </row>
    <row r="251" spans="1:73" ht="18" x14ac:dyDescent="0.2">
      <c r="A251" s="595" t="str">
        <f t="shared" si="58"/>
        <v/>
      </c>
      <c r="B251" s="596"/>
      <c r="C251" s="596"/>
      <c r="D251" s="596"/>
      <c r="E251" s="597"/>
      <c r="F251" s="596"/>
      <c r="G251" s="596"/>
      <c r="H251" s="598"/>
      <c r="I251" s="598"/>
      <c r="J251" s="598"/>
      <c r="K251" s="948"/>
      <c r="L251" s="822"/>
      <c r="M251" s="822"/>
      <c r="N251" s="950"/>
      <c r="O251" s="599"/>
      <c r="P251" s="597"/>
      <c r="Q251" s="597"/>
      <c r="R251" s="597"/>
      <c r="S251" s="600"/>
      <c r="V251" s="362">
        <f t="shared" si="70"/>
        <v>249</v>
      </c>
      <c r="W251" s="601" t="str">
        <f t="shared" si="71"/>
        <v/>
      </c>
      <c r="X251" s="601" t="str">
        <f t="shared" si="59"/>
        <v/>
      </c>
      <c r="Y251" s="601" t="str">
        <f t="shared" si="60"/>
        <v/>
      </c>
      <c r="Z251" s="601" t="str">
        <f t="shared" si="61"/>
        <v/>
      </c>
      <c r="AA251" s="601" t="str">
        <f t="shared" si="62"/>
        <v/>
      </c>
      <c r="AB251" s="601" t="str">
        <f t="shared" si="63"/>
        <v/>
      </c>
      <c r="AD251" s="362" t="str">
        <f>IF(AK251&lt;&gt;"",MAX(AD$3:AD250)+1,"")</f>
        <v/>
      </c>
      <c r="AE251" s="362" t="str">
        <f>IF(AL251&lt;&gt;"",MAX(AE$3:AE250)+1,"")</f>
        <v/>
      </c>
      <c r="AF251" s="362" t="str">
        <f>IF(AM251&lt;&gt;"",MAX(AF$3:AF250)+1,"")</f>
        <v/>
      </c>
      <c r="AG251" s="362" t="str">
        <f>IF(AN251&lt;&gt;"",MAX(AG$3:AG250)+1,"")</f>
        <v/>
      </c>
      <c r="AH251" s="362" t="str">
        <f>IF(AO251&lt;&gt;"",MAX(AH$3:AH250)+1,"")</f>
        <v/>
      </c>
      <c r="AI251" s="362" t="str">
        <f>IF(AP251&lt;&gt;"",MAX(AI$3:AI250)+1,"")</f>
        <v/>
      </c>
      <c r="AK251" s="362" t="str">
        <f>IF(B251="","",IF(COUNTIF($AK$3:AL250,B251)=0,B251,""))</f>
        <v/>
      </c>
      <c r="AL251" s="362" t="str">
        <f>IF(C251="","",IF($B251='Oneri di Urbanizzazione'!$E$29,IF(COUNTIF($AL$3:AL250,$C251)=0,$C251,""),""))</f>
        <v/>
      </c>
      <c r="AM251" s="362" t="str">
        <f>IF(D251="","",IF(AND($B251='Oneri di Urbanizzazione'!$E$29,$C251='Oneri di Urbanizzazione'!$E$31),IF(COUNTIF(AM$3:AM250,$D251)=0,$D251,""),""))</f>
        <v/>
      </c>
      <c r="AN251" s="362" t="str">
        <f>IF(E251="","",IF(AND($B251='Oneri di Urbanizzazione'!$E$29,$C251='Oneri di Urbanizzazione'!$E$31,$D251='Oneri di Urbanizzazione'!$E$34),IF(COUNTIF(AN$3:AN250,$E251)=0,$E251,""),""))</f>
        <v/>
      </c>
      <c r="AO251" s="362" t="str">
        <f>IF(F251="","",IF(AND($B251='Oneri di Urbanizzazione'!$E$29,$C251='Oneri di Urbanizzazione'!$E$31,$D251='Oneri di Urbanizzazione'!$E$34,$E251='Oneri di Urbanizzazione'!$E$36),IF(COUNTIF(AO$3:AO250,$F251)=0,$F251,""),""))</f>
        <v/>
      </c>
      <c r="AP251" s="362" t="str">
        <f>IF(G251="","",IF(AND($B251='Oneri di Urbanizzazione'!$E$29,$C251='Oneri di Urbanizzazione'!$E$31,$D251='Oneri di Urbanizzazione'!$E$34,$E251='Oneri di Urbanizzazione'!$E$36,$F251='Oneri di Urbanizzazione'!$E$38),IF(COUNTIF(AP$3:AP250,$G251)=0,$G251,""),""))</f>
        <v/>
      </c>
      <c r="AY251">
        <f t="shared" si="72"/>
        <v>249</v>
      </c>
      <c r="AZ251" s="375" t="str">
        <f t="shared" si="64"/>
        <v/>
      </c>
      <c r="BA251" s="375" t="str">
        <f t="shared" si="65"/>
        <v/>
      </c>
      <c r="BB251" s="375" t="str">
        <f t="shared" si="66"/>
        <v/>
      </c>
      <c r="BC251" s="375" t="str">
        <f t="shared" si="67"/>
        <v/>
      </c>
      <c r="BD251" s="375" t="str">
        <f t="shared" si="68"/>
        <v/>
      </c>
      <c r="BE251" s="375" t="str">
        <f t="shared" si="69"/>
        <v/>
      </c>
      <c r="BI251" t="str">
        <f>IF(BP251&lt;&gt;"",MAX(BI$3:BI250)+1,"")</f>
        <v/>
      </c>
      <c r="BJ251" t="str">
        <f>IF(BQ251&lt;&gt;"",MAX(BJ$3:BJ250)+1,"")</f>
        <v/>
      </c>
      <c r="BK251" t="str">
        <f>IF(BR251&lt;&gt;"",MAX(BK$3:BK250)+1,"")</f>
        <v/>
      </c>
      <c r="BL251" t="str">
        <f>IF(BS251&lt;&gt;"",MAX(BL$3:BL250)+1,"")</f>
        <v/>
      </c>
      <c r="BM251" t="str">
        <f>IF(BT251&lt;&gt;"",MAX(BM$3:BM250)+1,"")</f>
        <v/>
      </c>
      <c r="BN251" t="str">
        <f>IF(BU251&lt;&gt;"",MAX(BN$3:BN250)+1,"")</f>
        <v/>
      </c>
      <c r="BP251" t="str">
        <f>IF(B251&lt;&gt;"",IF(COUNTIF(BP$3:BP250,B251)&gt;0,"",B251),"")</f>
        <v/>
      </c>
      <c r="BQ251" t="str">
        <f>IF(C251&lt;&gt;"",IF(COUNTIF(BQ$3:BQ250,C251)&gt;0,"",C251),"")</f>
        <v/>
      </c>
      <c r="BR251" t="str">
        <f>IF(D251&lt;&gt;"",IF(COUNTIF(BR$3:BR250,D251)&gt;0,"",D251),"")</f>
        <v/>
      </c>
      <c r="BS251" t="str">
        <f>IF(E251&lt;&gt;"",IF(COUNTIF(BS$3:BS250,E251)&gt;0,"",E251),"")</f>
        <v/>
      </c>
      <c r="BT251" t="str">
        <f>IF(F251&lt;&gt;"",IF(COUNTIF(BT$3:BT250,F251)&gt;0,"",F251),"")</f>
        <v/>
      </c>
      <c r="BU251" t="str">
        <f>IF(G251&lt;&gt;"",IF(COUNTIF(BU$3:BU250,G251)&gt;0,"",G251),"")</f>
        <v/>
      </c>
    </row>
    <row r="252" spans="1:73" ht="18" x14ac:dyDescent="0.2">
      <c r="A252" s="595" t="str">
        <f t="shared" si="58"/>
        <v/>
      </c>
      <c r="B252" s="596"/>
      <c r="C252" s="596"/>
      <c r="D252" s="596"/>
      <c r="E252" s="597"/>
      <c r="F252" s="596"/>
      <c r="G252" s="596"/>
      <c r="H252" s="598"/>
      <c r="I252" s="598"/>
      <c r="J252" s="598"/>
      <c r="K252" s="948"/>
      <c r="L252" s="822"/>
      <c r="M252" s="822"/>
      <c r="N252" s="950"/>
      <c r="O252" s="599"/>
      <c r="P252" s="597"/>
      <c r="Q252" s="597"/>
      <c r="R252" s="597"/>
      <c r="S252" s="600"/>
      <c r="V252" s="362">
        <f t="shared" si="70"/>
        <v>250</v>
      </c>
      <c r="W252" s="601" t="str">
        <f t="shared" si="71"/>
        <v/>
      </c>
      <c r="X252" s="601" t="str">
        <f t="shared" si="59"/>
        <v/>
      </c>
      <c r="Y252" s="601" t="str">
        <f t="shared" si="60"/>
        <v/>
      </c>
      <c r="Z252" s="601" t="str">
        <f t="shared" si="61"/>
        <v/>
      </c>
      <c r="AA252" s="601" t="str">
        <f t="shared" si="62"/>
        <v/>
      </c>
      <c r="AB252" s="601" t="str">
        <f t="shared" si="63"/>
        <v/>
      </c>
      <c r="AD252" s="362" t="str">
        <f>IF(AK252&lt;&gt;"",MAX(AD$3:AD251)+1,"")</f>
        <v/>
      </c>
      <c r="AE252" s="362" t="str">
        <f>IF(AL252&lt;&gt;"",MAX(AE$3:AE251)+1,"")</f>
        <v/>
      </c>
      <c r="AF252" s="362" t="str">
        <f>IF(AM252&lt;&gt;"",MAX(AF$3:AF251)+1,"")</f>
        <v/>
      </c>
      <c r="AG252" s="362" t="str">
        <f>IF(AN252&lt;&gt;"",MAX(AG$3:AG251)+1,"")</f>
        <v/>
      </c>
      <c r="AH252" s="362" t="str">
        <f>IF(AO252&lt;&gt;"",MAX(AH$3:AH251)+1,"")</f>
        <v/>
      </c>
      <c r="AI252" s="362" t="str">
        <f>IF(AP252&lt;&gt;"",MAX(AI$3:AI251)+1,"")</f>
        <v/>
      </c>
      <c r="AK252" s="362" t="str">
        <f>IF(B252="","",IF(COUNTIF($AK$3:AL251,B252)=0,B252,""))</f>
        <v/>
      </c>
      <c r="AL252" s="362" t="str">
        <f>IF(C252="","",IF($B252='Oneri di Urbanizzazione'!$E$29,IF(COUNTIF($AL$3:AL251,$C252)=0,$C252,""),""))</f>
        <v/>
      </c>
      <c r="AM252" s="362" t="str">
        <f>IF(D252="","",IF(AND($B252='Oneri di Urbanizzazione'!$E$29,$C252='Oneri di Urbanizzazione'!$E$31),IF(COUNTIF(AM$3:AM251,$D252)=0,$D252,""),""))</f>
        <v/>
      </c>
      <c r="AN252" s="362" t="str">
        <f>IF(E252="","",IF(AND($B252='Oneri di Urbanizzazione'!$E$29,$C252='Oneri di Urbanizzazione'!$E$31,$D252='Oneri di Urbanizzazione'!$E$34),IF(COUNTIF(AN$3:AN251,$E252)=0,$E252,""),""))</f>
        <v/>
      </c>
      <c r="AO252" s="362" t="str">
        <f>IF(F252="","",IF(AND($B252='Oneri di Urbanizzazione'!$E$29,$C252='Oneri di Urbanizzazione'!$E$31,$D252='Oneri di Urbanizzazione'!$E$34,$E252='Oneri di Urbanizzazione'!$E$36),IF(COUNTIF(AO$3:AO251,$F252)=0,$F252,""),""))</f>
        <v/>
      </c>
      <c r="AP252" s="362" t="str">
        <f>IF(G252="","",IF(AND($B252='Oneri di Urbanizzazione'!$E$29,$C252='Oneri di Urbanizzazione'!$E$31,$D252='Oneri di Urbanizzazione'!$E$34,$E252='Oneri di Urbanizzazione'!$E$36,$F252='Oneri di Urbanizzazione'!$E$38),IF(COUNTIF(AP$3:AP251,$G252)=0,$G252,""),""))</f>
        <v/>
      </c>
      <c r="AY252">
        <f t="shared" si="72"/>
        <v>250</v>
      </c>
      <c r="AZ252" s="375" t="str">
        <f t="shared" si="64"/>
        <v/>
      </c>
      <c r="BA252" s="375" t="str">
        <f t="shared" si="65"/>
        <v/>
      </c>
      <c r="BB252" s="375" t="str">
        <f t="shared" si="66"/>
        <v/>
      </c>
      <c r="BC252" s="375" t="str">
        <f t="shared" si="67"/>
        <v/>
      </c>
      <c r="BD252" s="375" t="str">
        <f t="shared" si="68"/>
        <v/>
      </c>
      <c r="BE252" s="375" t="str">
        <f t="shared" si="69"/>
        <v/>
      </c>
      <c r="BI252" t="str">
        <f>IF(BP252&lt;&gt;"",MAX(BI$3:BI251)+1,"")</f>
        <v/>
      </c>
      <c r="BJ252" t="str">
        <f>IF(BQ252&lt;&gt;"",MAX(BJ$3:BJ251)+1,"")</f>
        <v/>
      </c>
      <c r="BK252" t="str">
        <f>IF(BR252&lt;&gt;"",MAX(BK$3:BK251)+1,"")</f>
        <v/>
      </c>
      <c r="BL252" t="str">
        <f>IF(BS252&lt;&gt;"",MAX(BL$3:BL251)+1,"")</f>
        <v/>
      </c>
      <c r="BM252" t="str">
        <f>IF(BT252&lt;&gt;"",MAX(BM$3:BM251)+1,"")</f>
        <v/>
      </c>
      <c r="BN252" t="str">
        <f>IF(BU252&lt;&gt;"",MAX(BN$3:BN251)+1,"")</f>
        <v/>
      </c>
      <c r="BP252" t="str">
        <f>IF(B252&lt;&gt;"",IF(COUNTIF(BP$3:BP251,B252)&gt;0,"",B252),"")</f>
        <v/>
      </c>
      <c r="BQ252" t="str">
        <f>IF(C252&lt;&gt;"",IF(COUNTIF(BQ$3:BQ251,C252)&gt;0,"",C252),"")</f>
        <v/>
      </c>
      <c r="BR252" t="str">
        <f>IF(D252&lt;&gt;"",IF(COUNTIF(BR$3:BR251,D252)&gt;0,"",D252),"")</f>
        <v/>
      </c>
      <c r="BS252" t="str">
        <f>IF(E252&lt;&gt;"",IF(COUNTIF(BS$3:BS251,E252)&gt;0,"",E252),"")</f>
        <v/>
      </c>
      <c r="BT252" t="str">
        <f>IF(F252&lt;&gt;"",IF(COUNTIF(BT$3:BT251,F252)&gt;0,"",F252),"")</f>
        <v/>
      </c>
      <c r="BU252" t="str">
        <f>IF(G252&lt;&gt;"",IF(COUNTIF(BU$3:BU251,G252)&gt;0,"",G252),"")</f>
        <v/>
      </c>
    </row>
    <row r="253" spans="1:73" ht="18" x14ac:dyDescent="0.2">
      <c r="A253" s="595" t="str">
        <f t="shared" si="58"/>
        <v/>
      </c>
      <c r="B253" s="596"/>
      <c r="C253" s="596"/>
      <c r="D253" s="596"/>
      <c r="E253" s="597"/>
      <c r="F253" s="596"/>
      <c r="G253" s="596"/>
      <c r="H253" s="598"/>
      <c r="I253" s="598"/>
      <c r="J253" s="598"/>
      <c r="K253" s="948"/>
      <c r="L253" s="822"/>
      <c r="M253" s="822"/>
      <c r="N253" s="950"/>
      <c r="O253" s="599"/>
      <c r="P253" s="597"/>
      <c r="Q253" s="597"/>
      <c r="R253" s="597"/>
      <c r="S253" s="600"/>
      <c r="V253" s="362">
        <f t="shared" si="70"/>
        <v>251</v>
      </c>
      <c r="W253" s="601" t="str">
        <f t="shared" si="71"/>
        <v/>
      </c>
      <c r="X253" s="601" t="str">
        <f t="shared" si="59"/>
        <v/>
      </c>
      <c r="Y253" s="601" t="str">
        <f t="shared" si="60"/>
        <v/>
      </c>
      <c r="Z253" s="601" t="str">
        <f t="shared" si="61"/>
        <v/>
      </c>
      <c r="AA253" s="601" t="str">
        <f t="shared" si="62"/>
        <v/>
      </c>
      <c r="AB253" s="601" t="str">
        <f t="shared" si="63"/>
        <v/>
      </c>
      <c r="AD253" s="362" t="str">
        <f>IF(AK253&lt;&gt;"",MAX(AD$3:AD252)+1,"")</f>
        <v/>
      </c>
      <c r="AE253" s="362" t="str">
        <f>IF(AL253&lt;&gt;"",MAX(AE$3:AE252)+1,"")</f>
        <v/>
      </c>
      <c r="AF253" s="362" t="str">
        <f>IF(AM253&lt;&gt;"",MAX(AF$3:AF252)+1,"")</f>
        <v/>
      </c>
      <c r="AG253" s="362" t="str">
        <f>IF(AN253&lt;&gt;"",MAX(AG$3:AG252)+1,"")</f>
        <v/>
      </c>
      <c r="AH253" s="362" t="str">
        <f>IF(AO253&lt;&gt;"",MAX(AH$3:AH252)+1,"")</f>
        <v/>
      </c>
      <c r="AI253" s="362" t="str">
        <f>IF(AP253&lt;&gt;"",MAX(AI$3:AI252)+1,"")</f>
        <v/>
      </c>
      <c r="AK253" s="362" t="str">
        <f>IF(B253="","",IF(COUNTIF($AK$3:AL252,B253)=0,B253,""))</f>
        <v/>
      </c>
      <c r="AL253" s="362" t="str">
        <f>IF(C253="","",IF($B253='Oneri di Urbanizzazione'!$E$29,IF(COUNTIF($AL$3:AL252,$C253)=0,$C253,""),""))</f>
        <v/>
      </c>
      <c r="AM253" s="362" t="str">
        <f>IF(D253="","",IF(AND($B253='Oneri di Urbanizzazione'!$E$29,$C253='Oneri di Urbanizzazione'!$E$31),IF(COUNTIF(AM$3:AM252,$D253)=0,$D253,""),""))</f>
        <v/>
      </c>
      <c r="AN253" s="362" t="str">
        <f>IF(E253="","",IF(AND($B253='Oneri di Urbanizzazione'!$E$29,$C253='Oneri di Urbanizzazione'!$E$31,$D253='Oneri di Urbanizzazione'!$E$34),IF(COUNTIF(AN$3:AN252,$E253)=0,$E253,""),""))</f>
        <v/>
      </c>
      <c r="AO253" s="362" t="str">
        <f>IF(F253="","",IF(AND($B253='Oneri di Urbanizzazione'!$E$29,$C253='Oneri di Urbanizzazione'!$E$31,$D253='Oneri di Urbanizzazione'!$E$34,$E253='Oneri di Urbanizzazione'!$E$36),IF(COUNTIF(AO$3:AO252,$F253)=0,$F253,""),""))</f>
        <v/>
      </c>
      <c r="AP253" s="362" t="str">
        <f>IF(G253="","",IF(AND($B253='Oneri di Urbanizzazione'!$E$29,$C253='Oneri di Urbanizzazione'!$E$31,$D253='Oneri di Urbanizzazione'!$E$34,$E253='Oneri di Urbanizzazione'!$E$36,$F253='Oneri di Urbanizzazione'!$E$38),IF(COUNTIF(AP$3:AP252,$G253)=0,$G253,""),""))</f>
        <v/>
      </c>
      <c r="AY253">
        <f t="shared" si="72"/>
        <v>251</v>
      </c>
      <c r="AZ253" s="375" t="str">
        <f t="shared" si="64"/>
        <v/>
      </c>
      <c r="BA253" s="375" t="str">
        <f t="shared" si="65"/>
        <v/>
      </c>
      <c r="BB253" s="375" t="str">
        <f t="shared" si="66"/>
        <v/>
      </c>
      <c r="BC253" s="375" t="str">
        <f t="shared" si="67"/>
        <v/>
      </c>
      <c r="BD253" s="375" t="str">
        <f t="shared" si="68"/>
        <v/>
      </c>
      <c r="BE253" s="375" t="str">
        <f t="shared" si="69"/>
        <v/>
      </c>
      <c r="BI253" t="str">
        <f>IF(BP253&lt;&gt;"",MAX(BI$3:BI252)+1,"")</f>
        <v/>
      </c>
      <c r="BJ253" t="str">
        <f>IF(BQ253&lt;&gt;"",MAX(BJ$3:BJ252)+1,"")</f>
        <v/>
      </c>
      <c r="BK253" t="str">
        <f>IF(BR253&lt;&gt;"",MAX(BK$3:BK252)+1,"")</f>
        <v/>
      </c>
      <c r="BL253" t="str">
        <f>IF(BS253&lt;&gt;"",MAX(BL$3:BL252)+1,"")</f>
        <v/>
      </c>
      <c r="BM253" t="str">
        <f>IF(BT253&lt;&gt;"",MAX(BM$3:BM252)+1,"")</f>
        <v/>
      </c>
      <c r="BN253" t="str">
        <f>IF(BU253&lt;&gt;"",MAX(BN$3:BN252)+1,"")</f>
        <v/>
      </c>
      <c r="BP253" t="str">
        <f>IF(B253&lt;&gt;"",IF(COUNTIF(BP$3:BP252,B253)&gt;0,"",B253),"")</f>
        <v/>
      </c>
      <c r="BQ253" t="str">
        <f>IF(C253&lt;&gt;"",IF(COUNTIF(BQ$3:BQ252,C253)&gt;0,"",C253),"")</f>
        <v/>
      </c>
      <c r="BR253" t="str">
        <f>IF(D253&lt;&gt;"",IF(COUNTIF(BR$3:BR252,D253)&gt;0,"",D253),"")</f>
        <v/>
      </c>
      <c r="BS253" t="str">
        <f>IF(E253&lt;&gt;"",IF(COUNTIF(BS$3:BS252,E253)&gt;0,"",E253),"")</f>
        <v/>
      </c>
      <c r="BT253" t="str">
        <f>IF(F253&lt;&gt;"",IF(COUNTIF(BT$3:BT252,F253)&gt;0,"",F253),"")</f>
        <v/>
      </c>
      <c r="BU253" t="str">
        <f>IF(G253&lt;&gt;"",IF(COUNTIF(BU$3:BU252,G253)&gt;0,"",G253),"")</f>
        <v/>
      </c>
    </row>
    <row r="254" spans="1:73" ht="18" x14ac:dyDescent="0.2">
      <c r="A254" s="595" t="str">
        <f t="shared" si="58"/>
        <v/>
      </c>
      <c r="B254" s="596"/>
      <c r="C254" s="596"/>
      <c r="D254" s="596"/>
      <c r="E254" s="597"/>
      <c r="F254" s="596"/>
      <c r="G254" s="596"/>
      <c r="H254" s="598"/>
      <c r="I254" s="598"/>
      <c r="J254" s="598"/>
      <c r="K254" s="948"/>
      <c r="L254" s="822"/>
      <c r="M254" s="822"/>
      <c r="N254" s="950"/>
      <c r="O254" s="599"/>
      <c r="P254" s="597"/>
      <c r="Q254" s="597"/>
      <c r="R254" s="597"/>
      <c r="S254" s="600"/>
      <c r="V254" s="362">
        <f t="shared" si="70"/>
        <v>252</v>
      </c>
      <c r="W254" s="601" t="str">
        <f t="shared" si="71"/>
        <v/>
      </c>
      <c r="X254" s="601" t="str">
        <f t="shared" si="59"/>
        <v/>
      </c>
      <c r="Y254" s="601" t="str">
        <f t="shared" si="60"/>
        <v/>
      </c>
      <c r="Z254" s="601" t="str">
        <f t="shared" si="61"/>
        <v/>
      </c>
      <c r="AA254" s="601" t="str">
        <f t="shared" si="62"/>
        <v/>
      </c>
      <c r="AB254" s="601" t="str">
        <f t="shared" si="63"/>
        <v/>
      </c>
      <c r="AD254" s="362" t="str">
        <f>IF(AK254&lt;&gt;"",MAX(AD$3:AD253)+1,"")</f>
        <v/>
      </c>
      <c r="AE254" s="362" t="str">
        <f>IF(AL254&lt;&gt;"",MAX(AE$3:AE253)+1,"")</f>
        <v/>
      </c>
      <c r="AF254" s="362" t="str">
        <f>IF(AM254&lt;&gt;"",MAX(AF$3:AF253)+1,"")</f>
        <v/>
      </c>
      <c r="AG254" s="362" t="str">
        <f>IF(AN254&lt;&gt;"",MAX(AG$3:AG253)+1,"")</f>
        <v/>
      </c>
      <c r="AH254" s="362" t="str">
        <f>IF(AO254&lt;&gt;"",MAX(AH$3:AH253)+1,"")</f>
        <v/>
      </c>
      <c r="AI254" s="362" t="str">
        <f>IF(AP254&lt;&gt;"",MAX(AI$3:AI253)+1,"")</f>
        <v/>
      </c>
      <c r="AK254" s="362" t="str">
        <f>IF(B254="","",IF(COUNTIF($AK$3:AL253,B254)=0,B254,""))</f>
        <v/>
      </c>
      <c r="AL254" s="362" t="str">
        <f>IF(C254="","",IF($B254='Oneri di Urbanizzazione'!$E$29,IF(COUNTIF($AL$3:AL253,$C254)=0,$C254,""),""))</f>
        <v/>
      </c>
      <c r="AM254" s="362" t="str">
        <f>IF(D254="","",IF(AND($B254='Oneri di Urbanizzazione'!$E$29,$C254='Oneri di Urbanizzazione'!$E$31),IF(COUNTIF(AM$3:AM253,$D254)=0,$D254,""),""))</f>
        <v/>
      </c>
      <c r="AN254" s="362" t="str">
        <f>IF(E254="","",IF(AND($B254='Oneri di Urbanizzazione'!$E$29,$C254='Oneri di Urbanizzazione'!$E$31,$D254='Oneri di Urbanizzazione'!$E$34),IF(COUNTIF(AN$3:AN253,$E254)=0,$E254,""),""))</f>
        <v/>
      </c>
      <c r="AO254" s="362" t="str">
        <f>IF(F254="","",IF(AND($B254='Oneri di Urbanizzazione'!$E$29,$C254='Oneri di Urbanizzazione'!$E$31,$D254='Oneri di Urbanizzazione'!$E$34,$E254='Oneri di Urbanizzazione'!$E$36),IF(COUNTIF(AO$3:AO253,$F254)=0,$F254,""),""))</f>
        <v/>
      </c>
      <c r="AP254" s="362" t="str">
        <f>IF(G254="","",IF(AND($B254='Oneri di Urbanizzazione'!$E$29,$C254='Oneri di Urbanizzazione'!$E$31,$D254='Oneri di Urbanizzazione'!$E$34,$E254='Oneri di Urbanizzazione'!$E$36,$F254='Oneri di Urbanizzazione'!$E$38),IF(COUNTIF(AP$3:AP253,$G254)=0,$G254,""),""))</f>
        <v/>
      </c>
      <c r="AY254">
        <f t="shared" si="72"/>
        <v>252</v>
      </c>
      <c r="AZ254" s="375" t="str">
        <f t="shared" si="64"/>
        <v/>
      </c>
      <c r="BA254" s="375" t="str">
        <f t="shared" si="65"/>
        <v/>
      </c>
      <c r="BB254" s="375" t="str">
        <f t="shared" si="66"/>
        <v/>
      </c>
      <c r="BC254" s="375" t="str">
        <f t="shared" si="67"/>
        <v/>
      </c>
      <c r="BD254" s="375" t="str">
        <f t="shared" si="68"/>
        <v/>
      </c>
      <c r="BE254" s="375" t="str">
        <f t="shared" si="69"/>
        <v/>
      </c>
      <c r="BI254" t="str">
        <f>IF(BP254&lt;&gt;"",MAX(BI$3:BI253)+1,"")</f>
        <v/>
      </c>
      <c r="BJ254" t="str">
        <f>IF(BQ254&lt;&gt;"",MAX(BJ$3:BJ253)+1,"")</f>
        <v/>
      </c>
      <c r="BK254" t="str">
        <f>IF(BR254&lt;&gt;"",MAX(BK$3:BK253)+1,"")</f>
        <v/>
      </c>
      <c r="BL254" t="str">
        <f>IF(BS254&lt;&gt;"",MAX(BL$3:BL253)+1,"")</f>
        <v/>
      </c>
      <c r="BM254" t="str">
        <f>IF(BT254&lt;&gt;"",MAX(BM$3:BM253)+1,"")</f>
        <v/>
      </c>
      <c r="BN254" t="str">
        <f>IF(BU254&lt;&gt;"",MAX(BN$3:BN253)+1,"")</f>
        <v/>
      </c>
      <c r="BP254" t="str">
        <f>IF(B254&lt;&gt;"",IF(COUNTIF(BP$3:BP253,B254)&gt;0,"",B254),"")</f>
        <v/>
      </c>
      <c r="BQ254" t="str">
        <f>IF(C254&lt;&gt;"",IF(COUNTIF(BQ$3:BQ253,C254)&gt;0,"",C254),"")</f>
        <v/>
      </c>
      <c r="BR254" t="str">
        <f>IF(D254&lt;&gt;"",IF(COUNTIF(BR$3:BR253,D254)&gt;0,"",D254),"")</f>
        <v/>
      </c>
      <c r="BS254" t="str">
        <f>IF(E254&lt;&gt;"",IF(COUNTIF(BS$3:BS253,E254)&gt;0,"",E254),"")</f>
        <v/>
      </c>
      <c r="BT254" t="str">
        <f>IF(F254&lt;&gt;"",IF(COUNTIF(BT$3:BT253,F254)&gt;0,"",F254),"")</f>
        <v/>
      </c>
      <c r="BU254" t="str">
        <f>IF(G254&lt;&gt;"",IF(COUNTIF(BU$3:BU253,G254)&gt;0,"",G254),"")</f>
        <v/>
      </c>
    </row>
    <row r="255" spans="1:73" ht="18" x14ac:dyDescent="0.2">
      <c r="A255" s="595" t="str">
        <f t="shared" si="58"/>
        <v/>
      </c>
      <c r="B255" s="596"/>
      <c r="C255" s="596"/>
      <c r="D255" s="596"/>
      <c r="E255" s="597"/>
      <c r="F255" s="596"/>
      <c r="G255" s="596"/>
      <c r="H255" s="598"/>
      <c r="I255" s="598"/>
      <c r="J255" s="598"/>
      <c r="K255" s="948"/>
      <c r="L255" s="822"/>
      <c r="M255" s="822"/>
      <c r="N255" s="950"/>
      <c r="O255" s="599"/>
      <c r="P255" s="597"/>
      <c r="Q255" s="597"/>
      <c r="R255" s="597"/>
      <c r="S255" s="600"/>
      <c r="V255" s="362">
        <f t="shared" si="70"/>
        <v>253</v>
      </c>
      <c r="W255" s="601" t="str">
        <f t="shared" si="71"/>
        <v/>
      </c>
      <c r="X255" s="601" t="str">
        <f t="shared" si="59"/>
        <v/>
      </c>
      <c r="Y255" s="601" t="str">
        <f t="shared" si="60"/>
        <v/>
      </c>
      <c r="Z255" s="601" t="str">
        <f t="shared" si="61"/>
        <v/>
      </c>
      <c r="AA255" s="601" t="str">
        <f t="shared" si="62"/>
        <v/>
      </c>
      <c r="AB255" s="601" t="str">
        <f t="shared" si="63"/>
        <v/>
      </c>
      <c r="AD255" s="362" t="str">
        <f>IF(AK255&lt;&gt;"",MAX(AD$3:AD254)+1,"")</f>
        <v/>
      </c>
      <c r="AE255" s="362" t="str">
        <f>IF(AL255&lt;&gt;"",MAX(AE$3:AE254)+1,"")</f>
        <v/>
      </c>
      <c r="AF255" s="362" t="str">
        <f>IF(AM255&lt;&gt;"",MAX(AF$3:AF254)+1,"")</f>
        <v/>
      </c>
      <c r="AG255" s="362" t="str">
        <f>IF(AN255&lt;&gt;"",MAX(AG$3:AG254)+1,"")</f>
        <v/>
      </c>
      <c r="AH255" s="362" t="str">
        <f>IF(AO255&lt;&gt;"",MAX(AH$3:AH254)+1,"")</f>
        <v/>
      </c>
      <c r="AI255" s="362" t="str">
        <f>IF(AP255&lt;&gt;"",MAX(AI$3:AI254)+1,"")</f>
        <v/>
      </c>
      <c r="AK255" s="362" t="str">
        <f>IF(B255="","",IF(COUNTIF($AK$3:AL254,B255)=0,B255,""))</f>
        <v/>
      </c>
      <c r="AL255" s="362" t="str">
        <f>IF(C255="","",IF($B255='Oneri di Urbanizzazione'!$E$29,IF(COUNTIF($AL$3:AL254,$C255)=0,$C255,""),""))</f>
        <v/>
      </c>
      <c r="AM255" s="362" t="str">
        <f>IF(D255="","",IF(AND($B255='Oneri di Urbanizzazione'!$E$29,$C255='Oneri di Urbanizzazione'!$E$31),IF(COUNTIF(AM$3:AM254,$D255)=0,$D255,""),""))</f>
        <v/>
      </c>
      <c r="AN255" s="362" t="str">
        <f>IF(E255="","",IF(AND($B255='Oneri di Urbanizzazione'!$E$29,$C255='Oneri di Urbanizzazione'!$E$31,$D255='Oneri di Urbanizzazione'!$E$34),IF(COUNTIF(AN$3:AN254,$E255)=0,$E255,""),""))</f>
        <v/>
      </c>
      <c r="AO255" s="362" t="str">
        <f>IF(F255="","",IF(AND($B255='Oneri di Urbanizzazione'!$E$29,$C255='Oneri di Urbanizzazione'!$E$31,$D255='Oneri di Urbanizzazione'!$E$34,$E255='Oneri di Urbanizzazione'!$E$36),IF(COUNTIF(AO$3:AO254,$F255)=0,$F255,""),""))</f>
        <v/>
      </c>
      <c r="AP255" s="362" t="str">
        <f>IF(G255="","",IF(AND($B255='Oneri di Urbanizzazione'!$E$29,$C255='Oneri di Urbanizzazione'!$E$31,$D255='Oneri di Urbanizzazione'!$E$34,$E255='Oneri di Urbanizzazione'!$E$36,$F255='Oneri di Urbanizzazione'!$E$38),IF(COUNTIF(AP$3:AP254,$G255)=0,$G255,""),""))</f>
        <v/>
      </c>
      <c r="AY255">
        <f t="shared" si="72"/>
        <v>253</v>
      </c>
      <c r="AZ255" s="375" t="str">
        <f t="shared" si="64"/>
        <v/>
      </c>
      <c r="BA255" s="375" t="str">
        <f t="shared" si="65"/>
        <v/>
      </c>
      <c r="BB255" s="375" t="str">
        <f t="shared" si="66"/>
        <v/>
      </c>
      <c r="BC255" s="375" t="str">
        <f t="shared" si="67"/>
        <v/>
      </c>
      <c r="BD255" s="375" t="str">
        <f t="shared" si="68"/>
        <v/>
      </c>
      <c r="BE255" s="375" t="str">
        <f t="shared" si="69"/>
        <v/>
      </c>
      <c r="BI255" t="str">
        <f>IF(BP255&lt;&gt;"",MAX(BI$3:BI254)+1,"")</f>
        <v/>
      </c>
      <c r="BJ255" t="str">
        <f>IF(BQ255&lt;&gt;"",MAX(BJ$3:BJ254)+1,"")</f>
        <v/>
      </c>
      <c r="BK255" t="str">
        <f>IF(BR255&lt;&gt;"",MAX(BK$3:BK254)+1,"")</f>
        <v/>
      </c>
      <c r="BL255" t="str">
        <f>IF(BS255&lt;&gt;"",MAX(BL$3:BL254)+1,"")</f>
        <v/>
      </c>
      <c r="BM255" t="str">
        <f>IF(BT255&lt;&gt;"",MAX(BM$3:BM254)+1,"")</f>
        <v/>
      </c>
      <c r="BN255" t="str">
        <f>IF(BU255&lt;&gt;"",MAX(BN$3:BN254)+1,"")</f>
        <v/>
      </c>
      <c r="BP255" t="str">
        <f>IF(B255&lt;&gt;"",IF(COUNTIF(BP$3:BP254,B255)&gt;0,"",B255),"")</f>
        <v/>
      </c>
      <c r="BQ255" t="str">
        <f>IF(C255&lt;&gt;"",IF(COUNTIF(BQ$3:BQ254,C255)&gt;0,"",C255),"")</f>
        <v/>
      </c>
      <c r="BR255" t="str">
        <f>IF(D255&lt;&gt;"",IF(COUNTIF(BR$3:BR254,D255)&gt;0,"",D255),"")</f>
        <v/>
      </c>
      <c r="BS255" t="str">
        <f>IF(E255&lt;&gt;"",IF(COUNTIF(BS$3:BS254,E255)&gt;0,"",E255),"")</f>
        <v/>
      </c>
      <c r="BT255" t="str">
        <f>IF(F255&lt;&gt;"",IF(COUNTIF(BT$3:BT254,F255)&gt;0,"",F255),"")</f>
        <v/>
      </c>
      <c r="BU255" t="str">
        <f>IF(G255&lt;&gt;"",IF(COUNTIF(BU$3:BU254,G255)&gt;0,"",G255),"")</f>
        <v/>
      </c>
    </row>
    <row r="256" spans="1:73" ht="18" x14ac:dyDescent="0.2">
      <c r="A256" s="595" t="str">
        <f t="shared" si="58"/>
        <v/>
      </c>
      <c r="B256" s="596"/>
      <c r="C256" s="596"/>
      <c r="D256" s="596"/>
      <c r="E256" s="597"/>
      <c r="F256" s="596"/>
      <c r="G256" s="596"/>
      <c r="H256" s="598"/>
      <c r="I256" s="598"/>
      <c r="J256" s="598"/>
      <c r="K256" s="948"/>
      <c r="L256" s="822"/>
      <c r="M256" s="822"/>
      <c r="N256" s="950"/>
      <c r="O256" s="599"/>
      <c r="P256" s="597"/>
      <c r="Q256" s="597"/>
      <c r="R256" s="597"/>
      <c r="S256" s="600"/>
      <c r="V256" s="362">
        <f t="shared" si="70"/>
        <v>254</v>
      </c>
      <c r="W256" s="601" t="str">
        <f t="shared" si="71"/>
        <v/>
      </c>
      <c r="X256" s="601" t="str">
        <f t="shared" si="59"/>
        <v/>
      </c>
      <c r="Y256" s="601" t="str">
        <f t="shared" si="60"/>
        <v/>
      </c>
      <c r="Z256" s="601" t="str">
        <f t="shared" si="61"/>
        <v/>
      </c>
      <c r="AA256" s="601" t="str">
        <f t="shared" si="62"/>
        <v/>
      </c>
      <c r="AB256" s="601" t="str">
        <f t="shared" si="63"/>
        <v/>
      </c>
      <c r="AD256" s="362" t="str">
        <f>IF(AK256&lt;&gt;"",MAX(AD$3:AD255)+1,"")</f>
        <v/>
      </c>
      <c r="AE256" s="362" t="str">
        <f>IF(AL256&lt;&gt;"",MAX(AE$3:AE255)+1,"")</f>
        <v/>
      </c>
      <c r="AF256" s="362" t="str">
        <f>IF(AM256&lt;&gt;"",MAX(AF$3:AF255)+1,"")</f>
        <v/>
      </c>
      <c r="AG256" s="362" t="str">
        <f>IF(AN256&lt;&gt;"",MAX(AG$3:AG255)+1,"")</f>
        <v/>
      </c>
      <c r="AH256" s="362" t="str">
        <f>IF(AO256&lt;&gt;"",MAX(AH$3:AH255)+1,"")</f>
        <v/>
      </c>
      <c r="AI256" s="362" t="str">
        <f>IF(AP256&lt;&gt;"",MAX(AI$3:AI255)+1,"")</f>
        <v/>
      </c>
      <c r="AK256" s="362" t="str">
        <f>IF(B256="","",IF(COUNTIF($AK$3:AL255,B256)=0,B256,""))</f>
        <v/>
      </c>
      <c r="AL256" s="362" t="str">
        <f>IF(C256="","",IF($B256='Oneri di Urbanizzazione'!$E$29,IF(COUNTIF($AL$3:AL255,$C256)=0,$C256,""),""))</f>
        <v/>
      </c>
      <c r="AM256" s="362" t="str">
        <f>IF(D256="","",IF(AND($B256='Oneri di Urbanizzazione'!$E$29,$C256='Oneri di Urbanizzazione'!$E$31),IF(COUNTIF(AM$3:AM255,$D256)=0,$D256,""),""))</f>
        <v/>
      </c>
      <c r="AN256" s="362" t="str">
        <f>IF(E256="","",IF(AND($B256='Oneri di Urbanizzazione'!$E$29,$C256='Oneri di Urbanizzazione'!$E$31,$D256='Oneri di Urbanizzazione'!$E$34),IF(COUNTIF(AN$3:AN255,$E256)=0,$E256,""),""))</f>
        <v/>
      </c>
      <c r="AO256" s="362" t="str">
        <f>IF(F256="","",IF(AND($B256='Oneri di Urbanizzazione'!$E$29,$C256='Oneri di Urbanizzazione'!$E$31,$D256='Oneri di Urbanizzazione'!$E$34,$E256='Oneri di Urbanizzazione'!$E$36),IF(COUNTIF(AO$3:AO255,$F256)=0,$F256,""),""))</f>
        <v/>
      </c>
      <c r="AP256" s="362" t="str">
        <f>IF(G256="","",IF(AND($B256='Oneri di Urbanizzazione'!$E$29,$C256='Oneri di Urbanizzazione'!$E$31,$D256='Oneri di Urbanizzazione'!$E$34,$E256='Oneri di Urbanizzazione'!$E$36,$F256='Oneri di Urbanizzazione'!$E$38),IF(COUNTIF(AP$3:AP255,$G256)=0,$G256,""),""))</f>
        <v/>
      </c>
      <c r="AY256">
        <f t="shared" si="72"/>
        <v>254</v>
      </c>
      <c r="AZ256" s="375" t="str">
        <f t="shared" si="64"/>
        <v/>
      </c>
      <c r="BA256" s="375" t="str">
        <f t="shared" si="65"/>
        <v/>
      </c>
      <c r="BB256" s="375" t="str">
        <f t="shared" si="66"/>
        <v/>
      </c>
      <c r="BC256" s="375" t="str">
        <f t="shared" si="67"/>
        <v/>
      </c>
      <c r="BD256" s="375" t="str">
        <f t="shared" si="68"/>
        <v/>
      </c>
      <c r="BE256" s="375" t="str">
        <f t="shared" si="69"/>
        <v/>
      </c>
      <c r="BI256" t="str">
        <f>IF(BP256&lt;&gt;"",MAX(BI$3:BI255)+1,"")</f>
        <v/>
      </c>
      <c r="BJ256" t="str">
        <f>IF(BQ256&lt;&gt;"",MAX(BJ$3:BJ255)+1,"")</f>
        <v/>
      </c>
      <c r="BK256" t="str">
        <f>IF(BR256&lt;&gt;"",MAX(BK$3:BK255)+1,"")</f>
        <v/>
      </c>
      <c r="BL256" t="str">
        <f>IF(BS256&lt;&gt;"",MAX(BL$3:BL255)+1,"")</f>
        <v/>
      </c>
      <c r="BM256" t="str">
        <f>IF(BT256&lt;&gt;"",MAX(BM$3:BM255)+1,"")</f>
        <v/>
      </c>
      <c r="BN256" t="str">
        <f>IF(BU256&lt;&gt;"",MAX(BN$3:BN255)+1,"")</f>
        <v/>
      </c>
      <c r="BP256" t="str">
        <f>IF(B256&lt;&gt;"",IF(COUNTIF(BP$3:BP255,B256)&gt;0,"",B256),"")</f>
        <v/>
      </c>
      <c r="BQ256" t="str">
        <f>IF(C256&lt;&gt;"",IF(COUNTIF(BQ$3:BQ255,C256)&gt;0,"",C256),"")</f>
        <v/>
      </c>
      <c r="BR256" t="str">
        <f>IF(D256&lt;&gt;"",IF(COUNTIF(BR$3:BR255,D256)&gt;0,"",D256),"")</f>
        <v/>
      </c>
      <c r="BS256" t="str">
        <f>IF(E256&lt;&gt;"",IF(COUNTIF(BS$3:BS255,E256)&gt;0,"",E256),"")</f>
        <v/>
      </c>
      <c r="BT256" t="str">
        <f>IF(F256&lt;&gt;"",IF(COUNTIF(BT$3:BT255,F256)&gt;0,"",F256),"")</f>
        <v/>
      </c>
      <c r="BU256" t="str">
        <f>IF(G256&lt;&gt;"",IF(COUNTIF(BU$3:BU255,G256)&gt;0,"",G256),"")</f>
        <v/>
      </c>
    </row>
    <row r="257" spans="1:73" ht="18" x14ac:dyDescent="0.2">
      <c r="A257" s="595" t="str">
        <f t="shared" si="58"/>
        <v/>
      </c>
      <c r="B257" s="596"/>
      <c r="C257" s="596"/>
      <c r="D257" s="596"/>
      <c r="E257" s="597"/>
      <c r="F257" s="596"/>
      <c r="G257" s="596"/>
      <c r="H257" s="598"/>
      <c r="I257" s="598"/>
      <c r="J257" s="598"/>
      <c r="K257" s="948"/>
      <c r="L257" s="822"/>
      <c r="M257" s="822"/>
      <c r="N257" s="950"/>
      <c r="O257" s="599"/>
      <c r="P257" s="597"/>
      <c r="Q257" s="597"/>
      <c r="R257" s="597"/>
      <c r="S257" s="600"/>
      <c r="V257" s="362">
        <f t="shared" si="70"/>
        <v>255</v>
      </c>
      <c r="W257" s="601" t="str">
        <f t="shared" si="71"/>
        <v/>
      </c>
      <c r="X257" s="601" t="str">
        <f t="shared" si="59"/>
        <v/>
      </c>
      <c r="Y257" s="601" t="str">
        <f t="shared" si="60"/>
        <v/>
      </c>
      <c r="Z257" s="601" t="str">
        <f t="shared" si="61"/>
        <v/>
      </c>
      <c r="AA257" s="601" t="str">
        <f t="shared" si="62"/>
        <v/>
      </c>
      <c r="AB257" s="601" t="str">
        <f t="shared" si="63"/>
        <v/>
      </c>
      <c r="AD257" s="362" t="str">
        <f>IF(AK257&lt;&gt;"",MAX(AD$3:AD256)+1,"")</f>
        <v/>
      </c>
      <c r="AE257" s="362" t="str">
        <f>IF(AL257&lt;&gt;"",MAX(AE$3:AE256)+1,"")</f>
        <v/>
      </c>
      <c r="AF257" s="362" t="str">
        <f>IF(AM257&lt;&gt;"",MAX(AF$3:AF256)+1,"")</f>
        <v/>
      </c>
      <c r="AG257" s="362" t="str">
        <f>IF(AN257&lt;&gt;"",MAX(AG$3:AG256)+1,"")</f>
        <v/>
      </c>
      <c r="AH257" s="362" t="str">
        <f>IF(AO257&lt;&gt;"",MAX(AH$3:AH256)+1,"")</f>
        <v/>
      </c>
      <c r="AI257" s="362" t="str">
        <f>IF(AP257&lt;&gt;"",MAX(AI$3:AI256)+1,"")</f>
        <v/>
      </c>
      <c r="AK257" s="362" t="str">
        <f>IF(B257="","",IF(COUNTIF($AK$3:AL256,B257)=0,B257,""))</f>
        <v/>
      </c>
      <c r="AL257" s="362" t="str">
        <f>IF(C257="","",IF($B257='Oneri di Urbanizzazione'!$E$29,IF(COUNTIF($AL$3:AL256,$C257)=0,$C257,""),""))</f>
        <v/>
      </c>
      <c r="AM257" s="362" t="str">
        <f>IF(D257="","",IF(AND($B257='Oneri di Urbanizzazione'!$E$29,$C257='Oneri di Urbanizzazione'!$E$31),IF(COUNTIF(AM$3:AM256,$D257)=0,$D257,""),""))</f>
        <v/>
      </c>
      <c r="AN257" s="362" t="str">
        <f>IF(E257="","",IF(AND($B257='Oneri di Urbanizzazione'!$E$29,$C257='Oneri di Urbanizzazione'!$E$31,$D257='Oneri di Urbanizzazione'!$E$34),IF(COUNTIF(AN$3:AN256,$E257)=0,$E257,""),""))</f>
        <v/>
      </c>
      <c r="AO257" s="362" t="str">
        <f>IF(F257="","",IF(AND($B257='Oneri di Urbanizzazione'!$E$29,$C257='Oneri di Urbanizzazione'!$E$31,$D257='Oneri di Urbanizzazione'!$E$34,$E257='Oneri di Urbanizzazione'!$E$36),IF(COUNTIF(AO$3:AO256,$F257)=0,$F257,""),""))</f>
        <v/>
      </c>
      <c r="AP257" s="362" t="str">
        <f>IF(G257="","",IF(AND($B257='Oneri di Urbanizzazione'!$E$29,$C257='Oneri di Urbanizzazione'!$E$31,$D257='Oneri di Urbanizzazione'!$E$34,$E257='Oneri di Urbanizzazione'!$E$36,$F257='Oneri di Urbanizzazione'!$E$38),IF(COUNTIF(AP$3:AP256,$G257)=0,$G257,""),""))</f>
        <v/>
      </c>
      <c r="AY257">
        <f t="shared" si="72"/>
        <v>255</v>
      </c>
      <c r="AZ257" s="375" t="str">
        <f t="shared" si="64"/>
        <v/>
      </c>
      <c r="BA257" s="375" t="str">
        <f t="shared" si="65"/>
        <v/>
      </c>
      <c r="BB257" s="375" t="str">
        <f t="shared" si="66"/>
        <v/>
      </c>
      <c r="BC257" s="375" t="str">
        <f t="shared" si="67"/>
        <v/>
      </c>
      <c r="BD257" s="375" t="str">
        <f t="shared" si="68"/>
        <v/>
      </c>
      <c r="BE257" s="375" t="str">
        <f t="shared" si="69"/>
        <v/>
      </c>
      <c r="BI257" t="str">
        <f>IF(BP257&lt;&gt;"",MAX(BI$3:BI256)+1,"")</f>
        <v/>
      </c>
      <c r="BJ257" t="str">
        <f>IF(BQ257&lt;&gt;"",MAX(BJ$3:BJ256)+1,"")</f>
        <v/>
      </c>
      <c r="BK257" t="str">
        <f>IF(BR257&lt;&gt;"",MAX(BK$3:BK256)+1,"")</f>
        <v/>
      </c>
      <c r="BL257" t="str">
        <f>IF(BS257&lt;&gt;"",MAX(BL$3:BL256)+1,"")</f>
        <v/>
      </c>
      <c r="BM257" t="str">
        <f>IF(BT257&lt;&gt;"",MAX(BM$3:BM256)+1,"")</f>
        <v/>
      </c>
      <c r="BN257" t="str">
        <f>IF(BU257&lt;&gt;"",MAX(BN$3:BN256)+1,"")</f>
        <v/>
      </c>
      <c r="BP257" t="str">
        <f>IF(B257&lt;&gt;"",IF(COUNTIF(BP$3:BP256,B257)&gt;0,"",B257),"")</f>
        <v/>
      </c>
      <c r="BQ257" t="str">
        <f>IF(C257&lt;&gt;"",IF(COUNTIF(BQ$3:BQ256,C257)&gt;0,"",C257),"")</f>
        <v/>
      </c>
      <c r="BR257" t="str">
        <f>IF(D257&lt;&gt;"",IF(COUNTIF(BR$3:BR256,D257)&gt;0,"",D257),"")</f>
        <v/>
      </c>
      <c r="BS257" t="str">
        <f>IF(E257&lt;&gt;"",IF(COUNTIF(BS$3:BS256,E257)&gt;0,"",E257),"")</f>
        <v/>
      </c>
      <c r="BT257" t="str">
        <f>IF(F257&lt;&gt;"",IF(COUNTIF(BT$3:BT256,F257)&gt;0,"",F257),"")</f>
        <v/>
      </c>
      <c r="BU257" t="str">
        <f>IF(G257&lt;&gt;"",IF(COUNTIF(BU$3:BU256,G257)&gt;0,"",G257),"")</f>
        <v/>
      </c>
    </row>
    <row r="258" spans="1:73" ht="18" x14ac:dyDescent="0.2">
      <c r="A258" s="595" t="str">
        <f t="shared" si="58"/>
        <v/>
      </c>
      <c r="B258" s="596"/>
      <c r="C258" s="596"/>
      <c r="D258" s="596"/>
      <c r="E258" s="597"/>
      <c r="F258" s="596"/>
      <c r="G258" s="596"/>
      <c r="H258" s="598"/>
      <c r="I258" s="598"/>
      <c r="J258" s="598"/>
      <c r="K258" s="948"/>
      <c r="L258" s="822"/>
      <c r="M258" s="822"/>
      <c r="N258" s="950"/>
      <c r="O258" s="599"/>
      <c r="P258" s="597"/>
      <c r="Q258" s="597"/>
      <c r="R258" s="597"/>
      <c r="S258" s="600"/>
      <c r="V258" s="362">
        <f t="shared" si="70"/>
        <v>256</v>
      </c>
      <c r="W258" s="601" t="str">
        <f t="shared" si="71"/>
        <v/>
      </c>
      <c r="X258" s="601" t="str">
        <f t="shared" si="59"/>
        <v/>
      </c>
      <c r="Y258" s="601" t="str">
        <f t="shared" si="60"/>
        <v/>
      </c>
      <c r="Z258" s="601" t="str">
        <f t="shared" si="61"/>
        <v/>
      </c>
      <c r="AA258" s="601" t="str">
        <f t="shared" si="62"/>
        <v/>
      </c>
      <c r="AB258" s="601" t="str">
        <f t="shared" si="63"/>
        <v/>
      </c>
      <c r="AD258" s="362" t="str">
        <f>IF(AK258&lt;&gt;"",MAX(AD$3:AD257)+1,"")</f>
        <v/>
      </c>
      <c r="AE258" s="362" t="str">
        <f>IF(AL258&lt;&gt;"",MAX(AE$3:AE257)+1,"")</f>
        <v/>
      </c>
      <c r="AF258" s="362" t="str">
        <f>IF(AM258&lt;&gt;"",MAX(AF$3:AF257)+1,"")</f>
        <v/>
      </c>
      <c r="AG258" s="362" t="str">
        <f>IF(AN258&lt;&gt;"",MAX(AG$3:AG257)+1,"")</f>
        <v/>
      </c>
      <c r="AH258" s="362" t="str">
        <f>IF(AO258&lt;&gt;"",MAX(AH$3:AH257)+1,"")</f>
        <v/>
      </c>
      <c r="AI258" s="362" t="str">
        <f>IF(AP258&lt;&gt;"",MAX(AI$3:AI257)+1,"")</f>
        <v/>
      </c>
      <c r="AK258" s="362" t="str">
        <f>IF(B258="","",IF(COUNTIF($AK$3:AL257,B258)=0,B258,""))</f>
        <v/>
      </c>
      <c r="AL258" s="362" t="str">
        <f>IF(C258="","",IF($B258='Oneri di Urbanizzazione'!$E$29,IF(COUNTIF($AL$3:AL257,$C258)=0,$C258,""),""))</f>
        <v/>
      </c>
      <c r="AM258" s="362" t="str">
        <f>IF(D258="","",IF(AND($B258='Oneri di Urbanizzazione'!$E$29,$C258='Oneri di Urbanizzazione'!$E$31),IF(COUNTIF(AM$3:AM257,$D258)=0,$D258,""),""))</f>
        <v/>
      </c>
      <c r="AN258" s="362" t="str">
        <f>IF(E258="","",IF(AND($B258='Oneri di Urbanizzazione'!$E$29,$C258='Oneri di Urbanizzazione'!$E$31,$D258='Oneri di Urbanizzazione'!$E$34),IF(COUNTIF(AN$3:AN257,$E258)=0,$E258,""),""))</f>
        <v/>
      </c>
      <c r="AO258" s="362" t="str">
        <f>IF(F258="","",IF(AND($B258='Oneri di Urbanizzazione'!$E$29,$C258='Oneri di Urbanizzazione'!$E$31,$D258='Oneri di Urbanizzazione'!$E$34,$E258='Oneri di Urbanizzazione'!$E$36),IF(COUNTIF(AO$3:AO257,$F258)=0,$F258,""),""))</f>
        <v/>
      </c>
      <c r="AP258" s="362" t="str">
        <f>IF(G258="","",IF(AND($B258='Oneri di Urbanizzazione'!$E$29,$C258='Oneri di Urbanizzazione'!$E$31,$D258='Oneri di Urbanizzazione'!$E$34,$E258='Oneri di Urbanizzazione'!$E$36,$F258='Oneri di Urbanizzazione'!$E$38),IF(COUNTIF(AP$3:AP257,$G258)=0,$G258,""),""))</f>
        <v/>
      </c>
      <c r="AY258">
        <f t="shared" si="72"/>
        <v>256</v>
      </c>
      <c r="AZ258" s="375" t="str">
        <f t="shared" si="64"/>
        <v/>
      </c>
      <c r="BA258" s="375" t="str">
        <f t="shared" si="65"/>
        <v/>
      </c>
      <c r="BB258" s="375" t="str">
        <f t="shared" si="66"/>
        <v/>
      </c>
      <c r="BC258" s="375" t="str">
        <f t="shared" si="67"/>
        <v/>
      </c>
      <c r="BD258" s="375" t="str">
        <f t="shared" si="68"/>
        <v/>
      </c>
      <c r="BE258" s="375" t="str">
        <f t="shared" si="69"/>
        <v/>
      </c>
      <c r="BI258" t="str">
        <f>IF(BP258&lt;&gt;"",MAX(BI$3:BI257)+1,"")</f>
        <v/>
      </c>
      <c r="BJ258" t="str">
        <f>IF(BQ258&lt;&gt;"",MAX(BJ$3:BJ257)+1,"")</f>
        <v/>
      </c>
      <c r="BK258" t="str">
        <f>IF(BR258&lt;&gt;"",MAX(BK$3:BK257)+1,"")</f>
        <v/>
      </c>
      <c r="BL258" t="str">
        <f>IF(BS258&lt;&gt;"",MAX(BL$3:BL257)+1,"")</f>
        <v/>
      </c>
      <c r="BM258" t="str">
        <f>IF(BT258&lt;&gt;"",MAX(BM$3:BM257)+1,"")</f>
        <v/>
      </c>
      <c r="BN258" t="str">
        <f>IF(BU258&lt;&gt;"",MAX(BN$3:BN257)+1,"")</f>
        <v/>
      </c>
      <c r="BP258" t="str">
        <f>IF(B258&lt;&gt;"",IF(COUNTIF(BP$3:BP257,B258)&gt;0,"",B258),"")</f>
        <v/>
      </c>
      <c r="BQ258" t="str">
        <f>IF(C258&lt;&gt;"",IF(COUNTIF(BQ$3:BQ257,C258)&gt;0,"",C258),"")</f>
        <v/>
      </c>
      <c r="BR258" t="str">
        <f>IF(D258&lt;&gt;"",IF(COUNTIF(BR$3:BR257,D258)&gt;0,"",D258),"")</f>
        <v/>
      </c>
      <c r="BS258" t="str">
        <f>IF(E258&lt;&gt;"",IF(COUNTIF(BS$3:BS257,E258)&gt;0,"",E258),"")</f>
        <v/>
      </c>
      <c r="BT258" t="str">
        <f>IF(F258&lt;&gt;"",IF(COUNTIF(BT$3:BT257,F258)&gt;0,"",F258),"")</f>
        <v/>
      </c>
      <c r="BU258" t="str">
        <f>IF(G258&lt;&gt;"",IF(COUNTIF(BU$3:BU257,G258)&gt;0,"",G258),"")</f>
        <v/>
      </c>
    </row>
    <row r="259" spans="1:73" ht="18" x14ac:dyDescent="0.2">
      <c r="A259" s="595" t="str">
        <f t="shared" si="58"/>
        <v/>
      </c>
      <c r="B259" s="596"/>
      <c r="C259" s="596"/>
      <c r="D259" s="596"/>
      <c r="E259" s="597"/>
      <c r="F259" s="596"/>
      <c r="G259" s="596"/>
      <c r="H259" s="598"/>
      <c r="I259" s="598"/>
      <c r="J259" s="598"/>
      <c r="K259" s="948"/>
      <c r="L259" s="822"/>
      <c r="M259" s="822"/>
      <c r="N259" s="950"/>
      <c r="O259" s="599"/>
      <c r="P259" s="597"/>
      <c r="Q259" s="597"/>
      <c r="R259" s="597"/>
      <c r="S259" s="600"/>
      <c r="V259" s="362">
        <f t="shared" si="70"/>
        <v>257</v>
      </c>
      <c r="W259" s="601" t="str">
        <f t="shared" si="71"/>
        <v/>
      </c>
      <c r="X259" s="601" t="str">
        <f t="shared" si="59"/>
        <v/>
      </c>
      <c r="Y259" s="601" t="str">
        <f t="shared" si="60"/>
        <v/>
      </c>
      <c r="Z259" s="601" t="str">
        <f t="shared" si="61"/>
        <v/>
      </c>
      <c r="AA259" s="601" t="str">
        <f t="shared" si="62"/>
        <v/>
      </c>
      <c r="AB259" s="601" t="str">
        <f t="shared" si="63"/>
        <v/>
      </c>
      <c r="AD259" s="362" t="str">
        <f>IF(AK259&lt;&gt;"",MAX(AD$3:AD258)+1,"")</f>
        <v/>
      </c>
      <c r="AE259" s="362" t="str">
        <f>IF(AL259&lt;&gt;"",MAX(AE$3:AE258)+1,"")</f>
        <v/>
      </c>
      <c r="AF259" s="362" t="str">
        <f>IF(AM259&lt;&gt;"",MAX(AF$3:AF258)+1,"")</f>
        <v/>
      </c>
      <c r="AG259" s="362" t="str">
        <f>IF(AN259&lt;&gt;"",MAX(AG$3:AG258)+1,"")</f>
        <v/>
      </c>
      <c r="AH259" s="362" t="str">
        <f>IF(AO259&lt;&gt;"",MAX(AH$3:AH258)+1,"")</f>
        <v/>
      </c>
      <c r="AI259" s="362" t="str">
        <f>IF(AP259&lt;&gt;"",MAX(AI$3:AI258)+1,"")</f>
        <v/>
      </c>
      <c r="AK259" s="362" t="str">
        <f>IF(B259="","",IF(COUNTIF($AK$3:AL258,B259)=0,B259,""))</f>
        <v/>
      </c>
      <c r="AL259" s="362" t="str">
        <f>IF(C259="","",IF($B259='Oneri di Urbanizzazione'!$E$29,IF(COUNTIF($AL$3:AL258,$C259)=0,$C259,""),""))</f>
        <v/>
      </c>
      <c r="AM259" s="362" t="str">
        <f>IF(D259="","",IF(AND($B259='Oneri di Urbanizzazione'!$E$29,$C259='Oneri di Urbanizzazione'!$E$31),IF(COUNTIF(AM$3:AM258,$D259)=0,$D259,""),""))</f>
        <v/>
      </c>
      <c r="AN259" s="362" t="str">
        <f>IF(E259="","",IF(AND($B259='Oneri di Urbanizzazione'!$E$29,$C259='Oneri di Urbanizzazione'!$E$31,$D259='Oneri di Urbanizzazione'!$E$34),IF(COUNTIF(AN$3:AN258,$E259)=0,$E259,""),""))</f>
        <v/>
      </c>
      <c r="AO259" s="362" t="str">
        <f>IF(F259="","",IF(AND($B259='Oneri di Urbanizzazione'!$E$29,$C259='Oneri di Urbanizzazione'!$E$31,$D259='Oneri di Urbanizzazione'!$E$34,$E259='Oneri di Urbanizzazione'!$E$36),IF(COUNTIF(AO$3:AO258,$F259)=0,$F259,""),""))</f>
        <v/>
      </c>
      <c r="AP259" s="362" t="str">
        <f>IF(G259="","",IF(AND($B259='Oneri di Urbanizzazione'!$E$29,$C259='Oneri di Urbanizzazione'!$E$31,$D259='Oneri di Urbanizzazione'!$E$34,$E259='Oneri di Urbanizzazione'!$E$36,$F259='Oneri di Urbanizzazione'!$E$38),IF(COUNTIF(AP$3:AP258,$G259)=0,$G259,""),""))</f>
        <v/>
      </c>
      <c r="AY259">
        <f t="shared" si="72"/>
        <v>257</v>
      </c>
      <c r="AZ259" s="375" t="str">
        <f t="shared" si="64"/>
        <v/>
      </c>
      <c r="BA259" s="375" t="str">
        <f t="shared" si="65"/>
        <v/>
      </c>
      <c r="BB259" s="375" t="str">
        <f t="shared" si="66"/>
        <v/>
      </c>
      <c r="BC259" s="375" t="str">
        <f t="shared" si="67"/>
        <v/>
      </c>
      <c r="BD259" s="375" t="str">
        <f t="shared" si="68"/>
        <v/>
      </c>
      <c r="BE259" s="375" t="str">
        <f t="shared" si="69"/>
        <v/>
      </c>
      <c r="BI259" t="str">
        <f>IF(BP259&lt;&gt;"",MAX(BI$3:BI258)+1,"")</f>
        <v/>
      </c>
      <c r="BJ259" t="str">
        <f>IF(BQ259&lt;&gt;"",MAX(BJ$3:BJ258)+1,"")</f>
        <v/>
      </c>
      <c r="BK259" t="str">
        <f>IF(BR259&lt;&gt;"",MAX(BK$3:BK258)+1,"")</f>
        <v/>
      </c>
      <c r="BL259" t="str">
        <f>IF(BS259&lt;&gt;"",MAX(BL$3:BL258)+1,"")</f>
        <v/>
      </c>
      <c r="BM259" t="str">
        <f>IF(BT259&lt;&gt;"",MAX(BM$3:BM258)+1,"")</f>
        <v/>
      </c>
      <c r="BN259" t="str">
        <f>IF(BU259&lt;&gt;"",MAX(BN$3:BN258)+1,"")</f>
        <v/>
      </c>
      <c r="BP259" t="str">
        <f>IF(B259&lt;&gt;"",IF(COUNTIF(BP$3:BP258,B259)&gt;0,"",B259),"")</f>
        <v/>
      </c>
      <c r="BQ259" t="str">
        <f>IF(C259&lt;&gt;"",IF(COUNTIF(BQ$3:BQ258,C259)&gt;0,"",C259),"")</f>
        <v/>
      </c>
      <c r="BR259" t="str">
        <f>IF(D259&lt;&gt;"",IF(COUNTIF(BR$3:BR258,D259)&gt;0,"",D259),"")</f>
        <v/>
      </c>
      <c r="BS259" t="str">
        <f>IF(E259&lt;&gt;"",IF(COUNTIF(BS$3:BS258,E259)&gt;0,"",E259),"")</f>
        <v/>
      </c>
      <c r="BT259" t="str">
        <f>IF(F259&lt;&gt;"",IF(COUNTIF(BT$3:BT258,F259)&gt;0,"",F259),"")</f>
        <v/>
      </c>
      <c r="BU259" t="str">
        <f>IF(G259&lt;&gt;"",IF(COUNTIF(BU$3:BU258,G259)&gt;0,"",G259),"")</f>
        <v/>
      </c>
    </row>
    <row r="260" spans="1:73" ht="18" x14ac:dyDescent="0.2">
      <c r="A260" s="595" t="str">
        <f t="shared" ref="A260:A323" si="73">IF(B260&lt;&gt;"",CONCATENATE(B260,C260,D260,E260,F260,G260),"")</f>
        <v/>
      </c>
      <c r="B260" s="596"/>
      <c r="C260" s="596"/>
      <c r="D260" s="596"/>
      <c r="E260" s="597"/>
      <c r="F260" s="596"/>
      <c r="G260" s="596"/>
      <c r="H260" s="598"/>
      <c r="I260" s="598"/>
      <c r="J260" s="598"/>
      <c r="K260" s="948"/>
      <c r="L260" s="822"/>
      <c r="M260" s="822"/>
      <c r="N260" s="950"/>
      <c r="O260" s="599"/>
      <c r="P260" s="597"/>
      <c r="Q260" s="597"/>
      <c r="R260" s="597"/>
      <c r="S260" s="600"/>
      <c r="V260" s="362">
        <f t="shared" si="70"/>
        <v>258</v>
      </c>
      <c r="W260" s="601" t="str">
        <f t="shared" si="71"/>
        <v/>
      </c>
      <c r="X260" s="601" t="str">
        <f t="shared" ref="X260:X323" si="74">IFERROR(VLOOKUP($V260,AE:AL,8,FALSE),"")</f>
        <v/>
      </c>
      <c r="Y260" s="601" t="str">
        <f t="shared" ref="Y260:Y323" si="75">IFERROR(VLOOKUP($V260,AF:AM,8,FALSE),"")</f>
        <v/>
      </c>
      <c r="Z260" s="601" t="str">
        <f t="shared" ref="Z260:Z323" si="76">IFERROR(VLOOKUP($V260,AG:AN,8,FALSE),"")</f>
        <v/>
      </c>
      <c r="AA260" s="601" t="str">
        <f t="shared" ref="AA260:AA323" si="77">IFERROR(VLOOKUP($V260,AH:AO,8,FALSE),"")</f>
        <v/>
      </c>
      <c r="AB260" s="601" t="str">
        <f t="shared" ref="AB260:AB323" si="78">IFERROR(VLOOKUP($V260,AI:AP,8,FALSE),"")</f>
        <v/>
      </c>
      <c r="AD260" s="362" t="str">
        <f>IF(AK260&lt;&gt;"",MAX(AD$3:AD259)+1,"")</f>
        <v/>
      </c>
      <c r="AE260" s="362" t="str">
        <f>IF(AL260&lt;&gt;"",MAX(AE$3:AE259)+1,"")</f>
        <v/>
      </c>
      <c r="AF260" s="362" t="str">
        <f>IF(AM260&lt;&gt;"",MAX(AF$3:AF259)+1,"")</f>
        <v/>
      </c>
      <c r="AG260" s="362" t="str">
        <f>IF(AN260&lt;&gt;"",MAX(AG$3:AG259)+1,"")</f>
        <v/>
      </c>
      <c r="AH260" s="362" t="str">
        <f>IF(AO260&lt;&gt;"",MAX(AH$3:AH259)+1,"")</f>
        <v/>
      </c>
      <c r="AI260" s="362" t="str">
        <f>IF(AP260&lt;&gt;"",MAX(AI$3:AI259)+1,"")</f>
        <v/>
      </c>
      <c r="AK260" s="362" t="str">
        <f>IF(B260="","",IF(COUNTIF($AK$3:AL259,B260)=0,B260,""))</f>
        <v/>
      </c>
      <c r="AL260" s="362" t="str">
        <f>IF(C260="","",IF($B260='Oneri di Urbanizzazione'!$E$29,IF(COUNTIF($AL$3:AL259,$C260)=0,$C260,""),""))</f>
        <v/>
      </c>
      <c r="AM260" s="362" t="str">
        <f>IF(D260="","",IF(AND($B260='Oneri di Urbanizzazione'!$E$29,$C260='Oneri di Urbanizzazione'!$E$31),IF(COUNTIF(AM$3:AM259,$D260)=0,$D260,""),""))</f>
        <v/>
      </c>
      <c r="AN260" s="362" t="str">
        <f>IF(E260="","",IF(AND($B260='Oneri di Urbanizzazione'!$E$29,$C260='Oneri di Urbanizzazione'!$E$31,$D260='Oneri di Urbanizzazione'!$E$34),IF(COUNTIF(AN$3:AN259,$E260)=0,$E260,""),""))</f>
        <v/>
      </c>
      <c r="AO260" s="362" t="str">
        <f>IF(F260="","",IF(AND($B260='Oneri di Urbanizzazione'!$E$29,$C260='Oneri di Urbanizzazione'!$E$31,$D260='Oneri di Urbanizzazione'!$E$34,$E260='Oneri di Urbanizzazione'!$E$36),IF(COUNTIF(AO$3:AO259,$F260)=0,$F260,""),""))</f>
        <v/>
      </c>
      <c r="AP260" s="362" t="str">
        <f>IF(G260="","",IF(AND($B260='Oneri di Urbanizzazione'!$E$29,$C260='Oneri di Urbanizzazione'!$E$31,$D260='Oneri di Urbanizzazione'!$E$34,$E260='Oneri di Urbanizzazione'!$E$36,$F260='Oneri di Urbanizzazione'!$E$38),IF(COUNTIF(AP$3:AP259,$G260)=0,$G260,""),""))</f>
        <v/>
      </c>
      <c r="AY260">
        <f t="shared" si="72"/>
        <v>258</v>
      </c>
      <c r="AZ260" s="375" t="str">
        <f t="shared" ref="AZ260:AZ323" si="79">IFERROR(VLOOKUP($AY260,BI:BP,8,FALSE),"")</f>
        <v/>
      </c>
      <c r="BA260" s="375" t="str">
        <f t="shared" ref="BA260:BA323" si="80">IFERROR(VLOOKUP($AY260,BJ:BQ,8,FALSE),"")</f>
        <v/>
      </c>
      <c r="BB260" s="375" t="str">
        <f t="shared" ref="BB260:BB323" si="81">IFERROR(VLOOKUP($AY260,BK:BR,8,FALSE),"")</f>
        <v/>
      </c>
      <c r="BC260" s="375" t="str">
        <f t="shared" ref="BC260:BC323" si="82">IFERROR(VLOOKUP($AY260,BL:BS,8,FALSE),"")</f>
        <v/>
      </c>
      <c r="BD260" s="375" t="str">
        <f t="shared" ref="BD260:BD323" si="83">IFERROR(VLOOKUP($AY260,BM:BT,8,FALSE),"")</f>
        <v/>
      </c>
      <c r="BE260" s="375" t="str">
        <f t="shared" ref="BE260:BE323" si="84">IFERROR(VLOOKUP($AY260,BN:BU,8,FALSE),"")</f>
        <v/>
      </c>
      <c r="BI260" t="str">
        <f>IF(BP260&lt;&gt;"",MAX(BI$3:BI259)+1,"")</f>
        <v/>
      </c>
      <c r="BJ260" t="str">
        <f>IF(BQ260&lt;&gt;"",MAX(BJ$3:BJ259)+1,"")</f>
        <v/>
      </c>
      <c r="BK260" t="str">
        <f>IF(BR260&lt;&gt;"",MAX(BK$3:BK259)+1,"")</f>
        <v/>
      </c>
      <c r="BL260" t="str">
        <f>IF(BS260&lt;&gt;"",MAX(BL$3:BL259)+1,"")</f>
        <v/>
      </c>
      <c r="BM260" t="str">
        <f>IF(BT260&lt;&gt;"",MAX(BM$3:BM259)+1,"")</f>
        <v/>
      </c>
      <c r="BN260" t="str">
        <f>IF(BU260&lt;&gt;"",MAX(BN$3:BN259)+1,"")</f>
        <v/>
      </c>
      <c r="BP260" t="str">
        <f>IF(B260&lt;&gt;"",IF(COUNTIF(BP$3:BP259,B260)&gt;0,"",B260),"")</f>
        <v/>
      </c>
      <c r="BQ260" t="str">
        <f>IF(C260&lt;&gt;"",IF(COUNTIF(BQ$3:BQ259,C260)&gt;0,"",C260),"")</f>
        <v/>
      </c>
      <c r="BR260" t="str">
        <f>IF(D260&lt;&gt;"",IF(COUNTIF(BR$3:BR259,D260)&gt;0,"",D260),"")</f>
        <v/>
      </c>
      <c r="BS260" t="str">
        <f>IF(E260&lt;&gt;"",IF(COUNTIF(BS$3:BS259,E260)&gt;0,"",E260),"")</f>
        <v/>
      </c>
      <c r="BT260" t="str">
        <f>IF(F260&lt;&gt;"",IF(COUNTIF(BT$3:BT259,F260)&gt;0,"",F260),"")</f>
        <v/>
      </c>
      <c r="BU260" t="str">
        <f>IF(G260&lt;&gt;"",IF(COUNTIF(BU$3:BU259,G260)&gt;0,"",G260),"")</f>
        <v/>
      </c>
    </row>
    <row r="261" spans="1:73" ht="18" x14ac:dyDescent="0.2">
      <c r="A261" s="595" t="str">
        <f t="shared" si="73"/>
        <v/>
      </c>
      <c r="B261" s="596"/>
      <c r="C261" s="596"/>
      <c r="D261" s="596"/>
      <c r="E261" s="597"/>
      <c r="F261" s="596"/>
      <c r="G261" s="596"/>
      <c r="H261" s="598"/>
      <c r="I261" s="598"/>
      <c r="J261" s="598"/>
      <c r="K261" s="948"/>
      <c r="L261" s="822"/>
      <c r="M261" s="822"/>
      <c r="N261" s="950"/>
      <c r="O261" s="599"/>
      <c r="P261" s="597"/>
      <c r="Q261" s="597"/>
      <c r="R261" s="597"/>
      <c r="S261" s="600"/>
      <c r="V261" s="362">
        <f t="shared" ref="V261:V324" si="85">+V260+1</f>
        <v>259</v>
      </c>
      <c r="W261" s="601" t="str">
        <f t="shared" ref="W261:W324" si="86">IFERROR(VLOOKUP($V260,AD:AK,8,FALSE),"")</f>
        <v/>
      </c>
      <c r="X261" s="601" t="str">
        <f t="shared" si="74"/>
        <v/>
      </c>
      <c r="Y261" s="601" t="str">
        <f t="shared" si="75"/>
        <v/>
      </c>
      <c r="Z261" s="601" t="str">
        <f t="shared" si="76"/>
        <v/>
      </c>
      <c r="AA261" s="601" t="str">
        <f t="shared" si="77"/>
        <v/>
      </c>
      <c r="AB261" s="601" t="str">
        <f t="shared" si="78"/>
        <v/>
      </c>
      <c r="AD261" s="362" t="str">
        <f>IF(AK261&lt;&gt;"",MAX(AD$3:AD260)+1,"")</f>
        <v/>
      </c>
      <c r="AE261" s="362" t="str">
        <f>IF(AL261&lt;&gt;"",MAX(AE$3:AE260)+1,"")</f>
        <v/>
      </c>
      <c r="AF261" s="362" t="str">
        <f>IF(AM261&lt;&gt;"",MAX(AF$3:AF260)+1,"")</f>
        <v/>
      </c>
      <c r="AG261" s="362" t="str">
        <f>IF(AN261&lt;&gt;"",MAX(AG$3:AG260)+1,"")</f>
        <v/>
      </c>
      <c r="AH261" s="362" t="str">
        <f>IF(AO261&lt;&gt;"",MAX(AH$3:AH260)+1,"")</f>
        <v/>
      </c>
      <c r="AI261" s="362" t="str">
        <f>IF(AP261&lt;&gt;"",MAX(AI$3:AI260)+1,"")</f>
        <v/>
      </c>
      <c r="AK261" s="362" t="str">
        <f>IF(B261="","",IF(COUNTIF($AK$3:AL260,B261)=0,B261,""))</f>
        <v/>
      </c>
      <c r="AL261" s="362" t="str">
        <f>IF(C261="","",IF($B261='Oneri di Urbanizzazione'!$E$29,IF(COUNTIF($AL$3:AL260,$C261)=0,$C261,""),""))</f>
        <v/>
      </c>
      <c r="AM261" s="362" t="str">
        <f>IF(D261="","",IF(AND($B261='Oneri di Urbanizzazione'!$E$29,$C261='Oneri di Urbanizzazione'!$E$31),IF(COUNTIF(AM$3:AM260,$D261)=0,$D261,""),""))</f>
        <v/>
      </c>
      <c r="AN261" s="362" t="str">
        <f>IF(E261="","",IF(AND($B261='Oneri di Urbanizzazione'!$E$29,$C261='Oneri di Urbanizzazione'!$E$31,$D261='Oneri di Urbanizzazione'!$E$34),IF(COUNTIF(AN$3:AN260,$E261)=0,$E261,""),""))</f>
        <v/>
      </c>
      <c r="AO261" s="362" t="str">
        <f>IF(F261="","",IF(AND($B261='Oneri di Urbanizzazione'!$E$29,$C261='Oneri di Urbanizzazione'!$E$31,$D261='Oneri di Urbanizzazione'!$E$34,$E261='Oneri di Urbanizzazione'!$E$36),IF(COUNTIF(AO$3:AO260,$F261)=0,$F261,""),""))</f>
        <v/>
      </c>
      <c r="AP261" s="362" t="str">
        <f>IF(G261="","",IF(AND($B261='Oneri di Urbanizzazione'!$E$29,$C261='Oneri di Urbanizzazione'!$E$31,$D261='Oneri di Urbanizzazione'!$E$34,$E261='Oneri di Urbanizzazione'!$E$36,$F261='Oneri di Urbanizzazione'!$E$38),IF(COUNTIF(AP$3:AP260,$G261)=0,$G261,""),""))</f>
        <v/>
      </c>
      <c r="AY261">
        <f t="shared" ref="AY261:AY324" si="87">+AY260+1</f>
        <v>259</v>
      </c>
      <c r="AZ261" s="375" t="str">
        <f t="shared" si="79"/>
        <v/>
      </c>
      <c r="BA261" s="375" t="str">
        <f t="shared" si="80"/>
        <v/>
      </c>
      <c r="BB261" s="375" t="str">
        <f t="shared" si="81"/>
        <v/>
      </c>
      <c r="BC261" s="375" t="str">
        <f t="shared" si="82"/>
        <v/>
      </c>
      <c r="BD261" s="375" t="str">
        <f t="shared" si="83"/>
        <v/>
      </c>
      <c r="BE261" s="375" t="str">
        <f t="shared" si="84"/>
        <v/>
      </c>
      <c r="BI261" t="str">
        <f>IF(BP261&lt;&gt;"",MAX(BI$3:BI260)+1,"")</f>
        <v/>
      </c>
      <c r="BJ261" t="str">
        <f>IF(BQ261&lt;&gt;"",MAX(BJ$3:BJ260)+1,"")</f>
        <v/>
      </c>
      <c r="BK261" t="str">
        <f>IF(BR261&lt;&gt;"",MAX(BK$3:BK260)+1,"")</f>
        <v/>
      </c>
      <c r="BL261" t="str">
        <f>IF(BS261&lt;&gt;"",MAX(BL$3:BL260)+1,"")</f>
        <v/>
      </c>
      <c r="BM261" t="str">
        <f>IF(BT261&lt;&gt;"",MAX(BM$3:BM260)+1,"")</f>
        <v/>
      </c>
      <c r="BN261" t="str">
        <f>IF(BU261&lt;&gt;"",MAX(BN$3:BN260)+1,"")</f>
        <v/>
      </c>
      <c r="BP261" t="str">
        <f>IF(B261&lt;&gt;"",IF(COUNTIF(BP$3:BP260,B261)&gt;0,"",B261),"")</f>
        <v/>
      </c>
      <c r="BQ261" t="str">
        <f>IF(C261&lt;&gt;"",IF(COUNTIF(BQ$3:BQ260,C261)&gt;0,"",C261),"")</f>
        <v/>
      </c>
      <c r="BR261" t="str">
        <f>IF(D261&lt;&gt;"",IF(COUNTIF(BR$3:BR260,D261)&gt;0,"",D261),"")</f>
        <v/>
      </c>
      <c r="BS261" t="str">
        <f>IF(E261&lt;&gt;"",IF(COUNTIF(BS$3:BS260,E261)&gt;0,"",E261),"")</f>
        <v/>
      </c>
      <c r="BT261" t="str">
        <f>IF(F261&lt;&gt;"",IF(COUNTIF(BT$3:BT260,F261)&gt;0,"",F261),"")</f>
        <v/>
      </c>
      <c r="BU261" t="str">
        <f>IF(G261&lt;&gt;"",IF(COUNTIF(BU$3:BU260,G261)&gt;0,"",G261),"")</f>
        <v/>
      </c>
    </row>
    <row r="262" spans="1:73" ht="18" x14ac:dyDescent="0.2">
      <c r="A262" s="595" t="str">
        <f t="shared" si="73"/>
        <v/>
      </c>
      <c r="B262" s="596"/>
      <c r="C262" s="596"/>
      <c r="D262" s="596"/>
      <c r="E262" s="597"/>
      <c r="F262" s="596"/>
      <c r="G262" s="596"/>
      <c r="H262" s="598"/>
      <c r="I262" s="598"/>
      <c r="J262" s="598"/>
      <c r="K262" s="948"/>
      <c r="L262" s="822"/>
      <c r="M262" s="822"/>
      <c r="N262" s="950"/>
      <c r="O262" s="599"/>
      <c r="P262" s="597"/>
      <c r="Q262" s="597"/>
      <c r="R262" s="597"/>
      <c r="S262" s="600"/>
      <c r="V262" s="362">
        <f t="shared" si="85"/>
        <v>260</v>
      </c>
      <c r="W262" s="601" t="str">
        <f t="shared" si="86"/>
        <v/>
      </c>
      <c r="X262" s="601" t="str">
        <f t="shared" si="74"/>
        <v/>
      </c>
      <c r="Y262" s="601" t="str">
        <f t="shared" si="75"/>
        <v/>
      </c>
      <c r="Z262" s="601" t="str">
        <f t="shared" si="76"/>
        <v/>
      </c>
      <c r="AA262" s="601" t="str">
        <f t="shared" si="77"/>
        <v/>
      </c>
      <c r="AB262" s="601" t="str">
        <f t="shared" si="78"/>
        <v/>
      </c>
      <c r="AD262" s="362" t="str">
        <f>IF(AK262&lt;&gt;"",MAX(AD$3:AD261)+1,"")</f>
        <v/>
      </c>
      <c r="AE262" s="362" t="str">
        <f>IF(AL262&lt;&gt;"",MAX(AE$3:AE261)+1,"")</f>
        <v/>
      </c>
      <c r="AF262" s="362" t="str">
        <f>IF(AM262&lt;&gt;"",MAX(AF$3:AF261)+1,"")</f>
        <v/>
      </c>
      <c r="AG262" s="362" t="str">
        <f>IF(AN262&lt;&gt;"",MAX(AG$3:AG261)+1,"")</f>
        <v/>
      </c>
      <c r="AH262" s="362" t="str">
        <f>IF(AO262&lt;&gt;"",MAX(AH$3:AH261)+1,"")</f>
        <v/>
      </c>
      <c r="AI262" s="362" t="str">
        <f>IF(AP262&lt;&gt;"",MAX(AI$3:AI261)+1,"")</f>
        <v/>
      </c>
      <c r="AK262" s="362" t="str">
        <f>IF(B262="","",IF(COUNTIF($AK$3:AL261,B262)=0,B262,""))</f>
        <v/>
      </c>
      <c r="AL262" s="362" t="str">
        <f>IF(C262="","",IF($B262='Oneri di Urbanizzazione'!$E$29,IF(COUNTIF($AL$3:AL261,$C262)=0,$C262,""),""))</f>
        <v/>
      </c>
      <c r="AM262" s="362" t="str">
        <f>IF(D262="","",IF(AND($B262='Oneri di Urbanizzazione'!$E$29,$C262='Oneri di Urbanizzazione'!$E$31),IF(COUNTIF(AM$3:AM261,$D262)=0,$D262,""),""))</f>
        <v/>
      </c>
      <c r="AN262" s="362" t="str">
        <f>IF(E262="","",IF(AND($B262='Oneri di Urbanizzazione'!$E$29,$C262='Oneri di Urbanizzazione'!$E$31,$D262='Oneri di Urbanizzazione'!$E$34),IF(COUNTIF(AN$3:AN261,$E262)=0,$E262,""),""))</f>
        <v/>
      </c>
      <c r="AO262" s="362" t="str">
        <f>IF(F262="","",IF(AND($B262='Oneri di Urbanizzazione'!$E$29,$C262='Oneri di Urbanizzazione'!$E$31,$D262='Oneri di Urbanizzazione'!$E$34,$E262='Oneri di Urbanizzazione'!$E$36),IF(COUNTIF(AO$3:AO261,$F262)=0,$F262,""),""))</f>
        <v/>
      </c>
      <c r="AP262" s="362" t="str">
        <f>IF(G262="","",IF(AND($B262='Oneri di Urbanizzazione'!$E$29,$C262='Oneri di Urbanizzazione'!$E$31,$D262='Oneri di Urbanizzazione'!$E$34,$E262='Oneri di Urbanizzazione'!$E$36,$F262='Oneri di Urbanizzazione'!$E$38),IF(COUNTIF(AP$3:AP261,$G262)=0,$G262,""),""))</f>
        <v/>
      </c>
      <c r="AY262">
        <f t="shared" si="87"/>
        <v>260</v>
      </c>
      <c r="AZ262" s="375" t="str">
        <f t="shared" si="79"/>
        <v/>
      </c>
      <c r="BA262" s="375" t="str">
        <f t="shared" si="80"/>
        <v/>
      </c>
      <c r="BB262" s="375" t="str">
        <f t="shared" si="81"/>
        <v/>
      </c>
      <c r="BC262" s="375" t="str">
        <f t="shared" si="82"/>
        <v/>
      </c>
      <c r="BD262" s="375" t="str">
        <f t="shared" si="83"/>
        <v/>
      </c>
      <c r="BE262" s="375" t="str">
        <f t="shared" si="84"/>
        <v/>
      </c>
      <c r="BI262" t="str">
        <f>IF(BP262&lt;&gt;"",MAX(BI$3:BI261)+1,"")</f>
        <v/>
      </c>
      <c r="BJ262" t="str">
        <f>IF(BQ262&lt;&gt;"",MAX(BJ$3:BJ261)+1,"")</f>
        <v/>
      </c>
      <c r="BK262" t="str">
        <f>IF(BR262&lt;&gt;"",MAX(BK$3:BK261)+1,"")</f>
        <v/>
      </c>
      <c r="BL262" t="str">
        <f>IF(BS262&lt;&gt;"",MAX(BL$3:BL261)+1,"")</f>
        <v/>
      </c>
      <c r="BM262" t="str">
        <f>IF(BT262&lt;&gt;"",MAX(BM$3:BM261)+1,"")</f>
        <v/>
      </c>
      <c r="BN262" t="str">
        <f>IF(BU262&lt;&gt;"",MAX(BN$3:BN261)+1,"")</f>
        <v/>
      </c>
      <c r="BP262" t="str">
        <f>IF(B262&lt;&gt;"",IF(COUNTIF(BP$3:BP261,B262)&gt;0,"",B262),"")</f>
        <v/>
      </c>
      <c r="BQ262" t="str">
        <f>IF(C262&lt;&gt;"",IF(COUNTIF(BQ$3:BQ261,C262)&gt;0,"",C262),"")</f>
        <v/>
      </c>
      <c r="BR262" t="str">
        <f>IF(D262&lt;&gt;"",IF(COUNTIF(BR$3:BR261,D262)&gt;0,"",D262),"")</f>
        <v/>
      </c>
      <c r="BS262" t="str">
        <f>IF(E262&lt;&gt;"",IF(COUNTIF(BS$3:BS261,E262)&gt;0,"",E262),"")</f>
        <v/>
      </c>
      <c r="BT262" t="str">
        <f>IF(F262&lt;&gt;"",IF(COUNTIF(BT$3:BT261,F262)&gt;0,"",F262),"")</f>
        <v/>
      </c>
      <c r="BU262" t="str">
        <f>IF(G262&lt;&gt;"",IF(COUNTIF(BU$3:BU261,G262)&gt;0,"",G262),"")</f>
        <v/>
      </c>
    </row>
    <row r="263" spans="1:73" ht="18" x14ac:dyDescent="0.2">
      <c r="A263" s="595" t="str">
        <f t="shared" si="73"/>
        <v/>
      </c>
      <c r="B263" s="596"/>
      <c r="C263" s="596"/>
      <c r="D263" s="596"/>
      <c r="E263" s="597"/>
      <c r="F263" s="596"/>
      <c r="G263" s="596"/>
      <c r="H263" s="598"/>
      <c r="I263" s="598"/>
      <c r="J263" s="598"/>
      <c r="K263" s="948"/>
      <c r="L263" s="822"/>
      <c r="M263" s="822"/>
      <c r="N263" s="950"/>
      <c r="O263" s="599"/>
      <c r="P263" s="597"/>
      <c r="Q263" s="597"/>
      <c r="R263" s="597"/>
      <c r="S263" s="600"/>
      <c r="V263" s="362">
        <f t="shared" si="85"/>
        <v>261</v>
      </c>
      <c r="W263" s="601" t="str">
        <f t="shared" si="86"/>
        <v/>
      </c>
      <c r="X263" s="601" t="str">
        <f t="shared" si="74"/>
        <v/>
      </c>
      <c r="Y263" s="601" t="str">
        <f t="shared" si="75"/>
        <v/>
      </c>
      <c r="Z263" s="601" t="str">
        <f t="shared" si="76"/>
        <v/>
      </c>
      <c r="AA263" s="601" t="str">
        <f t="shared" si="77"/>
        <v/>
      </c>
      <c r="AB263" s="601" t="str">
        <f t="shared" si="78"/>
        <v/>
      </c>
      <c r="AD263" s="362" t="str">
        <f>IF(AK263&lt;&gt;"",MAX(AD$3:AD262)+1,"")</f>
        <v/>
      </c>
      <c r="AE263" s="362" t="str">
        <f>IF(AL263&lt;&gt;"",MAX(AE$3:AE262)+1,"")</f>
        <v/>
      </c>
      <c r="AF263" s="362" t="str">
        <f>IF(AM263&lt;&gt;"",MAX(AF$3:AF262)+1,"")</f>
        <v/>
      </c>
      <c r="AG263" s="362" t="str">
        <f>IF(AN263&lt;&gt;"",MAX(AG$3:AG262)+1,"")</f>
        <v/>
      </c>
      <c r="AH263" s="362" t="str">
        <f>IF(AO263&lt;&gt;"",MAX(AH$3:AH262)+1,"")</f>
        <v/>
      </c>
      <c r="AI263" s="362" t="str">
        <f>IF(AP263&lt;&gt;"",MAX(AI$3:AI262)+1,"")</f>
        <v/>
      </c>
      <c r="AK263" s="362" t="str">
        <f>IF(B263="","",IF(COUNTIF($AK$3:AL262,B263)=0,B263,""))</f>
        <v/>
      </c>
      <c r="AL263" s="362" t="str">
        <f>IF(C263="","",IF($B263='Oneri di Urbanizzazione'!$E$29,IF(COUNTIF($AL$3:AL262,$C263)=0,$C263,""),""))</f>
        <v/>
      </c>
      <c r="AM263" s="362" t="str">
        <f>IF(D263="","",IF(AND($B263='Oneri di Urbanizzazione'!$E$29,$C263='Oneri di Urbanizzazione'!$E$31),IF(COUNTIF(AM$3:AM262,$D263)=0,$D263,""),""))</f>
        <v/>
      </c>
      <c r="AN263" s="362" t="str">
        <f>IF(E263="","",IF(AND($B263='Oneri di Urbanizzazione'!$E$29,$C263='Oneri di Urbanizzazione'!$E$31,$D263='Oneri di Urbanizzazione'!$E$34),IF(COUNTIF(AN$3:AN262,$E263)=0,$E263,""),""))</f>
        <v/>
      </c>
      <c r="AO263" s="362" t="str">
        <f>IF(F263="","",IF(AND($B263='Oneri di Urbanizzazione'!$E$29,$C263='Oneri di Urbanizzazione'!$E$31,$D263='Oneri di Urbanizzazione'!$E$34,$E263='Oneri di Urbanizzazione'!$E$36),IF(COUNTIF(AO$3:AO262,$F263)=0,$F263,""),""))</f>
        <v/>
      </c>
      <c r="AP263" s="362" t="str">
        <f>IF(G263="","",IF(AND($B263='Oneri di Urbanizzazione'!$E$29,$C263='Oneri di Urbanizzazione'!$E$31,$D263='Oneri di Urbanizzazione'!$E$34,$E263='Oneri di Urbanizzazione'!$E$36,$F263='Oneri di Urbanizzazione'!$E$38),IF(COUNTIF(AP$3:AP262,$G263)=0,$G263,""),""))</f>
        <v/>
      </c>
      <c r="AY263">
        <f t="shared" si="87"/>
        <v>261</v>
      </c>
      <c r="AZ263" s="375" t="str">
        <f t="shared" si="79"/>
        <v/>
      </c>
      <c r="BA263" s="375" t="str">
        <f t="shared" si="80"/>
        <v/>
      </c>
      <c r="BB263" s="375" t="str">
        <f t="shared" si="81"/>
        <v/>
      </c>
      <c r="BC263" s="375" t="str">
        <f t="shared" si="82"/>
        <v/>
      </c>
      <c r="BD263" s="375" t="str">
        <f t="shared" si="83"/>
        <v/>
      </c>
      <c r="BE263" s="375" t="str">
        <f t="shared" si="84"/>
        <v/>
      </c>
      <c r="BI263" t="str">
        <f>IF(BP263&lt;&gt;"",MAX(BI$3:BI262)+1,"")</f>
        <v/>
      </c>
      <c r="BJ263" t="str">
        <f>IF(BQ263&lt;&gt;"",MAX(BJ$3:BJ262)+1,"")</f>
        <v/>
      </c>
      <c r="BK263" t="str">
        <f>IF(BR263&lt;&gt;"",MAX(BK$3:BK262)+1,"")</f>
        <v/>
      </c>
      <c r="BL263" t="str">
        <f>IF(BS263&lt;&gt;"",MAX(BL$3:BL262)+1,"")</f>
        <v/>
      </c>
      <c r="BM263" t="str">
        <f>IF(BT263&lt;&gt;"",MAX(BM$3:BM262)+1,"")</f>
        <v/>
      </c>
      <c r="BN263" t="str">
        <f>IF(BU263&lt;&gt;"",MAX(BN$3:BN262)+1,"")</f>
        <v/>
      </c>
      <c r="BP263" t="str">
        <f>IF(B263&lt;&gt;"",IF(COUNTIF(BP$3:BP262,B263)&gt;0,"",B263),"")</f>
        <v/>
      </c>
      <c r="BQ263" t="str">
        <f>IF(C263&lt;&gt;"",IF(COUNTIF(BQ$3:BQ262,C263)&gt;0,"",C263),"")</f>
        <v/>
      </c>
      <c r="BR263" t="str">
        <f>IF(D263&lt;&gt;"",IF(COUNTIF(BR$3:BR262,D263)&gt;0,"",D263),"")</f>
        <v/>
      </c>
      <c r="BS263" t="str">
        <f>IF(E263&lt;&gt;"",IF(COUNTIF(BS$3:BS262,E263)&gt;0,"",E263),"")</f>
        <v/>
      </c>
      <c r="BT263" t="str">
        <f>IF(F263&lt;&gt;"",IF(COUNTIF(BT$3:BT262,F263)&gt;0,"",F263),"")</f>
        <v/>
      </c>
      <c r="BU263" t="str">
        <f>IF(G263&lt;&gt;"",IF(COUNTIF(BU$3:BU262,G263)&gt;0,"",G263),"")</f>
        <v/>
      </c>
    </row>
    <row r="264" spans="1:73" ht="18" x14ac:dyDescent="0.2">
      <c r="A264" s="595" t="str">
        <f t="shared" si="73"/>
        <v/>
      </c>
      <c r="B264" s="596"/>
      <c r="C264" s="596"/>
      <c r="D264" s="596"/>
      <c r="E264" s="597"/>
      <c r="F264" s="596"/>
      <c r="G264" s="596"/>
      <c r="H264" s="598"/>
      <c r="I264" s="598"/>
      <c r="J264" s="598"/>
      <c r="K264" s="948"/>
      <c r="L264" s="822"/>
      <c r="M264" s="822"/>
      <c r="N264" s="950"/>
      <c r="O264" s="599"/>
      <c r="P264" s="597"/>
      <c r="Q264" s="597"/>
      <c r="R264" s="597"/>
      <c r="S264" s="600"/>
      <c r="V264" s="362">
        <f t="shared" si="85"/>
        <v>262</v>
      </c>
      <c r="W264" s="601" t="str">
        <f t="shared" si="86"/>
        <v/>
      </c>
      <c r="X264" s="601" t="str">
        <f t="shared" si="74"/>
        <v/>
      </c>
      <c r="Y264" s="601" t="str">
        <f t="shared" si="75"/>
        <v/>
      </c>
      <c r="Z264" s="601" t="str">
        <f t="shared" si="76"/>
        <v/>
      </c>
      <c r="AA264" s="601" t="str">
        <f t="shared" si="77"/>
        <v/>
      </c>
      <c r="AB264" s="601" t="str">
        <f t="shared" si="78"/>
        <v/>
      </c>
      <c r="AD264" s="362" t="str">
        <f>IF(AK264&lt;&gt;"",MAX(AD$3:AD263)+1,"")</f>
        <v/>
      </c>
      <c r="AE264" s="362" t="str">
        <f>IF(AL264&lt;&gt;"",MAX(AE$3:AE263)+1,"")</f>
        <v/>
      </c>
      <c r="AF264" s="362" t="str">
        <f>IF(AM264&lt;&gt;"",MAX(AF$3:AF263)+1,"")</f>
        <v/>
      </c>
      <c r="AG264" s="362" t="str">
        <f>IF(AN264&lt;&gt;"",MAX(AG$3:AG263)+1,"")</f>
        <v/>
      </c>
      <c r="AH264" s="362" t="str">
        <f>IF(AO264&lt;&gt;"",MAX(AH$3:AH263)+1,"")</f>
        <v/>
      </c>
      <c r="AI264" s="362" t="str">
        <f>IF(AP264&lt;&gt;"",MAX(AI$3:AI263)+1,"")</f>
        <v/>
      </c>
      <c r="AK264" s="362" t="str">
        <f>IF(B264="","",IF(COUNTIF($AK$3:AL263,B264)=0,B264,""))</f>
        <v/>
      </c>
      <c r="AL264" s="362" t="str">
        <f>IF(C264="","",IF($B264='Oneri di Urbanizzazione'!$E$29,IF(COUNTIF($AL$3:AL263,$C264)=0,$C264,""),""))</f>
        <v/>
      </c>
      <c r="AM264" s="362" t="str">
        <f>IF(D264="","",IF(AND($B264='Oneri di Urbanizzazione'!$E$29,$C264='Oneri di Urbanizzazione'!$E$31),IF(COUNTIF(AM$3:AM263,$D264)=0,$D264,""),""))</f>
        <v/>
      </c>
      <c r="AN264" s="362" t="str">
        <f>IF(E264="","",IF(AND($B264='Oneri di Urbanizzazione'!$E$29,$C264='Oneri di Urbanizzazione'!$E$31,$D264='Oneri di Urbanizzazione'!$E$34),IF(COUNTIF(AN$3:AN263,$E264)=0,$E264,""),""))</f>
        <v/>
      </c>
      <c r="AO264" s="362" t="str">
        <f>IF(F264="","",IF(AND($B264='Oneri di Urbanizzazione'!$E$29,$C264='Oneri di Urbanizzazione'!$E$31,$D264='Oneri di Urbanizzazione'!$E$34,$E264='Oneri di Urbanizzazione'!$E$36),IF(COUNTIF(AO$3:AO263,$F264)=0,$F264,""),""))</f>
        <v/>
      </c>
      <c r="AP264" s="362" t="str">
        <f>IF(G264="","",IF(AND($B264='Oneri di Urbanizzazione'!$E$29,$C264='Oneri di Urbanizzazione'!$E$31,$D264='Oneri di Urbanizzazione'!$E$34,$E264='Oneri di Urbanizzazione'!$E$36,$F264='Oneri di Urbanizzazione'!$E$38),IF(COUNTIF(AP$3:AP263,$G264)=0,$G264,""),""))</f>
        <v/>
      </c>
      <c r="AY264">
        <f t="shared" si="87"/>
        <v>262</v>
      </c>
      <c r="AZ264" s="375" t="str">
        <f t="shared" si="79"/>
        <v/>
      </c>
      <c r="BA264" s="375" t="str">
        <f t="shared" si="80"/>
        <v/>
      </c>
      <c r="BB264" s="375" t="str">
        <f t="shared" si="81"/>
        <v/>
      </c>
      <c r="BC264" s="375" t="str">
        <f t="shared" si="82"/>
        <v/>
      </c>
      <c r="BD264" s="375" t="str">
        <f t="shared" si="83"/>
        <v/>
      </c>
      <c r="BE264" s="375" t="str">
        <f t="shared" si="84"/>
        <v/>
      </c>
      <c r="BI264" t="str">
        <f>IF(BP264&lt;&gt;"",MAX(BI$3:BI263)+1,"")</f>
        <v/>
      </c>
      <c r="BJ264" t="str">
        <f>IF(BQ264&lt;&gt;"",MAX(BJ$3:BJ263)+1,"")</f>
        <v/>
      </c>
      <c r="BK264" t="str">
        <f>IF(BR264&lt;&gt;"",MAX(BK$3:BK263)+1,"")</f>
        <v/>
      </c>
      <c r="BL264" t="str">
        <f>IF(BS264&lt;&gt;"",MAX(BL$3:BL263)+1,"")</f>
        <v/>
      </c>
      <c r="BM264" t="str">
        <f>IF(BT264&lt;&gt;"",MAX(BM$3:BM263)+1,"")</f>
        <v/>
      </c>
      <c r="BN264" t="str">
        <f>IF(BU264&lt;&gt;"",MAX(BN$3:BN263)+1,"")</f>
        <v/>
      </c>
      <c r="BP264" t="str">
        <f>IF(B264&lt;&gt;"",IF(COUNTIF(BP$3:BP263,B264)&gt;0,"",B264),"")</f>
        <v/>
      </c>
      <c r="BQ264" t="str">
        <f>IF(C264&lt;&gt;"",IF(COUNTIF(BQ$3:BQ263,C264)&gt;0,"",C264),"")</f>
        <v/>
      </c>
      <c r="BR264" t="str">
        <f>IF(D264&lt;&gt;"",IF(COUNTIF(BR$3:BR263,D264)&gt;0,"",D264),"")</f>
        <v/>
      </c>
      <c r="BS264" t="str">
        <f>IF(E264&lt;&gt;"",IF(COUNTIF(BS$3:BS263,E264)&gt;0,"",E264),"")</f>
        <v/>
      </c>
      <c r="BT264" t="str">
        <f>IF(F264&lt;&gt;"",IF(COUNTIF(BT$3:BT263,F264)&gt;0,"",F264),"")</f>
        <v/>
      </c>
      <c r="BU264" t="str">
        <f>IF(G264&lt;&gt;"",IF(COUNTIF(BU$3:BU263,G264)&gt;0,"",G264),"")</f>
        <v/>
      </c>
    </row>
    <row r="265" spans="1:73" ht="18" x14ac:dyDescent="0.2">
      <c r="A265" s="595" t="str">
        <f t="shared" si="73"/>
        <v/>
      </c>
      <c r="B265" s="596"/>
      <c r="C265" s="596"/>
      <c r="D265" s="596"/>
      <c r="E265" s="597"/>
      <c r="F265" s="596"/>
      <c r="G265" s="596"/>
      <c r="H265" s="598"/>
      <c r="I265" s="598"/>
      <c r="J265" s="598"/>
      <c r="K265" s="948"/>
      <c r="L265" s="822"/>
      <c r="M265" s="822"/>
      <c r="N265" s="950"/>
      <c r="O265" s="599"/>
      <c r="P265" s="597"/>
      <c r="Q265" s="597"/>
      <c r="R265" s="597"/>
      <c r="S265" s="600"/>
      <c r="V265" s="362">
        <f t="shared" si="85"/>
        <v>263</v>
      </c>
      <c r="W265" s="601" t="str">
        <f t="shared" si="86"/>
        <v/>
      </c>
      <c r="X265" s="601" t="str">
        <f t="shared" si="74"/>
        <v/>
      </c>
      <c r="Y265" s="601" t="str">
        <f t="shared" si="75"/>
        <v/>
      </c>
      <c r="Z265" s="601" t="str">
        <f t="shared" si="76"/>
        <v/>
      </c>
      <c r="AA265" s="601" t="str">
        <f t="shared" si="77"/>
        <v/>
      </c>
      <c r="AB265" s="601" t="str">
        <f t="shared" si="78"/>
        <v/>
      </c>
      <c r="AD265" s="362" t="str">
        <f>IF(AK265&lt;&gt;"",MAX(AD$3:AD264)+1,"")</f>
        <v/>
      </c>
      <c r="AE265" s="362" t="str">
        <f>IF(AL265&lt;&gt;"",MAX(AE$3:AE264)+1,"")</f>
        <v/>
      </c>
      <c r="AF265" s="362" t="str">
        <f>IF(AM265&lt;&gt;"",MAX(AF$3:AF264)+1,"")</f>
        <v/>
      </c>
      <c r="AG265" s="362" t="str">
        <f>IF(AN265&lt;&gt;"",MAX(AG$3:AG264)+1,"")</f>
        <v/>
      </c>
      <c r="AH265" s="362" t="str">
        <f>IF(AO265&lt;&gt;"",MAX(AH$3:AH264)+1,"")</f>
        <v/>
      </c>
      <c r="AI265" s="362" t="str">
        <f>IF(AP265&lt;&gt;"",MAX(AI$3:AI264)+1,"")</f>
        <v/>
      </c>
      <c r="AK265" s="362" t="str">
        <f>IF(B265="","",IF(COUNTIF($AK$3:AL264,B265)=0,B265,""))</f>
        <v/>
      </c>
      <c r="AL265" s="362" t="str">
        <f>IF(C265="","",IF($B265='Oneri di Urbanizzazione'!$E$29,IF(COUNTIF($AL$3:AL264,$C265)=0,$C265,""),""))</f>
        <v/>
      </c>
      <c r="AM265" s="362" t="str">
        <f>IF(D265="","",IF(AND($B265='Oneri di Urbanizzazione'!$E$29,$C265='Oneri di Urbanizzazione'!$E$31),IF(COUNTIF(AM$3:AM264,$D265)=0,$D265,""),""))</f>
        <v/>
      </c>
      <c r="AN265" s="362" t="str">
        <f>IF(E265="","",IF(AND($B265='Oneri di Urbanizzazione'!$E$29,$C265='Oneri di Urbanizzazione'!$E$31,$D265='Oneri di Urbanizzazione'!$E$34),IF(COUNTIF(AN$3:AN264,$E265)=0,$E265,""),""))</f>
        <v/>
      </c>
      <c r="AO265" s="362" t="str">
        <f>IF(F265="","",IF(AND($B265='Oneri di Urbanizzazione'!$E$29,$C265='Oneri di Urbanizzazione'!$E$31,$D265='Oneri di Urbanizzazione'!$E$34,$E265='Oneri di Urbanizzazione'!$E$36),IF(COUNTIF(AO$3:AO264,$F265)=0,$F265,""),""))</f>
        <v/>
      </c>
      <c r="AP265" s="362" t="str">
        <f>IF(G265="","",IF(AND($B265='Oneri di Urbanizzazione'!$E$29,$C265='Oneri di Urbanizzazione'!$E$31,$D265='Oneri di Urbanizzazione'!$E$34,$E265='Oneri di Urbanizzazione'!$E$36,$F265='Oneri di Urbanizzazione'!$E$38),IF(COUNTIF(AP$3:AP264,$G265)=0,$G265,""),""))</f>
        <v/>
      </c>
      <c r="AY265">
        <f t="shared" si="87"/>
        <v>263</v>
      </c>
      <c r="AZ265" s="375" t="str">
        <f t="shared" si="79"/>
        <v/>
      </c>
      <c r="BA265" s="375" t="str">
        <f t="shared" si="80"/>
        <v/>
      </c>
      <c r="BB265" s="375" t="str">
        <f t="shared" si="81"/>
        <v/>
      </c>
      <c r="BC265" s="375" t="str">
        <f t="shared" si="82"/>
        <v/>
      </c>
      <c r="BD265" s="375" t="str">
        <f t="shared" si="83"/>
        <v/>
      </c>
      <c r="BE265" s="375" t="str">
        <f t="shared" si="84"/>
        <v/>
      </c>
      <c r="BI265" t="str">
        <f>IF(BP265&lt;&gt;"",MAX(BI$3:BI264)+1,"")</f>
        <v/>
      </c>
      <c r="BJ265" t="str">
        <f>IF(BQ265&lt;&gt;"",MAX(BJ$3:BJ264)+1,"")</f>
        <v/>
      </c>
      <c r="BK265" t="str">
        <f>IF(BR265&lt;&gt;"",MAX(BK$3:BK264)+1,"")</f>
        <v/>
      </c>
      <c r="BL265" t="str">
        <f>IF(BS265&lt;&gt;"",MAX(BL$3:BL264)+1,"")</f>
        <v/>
      </c>
      <c r="BM265" t="str">
        <f>IF(BT265&lt;&gt;"",MAX(BM$3:BM264)+1,"")</f>
        <v/>
      </c>
      <c r="BN265" t="str">
        <f>IF(BU265&lt;&gt;"",MAX(BN$3:BN264)+1,"")</f>
        <v/>
      </c>
      <c r="BP265" t="str">
        <f>IF(B265&lt;&gt;"",IF(COUNTIF(BP$3:BP264,B265)&gt;0,"",B265),"")</f>
        <v/>
      </c>
      <c r="BQ265" t="str">
        <f>IF(C265&lt;&gt;"",IF(COUNTIF(BQ$3:BQ264,C265)&gt;0,"",C265),"")</f>
        <v/>
      </c>
      <c r="BR265" t="str">
        <f>IF(D265&lt;&gt;"",IF(COUNTIF(BR$3:BR264,D265)&gt;0,"",D265),"")</f>
        <v/>
      </c>
      <c r="BS265" t="str">
        <f>IF(E265&lt;&gt;"",IF(COUNTIF(BS$3:BS264,E265)&gt;0,"",E265),"")</f>
        <v/>
      </c>
      <c r="BT265" t="str">
        <f>IF(F265&lt;&gt;"",IF(COUNTIF(BT$3:BT264,F265)&gt;0,"",F265),"")</f>
        <v/>
      </c>
      <c r="BU265" t="str">
        <f>IF(G265&lt;&gt;"",IF(COUNTIF(BU$3:BU264,G265)&gt;0,"",G265),"")</f>
        <v/>
      </c>
    </row>
    <row r="266" spans="1:73" ht="18" x14ac:dyDescent="0.2">
      <c r="A266" s="595" t="str">
        <f t="shared" si="73"/>
        <v/>
      </c>
      <c r="B266" s="596"/>
      <c r="C266" s="596"/>
      <c r="D266" s="596"/>
      <c r="E266" s="597"/>
      <c r="F266" s="596"/>
      <c r="G266" s="596"/>
      <c r="H266" s="598"/>
      <c r="I266" s="598"/>
      <c r="J266" s="598"/>
      <c r="K266" s="948"/>
      <c r="L266" s="822"/>
      <c r="M266" s="822"/>
      <c r="N266" s="950"/>
      <c r="O266" s="599"/>
      <c r="P266" s="597"/>
      <c r="Q266" s="597"/>
      <c r="R266" s="597"/>
      <c r="S266" s="600"/>
      <c r="V266" s="362">
        <f t="shared" si="85"/>
        <v>264</v>
      </c>
      <c r="W266" s="601" t="str">
        <f t="shared" si="86"/>
        <v/>
      </c>
      <c r="X266" s="601" t="str">
        <f t="shared" si="74"/>
        <v/>
      </c>
      <c r="Y266" s="601" t="str">
        <f t="shared" si="75"/>
        <v/>
      </c>
      <c r="Z266" s="601" t="str">
        <f t="shared" si="76"/>
        <v/>
      </c>
      <c r="AA266" s="601" t="str">
        <f t="shared" si="77"/>
        <v/>
      </c>
      <c r="AB266" s="601" t="str">
        <f t="shared" si="78"/>
        <v/>
      </c>
      <c r="AD266" s="362" t="str">
        <f>IF(AK266&lt;&gt;"",MAX(AD$3:AD265)+1,"")</f>
        <v/>
      </c>
      <c r="AE266" s="362" t="str">
        <f>IF(AL266&lt;&gt;"",MAX(AE$3:AE265)+1,"")</f>
        <v/>
      </c>
      <c r="AF266" s="362" t="str">
        <f>IF(AM266&lt;&gt;"",MAX(AF$3:AF265)+1,"")</f>
        <v/>
      </c>
      <c r="AG266" s="362" t="str">
        <f>IF(AN266&lt;&gt;"",MAX(AG$3:AG265)+1,"")</f>
        <v/>
      </c>
      <c r="AH266" s="362" t="str">
        <f>IF(AO266&lt;&gt;"",MAX(AH$3:AH265)+1,"")</f>
        <v/>
      </c>
      <c r="AI266" s="362" t="str">
        <f>IF(AP266&lt;&gt;"",MAX(AI$3:AI265)+1,"")</f>
        <v/>
      </c>
      <c r="AK266" s="362" t="str">
        <f>IF(B266="","",IF(COUNTIF($AK$3:AL265,B266)=0,B266,""))</f>
        <v/>
      </c>
      <c r="AL266" s="362" t="str">
        <f>IF(C266="","",IF($B266='Oneri di Urbanizzazione'!$E$29,IF(COUNTIF($AL$3:AL265,$C266)=0,$C266,""),""))</f>
        <v/>
      </c>
      <c r="AM266" s="362" t="str">
        <f>IF(D266="","",IF(AND($B266='Oneri di Urbanizzazione'!$E$29,$C266='Oneri di Urbanizzazione'!$E$31),IF(COUNTIF(AM$3:AM265,$D266)=0,$D266,""),""))</f>
        <v/>
      </c>
      <c r="AN266" s="362" t="str">
        <f>IF(E266="","",IF(AND($B266='Oneri di Urbanizzazione'!$E$29,$C266='Oneri di Urbanizzazione'!$E$31,$D266='Oneri di Urbanizzazione'!$E$34),IF(COUNTIF(AN$3:AN265,$E266)=0,$E266,""),""))</f>
        <v/>
      </c>
      <c r="AO266" s="362" t="str">
        <f>IF(F266="","",IF(AND($B266='Oneri di Urbanizzazione'!$E$29,$C266='Oneri di Urbanizzazione'!$E$31,$D266='Oneri di Urbanizzazione'!$E$34,$E266='Oneri di Urbanizzazione'!$E$36),IF(COUNTIF(AO$3:AO265,$F266)=0,$F266,""),""))</f>
        <v/>
      </c>
      <c r="AP266" s="362" t="str">
        <f>IF(G266="","",IF(AND($B266='Oneri di Urbanizzazione'!$E$29,$C266='Oneri di Urbanizzazione'!$E$31,$D266='Oneri di Urbanizzazione'!$E$34,$E266='Oneri di Urbanizzazione'!$E$36,$F266='Oneri di Urbanizzazione'!$E$38),IF(COUNTIF(AP$3:AP265,$G266)=0,$G266,""),""))</f>
        <v/>
      </c>
      <c r="AY266">
        <f t="shared" si="87"/>
        <v>264</v>
      </c>
      <c r="AZ266" s="375" t="str">
        <f t="shared" si="79"/>
        <v/>
      </c>
      <c r="BA266" s="375" t="str">
        <f t="shared" si="80"/>
        <v/>
      </c>
      <c r="BB266" s="375" t="str">
        <f t="shared" si="81"/>
        <v/>
      </c>
      <c r="BC266" s="375" t="str">
        <f t="shared" si="82"/>
        <v/>
      </c>
      <c r="BD266" s="375" t="str">
        <f t="shared" si="83"/>
        <v/>
      </c>
      <c r="BE266" s="375" t="str">
        <f t="shared" si="84"/>
        <v/>
      </c>
      <c r="BI266" t="str">
        <f>IF(BP266&lt;&gt;"",MAX(BI$3:BI265)+1,"")</f>
        <v/>
      </c>
      <c r="BJ266" t="str">
        <f>IF(BQ266&lt;&gt;"",MAX(BJ$3:BJ265)+1,"")</f>
        <v/>
      </c>
      <c r="BK266" t="str">
        <f>IF(BR266&lt;&gt;"",MAX(BK$3:BK265)+1,"")</f>
        <v/>
      </c>
      <c r="BL266" t="str">
        <f>IF(BS266&lt;&gt;"",MAX(BL$3:BL265)+1,"")</f>
        <v/>
      </c>
      <c r="BM266" t="str">
        <f>IF(BT266&lt;&gt;"",MAX(BM$3:BM265)+1,"")</f>
        <v/>
      </c>
      <c r="BN266" t="str">
        <f>IF(BU266&lt;&gt;"",MAX(BN$3:BN265)+1,"")</f>
        <v/>
      </c>
      <c r="BP266" t="str">
        <f>IF(B266&lt;&gt;"",IF(COUNTIF(BP$3:BP265,B266)&gt;0,"",B266),"")</f>
        <v/>
      </c>
      <c r="BQ266" t="str">
        <f>IF(C266&lt;&gt;"",IF(COUNTIF(BQ$3:BQ265,C266)&gt;0,"",C266),"")</f>
        <v/>
      </c>
      <c r="BR266" t="str">
        <f>IF(D266&lt;&gt;"",IF(COUNTIF(BR$3:BR265,D266)&gt;0,"",D266),"")</f>
        <v/>
      </c>
      <c r="BS266" t="str">
        <f>IF(E266&lt;&gt;"",IF(COUNTIF(BS$3:BS265,E266)&gt;0,"",E266),"")</f>
        <v/>
      </c>
      <c r="BT266" t="str">
        <f>IF(F266&lt;&gt;"",IF(COUNTIF(BT$3:BT265,F266)&gt;0,"",F266),"")</f>
        <v/>
      </c>
      <c r="BU266" t="str">
        <f>IF(G266&lt;&gt;"",IF(COUNTIF(BU$3:BU265,G266)&gt;0,"",G266),"")</f>
        <v/>
      </c>
    </row>
    <row r="267" spans="1:73" ht="18" x14ac:dyDescent="0.2">
      <c r="A267" s="595" t="str">
        <f t="shared" si="73"/>
        <v/>
      </c>
      <c r="B267" s="596"/>
      <c r="C267" s="596"/>
      <c r="D267" s="596"/>
      <c r="E267" s="597"/>
      <c r="F267" s="596"/>
      <c r="G267" s="596"/>
      <c r="H267" s="598"/>
      <c r="I267" s="598"/>
      <c r="J267" s="598"/>
      <c r="K267" s="948"/>
      <c r="L267" s="822"/>
      <c r="M267" s="822"/>
      <c r="N267" s="950"/>
      <c r="O267" s="599"/>
      <c r="P267" s="597"/>
      <c r="Q267" s="597"/>
      <c r="R267" s="597"/>
      <c r="S267" s="600"/>
      <c r="V267" s="362">
        <f t="shared" si="85"/>
        <v>265</v>
      </c>
      <c r="W267" s="601" t="str">
        <f t="shared" si="86"/>
        <v/>
      </c>
      <c r="X267" s="601" t="str">
        <f t="shared" si="74"/>
        <v/>
      </c>
      <c r="Y267" s="601" t="str">
        <f t="shared" si="75"/>
        <v/>
      </c>
      <c r="Z267" s="601" t="str">
        <f t="shared" si="76"/>
        <v/>
      </c>
      <c r="AA267" s="601" t="str">
        <f t="shared" si="77"/>
        <v/>
      </c>
      <c r="AB267" s="601" t="str">
        <f t="shared" si="78"/>
        <v/>
      </c>
      <c r="AD267" s="362" t="str">
        <f>IF(AK267&lt;&gt;"",MAX(AD$3:AD266)+1,"")</f>
        <v/>
      </c>
      <c r="AE267" s="362" t="str">
        <f>IF(AL267&lt;&gt;"",MAX(AE$3:AE266)+1,"")</f>
        <v/>
      </c>
      <c r="AF267" s="362" t="str">
        <f>IF(AM267&lt;&gt;"",MAX(AF$3:AF266)+1,"")</f>
        <v/>
      </c>
      <c r="AG267" s="362" t="str">
        <f>IF(AN267&lt;&gt;"",MAX(AG$3:AG266)+1,"")</f>
        <v/>
      </c>
      <c r="AH267" s="362" t="str">
        <f>IF(AO267&lt;&gt;"",MAX(AH$3:AH266)+1,"")</f>
        <v/>
      </c>
      <c r="AI267" s="362" t="str">
        <f>IF(AP267&lt;&gt;"",MAX(AI$3:AI266)+1,"")</f>
        <v/>
      </c>
      <c r="AK267" s="362" t="str">
        <f>IF(B267="","",IF(COUNTIF($AK$3:AL266,B267)=0,B267,""))</f>
        <v/>
      </c>
      <c r="AL267" s="362" t="str">
        <f>IF(C267="","",IF($B267='Oneri di Urbanizzazione'!$E$29,IF(COUNTIF($AL$3:AL266,$C267)=0,$C267,""),""))</f>
        <v/>
      </c>
      <c r="AM267" s="362" t="str">
        <f>IF(D267="","",IF(AND($B267='Oneri di Urbanizzazione'!$E$29,$C267='Oneri di Urbanizzazione'!$E$31),IF(COUNTIF(AM$3:AM266,$D267)=0,$D267,""),""))</f>
        <v/>
      </c>
      <c r="AN267" s="362" t="str">
        <f>IF(E267="","",IF(AND($B267='Oneri di Urbanizzazione'!$E$29,$C267='Oneri di Urbanizzazione'!$E$31,$D267='Oneri di Urbanizzazione'!$E$34),IF(COUNTIF(AN$3:AN266,$E267)=0,$E267,""),""))</f>
        <v/>
      </c>
      <c r="AO267" s="362" t="str">
        <f>IF(F267="","",IF(AND($B267='Oneri di Urbanizzazione'!$E$29,$C267='Oneri di Urbanizzazione'!$E$31,$D267='Oneri di Urbanizzazione'!$E$34,$E267='Oneri di Urbanizzazione'!$E$36),IF(COUNTIF(AO$3:AO266,$F267)=0,$F267,""),""))</f>
        <v/>
      </c>
      <c r="AP267" s="362" t="str">
        <f>IF(G267="","",IF(AND($B267='Oneri di Urbanizzazione'!$E$29,$C267='Oneri di Urbanizzazione'!$E$31,$D267='Oneri di Urbanizzazione'!$E$34,$E267='Oneri di Urbanizzazione'!$E$36,$F267='Oneri di Urbanizzazione'!$E$38),IF(COUNTIF(AP$3:AP266,$G267)=0,$G267,""),""))</f>
        <v/>
      </c>
      <c r="AY267">
        <f t="shared" si="87"/>
        <v>265</v>
      </c>
      <c r="AZ267" s="375" t="str">
        <f t="shared" si="79"/>
        <v/>
      </c>
      <c r="BA267" s="375" t="str">
        <f t="shared" si="80"/>
        <v/>
      </c>
      <c r="BB267" s="375" t="str">
        <f t="shared" si="81"/>
        <v/>
      </c>
      <c r="BC267" s="375" t="str">
        <f t="shared" si="82"/>
        <v/>
      </c>
      <c r="BD267" s="375" t="str">
        <f t="shared" si="83"/>
        <v/>
      </c>
      <c r="BE267" s="375" t="str">
        <f t="shared" si="84"/>
        <v/>
      </c>
      <c r="BI267" t="str">
        <f>IF(BP267&lt;&gt;"",MAX(BI$3:BI266)+1,"")</f>
        <v/>
      </c>
      <c r="BJ267" t="str">
        <f>IF(BQ267&lt;&gt;"",MAX(BJ$3:BJ266)+1,"")</f>
        <v/>
      </c>
      <c r="BK267" t="str">
        <f>IF(BR267&lt;&gt;"",MAX(BK$3:BK266)+1,"")</f>
        <v/>
      </c>
      <c r="BL267" t="str">
        <f>IF(BS267&lt;&gt;"",MAX(BL$3:BL266)+1,"")</f>
        <v/>
      </c>
      <c r="BM267" t="str">
        <f>IF(BT267&lt;&gt;"",MAX(BM$3:BM266)+1,"")</f>
        <v/>
      </c>
      <c r="BN267" t="str">
        <f>IF(BU267&lt;&gt;"",MAX(BN$3:BN266)+1,"")</f>
        <v/>
      </c>
      <c r="BP267" t="str">
        <f>IF(B267&lt;&gt;"",IF(COUNTIF(BP$3:BP266,B267)&gt;0,"",B267),"")</f>
        <v/>
      </c>
      <c r="BQ267" t="str">
        <f>IF(C267&lt;&gt;"",IF(COUNTIF(BQ$3:BQ266,C267)&gt;0,"",C267),"")</f>
        <v/>
      </c>
      <c r="BR267" t="str">
        <f>IF(D267&lt;&gt;"",IF(COUNTIF(BR$3:BR266,D267)&gt;0,"",D267),"")</f>
        <v/>
      </c>
      <c r="BS267" t="str">
        <f>IF(E267&lt;&gt;"",IF(COUNTIF(BS$3:BS266,E267)&gt;0,"",E267),"")</f>
        <v/>
      </c>
      <c r="BT267" t="str">
        <f>IF(F267&lt;&gt;"",IF(COUNTIF(BT$3:BT266,F267)&gt;0,"",F267),"")</f>
        <v/>
      </c>
      <c r="BU267" t="str">
        <f>IF(G267&lt;&gt;"",IF(COUNTIF(BU$3:BU266,G267)&gt;0,"",G267),"")</f>
        <v/>
      </c>
    </row>
    <row r="268" spans="1:73" ht="18" x14ac:dyDescent="0.2">
      <c r="A268" s="595" t="str">
        <f t="shared" si="73"/>
        <v/>
      </c>
      <c r="B268" s="596"/>
      <c r="C268" s="596"/>
      <c r="D268" s="596"/>
      <c r="E268" s="597"/>
      <c r="F268" s="596"/>
      <c r="G268" s="596"/>
      <c r="H268" s="598"/>
      <c r="I268" s="598"/>
      <c r="J268" s="598"/>
      <c r="K268" s="948"/>
      <c r="L268" s="822"/>
      <c r="M268" s="822"/>
      <c r="N268" s="950"/>
      <c r="O268" s="599"/>
      <c r="P268" s="597"/>
      <c r="Q268" s="597"/>
      <c r="R268" s="597"/>
      <c r="S268" s="600"/>
      <c r="V268" s="362">
        <f t="shared" si="85"/>
        <v>266</v>
      </c>
      <c r="W268" s="601" t="str">
        <f t="shared" si="86"/>
        <v/>
      </c>
      <c r="X268" s="601" t="str">
        <f t="shared" si="74"/>
        <v/>
      </c>
      <c r="Y268" s="601" t="str">
        <f t="shared" si="75"/>
        <v/>
      </c>
      <c r="Z268" s="601" t="str">
        <f t="shared" si="76"/>
        <v/>
      </c>
      <c r="AA268" s="601" t="str">
        <f t="shared" si="77"/>
        <v/>
      </c>
      <c r="AB268" s="601" t="str">
        <f t="shared" si="78"/>
        <v/>
      </c>
      <c r="AD268" s="362" t="str">
        <f>IF(AK268&lt;&gt;"",MAX(AD$3:AD267)+1,"")</f>
        <v/>
      </c>
      <c r="AE268" s="362" t="str">
        <f>IF(AL268&lt;&gt;"",MAX(AE$3:AE267)+1,"")</f>
        <v/>
      </c>
      <c r="AF268" s="362" t="str">
        <f>IF(AM268&lt;&gt;"",MAX(AF$3:AF267)+1,"")</f>
        <v/>
      </c>
      <c r="AG268" s="362" t="str">
        <f>IF(AN268&lt;&gt;"",MAX(AG$3:AG267)+1,"")</f>
        <v/>
      </c>
      <c r="AH268" s="362" t="str">
        <f>IF(AO268&lt;&gt;"",MAX(AH$3:AH267)+1,"")</f>
        <v/>
      </c>
      <c r="AI268" s="362" t="str">
        <f>IF(AP268&lt;&gt;"",MAX(AI$3:AI267)+1,"")</f>
        <v/>
      </c>
      <c r="AK268" s="362" t="str">
        <f>IF(B268="","",IF(COUNTIF($AK$3:AL267,B268)=0,B268,""))</f>
        <v/>
      </c>
      <c r="AL268" s="362" t="str">
        <f>IF(C268="","",IF($B268='Oneri di Urbanizzazione'!$E$29,IF(COUNTIF($AL$3:AL267,$C268)=0,$C268,""),""))</f>
        <v/>
      </c>
      <c r="AM268" s="362" t="str">
        <f>IF(D268="","",IF(AND($B268='Oneri di Urbanizzazione'!$E$29,$C268='Oneri di Urbanizzazione'!$E$31),IF(COUNTIF(AM$3:AM267,$D268)=0,$D268,""),""))</f>
        <v/>
      </c>
      <c r="AN268" s="362" t="str">
        <f>IF(E268="","",IF(AND($B268='Oneri di Urbanizzazione'!$E$29,$C268='Oneri di Urbanizzazione'!$E$31,$D268='Oneri di Urbanizzazione'!$E$34),IF(COUNTIF(AN$3:AN267,$E268)=0,$E268,""),""))</f>
        <v/>
      </c>
      <c r="AO268" s="362" t="str">
        <f>IF(F268="","",IF(AND($B268='Oneri di Urbanizzazione'!$E$29,$C268='Oneri di Urbanizzazione'!$E$31,$D268='Oneri di Urbanizzazione'!$E$34,$E268='Oneri di Urbanizzazione'!$E$36),IF(COUNTIF(AO$3:AO267,$F268)=0,$F268,""),""))</f>
        <v/>
      </c>
      <c r="AP268" s="362" t="str">
        <f>IF(G268="","",IF(AND($B268='Oneri di Urbanizzazione'!$E$29,$C268='Oneri di Urbanizzazione'!$E$31,$D268='Oneri di Urbanizzazione'!$E$34,$E268='Oneri di Urbanizzazione'!$E$36,$F268='Oneri di Urbanizzazione'!$E$38),IF(COUNTIF(AP$3:AP267,$G268)=0,$G268,""),""))</f>
        <v/>
      </c>
      <c r="AY268">
        <f t="shared" si="87"/>
        <v>266</v>
      </c>
      <c r="AZ268" s="375" t="str">
        <f t="shared" si="79"/>
        <v/>
      </c>
      <c r="BA268" s="375" t="str">
        <f t="shared" si="80"/>
        <v/>
      </c>
      <c r="BB268" s="375" t="str">
        <f t="shared" si="81"/>
        <v/>
      </c>
      <c r="BC268" s="375" t="str">
        <f t="shared" si="82"/>
        <v/>
      </c>
      <c r="BD268" s="375" t="str">
        <f t="shared" si="83"/>
        <v/>
      </c>
      <c r="BE268" s="375" t="str">
        <f t="shared" si="84"/>
        <v/>
      </c>
      <c r="BI268" t="str">
        <f>IF(BP268&lt;&gt;"",MAX(BI$3:BI267)+1,"")</f>
        <v/>
      </c>
      <c r="BJ268" t="str">
        <f>IF(BQ268&lt;&gt;"",MAX(BJ$3:BJ267)+1,"")</f>
        <v/>
      </c>
      <c r="BK268" t="str">
        <f>IF(BR268&lt;&gt;"",MAX(BK$3:BK267)+1,"")</f>
        <v/>
      </c>
      <c r="BL268" t="str">
        <f>IF(BS268&lt;&gt;"",MAX(BL$3:BL267)+1,"")</f>
        <v/>
      </c>
      <c r="BM268" t="str">
        <f>IF(BT268&lt;&gt;"",MAX(BM$3:BM267)+1,"")</f>
        <v/>
      </c>
      <c r="BN268" t="str">
        <f>IF(BU268&lt;&gt;"",MAX(BN$3:BN267)+1,"")</f>
        <v/>
      </c>
      <c r="BP268" t="str">
        <f>IF(B268&lt;&gt;"",IF(COUNTIF(BP$3:BP267,B268)&gt;0,"",B268),"")</f>
        <v/>
      </c>
      <c r="BQ268" t="str">
        <f>IF(C268&lt;&gt;"",IF(COUNTIF(BQ$3:BQ267,C268)&gt;0,"",C268),"")</f>
        <v/>
      </c>
      <c r="BR268" t="str">
        <f>IF(D268&lt;&gt;"",IF(COUNTIF(BR$3:BR267,D268)&gt;0,"",D268),"")</f>
        <v/>
      </c>
      <c r="BS268" t="str">
        <f>IF(E268&lt;&gt;"",IF(COUNTIF(BS$3:BS267,E268)&gt;0,"",E268),"")</f>
        <v/>
      </c>
      <c r="BT268" t="str">
        <f>IF(F268&lt;&gt;"",IF(COUNTIF(BT$3:BT267,F268)&gt;0,"",F268),"")</f>
        <v/>
      </c>
      <c r="BU268" t="str">
        <f>IF(G268&lt;&gt;"",IF(COUNTIF(BU$3:BU267,G268)&gt;0,"",G268),"")</f>
        <v/>
      </c>
    </row>
    <row r="269" spans="1:73" ht="18" x14ac:dyDescent="0.2">
      <c r="A269" s="595" t="str">
        <f t="shared" si="73"/>
        <v/>
      </c>
      <c r="B269" s="596"/>
      <c r="C269" s="596"/>
      <c r="D269" s="596"/>
      <c r="E269" s="597"/>
      <c r="F269" s="596"/>
      <c r="G269" s="596"/>
      <c r="H269" s="598"/>
      <c r="I269" s="598"/>
      <c r="J269" s="598"/>
      <c r="K269" s="948"/>
      <c r="L269" s="822"/>
      <c r="M269" s="822"/>
      <c r="N269" s="950"/>
      <c r="O269" s="599"/>
      <c r="P269" s="597"/>
      <c r="Q269" s="597"/>
      <c r="R269" s="597"/>
      <c r="S269" s="600"/>
      <c r="V269" s="362">
        <f t="shared" si="85"/>
        <v>267</v>
      </c>
      <c r="W269" s="601" t="str">
        <f t="shared" si="86"/>
        <v/>
      </c>
      <c r="X269" s="601" t="str">
        <f t="shared" si="74"/>
        <v/>
      </c>
      <c r="Y269" s="601" t="str">
        <f t="shared" si="75"/>
        <v/>
      </c>
      <c r="Z269" s="601" t="str">
        <f t="shared" si="76"/>
        <v/>
      </c>
      <c r="AA269" s="601" t="str">
        <f t="shared" si="77"/>
        <v/>
      </c>
      <c r="AB269" s="601" t="str">
        <f t="shared" si="78"/>
        <v/>
      </c>
      <c r="AD269" s="362" t="str">
        <f>IF(AK269&lt;&gt;"",MAX(AD$3:AD268)+1,"")</f>
        <v/>
      </c>
      <c r="AE269" s="362" t="str">
        <f>IF(AL269&lt;&gt;"",MAX(AE$3:AE268)+1,"")</f>
        <v/>
      </c>
      <c r="AF269" s="362" t="str">
        <f>IF(AM269&lt;&gt;"",MAX(AF$3:AF268)+1,"")</f>
        <v/>
      </c>
      <c r="AG269" s="362" t="str">
        <f>IF(AN269&lt;&gt;"",MAX(AG$3:AG268)+1,"")</f>
        <v/>
      </c>
      <c r="AH269" s="362" t="str">
        <f>IF(AO269&lt;&gt;"",MAX(AH$3:AH268)+1,"")</f>
        <v/>
      </c>
      <c r="AI269" s="362" t="str">
        <f>IF(AP269&lt;&gt;"",MAX(AI$3:AI268)+1,"")</f>
        <v/>
      </c>
      <c r="AK269" s="362" t="str">
        <f>IF(B269="","",IF(COUNTIF($AK$3:AL268,B269)=0,B269,""))</f>
        <v/>
      </c>
      <c r="AL269" s="362" t="str">
        <f>IF(C269="","",IF($B269='Oneri di Urbanizzazione'!$E$29,IF(COUNTIF($AL$3:AL268,$C269)=0,$C269,""),""))</f>
        <v/>
      </c>
      <c r="AM269" s="362" t="str">
        <f>IF(D269="","",IF(AND($B269='Oneri di Urbanizzazione'!$E$29,$C269='Oneri di Urbanizzazione'!$E$31),IF(COUNTIF(AM$3:AM268,$D269)=0,$D269,""),""))</f>
        <v/>
      </c>
      <c r="AN269" s="362" t="str">
        <f>IF(E269="","",IF(AND($B269='Oneri di Urbanizzazione'!$E$29,$C269='Oneri di Urbanizzazione'!$E$31,$D269='Oneri di Urbanizzazione'!$E$34),IF(COUNTIF(AN$3:AN268,$E269)=0,$E269,""),""))</f>
        <v/>
      </c>
      <c r="AO269" s="362" t="str">
        <f>IF(F269="","",IF(AND($B269='Oneri di Urbanizzazione'!$E$29,$C269='Oneri di Urbanizzazione'!$E$31,$D269='Oneri di Urbanizzazione'!$E$34,$E269='Oneri di Urbanizzazione'!$E$36),IF(COUNTIF(AO$3:AO268,$F269)=0,$F269,""),""))</f>
        <v/>
      </c>
      <c r="AP269" s="362" t="str">
        <f>IF(G269="","",IF(AND($B269='Oneri di Urbanizzazione'!$E$29,$C269='Oneri di Urbanizzazione'!$E$31,$D269='Oneri di Urbanizzazione'!$E$34,$E269='Oneri di Urbanizzazione'!$E$36,$F269='Oneri di Urbanizzazione'!$E$38),IF(COUNTIF(AP$3:AP268,$G269)=0,$G269,""),""))</f>
        <v/>
      </c>
      <c r="AY269">
        <f t="shared" si="87"/>
        <v>267</v>
      </c>
      <c r="AZ269" s="375" t="str">
        <f t="shared" si="79"/>
        <v/>
      </c>
      <c r="BA269" s="375" t="str">
        <f t="shared" si="80"/>
        <v/>
      </c>
      <c r="BB269" s="375" t="str">
        <f t="shared" si="81"/>
        <v/>
      </c>
      <c r="BC269" s="375" t="str">
        <f t="shared" si="82"/>
        <v/>
      </c>
      <c r="BD269" s="375" t="str">
        <f t="shared" si="83"/>
        <v/>
      </c>
      <c r="BE269" s="375" t="str">
        <f t="shared" si="84"/>
        <v/>
      </c>
      <c r="BI269" t="str">
        <f>IF(BP269&lt;&gt;"",MAX(BI$3:BI268)+1,"")</f>
        <v/>
      </c>
      <c r="BJ269" t="str">
        <f>IF(BQ269&lt;&gt;"",MAX(BJ$3:BJ268)+1,"")</f>
        <v/>
      </c>
      <c r="BK269" t="str">
        <f>IF(BR269&lt;&gt;"",MAX(BK$3:BK268)+1,"")</f>
        <v/>
      </c>
      <c r="BL269" t="str">
        <f>IF(BS269&lt;&gt;"",MAX(BL$3:BL268)+1,"")</f>
        <v/>
      </c>
      <c r="BM269" t="str">
        <f>IF(BT269&lt;&gt;"",MAX(BM$3:BM268)+1,"")</f>
        <v/>
      </c>
      <c r="BN269" t="str">
        <f>IF(BU269&lt;&gt;"",MAX(BN$3:BN268)+1,"")</f>
        <v/>
      </c>
      <c r="BP269" t="str">
        <f>IF(B269&lt;&gt;"",IF(COUNTIF(BP$3:BP268,B269)&gt;0,"",B269),"")</f>
        <v/>
      </c>
      <c r="BQ269" t="str">
        <f>IF(C269&lt;&gt;"",IF(COUNTIF(BQ$3:BQ268,C269)&gt;0,"",C269),"")</f>
        <v/>
      </c>
      <c r="BR269" t="str">
        <f>IF(D269&lt;&gt;"",IF(COUNTIF(BR$3:BR268,D269)&gt;0,"",D269),"")</f>
        <v/>
      </c>
      <c r="BS269" t="str">
        <f>IF(E269&lt;&gt;"",IF(COUNTIF(BS$3:BS268,E269)&gt;0,"",E269),"")</f>
        <v/>
      </c>
      <c r="BT269" t="str">
        <f>IF(F269&lt;&gt;"",IF(COUNTIF(BT$3:BT268,F269)&gt;0,"",F269),"")</f>
        <v/>
      </c>
      <c r="BU269" t="str">
        <f>IF(G269&lt;&gt;"",IF(COUNTIF(BU$3:BU268,G269)&gt;0,"",G269),"")</f>
        <v/>
      </c>
    </row>
    <row r="270" spans="1:73" ht="18" x14ac:dyDescent="0.2">
      <c r="A270" s="595" t="str">
        <f t="shared" si="73"/>
        <v/>
      </c>
      <c r="B270" s="596"/>
      <c r="C270" s="596"/>
      <c r="D270" s="596"/>
      <c r="E270" s="597"/>
      <c r="F270" s="596"/>
      <c r="G270" s="596"/>
      <c r="H270" s="598"/>
      <c r="I270" s="598"/>
      <c r="J270" s="598"/>
      <c r="K270" s="948"/>
      <c r="L270" s="822"/>
      <c r="M270" s="822"/>
      <c r="N270" s="950"/>
      <c r="O270" s="599"/>
      <c r="P270" s="597"/>
      <c r="Q270" s="597"/>
      <c r="R270" s="597"/>
      <c r="S270" s="600"/>
      <c r="V270" s="362">
        <f t="shared" si="85"/>
        <v>268</v>
      </c>
      <c r="W270" s="601" t="str">
        <f t="shared" si="86"/>
        <v/>
      </c>
      <c r="X270" s="601" t="str">
        <f t="shared" si="74"/>
        <v/>
      </c>
      <c r="Y270" s="601" t="str">
        <f t="shared" si="75"/>
        <v/>
      </c>
      <c r="Z270" s="601" t="str">
        <f t="shared" si="76"/>
        <v/>
      </c>
      <c r="AA270" s="601" t="str">
        <f t="shared" si="77"/>
        <v/>
      </c>
      <c r="AB270" s="601" t="str">
        <f t="shared" si="78"/>
        <v/>
      </c>
      <c r="AD270" s="362" t="str">
        <f>IF(AK270&lt;&gt;"",MAX(AD$3:AD269)+1,"")</f>
        <v/>
      </c>
      <c r="AE270" s="362" t="str">
        <f>IF(AL270&lt;&gt;"",MAX(AE$3:AE269)+1,"")</f>
        <v/>
      </c>
      <c r="AF270" s="362" t="str">
        <f>IF(AM270&lt;&gt;"",MAX(AF$3:AF269)+1,"")</f>
        <v/>
      </c>
      <c r="AG270" s="362" t="str">
        <f>IF(AN270&lt;&gt;"",MAX(AG$3:AG269)+1,"")</f>
        <v/>
      </c>
      <c r="AH270" s="362" t="str">
        <f>IF(AO270&lt;&gt;"",MAX(AH$3:AH269)+1,"")</f>
        <v/>
      </c>
      <c r="AI270" s="362" t="str">
        <f>IF(AP270&lt;&gt;"",MAX(AI$3:AI269)+1,"")</f>
        <v/>
      </c>
      <c r="AK270" s="362" t="str">
        <f>IF(B270="","",IF(COUNTIF($AK$3:AL269,B270)=0,B270,""))</f>
        <v/>
      </c>
      <c r="AL270" s="362" t="str">
        <f>IF(C270="","",IF($B270='Oneri di Urbanizzazione'!$E$29,IF(COUNTIF($AL$3:AL269,$C270)=0,$C270,""),""))</f>
        <v/>
      </c>
      <c r="AM270" s="362" t="str">
        <f>IF(D270="","",IF(AND($B270='Oneri di Urbanizzazione'!$E$29,$C270='Oneri di Urbanizzazione'!$E$31),IF(COUNTIF(AM$3:AM269,$D270)=0,$D270,""),""))</f>
        <v/>
      </c>
      <c r="AN270" s="362" t="str">
        <f>IF(E270="","",IF(AND($B270='Oneri di Urbanizzazione'!$E$29,$C270='Oneri di Urbanizzazione'!$E$31,$D270='Oneri di Urbanizzazione'!$E$34),IF(COUNTIF(AN$3:AN269,$E270)=0,$E270,""),""))</f>
        <v/>
      </c>
      <c r="AO270" s="362" t="str">
        <f>IF(F270="","",IF(AND($B270='Oneri di Urbanizzazione'!$E$29,$C270='Oneri di Urbanizzazione'!$E$31,$D270='Oneri di Urbanizzazione'!$E$34,$E270='Oneri di Urbanizzazione'!$E$36),IF(COUNTIF(AO$3:AO269,$F270)=0,$F270,""),""))</f>
        <v/>
      </c>
      <c r="AP270" s="362" t="str">
        <f>IF(G270="","",IF(AND($B270='Oneri di Urbanizzazione'!$E$29,$C270='Oneri di Urbanizzazione'!$E$31,$D270='Oneri di Urbanizzazione'!$E$34,$E270='Oneri di Urbanizzazione'!$E$36,$F270='Oneri di Urbanizzazione'!$E$38),IF(COUNTIF(AP$3:AP269,$G270)=0,$G270,""),""))</f>
        <v/>
      </c>
      <c r="AY270">
        <f t="shared" si="87"/>
        <v>268</v>
      </c>
      <c r="AZ270" s="375" t="str">
        <f t="shared" si="79"/>
        <v/>
      </c>
      <c r="BA270" s="375" t="str">
        <f t="shared" si="80"/>
        <v/>
      </c>
      <c r="BB270" s="375" t="str">
        <f t="shared" si="81"/>
        <v/>
      </c>
      <c r="BC270" s="375" t="str">
        <f t="shared" si="82"/>
        <v/>
      </c>
      <c r="BD270" s="375" t="str">
        <f t="shared" si="83"/>
        <v/>
      </c>
      <c r="BE270" s="375" t="str">
        <f t="shared" si="84"/>
        <v/>
      </c>
      <c r="BI270" t="str">
        <f>IF(BP270&lt;&gt;"",MAX(BI$3:BI269)+1,"")</f>
        <v/>
      </c>
      <c r="BJ270" t="str">
        <f>IF(BQ270&lt;&gt;"",MAX(BJ$3:BJ269)+1,"")</f>
        <v/>
      </c>
      <c r="BK270" t="str">
        <f>IF(BR270&lt;&gt;"",MAX(BK$3:BK269)+1,"")</f>
        <v/>
      </c>
      <c r="BL270" t="str">
        <f>IF(BS270&lt;&gt;"",MAX(BL$3:BL269)+1,"")</f>
        <v/>
      </c>
      <c r="BM270" t="str">
        <f>IF(BT270&lt;&gt;"",MAX(BM$3:BM269)+1,"")</f>
        <v/>
      </c>
      <c r="BN270" t="str">
        <f>IF(BU270&lt;&gt;"",MAX(BN$3:BN269)+1,"")</f>
        <v/>
      </c>
      <c r="BP270" t="str">
        <f>IF(B270&lt;&gt;"",IF(COUNTIF(BP$3:BP269,B270)&gt;0,"",B270),"")</f>
        <v/>
      </c>
      <c r="BQ270" t="str">
        <f>IF(C270&lt;&gt;"",IF(COUNTIF(BQ$3:BQ269,C270)&gt;0,"",C270),"")</f>
        <v/>
      </c>
      <c r="BR270" t="str">
        <f>IF(D270&lt;&gt;"",IF(COUNTIF(BR$3:BR269,D270)&gt;0,"",D270),"")</f>
        <v/>
      </c>
      <c r="BS270" t="str">
        <f>IF(E270&lt;&gt;"",IF(COUNTIF(BS$3:BS269,E270)&gt;0,"",E270),"")</f>
        <v/>
      </c>
      <c r="BT270" t="str">
        <f>IF(F270&lt;&gt;"",IF(COUNTIF(BT$3:BT269,F270)&gt;0,"",F270),"")</f>
        <v/>
      </c>
      <c r="BU270" t="str">
        <f>IF(G270&lt;&gt;"",IF(COUNTIF(BU$3:BU269,G270)&gt;0,"",G270),"")</f>
        <v/>
      </c>
    </row>
    <row r="271" spans="1:73" ht="18" x14ac:dyDescent="0.2">
      <c r="A271" s="595" t="str">
        <f t="shared" si="73"/>
        <v/>
      </c>
      <c r="B271" s="596"/>
      <c r="C271" s="596"/>
      <c r="D271" s="596"/>
      <c r="E271" s="597"/>
      <c r="F271" s="596"/>
      <c r="G271" s="596"/>
      <c r="H271" s="598"/>
      <c r="I271" s="598"/>
      <c r="J271" s="598"/>
      <c r="K271" s="948"/>
      <c r="L271" s="822"/>
      <c r="M271" s="822"/>
      <c r="N271" s="950"/>
      <c r="O271" s="599"/>
      <c r="P271" s="597"/>
      <c r="Q271" s="597"/>
      <c r="R271" s="597"/>
      <c r="S271" s="600"/>
      <c r="V271" s="362">
        <f t="shared" si="85"/>
        <v>269</v>
      </c>
      <c r="W271" s="601" t="str">
        <f t="shared" si="86"/>
        <v/>
      </c>
      <c r="X271" s="601" t="str">
        <f t="shared" si="74"/>
        <v/>
      </c>
      <c r="Y271" s="601" t="str">
        <f t="shared" si="75"/>
        <v/>
      </c>
      <c r="Z271" s="601" t="str">
        <f t="shared" si="76"/>
        <v/>
      </c>
      <c r="AA271" s="601" t="str">
        <f t="shared" si="77"/>
        <v/>
      </c>
      <c r="AB271" s="601" t="str">
        <f t="shared" si="78"/>
        <v/>
      </c>
      <c r="AD271" s="362" t="str">
        <f>IF(AK271&lt;&gt;"",MAX(AD$3:AD270)+1,"")</f>
        <v/>
      </c>
      <c r="AE271" s="362" t="str">
        <f>IF(AL271&lt;&gt;"",MAX(AE$3:AE270)+1,"")</f>
        <v/>
      </c>
      <c r="AF271" s="362" t="str">
        <f>IF(AM271&lt;&gt;"",MAX(AF$3:AF270)+1,"")</f>
        <v/>
      </c>
      <c r="AG271" s="362" t="str">
        <f>IF(AN271&lt;&gt;"",MAX(AG$3:AG270)+1,"")</f>
        <v/>
      </c>
      <c r="AH271" s="362" t="str">
        <f>IF(AO271&lt;&gt;"",MAX(AH$3:AH270)+1,"")</f>
        <v/>
      </c>
      <c r="AI271" s="362" t="str">
        <f>IF(AP271&lt;&gt;"",MAX(AI$3:AI270)+1,"")</f>
        <v/>
      </c>
      <c r="AK271" s="362" t="str">
        <f>IF(B271="","",IF(COUNTIF($AK$3:AL270,B271)=0,B271,""))</f>
        <v/>
      </c>
      <c r="AL271" s="362" t="str">
        <f>IF(C271="","",IF($B271='Oneri di Urbanizzazione'!$E$29,IF(COUNTIF($AL$3:AL270,$C271)=0,$C271,""),""))</f>
        <v/>
      </c>
      <c r="AM271" s="362" t="str">
        <f>IF(D271="","",IF(AND($B271='Oneri di Urbanizzazione'!$E$29,$C271='Oneri di Urbanizzazione'!$E$31),IF(COUNTIF(AM$3:AM270,$D271)=0,$D271,""),""))</f>
        <v/>
      </c>
      <c r="AN271" s="362" t="str">
        <f>IF(E271="","",IF(AND($B271='Oneri di Urbanizzazione'!$E$29,$C271='Oneri di Urbanizzazione'!$E$31,$D271='Oneri di Urbanizzazione'!$E$34),IF(COUNTIF(AN$3:AN270,$E271)=0,$E271,""),""))</f>
        <v/>
      </c>
      <c r="AO271" s="362" t="str">
        <f>IF(F271="","",IF(AND($B271='Oneri di Urbanizzazione'!$E$29,$C271='Oneri di Urbanizzazione'!$E$31,$D271='Oneri di Urbanizzazione'!$E$34,$E271='Oneri di Urbanizzazione'!$E$36),IF(COUNTIF(AO$3:AO270,$F271)=0,$F271,""),""))</f>
        <v/>
      </c>
      <c r="AP271" s="362" t="str">
        <f>IF(G271="","",IF(AND($B271='Oneri di Urbanizzazione'!$E$29,$C271='Oneri di Urbanizzazione'!$E$31,$D271='Oneri di Urbanizzazione'!$E$34,$E271='Oneri di Urbanizzazione'!$E$36,$F271='Oneri di Urbanizzazione'!$E$38),IF(COUNTIF(AP$3:AP270,$G271)=0,$G271,""),""))</f>
        <v/>
      </c>
      <c r="AY271">
        <f t="shared" si="87"/>
        <v>269</v>
      </c>
      <c r="AZ271" s="375" t="str">
        <f t="shared" si="79"/>
        <v/>
      </c>
      <c r="BA271" s="375" t="str">
        <f t="shared" si="80"/>
        <v/>
      </c>
      <c r="BB271" s="375" t="str">
        <f t="shared" si="81"/>
        <v/>
      </c>
      <c r="BC271" s="375" t="str">
        <f t="shared" si="82"/>
        <v/>
      </c>
      <c r="BD271" s="375" t="str">
        <f t="shared" si="83"/>
        <v/>
      </c>
      <c r="BE271" s="375" t="str">
        <f t="shared" si="84"/>
        <v/>
      </c>
      <c r="BI271" t="str">
        <f>IF(BP271&lt;&gt;"",MAX(BI$3:BI270)+1,"")</f>
        <v/>
      </c>
      <c r="BJ271" t="str">
        <f>IF(BQ271&lt;&gt;"",MAX(BJ$3:BJ270)+1,"")</f>
        <v/>
      </c>
      <c r="BK271" t="str">
        <f>IF(BR271&lt;&gt;"",MAX(BK$3:BK270)+1,"")</f>
        <v/>
      </c>
      <c r="BL271" t="str">
        <f>IF(BS271&lt;&gt;"",MAX(BL$3:BL270)+1,"")</f>
        <v/>
      </c>
      <c r="BM271" t="str">
        <f>IF(BT271&lt;&gt;"",MAX(BM$3:BM270)+1,"")</f>
        <v/>
      </c>
      <c r="BN271" t="str">
        <f>IF(BU271&lt;&gt;"",MAX(BN$3:BN270)+1,"")</f>
        <v/>
      </c>
      <c r="BP271" t="str">
        <f>IF(B271&lt;&gt;"",IF(COUNTIF(BP$3:BP270,B271)&gt;0,"",B271),"")</f>
        <v/>
      </c>
      <c r="BQ271" t="str">
        <f>IF(C271&lt;&gt;"",IF(COUNTIF(BQ$3:BQ270,C271)&gt;0,"",C271),"")</f>
        <v/>
      </c>
      <c r="BR271" t="str">
        <f>IF(D271&lt;&gt;"",IF(COUNTIF(BR$3:BR270,D271)&gt;0,"",D271),"")</f>
        <v/>
      </c>
      <c r="BS271" t="str">
        <f>IF(E271&lt;&gt;"",IF(COUNTIF(BS$3:BS270,E271)&gt;0,"",E271),"")</f>
        <v/>
      </c>
      <c r="BT271" t="str">
        <f>IF(F271&lt;&gt;"",IF(COUNTIF(BT$3:BT270,F271)&gt;0,"",F271),"")</f>
        <v/>
      </c>
      <c r="BU271" t="str">
        <f>IF(G271&lt;&gt;"",IF(COUNTIF(BU$3:BU270,G271)&gt;0,"",G271),"")</f>
        <v/>
      </c>
    </row>
    <row r="272" spans="1:73" ht="18" x14ac:dyDescent="0.2">
      <c r="A272" s="595" t="str">
        <f t="shared" si="73"/>
        <v/>
      </c>
      <c r="B272" s="596"/>
      <c r="C272" s="596"/>
      <c r="D272" s="596"/>
      <c r="E272" s="597"/>
      <c r="F272" s="596"/>
      <c r="G272" s="596"/>
      <c r="H272" s="598"/>
      <c r="I272" s="598"/>
      <c r="J272" s="598"/>
      <c r="K272" s="948"/>
      <c r="L272" s="822"/>
      <c r="M272" s="822"/>
      <c r="N272" s="950"/>
      <c r="O272" s="599"/>
      <c r="P272" s="597"/>
      <c r="Q272" s="597"/>
      <c r="R272" s="597"/>
      <c r="S272" s="600"/>
      <c r="V272" s="362">
        <f t="shared" si="85"/>
        <v>270</v>
      </c>
      <c r="W272" s="601" t="str">
        <f t="shared" si="86"/>
        <v/>
      </c>
      <c r="X272" s="601" t="str">
        <f t="shared" si="74"/>
        <v/>
      </c>
      <c r="Y272" s="601" t="str">
        <f t="shared" si="75"/>
        <v/>
      </c>
      <c r="Z272" s="601" t="str">
        <f t="shared" si="76"/>
        <v/>
      </c>
      <c r="AA272" s="601" t="str">
        <f t="shared" si="77"/>
        <v/>
      </c>
      <c r="AB272" s="601" t="str">
        <f t="shared" si="78"/>
        <v/>
      </c>
      <c r="AD272" s="362" t="str">
        <f>IF(AK272&lt;&gt;"",MAX(AD$3:AD271)+1,"")</f>
        <v/>
      </c>
      <c r="AE272" s="362" t="str">
        <f>IF(AL272&lt;&gt;"",MAX(AE$3:AE271)+1,"")</f>
        <v/>
      </c>
      <c r="AF272" s="362" t="str">
        <f>IF(AM272&lt;&gt;"",MAX(AF$3:AF271)+1,"")</f>
        <v/>
      </c>
      <c r="AG272" s="362" t="str">
        <f>IF(AN272&lt;&gt;"",MAX(AG$3:AG271)+1,"")</f>
        <v/>
      </c>
      <c r="AH272" s="362" t="str">
        <f>IF(AO272&lt;&gt;"",MAX(AH$3:AH271)+1,"")</f>
        <v/>
      </c>
      <c r="AI272" s="362" t="str">
        <f>IF(AP272&lt;&gt;"",MAX(AI$3:AI271)+1,"")</f>
        <v/>
      </c>
      <c r="AK272" s="362" t="str">
        <f>IF(B272="","",IF(COUNTIF($AK$3:AL271,B272)=0,B272,""))</f>
        <v/>
      </c>
      <c r="AL272" s="362" t="str">
        <f>IF(C272="","",IF($B272='Oneri di Urbanizzazione'!$E$29,IF(COUNTIF($AL$3:AL271,$C272)=0,$C272,""),""))</f>
        <v/>
      </c>
      <c r="AM272" s="362" t="str">
        <f>IF(D272="","",IF(AND($B272='Oneri di Urbanizzazione'!$E$29,$C272='Oneri di Urbanizzazione'!$E$31),IF(COUNTIF(AM$3:AM271,$D272)=0,$D272,""),""))</f>
        <v/>
      </c>
      <c r="AN272" s="362" t="str">
        <f>IF(E272="","",IF(AND($B272='Oneri di Urbanizzazione'!$E$29,$C272='Oneri di Urbanizzazione'!$E$31,$D272='Oneri di Urbanizzazione'!$E$34),IF(COUNTIF(AN$3:AN271,$E272)=0,$E272,""),""))</f>
        <v/>
      </c>
      <c r="AO272" s="362" t="str">
        <f>IF(F272="","",IF(AND($B272='Oneri di Urbanizzazione'!$E$29,$C272='Oneri di Urbanizzazione'!$E$31,$D272='Oneri di Urbanizzazione'!$E$34,$E272='Oneri di Urbanizzazione'!$E$36),IF(COUNTIF(AO$3:AO271,$F272)=0,$F272,""),""))</f>
        <v/>
      </c>
      <c r="AP272" s="362" t="str">
        <f>IF(G272="","",IF(AND($B272='Oneri di Urbanizzazione'!$E$29,$C272='Oneri di Urbanizzazione'!$E$31,$D272='Oneri di Urbanizzazione'!$E$34,$E272='Oneri di Urbanizzazione'!$E$36,$F272='Oneri di Urbanizzazione'!$E$38),IF(COUNTIF(AP$3:AP271,$G272)=0,$G272,""),""))</f>
        <v/>
      </c>
      <c r="AY272">
        <f t="shared" si="87"/>
        <v>270</v>
      </c>
      <c r="AZ272" s="375" t="str">
        <f t="shared" si="79"/>
        <v/>
      </c>
      <c r="BA272" s="375" t="str">
        <f t="shared" si="80"/>
        <v/>
      </c>
      <c r="BB272" s="375" t="str">
        <f t="shared" si="81"/>
        <v/>
      </c>
      <c r="BC272" s="375" t="str">
        <f t="shared" si="82"/>
        <v/>
      </c>
      <c r="BD272" s="375" t="str">
        <f t="shared" si="83"/>
        <v/>
      </c>
      <c r="BE272" s="375" t="str">
        <f t="shared" si="84"/>
        <v/>
      </c>
      <c r="BI272" t="str">
        <f>IF(BP272&lt;&gt;"",MAX(BI$3:BI271)+1,"")</f>
        <v/>
      </c>
      <c r="BJ272" t="str">
        <f>IF(BQ272&lt;&gt;"",MAX(BJ$3:BJ271)+1,"")</f>
        <v/>
      </c>
      <c r="BK272" t="str">
        <f>IF(BR272&lt;&gt;"",MAX(BK$3:BK271)+1,"")</f>
        <v/>
      </c>
      <c r="BL272" t="str">
        <f>IF(BS272&lt;&gt;"",MAX(BL$3:BL271)+1,"")</f>
        <v/>
      </c>
      <c r="BM272" t="str">
        <f>IF(BT272&lt;&gt;"",MAX(BM$3:BM271)+1,"")</f>
        <v/>
      </c>
      <c r="BN272" t="str">
        <f>IF(BU272&lt;&gt;"",MAX(BN$3:BN271)+1,"")</f>
        <v/>
      </c>
      <c r="BP272" t="str">
        <f>IF(B272&lt;&gt;"",IF(COUNTIF(BP$3:BP271,B272)&gt;0,"",B272),"")</f>
        <v/>
      </c>
      <c r="BQ272" t="str">
        <f>IF(C272&lt;&gt;"",IF(COUNTIF(BQ$3:BQ271,C272)&gt;0,"",C272),"")</f>
        <v/>
      </c>
      <c r="BR272" t="str">
        <f>IF(D272&lt;&gt;"",IF(COUNTIF(BR$3:BR271,D272)&gt;0,"",D272),"")</f>
        <v/>
      </c>
      <c r="BS272" t="str">
        <f>IF(E272&lt;&gt;"",IF(COUNTIF(BS$3:BS271,E272)&gt;0,"",E272),"")</f>
        <v/>
      </c>
      <c r="BT272" t="str">
        <f>IF(F272&lt;&gt;"",IF(COUNTIF(BT$3:BT271,F272)&gt;0,"",F272),"")</f>
        <v/>
      </c>
      <c r="BU272" t="str">
        <f>IF(G272&lt;&gt;"",IF(COUNTIF(BU$3:BU271,G272)&gt;0,"",G272),"")</f>
        <v/>
      </c>
    </row>
    <row r="273" spans="1:73" ht="18" x14ac:dyDescent="0.2">
      <c r="A273" s="595" t="str">
        <f t="shared" si="73"/>
        <v/>
      </c>
      <c r="B273" s="596"/>
      <c r="C273" s="596"/>
      <c r="D273" s="596"/>
      <c r="E273" s="597"/>
      <c r="F273" s="596"/>
      <c r="G273" s="596"/>
      <c r="H273" s="598"/>
      <c r="I273" s="598"/>
      <c r="J273" s="598"/>
      <c r="K273" s="948"/>
      <c r="L273" s="822"/>
      <c r="M273" s="822"/>
      <c r="N273" s="950"/>
      <c r="O273" s="599"/>
      <c r="P273" s="597"/>
      <c r="Q273" s="597"/>
      <c r="R273" s="597"/>
      <c r="S273" s="600"/>
      <c r="V273" s="362">
        <f t="shared" si="85"/>
        <v>271</v>
      </c>
      <c r="W273" s="601" t="str">
        <f t="shared" si="86"/>
        <v/>
      </c>
      <c r="X273" s="601" t="str">
        <f t="shared" si="74"/>
        <v/>
      </c>
      <c r="Y273" s="601" t="str">
        <f t="shared" si="75"/>
        <v/>
      </c>
      <c r="Z273" s="601" t="str">
        <f t="shared" si="76"/>
        <v/>
      </c>
      <c r="AA273" s="601" t="str">
        <f t="shared" si="77"/>
        <v/>
      </c>
      <c r="AB273" s="601" t="str">
        <f t="shared" si="78"/>
        <v/>
      </c>
      <c r="AD273" s="362" t="str">
        <f>IF(AK273&lt;&gt;"",MAX(AD$3:AD272)+1,"")</f>
        <v/>
      </c>
      <c r="AE273" s="362" t="str">
        <f>IF(AL273&lt;&gt;"",MAX(AE$3:AE272)+1,"")</f>
        <v/>
      </c>
      <c r="AF273" s="362" t="str">
        <f>IF(AM273&lt;&gt;"",MAX(AF$3:AF272)+1,"")</f>
        <v/>
      </c>
      <c r="AG273" s="362" t="str">
        <f>IF(AN273&lt;&gt;"",MAX(AG$3:AG272)+1,"")</f>
        <v/>
      </c>
      <c r="AH273" s="362" t="str">
        <f>IF(AO273&lt;&gt;"",MAX(AH$3:AH272)+1,"")</f>
        <v/>
      </c>
      <c r="AI273" s="362" t="str">
        <f>IF(AP273&lt;&gt;"",MAX(AI$3:AI272)+1,"")</f>
        <v/>
      </c>
      <c r="AK273" s="362" t="str">
        <f>IF(B273="","",IF(COUNTIF($AK$3:AL272,B273)=0,B273,""))</f>
        <v/>
      </c>
      <c r="AL273" s="362" t="str">
        <f>IF(C273="","",IF($B273='Oneri di Urbanizzazione'!$E$29,IF(COUNTIF($AL$3:AL272,$C273)=0,$C273,""),""))</f>
        <v/>
      </c>
      <c r="AM273" s="362" t="str">
        <f>IF(D273="","",IF(AND($B273='Oneri di Urbanizzazione'!$E$29,$C273='Oneri di Urbanizzazione'!$E$31),IF(COUNTIF(AM$3:AM272,$D273)=0,$D273,""),""))</f>
        <v/>
      </c>
      <c r="AN273" s="362" t="str">
        <f>IF(E273="","",IF(AND($B273='Oneri di Urbanizzazione'!$E$29,$C273='Oneri di Urbanizzazione'!$E$31,$D273='Oneri di Urbanizzazione'!$E$34),IF(COUNTIF(AN$3:AN272,$E273)=0,$E273,""),""))</f>
        <v/>
      </c>
      <c r="AO273" s="362" t="str">
        <f>IF(F273="","",IF(AND($B273='Oneri di Urbanizzazione'!$E$29,$C273='Oneri di Urbanizzazione'!$E$31,$D273='Oneri di Urbanizzazione'!$E$34,$E273='Oneri di Urbanizzazione'!$E$36),IF(COUNTIF(AO$3:AO272,$F273)=0,$F273,""),""))</f>
        <v/>
      </c>
      <c r="AP273" s="362" t="str">
        <f>IF(G273="","",IF(AND($B273='Oneri di Urbanizzazione'!$E$29,$C273='Oneri di Urbanizzazione'!$E$31,$D273='Oneri di Urbanizzazione'!$E$34,$E273='Oneri di Urbanizzazione'!$E$36,$F273='Oneri di Urbanizzazione'!$E$38),IF(COUNTIF(AP$3:AP272,$G273)=0,$G273,""),""))</f>
        <v/>
      </c>
      <c r="AY273">
        <f t="shared" si="87"/>
        <v>271</v>
      </c>
      <c r="AZ273" s="375" t="str">
        <f t="shared" si="79"/>
        <v/>
      </c>
      <c r="BA273" s="375" t="str">
        <f t="shared" si="80"/>
        <v/>
      </c>
      <c r="BB273" s="375" t="str">
        <f t="shared" si="81"/>
        <v/>
      </c>
      <c r="BC273" s="375" t="str">
        <f t="shared" si="82"/>
        <v/>
      </c>
      <c r="BD273" s="375" t="str">
        <f t="shared" si="83"/>
        <v/>
      </c>
      <c r="BE273" s="375" t="str">
        <f t="shared" si="84"/>
        <v/>
      </c>
      <c r="BI273" t="str">
        <f>IF(BP273&lt;&gt;"",MAX(BI$3:BI272)+1,"")</f>
        <v/>
      </c>
      <c r="BJ273" t="str">
        <f>IF(BQ273&lt;&gt;"",MAX(BJ$3:BJ272)+1,"")</f>
        <v/>
      </c>
      <c r="BK273" t="str">
        <f>IF(BR273&lt;&gt;"",MAX(BK$3:BK272)+1,"")</f>
        <v/>
      </c>
      <c r="BL273" t="str">
        <f>IF(BS273&lt;&gt;"",MAX(BL$3:BL272)+1,"")</f>
        <v/>
      </c>
      <c r="BM273" t="str">
        <f>IF(BT273&lt;&gt;"",MAX(BM$3:BM272)+1,"")</f>
        <v/>
      </c>
      <c r="BN273" t="str">
        <f>IF(BU273&lt;&gt;"",MAX(BN$3:BN272)+1,"")</f>
        <v/>
      </c>
      <c r="BP273" t="str">
        <f>IF(B273&lt;&gt;"",IF(COUNTIF(BP$3:BP272,B273)&gt;0,"",B273),"")</f>
        <v/>
      </c>
      <c r="BQ273" t="str">
        <f>IF(C273&lt;&gt;"",IF(COUNTIF(BQ$3:BQ272,C273)&gt;0,"",C273),"")</f>
        <v/>
      </c>
      <c r="BR273" t="str">
        <f>IF(D273&lt;&gt;"",IF(COUNTIF(BR$3:BR272,D273)&gt;0,"",D273),"")</f>
        <v/>
      </c>
      <c r="BS273" t="str">
        <f>IF(E273&lt;&gt;"",IF(COUNTIF(BS$3:BS272,E273)&gt;0,"",E273),"")</f>
        <v/>
      </c>
      <c r="BT273" t="str">
        <f>IF(F273&lt;&gt;"",IF(COUNTIF(BT$3:BT272,F273)&gt;0,"",F273),"")</f>
        <v/>
      </c>
      <c r="BU273" t="str">
        <f>IF(G273&lt;&gt;"",IF(COUNTIF(BU$3:BU272,G273)&gt;0,"",G273),"")</f>
        <v/>
      </c>
    </row>
    <row r="274" spans="1:73" ht="18" x14ac:dyDescent="0.2">
      <c r="A274" s="595" t="str">
        <f t="shared" si="73"/>
        <v/>
      </c>
      <c r="B274" s="596"/>
      <c r="C274" s="596"/>
      <c r="D274" s="596"/>
      <c r="E274" s="597"/>
      <c r="F274" s="596"/>
      <c r="G274" s="596"/>
      <c r="H274" s="598"/>
      <c r="I274" s="598"/>
      <c r="J274" s="598"/>
      <c r="K274" s="948"/>
      <c r="L274" s="822"/>
      <c r="M274" s="822"/>
      <c r="N274" s="950"/>
      <c r="O274" s="599"/>
      <c r="P274" s="597"/>
      <c r="Q274" s="597"/>
      <c r="R274" s="597"/>
      <c r="S274" s="600"/>
      <c r="V274" s="362">
        <f t="shared" si="85"/>
        <v>272</v>
      </c>
      <c r="W274" s="601" t="str">
        <f t="shared" si="86"/>
        <v/>
      </c>
      <c r="X274" s="601" t="str">
        <f t="shared" si="74"/>
        <v/>
      </c>
      <c r="Y274" s="601" t="str">
        <f t="shared" si="75"/>
        <v/>
      </c>
      <c r="Z274" s="601" t="str">
        <f t="shared" si="76"/>
        <v/>
      </c>
      <c r="AA274" s="601" t="str">
        <f t="shared" si="77"/>
        <v/>
      </c>
      <c r="AB274" s="601" t="str">
        <f t="shared" si="78"/>
        <v/>
      </c>
      <c r="AD274" s="362" t="str">
        <f>IF(AK274&lt;&gt;"",MAX(AD$3:AD273)+1,"")</f>
        <v/>
      </c>
      <c r="AE274" s="362" t="str">
        <f>IF(AL274&lt;&gt;"",MAX(AE$3:AE273)+1,"")</f>
        <v/>
      </c>
      <c r="AF274" s="362" t="str">
        <f>IF(AM274&lt;&gt;"",MAX(AF$3:AF273)+1,"")</f>
        <v/>
      </c>
      <c r="AG274" s="362" t="str">
        <f>IF(AN274&lt;&gt;"",MAX(AG$3:AG273)+1,"")</f>
        <v/>
      </c>
      <c r="AH274" s="362" t="str">
        <f>IF(AO274&lt;&gt;"",MAX(AH$3:AH273)+1,"")</f>
        <v/>
      </c>
      <c r="AI274" s="362" t="str">
        <f>IF(AP274&lt;&gt;"",MAX(AI$3:AI273)+1,"")</f>
        <v/>
      </c>
      <c r="AK274" s="362" t="str">
        <f>IF(B274="","",IF(COUNTIF($AK$3:AL273,B274)=0,B274,""))</f>
        <v/>
      </c>
      <c r="AL274" s="362" t="str">
        <f>IF(C274="","",IF($B274='Oneri di Urbanizzazione'!$E$29,IF(COUNTIF($AL$3:AL273,$C274)=0,$C274,""),""))</f>
        <v/>
      </c>
      <c r="AM274" s="362" t="str">
        <f>IF(D274="","",IF(AND($B274='Oneri di Urbanizzazione'!$E$29,$C274='Oneri di Urbanizzazione'!$E$31),IF(COUNTIF(AM$3:AM273,$D274)=0,$D274,""),""))</f>
        <v/>
      </c>
      <c r="AN274" s="362" t="str">
        <f>IF(E274="","",IF(AND($B274='Oneri di Urbanizzazione'!$E$29,$C274='Oneri di Urbanizzazione'!$E$31,$D274='Oneri di Urbanizzazione'!$E$34),IF(COUNTIF(AN$3:AN273,$E274)=0,$E274,""),""))</f>
        <v/>
      </c>
      <c r="AO274" s="362" t="str">
        <f>IF(F274="","",IF(AND($B274='Oneri di Urbanizzazione'!$E$29,$C274='Oneri di Urbanizzazione'!$E$31,$D274='Oneri di Urbanizzazione'!$E$34,$E274='Oneri di Urbanizzazione'!$E$36),IF(COUNTIF(AO$3:AO273,$F274)=0,$F274,""),""))</f>
        <v/>
      </c>
      <c r="AP274" s="362" t="str">
        <f>IF(G274="","",IF(AND($B274='Oneri di Urbanizzazione'!$E$29,$C274='Oneri di Urbanizzazione'!$E$31,$D274='Oneri di Urbanizzazione'!$E$34,$E274='Oneri di Urbanizzazione'!$E$36,$F274='Oneri di Urbanizzazione'!$E$38),IF(COUNTIF(AP$3:AP273,$G274)=0,$G274,""),""))</f>
        <v/>
      </c>
      <c r="AY274">
        <f t="shared" si="87"/>
        <v>272</v>
      </c>
      <c r="AZ274" s="375" t="str">
        <f t="shared" si="79"/>
        <v/>
      </c>
      <c r="BA274" s="375" t="str">
        <f t="shared" si="80"/>
        <v/>
      </c>
      <c r="BB274" s="375" t="str">
        <f t="shared" si="81"/>
        <v/>
      </c>
      <c r="BC274" s="375" t="str">
        <f t="shared" si="82"/>
        <v/>
      </c>
      <c r="BD274" s="375" t="str">
        <f t="shared" si="83"/>
        <v/>
      </c>
      <c r="BE274" s="375" t="str">
        <f t="shared" si="84"/>
        <v/>
      </c>
      <c r="BI274" t="str">
        <f>IF(BP274&lt;&gt;"",MAX(BI$3:BI273)+1,"")</f>
        <v/>
      </c>
      <c r="BJ274" t="str">
        <f>IF(BQ274&lt;&gt;"",MAX(BJ$3:BJ273)+1,"")</f>
        <v/>
      </c>
      <c r="BK274" t="str">
        <f>IF(BR274&lt;&gt;"",MAX(BK$3:BK273)+1,"")</f>
        <v/>
      </c>
      <c r="BL274" t="str">
        <f>IF(BS274&lt;&gt;"",MAX(BL$3:BL273)+1,"")</f>
        <v/>
      </c>
      <c r="BM274" t="str">
        <f>IF(BT274&lt;&gt;"",MAX(BM$3:BM273)+1,"")</f>
        <v/>
      </c>
      <c r="BN274" t="str">
        <f>IF(BU274&lt;&gt;"",MAX(BN$3:BN273)+1,"")</f>
        <v/>
      </c>
      <c r="BP274" t="str">
        <f>IF(B274&lt;&gt;"",IF(COUNTIF(BP$3:BP273,B274)&gt;0,"",B274),"")</f>
        <v/>
      </c>
      <c r="BQ274" t="str">
        <f>IF(C274&lt;&gt;"",IF(COUNTIF(BQ$3:BQ273,C274)&gt;0,"",C274),"")</f>
        <v/>
      </c>
      <c r="BR274" t="str">
        <f>IF(D274&lt;&gt;"",IF(COUNTIF(BR$3:BR273,D274)&gt;0,"",D274),"")</f>
        <v/>
      </c>
      <c r="BS274" t="str">
        <f>IF(E274&lt;&gt;"",IF(COUNTIF(BS$3:BS273,E274)&gt;0,"",E274),"")</f>
        <v/>
      </c>
      <c r="BT274" t="str">
        <f>IF(F274&lt;&gt;"",IF(COUNTIF(BT$3:BT273,F274)&gt;0,"",F274),"")</f>
        <v/>
      </c>
      <c r="BU274" t="str">
        <f>IF(G274&lt;&gt;"",IF(COUNTIF(BU$3:BU273,G274)&gt;0,"",G274),"")</f>
        <v/>
      </c>
    </row>
    <row r="275" spans="1:73" ht="18" x14ac:dyDescent="0.2">
      <c r="A275" s="595" t="str">
        <f t="shared" si="73"/>
        <v/>
      </c>
      <c r="B275" s="596"/>
      <c r="C275" s="596"/>
      <c r="D275" s="596"/>
      <c r="E275" s="597"/>
      <c r="F275" s="596"/>
      <c r="G275" s="596"/>
      <c r="H275" s="598"/>
      <c r="I275" s="598"/>
      <c r="J275" s="598"/>
      <c r="K275" s="948"/>
      <c r="L275" s="822"/>
      <c r="M275" s="822"/>
      <c r="N275" s="950"/>
      <c r="O275" s="599"/>
      <c r="P275" s="597"/>
      <c r="Q275" s="597"/>
      <c r="R275" s="597"/>
      <c r="S275" s="600"/>
      <c r="V275" s="362">
        <f t="shared" si="85"/>
        <v>273</v>
      </c>
      <c r="W275" s="601" t="str">
        <f t="shared" si="86"/>
        <v/>
      </c>
      <c r="X275" s="601" t="str">
        <f t="shared" si="74"/>
        <v/>
      </c>
      <c r="Y275" s="601" t="str">
        <f t="shared" si="75"/>
        <v/>
      </c>
      <c r="Z275" s="601" t="str">
        <f t="shared" si="76"/>
        <v/>
      </c>
      <c r="AA275" s="601" t="str">
        <f t="shared" si="77"/>
        <v/>
      </c>
      <c r="AB275" s="601" t="str">
        <f t="shared" si="78"/>
        <v/>
      </c>
      <c r="AD275" s="362" t="str">
        <f>IF(AK275&lt;&gt;"",MAX(AD$3:AD274)+1,"")</f>
        <v/>
      </c>
      <c r="AE275" s="362" t="str">
        <f>IF(AL275&lt;&gt;"",MAX(AE$3:AE274)+1,"")</f>
        <v/>
      </c>
      <c r="AF275" s="362" t="str">
        <f>IF(AM275&lt;&gt;"",MAX(AF$3:AF274)+1,"")</f>
        <v/>
      </c>
      <c r="AG275" s="362" t="str">
        <f>IF(AN275&lt;&gt;"",MAX(AG$3:AG274)+1,"")</f>
        <v/>
      </c>
      <c r="AH275" s="362" t="str">
        <f>IF(AO275&lt;&gt;"",MAX(AH$3:AH274)+1,"")</f>
        <v/>
      </c>
      <c r="AI275" s="362" t="str">
        <f>IF(AP275&lt;&gt;"",MAX(AI$3:AI274)+1,"")</f>
        <v/>
      </c>
      <c r="AK275" s="362" t="str">
        <f>IF(B275="","",IF(COUNTIF($AK$3:AL274,B275)=0,B275,""))</f>
        <v/>
      </c>
      <c r="AL275" s="362" t="str">
        <f>IF(C275="","",IF($B275='Oneri di Urbanizzazione'!$E$29,IF(COUNTIF($AL$3:AL274,$C275)=0,$C275,""),""))</f>
        <v/>
      </c>
      <c r="AM275" s="362" t="str">
        <f>IF(D275="","",IF(AND($B275='Oneri di Urbanizzazione'!$E$29,$C275='Oneri di Urbanizzazione'!$E$31),IF(COUNTIF(AM$3:AM274,$D275)=0,$D275,""),""))</f>
        <v/>
      </c>
      <c r="AN275" s="362" t="str">
        <f>IF(E275="","",IF(AND($B275='Oneri di Urbanizzazione'!$E$29,$C275='Oneri di Urbanizzazione'!$E$31,$D275='Oneri di Urbanizzazione'!$E$34),IF(COUNTIF(AN$3:AN274,$E275)=0,$E275,""),""))</f>
        <v/>
      </c>
      <c r="AO275" s="362" t="str">
        <f>IF(F275="","",IF(AND($B275='Oneri di Urbanizzazione'!$E$29,$C275='Oneri di Urbanizzazione'!$E$31,$D275='Oneri di Urbanizzazione'!$E$34,$E275='Oneri di Urbanizzazione'!$E$36),IF(COUNTIF(AO$3:AO274,$F275)=0,$F275,""),""))</f>
        <v/>
      </c>
      <c r="AP275" s="362" t="str">
        <f>IF(G275="","",IF(AND($B275='Oneri di Urbanizzazione'!$E$29,$C275='Oneri di Urbanizzazione'!$E$31,$D275='Oneri di Urbanizzazione'!$E$34,$E275='Oneri di Urbanizzazione'!$E$36,$F275='Oneri di Urbanizzazione'!$E$38),IF(COUNTIF(AP$3:AP274,$G275)=0,$G275,""),""))</f>
        <v/>
      </c>
      <c r="AY275">
        <f t="shared" si="87"/>
        <v>273</v>
      </c>
      <c r="AZ275" s="375" t="str">
        <f t="shared" si="79"/>
        <v/>
      </c>
      <c r="BA275" s="375" t="str">
        <f t="shared" si="80"/>
        <v/>
      </c>
      <c r="BB275" s="375" t="str">
        <f t="shared" si="81"/>
        <v/>
      </c>
      <c r="BC275" s="375" t="str">
        <f t="shared" si="82"/>
        <v/>
      </c>
      <c r="BD275" s="375" t="str">
        <f t="shared" si="83"/>
        <v/>
      </c>
      <c r="BE275" s="375" t="str">
        <f t="shared" si="84"/>
        <v/>
      </c>
      <c r="BI275" t="str">
        <f>IF(BP275&lt;&gt;"",MAX(BI$3:BI274)+1,"")</f>
        <v/>
      </c>
      <c r="BJ275" t="str">
        <f>IF(BQ275&lt;&gt;"",MAX(BJ$3:BJ274)+1,"")</f>
        <v/>
      </c>
      <c r="BK275" t="str">
        <f>IF(BR275&lt;&gt;"",MAX(BK$3:BK274)+1,"")</f>
        <v/>
      </c>
      <c r="BL275" t="str">
        <f>IF(BS275&lt;&gt;"",MAX(BL$3:BL274)+1,"")</f>
        <v/>
      </c>
      <c r="BM275" t="str">
        <f>IF(BT275&lt;&gt;"",MAX(BM$3:BM274)+1,"")</f>
        <v/>
      </c>
      <c r="BN275" t="str">
        <f>IF(BU275&lt;&gt;"",MAX(BN$3:BN274)+1,"")</f>
        <v/>
      </c>
      <c r="BP275" t="str">
        <f>IF(B275&lt;&gt;"",IF(COUNTIF(BP$3:BP274,B275)&gt;0,"",B275),"")</f>
        <v/>
      </c>
      <c r="BQ275" t="str">
        <f>IF(C275&lt;&gt;"",IF(COUNTIF(BQ$3:BQ274,C275)&gt;0,"",C275),"")</f>
        <v/>
      </c>
      <c r="BR275" t="str">
        <f>IF(D275&lt;&gt;"",IF(COUNTIF(BR$3:BR274,D275)&gt;0,"",D275),"")</f>
        <v/>
      </c>
      <c r="BS275" t="str">
        <f>IF(E275&lt;&gt;"",IF(COUNTIF(BS$3:BS274,E275)&gt;0,"",E275),"")</f>
        <v/>
      </c>
      <c r="BT275" t="str">
        <f>IF(F275&lt;&gt;"",IF(COUNTIF(BT$3:BT274,F275)&gt;0,"",F275),"")</f>
        <v/>
      </c>
      <c r="BU275" t="str">
        <f>IF(G275&lt;&gt;"",IF(COUNTIF(BU$3:BU274,G275)&gt;0,"",G275),"")</f>
        <v/>
      </c>
    </row>
    <row r="276" spans="1:73" ht="18" x14ac:dyDescent="0.2">
      <c r="A276" s="595" t="str">
        <f t="shared" si="73"/>
        <v/>
      </c>
      <c r="B276" s="596"/>
      <c r="C276" s="596"/>
      <c r="D276" s="596"/>
      <c r="E276" s="597"/>
      <c r="F276" s="596"/>
      <c r="G276" s="596"/>
      <c r="H276" s="598"/>
      <c r="I276" s="598"/>
      <c r="J276" s="598"/>
      <c r="K276" s="948"/>
      <c r="L276" s="822"/>
      <c r="M276" s="822"/>
      <c r="N276" s="950"/>
      <c r="O276" s="599"/>
      <c r="P276" s="597"/>
      <c r="Q276" s="597"/>
      <c r="R276" s="597"/>
      <c r="S276" s="600"/>
      <c r="V276" s="362">
        <f t="shared" si="85"/>
        <v>274</v>
      </c>
      <c r="W276" s="601" t="str">
        <f t="shared" si="86"/>
        <v/>
      </c>
      <c r="X276" s="601" t="str">
        <f t="shared" si="74"/>
        <v/>
      </c>
      <c r="Y276" s="601" t="str">
        <f t="shared" si="75"/>
        <v/>
      </c>
      <c r="Z276" s="601" t="str">
        <f t="shared" si="76"/>
        <v/>
      </c>
      <c r="AA276" s="601" t="str">
        <f t="shared" si="77"/>
        <v/>
      </c>
      <c r="AB276" s="601" t="str">
        <f t="shared" si="78"/>
        <v/>
      </c>
      <c r="AD276" s="362" t="str">
        <f>IF(AK276&lt;&gt;"",MAX(AD$3:AD275)+1,"")</f>
        <v/>
      </c>
      <c r="AE276" s="362" t="str">
        <f>IF(AL276&lt;&gt;"",MAX(AE$3:AE275)+1,"")</f>
        <v/>
      </c>
      <c r="AF276" s="362" t="str">
        <f>IF(AM276&lt;&gt;"",MAX(AF$3:AF275)+1,"")</f>
        <v/>
      </c>
      <c r="AG276" s="362" t="str">
        <f>IF(AN276&lt;&gt;"",MAX(AG$3:AG275)+1,"")</f>
        <v/>
      </c>
      <c r="AH276" s="362" t="str">
        <f>IF(AO276&lt;&gt;"",MAX(AH$3:AH275)+1,"")</f>
        <v/>
      </c>
      <c r="AI276" s="362" t="str">
        <f>IF(AP276&lt;&gt;"",MAX(AI$3:AI275)+1,"")</f>
        <v/>
      </c>
      <c r="AK276" s="362" t="str">
        <f>IF(B276="","",IF(COUNTIF($AK$3:AL275,B276)=0,B276,""))</f>
        <v/>
      </c>
      <c r="AL276" s="362" t="str">
        <f>IF(C276="","",IF($B276='Oneri di Urbanizzazione'!$E$29,IF(COUNTIF($AL$3:AL275,$C276)=0,$C276,""),""))</f>
        <v/>
      </c>
      <c r="AM276" s="362" t="str">
        <f>IF(D276="","",IF(AND($B276='Oneri di Urbanizzazione'!$E$29,$C276='Oneri di Urbanizzazione'!$E$31),IF(COUNTIF(AM$3:AM275,$D276)=0,$D276,""),""))</f>
        <v/>
      </c>
      <c r="AN276" s="362" t="str">
        <f>IF(E276="","",IF(AND($B276='Oneri di Urbanizzazione'!$E$29,$C276='Oneri di Urbanizzazione'!$E$31,$D276='Oneri di Urbanizzazione'!$E$34),IF(COUNTIF(AN$3:AN275,$E276)=0,$E276,""),""))</f>
        <v/>
      </c>
      <c r="AO276" s="362" t="str">
        <f>IF(F276="","",IF(AND($B276='Oneri di Urbanizzazione'!$E$29,$C276='Oneri di Urbanizzazione'!$E$31,$D276='Oneri di Urbanizzazione'!$E$34,$E276='Oneri di Urbanizzazione'!$E$36),IF(COUNTIF(AO$3:AO275,$F276)=0,$F276,""),""))</f>
        <v/>
      </c>
      <c r="AP276" s="362" t="str">
        <f>IF(G276="","",IF(AND($B276='Oneri di Urbanizzazione'!$E$29,$C276='Oneri di Urbanizzazione'!$E$31,$D276='Oneri di Urbanizzazione'!$E$34,$E276='Oneri di Urbanizzazione'!$E$36,$F276='Oneri di Urbanizzazione'!$E$38),IF(COUNTIF(AP$3:AP275,$G276)=0,$G276,""),""))</f>
        <v/>
      </c>
      <c r="AY276">
        <f t="shared" si="87"/>
        <v>274</v>
      </c>
      <c r="AZ276" s="375" t="str">
        <f t="shared" si="79"/>
        <v/>
      </c>
      <c r="BA276" s="375" t="str">
        <f t="shared" si="80"/>
        <v/>
      </c>
      <c r="BB276" s="375" t="str">
        <f t="shared" si="81"/>
        <v/>
      </c>
      <c r="BC276" s="375" t="str">
        <f t="shared" si="82"/>
        <v/>
      </c>
      <c r="BD276" s="375" t="str">
        <f t="shared" si="83"/>
        <v/>
      </c>
      <c r="BE276" s="375" t="str">
        <f t="shared" si="84"/>
        <v/>
      </c>
      <c r="BI276" t="str">
        <f>IF(BP276&lt;&gt;"",MAX(BI$3:BI275)+1,"")</f>
        <v/>
      </c>
      <c r="BJ276" t="str">
        <f>IF(BQ276&lt;&gt;"",MAX(BJ$3:BJ275)+1,"")</f>
        <v/>
      </c>
      <c r="BK276" t="str">
        <f>IF(BR276&lt;&gt;"",MAX(BK$3:BK275)+1,"")</f>
        <v/>
      </c>
      <c r="BL276" t="str">
        <f>IF(BS276&lt;&gt;"",MAX(BL$3:BL275)+1,"")</f>
        <v/>
      </c>
      <c r="BM276" t="str">
        <f>IF(BT276&lt;&gt;"",MAX(BM$3:BM275)+1,"")</f>
        <v/>
      </c>
      <c r="BN276" t="str">
        <f>IF(BU276&lt;&gt;"",MAX(BN$3:BN275)+1,"")</f>
        <v/>
      </c>
      <c r="BP276" t="str">
        <f>IF(B276&lt;&gt;"",IF(COUNTIF(BP$3:BP275,B276)&gt;0,"",B276),"")</f>
        <v/>
      </c>
      <c r="BQ276" t="str">
        <f>IF(C276&lt;&gt;"",IF(COUNTIF(BQ$3:BQ275,C276)&gt;0,"",C276),"")</f>
        <v/>
      </c>
      <c r="BR276" t="str">
        <f>IF(D276&lt;&gt;"",IF(COUNTIF(BR$3:BR275,D276)&gt;0,"",D276),"")</f>
        <v/>
      </c>
      <c r="BS276" t="str">
        <f>IF(E276&lt;&gt;"",IF(COUNTIF(BS$3:BS275,E276)&gt;0,"",E276),"")</f>
        <v/>
      </c>
      <c r="BT276" t="str">
        <f>IF(F276&lt;&gt;"",IF(COUNTIF(BT$3:BT275,F276)&gt;0,"",F276),"")</f>
        <v/>
      </c>
      <c r="BU276" t="str">
        <f>IF(G276&lt;&gt;"",IF(COUNTIF(BU$3:BU275,G276)&gt;0,"",G276),"")</f>
        <v/>
      </c>
    </row>
    <row r="277" spans="1:73" ht="18" x14ac:dyDescent="0.2">
      <c r="A277" s="595" t="str">
        <f t="shared" si="73"/>
        <v/>
      </c>
      <c r="B277" s="596"/>
      <c r="C277" s="596"/>
      <c r="D277" s="596"/>
      <c r="E277" s="597"/>
      <c r="F277" s="596"/>
      <c r="G277" s="596"/>
      <c r="H277" s="598"/>
      <c r="I277" s="598"/>
      <c r="J277" s="598"/>
      <c r="K277" s="948"/>
      <c r="L277" s="822"/>
      <c r="M277" s="822"/>
      <c r="N277" s="950"/>
      <c r="O277" s="599"/>
      <c r="P277" s="597"/>
      <c r="Q277" s="597"/>
      <c r="R277" s="597"/>
      <c r="S277" s="600"/>
      <c r="V277" s="362">
        <f t="shared" si="85"/>
        <v>275</v>
      </c>
      <c r="W277" s="601" t="str">
        <f t="shared" si="86"/>
        <v/>
      </c>
      <c r="X277" s="601" t="str">
        <f t="shared" si="74"/>
        <v/>
      </c>
      <c r="Y277" s="601" t="str">
        <f t="shared" si="75"/>
        <v/>
      </c>
      <c r="Z277" s="601" t="str">
        <f t="shared" si="76"/>
        <v/>
      </c>
      <c r="AA277" s="601" t="str">
        <f t="shared" si="77"/>
        <v/>
      </c>
      <c r="AB277" s="601" t="str">
        <f t="shared" si="78"/>
        <v/>
      </c>
      <c r="AD277" s="362" t="str">
        <f>IF(AK277&lt;&gt;"",MAX(AD$3:AD276)+1,"")</f>
        <v/>
      </c>
      <c r="AE277" s="362" t="str">
        <f>IF(AL277&lt;&gt;"",MAX(AE$3:AE276)+1,"")</f>
        <v/>
      </c>
      <c r="AF277" s="362" t="str">
        <f>IF(AM277&lt;&gt;"",MAX(AF$3:AF276)+1,"")</f>
        <v/>
      </c>
      <c r="AG277" s="362" t="str">
        <f>IF(AN277&lt;&gt;"",MAX(AG$3:AG276)+1,"")</f>
        <v/>
      </c>
      <c r="AH277" s="362" t="str">
        <f>IF(AO277&lt;&gt;"",MAX(AH$3:AH276)+1,"")</f>
        <v/>
      </c>
      <c r="AI277" s="362" t="str">
        <f>IF(AP277&lt;&gt;"",MAX(AI$3:AI276)+1,"")</f>
        <v/>
      </c>
      <c r="AK277" s="362" t="str">
        <f>IF(B277="","",IF(COUNTIF($AK$3:AL276,B277)=0,B277,""))</f>
        <v/>
      </c>
      <c r="AL277" s="362" t="str">
        <f>IF(C277="","",IF($B277='Oneri di Urbanizzazione'!$E$29,IF(COUNTIF($AL$3:AL276,$C277)=0,$C277,""),""))</f>
        <v/>
      </c>
      <c r="AM277" s="362" t="str">
        <f>IF(D277="","",IF(AND($B277='Oneri di Urbanizzazione'!$E$29,$C277='Oneri di Urbanizzazione'!$E$31),IF(COUNTIF(AM$3:AM276,$D277)=0,$D277,""),""))</f>
        <v/>
      </c>
      <c r="AN277" s="362" t="str">
        <f>IF(E277="","",IF(AND($B277='Oneri di Urbanizzazione'!$E$29,$C277='Oneri di Urbanizzazione'!$E$31,$D277='Oneri di Urbanizzazione'!$E$34),IF(COUNTIF(AN$3:AN276,$E277)=0,$E277,""),""))</f>
        <v/>
      </c>
      <c r="AO277" s="362" t="str">
        <f>IF(F277="","",IF(AND($B277='Oneri di Urbanizzazione'!$E$29,$C277='Oneri di Urbanizzazione'!$E$31,$D277='Oneri di Urbanizzazione'!$E$34,$E277='Oneri di Urbanizzazione'!$E$36),IF(COUNTIF(AO$3:AO276,$F277)=0,$F277,""),""))</f>
        <v/>
      </c>
      <c r="AP277" s="362" t="str">
        <f>IF(G277="","",IF(AND($B277='Oneri di Urbanizzazione'!$E$29,$C277='Oneri di Urbanizzazione'!$E$31,$D277='Oneri di Urbanizzazione'!$E$34,$E277='Oneri di Urbanizzazione'!$E$36,$F277='Oneri di Urbanizzazione'!$E$38),IF(COUNTIF(AP$3:AP276,$G277)=0,$G277,""),""))</f>
        <v/>
      </c>
      <c r="AY277">
        <f t="shared" si="87"/>
        <v>275</v>
      </c>
      <c r="AZ277" s="375" t="str">
        <f t="shared" si="79"/>
        <v/>
      </c>
      <c r="BA277" s="375" t="str">
        <f t="shared" si="80"/>
        <v/>
      </c>
      <c r="BB277" s="375" t="str">
        <f t="shared" si="81"/>
        <v/>
      </c>
      <c r="BC277" s="375" t="str">
        <f t="shared" si="82"/>
        <v/>
      </c>
      <c r="BD277" s="375" t="str">
        <f t="shared" si="83"/>
        <v/>
      </c>
      <c r="BE277" s="375" t="str">
        <f t="shared" si="84"/>
        <v/>
      </c>
      <c r="BI277" t="str">
        <f>IF(BP277&lt;&gt;"",MAX(BI$3:BI276)+1,"")</f>
        <v/>
      </c>
      <c r="BJ277" t="str">
        <f>IF(BQ277&lt;&gt;"",MAX(BJ$3:BJ276)+1,"")</f>
        <v/>
      </c>
      <c r="BK277" t="str">
        <f>IF(BR277&lt;&gt;"",MAX(BK$3:BK276)+1,"")</f>
        <v/>
      </c>
      <c r="BL277" t="str">
        <f>IF(BS277&lt;&gt;"",MAX(BL$3:BL276)+1,"")</f>
        <v/>
      </c>
      <c r="BM277" t="str">
        <f>IF(BT277&lt;&gt;"",MAX(BM$3:BM276)+1,"")</f>
        <v/>
      </c>
      <c r="BN277" t="str">
        <f>IF(BU277&lt;&gt;"",MAX(BN$3:BN276)+1,"")</f>
        <v/>
      </c>
      <c r="BP277" t="str">
        <f>IF(B277&lt;&gt;"",IF(COUNTIF(BP$3:BP276,B277)&gt;0,"",B277),"")</f>
        <v/>
      </c>
      <c r="BQ277" t="str">
        <f>IF(C277&lt;&gt;"",IF(COUNTIF(BQ$3:BQ276,C277)&gt;0,"",C277),"")</f>
        <v/>
      </c>
      <c r="BR277" t="str">
        <f>IF(D277&lt;&gt;"",IF(COUNTIF(BR$3:BR276,D277)&gt;0,"",D277),"")</f>
        <v/>
      </c>
      <c r="BS277" t="str">
        <f>IF(E277&lt;&gt;"",IF(COUNTIF(BS$3:BS276,E277)&gt;0,"",E277),"")</f>
        <v/>
      </c>
      <c r="BT277" t="str">
        <f>IF(F277&lt;&gt;"",IF(COUNTIF(BT$3:BT276,F277)&gt;0,"",F277),"")</f>
        <v/>
      </c>
      <c r="BU277" t="str">
        <f>IF(G277&lt;&gt;"",IF(COUNTIF(BU$3:BU276,G277)&gt;0,"",G277),"")</f>
        <v/>
      </c>
    </row>
    <row r="278" spans="1:73" ht="18" x14ac:dyDescent="0.2">
      <c r="A278" s="595" t="str">
        <f t="shared" si="73"/>
        <v/>
      </c>
      <c r="B278" s="596"/>
      <c r="C278" s="596"/>
      <c r="D278" s="596"/>
      <c r="E278" s="597"/>
      <c r="F278" s="596"/>
      <c r="G278" s="596"/>
      <c r="H278" s="598"/>
      <c r="I278" s="598"/>
      <c r="J278" s="598"/>
      <c r="K278" s="948"/>
      <c r="L278" s="822"/>
      <c r="M278" s="822"/>
      <c r="N278" s="950"/>
      <c r="O278" s="599"/>
      <c r="P278" s="597"/>
      <c r="Q278" s="597"/>
      <c r="R278" s="597"/>
      <c r="S278" s="600"/>
      <c r="V278" s="362">
        <f t="shared" si="85"/>
        <v>276</v>
      </c>
      <c r="W278" s="601" t="str">
        <f t="shared" si="86"/>
        <v/>
      </c>
      <c r="X278" s="601" t="str">
        <f t="shared" si="74"/>
        <v/>
      </c>
      <c r="Y278" s="601" t="str">
        <f t="shared" si="75"/>
        <v/>
      </c>
      <c r="Z278" s="601" t="str">
        <f t="shared" si="76"/>
        <v/>
      </c>
      <c r="AA278" s="601" t="str">
        <f t="shared" si="77"/>
        <v/>
      </c>
      <c r="AB278" s="601" t="str">
        <f t="shared" si="78"/>
        <v/>
      </c>
      <c r="AD278" s="362" t="str">
        <f>IF(AK278&lt;&gt;"",MAX(AD$3:AD277)+1,"")</f>
        <v/>
      </c>
      <c r="AE278" s="362" t="str">
        <f>IF(AL278&lt;&gt;"",MAX(AE$3:AE277)+1,"")</f>
        <v/>
      </c>
      <c r="AF278" s="362" t="str">
        <f>IF(AM278&lt;&gt;"",MAX(AF$3:AF277)+1,"")</f>
        <v/>
      </c>
      <c r="AG278" s="362" t="str">
        <f>IF(AN278&lt;&gt;"",MAX(AG$3:AG277)+1,"")</f>
        <v/>
      </c>
      <c r="AH278" s="362" t="str">
        <f>IF(AO278&lt;&gt;"",MAX(AH$3:AH277)+1,"")</f>
        <v/>
      </c>
      <c r="AI278" s="362" t="str">
        <f>IF(AP278&lt;&gt;"",MAX(AI$3:AI277)+1,"")</f>
        <v/>
      </c>
      <c r="AK278" s="362" t="str">
        <f>IF(B278="","",IF(COUNTIF($AK$3:AL277,B278)=0,B278,""))</f>
        <v/>
      </c>
      <c r="AL278" s="362" t="str">
        <f>IF(C278="","",IF($B278='Oneri di Urbanizzazione'!$E$29,IF(COUNTIF($AL$3:AL277,$C278)=0,$C278,""),""))</f>
        <v/>
      </c>
      <c r="AM278" s="362" t="str">
        <f>IF(D278="","",IF(AND($B278='Oneri di Urbanizzazione'!$E$29,$C278='Oneri di Urbanizzazione'!$E$31),IF(COUNTIF(AM$3:AM277,$D278)=0,$D278,""),""))</f>
        <v/>
      </c>
      <c r="AN278" s="362" t="str">
        <f>IF(E278="","",IF(AND($B278='Oneri di Urbanizzazione'!$E$29,$C278='Oneri di Urbanizzazione'!$E$31,$D278='Oneri di Urbanizzazione'!$E$34),IF(COUNTIF(AN$3:AN277,$E278)=0,$E278,""),""))</f>
        <v/>
      </c>
      <c r="AO278" s="362" t="str">
        <f>IF(F278="","",IF(AND($B278='Oneri di Urbanizzazione'!$E$29,$C278='Oneri di Urbanizzazione'!$E$31,$D278='Oneri di Urbanizzazione'!$E$34,$E278='Oneri di Urbanizzazione'!$E$36),IF(COUNTIF(AO$3:AO277,$F278)=0,$F278,""),""))</f>
        <v/>
      </c>
      <c r="AP278" s="362" t="str">
        <f>IF(G278="","",IF(AND($B278='Oneri di Urbanizzazione'!$E$29,$C278='Oneri di Urbanizzazione'!$E$31,$D278='Oneri di Urbanizzazione'!$E$34,$E278='Oneri di Urbanizzazione'!$E$36,$F278='Oneri di Urbanizzazione'!$E$38),IF(COUNTIF(AP$3:AP277,$G278)=0,$G278,""),""))</f>
        <v/>
      </c>
      <c r="AY278">
        <f t="shared" si="87"/>
        <v>276</v>
      </c>
      <c r="AZ278" s="375" t="str">
        <f t="shared" si="79"/>
        <v/>
      </c>
      <c r="BA278" s="375" t="str">
        <f t="shared" si="80"/>
        <v/>
      </c>
      <c r="BB278" s="375" t="str">
        <f t="shared" si="81"/>
        <v/>
      </c>
      <c r="BC278" s="375" t="str">
        <f t="shared" si="82"/>
        <v/>
      </c>
      <c r="BD278" s="375" t="str">
        <f t="shared" si="83"/>
        <v/>
      </c>
      <c r="BE278" s="375" t="str">
        <f t="shared" si="84"/>
        <v/>
      </c>
      <c r="BI278" t="str">
        <f>IF(BP278&lt;&gt;"",MAX(BI$3:BI277)+1,"")</f>
        <v/>
      </c>
      <c r="BJ278" t="str">
        <f>IF(BQ278&lt;&gt;"",MAX(BJ$3:BJ277)+1,"")</f>
        <v/>
      </c>
      <c r="BK278" t="str">
        <f>IF(BR278&lt;&gt;"",MAX(BK$3:BK277)+1,"")</f>
        <v/>
      </c>
      <c r="BL278" t="str">
        <f>IF(BS278&lt;&gt;"",MAX(BL$3:BL277)+1,"")</f>
        <v/>
      </c>
      <c r="BM278" t="str">
        <f>IF(BT278&lt;&gt;"",MAX(BM$3:BM277)+1,"")</f>
        <v/>
      </c>
      <c r="BN278" t="str">
        <f>IF(BU278&lt;&gt;"",MAX(BN$3:BN277)+1,"")</f>
        <v/>
      </c>
      <c r="BP278" t="str">
        <f>IF(B278&lt;&gt;"",IF(COUNTIF(BP$3:BP277,B278)&gt;0,"",B278),"")</f>
        <v/>
      </c>
      <c r="BQ278" t="str">
        <f>IF(C278&lt;&gt;"",IF(COUNTIF(BQ$3:BQ277,C278)&gt;0,"",C278),"")</f>
        <v/>
      </c>
      <c r="BR278" t="str">
        <f>IF(D278&lt;&gt;"",IF(COUNTIF(BR$3:BR277,D278)&gt;0,"",D278),"")</f>
        <v/>
      </c>
      <c r="BS278" t="str">
        <f>IF(E278&lt;&gt;"",IF(COUNTIF(BS$3:BS277,E278)&gt;0,"",E278),"")</f>
        <v/>
      </c>
      <c r="BT278" t="str">
        <f>IF(F278&lt;&gt;"",IF(COUNTIF(BT$3:BT277,F278)&gt;0,"",F278),"")</f>
        <v/>
      </c>
      <c r="BU278" t="str">
        <f>IF(G278&lt;&gt;"",IF(COUNTIF(BU$3:BU277,G278)&gt;0,"",G278),"")</f>
        <v/>
      </c>
    </row>
    <row r="279" spans="1:73" ht="18" x14ac:dyDescent="0.2">
      <c r="A279" s="595" t="str">
        <f t="shared" si="73"/>
        <v/>
      </c>
      <c r="B279" s="596"/>
      <c r="C279" s="596"/>
      <c r="D279" s="596"/>
      <c r="E279" s="597"/>
      <c r="F279" s="596"/>
      <c r="G279" s="596"/>
      <c r="H279" s="598"/>
      <c r="I279" s="598"/>
      <c r="J279" s="598"/>
      <c r="K279" s="948"/>
      <c r="L279" s="822"/>
      <c r="M279" s="822"/>
      <c r="N279" s="950"/>
      <c r="O279" s="599"/>
      <c r="P279" s="597"/>
      <c r="Q279" s="597"/>
      <c r="R279" s="597"/>
      <c r="S279" s="600"/>
      <c r="V279" s="362">
        <f t="shared" si="85"/>
        <v>277</v>
      </c>
      <c r="W279" s="601" t="str">
        <f t="shared" si="86"/>
        <v/>
      </c>
      <c r="X279" s="601" t="str">
        <f t="shared" si="74"/>
        <v/>
      </c>
      <c r="Y279" s="601" t="str">
        <f t="shared" si="75"/>
        <v/>
      </c>
      <c r="Z279" s="601" t="str">
        <f t="shared" si="76"/>
        <v/>
      </c>
      <c r="AA279" s="601" t="str">
        <f t="shared" si="77"/>
        <v/>
      </c>
      <c r="AB279" s="601" t="str">
        <f t="shared" si="78"/>
        <v/>
      </c>
      <c r="AD279" s="362" t="str">
        <f>IF(AK279&lt;&gt;"",MAX(AD$3:AD278)+1,"")</f>
        <v/>
      </c>
      <c r="AE279" s="362" t="str">
        <f>IF(AL279&lt;&gt;"",MAX(AE$3:AE278)+1,"")</f>
        <v/>
      </c>
      <c r="AF279" s="362" t="str">
        <f>IF(AM279&lt;&gt;"",MAX(AF$3:AF278)+1,"")</f>
        <v/>
      </c>
      <c r="AG279" s="362" t="str">
        <f>IF(AN279&lt;&gt;"",MAX(AG$3:AG278)+1,"")</f>
        <v/>
      </c>
      <c r="AH279" s="362" t="str">
        <f>IF(AO279&lt;&gt;"",MAX(AH$3:AH278)+1,"")</f>
        <v/>
      </c>
      <c r="AI279" s="362" t="str">
        <f>IF(AP279&lt;&gt;"",MAX(AI$3:AI278)+1,"")</f>
        <v/>
      </c>
      <c r="AK279" s="362" t="str">
        <f>IF(B279="","",IF(COUNTIF($AK$3:AL278,B279)=0,B279,""))</f>
        <v/>
      </c>
      <c r="AL279" s="362" t="str">
        <f>IF(C279="","",IF($B279='Oneri di Urbanizzazione'!$E$29,IF(COUNTIF($AL$3:AL278,$C279)=0,$C279,""),""))</f>
        <v/>
      </c>
      <c r="AM279" s="362" t="str">
        <f>IF(D279="","",IF(AND($B279='Oneri di Urbanizzazione'!$E$29,$C279='Oneri di Urbanizzazione'!$E$31),IF(COUNTIF(AM$3:AM278,$D279)=0,$D279,""),""))</f>
        <v/>
      </c>
      <c r="AN279" s="362" t="str">
        <f>IF(E279="","",IF(AND($B279='Oneri di Urbanizzazione'!$E$29,$C279='Oneri di Urbanizzazione'!$E$31,$D279='Oneri di Urbanizzazione'!$E$34),IF(COUNTIF(AN$3:AN278,$E279)=0,$E279,""),""))</f>
        <v/>
      </c>
      <c r="AO279" s="362" t="str">
        <f>IF(F279="","",IF(AND($B279='Oneri di Urbanizzazione'!$E$29,$C279='Oneri di Urbanizzazione'!$E$31,$D279='Oneri di Urbanizzazione'!$E$34,$E279='Oneri di Urbanizzazione'!$E$36),IF(COUNTIF(AO$3:AO278,$F279)=0,$F279,""),""))</f>
        <v/>
      </c>
      <c r="AP279" s="362" t="str">
        <f>IF(G279="","",IF(AND($B279='Oneri di Urbanizzazione'!$E$29,$C279='Oneri di Urbanizzazione'!$E$31,$D279='Oneri di Urbanizzazione'!$E$34,$E279='Oneri di Urbanizzazione'!$E$36,$F279='Oneri di Urbanizzazione'!$E$38),IF(COUNTIF(AP$3:AP278,$G279)=0,$G279,""),""))</f>
        <v/>
      </c>
      <c r="AY279">
        <f t="shared" si="87"/>
        <v>277</v>
      </c>
      <c r="AZ279" s="375" t="str">
        <f t="shared" si="79"/>
        <v/>
      </c>
      <c r="BA279" s="375" t="str">
        <f t="shared" si="80"/>
        <v/>
      </c>
      <c r="BB279" s="375" t="str">
        <f t="shared" si="81"/>
        <v/>
      </c>
      <c r="BC279" s="375" t="str">
        <f t="shared" si="82"/>
        <v/>
      </c>
      <c r="BD279" s="375" t="str">
        <f t="shared" si="83"/>
        <v/>
      </c>
      <c r="BE279" s="375" t="str">
        <f t="shared" si="84"/>
        <v/>
      </c>
      <c r="BI279" t="str">
        <f>IF(BP279&lt;&gt;"",MAX(BI$3:BI278)+1,"")</f>
        <v/>
      </c>
      <c r="BJ279" t="str">
        <f>IF(BQ279&lt;&gt;"",MAX(BJ$3:BJ278)+1,"")</f>
        <v/>
      </c>
      <c r="BK279" t="str">
        <f>IF(BR279&lt;&gt;"",MAX(BK$3:BK278)+1,"")</f>
        <v/>
      </c>
      <c r="BL279" t="str">
        <f>IF(BS279&lt;&gt;"",MAX(BL$3:BL278)+1,"")</f>
        <v/>
      </c>
      <c r="BM279" t="str">
        <f>IF(BT279&lt;&gt;"",MAX(BM$3:BM278)+1,"")</f>
        <v/>
      </c>
      <c r="BN279" t="str">
        <f>IF(BU279&lt;&gt;"",MAX(BN$3:BN278)+1,"")</f>
        <v/>
      </c>
      <c r="BP279" t="str">
        <f>IF(B279&lt;&gt;"",IF(COUNTIF(BP$3:BP278,B279)&gt;0,"",B279),"")</f>
        <v/>
      </c>
      <c r="BQ279" t="str">
        <f>IF(C279&lt;&gt;"",IF(COUNTIF(BQ$3:BQ278,C279)&gt;0,"",C279),"")</f>
        <v/>
      </c>
      <c r="BR279" t="str">
        <f>IF(D279&lt;&gt;"",IF(COUNTIF(BR$3:BR278,D279)&gt;0,"",D279),"")</f>
        <v/>
      </c>
      <c r="BS279" t="str">
        <f>IF(E279&lt;&gt;"",IF(COUNTIF(BS$3:BS278,E279)&gt;0,"",E279),"")</f>
        <v/>
      </c>
      <c r="BT279" t="str">
        <f>IF(F279&lt;&gt;"",IF(COUNTIF(BT$3:BT278,F279)&gt;0,"",F279),"")</f>
        <v/>
      </c>
      <c r="BU279" t="str">
        <f>IF(G279&lt;&gt;"",IF(COUNTIF(BU$3:BU278,G279)&gt;0,"",G279),"")</f>
        <v/>
      </c>
    </row>
    <row r="280" spans="1:73" ht="18" x14ac:dyDescent="0.2">
      <c r="A280" s="595" t="str">
        <f t="shared" si="73"/>
        <v/>
      </c>
      <c r="B280" s="596"/>
      <c r="C280" s="596"/>
      <c r="D280" s="596"/>
      <c r="E280" s="597"/>
      <c r="F280" s="596"/>
      <c r="G280" s="596"/>
      <c r="H280" s="598"/>
      <c r="I280" s="598"/>
      <c r="J280" s="598"/>
      <c r="K280" s="948"/>
      <c r="L280" s="822"/>
      <c r="M280" s="822"/>
      <c r="N280" s="950"/>
      <c r="O280" s="599"/>
      <c r="P280" s="597"/>
      <c r="Q280" s="597"/>
      <c r="R280" s="597"/>
      <c r="S280" s="600"/>
      <c r="V280" s="362">
        <f t="shared" si="85"/>
        <v>278</v>
      </c>
      <c r="W280" s="601" t="str">
        <f t="shared" si="86"/>
        <v/>
      </c>
      <c r="X280" s="601" t="str">
        <f t="shared" si="74"/>
        <v/>
      </c>
      <c r="Y280" s="601" t="str">
        <f t="shared" si="75"/>
        <v/>
      </c>
      <c r="Z280" s="601" t="str">
        <f t="shared" si="76"/>
        <v/>
      </c>
      <c r="AA280" s="601" t="str">
        <f t="shared" si="77"/>
        <v/>
      </c>
      <c r="AB280" s="601" t="str">
        <f t="shared" si="78"/>
        <v/>
      </c>
      <c r="AD280" s="362" t="str">
        <f>IF(AK280&lt;&gt;"",MAX(AD$3:AD279)+1,"")</f>
        <v/>
      </c>
      <c r="AE280" s="362" t="str">
        <f>IF(AL280&lt;&gt;"",MAX(AE$3:AE279)+1,"")</f>
        <v/>
      </c>
      <c r="AF280" s="362" t="str">
        <f>IF(AM280&lt;&gt;"",MAX(AF$3:AF279)+1,"")</f>
        <v/>
      </c>
      <c r="AG280" s="362" t="str">
        <f>IF(AN280&lt;&gt;"",MAX(AG$3:AG279)+1,"")</f>
        <v/>
      </c>
      <c r="AH280" s="362" t="str">
        <f>IF(AO280&lt;&gt;"",MAX(AH$3:AH279)+1,"")</f>
        <v/>
      </c>
      <c r="AI280" s="362" t="str">
        <f>IF(AP280&lt;&gt;"",MAX(AI$3:AI279)+1,"")</f>
        <v/>
      </c>
      <c r="AK280" s="362" t="str">
        <f>IF(B280="","",IF(COUNTIF($AK$3:AL279,B280)=0,B280,""))</f>
        <v/>
      </c>
      <c r="AL280" s="362" t="str">
        <f>IF(C280="","",IF($B280='Oneri di Urbanizzazione'!$E$29,IF(COUNTIF($AL$3:AL279,$C280)=0,$C280,""),""))</f>
        <v/>
      </c>
      <c r="AM280" s="362" t="str">
        <f>IF(D280="","",IF(AND($B280='Oneri di Urbanizzazione'!$E$29,$C280='Oneri di Urbanizzazione'!$E$31),IF(COUNTIF(AM$3:AM279,$D280)=0,$D280,""),""))</f>
        <v/>
      </c>
      <c r="AN280" s="362" t="str">
        <f>IF(E280="","",IF(AND($B280='Oneri di Urbanizzazione'!$E$29,$C280='Oneri di Urbanizzazione'!$E$31,$D280='Oneri di Urbanizzazione'!$E$34),IF(COUNTIF(AN$3:AN279,$E280)=0,$E280,""),""))</f>
        <v/>
      </c>
      <c r="AO280" s="362" t="str">
        <f>IF(F280="","",IF(AND($B280='Oneri di Urbanizzazione'!$E$29,$C280='Oneri di Urbanizzazione'!$E$31,$D280='Oneri di Urbanizzazione'!$E$34,$E280='Oneri di Urbanizzazione'!$E$36),IF(COUNTIF(AO$3:AO279,$F280)=0,$F280,""),""))</f>
        <v/>
      </c>
      <c r="AP280" s="362" t="str">
        <f>IF(G280="","",IF(AND($B280='Oneri di Urbanizzazione'!$E$29,$C280='Oneri di Urbanizzazione'!$E$31,$D280='Oneri di Urbanizzazione'!$E$34,$E280='Oneri di Urbanizzazione'!$E$36,$F280='Oneri di Urbanizzazione'!$E$38),IF(COUNTIF(AP$3:AP279,$G280)=0,$G280,""),""))</f>
        <v/>
      </c>
      <c r="AY280">
        <f t="shared" si="87"/>
        <v>278</v>
      </c>
      <c r="AZ280" s="375" t="str">
        <f t="shared" si="79"/>
        <v/>
      </c>
      <c r="BA280" s="375" t="str">
        <f t="shared" si="80"/>
        <v/>
      </c>
      <c r="BB280" s="375" t="str">
        <f t="shared" si="81"/>
        <v/>
      </c>
      <c r="BC280" s="375" t="str">
        <f t="shared" si="82"/>
        <v/>
      </c>
      <c r="BD280" s="375" t="str">
        <f t="shared" si="83"/>
        <v/>
      </c>
      <c r="BE280" s="375" t="str">
        <f t="shared" si="84"/>
        <v/>
      </c>
      <c r="BI280" t="str">
        <f>IF(BP280&lt;&gt;"",MAX(BI$3:BI279)+1,"")</f>
        <v/>
      </c>
      <c r="BJ280" t="str">
        <f>IF(BQ280&lt;&gt;"",MAX(BJ$3:BJ279)+1,"")</f>
        <v/>
      </c>
      <c r="BK280" t="str">
        <f>IF(BR280&lt;&gt;"",MAX(BK$3:BK279)+1,"")</f>
        <v/>
      </c>
      <c r="BL280" t="str">
        <f>IF(BS280&lt;&gt;"",MAX(BL$3:BL279)+1,"")</f>
        <v/>
      </c>
      <c r="BM280" t="str">
        <f>IF(BT280&lt;&gt;"",MAX(BM$3:BM279)+1,"")</f>
        <v/>
      </c>
      <c r="BN280" t="str">
        <f>IF(BU280&lt;&gt;"",MAX(BN$3:BN279)+1,"")</f>
        <v/>
      </c>
      <c r="BP280" t="str">
        <f>IF(B280&lt;&gt;"",IF(COUNTIF(BP$3:BP279,B280)&gt;0,"",B280),"")</f>
        <v/>
      </c>
      <c r="BQ280" t="str">
        <f>IF(C280&lt;&gt;"",IF(COUNTIF(BQ$3:BQ279,C280)&gt;0,"",C280),"")</f>
        <v/>
      </c>
      <c r="BR280" t="str">
        <f>IF(D280&lt;&gt;"",IF(COUNTIF(BR$3:BR279,D280)&gt;0,"",D280),"")</f>
        <v/>
      </c>
      <c r="BS280" t="str">
        <f>IF(E280&lt;&gt;"",IF(COUNTIF(BS$3:BS279,E280)&gt;0,"",E280),"")</f>
        <v/>
      </c>
      <c r="BT280" t="str">
        <f>IF(F280&lt;&gt;"",IF(COUNTIF(BT$3:BT279,F280)&gt;0,"",F280),"")</f>
        <v/>
      </c>
      <c r="BU280" t="str">
        <f>IF(G280&lt;&gt;"",IF(COUNTIF(BU$3:BU279,G280)&gt;0,"",G280),"")</f>
        <v/>
      </c>
    </row>
    <row r="281" spans="1:73" ht="18" x14ac:dyDescent="0.2">
      <c r="A281" s="595" t="str">
        <f t="shared" si="73"/>
        <v/>
      </c>
      <c r="B281" s="596"/>
      <c r="C281" s="596"/>
      <c r="D281" s="596"/>
      <c r="E281" s="597"/>
      <c r="F281" s="596"/>
      <c r="G281" s="596"/>
      <c r="H281" s="598"/>
      <c r="I281" s="598"/>
      <c r="J281" s="598"/>
      <c r="K281" s="948"/>
      <c r="L281" s="822"/>
      <c r="M281" s="822"/>
      <c r="N281" s="950"/>
      <c r="O281" s="599"/>
      <c r="P281" s="597"/>
      <c r="Q281" s="597"/>
      <c r="R281" s="597"/>
      <c r="S281" s="600"/>
      <c r="V281" s="362">
        <f t="shared" si="85"/>
        <v>279</v>
      </c>
      <c r="W281" s="601" t="str">
        <f t="shared" si="86"/>
        <v/>
      </c>
      <c r="X281" s="601" t="str">
        <f t="shared" si="74"/>
        <v/>
      </c>
      <c r="Y281" s="601" t="str">
        <f t="shared" si="75"/>
        <v/>
      </c>
      <c r="Z281" s="601" t="str">
        <f t="shared" si="76"/>
        <v/>
      </c>
      <c r="AA281" s="601" t="str">
        <f t="shared" si="77"/>
        <v/>
      </c>
      <c r="AB281" s="601" t="str">
        <f t="shared" si="78"/>
        <v/>
      </c>
      <c r="AD281" s="362" t="str">
        <f>IF(AK281&lt;&gt;"",MAX(AD$3:AD280)+1,"")</f>
        <v/>
      </c>
      <c r="AE281" s="362" t="str">
        <f>IF(AL281&lt;&gt;"",MAX(AE$3:AE280)+1,"")</f>
        <v/>
      </c>
      <c r="AF281" s="362" t="str">
        <f>IF(AM281&lt;&gt;"",MAX(AF$3:AF280)+1,"")</f>
        <v/>
      </c>
      <c r="AG281" s="362" t="str">
        <f>IF(AN281&lt;&gt;"",MAX(AG$3:AG280)+1,"")</f>
        <v/>
      </c>
      <c r="AH281" s="362" t="str">
        <f>IF(AO281&lt;&gt;"",MAX(AH$3:AH280)+1,"")</f>
        <v/>
      </c>
      <c r="AI281" s="362" t="str">
        <f>IF(AP281&lt;&gt;"",MAX(AI$3:AI280)+1,"")</f>
        <v/>
      </c>
      <c r="AK281" s="362" t="str">
        <f>IF(B281="","",IF(COUNTIF($AK$3:AL280,B281)=0,B281,""))</f>
        <v/>
      </c>
      <c r="AL281" s="362" t="str">
        <f>IF(C281="","",IF($B281='Oneri di Urbanizzazione'!$E$29,IF(COUNTIF($AL$3:AL280,$C281)=0,$C281,""),""))</f>
        <v/>
      </c>
      <c r="AM281" s="362" t="str">
        <f>IF(D281="","",IF(AND($B281='Oneri di Urbanizzazione'!$E$29,$C281='Oneri di Urbanizzazione'!$E$31),IF(COUNTIF(AM$3:AM280,$D281)=0,$D281,""),""))</f>
        <v/>
      </c>
      <c r="AN281" s="362" t="str">
        <f>IF(E281="","",IF(AND($B281='Oneri di Urbanizzazione'!$E$29,$C281='Oneri di Urbanizzazione'!$E$31,$D281='Oneri di Urbanizzazione'!$E$34),IF(COUNTIF(AN$3:AN280,$E281)=0,$E281,""),""))</f>
        <v/>
      </c>
      <c r="AO281" s="362" t="str">
        <f>IF(F281="","",IF(AND($B281='Oneri di Urbanizzazione'!$E$29,$C281='Oneri di Urbanizzazione'!$E$31,$D281='Oneri di Urbanizzazione'!$E$34,$E281='Oneri di Urbanizzazione'!$E$36),IF(COUNTIF(AO$3:AO280,$F281)=0,$F281,""),""))</f>
        <v/>
      </c>
      <c r="AP281" s="362" t="str">
        <f>IF(G281="","",IF(AND($B281='Oneri di Urbanizzazione'!$E$29,$C281='Oneri di Urbanizzazione'!$E$31,$D281='Oneri di Urbanizzazione'!$E$34,$E281='Oneri di Urbanizzazione'!$E$36,$F281='Oneri di Urbanizzazione'!$E$38),IF(COUNTIF(AP$3:AP280,$G281)=0,$G281,""),""))</f>
        <v/>
      </c>
      <c r="AY281">
        <f t="shared" si="87"/>
        <v>279</v>
      </c>
      <c r="AZ281" s="375" t="str">
        <f t="shared" si="79"/>
        <v/>
      </c>
      <c r="BA281" s="375" t="str">
        <f t="shared" si="80"/>
        <v/>
      </c>
      <c r="BB281" s="375" t="str">
        <f t="shared" si="81"/>
        <v/>
      </c>
      <c r="BC281" s="375" t="str">
        <f t="shared" si="82"/>
        <v/>
      </c>
      <c r="BD281" s="375" t="str">
        <f t="shared" si="83"/>
        <v/>
      </c>
      <c r="BE281" s="375" t="str">
        <f t="shared" si="84"/>
        <v/>
      </c>
      <c r="BI281" t="str">
        <f>IF(BP281&lt;&gt;"",MAX(BI$3:BI280)+1,"")</f>
        <v/>
      </c>
      <c r="BJ281" t="str">
        <f>IF(BQ281&lt;&gt;"",MAX(BJ$3:BJ280)+1,"")</f>
        <v/>
      </c>
      <c r="BK281" t="str">
        <f>IF(BR281&lt;&gt;"",MAX(BK$3:BK280)+1,"")</f>
        <v/>
      </c>
      <c r="BL281" t="str">
        <f>IF(BS281&lt;&gt;"",MAX(BL$3:BL280)+1,"")</f>
        <v/>
      </c>
      <c r="BM281" t="str">
        <f>IF(BT281&lt;&gt;"",MAX(BM$3:BM280)+1,"")</f>
        <v/>
      </c>
      <c r="BN281" t="str">
        <f>IF(BU281&lt;&gt;"",MAX(BN$3:BN280)+1,"")</f>
        <v/>
      </c>
      <c r="BP281" t="str">
        <f>IF(B281&lt;&gt;"",IF(COUNTIF(BP$3:BP280,B281)&gt;0,"",B281),"")</f>
        <v/>
      </c>
      <c r="BQ281" t="str">
        <f>IF(C281&lt;&gt;"",IF(COUNTIF(BQ$3:BQ280,C281)&gt;0,"",C281),"")</f>
        <v/>
      </c>
      <c r="BR281" t="str">
        <f>IF(D281&lt;&gt;"",IF(COUNTIF(BR$3:BR280,D281)&gt;0,"",D281),"")</f>
        <v/>
      </c>
      <c r="BS281" t="str">
        <f>IF(E281&lt;&gt;"",IF(COUNTIF(BS$3:BS280,E281)&gt;0,"",E281),"")</f>
        <v/>
      </c>
      <c r="BT281" t="str">
        <f>IF(F281&lt;&gt;"",IF(COUNTIF(BT$3:BT280,F281)&gt;0,"",F281),"")</f>
        <v/>
      </c>
      <c r="BU281" t="str">
        <f>IF(G281&lt;&gt;"",IF(COUNTIF(BU$3:BU280,G281)&gt;0,"",G281),"")</f>
        <v/>
      </c>
    </row>
    <row r="282" spans="1:73" ht="18" x14ac:dyDescent="0.2">
      <c r="A282" s="595" t="str">
        <f t="shared" si="73"/>
        <v/>
      </c>
      <c r="B282" s="596"/>
      <c r="C282" s="596"/>
      <c r="D282" s="596"/>
      <c r="E282" s="597"/>
      <c r="F282" s="596"/>
      <c r="G282" s="596"/>
      <c r="H282" s="598"/>
      <c r="I282" s="598"/>
      <c r="J282" s="598"/>
      <c r="K282" s="948"/>
      <c r="L282" s="822"/>
      <c r="M282" s="822"/>
      <c r="N282" s="950"/>
      <c r="O282" s="599"/>
      <c r="P282" s="597"/>
      <c r="Q282" s="597"/>
      <c r="R282" s="597"/>
      <c r="S282" s="600"/>
      <c r="V282" s="362">
        <f t="shared" si="85"/>
        <v>280</v>
      </c>
      <c r="W282" s="601" t="str">
        <f t="shared" si="86"/>
        <v/>
      </c>
      <c r="X282" s="601" t="str">
        <f t="shared" si="74"/>
        <v/>
      </c>
      <c r="Y282" s="601" t="str">
        <f t="shared" si="75"/>
        <v/>
      </c>
      <c r="Z282" s="601" t="str">
        <f t="shared" si="76"/>
        <v/>
      </c>
      <c r="AA282" s="601" t="str">
        <f t="shared" si="77"/>
        <v/>
      </c>
      <c r="AB282" s="601" t="str">
        <f t="shared" si="78"/>
        <v/>
      </c>
      <c r="AD282" s="362" t="str">
        <f>IF(AK282&lt;&gt;"",MAX(AD$3:AD281)+1,"")</f>
        <v/>
      </c>
      <c r="AE282" s="362" t="str">
        <f>IF(AL282&lt;&gt;"",MAX(AE$3:AE281)+1,"")</f>
        <v/>
      </c>
      <c r="AF282" s="362" t="str">
        <f>IF(AM282&lt;&gt;"",MAX(AF$3:AF281)+1,"")</f>
        <v/>
      </c>
      <c r="AG282" s="362" t="str">
        <f>IF(AN282&lt;&gt;"",MAX(AG$3:AG281)+1,"")</f>
        <v/>
      </c>
      <c r="AH282" s="362" t="str">
        <f>IF(AO282&lt;&gt;"",MAX(AH$3:AH281)+1,"")</f>
        <v/>
      </c>
      <c r="AI282" s="362" t="str">
        <f>IF(AP282&lt;&gt;"",MAX(AI$3:AI281)+1,"")</f>
        <v/>
      </c>
      <c r="AK282" s="362" t="str">
        <f>IF(B282="","",IF(COUNTIF($AK$3:AL281,B282)=0,B282,""))</f>
        <v/>
      </c>
      <c r="AL282" s="362" t="str">
        <f>IF(C282="","",IF($B282='Oneri di Urbanizzazione'!$E$29,IF(COUNTIF($AL$3:AL281,$C282)=0,$C282,""),""))</f>
        <v/>
      </c>
      <c r="AM282" s="362" t="str">
        <f>IF(D282="","",IF(AND($B282='Oneri di Urbanizzazione'!$E$29,$C282='Oneri di Urbanizzazione'!$E$31),IF(COUNTIF(AM$3:AM281,$D282)=0,$D282,""),""))</f>
        <v/>
      </c>
      <c r="AN282" s="362" t="str">
        <f>IF(E282="","",IF(AND($B282='Oneri di Urbanizzazione'!$E$29,$C282='Oneri di Urbanizzazione'!$E$31,$D282='Oneri di Urbanizzazione'!$E$34),IF(COUNTIF(AN$3:AN281,$E282)=0,$E282,""),""))</f>
        <v/>
      </c>
      <c r="AO282" s="362" t="str">
        <f>IF(F282="","",IF(AND($B282='Oneri di Urbanizzazione'!$E$29,$C282='Oneri di Urbanizzazione'!$E$31,$D282='Oneri di Urbanizzazione'!$E$34,$E282='Oneri di Urbanizzazione'!$E$36),IF(COUNTIF(AO$3:AO281,$F282)=0,$F282,""),""))</f>
        <v/>
      </c>
      <c r="AP282" s="362" t="str">
        <f>IF(G282="","",IF(AND($B282='Oneri di Urbanizzazione'!$E$29,$C282='Oneri di Urbanizzazione'!$E$31,$D282='Oneri di Urbanizzazione'!$E$34,$E282='Oneri di Urbanizzazione'!$E$36,$F282='Oneri di Urbanizzazione'!$E$38),IF(COUNTIF(AP$3:AP281,$G282)=0,$G282,""),""))</f>
        <v/>
      </c>
      <c r="AY282">
        <f t="shared" si="87"/>
        <v>280</v>
      </c>
      <c r="AZ282" s="375" t="str">
        <f t="shared" si="79"/>
        <v/>
      </c>
      <c r="BA282" s="375" t="str">
        <f t="shared" si="80"/>
        <v/>
      </c>
      <c r="BB282" s="375" t="str">
        <f t="shared" si="81"/>
        <v/>
      </c>
      <c r="BC282" s="375" t="str">
        <f t="shared" si="82"/>
        <v/>
      </c>
      <c r="BD282" s="375" t="str">
        <f t="shared" si="83"/>
        <v/>
      </c>
      <c r="BE282" s="375" t="str">
        <f t="shared" si="84"/>
        <v/>
      </c>
      <c r="BI282" t="str">
        <f>IF(BP282&lt;&gt;"",MAX(BI$3:BI281)+1,"")</f>
        <v/>
      </c>
      <c r="BJ282" t="str">
        <f>IF(BQ282&lt;&gt;"",MAX(BJ$3:BJ281)+1,"")</f>
        <v/>
      </c>
      <c r="BK282" t="str">
        <f>IF(BR282&lt;&gt;"",MAX(BK$3:BK281)+1,"")</f>
        <v/>
      </c>
      <c r="BL282" t="str">
        <f>IF(BS282&lt;&gt;"",MAX(BL$3:BL281)+1,"")</f>
        <v/>
      </c>
      <c r="BM282" t="str">
        <f>IF(BT282&lt;&gt;"",MAX(BM$3:BM281)+1,"")</f>
        <v/>
      </c>
      <c r="BN282" t="str">
        <f>IF(BU282&lt;&gt;"",MAX(BN$3:BN281)+1,"")</f>
        <v/>
      </c>
      <c r="BP282" t="str">
        <f>IF(B282&lt;&gt;"",IF(COUNTIF(BP$3:BP281,B282)&gt;0,"",B282),"")</f>
        <v/>
      </c>
      <c r="BQ282" t="str">
        <f>IF(C282&lt;&gt;"",IF(COUNTIF(BQ$3:BQ281,C282)&gt;0,"",C282),"")</f>
        <v/>
      </c>
      <c r="BR282" t="str">
        <f>IF(D282&lt;&gt;"",IF(COUNTIF(BR$3:BR281,D282)&gt;0,"",D282),"")</f>
        <v/>
      </c>
      <c r="BS282" t="str">
        <f>IF(E282&lt;&gt;"",IF(COUNTIF(BS$3:BS281,E282)&gt;0,"",E282),"")</f>
        <v/>
      </c>
      <c r="BT282" t="str">
        <f>IF(F282&lt;&gt;"",IF(COUNTIF(BT$3:BT281,F282)&gt;0,"",F282),"")</f>
        <v/>
      </c>
      <c r="BU282" t="str">
        <f>IF(G282&lt;&gt;"",IF(COUNTIF(BU$3:BU281,G282)&gt;0,"",G282),"")</f>
        <v/>
      </c>
    </row>
    <row r="283" spans="1:73" ht="18" x14ac:dyDescent="0.2">
      <c r="A283" s="595" t="str">
        <f t="shared" si="73"/>
        <v/>
      </c>
      <c r="B283" s="596"/>
      <c r="C283" s="596"/>
      <c r="D283" s="596"/>
      <c r="E283" s="597"/>
      <c r="F283" s="596"/>
      <c r="G283" s="596"/>
      <c r="H283" s="598"/>
      <c r="I283" s="598"/>
      <c r="J283" s="598"/>
      <c r="K283" s="948"/>
      <c r="L283" s="822"/>
      <c r="M283" s="822"/>
      <c r="N283" s="950"/>
      <c r="O283" s="599"/>
      <c r="P283" s="597"/>
      <c r="Q283" s="597"/>
      <c r="R283" s="597"/>
      <c r="S283" s="600"/>
      <c r="V283" s="362">
        <f t="shared" si="85"/>
        <v>281</v>
      </c>
      <c r="W283" s="601" t="str">
        <f t="shared" si="86"/>
        <v/>
      </c>
      <c r="X283" s="601" t="str">
        <f t="shared" si="74"/>
        <v/>
      </c>
      <c r="Y283" s="601" t="str">
        <f t="shared" si="75"/>
        <v/>
      </c>
      <c r="Z283" s="601" t="str">
        <f t="shared" si="76"/>
        <v/>
      </c>
      <c r="AA283" s="601" t="str">
        <f t="shared" si="77"/>
        <v/>
      </c>
      <c r="AB283" s="601" t="str">
        <f t="shared" si="78"/>
        <v/>
      </c>
      <c r="AD283" s="362" t="str">
        <f>IF(AK283&lt;&gt;"",MAX(AD$3:AD282)+1,"")</f>
        <v/>
      </c>
      <c r="AE283" s="362" t="str">
        <f>IF(AL283&lt;&gt;"",MAX(AE$3:AE282)+1,"")</f>
        <v/>
      </c>
      <c r="AF283" s="362" t="str">
        <f>IF(AM283&lt;&gt;"",MAX(AF$3:AF282)+1,"")</f>
        <v/>
      </c>
      <c r="AG283" s="362" t="str">
        <f>IF(AN283&lt;&gt;"",MAX(AG$3:AG282)+1,"")</f>
        <v/>
      </c>
      <c r="AH283" s="362" t="str">
        <f>IF(AO283&lt;&gt;"",MAX(AH$3:AH282)+1,"")</f>
        <v/>
      </c>
      <c r="AI283" s="362" t="str">
        <f>IF(AP283&lt;&gt;"",MAX(AI$3:AI282)+1,"")</f>
        <v/>
      </c>
      <c r="AK283" s="362" t="str">
        <f>IF(B283="","",IF(COUNTIF($AK$3:AL282,B283)=0,B283,""))</f>
        <v/>
      </c>
      <c r="AL283" s="362" t="str">
        <f>IF(C283="","",IF($B283='Oneri di Urbanizzazione'!$E$29,IF(COUNTIF($AL$3:AL282,$C283)=0,$C283,""),""))</f>
        <v/>
      </c>
      <c r="AM283" s="362" t="str">
        <f>IF(D283="","",IF(AND($B283='Oneri di Urbanizzazione'!$E$29,$C283='Oneri di Urbanizzazione'!$E$31),IF(COUNTIF(AM$3:AM282,$D283)=0,$D283,""),""))</f>
        <v/>
      </c>
      <c r="AN283" s="362" t="str">
        <f>IF(E283="","",IF(AND($B283='Oneri di Urbanizzazione'!$E$29,$C283='Oneri di Urbanizzazione'!$E$31,$D283='Oneri di Urbanizzazione'!$E$34),IF(COUNTIF(AN$3:AN282,$E283)=0,$E283,""),""))</f>
        <v/>
      </c>
      <c r="AO283" s="362" t="str">
        <f>IF(F283="","",IF(AND($B283='Oneri di Urbanizzazione'!$E$29,$C283='Oneri di Urbanizzazione'!$E$31,$D283='Oneri di Urbanizzazione'!$E$34,$E283='Oneri di Urbanizzazione'!$E$36),IF(COUNTIF(AO$3:AO282,$F283)=0,$F283,""),""))</f>
        <v/>
      </c>
      <c r="AP283" s="362" t="str">
        <f>IF(G283="","",IF(AND($B283='Oneri di Urbanizzazione'!$E$29,$C283='Oneri di Urbanizzazione'!$E$31,$D283='Oneri di Urbanizzazione'!$E$34,$E283='Oneri di Urbanizzazione'!$E$36,$F283='Oneri di Urbanizzazione'!$E$38),IF(COUNTIF(AP$3:AP282,$G283)=0,$G283,""),""))</f>
        <v/>
      </c>
      <c r="AY283">
        <f t="shared" si="87"/>
        <v>281</v>
      </c>
      <c r="AZ283" s="375" t="str">
        <f t="shared" si="79"/>
        <v/>
      </c>
      <c r="BA283" s="375" t="str">
        <f t="shared" si="80"/>
        <v/>
      </c>
      <c r="BB283" s="375" t="str">
        <f t="shared" si="81"/>
        <v/>
      </c>
      <c r="BC283" s="375" t="str">
        <f t="shared" si="82"/>
        <v/>
      </c>
      <c r="BD283" s="375" t="str">
        <f t="shared" si="83"/>
        <v/>
      </c>
      <c r="BE283" s="375" t="str">
        <f t="shared" si="84"/>
        <v/>
      </c>
      <c r="BI283" t="str">
        <f>IF(BP283&lt;&gt;"",MAX(BI$3:BI282)+1,"")</f>
        <v/>
      </c>
      <c r="BJ283" t="str">
        <f>IF(BQ283&lt;&gt;"",MAX(BJ$3:BJ282)+1,"")</f>
        <v/>
      </c>
      <c r="BK283" t="str">
        <f>IF(BR283&lt;&gt;"",MAX(BK$3:BK282)+1,"")</f>
        <v/>
      </c>
      <c r="BL283" t="str">
        <f>IF(BS283&lt;&gt;"",MAX(BL$3:BL282)+1,"")</f>
        <v/>
      </c>
      <c r="BM283" t="str">
        <f>IF(BT283&lt;&gt;"",MAX(BM$3:BM282)+1,"")</f>
        <v/>
      </c>
      <c r="BN283" t="str">
        <f>IF(BU283&lt;&gt;"",MAX(BN$3:BN282)+1,"")</f>
        <v/>
      </c>
      <c r="BP283" t="str">
        <f>IF(B283&lt;&gt;"",IF(COUNTIF(BP$3:BP282,B283)&gt;0,"",B283),"")</f>
        <v/>
      </c>
      <c r="BQ283" t="str">
        <f>IF(C283&lt;&gt;"",IF(COUNTIF(BQ$3:BQ282,C283)&gt;0,"",C283),"")</f>
        <v/>
      </c>
      <c r="BR283" t="str">
        <f>IF(D283&lt;&gt;"",IF(COUNTIF(BR$3:BR282,D283)&gt;0,"",D283),"")</f>
        <v/>
      </c>
      <c r="BS283" t="str">
        <f>IF(E283&lt;&gt;"",IF(COUNTIF(BS$3:BS282,E283)&gt;0,"",E283),"")</f>
        <v/>
      </c>
      <c r="BT283" t="str">
        <f>IF(F283&lt;&gt;"",IF(COUNTIF(BT$3:BT282,F283)&gt;0,"",F283),"")</f>
        <v/>
      </c>
      <c r="BU283" t="str">
        <f>IF(G283&lt;&gt;"",IF(COUNTIF(BU$3:BU282,G283)&gt;0,"",G283),"")</f>
        <v/>
      </c>
    </row>
    <row r="284" spans="1:73" ht="18" x14ac:dyDescent="0.2">
      <c r="A284" s="595" t="str">
        <f t="shared" si="73"/>
        <v/>
      </c>
      <c r="B284" s="596"/>
      <c r="C284" s="596"/>
      <c r="D284" s="596"/>
      <c r="E284" s="597"/>
      <c r="F284" s="596"/>
      <c r="G284" s="596"/>
      <c r="H284" s="598"/>
      <c r="I284" s="598"/>
      <c r="J284" s="598"/>
      <c r="K284" s="948"/>
      <c r="L284" s="822"/>
      <c r="M284" s="822"/>
      <c r="N284" s="950"/>
      <c r="O284" s="599"/>
      <c r="P284" s="597"/>
      <c r="Q284" s="597"/>
      <c r="R284" s="597"/>
      <c r="S284" s="600"/>
      <c r="V284" s="362">
        <f t="shared" si="85"/>
        <v>282</v>
      </c>
      <c r="W284" s="601" t="str">
        <f t="shared" si="86"/>
        <v/>
      </c>
      <c r="X284" s="601" t="str">
        <f t="shared" si="74"/>
        <v/>
      </c>
      <c r="Y284" s="601" t="str">
        <f t="shared" si="75"/>
        <v/>
      </c>
      <c r="Z284" s="601" t="str">
        <f t="shared" si="76"/>
        <v/>
      </c>
      <c r="AA284" s="601" t="str">
        <f t="shared" si="77"/>
        <v/>
      </c>
      <c r="AB284" s="601" t="str">
        <f t="shared" si="78"/>
        <v/>
      </c>
      <c r="AD284" s="362" t="str">
        <f>IF(AK284&lt;&gt;"",MAX(AD$3:AD283)+1,"")</f>
        <v/>
      </c>
      <c r="AE284" s="362" t="str">
        <f>IF(AL284&lt;&gt;"",MAX(AE$3:AE283)+1,"")</f>
        <v/>
      </c>
      <c r="AF284" s="362" t="str">
        <f>IF(AM284&lt;&gt;"",MAX(AF$3:AF283)+1,"")</f>
        <v/>
      </c>
      <c r="AG284" s="362" t="str">
        <f>IF(AN284&lt;&gt;"",MAX(AG$3:AG283)+1,"")</f>
        <v/>
      </c>
      <c r="AH284" s="362" t="str">
        <f>IF(AO284&lt;&gt;"",MAX(AH$3:AH283)+1,"")</f>
        <v/>
      </c>
      <c r="AI284" s="362" t="str">
        <f>IF(AP284&lt;&gt;"",MAX(AI$3:AI283)+1,"")</f>
        <v/>
      </c>
      <c r="AK284" s="362" t="str">
        <f>IF(B284="","",IF(COUNTIF($AK$3:AL283,B284)=0,B284,""))</f>
        <v/>
      </c>
      <c r="AL284" s="362" t="str">
        <f>IF(C284="","",IF($B284='Oneri di Urbanizzazione'!$E$29,IF(COUNTIF($AL$3:AL283,$C284)=0,$C284,""),""))</f>
        <v/>
      </c>
      <c r="AM284" s="362" t="str">
        <f>IF(D284="","",IF(AND($B284='Oneri di Urbanizzazione'!$E$29,$C284='Oneri di Urbanizzazione'!$E$31),IF(COUNTIF(AM$3:AM283,$D284)=0,$D284,""),""))</f>
        <v/>
      </c>
      <c r="AN284" s="362" t="str">
        <f>IF(E284="","",IF(AND($B284='Oneri di Urbanizzazione'!$E$29,$C284='Oneri di Urbanizzazione'!$E$31,$D284='Oneri di Urbanizzazione'!$E$34),IF(COUNTIF(AN$3:AN283,$E284)=0,$E284,""),""))</f>
        <v/>
      </c>
      <c r="AO284" s="362" t="str">
        <f>IF(F284="","",IF(AND($B284='Oneri di Urbanizzazione'!$E$29,$C284='Oneri di Urbanizzazione'!$E$31,$D284='Oneri di Urbanizzazione'!$E$34,$E284='Oneri di Urbanizzazione'!$E$36),IF(COUNTIF(AO$3:AO283,$F284)=0,$F284,""),""))</f>
        <v/>
      </c>
      <c r="AP284" s="362" t="str">
        <f>IF(G284="","",IF(AND($B284='Oneri di Urbanizzazione'!$E$29,$C284='Oneri di Urbanizzazione'!$E$31,$D284='Oneri di Urbanizzazione'!$E$34,$E284='Oneri di Urbanizzazione'!$E$36,$F284='Oneri di Urbanizzazione'!$E$38),IF(COUNTIF(AP$3:AP283,$G284)=0,$G284,""),""))</f>
        <v/>
      </c>
      <c r="AY284">
        <f t="shared" si="87"/>
        <v>282</v>
      </c>
      <c r="AZ284" s="375" t="str">
        <f t="shared" si="79"/>
        <v/>
      </c>
      <c r="BA284" s="375" t="str">
        <f t="shared" si="80"/>
        <v/>
      </c>
      <c r="BB284" s="375" t="str">
        <f t="shared" si="81"/>
        <v/>
      </c>
      <c r="BC284" s="375" t="str">
        <f t="shared" si="82"/>
        <v/>
      </c>
      <c r="BD284" s="375" t="str">
        <f t="shared" si="83"/>
        <v/>
      </c>
      <c r="BE284" s="375" t="str">
        <f t="shared" si="84"/>
        <v/>
      </c>
      <c r="BI284" t="str">
        <f>IF(BP284&lt;&gt;"",MAX(BI$3:BI283)+1,"")</f>
        <v/>
      </c>
      <c r="BJ284" t="str">
        <f>IF(BQ284&lt;&gt;"",MAX(BJ$3:BJ283)+1,"")</f>
        <v/>
      </c>
      <c r="BK284" t="str">
        <f>IF(BR284&lt;&gt;"",MAX(BK$3:BK283)+1,"")</f>
        <v/>
      </c>
      <c r="BL284" t="str">
        <f>IF(BS284&lt;&gt;"",MAX(BL$3:BL283)+1,"")</f>
        <v/>
      </c>
      <c r="BM284" t="str">
        <f>IF(BT284&lt;&gt;"",MAX(BM$3:BM283)+1,"")</f>
        <v/>
      </c>
      <c r="BN284" t="str">
        <f>IF(BU284&lt;&gt;"",MAX(BN$3:BN283)+1,"")</f>
        <v/>
      </c>
      <c r="BP284" t="str">
        <f>IF(B284&lt;&gt;"",IF(COUNTIF(BP$3:BP283,B284)&gt;0,"",B284),"")</f>
        <v/>
      </c>
      <c r="BQ284" t="str">
        <f>IF(C284&lt;&gt;"",IF(COUNTIF(BQ$3:BQ283,C284)&gt;0,"",C284),"")</f>
        <v/>
      </c>
      <c r="BR284" t="str">
        <f>IF(D284&lt;&gt;"",IF(COUNTIF(BR$3:BR283,D284)&gt;0,"",D284),"")</f>
        <v/>
      </c>
      <c r="BS284" t="str">
        <f>IF(E284&lt;&gt;"",IF(COUNTIF(BS$3:BS283,E284)&gt;0,"",E284),"")</f>
        <v/>
      </c>
      <c r="BT284" t="str">
        <f>IF(F284&lt;&gt;"",IF(COUNTIF(BT$3:BT283,F284)&gt;0,"",F284),"")</f>
        <v/>
      </c>
      <c r="BU284" t="str">
        <f>IF(G284&lt;&gt;"",IF(COUNTIF(BU$3:BU283,G284)&gt;0,"",G284),"")</f>
        <v/>
      </c>
    </row>
    <row r="285" spans="1:73" ht="18" x14ac:dyDescent="0.2">
      <c r="A285" s="595" t="str">
        <f t="shared" si="73"/>
        <v/>
      </c>
      <c r="B285" s="596"/>
      <c r="C285" s="596"/>
      <c r="D285" s="596"/>
      <c r="E285" s="597"/>
      <c r="F285" s="596"/>
      <c r="G285" s="596"/>
      <c r="H285" s="598"/>
      <c r="I285" s="598"/>
      <c r="J285" s="598"/>
      <c r="K285" s="948"/>
      <c r="L285" s="822"/>
      <c r="M285" s="822"/>
      <c r="N285" s="950"/>
      <c r="O285" s="599"/>
      <c r="P285" s="597"/>
      <c r="Q285" s="597"/>
      <c r="R285" s="597"/>
      <c r="S285" s="600"/>
      <c r="V285" s="362">
        <f t="shared" si="85"/>
        <v>283</v>
      </c>
      <c r="W285" s="601" t="str">
        <f t="shared" si="86"/>
        <v/>
      </c>
      <c r="X285" s="601" t="str">
        <f t="shared" si="74"/>
        <v/>
      </c>
      <c r="Y285" s="601" t="str">
        <f t="shared" si="75"/>
        <v/>
      </c>
      <c r="Z285" s="601" t="str">
        <f t="shared" si="76"/>
        <v/>
      </c>
      <c r="AA285" s="601" t="str">
        <f t="shared" si="77"/>
        <v/>
      </c>
      <c r="AB285" s="601" t="str">
        <f t="shared" si="78"/>
        <v/>
      </c>
      <c r="AD285" s="362" t="str">
        <f>IF(AK285&lt;&gt;"",MAX(AD$3:AD284)+1,"")</f>
        <v/>
      </c>
      <c r="AE285" s="362" t="str">
        <f>IF(AL285&lt;&gt;"",MAX(AE$3:AE284)+1,"")</f>
        <v/>
      </c>
      <c r="AF285" s="362" t="str">
        <f>IF(AM285&lt;&gt;"",MAX(AF$3:AF284)+1,"")</f>
        <v/>
      </c>
      <c r="AG285" s="362" t="str">
        <f>IF(AN285&lt;&gt;"",MAX(AG$3:AG284)+1,"")</f>
        <v/>
      </c>
      <c r="AH285" s="362" t="str">
        <f>IF(AO285&lt;&gt;"",MAX(AH$3:AH284)+1,"")</f>
        <v/>
      </c>
      <c r="AI285" s="362" t="str">
        <f>IF(AP285&lt;&gt;"",MAX(AI$3:AI284)+1,"")</f>
        <v/>
      </c>
      <c r="AK285" s="362" t="str">
        <f>IF(B285="","",IF(COUNTIF($AK$3:AL284,B285)=0,B285,""))</f>
        <v/>
      </c>
      <c r="AL285" s="362" t="str">
        <f>IF(C285="","",IF($B285='Oneri di Urbanizzazione'!$E$29,IF(COUNTIF($AL$3:AL284,$C285)=0,$C285,""),""))</f>
        <v/>
      </c>
      <c r="AM285" s="362" t="str">
        <f>IF(D285="","",IF(AND($B285='Oneri di Urbanizzazione'!$E$29,$C285='Oneri di Urbanizzazione'!$E$31),IF(COUNTIF(AM$3:AM284,$D285)=0,$D285,""),""))</f>
        <v/>
      </c>
      <c r="AN285" s="362" t="str">
        <f>IF(E285="","",IF(AND($B285='Oneri di Urbanizzazione'!$E$29,$C285='Oneri di Urbanizzazione'!$E$31,$D285='Oneri di Urbanizzazione'!$E$34),IF(COUNTIF(AN$3:AN284,$E285)=0,$E285,""),""))</f>
        <v/>
      </c>
      <c r="AO285" s="362" t="str">
        <f>IF(F285="","",IF(AND($B285='Oneri di Urbanizzazione'!$E$29,$C285='Oneri di Urbanizzazione'!$E$31,$D285='Oneri di Urbanizzazione'!$E$34,$E285='Oneri di Urbanizzazione'!$E$36),IF(COUNTIF(AO$3:AO284,$F285)=0,$F285,""),""))</f>
        <v/>
      </c>
      <c r="AP285" s="362" t="str">
        <f>IF(G285="","",IF(AND($B285='Oneri di Urbanizzazione'!$E$29,$C285='Oneri di Urbanizzazione'!$E$31,$D285='Oneri di Urbanizzazione'!$E$34,$E285='Oneri di Urbanizzazione'!$E$36,$F285='Oneri di Urbanizzazione'!$E$38),IF(COUNTIF(AP$3:AP284,$G285)=0,$G285,""),""))</f>
        <v/>
      </c>
      <c r="AY285">
        <f t="shared" si="87"/>
        <v>283</v>
      </c>
      <c r="AZ285" s="375" t="str">
        <f t="shared" si="79"/>
        <v/>
      </c>
      <c r="BA285" s="375" t="str">
        <f t="shared" si="80"/>
        <v/>
      </c>
      <c r="BB285" s="375" t="str">
        <f t="shared" si="81"/>
        <v/>
      </c>
      <c r="BC285" s="375" t="str">
        <f t="shared" si="82"/>
        <v/>
      </c>
      <c r="BD285" s="375" t="str">
        <f t="shared" si="83"/>
        <v/>
      </c>
      <c r="BE285" s="375" t="str">
        <f t="shared" si="84"/>
        <v/>
      </c>
      <c r="BI285" t="str">
        <f>IF(BP285&lt;&gt;"",MAX(BI$3:BI284)+1,"")</f>
        <v/>
      </c>
      <c r="BJ285" t="str">
        <f>IF(BQ285&lt;&gt;"",MAX(BJ$3:BJ284)+1,"")</f>
        <v/>
      </c>
      <c r="BK285" t="str">
        <f>IF(BR285&lt;&gt;"",MAX(BK$3:BK284)+1,"")</f>
        <v/>
      </c>
      <c r="BL285" t="str">
        <f>IF(BS285&lt;&gt;"",MAX(BL$3:BL284)+1,"")</f>
        <v/>
      </c>
      <c r="BM285" t="str">
        <f>IF(BT285&lt;&gt;"",MAX(BM$3:BM284)+1,"")</f>
        <v/>
      </c>
      <c r="BN285" t="str">
        <f>IF(BU285&lt;&gt;"",MAX(BN$3:BN284)+1,"")</f>
        <v/>
      </c>
      <c r="BP285" t="str">
        <f>IF(B285&lt;&gt;"",IF(COUNTIF(BP$3:BP284,B285)&gt;0,"",B285),"")</f>
        <v/>
      </c>
      <c r="BQ285" t="str">
        <f>IF(C285&lt;&gt;"",IF(COUNTIF(BQ$3:BQ284,C285)&gt;0,"",C285),"")</f>
        <v/>
      </c>
      <c r="BR285" t="str">
        <f>IF(D285&lt;&gt;"",IF(COUNTIF(BR$3:BR284,D285)&gt;0,"",D285),"")</f>
        <v/>
      </c>
      <c r="BS285" t="str">
        <f>IF(E285&lt;&gt;"",IF(COUNTIF(BS$3:BS284,E285)&gt;0,"",E285),"")</f>
        <v/>
      </c>
      <c r="BT285" t="str">
        <f>IF(F285&lt;&gt;"",IF(COUNTIF(BT$3:BT284,F285)&gt;0,"",F285),"")</f>
        <v/>
      </c>
      <c r="BU285" t="str">
        <f>IF(G285&lt;&gt;"",IF(COUNTIF(BU$3:BU284,G285)&gt;0,"",G285),"")</f>
        <v/>
      </c>
    </row>
    <row r="286" spans="1:73" ht="18" x14ac:dyDescent="0.2">
      <c r="A286" s="595" t="str">
        <f t="shared" si="73"/>
        <v/>
      </c>
      <c r="B286" s="596"/>
      <c r="C286" s="596"/>
      <c r="D286" s="596"/>
      <c r="E286" s="597"/>
      <c r="F286" s="596"/>
      <c r="G286" s="596"/>
      <c r="H286" s="598"/>
      <c r="I286" s="598"/>
      <c r="J286" s="598"/>
      <c r="K286" s="948"/>
      <c r="L286" s="822"/>
      <c r="M286" s="822"/>
      <c r="N286" s="950"/>
      <c r="O286" s="599"/>
      <c r="P286" s="597"/>
      <c r="Q286" s="597"/>
      <c r="R286" s="597"/>
      <c r="S286" s="600"/>
      <c r="V286" s="362">
        <f t="shared" si="85"/>
        <v>284</v>
      </c>
      <c r="W286" s="601" t="str">
        <f t="shared" si="86"/>
        <v/>
      </c>
      <c r="X286" s="601" t="str">
        <f t="shared" si="74"/>
        <v/>
      </c>
      <c r="Y286" s="601" t="str">
        <f t="shared" si="75"/>
        <v/>
      </c>
      <c r="Z286" s="601" t="str">
        <f t="shared" si="76"/>
        <v/>
      </c>
      <c r="AA286" s="601" t="str">
        <f t="shared" si="77"/>
        <v/>
      </c>
      <c r="AB286" s="601" t="str">
        <f t="shared" si="78"/>
        <v/>
      </c>
      <c r="AD286" s="362" t="str">
        <f>IF(AK286&lt;&gt;"",MAX(AD$3:AD285)+1,"")</f>
        <v/>
      </c>
      <c r="AE286" s="362" t="str">
        <f>IF(AL286&lt;&gt;"",MAX(AE$3:AE285)+1,"")</f>
        <v/>
      </c>
      <c r="AF286" s="362" t="str">
        <f>IF(AM286&lt;&gt;"",MAX(AF$3:AF285)+1,"")</f>
        <v/>
      </c>
      <c r="AG286" s="362" t="str">
        <f>IF(AN286&lt;&gt;"",MAX(AG$3:AG285)+1,"")</f>
        <v/>
      </c>
      <c r="AH286" s="362" t="str">
        <f>IF(AO286&lt;&gt;"",MAX(AH$3:AH285)+1,"")</f>
        <v/>
      </c>
      <c r="AI286" s="362" t="str">
        <f>IF(AP286&lt;&gt;"",MAX(AI$3:AI285)+1,"")</f>
        <v/>
      </c>
      <c r="AK286" s="362" t="str">
        <f>IF(B286="","",IF(COUNTIF($AK$3:AL285,B286)=0,B286,""))</f>
        <v/>
      </c>
      <c r="AL286" s="362" t="str">
        <f>IF(C286="","",IF($B286='Oneri di Urbanizzazione'!$E$29,IF(COUNTIF($AL$3:AL285,$C286)=0,$C286,""),""))</f>
        <v/>
      </c>
      <c r="AM286" s="362" t="str">
        <f>IF(D286="","",IF(AND($B286='Oneri di Urbanizzazione'!$E$29,$C286='Oneri di Urbanizzazione'!$E$31),IF(COUNTIF(AM$3:AM285,$D286)=0,$D286,""),""))</f>
        <v/>
      </c>
      <c r="AN286" s="362" t="str">
        <f>IF(E286="","",IF(AND($B286='Oneri di Urbanizzazione'!$E$29,$C286='Oneri di Urbanizzazione'!$E$31,$D286='Oneri di Urbanizzazione'!$E$34),IF(COUNTIF(AN$3:AN285,$E286)=0,$E286,""),""))</f>
        <v/>
      </c>
      <c r="AO286" s="362" t="str">
        <f>IF(F286="","",IF(AND($B286='Oneri di Urbanizzazione'!$E$29,$C286='Oneri di Urbanizzazione'!$E$31,$D286='Oneri di Urbanizzazione'!$E$34,$E286='Oneri di Urbanizzazione'!$E$36),IF(COUNTIF(AO$3:AO285,$F286)=0,$F286,""),""))</f>
        <v/>
      </c>
      <c r="AP286" s="362" t="str">
        <f>IF(G286="","",IF(AND($B286='Oneri di Urbanizzazione'!$E$29,$C286='Oneri di Urbanizzazione'!$E$31,$D286='Oneri di Urbanizzazione'!$E$34,$E286='Oneri di Urbanizzazione'!$E$36,$F286='Oneri di Urbanizzazione'!$E$38),IF(COUNTIF(AP$3:AP285,$G286)=0,$G286,""),""))</f>
        <v/>
      </c>
      <c r="AY286">
        <f t="shared" si="87"/>
        <v>284</v>
      </c>
      <c r="AZ286" s="375" t="str">
        <f t="shared" si="79"/>
        <v/>
      </c>
      <c r="BA286" s="375" t="str">
        <f t="shared" si="80"/>
        <v/>
      </c>
      <c r="BB286" s="375" t="str">
        <f t="shared" si="81"/>
        <v/>
      </c>
      <c r="BC286" s="375" t="str">
        <f t="shared" si="82"/>
        <v/>
      </c>
      <c r="BD286" s="375" t="str">
        <f t="shared" si="83"/>
        <v/>
      </c>
      <c r="BE286" s="375" t="str">
        <f t="shared" si="84"/>
        <v/>
      </c>
      <c r="BI286" t="str">
        <f>IF(BP286&lt;&gt;"",MAX(BI$3:BI285)+1,"")</f>
        <v/>
      </c>
      <c r="BJ286" t="str">
        <f>IF(BQ286&lt;&gt;"",MAX(BJ$3:BJ285)+1,"")</f>
        <v/>
      </c>
      <c r="BK286" t="str">
        <f>IF(BR286&lt;&gt;"",MAX(BK$3:BK285)+1,"")</f>
        <v/>
      </c>
      <c r="BL286" t="str">
        <f>IF(BS286&lt;&gt;"",MAX(BL$3:BL285)+1,"")</f>
        <v/>
      </c>
      <c r="BM286" t="str">
        <f>IF(BT286&lt;&gt;"",MAX(BM$3:BM285)+1,"")</f>
        <v/>
      </c>
      <c r="BN286" t="str">
        <f>IF(BU286&lt;&gt;"",MAX(BN$3:BN285)+1,"")</f>
        <v/>
      </c>
      <c r="BP286" t="str">
        <f>IF(B286&lt;&gt;"",IF(COUNTIF(BP$3:BP285,B286)&gt;0,"",B286),"")</f>
        <v/>
      </c>
      <c r="BQ286" t="str">
        <f>IF(C286&lt;&gt;"",IF(COUNTIF(BQ$3:BQ285,C286)&gt;0,"",C286),"")</f>
        <v/>
      </c>
      <c r="BR286" t="str">
        <f>IF(D286&lt;&gt;"",IF(COUNTIF(BR$3:BR285,D286)&gt;0,"",D286),"")</f>
        <v/>
      </c>
      <c r="BS286" t="str">
        <f>IF(E286&lt;&gt;"",IF(COUNTIF(BS$3:BS285,E286)&gt;0,"",E286),"")</f>
        <v/>
      </c>
      <c r="BT286" t="str">
        <f>IF(F286&lt;&gt;"",IF(COUNTIF(BT$3:BT285,F286)&gt;0,"",F286),"")</f>
        <v/>
      </c>
      <c r="BU286" t="str">
        <f>IF(G286&lt;&gt;"",IF(COUNTIF(BU$3:BU285,G286)&gt;0,"",G286),"")</f>
        <v/>
      </c>
    </row>
    <row r="287" spans="1:73" ht="18" x14ac:dyDescent="0.2">
      <c r="A287" s="595" t="str">
        <f t="shared" si="73"/>
        <v/>
      </c>
      <c r="B287" s="596"/>
      <c r="C287" s="596"/>
      <c r="D287" s="596"/>
      <c r="E287" s="597"/>
      <c r="F287" s="596"/>
      <c r="G287" s="596"/>
      <c r="H287" s="598"/>
      <c r="I287" s="598"/>
      <c r="J287" s="598"/>
      <c r="K287" s="948"/>
      <c r="L287" s="822"/>
      <c r="M287" s="822"/>
      <c r="N287" s="950"/>
      <c r="O287" s="599"/>
      <c r="P287" s="597"/>
      <c r="Q287" s="597"/>
      <c r="R287" s="597"/>
      <c r="S287" s="600"/>
      <c r="V287" s="362">
        <f t="shared" si="85"/>
        <v>285</v>
      </c>
      <c r="W287" s="601" t="str">
        <f t="shared" si="86"/>
        <v/>
      </c>
      <c r="X287" s="601" t="str">
        <f t="shared" si="74"/>
        <v/>
      </c>
      <c r="Y287" s="601" t="str">
        <f t="shared" si="75"/>
        <v/>
      </c>
      <c r="Z287" s="601" t="str">
        <f t="shared" si="76"/>
        <v/>
      </c>
      <c r="AA287" s="601" t="str">
        <f t="shared" si="77"/>
        <v/>
      </c>
      <c r="AB287" s="601" t="str">
        <f t="shared" si="78"/>
        <v/>
      </c>
      <c r="AD287" s="362" t="str">
        <f>IF(AK287&lt;&gt;"",MAX(AD$3:AD286)+1,"")</f>
        <v/>
      </c>
      <c r="AE287" s="362" t="str">
        <f>IF(AL287&lt;&gt;"",MAX(AE$3:AE286)+1,"")</f>
        <v/>
      </c>
      <c r="AF287" s="362" t="str">
        <f>IF(AM287&lt;&gt;"",MAX(AF$3:AF286)+1,"")</f>
        <v/>
      </c>
      <c r="AG287" s="362" t="str">
        <f>IF(AN287&lt;&gt;"",MAX(AG$3:AG286)+1,"")</f>
        <v/>
      </c>
      <c r="AH287" s="362" t="str">
        <f>IF(AO287&lt;&gt;"",MAX(AH$3:AH286)+1,"")</f>
        <v/>
      </c>
      <c r="AI287" s="362" t="str">
        <f>IF(AP287&lt;&gt;"",MAX(AI$3:AI286)+1,"")</f>
        <v/>
      </c>
      <c r="AK287" s="362" t="str">
        <f>IF(B287="","",IF(COUNTIF($AK$3:AL286,B287)=0,B287,""))</f>
        <v/>
      </c>
      <c r="AL287" s="362" t="str">
        <f>IF(C287="","",IF($B287='Oneri di Urbanizzazione'!$E$29,IF(COUNTIF($AL$3:AL286,$C287)=0,$C287,""),""))</f>
        <v/>
      </c>
      <c r="AM287" s="362" t="str">
        <f>IF(D287="","",IF(AND($B287='Oneri di Urbanizzazione'!$E$29,$C287='Oneri di Urbanizzazione'!$E$31),IF(COUNTIF(AM$3:AM286,$D287)=0,$D287,""),""))</f>
        <v/>
      </c>
      <c r="AN287" s="362" t="str">
        <f>IF(E287="","",IF(AND($B287='Oneri di Urbanizzazione'!$E$29,$C287='Oneri di Urbanizzazione'!$E$31,$D287='Oneri di Urbanizzazione'!$E$34),IF(COUNTIF(AN$3:AN286,$E287)=0,$E287,""),""))</f>
        <v/>
      </c>
      <c r="AO287" s="362" t="str">
        <f>IF(F287="","",IF(AND($B287='Oneri di Urbanizzazione'!$E$29,$C287='Oneri di Urbanizzazione'!$E$31,$D287='Oneri di Urbanizzazione'!$E$34,$E287='Oneri di Urbanizzazione'!$E$36),IF(COUNTIF(AO$3:AO286,$F287)=0,$F287,""),""))</f>
        <v/>
      </c>
      <c r="AP287" s="362" t="str">
        <f>IF(G287="","",IF(AND($B287='Oneri di Urbanizzazione'!$E$29,$C287='Oneri di Urbanizzazione'!$E$31,$D287='Oneri di Urbanizzazione'!$E$34,$E287='Oneri di Urbanizzazione'!$E$36,$F287='Oneri di Urbanizzazione'!$E$38),IF(COUNTIF(AP$3:AP286,$G287)=0,$G287,""),""))</f>
        <v/>
      </c>
      <c r="AY287">
        <f t="shared" si="87"/>
        <v>285</v>
      </c>
      <c r="AZ287" s="375" t="str">
        <f t="shared" si="79"/>
        <v/>
      </c>
      <c r="BA287" s="375" t="str">
        <f t="shared" si="80"/>
        <v/>
      </c>
      <c r="BB287" s="375" t="str">
        <f t="shared" si="81"/>
        <v/>
      </c>
      <c r="BC287" s="375" t="str">
        <f t="shared" si="82"/>
        <v/>
      </c>
      <c r="BD287" s="375" t="str">
        <f t="shared" si="83"/>
        <v/>
      </c>
      <c r="BE287" s="375" t="str">
        <f t="shared" si="84"/>
        <v/>
      </c>
      <c r="BI287" t="str">
        <f>IF(BP287&lt;&gt;"",MAX(BI$3:BI286)+1,"")</f>
        <v/>
      </c>
      <c r="BJ287" t="str">
        <f>IF(BQ287&lt;&gt;"",MAX(BJ$3:BJ286)+1,"")</f>
        <v/>
      </c>
      <c r="BK287" t="str">
        <f>IF(BR287&lt;&gt;"",MAX(BK$3:BK286)+1,"")</f>
        <v/>
      </c>
      <c r="BL287" t="str">
        <f>IF(BS287&lt;&gt;"",MAX(BL$3:BL286)+1,"")</f>
        <v/>
      </c>
      <c r="BM287" t="str">
        <f>IF(BT287&lt;&gt;"",MAX(BM$3:BM286)+1,"")</f>
        <v/>
      </c>
      <c r="BN287" t="str">
        <f>IF(BU287&lt;&gt;"",MAX(BN$3:BN286)+1,"")</f>
        <v/>
      </c>
      <c r="BP287" t="str">
        <f>IF(B287&lt;&gt;"",IF(COUNTIF(BP$3:BP286,B287)&gt;0,"",B287),"")</f>
        <v/>
      </c>
      <c r="BQ287" t="str">
        <f>IF(C287&lt;&gt;"",IF(COUNTIF(BQ$3:BQ286,C287)&gt;0,"",C287),"")</f>
        <v/>
      </c>
      <c r="BR287" t="str">
        <f>IF(D287&lt;&gt;"",IF(COUNTIF(BR$3:BR286,D287)&gt;0,"",D287),"")</f>
        <v/>
      </c>
      <c r="BS287" t="str">
        <f>IF(E287&lt;&gt;"",IF(COUNTIF(BS$3:BS286,E287)&gt;0,"",E287),"")</f>
        <v/>
      </c>
      <c r="BT287" t="str">
        <f>IF(F287&lt;&gt;"",IF(COUNTIF(BT$3:BT286,F287)&gt;0,"",F287),"")</f>
        <v/>
      </c>
      <c r="BU287" t="str">
        <f>IF(G287&lt;&gt;"",IF(COUNTIF(BU$3:BU286,G287)&gt;0,"",G287),"")</f>
        <v/>
      </c>
    </row>
    <row r="288" spans="1:73" ht="18" x14ac:dyDescent="0.2">
      <c r="A288" s="595" t="str">
        <f t="shared" si="73"/>
        <v/>
      </c>
      <c r="B288" s="596"/>
      <c r="C288" s="596"/>
      <c r="D288" s="596"/>
      <c r="E288" s="597"/>
      <c r="F288" s="596"/>
      <c r="G288" s="596"/>
      <c r="H288" s="598"/>
      <c r="I288" s="598"/>
      <c r="J288" s="598"/>
      <c r="K288" s="948"/>
      <c r="L288" s="822"/>
      <c r="M288" s="822"/>
      <c r="N288" s="950"/>
      <c r="O288" s="599"/>
      <c r="P288" s="597"/>
      <c r="Q288" s="597"/>
      <c r="R288" s="597"/>
      <c r="S288" s="600"/>
      <c r="V288" s="362">
        <f t="shared" si="85"/>
        <v>286</v>
      </c>
      <c r="W288" s="601" t="str">
        <f t="shared" si="86"/>
        <v/>
      </c>
      <c r="X288" s="601" t="str">
        <f t="shared" si="74"/>
        <v/>
      </c>
      <c r="Y288" s="601" t="str">
        <f t="shared" si="75"/>
        <v/>
      </c>
      <c r="Z288" s="601" t="str">
        <f t="shared" si="76"/>
        <v/>
      </c>
      <c r="AA288" s="601" t="str">
        <f t="shared" si="77"/>
        <v/>
      </c>
      <c r="AB288" s="601" t="str">
        <f t="shared" si="78"/>
        <v/>
      </c>
      <c r="AD288" s="362" t="str">
        <f>IF(AK288&lt;&gt;"",MAX(AD$3:AD287)+1,"")</f>
        <v/>
      </c>
      <c r="AE288" s="362" t="str">
        <f>IF(AL288&lt;&gt;"",MAX(AE$3:AE287)+1,"")</f>
        <v/>
      </c>
      <c r="AF288" s="362" t="str">
        <f>IF(AM288&lt;&gt;"",MAX(AF$3:AF287)+1,"")</f>
        <v/>
      </c>
      <c r="AG288" s="362" t="str">
        <f>IF(AN288&lt;&gt;"",MAX(AG$3:AG287)+1,"")</f>
        <v/>
      </c>
      <c r="AH288" s="362" t="str">
        <f>IF(AO288&lt;&gt;"",MAX(AH$3:AH287)+1,"")</f>
        <v/>
      </c>
      <c r="AI288" s="362" t="str">
        <f>IF(AP288&lt;&gt;"",MAX(AI$3:AI287)+1,"")</f>
        <v/>
      </c>
      <c r="AK288" s="362" t="str">
        <f>IF(B288="","",IF(COUNTIF($AK$3:AL287,B288)=0,B288,""))</f>
        <v/>
      </c>
      <c r="AL288" s="362" t="str">
        <f>IF(C288="","",IF($B288='Oneri di Urbanizzazione'!$E$29,IF(COUNTIF($AL$3:AL287,$C288)=0,$C288,""),""))</f>
        <v/>
      </c>
      <c r="AM288" s="362" t="str">
        <f>IF(D288="","",IF(AND($B288='Oneri di Urbanizzazione'!$E$29,$C288='Oneri di Urbanizzazione'!$E$31),IF(COUNTIF(AM$3:AM287,$D288)=0,$D288,""),""))</f>
        <v/>
      </c>
      <c r="AN288" s="362" t="str">
        <f>IF(E288="","",IF(AND($B288='Oneri di Urbanizzazione'!$E$29,$C288='Oneri di Urbanizzazione'!$E$31,$D288='Oneri di Urbanizzazione'!$E$34),IF(COUNTIF(AN$3:AN287,$E288)=0,$E288,""),""))</f>
        <v/>
      </c>
      <c r="AO288" s="362" t="str">
        <f>IF(F288="","",IF(AND($B288='Oneri di Urbanizzazione'!$E$29,$C288='Oneri di Urbanizzazione'!$E$31,$D288='Oneri di Urbanizzazione'!$E$34,$E288='Oneri di Urbanizzazione'!$E$36),IF(COUNTIF(AO$3:AO287,$F288)=0,$F288,""),""))</f>
        <v/>
      </c>
      <c r="AP288" s="362" t="str">
        <f>IF(G288="","",IF(AND($B288='Oneri di Urbanizzazione'!$E$29,$C288='Oneri di Urbanizzazione'!$E$31,$D288='Oneri di Urbanizzazione'!$E$34,$E288='Oneri di Urbanizzazione'!$E$36,$F288='Oneri di Urbanizzazione'!$E$38),IF(COUNTIF(AP$3:AP287,$G288)=0,$G288,""),""))</f>
        <v/>
      </c>
      <c r="AY288">
        <f t="shared" si="87"/>
        <v>286</v>
      </c>
      <c r="AZ288" s="375" t="str">
        <f t="shared" si="79"/>
        <v/>
      </c>
      <c r="BA288" s="375" t="str">
        <f t="shared" si="80"/>
        <v/>
      </c>
      <c r="BB288" s="375" t="str">
        <f t="shared" si="81"/>
        <v/>
      </c>
      <c r="BC288" s="375" t="str">
        <f t="shared" si="82"/>
        <v/>
      </c>
      <c r="BD288" s="375" t="str">
        <f t="shared" si="83"/>
        <v/>
      </c>
      <c r="BE288" s="375" t="str">
        <f t="shared" si="84"/>
        <v/>
      </c>
      <c r="BI288" t="str">
        <f>IF(BP288&lt;&gt;"",MAX(BI$3:BI287)+1,"")</f>
        <v/>
      </c>
      <c r="BJ288" t="str">
        <f>IF(BQ288&lt;&gt;"",MAX(BJ$3:BJ287)+1,"")</f>
        <v/>
      </c>
      <c r="BK288" t="str">
        <f>IF(BR288&lt;&gt;"",MAX(BK$3:BK287)+1,"")</f>
        <v/>
      </c>
      <c r="BL288" t="str">
        <f>IF(BS288&lt;&gt;"",MAX(BL$3:BL287)+1,"")</f>
        <v/>
      </c>
      <c r="BM288" t="str">
        <f>IF(BT288&lt;&gt;"",MAX(BM$3:BM287)+1,"")</f>
        <v/>
      </c>
      <c r="BN288" t="str">
        <f>IF(BU288&lt;&gt;"",MAX(BN$3:BN287)+1,"")</f>
        <v/>
      </c>
      <c r="BP288" t="str">
        <f>IF(B288&lt;&gt;"",IF(COUNTIF(BP$3:BP287,B288)&gt;0,"",B288),"")</f>
        <v/>
      </c>
      <c r="BQ288" t="str">
        <f>IF(C288&lt;&gt;"",IF(COUNTIF(BQ$3:BQ287,C288)&gt;0,"",C288),"")</f>
        <v/>
      </c>
      <c r="BR288" t="str">
        <f>IF(D288&lt;&gt;"",IF(COUNTIF(BR$3:BR287,D288)&gt;0,"",D288),"")</f>
        <v/>
      </c>
      <c r="BS288" t="str">
        <f>IF(E288&lt;&gt;"",IF(COUNTIF(BS$3:BS287,E288)&gt;0,"",E288),"")</f>
        <v/>
      </c>
      <c r="BT288" t="str">
        <f>IF(F288&lt;&gt;"",IF(COUNTIF(BT$3:BT287,F288)&gt;0,"",F288),"")</f>
        <v/>
      </c>
      <c r="BU288" t="str">
        <f>IF(G288&lt;&gt;"",IF(COUNTIF(BU$3:BU287,G288)&gt;0,"",G288),"")</f>
        <v/>
      </c>
    </row>
    <row r="289" spans="1:73" ht="18" x14ac:dyDescent="0.2">
      <c r="A289" s="595" t="str">
        <f t="shared" si="73"/>
        <v/>
      </c>
      <c r="B289" s="596"/>
      <c r="C289" s="596"/>
      <c r="D289" s="596"/>
      <c r="E289" s="597"/>
      <c r="F289" s="596"/>
      <c r="G289" s="596"/>
      <c r="H289" s="598"/>
      <c r="I289" s="598"/>
      <c r="J289" s="598"/>
      <c r="K289" s="948"/>
      <c r="L289" s="822"/>
      <c r="M289" s="822"/>
      <c r="N289" s="950"/>
      <c r="O289" s="599"/>
      <c r="P289" s="597"/>
      <c r="Q289" s="597"/>
      <c r="R289" s="597"/>
      <c r="S289" s="600"/>
      <c r="V289" s="362">
        <f t="shared" si="85"/>
        <v>287</v>
      </c>
      <c r="W289" s="601" t="str">
        <f t="shared" si="86"/>
        <v/>
      </c>
      <c r="X289" s="601" t="str">
        <f t="shared" si="74"/>
        <v/>
      </c>
      <c r="Y289" s="601" t="str">
        <f t="shared" si="75"/>
        <v/>
      </c>
      <c r="Z289" s="601" t="str">
        <f t="shared" si="76"/>
        <v/>
      </c>
      <c r="AA289" s="601" t="str">
        <f t="shared" si="77"/>
        <v/>
      </c>
      <c r="AB289" s="601" t="str">
        <f t="shared" si="78"/>
        <v/>
      </c>
      <c r="AD289" s="362" t="str">
        <f>IF(AK289&lt;&gt;"",MAX(AD$3:AD288)+1,"")</f>
        <v/>
      </c>
      <c r="AE289" s="362" t="str">
        <f>IF(AL289&lt;&gt;"",MAX(AE$3:AE288)+1,"")</f>
        <v/>
      </c>
      <c r="AF289" s="362" t="str">
        <f>IF(AM289&lt;&gt;"",MAX(AF$3:AF288)+1,"")</f>
        <v/>
      </c>
      <c r="AG289" s="362" t="str">
        <f>IF(AN289&lt;&gt;"",MAX(AG$3:AG288)+1,"")</f>
        <v/>
      </c>
      <c r="AH289" s="362" t="str">
        <f>IF(AO289&lt;&gt;"",MAX(AH$3:AH288)+1,"")</f>
        <v/>
      </c>
      <c r="AI289" s="362" t="str">
        <f>IF(AP289&lt;&gt;"",MAX(AI$3:AI288)+1,"")</f>
        <v/>
      </c>
      <c r="AK289" s="362" t="str">
        <f>IF(B289="","",IF(COUNTIF($AK$3:AL288,B289)=0,B289,""))</f>
        <v/>
      </c>
      <c r="AL289" s="362" t="str">
        <f>IF(C289="","",IF($B289='Oneri di Urbanizzazione'!$E$29,IF(COUNTIF($AL$3:AL288,$C289)=0,$C289,""),""))</f>
        <v/>
      </c>
      <c r="AM289" s="362" t="str">
        <f>IF(D289="","",IF(AND($B289='Oneri di Urbanizzazione'!$E$29,$C289='Oneri di Urbanizzazione'!$E$31),IF(COUNTIF(AM$3:AM288,$D289)=0,$D289,""),""))</f>
        <v/>
      </c>
      <c r="AN289" s="362" t="str">
        <f>IF(E289="","",IF(AND($B289='Oneri di Urbanizzazione'!$E$29,$C289='Oneri di Urbanizzazione'!$E$31,$D289='Oneri di Urbanizzazione'!$E$34),IF(COUNTIF(AN$3:AN288,$E289)=0,$E289,""),""))</f>
        <v/>
      </c>
      <c r="AO289" s="362" t="str">
        <f>IF(F289="","",IF(AND($B289='Oneri di Urbanizzazione'!$E$29,$C289='Oneri di Urbanizzazione'!$E$31,$D289='Oneri di Urbanizzazione'!$E$34,$E289='Oneri di Urbanizzazione'!$E$36),IF(COUNTIF(AO$3:AO288,$F289)=0,$F289,""),""))</f>
        <v/>
      </c>
      <c r="AP289" s="362" t="str">
        <f>IF(G289="","",IF(AND($B289='Oneri di Urbanizzazione'!$E$29,$C289='Oneri di Urbanizzazione'!$E$31,$D289='Oneri di Urbanizzazione'!$E$34,$E289='Oneri di Urbanizzazione'!$E$36,$F289='Oneri di Urbanizzazione'!$E$38),IF(COUNTIF(AP$3:AP288,$G289)=0,$G289,""),""))</f>
        <v/>
      </c>
      <c r="AY289">
        <f t="shared" si="87"/>
        <v>287</v>
      </c>
      <c r="AZ289" s="375" t="str">
        <f t="shared" si="79"/>
        <v/>
      </c>
      <c r="BA289" s="375" t="str">
        <f t="shared" si="80"/>
        <v/>
      </c>
      <c r="BB289" s="375" t="str">
        <f t="shared" si="81"/>
        <v/>
      </c>
      <c r="BC289" s="375" t="str">
        <f t="shared" si="82"/>
        <v/>
      </c>
      <c r="BD289" s="375" t="str">
        <f t="shared" si="83"/>
        <v/>
      </c>
      <c r="BE289" s="375" t="str">
        <f t="shared" si="84"/>
        <v/>
      </c>
      <c r="BI289" t="str">
        <f>IF(BP289&lt;&gt;"",MAX(BI$3:BI288)+1,"")</f>
        <v/>
      </c>
      <c r="BJ289" t="str">
        <f>IF(BQ289&lt;&gt;"",MAX(BJ$3:BJ288)+1,"")</f>
        <v/>
      </c>
      <c r="BK289" t="str">
        <f>IF(BR289&lt;&gt;"",MAX(BK$3:BK288)+1,"")</f>
        <v/>
      </c>
      <c r="BL289" t="str">
        <f>IF(BS289&lt;&gt;"",MAX(BL$3:BL288)+1,"")</f>
        <v/>
      </c>
      <c r="BM289" t="str">
        <f>IF(BT289&lt;&gt;"",MAX(BM$3:BM288)+1,"")</f>
        <v/>
      </c>
      <c r="BN289" t="str">
        <f>IF(BU289&lt;&gt;"",MAX(BN$3:BN288)+1,"")</f>
        <v/>
      </c>
      <c r="BP289" t="str">
        <f>IF(B289&lt;&gt;"",IF(COUNTIF(BP$3:BP288,B289)&gt;0,"",B289),"")</f>
        <v/>
      </c>
      <c r="BQ289" t="str">
        <f>IF(C289&lt;&gt;"",IF(COUNTIF(BQ$3:BQ288,C289)&gt;0,"",C289),"")</f>
        <v/>
      </c>
      <c r="BR289" t="str">
        <f>IF(D289&lt;&gt;"",IF(COUNTIF(BR$3:BR288,D289)&gt;0,"",D289),"")</f>
        <v/>
      </c>
      <c r="BS289" t="str">
        <f>IF(E289&lt;&gt;"",IF(COUNTIF(BS$3:BS288,E289)&gt;0,"",E289),"")</f>
        <v/>
      </c>
      <c r="BT289" t="str">
        <f>IF(F289&lt;&gt;"",IF(COUNTIF(BT$3:BT288,F289)&gt;0,"",F289),"")</f>
        <v/>
      </c>
      <c r="BU289" t="str">
        <f>IF(G289&lt;&gt;"",IF(COUNTIF(BU$3:BU288,G289)&gt;0,"",G289),"")</f>
        <v/>
      </c>
    </row>
    <row r="290" spans="1:73" ht="18" x14ac:dyDescent="0.2">
      <c r="A290" s="595" t="str">
        <f t="shared" si="73"/>
        <v/>
      </c>
      <c r="B290" s="596"/>
      <c r="C290" s="596"/>
      <c r="D290" s="596"/>
      <c r="E290" s="597"/>
      <c r="F290" s="596"/>
      <c r="G290" s="596"/>
      <c r="H290" s="598"/>
      <c r="I290" s="598"/>
      <c r="J290" s="598"/>
      <c r="K290" s="948"/>
      <c r="L290" s="822"/>
      <c r="M290" s="822"/>
      <c r="N290" s="950"/>
      <c r="O290" s="599"/>
      <c r="P290" s="597"/>
      <c r="Q290" s="597"/>
      <c r="R290" s="597"/>
      <c r="S290" s="600"/>
      <c r="V290" s="362">
        <f t="shared" si="85"/>
        <v>288</v>
      </c>
      <c r="W290" s="601" t="str">
        <f t="shared" si="86"/>
        <v/>
      </c>
      <c r="X290" s="601" t="str">
        <f t="shared" si="74"/>
        <v/>
      </c>
      <c r="Y290" s="601" t="str">
        <f t="shared" si="75"/>
        <v/>
      </c>
      <c r="Z290" s="601" t="str">
        <f t="shared" si="76"/>
        <v/>
      </c>
      <c r="AA290" s="601" t="str">
        <f t="shared" si="77"/>
        <v/>
      </c>
      <c r="AB290" s="601" t="str">
        <f t="shared" si="78"/>
        <v/>
      </c>
      <c r="AD290" s="362" t="str">
        <f>IF(AK290&lt;&gt;"",MAX(AD$3:AD289)+1,"")</f>
        <v/>
      </c>
      <c r="AE290" s="362" t="str">
        <f>IF(AL290&lt;&gt;"",MAX(AE$3:AE289)+1,"")</f>
        <v/>
      </c>
      <c r="AF290" s="362" t="str">
        <f>IF(AM290&lt;&gt;"",MAX(AF$3:AF289)+1,"")</f>
        <v/>
      </c>
      <c r="AG290" s="362" t="str">
        <f>IF(AN290&lt;&gt;"",MAX(AG$3:AG289)+1,"")</f>
        <v/>
      </c>
      <c r="AH290" s="362" t="str">
        <f>IF(AO290&lt;&gt;"",MAX(AH$3:AH289)+1,"")</f>
        <v/>
      </c>
      <c r="AI290" s="362" t="str">
        <f>IF(AP290&lt;&gt;"",MAX(AI$3:AI289)+1,"")</f>
        <v/>
      </c>
      <c r="AK290" s="362" t="str">
        <f>IF(B290="","",IF(COUNTIF($AK$3:AL289,B290)=0,B290,""))</f>
        <v/>
      </c>
      <c r="AL290" s="362" t="str">
        <f>IF(C290="","",IF($B290='Oneri di Urbanizzazione'!$E$29,IF(COUNTIF($AL$3:AL289,$C290)=0,$C290,""),""))</f>
        <v/>
      </c>
      <c r="AM290" s="362" t="str">
        <f>IF(D290="","",IF(AND($B290='Oneri di Urbanizzazione'!$E$29,$C290='Oneri di Urbanizzazione'!$E$31),IF(COUNTIF(AM$3:AM289,$D290)=0,$D290,""),""))</f>
        <v/>
      </c>
      <c r="AN290" s="362" t="str">
        <f>IF(E290="","",IF(AND($B290='Oneri di Urbanizzazione'!$E$29,$C290='Oneri di Urbanizzazione'!$E$31,$D290='Oneri di Urbanizzazione'!$E$34),IF(COUNTIF(AN$3:AN289,$E290)=0,$E290,""),""))</f>
        <v/>
      </c>
      <c r="AO290" s="362" t="str">
        <f>IF(F290="","",IF(AND($B290='Oneri di Urbanizzazione'!$E$29,$C290='Oneri di Urbanizzazione'!$E$31,$D290='Oneri di Urbanizzazione'!$E$34,$E290='Oneri di Urbanizzazione'!$E$36),IF(COUNTIF(AO$3:AO289,$F290)=0,$F290,""),""))</f>
        <v/>
      </c>
      <c r="AP290" s="362" t="str">
        <f>IF(G290="","",IF(AND($B290='Oneri di Urbanizzazione'!$E$29,$C290='Oneri di Urbanizzazione'!$E$31,$D290='Oneri di Urbanizzazione'!$E$34,$E290='Oneri di Urbanizzazione'!$E$36,$F290='Oneri di Urbanizzazione'!$E$38),IF(COUNTIF(AP$3:AP289,$G290)=0,$G290,""),""))</f>
        <v/>
      </c>
      <c r="AY290">
        <f t="shared" si="87"/>
        <v>288</v>
      </c>
      <c r="AZ290" s="375" t="str">
        <f t="shared" si="79"/>
        <v/>
      </c>
      <c r="BA290" s="375" t="str">
        <f t="shared" si="80"/>
        <v/>
      </c>
      <c r="BB290" s="375" t="str">
        <f t="shared" si="81"/>
        <v/>
      </c>
      <c r="BC290" s="375" t="str">
        <f t="shared" si="82"/>
        <v/>
      </c>
      <c r="BD290" s="375" t="str">
        <f t="shared" si="83"/>
        <v/>
      </c>
      <c r="BE290" s="375" t="str">
        <f t="shared" si="84"/>
        <v/>
      </c>
      <c r="BI290" t="str">
        <f>IF(BP290&lt;&gt;"",MAX(BI$3:BI289)+1,"")</f>
        <v/>
      </c>
      <c r="BJ290" t="str">
        <f>IF(BQ290&lt;&gt;"",MAX(BJ$3:BJ289)+1,"")</f>
        <v/>
      </c>
      <c r="BK290" t="str">
        <f>IF(BR290&lt;&gt;"",MAX(BK$3:BK289)+1,"")</f>
        <v/>
      </c>
      <c r="BL290" t="str">
        <f>IF(BS290&lt;&gt;"",MAX(BL$3:BL289)+1,"")</f>
        <v/>
      </c>
      <c r="BM290" t="str">
        <f>IF(BT290&lt;&gt;"",MAX(BM$3:BM289)+1,"")</f>
        <v/>
      </c>
      <c r="BN290" t="str">
        <f>IF(BU290&lt;&gt;"",MAX(BN$3:BN289)+1,"")</f>
        <v/>
      </c>
      <c r="BP290" t="str">
        <f>IF(B290&lt;&gt;"",IF(COUNTIF(BP$3:BP289,B290)&gt;0,"",B290),"")</f>
        <v/>
      </c>
      <c r="BQ290" t="str">
        <f>IF(C290&lt;&gt;"",IF(COUNTIF(BQ$3:BQ289,C290)&gt;0,"",C290),"")</f>
        <v/>
      </c>
      <c r="BR290" t="str">
        <f>IF(D290&lt;&gt;"",IF(COUNTIF(BR$3:BR289,D290)&gt;0,"",D290),"")</f>
        <v/>
      </c>
      <c r="BS290" t="str">
        <f>IF(E290&lt;&gt;"",IF(COUNTIF(BS$3:BS289,E290)&gt;0,"",E290),"")</f>
        <v/>
      </c>
      <c r="BT290" t="str">
        <f>IF(F290&lt;&gt;"",IF(COUNTIF(BT$3:BT289,F290)&gt;0,"",F290),"")</f>
        <v/>
      </c>
      <c r="BU290" t="str">
        <f>IF(G290&lt;&gt;"",IF(COUNTIF(BU$3:BU289,G290)&gt;0,"",G290),"")</f>
        <v/>
      </c>
    </row>
    <row r="291" spans="1:73" ht="18" x14ac:dyDescent="0.2">
      <c r="A291" s="595" t="str">
        <f t="shared" si="73"/>
        <v/>
      </c>
      <c r="B291" s="596"/>
      <c r="C291" s="596"/>
      <c r="D291" s="596"/>
      <c r="E291" s="597"/>
      <c r="F291" s="596"/>
      <c r="G291" s="596"/>
      <c r="H291" s="598"/>
      <c r="I291" s="598"/>
      <c r="J291" s="598"/>
      <c r="K291" s="948"/>
      <c r="L291" s="822"/>
      <c r="M291" s="822"/>
      <c r="N291" s="950"/>
      <c r="O291" s="599"/>
      <c r="P291" s="597"/>
      <c r="Q291" s="597"/>
      <c r="R291" s="597"/>
      <c r="S291" s="600"/>
      <c r="V291" s="362">
        <f t="shared" si="85"/>
        <v>289</v>
      </c>
      <c r="W291" s="601" t="str">
        <f t="shared" si="86"/>
        <v/>
      </c>
      <c r="X291" s="601" t="str">
        <f t="shared" si="74"/>
        <v/>
      </c>
      <c r="Y291" s="601" t="str">
        <f t="shared" si="75"/>
        <v/>
      </c>
      <c r="Z291" s="601" t="str">
        <f t="shared" si="76"/>
        <v/>
      </c>
      <c r="AA291" s="601" t="str">
        <f t="shared" si="77"/>
        <v/>
      </c>
      <c r="AB291" s="601" t="str">
        <f t="shared" si="78"/>
        <v/>
      </c>
      <c r="AD291" s="362" t="str">
        <f>IF(AK291&lt;&gt;"",MAX(AD$3:AD290)+1,"")</f>
        <v/>
      </c>
      <c r="AE291" s="362" t="str">
        <f>IF(AL291&lt;&gt;"",MAX(AE$3:AE290)+1,"")</f>
        <v/>
      </c>
      <c r="AF291" s="362" t="str">
        <f>IF(AM291&lt;&gt;"",MAX(AF$3:AF290)+1,"")</f>
        <v/>
      </c>
      <c r="AG291" s="362" t="str">
        <f>IF(AN291&lt;&gt;"",MAX(AG$3:AG290)+1,"")</f>
        <v/>
      </c>
      <c r="AH291" s="362" t="str">
        <f>IF(AO291&lt;&gt;"",MAX(AH$3:AH290)+1,"")</f>
        <v/>
      </c>
      <c r="AI291" s="362" t="str">
        <f>IF(AP291&lt;&gt;"",MAX(AI$3:AI290)+1,"")</f>
        <v/>
      </c>
      <c r="AK291" s="362" t="str">
        <f>IF(B291="","",IF(COUNTIF($AK$3:AL290,B291)=0,B291,""))</f>
        <v/>
      </c>
      <c r="AL291" s="362" t="str">
        <f>IF(C291="","",IF($B291='Oneri di Urbanizzazione'!$E$29,IF(COUNTIF($AL$3:AL290,$C291)=0,$C291,""),""))</f>
        <v/>
      </c>
      <c r="AM291" s="362" t="str">
        <f>IF(D291="","",IF(AND($B291='Oneri di Urbanizzazione'!$E$29,$C291='Oneri di Urbanizzazione'!$E$31),IF(COUNTIF(AM$3:AM290,$D291)=0,$D291,""),""))</f>
        <v/>
      </c>
      <c r="AN291" s="362" t="str">
        <f>IF(E291="","",IF(AND($B291='Oneri di Urbanizzazione'!$E$29,$C291='Oneri di Urbanizzazione'!$E$31,$D291='Oneri di Urbanizzazione'!$E$34),IF(COUNTIF(AN$3:AN290,$E291)=0,$E291,""),""))</f>
        <v/>
      </c>
      <c r="AO291" s="362" t="str">
        <f>IF(F291="","",IF(AND($B291='Oneri di Urbanizzazione'!$E$29,$C291='Oneri di Urbanizzazione'!$E$31,$D291='Oneri di Urbanizzazione'!$E$34,$E291='Oneri di Urbanizzazione'!$E$36),IF(COUNTIF(AO$3:AO290,$F291)=0,$F291,""),""))</f>
        <v/>
      </c>
      <c r="AP291" s="362" t="str">
        <f>IF(G291="","",IF(AND($B291='Oneri di Urbanizzazione'!$E$29,$C291='Oneri di Urbanizzazione'!$E$31,$D291='Oneri di Urbanizzazione'!$E$34,$E291='Oneri di Urbanizzazione'!$E$36,$F291='Oneri di Urbanizzazione'!$E$38),IF(COUNTIF(AP$3:AP290,$G291)=0,$G291,""),""))</f>
        <v/>
      </c>
      <c r="AY291">
        <f t="shared" si="87"/>
        <v>289</v>
      </c>
      <c r="AZ291" s="375" t="str">
        <f t="shared" si="79"/>
        <v/>
      </c>
      <c r="BA291" s="375" t="str">
        <f t="shared" si="80"/>
        <v/>
      </c>
      <c r="BB291" s="375" t="str">
        <f t="shared" si="81"/>
        <v/>
      </c>
      <c r="BC291" s="375" t="str">
        <f t="shared" si="82"/>
        <v/>
      </c>
      <c r="BD291" s="375" t="str">
        <f t="shared" si="83"/>
        <v/>
      </c>
      <c r="BE291" s="375" t="str">
        <f t="shared" si="84"/>
        <v/>
      </c>
      <c r="BI291" t="str">
        <f>IF(BP291&lt;&gt;"",MAX(BI$3:BI290)+1,"")</f>
        <v/>
      </c>
      <c r="BJ291" t="str">
        <f>IF(BQ291&lt;&gt;"",MAX(BJ$3:BJ290)+1,"")</f>
        <v/>
      </c>
      <c r="BK291" t="str">
        <f>IF(BR291&lt;&gt;"",MAX(BK$3:BK290)+1,"")</f>
        <v/>
      </c>
      <c r="BL291" t="str">
        <f>IF(BS291&lt;&gt;"",MAX(BL$3:BL290)+1,"")</f>
        <v/>
      </c>
      <c r="BM291" t="str">
        <f>IF(BT291&lt;&gt;"",MAX(BM$3:BM290)+1,"")</f>
        <v/>
      </c>
      <c r="BN291" t="str">
        <f>IF(BU291&lt;&gt;"",MAX(BN$3:BN290)+1,"")</f>
        <v/>
      </c>
      <c r="BP291" t="str">
        <f>IF(B291&lt;&gt;"",IF(COUNTIF(BP$3:BP290,B291)&gt;0,"",B291),"")</f>
        <v/>
      </c>
      <c r="BQ291" t="str">
        <f>IF(C291&lt;&gt;"",IF(COUNTIF(BQ$3:BQ290,C291)&gt;0,"",C291),"")</f>
        <v/>
      </c>
      <c r="BR291" t="str">
        <f>IF(D291&lt;&gt;"",IF(COUNTIF(BR$3:BR290,D291)&gt;0,"",D291),"")</f>
        <v/>
      </c>
      <c r="BS291" t="str">
        <f>IF(E291&lt;&gt;"",IF(COUNTIF(BS$3:BS290,E291)&gt;0,"",E291),"")</f>
        <v/>
      </c>
      <c r="BT291" t="str">
        <f>IF(F291&lt;&gt;"",IF(COUNTIF(BT$3:BT290,F291)&gt;0,"",F291),"")</f>
        <v/>
      </c>
      <c r="BU291" t="str">
        <f>IF(G291&lt;&gt;"",IF(COUNTIF(BU$3:BU290,G291)&gt;0,"",G291),"")</f>
        <v/>
      </c>
    </row>
    <row r="292" spans="1:73" ht="18" x14ac:dyDescent="0.2">
      <c r="A292" s="595" t="str">
        <f t="shared" si="73"/>
        <v/>
      </c>
      <c r="B292" s="596"/>
      <c r="C292" s="596"/>
      <c r="D292" s="596"/>
      <c r="E292" s="597"/>
      <c r="F292" s="596"/>
      <c r="G292" s="596"/>
      <c r="H292" s="598"/>
      <c r="I292" s="598"/>
      <c r="J292" s="598"/>
      <c r="K292" s="948"/>
      <c r="L292" s="822"/>
      <c r="M292" s="822"/>
      <c r="N292" s="950"/>
      <c r="O292" s="599"/>
      <c r="P292" s="597"/>
      <c r="Q292" s="597"/>
      <c r="R292" s="597"/>
      <c r="S292" s="600"/>
      <c r="V292" s="362">
        <f t="shared" si="85"/>
        <v>290</v>
      </c>
      <c r="W292" s="601" t="str">
        <f t="shared" si="86"/>
        <v/>
      </c>
      <c r="X292" s="601" t="str">
        <f t="shared" si="74"/>
        <v/>
      </c>
      <c r="Y292" s="601" t="str">
        <f t="shared" si="75"/>
        <v/>
      </c>
      <c r="Z292" s="601" t="str">
        <f t="shared" si="76"/>
        <v/>
      </c>
      <c r="AA292" s="601" t="str">
        <f t="shared" si="77"/>
        <v/>
      </c>
      <c r="AB292" s="601" t="str">
        <f t="shared" si="78"/>
        <v/>
      </c>
      <c r="AD292" s="362" t="str">
        <f>IF(AK292&lt;&gt;"",MAX(AD$3:AD291)+1,"")</f>
        <v/>
      </c>
      <c r="AE292" s="362" t="str">
        <f>IF(AL292&lt;&gt;"",MAX(AE$3:AE291)+1,"")</f>
        <v/>
      </c>
      <c r="AF292" s="362" t="str">
        <f>IF(AM292&lt;&gt;"",MAX(AF$3:AF291)+1,"")</f>
        <v/>
      </c>
      <c r="AG292" s="362" t="str">
        <f>IF(AN292&lt;&gt;"",MAX(AG$3:AG291)+1,"")</f>
        <v/>
      </c>
      <c r="AH292" s="362" t="str">
        <f>IF(AO292&lt;&gt;"",MAX(AH$3:AH291)+1,"")</f>
        <v/>
      </c>
      <c r="AI292" s="362" t="str">
        <f>IF(AP292&lt;&gt;"",MAX(AI$3:AI291)+1,"")</f>
        <v/>
      </c>
      <c r="AK292" s="362" t="str">
        <f>IF(B292="","",IF(COUNTIF($AK$3:AL291,B292)=0,B292,""))</f>
        <v/>
      </c>
      <c r="AL292" s="362" t="str">
        <f>IF(C292="","",IF($B292='Oneri di Urbanizzazione'!$E$29,IF(COUNTIF($AL$3:AL291,$C292)=0,$C292,""),""))</f>
        <v/>
      </c>
      <c r="AM292" s="362" t="str">
        <f>IF(D292="","",IF(AND($B292='Oneri di Urbanizzazione'!$E$29,$C292='Oneri di Urbanizzazione'!$E$31),IF(COUNTIF(AM$3:AM291,$D292)=0,$D292,""),""))</f>
        <v/>
      </c>
      <c r="AN292" s="362" t="str">
        <f>IF(E292="","",IF(AND($B292='Oneri di Urbanizzazione'!$E$29,$C292='Oneri di Urbanizzazione'!$E$31,$D292='Oneri di Urbanizzazione'!$E$34),IF(COUNTIF(AN$3:AN291,$E292)=0,$E292,""),""))</f>
        <v/>
      </c>
      <c r="AO292" s="362" t="str">
        <f>IF(F292="","",IF(AND($B292='Oneri di Urbanizzazione'!$E$29,$C292='Oneri di Urbanizzazione'!$E$31,$D292='Oneri di Urbanizzazione'!$E$34,$E292='Oneri di Urbanizzazione'!$E$36),IF(COUNTIF(AO$3:AO291,$F292)=0,$F292,""),""))</f>
        <v/>
      </c>
      <c r="AP292" s="362" t="str">
        <f>IF(G292="","",IF(AND($B292='Oneri di Urbanizzazione'!$E$29,$C292='Oneri di Urbanizzazione'!$E$31,$D292='Oneri di Urbanizzazione'!$E$34,$E292='Oneri di Urbanizzazione'!$E$36,$F292='Oneri di Urbanizzazione'!$E$38),IF(COUNTIF(AP$3:AP291,$G292)=0,$G292,""),""))</f>
        <v/>
      </c>
      <c r="AY292">
        <f t="shared" si="87"/>
        <v>290</v>
      </c>
      <c r="AZ292" s="375" t="str">
        <f t="shared" si="79"/>
        <v/>
      </c>
      <c r="BA292" s="375" t="str">
        <f t="shared" si="80"/>
        <v/>
      </c>
      <c r="BB292" s="375" t="str">
        <f t="shared" si="81"/>
        <v/>
      </c>
      <c r="BC292" s="375" t="str">
        <f t="shared" si="82"/>
        <v/>
      </c>
      <c r="BD292" s="375" t="str">
        <f t="shared" si="83"/>
        <v/>
      </c>
      <c r="BE292" s="375" t="str">
        <f t="shared" si="84"/>
        <v/>
      </c>
      <c r="BI292" t="str">
        <f>IF(BP292&lt;&gt;"",MAX(BI$3:BI291)+1,"")</f>
        <v/>
      </c>
      <c r="BJ292" t="str">
        <f>IF(BQ292&lt;&gt;"",MAX(BJ$3:BJ291)+1,"")</f>
        <v/>
      </c>
      <c r="BK292" t="str">
        <f>IF(BR292&lt;&gt;"",MAX(BK$3:BK291)+1,"")</f>
        <v/>
      </c>
      <c r="BL292" t="str">
        <f>IF(BS292&lt;&gt;"",MAX(BL$3:BL291)+1,"")</f>
        <v/>
      </c>
      <c r="BM292" t="str">
        <f>IF(BT292&lt;&gt;"",MAX(BM$3:BM291)+1,"")</f>
        <v/>
      </c>
      <c r="BN292" t="str">
        <f>IF(BU292&lt;&gt;"",MAX(BN$3:BN291)+1,"")</f>
        <v/>
      </c>
      <c r="BP292" t="str">
        <f>IF(B292&lt;&gt;"",IF(COUNTIF(BP$3:BP291,B292)&gt;0,"",B292),"")</f>
        <v/>
      </c>
      <c r="BQ292" t="str">
        <f>IF(C292&lt;&gt;"",IF(COUNTIF(BQ$3:BQ291,C292)&gt;0,"",C292),"")</f>
        <v/>
      </c>
      <c r="BR292" t="str">
        <f>IF(D292&lt;&gt;"",IF(COUNTIF(BR$3:BR291,D292)&gt;0,"",D292),"")</f>
        <v/>
      </c>
      <c r="BS292" t="str">
        <f>IF(E292&lt;&gt;"",IF(COUNTIF(BS$3:BS291,E292)&gt;0,"",E292),"")</f>
        <v/>
      </c>
      <c r="BT292" t="str">
        <f>IF(F292&lt;&gt;"",IF(COUNTIF(BT$3:BT291,F292)&gt;0,"",F292),"")</f>
        <v/>
      </c>
      <c r="BU292" t="str">
        <f>IF(G292&lt;&gt;"",IF(COUNTIF(BU$3:BU291,G292)&gt;0,"",G292),"")</f>
        <v/>
      </c>
    </row>
    <row r="293" spans="1:73" ht="18" x14ac:dyDescent="0.2">
      <c r="A293" s="595" t="str">
        <f t="shared" si="73"/>
        <v/>
      </c>
      <c r="B293" s="596"/>
      <c r="C293" s="596"/>
      <c r="D293" s="596"/>
      <c r="E293" s="597"/>
      <c r="F293" s="596"/>
      <c r="G293" s="596"/>
      <c r="H293" s="598"/>
      <c r="I293" s="598"/>
      <c r="J293" s="598"/>
      <c r="K293" s="948"/>
      <c r="L293" s="822"/>
      <c r="M293" s="822"/>
      <c r="N293" s="950"/>
      <c r="O293" s="599"/>
      <c r="P293" s="597"/>
      <c r="Q293" s="597"/>
      <c r="R293" s="597"/>
      <c r="S293" s="600"/>
      <c r="V293" s="362">
        <f t="shared" si="85"/>
        <v>291</v>
      </c>
      <c r="W293" s="601" t="str">
        <f t="shared" si="86"/>
        <v/>
      </c>
      <c r="X293" s="601" t="str">
        <f t="shared" si="74"/>
        <v/>
      </c>
      <c r="Y293" s="601" t="str">
        <f t="shared" si="75"/>
        <v/>
      </c>
      <c r="Z293" s="601" t="str">
        <f t="shared" si="76"/>
        <v/>
      </c>
      <c r="AA293" s="601" t="str">
        <f t="shared" si="77"/>
        <v/>
      </c>
      <c r="AB293" s="601" t="str">
        <f t="shared" si="78"/>
        <v/>
      </c>
      <c r="AD293" s="362" t="str">
        <f>IF(AK293&lt;&gt;"",MAX(AD$3:AD292)+1,"")</f>
        <v/>
      </c>
      <c r="AE293" s="362" t="str">
        <f>IF(AL293&lt;&gt;"",MAX(AE$3:AE292)+1,"")</f>
        <v/>
      </c>
      <c r="AF293" s="362" t="str">
        <f>IF(AM293&lt;&gt;"",MAX(AF$3:AF292)+1,"")</f>
        <v/>
      </c>
      <c r="AG293" s="362" t="str">
        <f>IF(AN293&lt;&gt;"",MAX(AG$3:AG292)+1,"")</f>
        <v/>
      </c>
      <c r="AH293" s="362" t="str">
        <f>IF(AO293&lt;&gt;"",MAX(AH$3:AH292)+1,"")</f>
        <v/>
      </c>
      <c r="AI293" s="362" t="str">
        <f>IF(AP293&lt;&gt;"",MAX(AI$3:AI292)+1,"")</f>
        <v/>
      </c>
      <c r="AK293" s="362" t="str">
        <f>IF(B293="","",IF(COUNTIF($AK$3:AL292,B293)=0,B293,""))</f>
        <v/>
      </c>
      <c r="AL293" s="362" t="str">
        <f>IF(C293="","",IF($B293='Oneri di Urbanizzazione'!$E$29,IF(COUNTIF($AL$3:AL292,$C293)=0,$C293,""),""))</f>
        <v/>
      </c>
      <c r="AM293" s="362" t="str">
        <f>IF(D293="","",IF(AND($B293='Oneri di Urbanizzazione'!$E$29,$C293='Oneri di Urbanizzazione'!$E$31),IF(COUNTIF(AM$3:AM292,$D293)=0,$D293,""),""))</f>
        <v/>
      </c>
      <c r="AN293" s="362" t="str">
        <f>IF(E293="","",IF(AND($B293='Oneri di Urbanizzazione'!$E$29,$C293='Oneri di Urbanizzazione'!$E$31,$D293='Oneri di Urbanizzazione'!$E$34),IF(COUNTIF(AN$3:AN292,$E293)=0,$E293,""),""))</f>
        <v/>
      </c>
      <c r="AO293" s="362" t="str">
        <f>IF(F293="","",IF(AND($B293='Oneri di Urbanizzazione'!$E$29,$C293='Oneri di Urbanizzazione'!$E$31,$D293='Oneri di Urbanizzazione'!$E$34,$E293='Oneri di Urbanizzazione'!$E$36),IF(COUNTIF(AO$3:AO292,$F293)=0,$F293,""),""))</f>
        <v/>
      </c>
      <c r="AP293" s="362" t="str">
        <f>IF(G293="","",IF(AND($B293='Oneri di Urbanizzazione'!$E$29,$C293='Oneri di Urbanizzazione'!$E$31,$D293='Oneri di Urbanizzazione'!$E$34,$E293='Oneri di Urbanizzazione'!$E$36,$F293='Oneri di Urbanizzazione'!$E$38),IF(COUNTIF(AP$3:AP292,$G293)=0,$G293,""),""))</f>
        <v/>
      </c>
      <c r="AY293">
        <f t="shared" si="87"/>
        <v>291</v>
      </c>
      <c r="AZ293" s="375" t="str">
        <f t="shared" si="79"/>
        <v/>
      </c>
      <c r="BA293" s="375" t="str">
        <f t="shared" si="80"/>
        <v/>
      </c>
      <c r="BB293" s="375" t="str">
        <f t="shared" si="81"/>
        <v/>
      </c>
      <c r="BC293" s="375" t="str">
        <f t="shared" si="82"/>
        <v/>
      </c>
      <c r="BD293" s="375" t="str">
        <f t="shared" si="83"/>
        <v/>
      </c>
      <c r="BE293" s="375" t="str">
        <f t="shared" si="84"/>
        <v/>
      </c>
      <c r="BI293" t="str">
        <f>IF(BP293&lt;&gt;"",MAX(BI$3:BI292)+1,"")</f>
        <v/>
      </c>
      <c r="BJ293" t="str">
        <f>IF(BQ293&lt;&gt;"",MAX(BJ$3:BJ292)+1,"")</f>
        <v/>
      </c>
      <c r="BK293" t="str">
        <f>IF(BR293&lt;&gt;"",MAX(BK$3:BK292)+1,"")</f>
        <v/>
      </c>
      <c r="BL293" t="str">
        <f>IF(BS293&lt;&gt;"",MAX(BL$3:BL292)+1,"")</f>
        <v/>
      </c>
      <c r="BM293" t="str">
        <f>IF(BT293&lt;&gt;"",MAX(BM$3:BM292)+1,"")</f>
        <v/>
      </c>
      <c r="BN293" t="str">
        <f>IF(BU293&lt;&gt;"",MAX(BN$3:BN292)+1,"")</f>
        <v/>
      </c>
      <c r="BP293" t="str">
        <f>IF(B293&lt;&gt;"",IF(COUNTIF(BP$3:BP292,B293)&gt;0,"",B293),"")</f>
        <v/>
      </c>
      <c r="BQ293" t="str">
        <f>IF(C293&lt;&gt;"",IF(COUNTIF(BQ$3:BQ292,C293)&gt;0,"",C293),"")</f>
        <v/>
      </c>
      <c r="BR293" t="str">
        <f>IF(D293&lt;&gt;"",IF(COUNTIF(BR$3:BR292,D293)&gt;0,"",D293),"")</f>
        <v/>
      </c>
      <c r="BS293" t="str">
        <f>IF(E293&lt;&gt;"",IF(COUNTIF(BS$3:BS292,E293)&gt;0,"",E293),"")</f>
        <v/>
      </c>
      <c r="BT293" t="str">
        <f>IF(F293&lt;&gt;"",IF(COUNTIF(BT$3:BT292,F293)&gt;0,"",F293),"")</f>
        <v/>
      </c>
      <c r="BU293" t="str">
        <f>IF(G293&lt;&gt;"",IF(COUNTIF(BU$3:BU292,G293)&gt;0,"",G293),"")</f>
        <v/>
      </c>
    </row>
    <row r="294" spans="1:73" ht="18" x14ac:dyDescent="0.2">
      <c r="A294" s="595" t="str">
        <f t="shared" si="73"/>
        <v/>
      </c>
      <c r="B294" s="596"/>
      <c r="C294" s="596"/>
      <c r="D294" s="596"/>
      <c r="E294" s="597"/>
      <c r="F294" s="596"/>
      <c r="G294" s="596"/>
      <c r="H294" s="598"/>
      <c r="I294" s="598"/>
      <c r="J294" s="598"/>
      <c r="K294" s="948"/>
      <c r="L294" s="822"/>
      <c r="M294" s="822"/>
      <c r="N294" s="950"/>
      <c r="O294" s="599"/>
      <c r="P294" s="597"/>
      <c r="Q294" s="597"/>
      <c r="R294" s="597"/>
      <c r="S294" s="600"/>
      <c r="V294" s="362">
        <f t="shared" si="85"/>
        <v>292</v>
      </c>
      <c r="W294" s="601" t="str">
        <f t="shared" si="86"/>
        <v/>
      </c>
      <c r="X294" s="601" t="str">
        <f t="shared" si="74"/>
        <v/>
      </c>
      <c r="Y294" s="601" t="str">
        <f t="shared" si="75"/>
        <v/>
      </c>
      <c r="Z294" s="601" t="str">
        <f t="shared" si="76"/>
        <v/>
      </c>
      <c r="AA294" s="601" t="str">
        <f t="shared" si="77"/>
        <v/>
      </c>
      <c r="AB294" s="601" t="str">
        <f t="shared" si="78"/>
        <v/>
      </c>
      <c r="AD294" s="362" t="str">
        <f>IF(AK294&lt;&gt;"",MAX(AD$3:AD293)+1,"")</f>
        <v/>
      </c>
      <c r="AE294" s="362" t="str">
        <f>IF(AL294&lt;&gt;"",MAX(AE$3:AE293)+1,"")</f>
        <v/>
      </c>
      <c r="AF294" s="362" t="str">
        <f>IF(AM294&lt;&gt;"",MAX(AF$3:AF293)+1,"")</f>
        <v/>
      </c>
      <c r="AG294" s="362" t="str">
        <f>IF(AN294&lt;&gt;"",MAX(AG$3:AG293)+1,"")</f>
        <v/>
      </c>
      <c r="AH294" s="362" t="str">
        <f>IF(AO294&lt;&gt;"",MAX(AH$3:AH293)+1,"")</f>
        <v/>
      </c>
      <c r="AI294" s="362" t="str">
        <f>IF(AP294&lt;&gt;"",MAX(AI$3:AI293)+1,"")</f>
        <v/>
      </c>
      <c r="AK294" s="362" t="str">
        <f>IF(B294="","",IF(COUNTIF($AK$3:AL293,B294)=0,B294,""))</f>
        <v/>
      </c>
      <c r="AL294" s="362" t="str">
        <f>IF(C294="","",IF($B294='Oneri di Urbanizzazione'!$E$29,IF(COUNTIF($AL$3:AL293,$C294)=0,$C294,""),""))</f>
        <v/>
      </c>
      <c r="AM294" s="362" t="str">
        <f>IF(D294="","",IF(AND($B294='Oneri di Urbanizzazione'!$E$29,$C294='Oneri di Urbanizzazione'!$E$31),IF(COUNTIF(AM$3:AM293,$D294)=0,$D294,""),""))</f>
        <v/>
      </c>
      <c r="AN294" s="362" t="str">
        <f>IF(E294="","",IF(AND($B294='Oneri di Urbanizzazione'!$E$29,$C294='Oneri di Urbanizzazione'!$E$31,$D294='Oneri di Urbanizzazione'!$E$34),IF(COUNTIF(AN$3:AN293,$E294)=0,$E294,""),""))</f>
        <v/>
      </c>
      <c r="AO294" s="362" t="str">
        <f>IF(F294="","",IF(AND($B294='Oneri di Urbanizzazione'!$E$29,$C294='Oneri di Urbanizzazione'!$E$31,$D294='Oneri di Urbanizzazione'!$E$34,$E294='Oneri di Urbanizzazione'!$E$36),IF(COUNTIF(AO$3:AO293,$F294)=0,$F294,""),""))</f>
        <v/>
      </c>
      <c r="AP294" s="362" t="str">
        <f>IF(G294="","",IF(AND($B294='Oneri di Urbanizzazione'!$E$29,$C294='Oneri di Urbanizzazione'!$E$31,$D294='Oneri di Urbanizzazione'!$E$34,$E294='Oneri di Urbanizzazione'!$E$36,$F294='Oneri di Urbanizzazione'!$E$38),IF(COUNTIF(AP$3:AP293,$G294)=0,$G294,""),""))</f>
        <v/>
      </c>
      <c r="AY294">
        <f t="shared" si="87"/>
        <v>292</v>
      </c>
      <c r="AZ294" s="375" t="str">
        <f t="shared" si="79"/>
        <v/>
      </c>
      <c r="BA294" s="375" t="str">
        <f t="shared" si="80"/>
        <v/>
      </c>
      <c r="BB294" s="375" t="str">
        <f t="shared" si="81"/>
        <v/>
      </c>
      <c r="BC294" s="375" t="str">
        <f t="shared" si="82"/>
        <v/>
      </c>
      <c r="BD294" s="375" t="str">
        <f t="shared" si="83"/>
        <v/>
      </c>
      <c r="BE294" s="375" t="str">
        <f t="shared" si="84"/>
        <v/>
      </c>
      <c r="BI294" t="str">
        <f>IF(BP294&lt;&gt;"",MAX(BI$3:BI293)+1,"")</f>
        <v/>
      </c>
      <c r="BJ294" t="str">
        <f>IF(BQ294&lt;&gt;"",MAX(BJ$3:BJ293)+1,"")</f>
        <v/>
      </c>
      <c r="BK294" t="str">
        <f>IF(BR294&lt;&gt;"",MAX(BK$3:BK293)+1,"")</f>
        <v/>
      </c>
      <c r="BL294" t="str">
        <f>IF(BS294&lt;&gt;"",MAX(BL$3:BL293)+1,"")</f>
        <v/>
      </c>
      <c r="BM294" t="str">
        <f>IF(BT294&lt;&gt;"",MAX(BM$3:BM293)+1,"")</f>
        <v/>
      </c>
      <c r="BN294" t="str">
        <f>IF(BU294&lt;&gt;"",MAX(BN$3:BN293)+1,"")</f>
        <v/>
      </c>
      <c r="BP294" t="str">
        <f>IF(B294&lt;&gt;"",IF(COUNTIF(BP$3:BP293,B294)&gt;0,"",B294),"")</f>
        <v/>
      </c>
      <c r="BQ294" t="str">
        <f>IF(C294&lt;&gt;"",IF(COUNTIF(BQ$3:BQ293,C294)&gt;0,"",C294),"")</f>
        <v/>
      </c>
      <c r="BR294" t="str">
        <f>IF(D294&lt;&gt;"",IF(COUNTIF(BR$3:BR293,D294)&gt;0,"",D294),"")</f>
        <v/>
      </c>
      <c r="BS294" t="str">
        <f>IF(E294&lt;&gt;"",IF(COUNTIF(BS$3:BS293,E294)&gt;0,"",E294),"")</f>
        <v/>
      </c>
      <c r="BT294" t="str">
        <f>IF(F294&lt;&gt;"",IF(COUNTIF(BT$3:BT293,F294)&gt;0,"",F294),"")</f>
        <v/>
      </c>
      <c r="BU294" t="str">
        <f>IF(G294&lt;&gt;"",IF(COUNTIF(BU$3:BU293,G294)&gt;0,"",G294),"")</f>
        <v/>
      </c>
    </row>
    <row r="295" spans="1:73" ht="18" x14ac:dyDescent="0.2">
      <c r="A295" s="595" t="str">
        <f t="shared" si="73"/>
        <v/>
      </c>
      <c r="B295" s="596"/>
      <c r="C295" s="596"/>
      <c r="D295" s="596"/>
      <c r="E295" s="597"/>
      <c r="F295" s="596"/>
      <c r="G295" s="596"/>
      <c r="H295" s="598"/>
      <c r="I295" s="598"/>
      <c r="J295" s="598"/>
      <c r="K295" s="948"/>
      <c r="L295" s="822"/>
      <c r="M295" s="822"/>
      <c r="N295" s="950"/>
      <c r="O295" s="599"/>
      <c r="P295" s="597"/>
      <c r="Q295" s="597"/>
      <c r="R295" s="597"/>
      <c r="S295" s="600"/>
      <c r="V295" s="362">
        <f t="shared" si="85"/>
        <v>293</v>
      </c>
      <c r="W295" s="601" t="str">
        <f t="shared" si="86"/>
        <v/>
      </c>
      <c r="X295" s="601" t="str">
        <f t="shared" si="74"/>
        <v/>
      </c>
      <c r="Y295" s="601" t="str">
        <f t="shared" si="75"/>
        <v/>
      </c>
      <c r="Z295" s="601" t="str">
        <f t="shared" si="76"/>
        <v/>
      </c>
      <c r="AA295" s="601" t="str">
        <f t="shared" si="77"/>
        <v/>
      </c>
      <c r="AB295" s="601" t="str">
        <f t="shared" si="78"/>
        <v/>
      </c>
      <c r="AD295" s="362" t="str">
        <f>IF(AK295&lt;&gt;"",MAX(AD$3:AD294)+1,"")</f>
        <v/>
      </c>
      <c r="AE295" s="362" t="str">
        <f>IF(AL295&lt;&gt;"",MAX(AE$3:AE294)+1,"")</f>
        <v/>
      </c>
      <c r="AF295" s="362" t="str">
        <f>IF(AM295&lt;&gt;"",MAX(AF$3:AF294)+1,"")</f>
        <v/>
      </c>
      <c r="AG295" s="362" t="str">
        <f>IF(AN295&lt;&gt;"",MAX(AG$3:AG294)+1,"")</f>
        <v/>
      </c>
      <c r="AH295" s="362" t="str">
        <f>IF(AO295&lt;&gt;"",MAX(AH$3:AH294)+1,"")</f>
        <v/>
      </c>
      <c r="AI295" s="362" t="str">
        <f>IF(AP295&lt;&gt;"",MAX(AI$3:AI294)+1,"")</f>
        <v/>
      </c>
      <c r="AK295" s="362" t="str">
        <f>IF(B295="","",IF(COUNTIF($AK$3:AL294,B295)=0,B295,""))</f>
        <v/>
      </c>
      <c r="AL295" s="362" t="str">
        <f>IF(C295="","",IF($B295='Oneri di Urbanizzazione'!$E$29,IF(COUNTIF($AL$3:AL294,$C295)=0,$C295,""),""))</f>
        <v/>
      </c>
      <c r="AM295" s="362" t="str">
        <f>IF(D295="","",IF(AND($B295='Oneri di Urbanizzazione'!$E$29,$C295='Oneri di Urbanizzazione'!$E$31),IF(COUNTIF(AM$3:AM294,$D295)=0,$D295,""),""))</f>
        <v/>
      </c>
      <c r="AN295" s="362" t="str">
        <f>IF(E295="","",IF(AND($B295='Oneri di Urbanizzazione'!$E$29,$C295='Oneri di Urbanizzazione'!$E$31,$D295='Oneri di Urbanizzazione'!$E$34),IF(COUNTIF(AN$3:AN294,$E295)=0,$E295,""),""))</f>
        <v/>
      </c>
      <c r="AO295" s="362" t="str">
        <f>IF(F295="","",IF(AND($B295='Oneri di Urbanizzazione'!$E$29,$C295='Oneri di Urbanizzazione'!$E$31,$D295='Oneri di Urbanizzazione'!$E$34,$E295='Oneri di Urbanizzazione'!$E$36),IF(COUNTIF(AO$3:AO294,$F295)=0,$F295,""),""))</f>
        <v/>
      </c>
      <c r="AP295" s="362" t="str">
        <f>IF(G295="","",IF(AND($B295='Oneri di Urbanizzazione'!$E$29,$C295='Oneri di Urbanizzazione'!$E$31,$D295='Oneri di Urbanizzazione'!$E$34,$E295='Oneri di Urbanizzazione'!$E$36,$F295='Oneri di Urbanizzazione'!$E$38),IF(COUNTIF(AP$3:AP294,$G295)=0,$G295,""),""))</f>
        <v/>
      </c>
      <c r="AY295">
        <f t="shared" si="87"/>
        <v>293</v>
      </c>
      <c r="AZ295" s="375" t="str">
        <f t="shared" si="79"/>
        <v/>
      </c>
      <c r="BA295" s="375" t="str">
        <f t="shared" si="80"/>
        <v/>
      </c>
      <c r="BB295" s="375" t="str">
        <f t="shared" si="81"/>
        <v/>
      </c>
      <c r="BC295" s="375" t="str">
        <f t="shared" si="82"/>
        <v/>
      </c>
      <c r="BD295" s="375" t="str">
        <f t="shared" si="83"/>
        <v/>
      </c>
      <c r="BE295" s="375" t="str">
        <f t="shared" si="84"/>
        <v/>
      </c>
      <c r="BI295" t="str">
        <f>IF(BP295&lt;&gt;"",MAX(BI$3:BI294)+1,"")</f>
        <v/>
      </c>
      <c r="BJ295" t="str">
        <f>IF(BQ295&lt;&gt;"",MAX(BJ$3:BJ294)+1,"")</f>
        <v/>
      </c>
      <c r="BK295" t="str">
        <f>IF(BR295&lt;&gt;"",MAX(BK$3:BK294)+1,"")</f>
        <v/>
      </c>
      <c r="BL295" t="str">
        <f>IF(BS295&lt;&gt;"",MAX(BL$3:BL294)+1,"")</f>
        <v/>
      </c>
      <c r="BM295" t="str">
        <f>IF(BT295&lt;&gt;"",MAX(BM$3:BM294)+1,"")</f>
        <v/>
      </c>
      <c r="BN295" t="str">
        <f>IF(BU295&lt;&gt;"",MAX(BN$3:BN294)+1,"")</f>
        <v/>
      </c>
      <c r="BP295" t="str">
        <f>IF(B295&lt;&gt;"",IF(COUNTIF(BP$3:BP294,B295)&gt;0,"",B295),"")</f>
        <v/>
      </c>
      <c r="BQ295" t="str">
        <f>IF(C295&lt;&gt;"",IF(COUNTIF(BQ$3:BQ294,C295)&gt;0,"",C295),"")</f>
        <v/>
      </c>
      <c r="BR295" t="str">
        <f>IF(D295&lt;&gt;"",IF(COUNTIF(BR$3:BR294,D295)&gt;0,"",D295),"")</f>
        <v/>
      </c>
      <c r="BS295" t="str">
        <f>IF(E295&lt;&gt;"",IF(COUNTIF(BS$3:BS294,E295)&gt;0,"",E295),"")</f>
        <v/>
      </c>
      <c r="BT295" t="str">
        <f>IF(F295&lt;&gt;"",IF(COUNTIF(BT$3:BT294,F295)&gt;0,"",F295),"")</f>
        <v/>
      </c>
      <c r="BU295" t="str">
        <f>IF(G295&lt;&gt;"",IF(COUNTIF(BU$3:BU294,G295)&gt;0,"",G295),"")</f>
        <v/>
      </c>
    </row>
    <row r="296" spans="1:73" ht="18" x14ac:dyDescent="0.2">
      <c r="A296" s="595" t="str">
        <f t="shared" si="73"/>
        <v/>
      </c>
      <c r="B296" s="596"/>
      <c r="C296" s="596"/>
      <c r="D296" s="596"/>
      <c r="E296" s="597"/>
      <c r="F296" s="596"/>
      <c r="G296" s="596"/>
      <c r="H296" s="598"/>
      <c r="I296" s="598"/>
      <c r="J296" s="598"/>
      <c r="K296" s="948"/>
      <c r="L296" s="822"/>
      <c r="M296" s="822"/>
      <c r="N296" s="950"/>
      <c r="O296" s="599"/>
      <c r="P296" s="597"/>
      <c r="Q296" s="597"/>
      <c r="R296" s="597"/>
      <c r="S296" s="600"/>
      <c r="V296" s="362">
        <f t="shared" si="85"/>
        <v>294</v>
      </c>
      <c r="W296" s="601" t="str">
        <f t="shared" si="86"/>
        <v/>
      </c>
      <c r="X296" s="601" t="str">
        <f t="shared" si="74"/>
        <v/>
      </c>
      <c r="Y296" s="601" t="str">
        <f t="shared" si="75"/>
        <v/>
      </c>
      <c r="Z296" s="601" t="str">
        <f t="shared" si="76"/>
        <v/>
      </c>
      <c r="AA296" s="601" t="str">
        <f t="shared" si="77"/>
        <v/>
      </c>
      <c r="AB296" s="601" t="str">
        <f t="shared" si="78"/>
        <v/>
      </c>
      <c r="AD296" s="362" t="str">
        <f>IF(AK296&lt;&gt;"",MAX(AD$3:AD295)+1,"")</f>
        <v/>
      </c>
      <c r="AE296" s="362" t="str">
        <f>IF(AL296&lt;&gt;"",MAX(AE$3:AE295)+1,"")</f>
        <v/>
      </c>
      <c r="AF296" s="362" t="str">
        <f>IF(AM296&lt;&gt;"",MAX(AF$3:AF295)+1,"")</f>
        <v/>
      </c>
      <c r="AG296" s="362" t="str">
        <f>IF(AN296&lt;&gt;"",MAX(AG$3:AG295)+1,"")</f>
        <v/>
      </c>
      <c r="AH296" s="362" t="str">
        <f>IF(AO296&lt;&gt;"",MAX(AH$3:AH295)+1,"")</f>
        <v/>
      </c>
      <c r="AI296" s="362" t="str">
        <f>IF(AP296&lt;&gt;"",MAX(AI$3:AI295)+1,"")</f>
        <v/>
      </c>
      <c r="AK296" s="362" t="str">
        <f>IF(B296="","",IF(COUNTIF($AK$3:AL295,B296)=0,B296,""))</f>
        <v/>
      </c>
      <c r="AL296" s="362" t="str">
        <f>IF(C296="","",IF($B296='Oneri di Urbanizzazione'!$E$29,IF(COUNTIF($AL$3:AL295,$C296)=0,$C296,""),""))</f>
        <v/>
      </c>
      <c r="AM296" s="362" t="str">
        <f>IF(D296="","",IF(AND($B296='Oneri di Urbanizzazione'!$E$29,$C296='Oneri di Urbanizzazione'!$E$31),IF(COUNTIF(AM$3:AM295,$D296)=0,$D296,""),""))</f>
        <v/>
      </c>
      <c r="AN296" s="362" t="str">
        <f>IF(E296="","",IF(AND($B296='Oneri di Urbanizzazione'!$E$29,$C296='Oneri di Urbanizzazione'!$E$31,$D296='Oneri di Urbanizzazione'!$E$34),IF(COUNTIF(AN$3:AN295,$E296)=0,$E296,""),""))</f>
        <v/>
      </c>
      <c r="AO296" s="362" t="str">
        <f>IF(F296="","",IF(AND($B296='Oneri di Urbanizzazione'!$E$29,$C296='Oneri di Urbanizzazione'!$E$31,$D296='Oneri di Urbanizzazione'!$E$34,$E296='Oneri di Urbanizzazione'!$E$36),IF(COUNTIF(AO$3:AO295,$F296)=0,$F296,""),""))</f>
        <v/>
      </c>
      <c r="AP296" s="362" t="str">
        <f>IF(G296="","",IF(AND($B296='Oneri di Urbanizzazione'!$E$29,$C296='Oneri di Urbanizzazione'!$E$31,$D296='Oneri di Urbanizzazione'!$E$34,$E296='Oneri di Urbanizzazione'!$E$36,$F296='Oneri di Urbanizzazione'!$E$38),IF(COUNTIF(AP$3:AP295,$G296)=0,$G296,""),""))</f>
        <v/>
      </c>
      <c r="AY296">
        <f t="shared" si="87"/>
        <v>294</v>
      </c>
      <c r="AZ296" s="375" t="str">
        <f t="shared" si="79"/>
        <v/>
      </c>
      <c r="BA296" s="375" t="str">
        <f t="shared" si="80"/>
        <v/>
      </c>
      <c r="BB296" s="375" t="str">
        <f t="shared" si="81"/>
        <v/>
      </c>
      <c r="BC296" s="375" t="str">
        <f t="shared" si="82"/>
        <v/>
      </c>
      <c r="BD296" s="375" t="str">
        <f t="shared" si="83"/>
        <v/>
      </c>
      <c r="BE296" s="375" t="str">
        <f t="shared" si="84"/>
        <v/>
      </c>
      <c r="BI296" t="str">
        <f>IF(BP296&lt;&gt;"",MAX(BI$3:BI295)+1,"")</f>
        <v/>
      </c>
      <c r="BJ296" t="str">
        <f>IF(BQ296&lt;&gt;"",MAX(BJ$3:BJ295)+1,"")</f>
        <v/>
      </c>
      <c r="BK296" t="str">
        <f>IF(BR296&lt;&gt;"",MAX(BK$3:BK295)+1,"")</f>
        <v/>
      </c>
      <c r="BL296" t="str">
        <f>IF(BS296&lt;&gt;"",MAX(BL$3:BL295)+1,"")</f>
        <v/>
      </c>
      <c r="BM296" t="str">
        <f>IF(BT296&lt;&gt;"",MAX(BM$3:BM295)+1,"")</f>
        <v/>
      </c>
      <c r="BN296" t="str">
        <f>IF(BU296&lt;&gt;"",MAX(BN$3:BN295)+1,"")</f>
        <v/>
      </c>
      <c r="BP296" t="str">
        <f>IF(B296&lt;&gt;"",IF(COUNTIF(BP$3:BP295,B296)&gt;0,"",B296),"")</f>
        <v/>
      </c>
      <c r="BQ296" t="str">
        <f>IF(C296&lt;&gt;"",IF(COUNTIF(BQ$3:BQ295,C296)&gt;0,"",C296),"")</f>
        <v/>
      </c>
      <c r="BR296" t="str">
        <f>IF(D296&lt;&gt;"",IF(COUNTIF(BR$3:BR295,D296)&gt;0,"",D296),"")</f>
        <v/>
      </c>
      <c r="BS296" t="str">
        <f>IF(E296&lt;&gt;"",IF(COUNTIF(BS$3:BS295,E296)&gt;0,"",E296),"")</f>
        <v/>
      </c>
      <c r="BT296" t="str">
        <f>IF(F296&lt;&gt;"",IF(COUNTIF(BT$3:BT295,F296)&gt;0,"",F296),"")</f>
        <v/>
      </c>
      <c r="BU296" t="str">
        <f>IF(G296&lt;&gt;"",IF(COUNTIF(BU$3:BU295,G296)&gt;0,"",G296),"")</f>
        <v/>
      </c>
    </row>
    <row r="297" spans="1:73" ht="18" x14ac:dyDescent="0.2">
      <c r="A297" s="595" t="str">
        <f t="shared" si="73"/>
        <v/>
      </c>
      <c r="B297" s="596"/>
      <c r="C297" s="596"/>
      <c r="D297" s="596"/>
      <c r="E297" s="597"/>
      <c r="F297" s="596"/>
      <c r="G297" s="596"/>
      <c r="H297" s="598"/>
      <c r="I297" s="598"/>
      <c r="J297" s="598"/>
      <c r="K297" s="948"/>
      <c r="L297" s="822"/>
      <c r="M297" s="822"/>
      <c r="N297" s="950"/>
      <c r="O297" s="599"/>
      <c r="P297" s="597"/>
      <c r="Q297" s="597"/>
      <c r="R297" s="597"/>
      <c r="S297" s="600"/>
      <c r="V297" s="362">
        <f t="shared" si="85"/>
        <v>295</v>
      </c>
      <c r="W297" s="601" t="str">
        <f t="shared" si="86"/>
        <v/>
      </c>
      <c r="X297" s="601" t="str">
        <f t="shared" si="74"/>
        <v/>
      </c>
      <c r="Y297" s="601" t="str">
        <f t="shared" si="75"/>
        <v/>
      </c>
      <c r="Z297" s="601" t="str">
        <f t="shared" si="76"/>
        <v/>
      </c>
      <c r="AA297" s="601" t="str">
        <f t="shared" si="77"/>
        <v/>
      </c>
      <c r="AB297" s="601" t="str">
        <f t="shared" si="78"/>
        <v/>
      </c>
      <c r="AD297" s="362" t="str">
        <f>IF(AK297&lt;&gt;"",MAX(AD$3:AD296)+1,"")</f>
        <v/>
      </c>
      <c r="AE297" s="362" t="str">
        <f>IF(AL297&lt;&gt;"",MAX(AE$3:AE296)+1,"")</f>
        <v/>
      </c>
      <c r="AF297" s="362" t="str">
        <f>IF(AM297&lt;&gt;"",MAX(AF$3:AF296)+1,"")</f>
        <v/>
      </c>
      <c r="AG297" s="362" t="str">
        <f>IF(AN297&lt;&gt;"",MAX(AG$3:AG296)+1,"")</f>
        <v/>
      </c>
      <c r="AH297" s="362" t="str">
        <f>IF(AO297&lt;&gt;"",MAX(AH$3:AH296)+1,"")</f>
        <v/>
      </c>
      <c r="AI297" s="362" t="str">
        <f>IF(AP297&lt;&gt;"",MAX(AI$3:AI296)+1,"")</f>
        <v/>
      </c>
      <c r="AK297" s="362" t="str">
        <f>IF(B297="","",IF(COUNTIF($AK$3:AL296,B297)=0,B297,""))</f>
        <v/>
      </c>
      <c r="AL297" s="362" t="str">
        <f>IF(C297="","",IF($B297='Oneri di Urbanizzazione'!$E$29,IF(COUNTIF($AL$3:AL296,$C297)=0,$C297,""),""))</f>
        <v/>
      </c>
      <c r="AM297" s="362" t="str">
        <f>IF(D297="","",IF(AND($B297='Oneri di Urbanizzazione'!$E$29,$C297='Oneri di Urbanizzazione'!$E$31),IF(COUNTIF(AM$3:AM296,$D297)=0,$D297,""),""))</f>
        <v/>
      </c>
      <c r="AN297" s="362" t="str">
        <f>IF(E297="","",IF(AND($B297='Oneri di Urbanizzazione'!$E$29,$C297='Oneri di Urbanizzazione'!$E$31,$D297='Oneri di Urbanizzazione'!$E$34),IF(COUNTIF(AN$3:AN296,$E297)=0,$E297,""),""))</f>
        <v/>
      </c>
      <c r="AO297" s="362" t="str">
        <f>IF(F297="","",IF(AND($B297='Oneri di Urbanizzazione'!$E$29,$C297='Oneri di Urbanizzazione'!$E$31,$D297='Oneri di Urbanizzazione'!$E$34,$E297='Oneri di Urbanizzazione'!$E$36),IF(COUNTIF(AO$3:AO296,$F297)=0,$F297,""),""))</f>
        <v/>
      </c>
      <c r="AP297" s="362" t="str">
        <f>IF(G297="","",IF(AND($B297='Oneri di Urbanizzazione'!$E$29,$C297='Oneri di Urbanizzazione'!$E$31,$D297='Oneri di Urbanizzazione'!$E$34,$E297='Oneri di Urbanizzazione'!$E$36,$F297='Oneri di Urbanizzazione'!$E$38),IF(COUNTIF(AP$3:AP296,$G297)=0,$G297,""),""))</f>
        <v/>
      </c>
      <c r="AY297">
        <f t="shared" si="87"/>
        <v>295</v>
      </c>
      <c r="AZ297" s="375" t="str">
        <f t="shared" si="79"/>
        <v/>
      </c>
      <c r="BA297" s="375" t="str">
        <f t="shared" si="80"/>
        <v/>
      </c>
      <c r="BB297" s="375" t="str">
        <f t="shared" si="81"/>
        <v/>
      </c>
      <c r="BC297" s="375" t="str">
        <f t="shared" si="82"/>
        <v/>
      </c>
      <c r="BD297" s="375" t="str">
        <f t="shared" si="83"/>
        <v/>
      </c>
      <c r="BE297" s="375" t="str">
        <f t="shared" si="84"/>
        <v/>
      </c>
      <c r="BI297" t="str">
        <f>IF(BP297&lt;&gt;"",MAX(BI$3:BI296)+1,"")</f>
        <v/>
      </c>
      <c r="BJ297" t="str">
        <f>IF(BQ297&lt;&gt;"",MAX(BJ$3:BJ296)+1,"")</f>
        <v/>
      </c>
      <c r="BK297" t="str">
        <f>IF(BR297&lt;&gt;"",MAX(BK$3:BK296)+1,"")</f>
        <v/>
      </c>
      <c r="BL297" t="str">
        <f>IF(BS297&lt;&gt;"",MAX(BL$3:BL296)+1,"")</f>
        <v/>
      </c>
      <c r="BM297" t="str">
        <f>IF(BT297&lt;&gt;"",MAX(BM$3:BM296)+1,"")</f>
        <v/>
      </c>
      <c r="BN297" t="str">
        <f>IF(BU297&lt;&gt;"",MAX(BN$3:BN296)+1,"")</f>
        <v/>
      </c>
      <c r="BP297" t="str">
        <f>IF(B297&lt;&gt;"",IF(COUNTIF(BP$3:BP296,B297)&gt;0,"",B297),"")</f>
        <v/>
      </c>
      <c r="BQ297" t="str">
        <f>IF(C297&lt;&gt;"",IF(COUNTIF(BQ$3:BQ296,C297)&gt;0,"",C297),"")</f>
        <v/>
      </c>
      <c r="BR297" t="str">
        <f>IF(D297&lt;&gt;"",IF(COUNTIF(BR$3:BR296,D297)&gt;0,"",D297),"")</f>
        <v/>
      </c>
      <c r="BS297" t="str">
        <f>IF(E297&lt;&gt;"",IF(COUNTIF(BS$3:BS296,E297)&gt;0,"",E297),"")</f>
        <v/>
      </c>
      <c r="BT297" t="str">
        <f>IF(F297&lt;&gt;"",IF(COUNTIF(BT$3:BT296,F297)&gt;0,"",F297),"")</f>
        <v/>
      </c>
      <c r="BU297" t="str">
        <f>IF(G297&lt;&gt;"",IF(COUNTIF(BU$3:BU296,G297)&gt;0,"",G297),"")</f>
        <v/>
      </c>
    </row>
    <row r="298" spans="1:73" ht="18" x14ac:dyDescent="0.2">
      <c r="A298" s="595" t="str">
        <f t="shared" si="73"/>
        <v/>
      </c>
      <c r="B298" s="596"/>
      <c r="C298" s="596"/>
      <c r="D298" s="596"/>
      <c r="E298" s="597"/>
      <c r="F298" s="596"/>
      <c r="G298" s="596"/>
      <c r="H298" s="598"/>
      <c r="I298" s="598"/>
      <c r="J298" s="598"/>
      <c r="K298" s="948"/>
      <c r="L298" s="822"/>
      <c r="M298" s="822"/>
      <c r="N298" s="950"/>
      <c r="O298" s="599"/>
      <c r="P298" s="597"/>
      <c r="Q298" s="597"/>
      <c r="R298" s="597"/>
      <c r="S298" s="600"/>
      <c r="V298" s="362">
        <f t="shared" si="85"/>
        <v>296</v>
      </c>
      <c r="W298" s="601" t="str">
        <f t="shared" si="86"/>
        <v/>
      </c>
      <c r="X298" s="601" t="str">
        <f t="shared" si="74"/>
        <v/>
      </c>
      <c r="Y298" s="601" t="str">
        <f t="shared" si="75"/>
        <v/>
      </c>
      <c r="Z298" s="601" t="str">
        <f t="shared" si="76"/>
        <v/>
      </c>
      <c r="AA298" s="601" t="str">
        <f t="shared" si="77"/>
        <v/>
      </c>
      <c r="AB298" s="601" t="str">
        <f t="shared" si="78"/>
        <v/>
      </c>
      <c r="AD298" s="362" t="str">
        <f>IF(AK298&lt;&gt;"",MAX(AD$3:AD297)+1,"")</f>
        <v/>
      </c>
      <c r="AE298" s="362" t="str">
        <f>IF(AL298&lt;&gt;"",MAX(AE$3:AE297)+1,"")</f>
        <v/>
      </c>
      <c r="AF298" s="362" t="str">
        <f>IF(AM298&lt;&gt;"",MAX(AF$3:AF297)+1,"")</f>
        <v/>
      </c>
      <c r="AG298" s="362" t="str">
        <f>IF(AN298&lt;&gt;"",MAX(AG$3:AG297)+1,"")</f>
        <v/>
      </c>
      <c r="AH298" s="362" t="str">
        <f>IF(AO298&lt;&gt;"",MAX(AH$3:AH297)+1,"")</f>
        <v/>
      </c>
      <c r="AI298" s="362" t="str">
        <f>IF(AP298&lt;&gt;"",MAX(AI$3:AI297)+1,"")</f>
        <v/>
      </c>
      <c r="AK298" s="362" t="str">
        <f>IF(B298="","",IF(COUNTIF($AK$3:AL297,B298)=0,B298,""))</f>
        <v/>
      </c>
      <c r="AL298" s="362" t="str">
        <f>IF(C298="","",IF($B298='Oneri di Urbanizzazione'!$E$29,IF(COUNTIF($AL$3:AL297,$C298)=0,$C298,""),""))</f>
        <v/>
      </c>
      <c r="AM298" s="362" t="str">
        <f>IF(D298="","",IF(AND($B298='Oneri di Urbanizzazione'!$E$29,$C298='Oneri di Urbanizzazione'!$E$31),IF(COUNTIF(AM$3:AM297,$D298)=0,$D298,""),""))</f>
        <v/>
      </c>
      <c r="AN298" s="362" t="str">
        <f>IF(E298="","",IF(AND($B298='Oneri di Urbanizzazione'!$E$29,$C298='Oneri di Urbanizzazione'!$E$31,$D298='Oneri di Urbanizzazione'!$E$34),IF(COUNTIF(AN$3:AN297,$E298)=0,$E298,""),""))</f>
        <v/>
      </c>
      <c r="AO298" s="362" t="str">
        <f>IF(F298="","",IF(AND($B298='Oneri di Urbanizzazione'!$E$29,$C298='Oneri di Urbanizzazione'!$E$31,$D298='Oneri di Urbanizzazione'!$E$34,$E298='Oneri di Urbanizzazione'!$E$36),IF(COUNTIF(AO$3:AO297,$F298)=0,$F298,""),""))</f>
        <v/>
      </c>
      <c r="AP298" s="362" t="str">
        <f>IF(G298="","",IF(AND($B298='Oneri di Urbanizzazione'!$E$29,$C298='Oneri di Urbanizzazione'!$E$31,$D298='Oneri di Urbanizzazione'!$E$34,$E298='Oneri di Urbanizzazione'!$E$36,$F298='Oneri di Urbanizzazione'!$E$38),IF(COUNTIF(AP$3:AP297,$G298)=0,$G298,""),""))</f>
        <v/>
      </c>
      <c r="AY298">
        <f t="shared" si="87"/>
        <v>296</v>
      </c>
      <c r="AZ298" s="375" t="str">
        <f t="shared" si="79"/>
        <v/>
      </c>
      <c r="BA298" s="375" t="str">
        <f t="shared" si="80"/>
        <v/>
      </c>
      <c r="BB298" s="375" t="str">
        <f t="shared" si="81"/>
        <v/>
      </c>
      <c r="BC298" s="375" t="str">
        <f t="shared" si="82"/>
        <v/>
      </c>
      <c r="BD298" s="375" t="str">
        <f t="shared" si="83"/>
        <v/>
      </c>
      <c r="BE298" s="375" t="str">
        <f t="shared" si="84"/>
        <v/>
      </c>
      <c r="BI298" t="str">
        <f>IF(BP298&lt;&gt;"",MAX(BI$3:BI297)+1,"")</f>
        <v/>
      </c>
      <c r="BJ298" t="str">
        <f>IF(BQ298&lt;&gt;"",MAX(BJ$3:BJ297)+1,"")</f>
        <v/>
      </c>
      <c r="BK298" t="str">
        <f>IF(BR298&lt;&gt;"",MAX(BK$3:BK297)+1,"")</f>
        <v/>
      </c>
      <c r="BL298" t="str">
        <f>IF(BS298&lt;&gt;"",MAX(BL$3:BL297)+1,"")</f>
        <v/>
      </c>
      <c r="BM298" t="str">
        <f>IF(BT298&lt;&gt;"",MAX(BM$3:BM297)+1,"")</f>
        <v/>
      </c>
      <c r="BN298" t="str">
        <f>IF(BU298&lt;&gt;"",MAX(BN$3:BN297)+1,"")</f>
        <v/>
      </c>
      <c r="BP298" t="str">
        <f>IF(B298&lt;&gt;"",IF(COUNTIF(BP$3:BP297,B298)&gt;0,"",B298),"")</f>
        <v/>
      </c>
      <c r="BQ298" t="str">
        <f>IF(C298&lt;&gt;"",IF(COUNTIF(BQ$3:BQ297,C298)&gt;0,"",C298),"")</f>
        <v/>
      </c>
      <c r="BR298" t="str">
        <f>IF(D298&lt;&gt;"",IF(COUNTIF(BR$3:BR297,D298)&gt;0,"",D298),"")</f>
        <v/>
      </c>
      <c r="BS298" t="str">
        <f>IF(E298&lt;&gt;"",IF(COUNTIF(BS$3:BS297,E298)&gt;0,"",E298),"")</f>
        <v/>
      </c>
      <c r="BT298" t="str">
        <f>IF(F298&lt;&gt;"",IF(COUNTIF(BT$3:BT297,F298)&gt;0,"",F298),"")</f>
        <v/>
      </c>
      <c r="BU298" t="str">
        <f>IF(G298&lt;&gt;"",IF(COUNTIF(BU$3:BU297,G298)&gt;0,"",G298),"")</f>
        <v/>
      </c>
    </row>
    <row r="299" spans="1:73" ht="18" x14ac:dyDescent="0.2">
      <c r="A299" s="595" t="str">
        <f t="shared" si="73"/>
        <v/>
      </c>
      <c r="B299" s="596"/>
      <c r="C299" s="596"/>
      <c r="D299" s="596"/>
      <c r="E299" s="597"/>
      <c r="F299" s="596"/>
      <c r="G299" s="596"/>
      <c r="H299" s="598"/>
      <c r="I299" s="598"/>
      <c r="J299" s="598"/>
      <c r="K299" s="948"/>
      <c r="L299" s="822"/>
      <c r="M299" s="822"/>
      <c r="N299" s="950"/>
      <c r="O299" s="599"/>
      <c r="P299" s="597"/>
      <c r="Q299" s="597"/>
      <c r="R299" s="597"/>
      <c r="S299" s="600"/>
      <c r="V299" s="362">
        <f t="shared" si="85"/>
        <v>297</v>
      </c>
      <c r="W299" s="601" t="str">
        <f t="shared" si="86"/>
        <v/>
      </c>
      <c r="X299" s="601" t="str">
        <f t="shared" si="74"/>
        <v/>
      </c>
      <c r="Y299" s="601" t="str">
        <f t="shared" si="75"/>
        <v/>
      </c>
      <c r="Z299" s="601" t="str">
        <f t="shared" si="76"/>
        <v/>
      </c>
      <c r="AA299" s="601" t="str">
        <f t="shared" si="77"/>
        <v/>
      </c>
      <c r="AB299" s="601" t="str">
        <f t="shared" si="78"/>
        <v/>
      </c>
      <c r="AD299" s="362" t="str">
        <f>IF(AK299&lt;&gt;"",MAX(AD$3:AD298)+1,"")</f>
        <v/>
      </c>
      <c r="AE299" s="362" t="str">
        <f>IF(AL299&lt;&gt;"",MAX(AE$3:AE298)+1,"")</f>
        <v/>
      </c>
      <c r="AF299" s="362" t="str">
        <f>IF(AM299&lt;&gt;"",MAX(AF$3:AF298)+1,"")</f>
        <v/>
      </c>
      <c r="AG299" s="362" t="str">
        <f>IF(AN299&lt;&gt;"",MAX(AG$3:AG298)+1,"")</f>
        <v/>
      </c>
      <c r="AH299" s="362" t="str">
        <f>IF(AO299&lt;&gt;"",MAX(AH$3:AH298)+1,"")</f>
        <v/>
      </c>
      <c r="AI299" s="362" t="str">
        <f>IF(AP299&lt;&gt;"",MAX(AI$3:AI298)+1,"")</f>
        <v/>
      </c>
      <c r="AK299" s="362" t="str">
        <f>IF(B299="","",IF(COUNTIF($AK$3:AL298,B299)=0,B299,""))</f>
        <v/>
      </c>
      <c r="AL299" s="362" t="str">
        <f>IF(C299="","",IF($B299='Oneri di Urbanizzazione'!$E$29,IF(COUNTIF($AL$3:AL298,$C299)=0,$C299,""),""))</f>
        <v/>
      </c>
      <c r="AM299" s="362" t="str">
        <f>IF(D299="","",IF(AND($B299='Oneri di Urbanizzazione'!$E$29,$C299='Oneri di Urbanizzazione'!$E$31),IF(COUNTIF(AM$3:AM298,$D299)=0,$D299,""),""))</f>
        <v/>
      </c>
      <c r="AN299" s="362" t="str">
        <f>IF(E299="","",IF(AND($B299='Oneri di Urbanizzazione'!$E$29,$C299='Oneri di Urbanizzazione'!$E$31,$D299='Oneri di Urbanizzazione'!$E$34),IF(COUNTIF(AN$3:AN298,$E299)=0,$E299,""),""))</f>
        <v/>
      </c>
      <c r="AO299" s="362" t="str">
        <f>IF(F299="","",IF(AND($B299='Oneri di Urbanizzazione'!$E$29,$C299='Oneri di Urbanizzazione'!$E$31,$D299='Oneri di Urbanizzazione'!$E$34,$E299='Oneri di Urbanizzazione'!$E$36),IF(COUNTIF(AO$3:AO298,$F299)=0,$F299,""),""))</f>
        <v/>
      </c>
      <c r="AP299" s="362" t="str">
        <f>IF(G299="","",IF(AND($B299='Oneri di Urbanizzazione'!$E$29,$C299='Oneri di Urbanizzazione'!$E$31,$D299='Oneri di Urbanizzazione'!$E$34,$E299='Oneri di Urbanizzazione'!$E$36,$F299='Oneri di Urbanizzazione'!$E$38),IF(COUNTIF(AP$3:AP298,$G299)=0,$G299,""),""))</f>
        <v/>
      </c>
      <c r="AY299">
        <f t="shared" si="87"/>
        <v>297</v>
      </c>
      <c r="AZ299" s="375" t="str">
        <f t="shared" si="79"/>
        <v/>
      </c>
      <c r="BA299" s="375" t="str">
        <f t="shared" si="80"/>
        <v/>
      </c>
      <c r="BB299" s="375" t="str">
        <f t="shared" si="81"/>
        <v/>
      </c>
      <c r="BC299" s="375" t="str">
        <f t="shared" si="82"/>
        <v/>
      </c>
      <c r="BD299" s="375" t="str">
        <f t="shared" si="83"/>
        <v/>
      </c>
      <c r="BE299" s="375" t="str">
        <f t="shared" si="84"/>
        <v/>
      </c>
      <c r="BI299" t="str">
        <f>IF(BP299&lt;&gt;"",MAX(BI$3:BI298)+1,"")</f>
        <v/>
      </c>
      <c r="BJ299" t="str">
        <f>IF(BQ299&lt;&gt;"",MAX(BJ$3:BJ298)+1,"")</f>
        <v/>
      </c>
      <c r="BK299" t="str">
        <f>IF(BR299&lt;&gt;"",MAX(BK$3:BK298)+1,"")</f>
        <v/>
      </c>
      <c r="BL299" t="str">
        <f>IF(BS299&lt;&gt;"",MAX(BL$3:BL298)+1,"")</f>
        <v/>
      </c>
      <c r="BM299" t="str">
        <f>IF(BT299&lt;&gt;"",MAX(BM$3:BM298)+1,"")</f>
        <v/>
      </c>
      <c r="BN299" t="str">
        <f>IF(BU299&lt;&gt;"",MAX(BN$3:BN298)+1,"")</f>
        <v/>
      </c>
      <c r="BP299" t="str">
        <f>IF(B299&lt;&gt;"",IF(COUNTIF(BP$3:BP298,B299)&gt;0,"",B299),"")</f>
        <v/>
      </c>
      <c r="BQ299" t="str">
        <f>IF(C299&lt;&gt;"",IF(COUNTIF(BQ$3:BQ298,C299)&gt;0,"",C299),"")</f>
        <v/>
      </c>
      <c r="BR299" t="str">
        <f>IF(D299&lt;&gt;"",IF(COUNTIF(BR$3:BR298,D299)&gt;0,"",D299),"")</f>
        <v/>
      </c>
      <c r="BS299" t="str">
        <f>IF(E299&lt;&gt;"",IF(COUNTIF(BS$3:BS298,E299)&gt;0,"",E299),"")</f>
        <v/>
      </c>
      <c r="BT299" t="str">
        <f>IF(F299&lt;&gt;"",IF(COUNTIF(BT$3:BT298,F299)&gt;0,"",F299),"")</f>
        <v/>
      </c>
      <c r="BU299" t="str">
        <f>IF(G299&lt;&gt;"",IF(COUNTIF(BU$3:BU298,G299)&gt;0,"",G299),"")</f>
        <v/>
      </c>
    </row>
    <row r="300" spans="1:73" ht="18" x14ac:dyDescent="0.2">
      <c r="A300" s="595" t="str">
        <f t="shared" si="73"/>
        <v/>
      </c>
      <c r="B300" s="596"/>
      <c r="C300" s="596"/>
      <c r="D300" s="596"/>
      <c r="E300" s="597"/>
      <c r="F300" s="596"/>
      <c r="G300" s="596"/>
      <c r="H300" s="598"/>
      <c r="I300" s="598"/>
      <c r="J300" s="598"/>
      <c r="K300" s="948"/>
      <c r="L300" s="822"/>
      <c r="M300" s="822"/>
      <c r="N300" s="950"/>
      <c r="O300" s="599"/>
      <c r="P300" s="597"/>
      <c r="Q300" s="597"/>
      <c r="R300" s="597"/>
      <c r="S300" s="600"/>
      <c r="V300" s="362">
        <f t="shared" si="85"/>
        <v>298</v>
      </c>
      <c r="W300" s="601" t="str">
        <f t="shared" si="86"/>
        <v/>
      </c>
      <c r="X300" s="601" t="str">
        <f t="shared" si="74"/>
        <v/>
      </c>
      <c r="Y300" s="601" t="str">
        <f t="shared" si="75"/>
        <v/>
      </c>
      <c r="Z300" s="601" t="str">
        <f t="shared" si="76"/>
        <v/>
      </c>
      <c r="AA300" s="601" t="str">
        <f t="shared" si="77"/>
        <v/>
      </c>
      <c r="AB300" s="601" t="str">
        <f t="shared" si="78"/>
        <v/>
      </c>
      <c r="AD300" s="362" t="str">
        <f>IF(AK300&lt;&gt;"",MAX(AD$3:AD299)+1,"")</f>
        <v/>
      </c>
      <c r="AE300" s="362" t="str">
        <f>IF(AL300&lt;&gt;"",MAX(AE$3:AE299)+1,"")</f>
        <v/>
      </c>
      <c r="AF300" s="362" t="str">
        <f>IF(AM300&lt;&gt;"",MAX(AF$3:AF299)+1,"")</f>
        <v/>
      </c>
      <c r="AG300" s="362" t="str">
        <f>IF(AN300&lt;&gt;"",MAX(AG$3:AG299)+1,"")</f>
        <v/>
      </c>
      <c r="AH300" s="362" t="str">
        <f>IF(AO300&lt;&gt;"",MAX(AH$3:AH299)+1,"")</f>
        <v/>
      </c>
      <c r="AI300" s="362" t="str">
        <f>IF(AP300&lt;&gt;"",MAX(AI$3:AI299)+1,"")</f>
        <v/>
      </c>
      <c r="AK300" s="362" t="str">
        <f>IF(B300="","",IF(COUNTIF($AK$3:AL299,B300)=0,B300,""))</f>
        <v/>
      </c>
      <c r="AL300" s="362" t="str">
        <f>IF(C300="","",IF($B300='Oneri di Urbanizzazione'!$E$29,IF(COUNTIF($AL$3:AL299,$C300)=0,$C300,""),""))</f>
        <v/>
      </c>
      <c r="AM300" s="362" t="str">
        <f>IF(D300="","",IF(AND($B300='Oneri di Urbanizzazione'!$E$29,$C300='Oneri di Urbanizzazione'!$E$31),IF(COUNTIF(AM$3:AM299,$D300)=0,$D300,""),""))</f>
        <v/>
      </c>
      <c r="AN300" s="362" t="str">
        <f>IF(E300="","",IF(AND($B300='Oneri di Urbanizzazione'!$E$29,$C300='Oneri di Urbanizzazione'!$E$31,$D300='Oneri di Urbanizzazione'!$E$34),IF(COUNTIF(AN$3:AN299,$E300)=0,$E300,""),""))</f>
        <v/>
      </c>
      <c r="AO300" s="362" t="str">
        <f>IF(F300="","",IF(AND($B300='Oneri di Urbanizzazione'!$E$29,$C300='Oneri di Urbanizzazione'!$E$31,$D300='Oneri di Urbanizzazione'!$E$34,$E300='Oneri di Urbanizzazione'!$E$36),IF(COUNTIF(AO$3:AO299,$F300)=0,$F300,""),""))</f>
        <v/>
      </c>
      <c r="AP300" s="362" t="str">
        <f>IF(G300="","",IF(AND($B300='Oneri di Urbanizzazione'!$E$29,$C300='Oneri di Urbanizzazione'!$E$31,$D300='Oneri di Urbanizzazione'!$E$34,$E300='Oneri di Urbanizzazione'!$E$36,$F300='Oneri di Urbanizzazione'!$E$38),IF(COUNTIF(AP$3:AP299,$G300)=0,$G300,""),""))</f>
        <v/>
      </c>
      <c r="AY300">
        <f t="shared" si="87"/>
        <v>298</v>
      </c>
      <c r="AZ300" s="375" t="str">
        <f t="shared" si="79"/>
        <v/>
      </c>
      <c r="BA300" s="375" t="str">
        <f t="shared" si="80"/>
        <v/>
      </c>
      <c r="BB300" s="375" t="str">
        <f t="shared" si="81"/>
        <v/>
      </c>
      <c r="BC300" s="375" t="str">
        <f t="shared" si="82"/>
        <v/>
      </c>
      <c r="BD300" s="375" t="str">
        <f t="shared" si="83"/>
        <v/>
      </c>
      <c r="BE300" s="375" t="str">
        <f t="shared" si="84"/>
        <v/>
      </c>
      <c r="BI300" t="str">
        <f>IF(BP300&lt;&gt;"",MAX(BI$3:BI299)+1,"")</f>
        <v/>
      </c>
      <c r="BJ300" t="str">
        <f>IF(BQ300&lt;&gt;"",MAX(BJ$3:BJ299)+1,"")</f>
        <v/>
      </c>
      <c r="BK300" t="str">
        <f>IF(BR300&lt;&gt;"",MAX(BK$3:BK299)+1,"")</f>
        <v/>
      </c>
      <c r="BL300" t="str">
        <f>IF(BS300&lt;&gt;"",MAX(BL$3:BL299)+1,"")</f>
        <v/>
      </c>
      <c r="BM300" t="str">
        <f>IF(BT300&lt;&gt;"",MAX(BM$3:BM299)+1,"")</f>
        <v/>
      </c>
      <c r="BN300" t="str">
        <f>IF(BU300&lt;&gt;"",MAX(BN$3:BN299)+1,"")</f>
        <v/>
      </c>
      <c r="BP300" t="str">
        <f>IF(B300&lt;&gt;"",IF(COUNTIF(BP$3:BP299,B300)&gt;0,"",B300),"")</f>
        <v/>
      </c>
      <c r="BQ300" t="str">
        <f>IF(C300&lt;&gt;"",IF(COUNTIF(BQ$3:BQ299,C300)&gt;0,"",C300),"")</f>
        <v/>
      </c>
      <c r="BR300" t="str">
        <f>IF(D300&lt;&gt;"",IF(COUNTIF(BR$3:BR299,D300)&gt;0,"",D300),"")</f>
        <v/>
      </c>
      <c r="BS300" t="str">
        <f>IF(E300&lt;&gt;"",IF(COUNTIF(BS$3:BS299,E300)&gt;0,"",E300),"")</f>
        <v/>
      </c>
      <c r="BT300" t="str">
        <f>IF(F300&lt;&gt;"",IF(COUNTIF(BT$3:BT299,F300)&gt;0,"",F300),"")</f>
        <v/>
      </c>
      <c r="BU300" t="str">
        <f>IF(G300&lt;&gt;"",IF(COUNTIF(BU$3:BU299,G300)&gt;0,"",G300),"")</f>
        <v/>
      </c>
    </row>
    <row r="301" spans="1:73" ht="18" x14ac:dyDescent="0.2">
      <c r="A301" s="595" t="str">
        <f t="shared" si="73"/>
        <v/>
      </c>
      <c r="B301" s="596"/>
      <c r="C301" s="596"/>
      <c r="D301" s="596"/>
      <c r="E301" s="597"/>
      <c r="F301" s="596"/>
      <c r="G301" s="596"/>
      <c r="H301" s="598"/>
      <c r="I301" s="598"/>
      <c r="J301" s="598"/>
      <c r="K301" s="948"/>
      <c r="L301" s="822"/>
      <c r="M301" s="822"/>
      <c r="N301" s="950"/>
      <c r="O301" s="599"/>
      <c r="P301" s="597"/>
      <c r="Q301" s="597"/>
      <c r="R301" s="597"/>
      <c r="S301" s="600"/>
      <c r="V301" s="362">
        <f t="shared" si="85"/>
        <v>299</v>
      </c>
      <c r="W301" s="601" t="str">
        <f t="shared" si="86"/>
        <v/>
      </c>
      <c r="X301" s="601" t="str">
        <f t="shared" si="74"/>
        <v/>
      </c>
      <c r="Y301" s="601" t="str">
        <f t="shared" si="75"/>
        <v/>
      </c>
      <c r="Z301" s="601" t="str">
        <f t="shared" si="76"/>
        <v/>
      </c>
      <c r="AA301" s="601" t="str">
        <f t="shared" si="77"/>
        <v/>
      </c>
      <c r="AB301" s="601" t="str">
        <f t="shared" si="78"/>
        <v/>
      </c>
      <c r="AD301" s="362" t="str">
        <f>IF(AK301&lt;&gt;"",MAX(AD$3:AD300)+1,"")</f>
        <v/>
      </c>
      <c r="AE301" s="362" t="str">
        <f>IF(AL301&lt;&gt;"",MAX(AE$3:AE300)+1,"")</f>
        <v/>
      </c>
      <c r="AF301" s="362" t="str">
        <f>IF(AM301&lt;&gt;"",MAX(AF$3:AF300)+1,"")</f>
        <v/>
      </c>
      <c r="AG301" s="362" t="str">
        <f>IF(AN301&lt;&gt;"",MAX(AG$3:AG300)+1,"")</f>
        <v/>
      </c>
      <c r="AH301" s="362" t="str">
        <f>IF(AO301&lt;&gt;"",MAX(AH$3:AH300)+1,"")</f>
        <v/>
      </c>
      <c r="AI301" s="362" t="str">
        <f>IF(AP301&lt;&gt;"",MAX(AI$3:AI300)+1,"")</f>
        <v/>
      </c>
      <c r="AK301" s="362" t="str">
        <f>IF(B301="","",IF(COUNTIF($AK$3:AL300,B301)=0,B301,""))</f>
        <v/>
      </c>
      <c r="AL301" s="362" t="str">
        <f>IF(C301="","",IF($B301='Oneri di Urbanizzazione'!$E$29,IF(COUNTIF($AL$3:AL300,$C301)=0,$C301,""),""))</f>
        <v/>
      </c>
      <c r="AM301" s="362" t="str">
        <f>IF(D301="","",IF(AND($B301='Oneri di Urbanizzazione'!$E$29,$C301='Oneri di Urbanizzazione'!$E$31),IF(COUNTIF(AM$3:AM300,$D301)=0,$D301,""),""))</f>
        <v/>
      </c>
      <c r="AN301" s="362" t="str">
        <f>IF(E301="","",IF(AND($B301='Oneri di Urbanizzazione'!$E$29,$C301='Oneri di Urbanizzazione'!$E$31,$D301='Oneri di Urbanizzazione'!$E$34),IF(COUNTIF(AN$3:AN300,$E301)=0,$E301,""),""))</f>
        <v/>
      </c>
      <c r="AO301" s="362" t="str">
        <f>IF(F301="","",IF(AND($B301='Oneri di Urbanizzazione'!$E$29,$C301='Oneri di Urbanizzazione'!$E$31,$D301='Oneri di Urbanizzazione'!$E$34,$E301='Oneri di Urbanizzazione'!$E$36),IF(COUNTIF(AO$3:AO300,$F301)=0,$F301,""),""))</f>
        <v/>
      </c>
      <c r="AP301" s="362" t="str">
        <f>IF(G301="","",IF(AND($B301='Oneri di Urbanizzazione'!$E$29,$C301='Oneri di Urbanizzazione'!$E$31,$D301='Oneri di Urbanizzazione'!$E$34,$E301='Oneri di Urbanizzazione'!$E$36,$F301='Oneri di Urbanizzazione'!$E$38),IF(COUNTIF(AP$3:AP300,$G301)=0,$G301,""),""))</f>
        <v/>
      </c>
      <c r="AY301">
        <f t="shared" si="87"/>
        <v>299</v>
      </c>
      <c r="AZ301" s="375" t="str">
        <f t="shared" si="79"/>
        <v/>
      </c>
      <c r="BA301" s="375" t="str">
        <f t="shared" si="80"/>
        <v/>
      </c>
      <c r="BB301" s="375" t="str">
        <f t="shared" si="81"/>
        <v/>
      </c>
      <c r="BC301" s="375" t="str">
        <f t="shared" si="82"/>
        <v/>
      </c>
      <c r="BD301" s="375" t="str">
        <f t="shared" si="83"/>
        <v/>
      </c>
      <c r="BE301" s="375" t="str">
        <f t="shared" si="84"/>
        <v/>
      </c>
      <c r="BI301" t="str">
        <f>IF(BP301&lt;&gt;"",MAX(BI$3:BI300)+1,"")</f>
        <v/>
      </c>
      <c r="BJ301" t="str">
        <f>IF(BQ301&lt;&gt;"",MAX(BJ$3:BJ300)+1,"")</f>
        <v/>
      </c>
      <c r="BK301" t="str">
        <f>IF(BR301&lt;&gt;"",MAX(BK$3:BK300)+1,"")</f>
        <v/>
      </c>
      <c r="BL301" t="str">
        <f>IF(BS301&lt;&gt;"",MAX(BL$3:BL300)+1,"")</f>
        <v/>
      </c>
      <c r="BM301" t="str">
        <f>IF(BT301&lt;&gt;"",MAX(BM$3:BM300)+1,"")</f>
        <v/>
      </c>
      <c r="BN301" t="str">
        <f>IF(BU301&lt;&gt;"",MAX(BN$3:BN300)+1,"")</f>
        <v/>
      </c>
      <c r="BP301" t="str">
        <f>IF(B301&lt;&gt;"",IF(COUNTIF(BP$3:BP300,B301)&gt;0,"",B301),"")</f>
        <v/>
      </c>
      <c r="BQ301" t="str">
        <f>IF(C301&lt;&gt;"",IF(COUNTIF(BQ$3:BQ300,C301)&gt;0,"",C301),"")</f>
        <v/>
      </c>
      <c r="BR301" t="str">
        <f>IF(D301&lt;&gt;"",IF(COUNTIF(BR$3:BR300,D301)&gt;0,"",D301),"")</f>
        <v/>
      </c>
      <c r="BS301" t="str">
        <f>IF(E301&lt;&gt;"",IF(COUNTIF(BS$3:BS300,E301)&gt;0,"",E301),"")</f>
        <v/>
      </c>
      <c r="BT301" t="str">
        <f>IF(F301&lt;&gt;"",IF(COUNTIF(BT$3:BT300,F301)&gt;0,"",F301),"")</f>
        <v/>
      </c>
      <c r="BU301" t="str">
        <f>IF(G301&lt;&gt;"",IF(COUNTIF(BU$3:BU300,G301)&gt;0,"",G301),"")</f>
        <v/>
      </c>
    </row>
    <row r="302" spans="1:73" ht="18" x14ac:dyDescent="0.2">
      <c r="A302" s="595" t="str">
        <f t="shared" si="73"/>
        <v/>
      </c>
      <c r="B302" s="596"/>
      <c r="C302" s="596"/>
      <c r="D302" s="596"/>
      <c r="E302" s="597"/>
      <c r="F302" s="596"/>
      <c r="G302" s="596"/>
      <c r="H302" s="598"/>
      <c r="I302" s="598"/>
      <c r="J302" s="598"/>
      <c r="K302" s="948"/>
      <c r="L302" s="822"/>
      <c r="M302" s="822"/>
      <c r="N302" s="950"/>
      <c r="O302" s="599"/>
      <c r="P302" s="597"/>
      <c r="Q302" s="597"/>
      <c r="R302" s="597"/>
      <c r="S302" s="600"/>
      <c r="V302" s="362">
        <f t="shared" si="85"/>
        <v>300</v>
      </c>
      <c r="W302" s="601" t="str">
        <f t="shared" si="86"/>
        <v/>
      </c>
      <c r="X302" s="601" t="str">
        <f t="shared" si="74"/>
        <v/>
      </c>
      <c r="Y302" s="601" t="str">
        <f t="shared" si="75"/>
        <v/>
      </c>
      <c r="Z302" s="601" t="str">
        <f t="shared" si="76"/>
        <v/>
      </c>
      <c r="AA302" s="601" t="str">
        <f t="shared" si="77"/>
        <v/>
      </c>
      <c r="AB302" s="601" t="str">
        <f t="shared" si="78"/>
        <v/>
      </c>
      <c r="AD302" s="362" t="str">
        <f>IF(AK302&lt;&gt;"",MAX(AD$3:AD301)+1,"")</f>
        <v/>
      </c>
      <c r="AE302" s="362" t="str">
        <f>IF(AL302&lt;&gt;"",MAX(AE$3:AE301)+1,"")</f>
        <v/>
      </c>
      <c r="AF302" s="362" t="str">
        <f>IF(AM302&lt;&gt;"",MAX(AF$3:AF301)+1,"")</f>
        <v/>
      </c>
      <c r="AG302" s="362" t="str">
        <f>IF(AN302&lt;&gt;"",MAX(AG$3:AG301)+1,"")</f>
        <v/>
      </c>
      <c r="AH302" s="362" t="str">
        <f>IF(AO302&lt;&gt;"",MAX(AH$3:AH301)+1,"")</f>
        <v/>
      </c>
      <c r="AI302" s="362" t="str">
        <f>IF(AP302&lt;&gt;"",MAX(AI$3:AI301)+1,"")</f>
        <v/>
      </c>
      <c r="AK302" s="362" t="str">
        <f>IF(B302="","",IF(COUNTIF($AK$3:AL301,B302)=0,B302,""))</f>
        <v/>
      </c>
      <c r="AL302" s="362" t="str">
        <f>IF(C302="","",IF($B302='Oneri di Urbanizzazione'!$E$29,IF(COUNTIF($AL$3:AL301,$C302)=0,$C302,""),""))</f>
        <v/>
      </c>
      <c r="AM302" s="362" t="str">
        <f>IF(D302="","",IF(AND($B302='Oneri di Urbanizzazione'!$E$29,$C302='Oneri di Urbanizzazione'!$E$31),IF(COUNTIF(AM$3:AM301,$D302)=0,$D302,""),""))</f>
        <v/>
      </c>
      <c r="AN302" s="362" t="str">
        <f>IF(E302="","",IF(AND($B302='Oneri di Urbanizzazione'!$E$29,$C302='Oneri di Urbanizzazione'!$E$31,$D302='Oneri di Urbanizzazione'!$E$34),IF(COUNTIF(AN$3:AN301,$E302)=0,$E302,""),""))</f>
        <v/>
      </c>
      <c r="AO302" s="362" t="str">
        <f>IF(F302="","",IF(AND($B302='Oneri di Urbanizzazione'!$E$29,$C302='Oneri di Urbanizzazione'!$E$31,$D302='Oneri di Urbanizzazione'!$E$34,$E302='Oneri di Urbanizzazione'!$E$36),IF(COUNTIF(AO$3:AO301,$F302)=0,$F302,""),""))</f>
        <v/>
      </c>
      <c r="AP302" s="362" t="str">
        <f>IF(G302="","",IF(AND($B302='Oneri di Urbanizzazione'!$E$29,$C302='Oneri di Urbanizzazione'!$E$31,$D302='Oneri di Urbanizzazione'!$E$34,$E302='Oneri di Urbanizzazione'!$E$36,$F302='Oneri di Urbanizzazione'!$E$38),IF(COUNTIF(AP$3:AP301,$G302)=0,$G302,""),""))</f>
        <v/>
      </c>
      <c r="AY302">
        <f t="shared" si="87"/>
        <v>300</v>
      </c>
      <c r="AZ302" s="375" t="str">
        <f t="shared" si="79"/>
        <v/>
      </c>
      <c r="BA302" s="375" t="str">
        <f t="shared" si="80"/>
        <v/>
      </c>
      <c r="BB302" s="375" t="str">
        <f t="shared" si="81"/>
        <v/>
      </c>
      <c r="BC302" s="375" t="str">
        <f t="shared" si="82"/>
        <v/>
      </c>
      <c r="BD302" s="375" t="str">
        <f t="shared" si="83"/>
        <v/>
      </c>
      <c r="BE302" s="375" t="str">
        <f t="shared" si="84"/>
        <v/>
      </c>
      <c r="BI302" t="str">
        <f>IF(BP302&lt;&gt;"",MAX(BI$3:BI301)+1,"")</f>
        <v/>
      </c>
      <c r="BJ302" t="str">
        <f>IF(BQ302&lt;&gt;"",MAX(BJ$3:BJ301)+1,"")</f>
        <v/>
      </c>
      <c r="BK302" t="str">
        <f>IF(BR302&lt;&gt;"",MAX(BK$3:BK301)+1,"")</f>
        <v/>
      </c>
      <c r="BL302" t="str">
        <f>IF(BS302&lt;&gt;"",MAX(BL$3:BL301)+1,"")</f>
        <v/>
      </c>
      <c r="BM302" t="str">
        <f>IF(BT302&lt;&gt;"",MAX(BM$3:BM301)+1,"")</f>
        <v/>
      </c>
      <c r="BN302" t="str">
        <f>IF(BU302&lt;&gt;"",MAX(BN$3:BN301)+1,"")</f>
        <v/>
      </c>
      <c r="BP302" t="str">
        <f>IF(B302&lt;&gt;"",IF(COUNTIF(BP$3:BP301,B302)&gt;0,"",B302),"")</f>
        <v/>
      </c>
      <c r="BQ302" t="str">
        <f>IF(C302&lt;&gt;"",IF(COUNTIF(BQ$3:BQ301,C302)&gt;0,"",C302),"")</f>
        <v/>
      </c>
      <c r="BR302" t="str">
        <f>IF(D302&lt;&gt;"",IF(COUNTIF(BR$3:BR301,D302)&gt;0,"",D302),"")</f>
        <v/>
      </c>
      <c r="BS302" t="str">
        <f>IF(E302&lt;&gt;"",IF(COUNTIF(BS$3:BS301,E302)&gt;0,"",E302),"")</f>
        <v/>
      </c>
      <c r="BT302" t="str">
        <f>IF(F302&lt;&gt;"",IF(COUNTIF(BT$3:BT301,F302)&gt;0,"",F302),"")</f>
        <v/>
      </c>
      <c r="BU302" t="str">
        <f>IF(G302&lt;&gt;"",IF(COUNTIF(BU$3:BU301,G302)&gt;0,"",G302),"")</f>
        <v/>
      </c>
    </row>
    <row r="303" spans="1:73" ht="18" x14ac:dyDescent="0.2">
      <c r="A303" s="595" t="str">
        <f t="shared" si="73"/>
        <v/>
      </c>
      <c r="B303" s="596"/>
      <c r="C303" s="596"/>
      <c r="D303" s="596"/>
      <c r="E303" s="597"/>
      <c r="F303" s="596"/>
      <c r="G303" s="596"/>
      <c r="H303" s="598"/>
      <c r="I303" s="598"/>
      <c r="J303" s="598"/>
      <c r="K303" s="948"/>
      <c r="L303" s="822"/>
      <c r="M303" s="822"/>
      <c r="N303" s="950"/>
      <c r="O303" s="599"/>
      <c r="P303" s="597"/>
      <c r="Q303" s="597"/>
      <c r="R303" s="597"/>
      <c r="S303" s="600"/>
      <c r="V303" s="362">
        <f t="shared" si="85"/>
        <v>301</v>
      </c>
      <c r="W303" s="601" t="str">
        <f t="shared" si="86"/>
        <v/>
      </c>
      <c r="X303" s="601" t="str">
        <f t="shared" si="74"/>
        <v/>
      </c>
      <c r="Y303" s="601" t="str">
        <f t="shared" si="75"/>
        <v/>
      </c>
      <c r="Z303" s="601" t="str">
        <f t="shared" si="76"/>
        <v/>
      </c>
      <c r="AA303" s="601" t="str">
        <f t="shared" si="77"/>
        <v/>
      </c>
      <c r="AB303" s="601" t="str">
        <f t="shared" si="78"/>
        <v/>
      </c>
      <c r="AD303" s="362" t="str">
        <f>IF(AK303&lt;&gt;"",MAX(AD$3:AD302)+1,"")</f>
        <v/>
      </c>
      <c r="AE303" s="362" t="str">
        <f>IF(AL303&lt;&gt;"",MAX(AE$3:AE302)+1,"")</f>
        <v/>
      </c>
      <c r="AF303" s="362" t="str">
        <f>IF(AM303&lt;&gt;"",MAX(AF$3:AF302)+1,"")</f>
        <v/>
      </c>
      <c r="AG303" s="362" t="str">
        <f>IF(AN303&lt;&gt;"",MAX(AG$3:AG302)+1,"")</f>
        <v/>
      </c>
      <c r="AH303" s="362" t="str">
        <f>IF(AO303&lt;&gt;"",MAX(AH$3:AH302)+1,"")</f>
        <v/>
      </c>
      <c r="AI303" s="362" t="str">
        <f>IF(AP303&lt;&gt;"",MAX(AI$3:AI302)+1,"")</f>
        <v/>
      </c>
      <c r="AK303" s="362" t="str">
        <f>IF(B303="","",IF(COUNTIF($AK$3:AL302,B303)=0,B303,""))</f>
        <v/>
      </c>
      <c r="AL303" s="362" t="str">
        <f>IF(C303="","",IF($B303='Oneri di Urbanizzazione'!$E$29,IF(COUNTIF($AL$3:AL302,$C303)=0,$C303,""),""))</f>
        <v/>
      </c>
      <c r="AM303" s="362" t="str">
        <f>IF(D303="","",IF(AND($B303='Oneri di Urbanizzazione'!$E$29,$C303='Oneri di Urbanizzazione'!$E$31),IF(COUNTIF(AM$3:AM302,$D303)=0,$D303,""),""))</f>
        <v/>
      </c>
      <c r="AN303" s="362" t="str">
        <f>IF(E303="","",IF(AND($B303='Oneri di Urbanizzazione'!$E$29,$C303='Oneri di Urbanizzazione'!$E$31,$D303='Oneri di Urbanizzazione'!$E$34),IF(COUNTIF(AN$3:AN302,$E303)=0,$E303,""),""))</f>
        <v/>
      </c>
      <c r="AO303" s="362" t="str">
        <f>IF(F303="","",IF(AND($B303='Oneri di Urbanizzazione'!$E$29,$C303='Oneri di Urbanizzazione'!$E$31,$D303='Oneri di Urbanizzazione'!$E$34,$E303='Oneri di Urbanizzazione'!$E$36),IF(COUNTIF(AO$3:AO302,$F303)=0,$F303,""),""))</f>
        <v/>
      </c>
      <c r="AP303" s="362" t="str">
        <f>IF(G303="","",IF(AND($B303='Oneri di Urbanizzazione'!$E$29,$C303='Oneri di Urbanizzazione'!$E$31,$D303='Oneri di Urbanizzazione'!$E$34,$E303='Oneri di Urbanizzazione'!$E$36,$F303='Oneri di Urbanizzazione'!$E$38),IF(COUNTIF(AP$3:AP302,$G303)=0,$G303,""),""))</f>
        <v/>
      </c>
      <c r="AY303">
        <f t="shared" si="87"/>
        <v>301</v>
      </c>
      <c r="AZ303" s="375" t="str">
        <f t="shared" si="79"/>
        <v/>
      </c>
      <c r="BA303" s="375" t="str">
        <f t="shared" si="80"/>
        <v/>
      </c>
      <c r="BB303" s="375" t="str">
        <f t="shared" si="81"/>
        <v/>
      </c>
      <c r="BC303" s="375" t="str">
        <f t="shared" si="82"/>
        <v/>
      </c>
      <c r="BD303" s="375" t="str">
        <f t="shared" si="83"/>
        <v/>
      </c>
      <c r="BE303" s="375" t="str">
        <f t="shared" si="84"/>
        <v/>
      </c>
      <c r="BI303" t="str">
        <f>IF(BP303&lt;&gt;"",MAX(BI$3:BI302)+1,"")</f>
        <v/>
      </c>
      <c r="BJ303" t="str">
        <f>IF(BQ303&lt;&gt;"",MAX(BJ$3:BJ302)+1,"")</f>
        <v/>
      </c>
      <c r="BK303" t="str">
        <f>IF(BR303&lt;&gt;"",MAX(BK$3:BK302)+1,"")</f>
        <v/>
      </c>
      <c r="BL303" t="str">
        <f>IF(BS303&lt;&gt;"",MAX(BL$3:BL302)+1,"")</f>
        <v/>
      </c>
      <c r="BM303" t="str">
        <f>IF(BT303&lt;&gt;"",MAX(BM$3:BM302)+1,"")</f>
        <v/>
      </c>
      <c r="BN303" t="str">
        <f>IF(BU303&lt;&gt;"",MAX(BN$3:BN302)+1,"")</f>
        <v/>
      </c>
      <c r="BP303" t="str">
        <f>IF(B303&lt;&gt;"",IF(COUNTIF(BP$3:BP302,B303)&gt;0,"",B303),"")</f>
        <v/>
      </c>
      <c r="BQ303" t="str">
        <f>IF(C303&lt;&gt;"",IF(COUNTIF(BQ$3:BQ302,C303)&gt;0,"",C303),"")</f>
        <v/>
      </c>
      <c r="BR303" t="str">
        <f>IF(D303&lt;&gt;"",IF(COUNTIF(BR$3:BR302,D303)&gt;0,"",D303),"")</f>
        <v/>
      </c>
      <c r="BS303" t="str">
        <f>IF(E303&lt;&gt;"",IF(COUNTIF(BS$3:BS302,E303)&gt;0,"",E303),"")</f>
        <v/>
      </c>
      <c r="BT303" t="str">
        <f>IF(F303&lt;&gt;"",IF(COUNTIF(BT$3:BT302,F303)&gt;0,"",F303),"")</f>
        <v/>
      </c>
      <c r="BU303" t="str">
        <f>IF(G303&lt;&gt;"",IF(COUNTIF(BU$3:BU302,G303)&gt;0,"",G303),"")</f>
        <v/>
      </c>
    </row>
    <row r="304" spans="1:73" ht="18" x14ac:dyDescent="0.2">
      <c r="A304" s="595" t="str">
        <f t="shared" si="73"/>
        <v/>
      </c>
      <c r="B304" s="596"/>
      <c r="C304" s="596"/>
      <c r="D304" s="596"/>
      <c r="E304" s="597"/>
      <c r="F304" s="596"/>
      <c r="G304" s="596"/>
      <c r="H304" s="598"/>
      <c r="I304" s="598"/>
      <c r="J304" s="598"/>
      <c r="K304" s="948"/>
      <c r="L304" s="822"/>
      <c r="M304" s="822"/>
      <c r="N304" s="950"/>
      <c r="O304" s="599"/>
      <c r="P304" s="597"/>
      <c r="Q304" s="597"/>
      <c r="R304" s="597"/>
      <c r="S304" s="600"/>
      <c r="V304" s="362">
        <f t="shared" si="85"/>
        <v>302</v>
      </c>
      <c r="W304" s="601" t="str">
        <f t="shared" si="86"/>
        <v/>
      </c>
      <c r="X304" s="601" t="str">
        <f t="shared" si="74"/>
        <v/>
      </c>
      <c r="Y304" s="601" t="str">
        <f t="shared" si="75"/>
        <v/>
      </c>
      <c r="Z304" s="601" t="str">
        <f t="shared" si="76"/>
        <v/>
      </c>
      <c r="AA304" s="601" t="str">
        <f t="shared" si="77"/>
        <v/>
      </c>
      <c r="AB304" s="601" t="str">
        <f t="shared" si="78"/>
        <v/>
      </c>
      <c r="AD304" s="362" t="str">
        <f>IF(AK304&lt;&gt;"",MAX(AD$3:AD303)+1,"")</f>
        <v/>
      </c>
      <c r="AE304" s="362" t="str">
        <f>IF(AL304&lt;&gt;"",MAX(AE$3:AE303)+1,"")</f>
        <v/>
      </c>
      <c r="AF304" s="362" t="str">
        <f>IF(AM304&lt;&gt;"",MAX(AF$3:AF303)+1,"")</f>
        <v/>
      </c>
      <c r="AG304" s="362" t="str">
        <f>IF(AN304&lt;&gt;"",MAX(AG$3:AG303)+1,"")</f>
        <v/>
      </c>
      <c r="AH304" s="362" t="str">
        <f>IF(AO304&lt;&gt;"",MAX(AH$3:AH303)+1,"")</f>
        <v/>
      </c>
      <c r="AI304" s="362" t="str">
        <f>IF(AP304&lt;&gt;"",MAX(AI$3:AI303)+1,"")</f>
        <v/>
      </c>
      <c r="AK304" s="362" t="str">
        <f>IF(B304="","",IF(COUNTIF($AK$3:AL303,B304)=0,B304,""))</f>
        <v/>
      </c>
      <c r="AL304" s="362" t="str">
        <f>IF(C304="","",IF($B304='Oneri di Urbanizzazione'!$E$29,IF(COUNTIF($AL$3:AL303,$C304)=0,$C304,""),""))</f>
        <v/>
      </c>
      <c r="AM304" s="362" t="str">
        <f>IF(D304="","",IF(AND($B304='Oneri di Urbanizzazione'!$E$29,$C304='Oneri di Urbanizzazione'!$E$31),IF(COUNTIF(AM$3:AM303,$D304)=0,$D304,""),""))</f>
        <v/>
      </c>
      <c r="AN304" s="362" t="str">
        <f>IF(E304="","",IF(AND($B304='Oneri di Urbanizzazione'!$E$29,$C304='Oneri di Urbanizzazione'!$E$31,$D304='Oneri di Urbanizzazione'!$E$34),IF(COUNTIF(AN$3:AN303,$E304)=0,$E304,""),""))</f>
        <v/>
      </c>
      <c r="AO304" s="362" t="str">
        <f>IF(F304="","",IF(AND($B304='Oneri di Urbanizzazione'!$E$29,$C304='Oneri di Urbanizzazione'!$E$31,$D304='Oneri di Urbanizzazione'!$E$34,$E304='Oneri di Urbanizzazione'!$E$36),IF(COUNTIF(AO$3:AO303,$F304)=0,$F304,""),""))</f>
        <v/>
      </c>
      <c r="AP304" s="362" t="str">
        <f>IF(G304="","",IF(AND($B304='Oneri di Urbanizzazione'!$E$29,$C304='Oneri di Urbanizzazione'!$E$31,$D304='Oneri di Urbanizzazione'!$E$34,$E304='Oneri di Urbanizzazione'!$E$36,$F304='Oneri di Urbanizzazione'!$E$38),IF(COUNTIF(AP$3:AP303,$G304)=0,$G304,""),""))</f>
        <v/>
      </c>
      <c r="AY304">
        <f t="shared" si="87"/>
        <v>302</v>
      </c>
      <c r="AZ304" s="375" t="str">
        <f t="shared" si="79"/>
        <v/>
      </c>
      <c r="BA304" s="375" t="str">
        <f t="shared" si="80"/>
        <v/>
      </c>
      <c r="BB304" s="375" t="str">
        <f t="shared" si="81"/>
        <v/>
      </c>
      <c r="BC304" s="375" t="str">
        <f t="shared" si="82"/>
        <v/>
      </c>
      <c r="BD304" s="375" t="str">
        <f t="shared" si="83"/>
        <v/>
      </c>
      <c r="BE304" s="375" t="str">
        <f t="shared" si="84"/>
        <v/>
      </c>
      <c r="BI304" t="str">
        <f>IF(BP304&lt;&gt;"",MAX(BI$3:BI303)+1,"")</f>
        <v/>
      </c>
      <c r="BJ304" t="str">
        <f>IF(BQ304&lt;&gt;"",MAX(BJ$3:BJ303)+1,"")</f>
        <v/>
      </c>
      <c r="BK304" t="str">
        <f>IF(BR304&lt;&gt;"",MAX(BK$3:BK303)+1,"")</f>
        <v/>
      </c>
      <c r="BL304" t="str">
        <f>IF(BS304&lt;&gt;"",MAX(BL$3:BL303)+1,"")</f>
        <v/>
      </c>
      <c r="BM304" t="str">
        <f>IF(BT304&lt;&gt;"",MAX(BM$3:BM303)+1,"")</f>
        <v/>
      </c>
      <c r="BN304" t="str">
        <f>IF(BU304&lt;&gt;"",MAX(BN$3:BN303)+1,"")</f>
        <v/>
      </c>
      <c r="BP304" t="str">
        <f>IF(B304&lt;&gt;"",IF(COUNTIF(BP$3:BP303,B304)&gt;0,"",B304),"")</f>
        <v/>
      </c>
      <c r="BQ304" t="str">
        <f>IF(C304&lt;&gt;"",IF(COUNTIF(BQ$3:BQ303,C304)&gt;0,"",C304),"")</f>
        <v/>
      </c>
      <c r="BR304" t="str">
        <f>IF(D304&lt;&gt;"",IF(COUNTIF(BR$3:BR303,D304)&gt;0,"",D304),"")</f>
        <v/>
      </c>
      <c r="BS304" t="str">
        <f>IF(E304&lt;&gt;"",IF(COUNTIF(BS$3:BS303,E304)&gt;0,"",E304),"")</f>
        <v/>
      </c>
      <c r="BT304" t="str">
        <f>IF(F304&lt;&gt;"",IF(COUNTIF(BT$3:BT303,F304)&gt;0,"",F304),"")</f>
        <v/>
      </c>
      <c r="BU304" t="str">
        <f>IF(G304&lt;&gt;"",IF(COUNTIF(BU$3:BU303,G304)&gt;0,"",G304),"")</f>
        <v/>
      </c>
    </row>
    <row r="305" spans="1:73" ht="18" x14ac:dyDescent="0.2">
      <c r="A305" s="595" t="str">
        <f t="shared" si="73"/>
        <v/>
      </c>
      <c r="B305" s="596"/>
      <c r="C305" s="596"/>
      <c r="D305" s="596"/>
      <c r="E305" s="597"/>
      <c r="F305" s="596"/>
      <c r="G305" s="596"/>
      <c r="H305" s="598"/>
      <c r="I305" s="598"/>
      <c r="J305" s="598"/>
      <c r="K305" s="948"/>
      <c r="L305" s="822"/>
      <c r="M305" s="822"/>
      <c r="N305" s="950"/>
      <c r="O305" s="599"/>
      <c r="P305" s="597"/>
      <c r="Q305" s="597"/>
      <c r="R305" s="597"/>
      <c r="S305" s="600"/>
      <c r="V305" s="362">
        <f t="shared" si="85"/>
        <v>303</v>
      </c>
      <c r="W305" s="601" t="str">
        <f t="shared" si="86"/>
        <v/>
      </c>
      <c r="X305" s="601" t="str">
        <f t="shared" si="74"/>
        <v/>
      </c>
      <c r="Y305" s="601" t="str">
        <f t="shared" si="75"/>
        <v/>
      </c>
      <c r="Z305" s="601" t="str">
        <f t="shared" si="76"/>
        <v/>
      </c>
      <c r="AA305" s="601" t="str">
        <f t="shared" si="77"/>
        <v/>
      </c>
      <c r="AB305" s="601" t="str">
        <f t="shared" si="78"/>
        <v/>
      </c>
      <c r="AD305" s="362" t="str">
        <f>IF(AK305&lt;&gt;"",MAX(AD$3:AD304)+1,"")</f>
        <v/>
      </c>
      <c r="AE305" s="362" t="str">
        <f>IF(AL305&lt;&gt;"",MAX(AE$3:AE304)+1,"")</f>
        <v/>
      </c>
      <c r="AF305" s="362" t="str">
        <f>IF(AM305&lt;&gt;"",MAX(AF$3:AF304)+1,"")</f>
        <v/>
      </c>
      <c r="AG305" s="362" t="str">
        <f>IF(AN305&lt;&gt;"",MAX(AG$3:AG304)+1,"")</f>
        <v/>
      </c>
      <c r="AH305" s="362" t="str">
        <f>IF(AO305&lt;&gt;"",MAX(AH$3:AH304)+1,"")</f>
        <v/>
      </c>
      <c r="AI305" s="362" t="str">
        <f>IF(AP305&lt;&gt;"",MAX(AI$3:AI304)+1,"")</f>
        <v/>
      </c>
      <c r="AK305" s="362" t="str">
        <f>IF(B305="","",IF(COUNTIF($AK$3:AL304,B305)=0,B305,""))</f>
        <v/>
      </c>
      <c r="AL305" s="362" t="str">
        <f>IF(C305="","",IF($B305='Oneri di Urbanizzazione'!$E$29,IF(COUNTIF($AL$3:AL304,$C305)=0,$C305,""),""))</f>
        <v/>
      </c>
      <c r="AM305" s="362" t="str">
        <f>IF(D305="","",IF(AND($B305='Oneri di Urbanizzazione'!$E$29,$C305='Oneri di Urbanizzazione'!$E$31),IF(COUNTIF(AM$3:AM304,$D305)=0,$D305,""),""))</f>
        <v/>
      </c>
      <c r="AN305" s="362" t="str">
        <f>IF(E305="","",IF(AND($B305='Oneri di Urbanizzazione'!$E$29,$C305='Oneri di Urbanizzazione'!$E$31,$D305='Oneri di Urbanizzazione'!$E$34),IF(COUNTIF(AN$3:AN304,$E305)=0,$E305,""),""))</f>
        <v/>
      </c>
      <c r="AO305" s="362" t="str">
        <f>IF(F305="","",IF(AND($B305='Oneri di Urbanizzazione'!$E$29,$C305='Oneri di Urbanizzazione'!$E$31,$D305='Oneri di Urbanizzazione'!$E$34,$E305='Oneri di Urbanizzazione'!$E$36),IF(COUNTIF(AO$3:AO304,$F305)=0,$F305,""),""))</f>
        <v/>
      </c>
      <c r="AP305" s="362" t="str">
        <f>IF(G305="","",IF(AND($B305='Oneri di Urbanizzazione'!$E$29,$C305='Oneri di Urbanizzazione'!$E$31,$D305='Oneri di Urbanizzazione'!$E$34,$E305='Oneri di Urbanizzazione'!$E$36,$F305='Oneri di Urbanizzazione'!$E$38),IF(COUNTIF(AP$3:AP304,$G305)=0,$G305,""),""))</f>
        <v/>
      </c>
      <c r="AY305">
        <f t="shared" si="87"/>
        <v>303</v>
      </c>
      <c r="AZ305" s="375" t="str">
        <f t="shared" si="79"/>
        <v/>
      </c>
      <c r="BA305" s="375" t="str">
        <f t="shared" si="80"/>
        <v/>
      </c>
      <c r="BB305" s="375" t="str">
        <f t="shared" si="81"/>
        <v/>
      </c>
      <c r="BC305" s="375" t="str">
        <f t="shared" si="82"/>
        <v/>
      </c>
      <c r="BD305" s="375" t="str">
        <f t="shared" si="83"/>
        <v/>
      </c>
      <c r="BE305" s="375" t="str">
        <f t="shared" si="84"/>
        <v/>
      </c>
      <c r="BI305" t="str">
        <f>IF(BP305&lt;&gt;"",MAX(BI$3:BI304)+1,"")</f>
        <v/>
      </c>
      <c r="BJ305" t="str">
        <f>IF(BQ305&lt;&gt;"",MAX(BJ$3:BJ304)+1,"")</f>
        <v/>
      </c>
      <c r="BK305" t="str">
        <f>IF(BR305&lt;&gt;"",MAX(BK$3:BK304)+1,"")</f>
        <v/>
      </c>
      <c r="BL305" t="str">
        <f>IF(BS305&lt;&gt;"",MAX(BL$3:BL304)+1,"")</f>
        <v/>
      </c>
      <c r="BM305" t="str">
        <f>IF(BT305&lt;&gt;"",MAX(BM$3:BM304)+1,"")</f>
        <v/>
      </c>
      <c r="BN305" t="str">
        <f>IF(BU305&lt;&gt;"",MAX(BN$3:BN304)+1,"")</f>
        <v/>
      </c>
      <c r="BP305" t="str">
        <f>IF(B305&lt;&gt;"",IF(COUNTIF(BP$3:BP304,B305)&gt;0,"",B305),"")</f>
        <v/>
      </c>
      <c r="BQ305" t="str">
        <f>IF(C305&lt;&gt;"",IF(COUNTIF(BQ$3:BQ304,C305)&gt;0,"",C305),"")</f>
        <v/>
      </c>
      <c r="BR305" t="str">
        <f>IF(D305&lt;&gt;"",IF(COUNTIF(BR$3:BR304,D305)&gt;0,"",D305),"")</f>
        <v/>
      </c>
      <c r="BS305" t="str">
        <f>IF(E305&lt;&gt;"",IF(COUNTIF(BS$3:BS304,E305)&gt;0,"",E305),"")</f>
        <v/>
      </c>
      <c r="BT305" t="str">
        <f>IF(F305&lt;&gt;"",IF(COUNTIF(BT$3:BT304,F305)&gt;0,"",F305),"")</f>
        <v/>
      </c>
      <c r="BU305" t="str">
        <f>IF(G305&lt;&gt;"",IF(COUNTIF(BU$3:BU304,G305)&gt;0,"",G305),"")</f>
        <v/>
      </c>
    </row>
    <row r="306" spans="1:73" ht="18" x14ac:dyDescent="0.2">
      <c r="A306" s="595" t="str">
        <f t="shared" si="73"/>
        <v/>
      </c>
      <c r="B306" s="596"/>
      <c r="C306" s="596"/>
      <c r="D306" s="596"/>
      <c r="E306" s="597"/>
      <c r="F306" s="596"/>
      <c r="G306" s="596"/>
      <c r="H306" s="598"/>
      <c r="I306" s="598"/>
      <c r="J306" s="598"/>
      <c r="K306" s="948"/>
      <c r="L306" s="822"/>
      <c r="M306" s="822"/>
      <c r="N306" s="950"/>
      <c r="O306" s="599"/>
      <c r="P306" s="597"/>
      <c r="Q306" s="597"/>
      <c r="R306" s="597"/>
      <c r="S306" s="600"/>
      <c r="V306" s="362">
        <f t="shared" si="85"/>
        <v>304</v>
      </c>
      <c r="W306" s="601" t="str">
        <f t="shared" si="86"/>
        <v/>
      </c>
      <c r="X306" s="601" t="str">
        <f t="shared" si="74"/>
        <v/>
      </c>
      <c r="Y306" s="601" t="str">
        <f t="shared" si="75"/>
        <v/>
      </c>
      <c r="Z306" s="601" t="str">
        <f t="shared" si="76"/>
        <v/>
      </c>
      <c r="AA306" s="601" t="str">
        <f t="shared" si="77"/>
        <v/>
      </c>
      <c r="AB306" s="601" t="str">
        <f t="shared" si="78"/>
        <v/>
      </c>
      <c r="AD306" s="362" t="str">
        <f>IF(AK306&lt;&gt;"",MAX(AD$3:AD305)+1,"")</f>
        <v/>
      </c>
      <c r="AE306" s="362" t="str">
        <f>IF(AL306&lt;&gt;"",MAX(AE$3:AE305)+1,"")</f>
        <v/>
      </c>
      <c r="AF306" s="362" t="str">
        <f>IF(AM306&lt;&gt;"",MAX(AF$3:AF305)+1,"")</f>
        <v/>
      </c>
      <c r="AG306" s="362" t="str">
        <f>IF(AN306&lt;&gt;"",MAX(AG$3:AG305)+1,"")</f>
        <v/>
      </c>
      <c r="AH306" s="362" t="str">
        <f>IF(AO306&lt;&gt;"",MAX(AH$3:AH305)+1,"")</f>
        <v/>
      </c>
      <c r="AI306" s="362" t="str">
        <f>IF(AP306&lt;&gt;"",MAX(AI$3:AI305)+1,"")</f>
        <v/>
      </c>
      <c r="AK306" s="362" t="str">
        <f>IF(B306="","",IF(COUNTIF($AK$3:AL305,B306)=0,B306,""))</f>
        <v/>
      </c>
      <c r="AL306" s="362" t="str">
        <f>IF(C306="","",IF($B306='Oneri di Urbanizzazione'!$E$29,IF(COUNTIF($AL$3:AL305,$C306)=0,$C306,""),""))</f>
        <v/>
      </c>
      <c r="AM306" s="362" t="str">
        <f>IF(D306="","",IF(AND($B306='Oneri di Urbanizzazione'!$E$29,$C306='Oneri di Urbanizzazione'!$E$31),IF(COUNTIF(AM$3:AM305,$D306)=0,$D306,""),""))</f>
        <v/>
      </c>
      <c r="AN306" s="362" t="str">
        <f>IF(E306="","",IF(AND($B306='Oneri di Urbanizzazione'!$E$29,$C306='Oneri di Urbanizzazione'!$E$31,$D306='Oneri di Urbanizzazione'!$E$34),IF(COUNTIF(AN$3:AN305,$E306)=0,$E306,""),""))</f>
        <v/>
      </c>
      <c r="AO306" s="362" t="str">
        <f>IF(F306="","",IF(AND($B306='Oneri di Urbanizzazione'!$E$29,$C306='Oneri di Urbanizzazione'!$E$31,$D306='Oneri di Urbanizzazione'!$E$34,$E306='Oneri di Urbanizzazione'!$E$36),IF(COUNTIF(AO$3:AO305,$F306)=0,$F306,""),""))</f>
        <v/>
      </c>
      <c r="AP306" s="362" t="str">
        <f>IF(G306="","",IF(AND($B306='Oneri di Urbanizzazione'!$E$29,$C306='Oneri di Urbanizzazione'!$E$31,$D306='Oneri di Urbanizzazione'!$E$34,$E306='Oneri di Urbanizzazione'!$E$36,$F306='Oneri di Urbanizzazione'!$E$38),IF(COUNTIF(AP$3:AP305,$G306)=0,$G306,""),""))</f>
        <v/>
      </c>
      <c r="AY306">
        <f t="shared" si="87"/>
        <v>304</v>
      </c>
      <c r="AZ306" s="375" t="str">
        <f t="shared" si="79"/>
        <v/>
      </c>
      <c r="BA306" s="375" t="str">
        <f t="shared" si="80"/>
        <v/>
      </c>
      <c r="BB306" s="375" t="str">
        <f t="shared" si="81"/>
        <v/>
      </c>
      <c r="BC306" s="375" t="str">
        <f t="shared" si="82"/>
        <v/>
      </c>
      <c r="BD306" s="375" t="str">
        <f t="shared" si="83"/>
        <v/>
      </c>
      <c r="BE306" s="375" t="str">
        <f t="shared" si="84"/>
        <v/>
      </c>
      <c r="BI306" t="str">
        <f>IF(BP306&lt;&gt;"",MAX(BI$3:BI305)+1,"")</f>
        <v/>
      </c>
      <c r="BJ306" t="str">
        <f>IF(BQ306&lt;&gt;"",MAX(BJ$3:BJ305)+1,"")</f>
        <v/>
      </c>
      <c r="BK306" t="str">
        <f>IF(BR306&lt;&gt;"",MAX(BK$3:BK305)+1,"")</f>
        <v/>
      </c>
      <c r="BL306" t="str">
        <f>IF(BS306&lt;&gt;"",MAX(BL$3:BL305)+1,"")</f>
        <v/>
      </c>
      <c r="BM306" t="str">
        <f>IF(BT306&lt;&gt;"",MAX(BM$3:BM305)+1,"")</f>
        <v/>
      </c>
      <c r="BN306" t="str">
        <f>IF(BU306&lt;&gt;"",MAX(BN$3:BN305)+1,"")</f>
        <v/>
      </c>
      <c r="BP306" t="str">
        <f>IF(B306&lt;&gt;"",IF(COUNTIF(BP$3:BP305,B306)&gt;0,"",B306),"")</f>
        <v/>
      </c>
      <c r="BQ306" t="str">
        <f>IF(C306&lt;&gt;"",IF(COUNTIF(BQ$3:BQ305,C306)&gt;0,"",C306),"")</f>
        <v/>
      </c>
      <c r="BR306" t="str">
        <f>IF(D306&lt;&gt;"",IF(COUNTIF(BR$3:BR305,D306)&gt;0,"",D306),"")</f>
        <v/>
      </c>
      <c r="BS306" t="str">
        <f>IF(E306&lt;&gt;"",IF(COUNTIF(BS$3:BS305,E306)&gt;0,"",E306),"")</f>
        <v/>
      </c>
      <c r="BT306" t="str">
        <f>IF(F306&lt;&gt;"",IF(COUNTIF(BT$3:BT305,F306)&gt;0,"",F306),"")</f>
        <v/>
      </c>
      <c r="BU306" t="str">
        <f>IF(G306&lt;&gt;"",IF(COUNTIF(BU$3:BU305,G306)&gt;0,"",G306),"")</f>
        <v/>
      </c>
    </row>
    <row r="307" spans="1:73" ht="18" x14ac:dyDescent="0.2">
      <c r="A307" s="595" t="str">
        <f t="shared" si="73"/>
        <v/>
      </c>
      <c r="B307" s="596"/>
      <c r="C307" s="596"/>
      <c r="D307" s="596"/>
      <c r="E307" s="597"/>
      <c r="F307" s="596"/>
      <c r="G307" s="596"/>
      <c r="H307" s="598"/>
      <c r="I307" s="598"/>
      <c r="J307" s="598"/>
      <c r="K307" s="948"/>
      <c r="L307" s="822"/>
      <c r="M307" s="822"/>
      <c r="N307" s="950"/>
      <c r="O307" s="599"/>
      <c r="P307" s="597"/>
      <c r="Q307" s="597"/>
      <c r="R307" s="597"/>
      <c r="S307" s="600"/>
      <c r="V307" s="362">
        <f t="shared" si="85"/>
        <v>305</v>
      </c>
      <c r="W307" s="601" t="str">
        <f t="shared" si="86"/>
        <v/>
      </c>
      <c r="X307" s="601" t="str">
        <f t="shared" si="74"/>
        <v/>
      </c>
      <c r="Y307" s="601" t="str">
        <f t="shared" si="75"/>
        <v/>
      </c>
      <c r="Z307" s="601" t="str">
        <f t="shared" si="76"/>
        <v/>
      </c>
      <c r="AA307" s="601" t="str">
        <f t="shared" si="77"/>
        <v/>
      </c>
      <c r="AB307" s="601" t="str">
        <f t="shared" si="78"/>
        <v/>
      </c>
      <c r="AD307" s="362" t="str">
        <f>IF(AK307&lt;&gt;"",MAX(AD$3:AD306)+1,"")</f>
        <v/>
      </c>
      <c r="AE307" s="362" t="str">
        <f>IF(AL307&lt;&gt;"",MAX(AE$3:AE306)+1,"")</f>
        <v/>
      </c>
      <c r="AF307" s="362" t="str">
        <f>IF(AM307&lt;&gt;"",MAX(AF$3:AF306)+1,"")</f>
        <v/>
      </c>
      <c r="AG307" s="362" t="str">
        <f>IF(AN307&lt;&gt;"",MAX(AG$3:AG306)+1,"")</f>
        <v/>
      </c>
      <c r="AH307" s="362" t="str">
        <f>IF(AO307&lt;&gt;"",MAX(AH$3:AH306)+1,"")</f>
        <v/>
      </c>
      <c r="AI307" s="362" t="str">
        <f>IF(AP307&lt;&gt;"",MAX(AI$3:AI306)+1,"")</f>
        <v/>
      </c>
      <c r="AK307" s="362" t="str">
        <f>IF(B307="","",IF(COUNTIF($AK$3:AL306,B307)=0,B307,""))</f>
        <v/>
      </c>
      <c r="AL307" s="362" t="str">
        <f>IF(C307="","",IF($B307='Oneri di Urbanizzazione'!$E$29,IF(COUNTIF($AL$3:AL306,$C307)=0,$C307,""),""))</f>
        <v/>
      </c>
      <c r="AM307" s="362" t="str">
        <f>IF(D307="","",IF(AND($B307='Oneri di Urbanizzazione'!$E$29,$C307='Oneri di Urbanizzazione'!$E$31),IF(COUNTIF(AM$3:AM306,$D307)=0,$D307,""),""))</f>
        <v/>
      </c>
      <c r="AN307" s="362" t="str">
        <f>IF(E307="","",IF(AND($B307='Oneri di Urbanizzazione'!$E$29,$C307='Oneri di Urbanizzazione'!$E$31,$D307='Oneri di Urbanizzazione'!$E$34),IF(COUNTIF(AN$3:AN306,$E307)=0,$E307,""),""))</f>
        <v/>
      </c>
      <c r="AO307" s="362" t="str">
        <f>IF(F307="","",IF(AND($B307='Oneri di Urbanizzazione'!$E$29,$C307='Oneri di Urbanizzazione'!$E$31,$D307='Oneri di Urbanizzazione'!$E$34,$E307='Oneri di Urbanizzazione'!$E$36),IF(COUNTIF(AO$3:AO306,$F307)=0,$F307,""),""))</f>
        <v/>
      </c>
      <c r="AP307" s="362" t="str">
        <f>IF(G307="","",IF(AND($B307='Oneri di Urbanizzazione'!$E$29,$C307='Oneri di Urbanizzazione'!$E$31,$D307='Oneri di Urbanizzazione'!$E$34,$E307='Oneri di Urbanizzazione'!$E$36,$F307='Oneri di Urbanizzazione'!$E$38),IF(COUNTIF(AP$3:AP306,$G307)=0,$G307,""),""))</f>
        <v/>
      </c>
      <c r="AY307">
        <f t="shared" si="87"/>
        <v>305</v>
      </c>
      <c r="AZ307" s="375" t="str">
        <f t="shared" si="79"/>
        <v/>
      </c>
      <c r="BA307" s="375" t="str">
        <f t="shared" si="80"/>
        <v/>
      </c>
      <c r="BB307" s="375" t="str">
        <f t="shared" si="81"/>
        <v/>
      </c>
      <c r="BC307" s="375" t="str">
        <f t="shared" si="82"/>
        <v/>
      </c>
      <c r="BD307" s="375" t="str">
        <f t="shared" si="83"/>
        <v/>
      </c>
      <c r="BE307" s="375" t="str">
        <f t="shared" si="84"/>
        <v/>
      </c>
      <c r="BI307" t="str">
        <f>IF(BP307&lt;&gt;"",MAX(BI$3:BI306)+1,"")</f>
        <v/>
      </c>
      <c r="BJ307" t="str">
        <f>IF(BQ307&lt;&gt;"",MAX(BJ$3:BJ306)+1,"")</f>
        <v/>
      </c>
      <c r="BK307" t="str">
        <f>IF(BR307&lt;&gt;"",MAX(BK$3:BK306)+1,"")</f>
        <v/>
      </c>
      <c r="BL307" t="str">
        <f>IF(BS307&lt;&gt;"",MAX(BL$3:BL306)+1,"")</f>
        <v/>
      </c>
      <c r="BM307" t="str">
        <f>IF(BT307&lt;&gt;"",MAX(BM$3:BM306)+1,"")</f>
        <v/>
      </c>
      <c r="BN307" t="str">
        <f>IF(BU307&lt;&gt;"",MAX(BN$3:BN306)+1,"")</f>
        <v/>
      </c>
      <c r="BP307" t="str">
        <f>IF(B307&lt;&gt;"",IF(COUNTIF(BP$3:BP306,B307)&gt;0,"",B307),"")</f>
        <v/>
      </c>
      <c r="BQ307" t="str">
        <f>IF(C307&lt;&gt;"",IF(COUNTIF(BQ$3:BQ306,C307)&gt;0,"",C307),"")</f>
        <v/>
      </c>
      <c r="BR307" t="str">
        <f>IF(D307&lt;&gt;"",IF(COUNTIF(BR$3:BR306,D307)&gt;0,"",D307),"")</f>
        <v/>
      </c>
      <c r="BS307" t="str">
        <f>IF(E307&lt;&gt;"",IF(COUNTIF(BS$3:BS306,E307)&gt;0,"",E307),"")</f>
        <v/>
      </c>
      <c r="BT307" t="str">
        <f>IF(F307&lt;&gt;"",IF(COUNTIF(BT$3:BT306,F307)&gt;0,"",F307),"")</f>
        <v/>
      </c>
      <c r="BU307" t="str">
        <f>IF(G307&lt;&gt;"",IF(COUNTIF(BU$3:BU306,G307)&gt;0,"",G307),"")</f>
        <v/>
      </c>
    </row>
    <row r="308" spans="1:73" ht="18" x14ac:dyDescent="0.2">
      <c r="A308" s="595" t="str">
        <f t="shared" si="73"/>
        <v/>
      </c>
      <c r="B308" s="596"/>
      <c r="C308" s="596"/>
      <c r="D308" s="596"/>
      <c r="E308" s="597"/>
      <c r="F308" s="596"/>
      <c r="G308" s="596"/>
      <c r="H308" s="598"/>
      <c r="I308" s="598"/>
      <c r="J308" s="598"/>
      <c r="K308" s="948"/>
      <c r="L308" s="822"/>
      <c r="M308" s="822"/>
      <c r="N308" s="950"/>
      <c r="O308" s="599"/>
      <c r="P308" s="597"/>
      <c r="Q308" s="597"/>
      <c r="R308" s="597"/>
      <c r="S308" s="600"/>
      <c r="V308" s="362">
        <f t="shared" si="85"/>
        <v>306</v>
      </c>
      <c r="W308" s="601" t="str">
        <f t="shared" si="86"/>
        <v/>
      </c>
      <c r="X308" s="601" t="str">
        <f t="shared" si="74"/>
        <v/>
      </c>
      <c r="Y308" s="601" t="str">
        <f t="shared" si="75"/>
        <v/>
      </c>
      <c r="Z308" s="601" t="str">
        <f t="shared" si="76"/>
        <v/>
      </c>
      <c r="AA308" s="601" t="str">
        <f t="shared" si="77"/>
        <v/>
      </c>
      <c r="AB308" s="601" t="str">
        <f t="shared" si="78"/>
        <v/>
      </c>
      <c r="AD308" s="362" t="str">
        <f>IF(AK308&lt;&gt;"",MAX(AD$3:AD307)+1,"")</f>
        <v/>
      </c>
      <c r="AE308" s="362" t="str">
        <f>IF(AL308&lt;&gt;"",MAX(AE$3:AE307)+1,"")</f>
        <v/>
      </c>
      <c r="AF308" s="362" t="str">
        <f>IF(AM308&lt;&gt;"",MAX(AF$3:AF307)+1,"")</f>
        <v/>
      </c>
      <c r="AG308" s="362" t="str">
        <f>IF(AN308&lt;&gt;"",MAX(AG$3:AG307)+1,"")</f>
        <v/>
      </c>
      <c r="AH308" s="362" t="str">
        <f>IF(AO308&lt;&gt;"",MAX(AH$3:AH307)+1,"")</f>
        <v/>
      </c>
      <c r="AI308" s="362" t="str">
        <f>IF(AP308&lt;&gt;"",MAX(AI$3:AI307)+1,"")</f>
        <v/>
      </c>
      <c r="AK308" s="362" t="str">
        <f>IF(B308="","",IF(COUNTIF($AK$3:AL307,B308)=0,B308,""))</f>
        <v/>
      </c>
      <c r="AL308" s="362" t="str">
        <f>IF(C308="","",IF($B308='Oneri di Urbanizzazione'!$E$29,IF(COUNTIF($AL$3:AL307,$C308)=0,$C308,""),""))</f>
        <v/>
      </c>
      <c r="AM308" s="362" t="str">
        <f>IF(D308="","",IF(AND($B308='Oneri di Urbanizzazione'!$E$29,$C308='Oneri di Urbanizzazione'!$E$31),IF(COUNTIF(AM$3:AM307,$D308)=0,$D308,""),""))</f>
        <v/>
      </c>
      <c r="AN308" s="362" t="str">
        <f>IF(E308="","",IF(AND($B308='Oneri di Urbanizzazione'!$E$29,$C308='Oneri di Urbanizzazione'!$E$31,$D308='Oneri di Urbanizzazione'!$E$34),IF(COUNTIF(AN$3:AN307,$E308)=0,$E308,""),""))</f>
        <v/>
      </c>
      <c r="AO308" s="362" t="str">
        <f>IF(F308="","",IF(AND($B308='Oneri di Urbanizzazione'!$E$29,$C308='Oneri di Urbanizzazione'!$E$31,$D308='Oneri di Urbanizzazione'!$E$34,$E308='Oneri di Urbanizzazione'!$E$36),IF(COUNTIF(AO$3:AO307,$F308)=0,$F308,""),""))</f>
        <v/>
      </c>
      <c r="AP308" s="362" t="str">
        <f>IF(G308="","",IF(AND($B308='Oneri di Urbanizzazione'!$E$29,$C308='Oneri di Urbanizzazione'!$E$31,$D308='Oneri di Urbanizzazione'!$E$34,$E308='Oneri di Urbanizzazione'!$E$36,$F308='Oneri di Urbanizzazione'!$E$38),IF(COUNTIF(AP$3:AP307,$G308)=0,$G308,""),""))</f>
        <v/>
      </c>
      <c r="AY308">
        <f t="shared" si="87"/>
        <v>306</v>
      </c>
      <c r="AZ308" s="375" t="str">
        <f t="shared" si="79"/>
        <v/>
      </c>
      <c r="BA308" s="375" t="str">
        <f t="shared" si="80"/>
        <v/>
      </c>
      <c r="BB308" s="375" t="str">
        <f t="shared" si="81"/>
        <v/>
      </c>
      <c r="BC308" s="375" t="str">
        <f t="shared" si="82"/>
        <v/>
      </c>
      <c r="BD308" s="375" t="str">
        <f t="shared" si="83"/>
        <v/>
      </c>
      <c r="BE308" s="375" t="str">
        <f t="shared" si="84"/>
        <v/>
      </c>
      <c r="BI308" t="str">
        <f>IF(BP308&lt;&gt;"",MAX(BI$3:BI307)+1,"")</f>
        <v/>
      </c>
      <c r="BJ308" t="str">
        <f>IF(BQ308&lt;&gt;"",MAX(BJ$3:BJ307)+1,"")</f>
        <v/>
      </c>
      <c r="BK308" t="str">
        <f>IF(BR308&lt;&gt;"",MAX(BK$3:BK307)+1,"")</f>
        <v/>
      </c>
      <c r="BL308" t="str">
        <f>IF(BS308&lt;&gt;"",MAX(BL$3:BL307)+1,"")</f>
        <v/>
      </c>
      <c r="BM308" t="str">
        <f>IF(BT308&lt;&gt;"",MAX(BM$3:BM307)+1,"")</f>
        <v/>
      </c>
      <c r="BN308" t="str">
        <f>IF(BU308&lt;&gt;"",MAX(BN$3:BN307)+1,"")</f>
        <v/>
      </c>
      <c r="BP308" t="str">
        <f>IF(B308&lt;&gt;"",IF(COUNTIF(BP$3:BP307,B308)&gt;0,"",B308),"")</f>
        <v/>
      </c>
      <c r="BQ308" t="str">
        <f>IF(C308&lt;&gt;"",IF(COUNTIF(BQ$3:BQ307,C308)&gt;0,"",C308),"")</f>
        <v/>
      </c>
      <c r="BR308" t="str">
        <f>IF(D308&lt;&gt;"",IF(COUNTIF(BR$3:BR307,D308)&gt;0,"",D308),"")</f>
        <v/>
      </c>
      <c r="BS308" t="str">
        <f>IF(E308&lt;&gt;"",IF(COUNTIF(BS$3:BS307,E308)&gt;0,"",E308),"")</f>
        <v/>
      </c>
      <c r="BT308" t="str">
        <f>IF(F308&lt;&gt;"",IF(COUNTIF(BT$3:BT307,F308)&gt;0,"",F308),"")</f>
        <v/>
      </c>
      <c r="BU308" t="str">
        <f>IF(G308&lt;&gt;"",IF(COUNTIF(BU$3:BU307,G308)&gt;0,"",G308),"")</f>
        <v/>
      </c>
    </row>
    <row r="309" spans="1:73" ht="18" x14ac:dyDescent="0.2">
      <c r="A309" s="595" t="str">
        <f t="shared" si="73"/>
        <v/>
      </c>
      <c r="B309" s="596"/>
      <c r="C309" s="596"/>
      <c r="D309" s="596"/>
      <c r="E309" s="597"/>
      <c r="F309" s="596"/>
      <c r="G309" s="596"/>
      <c r="H309" s="598"/>
      <c r="I309" s="598"/>
      <c r="J309" s="598"/>
      <c r="K309" s="948"/>
      <c r="L309" s="822"/>
      <c r="M309" s="822"/>
      <c r="N309" s="950"/>
      <c r="O309" s="599"/>
      <c r="P309" s="597"/>
      <c r="Q309" s="597"/>
      <c r="R309" s="597"/>
      <c r="S309" s="600"/>
      <c r="V309" s="362">
        <f t="shared" si="85"/>
        <v>307</v>
      </c>
      <c r="W309" s="601" t="str">
        <f t="shared" si="86"/>
        <v/>
      </c>
      <c r="X309" s="601" t="str">
        <f t="shared" si="74"/>
        <v/>
      </c>
      <c r="Y309" s="601" t="str">
        <f t="shared" si="75"/>
        <v/>
      </c>
      <c r="Z309" s="601" t="str">
        <f t="shared" si="76"/>
        <v/>
      </c>
      <c r="AA309" s="601" t="str">
        <f t="shared" si="77"/>
        <v/>
      </c>
      <c r="AB309" s="601" t="str">
        <f t="shared" si="78"/>
        <v/>
      </c>
      <c r="AD309" s="362" t="str">
        <f>IF(AK309&lt;&gt;"",MAX(AD$3:AD308)+1,"")</f>
        <v/>
      </c>
      <c r="AE309" s="362" t="str">
        <f>IF(AL309&lt;&gt;"",MAX(AE$3:AE308)+1,"")</f>
        <v/>
      </c>
      <c r="AF309" s="362" t="str">
        <f>IF(AM309&lt;&gt;"",MAX(AF$3:AF308)+1,"")</f>
        <v/>
      </c>
      <c r="AG309" s="362" t="str">
        <f>IF(AN309&lt;&gt;"",MAX(AG$3:AG308)+1,"")</f>
        <v/>
      </c>
      <c r="AH309" s="362" t="str">
        <f>IF(AO309&lt;&gt;"",MAX(AH$3:AH308)+1,"")</f>
        <v/>
      </c>
      <c r="AI309" s="362" t="str">
        <f>IF(AP309&lt;&gt;"",MAX(AI$3:AI308)+1,"")</f>
        <v/>
      </c>
      <c r="AK309" s="362" t="str">
        <f>IF(B309="","",IF(COUNTIF($AK$3:AL308,B309)=0,B309,""))</f>
        <v/>
      </c>
      <c r="AL309" s="362" t="str">
        <f>IF(C309="","",IF($B309='Oneri di Urbanizzazione'!$E$29,IF(COUNTIF($AL$3:AL308,$C309)=0,$C309,""),""))</f>
        <v/>
      </c>
      <c r="AM309" s="362" t="str">
        <f>IF(D309="","",IF(AND($B309='Oneri di Urbanizzazione'!$E$29,$C309='Oneri di Urbanizzazione'!$E$31),IF(COUNTIF(AM$3:AM308,$D309)=0,$D309,""),""))</f>
        <v/>
      </c>
      <c r="AN309" s="362" t="str">
        <f>IF(E309="","",IF(AND($B309='Oneri di Urbanizzazione'!$E$29,$C309='Oneri di Urbanizzazione'!$E$31,$D309='Oneri di Urbanizzazione'!$E$34),IF(COUNTIF(AN$3:AN308,$E309)=0,$E309,""),""))</f>
        <v/>
      </c>
      <c r="AO309" s="362" t="str">
        <f>IF(F309="","",IF(AND($B309='Oneri di Urbanizzazione'!$E$29,$C309='Oneri di Urbanizzazione'!$E$31,$D309='Oneri di Urbanizzazione'!$E$34,$E309='Oneri di Urbanizzazione'!$E$36),IF(COUNTIF(AO$3:AO308,$F309)=0,$F309,""),""))</f>
        <v/>
      </c>
      <c r="AP309" s="362" t="str">
        <f>IF(G309="","",IF(AND($B309='Oneri di Urbanizzazione'!$E$29,$C309='Oneri di Urbanizzazione'!$E$31,$D309='Oneri di Urbanizzazione'!$E$34,$E309='Oneri di Urbanizzazione'!$E$36,$F309='Oneri di Urbanizzazione'!$E$38),IF(COUNTIF(AP$3:AP308,$G309)=0,$G309,""),""))</f>
        <v/>
      </c>
      <c r="AY309">
        <f t="shared" si="87"/>
        <v>307</v>
      </c>
      <c r="AZ309" s="375" t="str">
        <f t="shared" si="79"/>
        <v/>
      </c>
      <c r="BA309" s="375" t="str">
        <f t="shared" si="80"/>
        <v/>
      </c>
      <c r="BB309" s="375" t="str">
        <f t="shared" si="81"/>
        <v/>
      </c>
      <c r="BC309" s="375" t="str">
        <f t="shared" si="82"/>
        <v/>
      </c>
      <c r="BD309" s="375" t="str">
        <f t="shared" si="83"/>
        <v/>
      </c>
      <c r="BE309" s="375" t="str">
        <f t="shared" si="84"/>
        <v/>
      </c>
      <c r="BI309" t="str">
        <f>IF(BP309&lt;&gt;"",MAX(BI$3:BI308)+1,"")</f>
        <v/>
      </c>
      <c r="BJ309" t="str">
        <f>IF(BQ309&lt;&gt;"",MAX(BJ$3:BJ308)+1,"")</f>
        <v/>
      </c>
      <c r="BK309" t="str">
        <f>IF(BR309&lt;&gt;"",MAX(BK$3:BK308)+1,"")</f>
        <v/>
      </c>
      <c r="BL309" t="str">
        <f>IF(BS309&lt;&gt;"",MAX(BL$3:BL308)+1,"")</f>
        <v/>
      </c>
      <c r="BM309" t="str">
        <f>IF(BT309&lt;&gt;"",MAX(BM$3:BM308)+1,"")</f>
        <v/>
      </c>
      <c r="BN309" t="str">
        <f>IF(BU309&lt;&gt;"",MAX(BN$3:BN308)+1,"")</f>
        <v/>
      </c>
      <c r="BP309" t="str">
        <f>IF(B309&lt;&gt;"",IF(COUNTIF(BP$3:BP308,B309)&gt;0,"",B309),"")</f>
        <v/>
      </c>
      <c r="BQ309" t="str">
        <f>IF(C309&lt;&gt;"",IF(COUNTIF(BQ$3:BQ308,C309)&gt;0,"",C309),"")</f>
        <v/>
      </c>
      <c r="BR309" t="str">
        <f>IF(D309&lt;&gt;"",IF(COUNTIF(BR$3:BR308,D309)&gt;0,"",D309),"")</f>
        <v/>
      </c>
      <c r="BS309" t="str">
        <f>IF(E309&lt;&gt;"",IF(COUNTIF(BS$3:BS308,E309)&gt;0,"",E309),"")</f>
        <v/>
      </c>
      <c r="BT309" t="str">
        <f>IF(F309&lt;&gt;"",IF(COUNTIF(BT$3:BT308,F309)&gt;0,"",F309),"")</f>
        <v/>
      </c>
      <c r="BU309" t="str">
        <f>IF(G309&lt;&gt;"",IF(COUNTIF(BU$3:BU308,G309)&gt;0,"",G309),"")</f>
        <v/>
      </c>
    </row>
    <row r="310" spans="1:73" ht="18" x14ac:dyDescent="0.2">
      <c r="A310" s="595" t="str">
        <f t="shared" si="73"/>
        <v/>
      </c>
      <c r="B310" s="596"/>
      <c r="C310" s="596"/>
      <c r="D310" s="596"/>
      <c r="E310" s="597"/>
      <c r="F310" s="596"/>
      <c r="G310" s="596"/>
      <c r="H310" s="598"/>
      <c r="I310" s="598"/>
      <c r="J310" s="598"/>
      <c r="K310" s="948"/>
      <c r="L310" s="822"/>
      <c r="M310" s="822"/>
      <c r="N310" s="950"/>
      <c r="O310" s="599"/>
      <c r="P310" s="597"/>
      <c r="Q310" s="597"/>
      <c r="R310" s="597"/>
      <c r="S310" s="600"/>
      <c r="V310" s="362">
        <f t="shared" si="85"/>
        <v>308</v>
      </c>
      <c r="W310" s="601" t="str">
        <f t="shared" si="86"/>
        <v/>
      </c>
      <c r="X310" s="601" t="str">
        <f t="shared" si="74"/>
        <v/>
      </c>
      <c r="Y310" s="601" t="str">
        <f t="shared" si="75"/>
        <v/>
      </c>
      <c r="Z310" s="601" t="str">
        <f t="shared" si="76"/>
        <v/>
      </c>
      <c r="AA310" s="601" t="str">
        <f t="shared" si="77"/>
        <v/>
      </c>
      <c r="AB310" s="601" t="str">
        <f t="shared" si="78"/>
        <v/>
      </c>
      <c r="AD310" s="362" t="str">
        <f>IF(AK310&lt;&gt;"",MAX(AD$3:AD309)+1,"")</f>
        <v/>
      </c>
      <c r="AE310" s="362" t="str">
        <f>IF(AL310&lt;&gt;"",MAX(AE$3:AE309)+1,"")</f>
        <v/>
      </c>
      <c r="AF310" s="362" t="str">
        <f>IF(AM310&lt;&gt;"",MAX(AF$3:AF309)+1,"")</f>
        <v/>
      </c>
      <c r="AG310" s="362" t="str">
        <f>IF(AN310&lt;&gt;"",MAX(AG$3:AG309)+1,"")</f>
        <v/>
      </c>
      <c r="AH310" s="362" t="str">
        <f>IF(AO310&lt;&gt;"",MAX(AH$3:AH309)+1,"")</f>
        <v/>
      </c>
      <c r="AI310" s="362" t="str">
        <f>IF(AP310&lt;&gt;"",MAX(AI$3:AI309)+1,"")</f>
        <v/>
      </c>
      <c r="AK310" s="362" t="str">
        <f>IF(B310="","",IF(COUNTIF($AK$3:AL309,B310)=0,B310,""))</f>
        <v/>
      </c>
      <c r="AL310" s="362" t="str">
        <f>IF(C310="","",IF($B310='Oneri di Urbanizzazione'!$E$29,IF(COUNTIF($AL$3:AL309,$C310)=0,$C310,""),""))</f>
        <v/>
      </c>
      <c r="AM310" s="362" t="str">
        <f>IF(D310="","",IF(AND($B310='Oneri di Urbanizzazione'!$E$29,$C310='Oneri di Urbanizzazione'!$E$31),IF(COUNTIF(AM$3:AM309,$D310)=0,$D310,""),""))</f>
        <v/>
      </c>
      <c r="AN310" s="362" t="str">
        <f>IF(E310="","",IF(AND($B310='Oneri di Urbanizzazione'!$E$29,$C310='Oneri di Urbanizzazione'!$E$31,$D310='Oneri di Urbanizzazione'!$E$34),IF(COUNTIF(AN$3:AN309,$E310)=0,$E310,""),""))</f>
        <v/>
      </c>
      <c r="AO310" s="362" t="str">
        <f>IF(F310="","",IF(AND($B310='Oneri di Urbanizzazione'!$E$29,$C310='Oneri di Urbanizzazione'!$E$31,$D310='Oneri di Urbanizzazione'!$E$34,$E310='Oneri di Urbanizzazione'!$E$36),IF(COUNTIF(AO$3:AO309,$F310)=0,$F310,""),""))</f>
        <v/>
      </c>
      <c r="AP310" s="362" t="str">
        <f>IF(G310="","",IF(AND($B310='Oneri di Urbanizzazione'!$E$29,$C310='Oneri di Urbanizzazione'!$E$31,$D310='Oneri di Urbanizzazione'!$E$34,$E310='Oneri di Urbanizzazione'!$E$36,$F310='Oneri di Urbanizzazione'!$E$38),IF(COUNTIF(AP$3:AP309,$G310)=0,$G310,""),""))</f>
        <v/>
      </c>
      <c r="AY310">
        <f t="shared" si="87"/>
        <v>308</v>
      </c>
      <c r="AZ310" s="375" t="str">
        <f t="shared" si="79"/>
        <v/>
      </c>
      <c r="BA310" s="375" t="str">
        <f t="shared" si="80"/>
        <v/>
      </c>
      <c r="BB310" s="375" t="str">
        <f t="shared" si="81"/>
        <v/>
      </c>
      <c r="BC310" s="375" t="str">
        <f t="shared" si="82"/>
        <v/>
      </c>
      <c r="BD310" s="375" t="str">
        <f t="shared" si="83"/>
        <v/>
      </c>
      <c r="BE310" s="375" t="str">
        <f t="shared" si="84"/>
        <v/>
      </c>
      <c r="BI310" t="str">
        <f>IF(BP310&lt;&gt;"",MAX(BI$3:BI309)+1,"")</f>
        <v/>
      </c>
      <c r="BJ310" t="str">
        <f>IF(BQ310&lt;&gt;"",MAX(BJ$3:BJ309)+1,"")</f>
        <v/>
      </c>
      <c r="BK310" t="str">
        <f>IF(BR310&lt;&gt;"",MAX(BK$3:BK309)+1,"")</f>
        <v/>
      </c>
      <c r="BL310" t="str">
        <f>IF(BS310&lt;&gt;"",MAX(BL$3:BL309)+1,"")</f>
        <v/>
      </c>
      <c r="BM310" t="str">
        <f>IF(BT310&lt;&gt;"",MAX(BM$3:BM309)+1,"")</f>
        <v/>
      </c>
      <c r="BN310" t="str">
        <f>IF(BU310&lt;&gt;"",MAX(BN$3:BN309)+1,"")</f>
        <v/>
      </c>
      <c r="BP310" t="str">
        <f>IF(B310&lt;&gt;"",IF(COUNTIF(BP$3:BP309,B310)&gt;0,"",B310),"")</f>
        <v/>
      </c>
      <c r="BQ310" t="str">
        <f>IF(C310&lt;&gt;"",IF(COUNTIF(BQ$3:BQ309,C310)&gt;0,"",C310),"")</f>
        <v/>
      </c>
      <c r="BR310" t="str">
        <f>IF(D310&lt;&gt;"",IF(COUNTIF(BR$3:BR309,D310)&gt;0,"",D310),"")</f>
        <v/>
      </c>
      <c r="BS310" t="str">
        <f>IF(E310&lt;&gt;"",IF(COUNTIF(BS$3:BS309,E310)&gt;0,"",E310),"")</f>
        <v/>
      </c>
      <c r="BT310" t="str">
        <f>IF(F310&lt;&gt;"",IF(COUNTIF(BT$3:BT309,F310)&gt;0,"",F310),"")</f>
        <v/>
      </c>
      <c r="BU310" t="str">
        <f>IF(G310&lt;&gt;"",IF(COUNTIF(BU$3:BU309,G310)&gt;0,"",G310),"")</f>
        <v/>
      </c>
    </row>
    <row r="311" spans="1:73" ht="18" x14ac:dyDescent="0.2">
      <c r="A311" s="595" t="str">
        <f t="shared" si="73"/>
        <v/>
      </c>
      <c r="B311" s="596"/>
      <c r="C311" s="596"/>
      <c r="D311" s="596"/>
      <c r="E311" s="597"/>
      <c r="F311" s="596"/>
      <c r="G311" s="596"/>
      <c r="H311" s="598"/>
      <c r="I311" s="598"/>
      <c r="J311" s="598"/>
      <c r="K311" s="948"/>
      <c r="L311" s="822"/>
      <c r="M311" s="822"/>
      <c r="N311" s="950"/>
      <c r="O311" s="599"/>
      <c r="P311" s="597"/>
      <c r="Q311" s="597"/>
      <c r="R311" s="597"/>
      <c r="S311" s="600"/>
      <c r="V311" s="362">
        <f t="shared" si="85"/>
        <v>309</v>
      </c>
      <c r="W311" s="601" t="str">
        <f t="shared" si="86"/>
        <v/>
      </c>
      <c r="X311" s="601" t="str">
        <f t="shared" si="74"/>
        <v/>
      </c>
      <c r="Y311" s="601" t="str">
        <f t="shared" si="75"/>
        <v/>
      </c>
      <c r="Z311" s="601" t="str">
        <f t="shared" si="76"/>
        <v/>
      </c>
      <c r="AA311" s="601" t="str">
        <f t="shared" si="77"/>
        <v/>
      </c>
      <c r="AB311" s="601" t="str">
        <f t="shared" si="78"/>
        <v/>
      </c>
      <c r="AD311" s="362" t="str">
        <f>IF(AK311&lt;&gt;"",MAX(AD$3:AD310)+1,"")</f>
        <v/>
      </c>
      <c r="AE311" s="362" t="str">
        <f>IF(AL311&lt;&gt;"",MAX(AE$3:AE310)+1,"")</f>
        <v/>
      </c>
      <c r="AF311" s="362" t="str">
        <f>IF(AM311&lt;&gt;"",MAX(AF$3:AF310)+1,"")</f>
        <v/>
      </c>
      <c r="AG311" s="362" t="str">
        <f>IF(AN311&lt;&gt;"",MAX(AG$3:AG310)+1,"")</f>
        <v/>
      </c>
      <c r="AH311" s="362" t="str">
        <f>IF(AO311&lt;&gt;"",MAX(AH$3:AH310)+1,"")</f>
        <v/>
      </c>
      <c r="AI311" s="362" t="str">
        <f>IF(AP311&lt;&gt;"",MAX(AI$3:AI310)+1,"")</f>
        <v/>
      </c>
      <c r="AK311" s="362" t="str">
        <f>IF(B311="","",IF(COUNTIF($AK$3:AL310,B311)=0,B311,""))</f>
        <v/>
      </c>
      <c r="AL311" s="362" t="str">
        <f>IF(C311="","",IF($B311='Oneri di Urbanizzazione'!$E$29,IF(COUNTIF($AL$3:AL310,$C311)=0,$C311,""),""))</f>
        <v/>
      </c>
      <c r="AM311" s="362" t="str">
        <f>IF(D311="","",IF(AND($B311='Oneri di Urbanizzazione'!$E$29,$C311='Oneri di Urbanizzazione'!$E$31),IF(COUNTIF(AM$3:AM310,$D311)=0,$D311,""),""))</f>
        <v/>
      </c>
      <c r="AN311" s="362" t="str">
        <f>IF(E311="","",IF(AND($B311='Oneri di Urbanizzazione'!$E$29,$C311='Oneri di Urbanizzazione'!$E$31,$D311='Oneri di Urbanizzazione'!$E$34),IF(COUNTIF(AN$3:AN310,$E311)=0,$E311,""),""))</f>
        <v/>
      </c>
      <c r="AO311" s="362" t="str">
        <f>IF(F311="","",IF(AND($B311='Oneri di Urbanizzazione'!$E$29,$C311='Oneri di Urbanizzazione'!$E$31,$D311='Oneri di Urbanizzazione'!$E$34,$E311='Oneri di Urbanizzazione'!$E$36),IF(COUNTIF(AO$3:AO310,$F311)=0,$F311,""),""))</f>
        <v/>
      </c>
      <c r="AP311" s="362" t="str">
        <f>IF(G311="","",IF(AND($B311='Oneri di Urbanizzazione'!$E$29,$C311='Oneri di Urbanizzazione'!$E$31,$D311='Oneri di Urbanizzazione'!$E$34,$E311='Oneri di Urbanizzazione'!$E$36,$F311='Oneri di Urbanizzazione'!$E$38),IF(COUNTIF(AP$3:AP310,$G311)=0,$G311,""),""))</f>
        <v/>
      </c>
      <c r="AY311">
        <f t="shared" si="87"/>
        <v>309</v>
      </c>
      <c r="AZ311" s="375" t="str">
        <f t="shared" si="79"/>
        <v/>
      </c>
      <c r="BA311" s="375" t="str">
        <f t="shared" si="80"/>
        <v/>
      </c>
      <c r="BB311" s="375" t="str">
        <f t="shared" si="81"/>
        <v/>
      </c>
      <c r="BC311" s="375" t="str">
        <f t="shared" si="82"/>
        <v/>
      </c>
      <c r="BD311" s="375" t="str">
        <f t="shared" si="83"/>
        <v/>
      </c>
      <c r="BE311" s="375" t="str">
        <f t="shared" si="84"/>
        <v/>
      </c>
      <c r="BI311" t="str">
        <f>IF(BP311&lt;&gt;"",MAX(BI$3:BI310)+1,"")</f>
        <v/>
      </c>
      <c r="BJ311" t="str">
        <f>IF(BQ311&lt;&gt;"",MAX(BJ$3:BJ310)+1,"")</f>
        <v/>
      </c>
      <c r="BK311" t="str">
        <f>IF(BR311&lt;&gt;"",MAX(BK$3:BK310)+1,"")</f>
        <v/>
      </c>
      <c r="BL311" t="str">
        <f>IF(BS311&lt;&gt;"",MAX(BL$3:BL310)+1,"")</f>
        <v/>
      </c>
      <c r="BM311" t="str">
        <f>IF(BT311&lt;&gt;"",MAX(BM$3:BM310)+1,"")</f>
        <v/>
      </c>
      <c r="BN311" t="str">
        <f>IF(BU311&lt;&gt;"",MAX(BN$3:BN310)+1,"")</f>
        <v/>
      </c>
      <c r="BP311" t="str">
        <f>IF(B311&lt;&gt;"",IF(COUNTIF(BP$3:BP310,B311)&gt;0,"",B311),"")</f>
        <v/>
      </c>
      <c r="BQ311" t="str">
        <f>IF(C311&lt;&gt;"",IF(COUNTIF(BQ$3:BQ310,C311)&gt;0,"",C311),"")</f>
        <v/>
      </c>
      <c r="BR311" t="str">
        <f>IF(D311&lt;&gt;"",IF(COUNTIF(BR$3:BR310,D311)&gt;0,"",D311),"")</f>
        <v/>
      </c>
      <c r="BS311" t="str">
        <f>IF(E311&lt;&gt;"",IF(COUNTIF(BS$3:BS310,E311)&gt;0,"",E311),"")</f>
        <v/>
      </c>
      <c r="BT311" t="str">
        <f>IF(F311&lt;&gt;"",IF(COUNTIF(BT$3:BT310,F311)&gt;0,"",F311),"")</f>
        <v/>
      </c>
      <c r="BU311" t="str">
        <f>IF(G311&lt;&gt;"",IF(COUNTIF(BU$3:BU310,G311)&gt;0,"",G311),"")</f>
        <v/>
      </c>
    </row>
    <row r="312" spans="1:73" ht="18" x14ac:dyDescent="0.2">
      <c r="A312" s="595" t="str">
        <f t="shared" si="73"/>
        <v/>
      </c>
      <c r="B312" s="596"/>
      <c r="C312" s="596"/>
      <c r="D312" s="596"/>
      <c r="E312" s="597"/>
      <c r="F312" s="596"/>
      <c r="G312" s="596"/>
      <c r="H312" s="598"/>
      <c r="I312" s="598"/>
      <c r="J312" s="598"/>
      <c r="K312" s="948"/>
      <c r="L312" s="822"/>
      <c r="M312" s="822"/>
      <c r="N312" s="950"/>
      <c r="O312" s="599"/>
      <c r="P312" s="597"/>
      <c r="Q312" s="597"/>
      <c r="R312" s="597"/>
      <c r="S312" s="600"/>
      <c r="V312" s="362">
        <f t="shared" si="85"/>
        <v>310</v>
      </c>
      <c r="W312" s="601" t="str">
        <f t="shared" si="86"/>
        <v/>
      </c>
      <c r="X312" s="601" t="str">
        <f t="shared" si="74"/>
        <v/>
      </c>
      <c r="Y312" s="601" t="str">
        <f t="shared" si="75"/>
        <v/>
      </c>
      <c r="Z312" s="601" t="str">
        <f t="shared" si="76"/>
        <v/>
      </c>
      <c r="AA312" s="601" t="str">
        <f t="shared" si="77"/>
        <v/>
      </c>
      <c r="AB312" s="601" t="str">
        <f t="shared" si="78"/>
        <v/>
      </c>
      <c r="AD312" s="362" t="str">
        <f>IF(AK312&lt;&gt;"",MAX(AD$3:AD311)+1,"")</f>
        <v/>
      </c>
      <c r="AE312" s="362" t="str">
        <f>IF(AL312&lt;&gt;"",MAX(AE$3:AE311)+1,"")</f>
        <v/>
      </c>
      <c r="AF312" s="362" t="str">
        <f>IF(AM312&lt;&gt;"",MAX(AF$3:AF311)+1,"")</f>
        <v/>
      </c>
      <c r="AG312" s="362" t="str">
        <f>IF(AN312&lt;&gt;"",MAX(AG$3:AG311)+1,"")</f>
        <v/>
      </c>
      <c r="AH312" s="362" t="str">
        <f>IF(AO312&lt;&gt;"",MAX(AH$3:AH311)+1,"")</f>
        <v/>
      </c>
      <c r="AI312" s="362" t="str">
        <f>IF(AP312&lt;&gt;"",MAX(AI$3:AI311)+1,"")</f>
        <v/>
      </c>
      <c r="AK312" s="362" t="str">
        <f>IF(B312="","",IF(COUNTIF($AK$3:AL311,B312)=0,B312,""))</f>
        <v/>
      </c>
      <c r="AL312" s="362" t="str">
        <f>IF(C312="","",IF($B312='Oneri di Urbanizzazione'!$E$29,IF(COUNTIF($AL$3:AL311,$C312)=0,$C312,""),""))</f>
        <v/>
      </c>
      <c r="AM312" s="362" t="str">
        <f>IF(D312="","",IF(AND($B312='Oneri di Urbanizzazione'!$E$29,$C312='Oneri di Urbanizzazione'!$E$31),IF(COUNTIF(AM$3:AM311,$D312)=0,$D312,""),""))</f>
        <v/>
      </c>
      <c r="AN312" s="362" t="str">
        <f>IF(E312="","",IF(AND($B312='Oneri di Urbanizzazione'!$E$29,$C312='Oneri di Urbanizzazione'!$E$31,$D312='Oneri di Urbanizzazione'!$E$34),IF(COUNTIF(AN$3:AN311,$E312)=0,$E312,""),""))</f>
        <v/>
      </c>
      <c r="AO312" s="362" t="str">
        <f>IF(F312="","",IF(AND($B312='Oneri di Urbanizzazione'!$E$29,$C312='Oneri di Urbanizzazione'!$E$31,$D312='Oneri di Urbanizzazione'!$E$34,$E312='Oneri di Urbanizzazione'!$E$36),IF(COUNTIF(AO$3:AO311,$F312)=0,$F312,""),""))</f>
        <v/>
      </c>
      <c r="AP312" s="362" t="str">
        <f>IF(G312="","",IF(AND($B312='Oneri di Urbanizzazione'!$E$29,$C312='Oneri di Urbanizzazione'!$E$31,$D312='Oneri di Urbanizzazione'!$E$34,$E312='Oneri di Urbanizzazione'!$E$36,$F312='Oneri di Urbanizzazione'!$E$38),IF(COUNTIF(AP$3:AP311,$G312)=0,$G312,""),""))</f>
        <v/>
      </c>
      <c r="AY312">
        <f t="shared" si="87"/>
        <v>310</v>
      </c>
      <c r="AZ312" s="375" t="str">
        <f t="shared" si="79"/>
        <v/>
      </c>
      <c r="BA312" s="375" t="str">
        <f t="shared" si="80"/>
        <v/>
      </c>
      <c r="BB312" s="375" t="str">
        <f t="shared" si="81"/>
        <v/>
      </c>
      <c r="BC312" s="375" t="str">
        <f t="shared" si="82"/>
        <v/>
      </c>
      <c r="BD312" s="375" t="str">
        <f t="shared" si="83"/>
        <v/>
      </c>
      <c r="BE312" s="375" t="str">
        <f t="shared" si="84"/>
        <v/>
      </c>
      <c r="BI312" t="str">
        <f>IF(BP312&lt;&gt;"",MAX(BI$3:BI311)+1,"")</f>
        <v/>
      </c>
      <c r="BJ312" t="str">
        <f>IF(BQ312&lt;&gt;"",MAX(BJ$3:BJ311)+1,"")</f>
        <v/>
      </c>
      <c r="BK312" t="str">
        <f>IF(BR312&lt;&gt;"",MAX(BK$3:BK311)+1,"")</f>
        <v/>
      </c>
      <c r="BL312" t="str">
        <f>IF(BS312&lt;&gt;"",MAX(BL$3:BL311)+1,"")</f>
        <v/>
      </c>
      <c r="BM312" t="str">
        <f>IF(BT312&lt;&gt;"",MAX(BM$3:BM311)+1,"")</f>
        <v/>
      </c>
      <c r="BN312" t="str">
        <f>IF(BU312&lt;&gt;"",MAX(BN$3:BN311)+1,"")</f>
        <v/>
      </c>
      <c r="BP312" t="str">
        <f>IF(B312&lt;&gt;"",IF(COUNTIF(BP$3:BP311,B312)&gt;0,"",B312),"")</f>
        <v/>
      </c>
      <c r="BQ312" t="str">
        <f>IF(C312&lt;&gt;"",IF(COUNTIF(BQ$3:BQ311,C312)&gt;0,"",C312),"")</f>
        <v/>
      </c>
      <c r="BR312" t="str">
        <f>IF(D312&lt;&gt;"",IF(COUNTIF(BR$3:BR311,D312)&gt;0,"",D312),"")</f>
        <v/>
      </c>
      <c r="BS312" t="str">
        <f>IF(E312&lt;&gt;"",IF(COUNTIF(BS$3:BS311,E312)&gt;0,"",E312),"")</f>
        <v/>
      </c>
      <c r="BT312" t="str">
        <f>IF(F312&lt;&gt;"",IF(COUNTIF(BT$3:BT311,F312)&gt;0,"",F312),"")</f>
        <v/>
      </c>
      <c r="BU312" t="str">
        <f>IF(G312&lt;&gt;"",IF(COUNTIF(BU$3:BU311,G312)&gt;0,"",G312),"")</f>
        <v/>
      </c>
    </row>
    <row r="313" spans="1:73" ht="18" x14ac:dyDescent="0.2">
      <c r="A313" s="595" t="str">
        <f t="shared" si="73"/>
        <v/>
      </c>
      <c r="B313" s="596"/>
      <c r="C313" s="596"/>
      <c r="D313" s="596"/>
      <c r="E313" s="597"/>
      <c r="F313" s="596"/>
      <c r="G313" s="596"/>
      <c r="H313" s="598"/>
      <c r="I313" s="598"/>
      <c r="J313" s="598"/>
      <c r="K313" s="948"/>
      <c r="L313" s="822"/>
      <c r="M313" s="822"/>
      <c r="N313" s="950"/>
      <c r="O313" s="599"/>
      <c r="P313" s="597"/>
      <c r="Q313" s="597"/>
      <c r="R313" s="597"/>
      <c r="S313" s="600"/>
      <c r="V313" s="362">
        <f t="shared" si="85"/>
        <v>311</v>
      </c>
      <c r="W313" s="601" t="str">
        <f t="shared" si="86"/>
        <v/>
      </c>
      <c r="X313" s="601" t="str">
        <f t="shared" si="74"/>
        <v/>
      </c>
      <c r="Y313" s="601" t="str">
        <f t="shared" si="75"/>
        <v/>
      </c>
      <c r="Z313" s="601" t="str">
        <f t="shared" si="76"/>
        <v/>
      </c>
      <c r="AA313" s="601" t="str">
        <f t="shared" si="77"/>
        <v/>
      </c>
      <c r="AB313" s="601" t="str">
        <f t="shared" si="78"/>
        <v/>
      </c>
      <c r="AD313" s="362" t="str">
        <f>IF(AK313&lt;&gt;"",MAX(AD$3:AD312)+1,"")</f>
        <v/>
      </c>
      <c r="AE313" s="362" t="str">
        <f>IF(AL313&lt;&gt;"",MAX(AE$3:AE312)+1,"")</f>
        <v/>
      </c>
      <c r="AF313" s="362" t="str">
        <f>IF(AM313&lt;&gt;"",MAX(AF$3:AF312)+1,"")</f>
        <v/>
      </c>
      <c r="AG313" s="362" t="str">
        <f>IF(AN313&lt;&gt;"",MAX(AG$3:AG312)+1,"")</f>
        <v/>
      </c>
      <c r="AH313" s="362" t="str">
        <f>IF(AO313&lt;&gt;"",MAX(AH$3:AH312)+1,"")</f>
        <v/>
      </c>
      <c r="AI313" s="362" t="str">
        <f>IF(AP313&lt;&gt;"",MAX(AI$3:AI312)+1,"")</f>
        <v/>
      </c>
      <c r="AK313" s="362" t="str">
        <f>IF(B313="","",IF(COUNTIF($AK$3:AL312,B313)=0,B313,""))</f>
        <v/>
      </c>
      <c r="AL313" s="362" t="str">
        <f>IF(C313="","",IF($B313='Oneri di Urbanizzazione'!$E$29,IF(COUNTIF($AL$3:AL312,$C313)=0,$C313,""),""))</f>
        <v/>
      </c>
      <c r="AM313" s="362" t="str">
        <f>IF(D313="","",IF(AND($B313='Oneri di Urbanizzazione'!$E$29,$C313='Oneri di Urbanizzazione'!$E$31),IF(COUNTIF(AM$3:AM312,$D313)=0,$D313,""),""))</f>
        <v/>
      </c>
      <c r="AN313" s="362" t="str">
        <f>IF(E313="","",IF(AND($B313='Oneri di Urbanizzazione'!$E$29,$C313='Oneri di Urbanizzazione'!$E$31,$D313='Oneri di Urbanizzazione'!$E$34),IF(COUNTIF(AN$3:AN312,$E313)=0,$E313,""),""))</f>
        <v/>
      </c>
      <c r="AO313" s="362" t="str">
        <f>IF(F313="","",IF(AND($B313='Oneri di Urbanizzazione'!$E$29,$C313='Oneri di Urbanizzazione'!$E$31,$D313='Oneri di Urbanizzazione'!$E$34,$E313='Oneri di Urbanizzazione'!$E$36),IF(COUNTIF(AO$3:AO312,$F313)=0,$F313,""),""))</f>
        <v/>
      </c>
      <c r="AP313" s="362" t="str">
        <f>IF(G313="","",IF(AND($B313='Oneri di Urbanizzazione'!$E$29,$C313='Oneri di Urbanizzazione'!$E$31,$D313='Oneri di Urbanizzazione'!$E$34,$E313='Oneri di Urbanizzazione'!$E$36,$F313='Oneri di Urbanizzazione'!$E$38),IF(COUNTIF(AP$3:AP312,$G313)=0,$G313,""),""))</f>
        <v/>
      </c>
      <c r="AY313">
        <f t="shared" si="87"/>
        <v>311</v>
      </c>
      <c r="AZ313" s="375" t="str">
        <f t="shared" si="79"/>
        <v/>
      </c>
      <c r="BA313" s="375" t="str">
        <f t="shared" si="80"/>
        <v/>
      </c>
      <c r="BB313" s="375" t="str">
        <f t="shared" si="81"/>
        <v/>
      </c>
      <c r="BC313" s="375" t="str">
        <f t="shared" si="82"/>
        <v/>
      </c>
      <c r="BD313" s="375" t="str">
        <f t="shared" si="83"/>
        <v/>
      </c>
      <c r="BE313" s="375" t="str">
        <f t="shared" si="84"/>
        <v/>
      </c>
      <c r="BI313" t="str">
        <f>IF(BP313&lt;&gt;"",MAX(BI$3:BI312)+1,"")</f>
        <v/>
      </c>
      <c r="BJ313" t="str">
        <f>IF(BQ313&lt;&gt;"",MAX(BJ$3:BJ312)+1,"")</f>
        <v/>
      </c>
      <c r="BK313" t="str">
        <f>IF(BR313&lt;&gt;"",MAX(BK$3:BK312)+1,"")</f>
        <v/>
      </c>
      <c r="BL313" t="str">
        <f>IF(BS313&lt;&gt;"",MAX(BL$3:BL312)+1,"")</f>
        <v/>
      </c>
      <c r="BM313" t="str">
        <f>IF(BT313&lt;&gt;"",MAX(BM$3:BM312)+1,"")</f>
        <v/>
      </c>
      <c r="BN313" t="str">
        <f>IF(BU313&lt;&gt;"",MAX(BN$3:BN312)+1,"")</f>
        <v/>
      </c>
      <c r="BP313" t="str">
        <f>IF(B313&lt;&gt;"",IF(COUNTIF(BP$3:BP312,B313)&gt;0,"",B313),"")</f>
        <v/>
      </c>
      <c r="BQ313" t="str">
        <f>IF(C313&lt;&gt;"",IF(COUNTIF(BQ$3:BQ312,C313)&gt;0,"",C313),"")</f>
        <v/>
      </c>
      <c r="BR313" t="str">
        <f>IF(D313&lt;&gt;"",IF(COUNTIF(BR$3:BR312,D313)&gt;0,"",D313),"")</f>
        <v/>
      </c>
      <c r="BS313" t="str">
        <f>IF(E313&lt;&gt;"",IF(COUNTIF(BS$3:BS312,E313)&gt;0,"",E313),"")</f>
        <v/>
      </c>
      <c r="BT313" t="str">
        <f>IF(F313&lt;&gt;"",IF(COUNTIF(BT$3:BT312,F313)&gt;0,"",F313),"")</f>
        <v/>
      </c>
      <c r="BU313" t="str">
        <f>IF(G313&lt;&gt;"",IF(COUNTIF(BU$3:BU312,G313)&gt;0,"",G313),"")</f>
        <v/>
      </c>
    </row>
    <row r="314" spans="1:73" ht="18" x14ac:dyDescent="0.2">
      <c r="A314" s="595" t="str">
        <f t="shared" si="73"/>
        <v/>
      </c>
      <c r="B314" s="596"/>
      <c r="C314" s="596"/>
      <c r="D314" s="596"/>
      <c r="E314" s="597"/>
      <c r="F314" s="596"/>
      <c r="G314" s="596"/>
      <c r="H314" s="598"/>
      <c r="I314" s="598"/>
      <c r="J314" s="598"/>
      <c r="K314" s="948"/>
      <c r="L314" s="822"/>
      <c r="M314" s="822"/>
      <c r="N314" s="950"/>
      <c r="O314" s="599"/>
      <c r="P314" s="597"/>
      <c r="Q314" s="597"/>
      <c r="R314" s="597"/>
      <c r="S314" s="600"/>
      <c r="V314" s="362">
        <f t="shared" si="85"/>
        <v>312</v>
      </c>
      <c r="W314" s="601" t="str">
        <f t="shared" si="86"/>
        <v/>
      </c>
      <c r="X314" s="601" t="str">
        <f t="shared" si="74"/>
        <v/>
      </c>
      <c r="Y314" s="601" t="str">
        <f t="shared" si="75"/>
        <v/>
      </c>
      <c r="Z314" s="601" t="str">
        <f t="shared" si="76"/>
        <v/>
      </c>
      <c r="AA314" s="601" t="str">
        <f t="shared" si="77"/>
        <v/>
      </c>
      <c r="AB314" s="601" t="str">
        <f t="shared" si="78"/>
        <v/>
      </c>
      <c r="AD314" s="362" t="str">
        <f>IF(AK314&lt;&gt;"",MAX(AD$3:AD313)+1,"")</f>
        <v/>
      </c>
      <c r="AE314" s="362" t="str">
        <f>IF(AL314&lt;&gt;"",MAX(AE$3:AE313)+1,"")</f>
        <v/>
      </c>
      <c r="AF314" s="362" t="str">
        <f>IF(AM314&lt;&gt;"",MAX(AF$3:AF313)+1,"")</f>
        <v/>
      </c>
      <c r="AG314" s="362" t="str">
        <f>IF(AN314&lt;&gt;"",MAX(AG$3:AG313)+1,"")</f>
        <v/>
      </c>
      <c r="AH314" s="362" t="str">
        <f>IF(AO314&lt;&gt;"",MAX(AH$3:AH313)+1,"")</f>
        <v/>
      </c>
      <c r="AI314" s="362" t="str">
        <f>IF(AP314&lt;&gt;"",MAX(AI$3:AI313)+1,"")</f>
        <v/>
      </c>
      <c r="AK314" s="362" t="str">
        <f>IF(B314="","",IF(COUNTIF($AK$3:AL313,B314)=0,B314,""))</f>
        <v/>
      </c>
      <c r="AL314" s="362" t="str">
        <f>IF(C314="","",IF($B314='Oneri di Urbanizzazione'!$E$29,IF(COUNTIF($AL$3:AL313,$C314)=0,$C314,""),""))</f>
        <v/>
      </c>
      <c r="AM314" s="362" t="str">
        <f>IF(D314="","",IF(AND($B314='Oneri di Urbanizzazione'!$E$29,$C314='Oneri di Urbanizzazione'!$E$31),IF(COUNTIF(AM$3:AM313,$D314)=0,$D314,""),""))</f>
        <v/>
      </c>
      <c r="AN314" s="362" t="str">
        <f>IF(E314="","",IF(AND($B314='Oneri di Urbanizzazione'!$E$29,$C314='Oneri di Urbanizzazione'!$E$31,$D314='Oneri di Urbanizzazione'!$E$34),IF(COUNTIF(AN$3:AN313,$E314)=0,$E314,""),""))</f>
        <v/>
      </c>
      <c r="AO314" s="362" t="str">
        <f>IF(F314="","",IF(AND($B314='Oneri di Urbanizzazione'!$E$29,$C314='Oneri di Urbanizzazione'!$E$31,$D314='Oneri di Urbanizzazione'!$E$34,$E314='Oneri di Urbanizzazione'!$E$36),IF(COUNTIF(AO$3:AO313,$F314)=0,$F314,""),""))</f>
        <v/>
      </c>
      <c r="AP314" s="362" t="str">
        <f>IF(G314="","",IF(AND($B314='Oneri di Urbanizzazione'!$E$29,$C314='Oneri di Urbanizzazione'!$E$31,$D314='Oneri di Urbanizzazione'!$E$34,$E314='Oneri di Urbanizzazione'!$E$36,$F314='Oneri di Urbanizzazione'!$E$38),IF(COUNTIF(AP$3:AP313,$G314)=0,$G314,""),""))</f>
        <v/>
      </c>
      <c r="AY314">
        <f t="shared" si="87"/>
        <v>312</v>
      </c>
      <c r="AZ314" s="375" t="str">
        <f t="shared" si="79"/>
        <v/>
      </c>
      <c r="BA314" s="375" t="str">
        <f t="shared" si="80"/>
        <v/>
      </c>
      <c r="BB314" s="375" t="str">
        <f t="shared" si="81"/>
        <v/>
      </c>
      <c r="BC314" s="375" t="str">
        <f t="shared" si="82"/>
        <v/>
      </c>
      <c r="BD314" s="375" t="str">
        <f t="shared" si="83"/>
        <v/>
      </c>
      <c r="BE314" s="375" t="str">
        <f t="shared" si="84"/>
        <v/>
      </c>
      <c r="BI314" t="str">
        <f>IF(BP314&lt;&gt;"",MAX(BI$3:BI313)+1,"")</f>
        <v/>
      </c>
      <c r="BJ314" t="str">
        <f>IF(BQ314&lt;&gt;"",MAX(BJ$3:BJ313)+1,"")</f>
        <v/>
      </c>
      <c r="BK314" t="str">
        <f>IF(BR314&lt;&gt;"",MAX(BK$3:BK313)+1,"")</f>
        <v/>
      </c>
      <c r="BL314" t="str">
        <f>IF(BS314&lt;&gt;"",MAX(BL$3:BL313)+1,"")</f>
        <v/>
      </c>
      <c r="BM314" t="str">
        <f>IF(BT314&lt;&gt;"",MAX(BM$3:BM313)+1,"")</f>
        <v/>
      </c>
      <c r="BN314" t="str">
        <f>IF(BU314&lt;&gt;"",MAX(BN$3:BN313)+1,"")</f>
        <v/>
      </c>
      <c r="BP314" t="str">
        <f>IF(B314&lt;&gt;"",IF(COUNTIF(BP$3:BP313,B314)&gt;0,"",B314),"")</f>
        <v/>
      </c>
      <c r="BQ314" t="str">
        <f>IF(C314&lt;&gt;"",IF(COUNTIF(BQ$3:BQ313,C314)&gt;0,"",C314),"")</f>
        <v/>
      </c>
      <c r="BR314" t="str">
        <f>IF(D314&lt;&gt;"",IF(COUNTIF(BR$3:BR313,D314)&gt;0,"",D314),"")</f>
        <v/>
      </c>
      <c r="BS314" t="str">
        <f>IF(E314&lt;&gt;"",IF(COUNTIF(BS$3:BS313,E314)&gt;0,"",E314),"")</f>
        <v/>
      </c>
      <c r="BT314" t="str">
        <f>IF(F314&lt;&gt;"",IF(COUNTIF(BT$3:BT313,F314)&gt;0,"",F314),"")</f>
        <v/>
      </c>
      <c r="BU314" t="str">
        <f>IF(G314&lt;&gt;"",IF(COUNTIF(BU$3:BU313,G314)&gt;0,"",G314),"")</f>
        <v/>
      </c>
    </row>
    <row r="315" spans="1:73" ht="18" x14ac:dyDescent="0.2">
      <c r="A315" s="595" t="str">
        <f t="shared" si="73"/>
        <v/>
      </c>
      <c r="B315" s="596"/>
      <c r="C315" s="596"/>
      <c r="D315" s="596"/>
      <c r="E315" s="597"/>
      <c r="F315" s="596"/>
      <c r="G315" s="596"/>
      <c r="H315" s="598"/>
      <c r="I315" s="598"/>
      <c r="J315" s="598"/>
      <c r="K315" s="948"/>
      <c r="L315" s="822"/>
      <c r="M315" s="822"/>
      <c r="N315" s="950"/>
      <c r="O315" s="599"/>
      <c r="P315" s="597"/>
      <c r="Q315" s="597"/>
      <c r="R315" s="597"/>
      <c r="S315" s="600"/>
      <c r="V315" s="362">
        <f t="shared" si="85"/>
        <v>313</v>
      </c>
      <c r="W315" s="601" t="str">
        <f t="shared" si="86"/>
        <v/>
      </c>
      <c r="X315" s="601" t="str">
        <f t="shared" si="74"/>
        <v/>
      </c>
      <c r="Y315" s="601" t="str">
        <f t="shared" si="75"/>
        <v/>
      </c>
      <c r="Z315" s="601" t="str">
        <f t="shared" si="76"/>
        <v/>
      </c>
      <c r="AA315" s="601" t="str">
        <f t="shared" si="77"/>
        <v/>
      </c>
      <c r="AB315" s="601" t="str">
        <f t="shared" si="78"/>
        <v/>
      </c>
      <c r="AD315" s="362" t="str">
        <f>IF(AK315&lt;&gt;"",MAX(AD$3:AD314)+1,"")</f>
        <v/>
      </c>
      <c r="AE315" s="362" t="str">
        <f>IF(AL315&lt;&gt;"",MAX(AE$3:AE314)+1,"")</f>
        <v/>
      </c>
      <c r="AF315" s="362" t="str">
        <f>IF(AM315&lt;&gt;"",MAX(AF$3:AF314)+1,"")</f>
        <v/>
      </c>
      <c r="AG315" s="362" t="str">
        <f>IF(AN315&lt;&gt;"",MAX(AG$3:AG314)+1,"")</f>
        <v/>
      </c>
      <c r="AH315" s="362" t="str">
        <f>IF(AO315&lt;&gt;"",MAX(AH$3:AH314)+1,"")</f>
        <v/>
      </c>
      <c r="AI315" s="362" t="str">
        <f>IF(AP315&lt;&gt;"",MAX(AI$3:AI314)+1,"")</f>
        <v/>
      </c>
      <c r="AK315" s="362" t="str">
        <f>IF(B315="","",IF(COUNTIF($AK$3:AL314,B315)=0,B315,""))</f>
        <v/>
      </c>
      <c r="AL315" s="362" t="str">
        <f>IF(C315="","",IF($B315='Oneri di Urbanizzazione'!$E$29,IF(COUNTIF($AL$3:AL314,$C315)=0,$C315,""),""))</f>
        <v/>
      </c>
      <c r="AM315" s="362" t="str">
        <f>IF(D315="","",IF(AND($B315='Oneri di Urbanizzazione'!$E$29,$C315='Oneri di Urbanizzazione'!$E$31),IF(COUNTIF(AM$3:AM314,$D315)=0,$D315,""),""))</f>
        <v/>
      </c>
      <c r="AN315" s="362" t="str">
        <f>IF(E315="","",IF(AND($B315='Oneri di Urbanizzazione'!$E$29,$C315='Oneri di Urbanizzazione'!$E$31,$D315='Oneri di Urbanizzazione'!$E$34),IF(COUNTIF(AN$3:AN314,$E315)=0,$E315,""),""))</f>
        <v/>
      </c>
      <c r="AO315" s="362" t="str">
        <f>IF(F315="","",IF(AND($B315='Oneri di Urbanizzazione'!$E$29,$C315='Oneri di Urbanizzazione'!$E$31,$D315='Oneri di Urbanizzazione'!$E$34,$E315='Oneri di Urbanizzazione'!$E$36),IF(COUNTIF(AO$3:AO314,$F315)=0,$F315,""),""))</f>
        <v/>
      </c>
      <c r="AP315" s="362" t="str">
        <f>IF(G315="","",IF(AND($B315='Oneri di Urbanizzazione'!$E$29,$C315='Oneri di Urbanizzazione'!$E$31,$D315='Oneri di Urbanizzazione'!$E$34,$E315='Oneri di Urbanizzazione'!$E$36,$F315='Oneri di Urbanizzazione'!$E$38),IF(COUNTIF(AP$3:AP314,$G315)=0,$G315,""),""))</f>
        <v/>
      </c>
      <c r="AY315">
        <f t="shared" si="87"/>
        <v>313</v>
      </c>
      <c r="AZ315" s="375" t="str">
        <f t="shared" si="79"/>
        <v/>
      </c>
      <c r="BA315" s="375" t="str">
        <f t="shared" si="80"/>
        <v/>
      </c>
      <c r="BB315" s="375" t="str">
        <f t="shared" si="81"/>
        <v/>
      </c>
      <c r="BC315" s="375" t="str">
        <f t="shared" si="82"/>
        <v/>
      </c>
      <c r="BD315" s="375" t="str">
        <f t="shared" si="83"/>
        <v/>
      </c>
      <c r="BE315" s="375" t="str">
        <f t="shared" si="84"/>
        <v/>
      </c>
      <c r="BI315" t="str">
        <f>IF(BP315&lt;&gt;"",MAX(BI$3:BI314)+1,"")</f>
        <v/>
      </c>
      <c r="BJ315" t="str">
        <f>IF(BQ315&lt;&gt;"",MAX(BJ$3:BJ314)+1,"")</f>
        <v/>
      </c>
      <c r="BK315" t="str">
        <f>IF(BR315&lt;&gt;"",MAX(BK$3:BK314)+1,"")</f>
        <v/>
      </c>
      <c r="BL315" t="str">
        <f>IF(BS315&lt;&gt;"",MAX(BL$3:BL314)+1,"")</f>
        <v/>
      </c>
      <c r="BM315" t="str">
        <f>IF(BT315&lt;&gt;"",MAX(BM$3:BM314)+1,"")</f>
        <v/>
      </c>
      <c r="BN315" t="str">
        <f>IF(BU315&lt;&gt;"",MAX(BN$3:BN314)+1,"")</f>
        <v/>
      </c>
      <c r="BP315" t="str">
        <f>IF(B315&lt;&gt;"",IF(COUNTIF(BP$3:BP314,B315)&gt;0,"",B315),"")</f>
        <v/>
      </c>
      <c r="BQ315" t="str">
        <f>IF(C315&lt;&gt;"",IF(COUNTIF(BQ$3:BQ314,C315)&gt;0,"",C315),"")</f>
        <v/>
      </c>
      <c r="BR315" t="str">
        <f>IF(D315&lt;&gt;"",IF(COUNTIF(BR$3:BR314,D315)&gt;0,"",D315),"")</f>
        <v/>
      </c>
      <c r="BS315" t="str">
        <f>IF(E315&lt;&gt;"",IF(COUNTIF(BS$3:BS314,E315)&gt;0,"",E315),"")</f>
        <v/>
      </c>
      <c r="BT315" t="str">
        <f>IF(F315&lt;&gt;"",IF(COUNTIF(BT$3:BT314,F315)&gt;0,"",F315),"")</f>
        <v/>
      </c>
      <c r="BU315" t="str">
        <f>IF(G315&lt;&gt;"",IF(COUNTIF(BU$3:BU314,G315)&gt;0,"",G315),"")</f>
        <v/>
      </c>
    </row>
    <row r="316" spans="1:73" ht="18" x14ac:dyDescent="0.2">
      <c r="A316" s="595" t="str">
        <f t="shared" si="73"/>
        <v/>
      </c>
      <c r="B316" s="596"/>
      <c r="C316" s="596"/>
      <c r="D316" s="596"/>
      <c r="E316" s="597"/>
      <c r="F316" s="596"/>
      <c r="G316" s="596"/>
      <c r="H316" s="598"/>
      <c r="I316" s="598"/>
      <c r="J316" s="598"/>
      <c r="K316" s="948"/>
      <c r="L316" s="822"/>
      <c r="M316" s="822"/>
      <c r="N316" s="950"/>
      <c r="O316" s="599"/>
      <c r="P316" s="597"/>
      <c r="Q316" s="597"/>
      <c r="R316" s="597"/>
      <c r="S316" s="600"/>
      <c r="V316" s="362">
        <f t="shared" si="85"/>
        <v>314</v>
      </c>
      <c r="W316" s="601" t="str">
        <f t="shared" si="86"/>
        <v/>
      </c>
      <c r="X316" s="601" t="str">
        <f t="shared" si="74"/>
        <v/>
      </c>
      <c r="Y316" s="601" t="str">
        <f t="shared" si="75"/>
        <v/>
      </c>
      <c r="Z316" s="601" t="str">
        <f t="shared" si="76"/>
        <v/>
      </c>
      <c r="AA316" s="601" t="str">
        <f t="shared" si="77"/>
        <v/>
      </c>
      <c r="AB316" s="601" t="str">
        <f t="shared" si="78"/>
        <v/>
      </c>
      <c r="AD316" s="362" t="str">
        <f>IF(AK316&lt;&gt;"",MAX(AD$3:AD315)+1,"")</f>
        <v/>
      </c>
      <c r="AE316" s="362" t="str">
        <f>IF(AL316&lt;&gt;"",MAX(AE$3:AE315)+1,"")</f>
        <v/>
      </c>
      <c r="AF316" s="362" t="str">
        <f>IF(AM316&lt;&gt;"",MAX(AF$3:AF315)+1,"")</f>
        <v/>
      </c>
      <c r="AG316" s="362" t="str">
        <f>IF(AN316&lt;&gt;"",MAX(AG$3:AG315)+1,"")</f>
        <v/>
      </c>
      <c r="AH316" s="362" t="str">
        <f>IF(AO316&lt;&gt;"",MAX(AH$3:AH315)+1,"")</f>
        <v/>
      </c>
      <c r="AI316" s="362" t="str">
        <f>IF(AP316&lt;&gt;"",MAX(AI$3:AI315)+1,"")</f>
        <v/>
      </c>
      <c r="AK316" s="362" t="str">
        <f>IF(B316="","",IF(COUNTIF($AK$3:AL315,B316)=0,B316,""))</f>
        <v/>
      </c>
      <c r="AL316" s="362" t="str">
        <f>IF(C316="","",IF($B316='Oneri di Urbanizzazione'!$E$29,IF(COUNTIF($AL$3:AL315,$C316)=0,$C316,""),""))</f>
        <v/>
      </c>
      <c r="AM316" s="362" t="str">
        <f>IF(D316="","",IF(AND($B316='Oneri di Urbanizzazione'!$E$29,$C316='Oneri di Urbanizzazione'!$E$31),IF(COUNTIF(AM$3:AM315,$D316)=0,$D316,""),""))</f>
        <v/>
      </c>
      <c r="AN316" s="362" t="str">
        <f>IF(E316="","",IF(AND($B316='Oneri di Urbanizzazione'!$E$29,$C316='Oneri di Urbanizzazione'!$E$31,$D316='Oneri di Urbanizzazione'!$E$34),IF(COUNTIF(AN$3:AN315,$E316)=0,$E316,""),""))</f>
        <v/>
      </c>
      <c r="AO316" s="362" t="str">
        <f>IF(F316="","",IF(AND($B316='Oneri di Urbanizzazione'!$E$29,$C316='Oneri di Urbanizzazione'!$E$31,$D316='Oneri di Urbanizzazione'!$E$34,$E316='Oneri di Urbanizzazione'!$E$36),IF(COUNTIF(AO$3:AO315,$F316)=0,$F316,""),""))</f>
        <v/>
      </c>
      <c r="AP316" s="362" t="str">
        <f>IF(G316="","",IF(AND($B316='Oneri di Urbanizzazione'!$E$29,$C316='Oneri di Urbanizzazione'!$E$31,$D316='Oneri di Urbanizzazione'!$E$34,$E316='Oneri di Urbanizzazione'!$E$36,$F316='Oneri di Urbanizzazione'!$E$38),IF(COUNTIF(AP$3:AP315,$G316)=0,$G316,""),""))</f>
        <v/>
      </c>
      <c r="AY316">
        <f t="shared" si="87"/>
        <v>314</v>
      </c>
      <c r="AZ316" s="375" t="str">
        <f t="shared" si="79"/>
        <v/>
      </c>
      <c r="BA316" s="375" t="str">
        <f t="shared" si="80"/>
        <v/>
      </c>
      <c r="BB316" s="375" t="str">
        <f t="shared" si="81"/>
        <v/>
      </c>
      <c r="BC316" s="375" t="str">
        <f t="shared" si="82"/>
        <v/>
      </c>
      <c r="BD316" s="375" t="str">
        <f t="shared" si="83"/>
        <v/>
      </c>
      <c r="BE316" s="375" t="str">
        <f t="shared" si="84"/>
        <v/>
      </c>
      <c r="BI316" t="str">
        <f>IF(BP316&lt;&gt;"",MAX(BI$3:BI315)+1,"")</f>
        <v/>
      </c>
      <c r="BJ316" t="str">
        <f>IF(BQ316&lt;&gt;"",MAX(BJ$3:BJ315)+1,"")</f>
        <v/>
      </c>
      <c r="BK316" t="str">
        <f>IF(BR316&lt;&gt;"",MAX(BK$3:BK315)+1,"")</f>
        <v/>
      </c>
      <c r="BL316" t="str">
        <f>IF(BS316&lt;&gt;"",MAX(BL$3:BL315)+1,"")</f>
        <v/>
      </c>
      <c r="BM316" t="str">
        <f>IF(BT316&lt;&gt;"",MAX(BM$3:BM315)+1,"")</f>
        <v/>
      </c>
      <c r="BN316" t="str">
        <f>IF(BU316&lt;&gt;"",MAX(BN$3:BN315)+1,"")</f>
        <v/>
      </c>
      <c r="BP316" t="str">
        <f>IF(B316&lt;&gt;"",IF(COUNTIF(BP$3:BP315,B316)&gt;0,"",B316),"")</f>
        <v/>
      </c>
      <c r="BQ316" t="str">
        <f>IF(C316&lt;&gt;"",IF(COUNTIF(BQ$3:BQ315,C316)&gt;0,"",C316),"")</f>
        <v/>
      </c>
      <c r="BR316" t="str">
        <f>IF(D316&lt;&gt;"",IF(COUNTIF(BR$3:BR315,D316)&gt;0,"",D316),"")</f>
        <v/>
      </c>
      <c r="BS316" t="str">
        <f>IF(E316&lt;&gt;"",IF(COUNTIF(BS$3:BS315,E316)&gt;0,"",E316),"")</f>
        <v/>
      </c>
      <c r="BT316" t="str">
        <f>IF(F316&lt;&gt;"",IF(COUNTIF(BT$3:BT315,F316)&gt;0,"",F316),"")</f>
        <v/>
      </c>
      <c r="BU316" t="str">
        <f>IF(G316&lt;&gt;"",IF(COUNTIF(BU$3:BU315,G316)&gt;0,"",G316),"")</f>
        <v/>
      </c>
    </row>
    <row r="317" spans="1:73" ht="18" x14ac:dyDescent="0.2">
      <c r="A317" s="595" t="str">
        <f t="shared" si="73"/>
        <v/>
      </c>
      <c r="B317" s="596"/>
      <c r="C317" s="596"/>
      <c r="D317" s="596"/>
      <c r="E317" s="597"/>
      <c r="F317" s="596"/>
      <c r="G317" s="596"/>
      <c r="H317" s="598"/>
      <c r="I317" s="598"/>
      <c r="J317" s="598"/>
      <c r="K317" s="948"/>
      <c r="L317" s="822"/>
      <c r="M317" s="822"/>
      <c r="N317" s="950"/>
      <c r="O317" s="599"/>
      <c r="P317" s="597"/>
      <c r="Q317" s="597"/>
      <c r="R317" s="597"/>
      <c r="S317" s="600"/>
      <c r="V317" s="362">
        <f t="shared" si="85"/>
        <v>315</v>
      </c>
      <c r="W317" s="601" t="str">
        <f t="shared" si="86"/>
        <v/>
      </c>
      <c r="X317" s="601" t="str">
        <f t="shared" si="74"/>
        <v/>
      </c>
      <c r="Y317" s="601" t="str">
        <f t="shared" si="75"/>
        <v/>
      </c>
      <c r="Z317" s="601" t="str">
        <f t="shared" si="76"/>
        <v/>
      </c>
      <c r="AA317" s="601" t="str">
        <f t="shared" si="77"/>
        <v/>
      </c>
      <c r="AB317" s="601" t="str">
        <f t="shared" si="78"/>
        <v/>
      </c>
      <c r="AD317" s="362" t="str">
        <f>IF(AK317&lt;&gt;"",MAX(AD$3:AD316)+1,"")</f>
        <v/>
      </c>
      <c r="AE317" s="362" t="str">
        <f>IF(AL317&lt;&gt;"",MAX(AE$3:AE316)+1,"")</f>
        <v/>
      </c>
      <c r="AF317" s="362" t="str">
        <f>IF(AM317&lt;&gt;"",MAX(AF$3:AF316)+1,"")</f>
        <v/>
      </c>
      <c r="AG317" s="362" t="str">
        <f>IF(AN317&lt;&gt;"",MAX(AG$3:AG316)+1,"")</f>
        <v/>
      </c>
      <c r="AH317" s="362" t="str">
        <f>IF(AO317&lt;&gt;"",MAX(AH$3:AH316)+1,"")</f>
        <v/>
      </c>
      <c r="AI317" s="362" t="str">
        <f>IF(AP317&lt;&gt;"",MAX(AI$3:AI316)+1,"")</f>
        <v/>
      </c>
      <c r="AK317" s="362" t="str">
        <f>IF(B317="","",IF(COUNTIF($AK$3:AL316,B317)=0,B317,""))</f>
        <v/>
      </c>
      <c r="AL317" s="362" t="str">
        <f>IF(C317="","",IF($B317='Oneri di Urbanizzazione'!$E$29,IF(COUNTIF($AL$3:AL316,$C317)=0,$C317,""),""))</f>
        <v/>
      </c>
      <c r="AM317" s="362" t="str">
        <f>IF(D317="","",IF(AND($B317='Oneri di Urbanizzazione'!$E$29,$C317='Oneri di Urbanizzazione'!$E$31),IF(COUNTIF(AM$3:AM316,$D317)=0,$D317,""),""))</f>
        <v/>
      </c>
      <c r="AN317" s="362" t="str">
        <f>IF(E317="","",IF(AND($B317='Oneri di Urbanizzazione'!$E$29,$C317='Oneri di Urbanizzazione'!$E$31,$D317='Oneri di Urbanizzazione'!$E$34),IF(COUNTIF(AN$3:AN316,$E317)=0,$E317,""),""))</f>
        <v/>
      </c>
      <c r="AO317" s="362" t="str">
        <f>IF(F317="","",IF(AND($B317='Oneri di Urbanizzazione'!$E$29,$C317='Oneri di Urbanizzazione'!$E$31,$D317='Oneri di Urbanizzazione'!$E$34,$E317='Oneri di Urbanizzazione'!$E$36),IF(COUNTIF(AO$3:AO316,$F317)=0,$F317,""),""))</f>
        <v/>
      </c>
      <c r="AP317" s="362" t="str">
        <f>IF(G317="","",IF(AND($B317='Oneri di Urbanizzazione'!$E$29,$C317='Oneri di Urbanizzazione'!$E$31,$D317='Oneri di Urbanizzazione'!$E$34,$E317='Oneri di Urbanizzazione'!$E$36,$F317='Oneri di Urbanizzazione'!$E$38),IF(COUNTIF(AP$3:AP316,$G317)=0,$G317,""),""))</f>
        <v/>
      </c>
      <c r="AY317">
        <f t="shared" si="87"/>
        <v>315</v>
      </c>
      <c r="AZ317" s="375" t="str">
        <f t="shared" si="79"/>
        <v/>
      </c>
      <c r="BA317" s="375" t="str">
        <f t="shared" si="80"/>
        <v/>
      </c>
      <c r="BB317" s="375" t="str">
        <f t="shared" si="81"/>
        <v/>
      </c>
      <c r="BC317" s="375" t="str">
        <f t="shared" si="82"/>
        <v/>
      </c>
      <c r="BD317" s="375" t="str">
        <f t="shared" si="83"/>
        <v/>
      </c>
      <c r="BE317" s="375" t="str">
        <f t="shared" si="84"/>
        <v/>
      </c>
      <c r="BI317" t="str">
        <f>IF(BP317&lt;&gt;"",MAX(BI$3:BI316)+1,"")</f>
        <v/>
      </c>
      <c r="BJ317" t="str">
        <f>IF(BQ317&lt;&gt;"",MAX(BJ$3:BJ316)+1,"")</f>
        <v/>
      </c>
      <c r="BK317" t="str">
        <f>IF(BR317&lt;&gt;"",MAX(BK$3:BK316)+1,"")</f>
        <v/>
      </c>
      <c r="BL317" t="str">
        <f>IF(BS317&lt;&gt;"",MAX(BL$3:BL316)+1,"")</f>
        <v/>
      </c>
      <c r="BM317" t="str">
        <f>IF(BT317&lt;&gt;"",MAX(BM$3:BM316)+1,"")</f>
        <v/>
      </c>
      <c r="BN317" t="str">
        <f>IF(BU317&lt;&gt;"",MAX(BN$3:BN316)+1,"")</f>
        <v/>
      </c>
      <c r="BP317" t="str">
        <f>IF(B317&lt;&gt;"",IF(COUNTIF(BP$3:BP316,B317)&gt;0,"",B317),"")</f>
        <v/>
      </c>
      <c r="BQ317" t="str">
        <f>IF(C317&lt;&gt;"",IF(COUNTIF(BQ$3:BQ316,C317)&gt;0,"",C317),"")</f>
        <v/>
      </c>
      <c r="BR317" t="str">
        <f>IF(D317&lt;&gt;"",IF(COUNTIF(BR$3:BR316,D317)&gt;0,"",D317),"")</f>
        <v/>
      </c>
      <c r="BS317" t="str">
        <f>IF(E317&lt;&gt;"",IF(COUNTIF(BS$3:BS316,E317)&gt;0,"",E317),"")</f>
        <v/>
      </c>
      <c r="BT317" t="str">
        <f>IF(F317&lt;&gt;"",IF(COUNTIF(BT$3:BT316,F317)&gt;0,"",F317),"")</f>
        <v/>
      </c>
      <c r="BU317" t="str">
        <f>IF(G317&lt;&gt;"",IF(COUNTIF(BU$3:BU316,G317)&gt;0,"",G317),"")</f>
        <v/>
      </c>
    </row>
    <row r="318" spans="1:73" ht="18" x14ac:dyDescent="0.2">
      <c r="A318" s="595" t="str">
        <f t="shared" si="73"/>
        <v/>
      </c>
      <c r="B318" s="596"/>
      <c r="C318" s="596"/>
      <c r="D318" s="596"/>
      <c r="E318" s="597"/>
      <c r="F318" s="596"/>
      <c r="G318" s="596"/>
      <c r="H318" s="598"/>
      <c r="I318" s="598"/>
      <c r="J318" s="598"/>
      <c r="K318" s="948"/>
      <c r="L318" s="822"/>
      <c r="M318" s="822"/>
      <c r="N318" s="950"/>
      <c r="O318" s="599"/>
      <c r="P318" s="597"/>
      <c r="Q318" s="597"/>
      <c r="R318" s="597"/>
      <c r="S318" s="600"/>
      <c r="V318" s="362">
        <f t="shared" si="85"/>
        <v>316</v>
      </c>
      <c r="W318" s="601" t="str">
        <f t="shared" si="86"/>
        <v/>
      </c>
      <c r="X318" s="601" t="str">
        <f t="shared" si="74"/>
        <v/>
      </c>
      <c r="Y318" s="601" t="str">
        <f t="shared" si="75"/>
        <v/>
      </c>
      <c r="Z318" s="601" t="str">
        <f t="shared" si="76"/>
        <v/>
      </c>
      <c r="AA318" s="601" t="str">
        <f t="shared" si="77"/>
        <v/>
      </c>
      <c r="AB318" s="601" t="str">
        <f t="shared" si="78"/>
        <v/>
      </c>
      <c r="AD318" s="362" t="str">
        <f>IF(AK318&lt;&gt;"",MAX(AD$3:AD317)+1,"")</f>
        <v/>
      </c>
      <c r="AE318" s="362" t="str">
        <f>IF(AL318&lt;&gt;"",MAX(AE$3:AE317)+1,"")</f>
        <v/>
      </c>
      <c r="AF318" s="362" t="str">
        <f>IF(AM318&lt;&gt;"",MAX(AF$3:AF317)+1,"")</f>
        <v/>
      </c>
      <c r="AG318" s="362" t="str">
        <f>IF(AN318&lt;&gt;"",MAX(AG$3:AG317)+1,"")</f>
        <v/>
      </c>
      <c r="AH318" s="362" t="str">
        <f>IF(AO318&lt;&gt;"",MAX(AH$3:AH317)+1,"")</f>
        <v/>
      </c>
      <c r="AI318" s="362" t="str">
        <f>IF(AP318&lt;&gt;"",MAX(AI$3:AI317)+1,"")</f>
        <v/>
      </c>
      <c r="AK318" s="362" t="str">
        <f>IF(B318="","",IF(COUNTIF($AK$3:AL317,B318)=0,B318,""))</f>
        <v/>
      </c>
      <c r="AL318" s="362" t="str">
        <f>IF(C318="","",IF($B318='Oneri di Urbanizzazione'!$E$29,IF(COUNTIF($AL$3:AL317,$C318)=0,$C318,""),""))</f>
        <v/>
      </c>
      <c r="AM318" s="362" t="str">
        <f>IF(D318="","",IF(AND($B318='Oneri di Urbanizzazione'!$E$29,$C318='Oneri di Urbanizzazione'!$E$31),IF(COUNTIF(AM$3:AM317,$D318)=0,$D318,""),""))</f>
        <v/>
      </c>
      <c r="AN318" s="362" t="str">
        <f>IF(E318="","",IF(AND($B318='Oneri di Urbanizzazione'!$E$29,$C318='Oneri di Urbanizzazione'!$E$31,$D318='Oneri di Urbanizzazione'!$E$34),IF(COUNTIF(AN$3:AN317,$E318)=0,$E318,""),""))</f>
        <v/>
      </c>
      <c r="AO318" s="362" t="str">
        <f>IF(F318="","",IF(AND($B318='Oneri di Urbanizzazione'!$E$29,$C318='Oneri di Urbanizzazione'!$E$31,$D318='Oneri di Urbanizzazione'!$E$34,$E318='Oneri di Urbanizzazione'!$E$36),IF(COUNTIF(AO$3:AO317,$F318)=0,$F318,""),""))</f>
        <v/>
      </c>
      <c r="AP318" s="362" t="str">
        <f>IF(G318="","",IF(AND($B318='Oneri di Urbanizzazione'!$E$29,$C318='Oneri di Urbanizzazione'!$E$31,$D318='Oneri di Urbanizzazione'!$E$34,$E318='Oneri di Urbanizzazione'!$E$36,$F318='Oneri di Urbanizzazione'!$E$38),IF(COUNTIF(AP$3:AP317,$G318)=0,$G318,""),""))</f>
        <v/>
      </c>
      <c r="AY318">
        <f t="shared" si="87"/>
        <v>316</v>
      </c>
      <c r="AZ318" s="375" t="str">
        <f t="shared" si="79"/>
        <v/>
      </c>
      <c r="BA318" s="375" t="str">
        <f t="shared" si="80"/>
        <v/>
      </c>
      <c r="BB318" s="375" t="str">
        <f t="shared" si="81"/>
        <v/>
      </c>
      <c r="BC318" s="375" t="str">
        <f t="shared" si="82"/>
        <v/>
      </c>
      <c r="BD318" s="375" t="str">
        <f t="shared" si="83"/>
        <v/>
      </c>
      <c r="BE318" s="375" t="str">
        <f t="shared" si="84"/>
        <v/>
      </c>
      <c r="BI318" t="str">
        <f>IF(BP318&lt;&gt;"",MAX(BI$3:BI317)+1,"")</f>
        <v/>
      </c>
      <c r="BJ318" t="str">
        <f>IF(BQ318&lt;&gt;"",MAX(BJ$3:BJ317)+1,"")</f>
        <v/>
      </c>
      <c r="BK318" t="str">
        <f>IF(BR318&lt;&gt;"",MAX(BK$3:BK317)+1,"")</f>
        <v/>
      </c>
      <c r="BL318" t="str">
        <f>IF(BS318&lt;&gt;"",MAX(BL$3:BL317)+1,"")</f>
        <v/>
      </c>
      <c r="BM318" t="str">
        <f>IF(BT318&lt;&gt;"",MAX(BM$3:BM317)+1,"")</f>
        <v/>
      </c>
      <c r="BN318" t="str">
        <f>IF(BU318&lt;&gt;"",MAX(BN$3:BN317)+1,"")</f>
        <v/>
      </c>
      <c r="BP318" t="str">
        <f>IF(B318&lt;&gt;"",IF(COUNTIF(BP$3:BP317,B318)&gt;0,"",B318),"")</f>
        <v/>
      </c>
      <c r="BQ318" t="str">
        <f>IF(C318&lt;&gt;"",IF(COUNTIF(BQ$3:BQ317,C318)&gt;0,"",C318),"")</f>
        <v/>
      </c>
      <c r="BR318" t="str">
        <f>IF(D318&lt;&gt;"",IF(COUNTIF(BR$3:BR317,D318)&gt;0,"",D318),"")</f>
        <v/>
      </c>
      <c r="BS318" t="str">
        <f>IF(E318&lt;&gt;"",IF(COUNTIF(BS$3:BS317,E318)&gt;0,"",E318),"")</f>
        <v/>
      </c>
      <c r="BT318" t="str">
        <f>IF(F318&lt;&gt;"",IF(COUNTIF(BT$3:BT317,F318)&gt;0,"",F318),"")</f>
        <v/>
      </c>
      <c r="BU318" t="str">
        <f>IF(G318&lt;&gt;"",IF(COUNTIF(BU$3:BU317,G318)&gt;0,"",G318),"")</f>
        <v/>
      </c>
    </row>
    <row r="319" spans="1:73" ht="18" x14ac:dyDescent="0.2">
      <c r="A319" s="595" t="str">
        <f t="shared" si="73"/>
        <v/>
      </c>
      <c r="B319" s="596"/>
      <c r="C319" s="596"/>
      <c r="D319" s="596"/>
      <c r="E319" s="597"/>
      <c r="F319" s="596"/>
      <c r="G319" s="596"/>
      <c r="H319" s="598"/>
      <c r="I319" s="598"/>
      <c r="J319" s="598"/>
      <c r="K319" s="948"/>
      <c r="L319" s="822"/>
      <c r="M319" s="822"/>
      <c r="N319" s="950"/>
      <c r="O319" s="599"/>
      <c r="P319" s="597"/>
      <c r="Q319" s="597"/>
      <c r="R319" s="597"/>
      <c r="S319" s="600"/>
      <c r="V319" s="362">
        <f t="shared" si="85"/>
        <v>317</v>
      </c>
      <c r="W319" s="601" t="str">
        <f t="shared" si="86"/>
        <v/>
      </c>
      <c r="X319" s="601" t="str">
        <f t="shared" si="74"/>
        <v/>
      </c>
      <c r="Y319" s="601" t="str">
        <f t="shared" si="75"/>
        <v/>
      </c>
      <c r="Z319" s="601" t="str">
        <f t="shared" si="76"/>
        <v/>
      </c>
      <c r="AA319" s="601" t="str">
        <f t="shared" si="77"/>
        <v/>
      </c>
      <c r="AB319" s="601" t="str">
        <f t="shared" si="78"/>
        <v/>
      </c>
      <c r="AD319" s="362" t="str">
        <f>IF(AK319&lt;&gt;"",MAX(AD$3:AD318)+1,"")</f>
        <v/>
      </c>
      <c r="AE319" s="362" t="str">
        <f>IF(AL319&lt;&gt;"",MAX(AE$3:AE318)+1,"")</f>
        <v/>
      </c>
      <c r="AF319" s="362" t="str">
        <f>IF(AM319&lt;&gt;"",MAX(AF$3:AF318)+1,"")</f>
        <v/>
      </c>
      <c r="AG319" s="362" t="str">
        <f>IF(AN319&lt;&gt;"",MAX(AG$3:AG318)+1,"")</f>
        <v/>
      </c>
      <c r="AH319" s="362" t="str">
        <f>IF(AO319&lt;&gt;"",MAX(AH$3:AH318)+1,"")</f>
        <v/>
      </c>
      <c r="AI319" s="362" t="str">
        <f>IF(AP319&lt;&gt;"",MAX(AI$3:AI318)+1,"")</f>
        <v/>
      </c>
      <c r="AK319" s="362" t="str">
        <f>IF(B319="","",IF(COUNTIF($AK$3:AL318,B319)=0,B319,""))</f>
        <v/>
      </c>
      <c r="AL319" s="362" t="str">
        <f>IF(C319="","",IF($B319='Oneri di Urbanizzazione'!$E$29,IF(COUNTIF($AL$3:AL318,$C319)=0,$C319,""),""))</f>
        <v/>
      </c>
      <c r="AM319" s="362" t="str">
        <f>IF(D319="","",IF(AND($B319='Oneri di Urbanizzazione'!$E$29,$C319='Oneri di Urbanizzazione'!$E$31),IF(COUNTIF(AM$3:AM318,$D319)=0,$D319,""),""))</f>
        <v/>
      </c>
      <c r="AN319" s="362" t="str">
        <f>IF(E319="","",IF(AND($B319='Oneri di Urbanizzazione'!$E$29,$C319='Oneri di Urbanizzazione'!$E$31,$D319='Oneri di Urbanizzazione'!$E$34),IF(COUNTIF(AN$3:AN318,$E319)=0,$E319,""),""))</f>
        <v/>
      </c>
      <c r="AO319" s="362" t="str">
        <f>IF(F319="","",IF(AND($B319='Oneri di Urbanizzazione'!$E$29,$C319='Oneri di Urbanizzazione'!$E$31,$D319='Oneri di Urbanizzazione'!$E$34,$E319='Oneri di Urbanizzazione'!$E$36),IF(COUNTIF(AO$3:AO318,$F319)=0,$F319,""),""))</f>
        <v/>
      </c>
      <c r="AP319" s="362" t="str">
        <f>IF(G319="","",IF(AND($B319='Oneri di Urbanizzazione'!$E$29,$C319='Oneri di Urbanizzazione'!$E$31,$D319='Oneri di Urbanizzazione'!$E$34,$E319='Oneri di Urbanizzazione'!$E$36,$F319='Oneri di Urbanizzazione'!$E$38),IF(COUNTIF(AP$3:AP318,$G319)=0,$G319,""),""))</f>
        <v/>
      </c>
      <c r="AY319">
        <f t="shared" si="87"/>
        <v>317</v>
      </c>
      <c r="AZ319" s="375" t="str">
        <f t="shared" si="79"/>
        <v/>
      </c>
      <c r="BA319" s="375" t="str">
        <f t="shared" si="80"/>
        <v/>
      </c>
      <c r="BB319" s="375" t="str">
        <f t="shared" si="81"/>
        <v/>
      </c>
      <c r="BC319" s="375" t="str">
        <f t="shared" si="82"/>
        <v/>
      </c>
      <c r="BD319" s="375" t="str">
        <f t="shared" si="83"/>
        <v/>
      </c>
      <c r="BE319" s="375" t="str">
        <f t="shared" si="84"/>
        <v/>
      </c>
      <c r="BI319" t="str">
        <f>IF(BP319&lt;&gt;"",MAX(BI$3:BI318)+1,"")</f>
        <v/>
      </c>
      <c r="BJ319" t="str">
        <f>IF(BQ319&lt;&gt;"",MAX(BJ$3:BJ318)+1,"")</f>
        <v/>
      </c>
      <c r="BK319" t="str">
        <f>IF(BR319&lt;&gt;"",MAX(BK$3:BK318)+1,"")</f>
        <v/>
      </c>
      <c r="BL319" t="str">
        <f>IF(BS319&lt;&gt;"",MAX(BL$3:BL318)+1,"")</f>
        <v/>
      </c>
      <c r="BM319" t="str">
        <f>IF(BT319&lt;&gt;"",MAX(BM$3:BM318)+1,"")</f>
        <v/>
      </c>
      <c r="BN319" t="str">
        <f>IF(BU319&lt;&gt;"",MAX(BN$3:BN318)+1,"")</f>
        <v/>
      </c>
      <c r="BP319" t="str">
        <f>IF(B319&lt;&gt;"",IF(COUNTIF(BP$3:BP318,B319)&gt;0,"",B319),"")</f>
        <v/>
      </c>
      <c r="BQ319" t="str">
        <f>IF(C319&lt;&gt;"",IF(COUNTIF(BQ$3:BQ318,C319)&gt;0,"",C319),"")</f>
        <v/>
      </c>
      <c r="BR319" t="str">
        <f>IF(D319&lt;&gt;"",IF(COUNTIF(BR$3:BR318,D319)&gt;0,"",D319),"")</f>
        <v/>
      </c>
      <c r="BS319" t="str">
        <f>IF(E319&lt;&gt;"",IF(COUNTIF(BS$3:BS318,E319)&gt;0,"",E319),"")</f>
        <v/>
      </c>
      <c r="BT319" t="str">
        <f>IF(F319&lt;&gt;"",IF(COUNTIF(BT$3:BT318,F319)&gt;0,"",F319),"")</f>
        <v/>
      </c>
      <c r="BU319" t="str">
        <f>IF(G319&lt;&gt;"",IF(COUNTIF(BU$3:BU318,G319)&gt;0,"",G319),"")</f>
        <v/>
      </c>
    </row>
    <row r="320" spans="1:73" ht="18" x14ac:dyDescent="0.2">
      <c r="A320" s="595" t="str">
        <f t="shared" si="73"/>
        <v/>
      </c>
      <c r="B320" s="596"/>
      <c r="C320" s="596"/>
      <c r="D320" s="596"/>
      <c r="E320" s="597"/>
      <c r="F320" s="596"/>
      <c r="G320" s="596"/>
      <c r="H320" s="598"/>
      <c r="I320" s="598"/>
      <c r="J320" s="598"/>
      <c r="K320" s="948"/>
      <c r="L320" s="822"/>
      <c r="M320" s="822"/>
      <c r="N320" s="950"/>
      <c r="O320" s="599"/>
      <c r="P320" s="597"/>
      <c r="Q320" s="597"/>
      <c r="R320" s="597"/>
      <c r="S320" s="600"/>
      <c r="V320" s="362">
        <f t="shared" si="85"/>
        <v>318</v>
      </c>
      <c r="W320" s="601" t="str">
        <f t="shared" si="86"/>
        <v/>
      </c>
      <c r="X320" s="601" t="str">
        <f t="shared" si="74"/>
        <v/>
      </c>
      <c r="Y320" s="601" t="str">
        <f t="shared" si="75"/>
        <v/>
      </c>
      <c r="Z320" s="601" t="str">
        <f t="shared" si="76"/>
        <v/>
      </c>
      <c r="AA320" s="601" t="str">
        <f t="shared" si="77"/>
        <v/>
      </c>
      <c r="AB320" s="601" t="str">
        <f t="shared" si="78"/>
        <v/>
      </c>
      <c r="AD320" s="362" t="str">
        <f>IF(AK320&lt;&gt;"",MAX(AD$3:AD319)+1,"")</f>
        <v/>
      </c>
      <c r="AE320" s="362" t="str">
        <f>IF(AL320&lt;&gt;"",MAX(AE$3:AE319)+1,"")</f>
        <v/>
      </c>
      <c r="AF320" s="362" t="str">
        <f>IF(AM320&lt;&gt;"",MAX(AF$3:AF319)+1,"")</f>
        <v/>
      </c>
      <c r="AG320" s="362" t="str">
        <f>IF(AN320&lt;&gt;"",MAX(AG$3:AG319)+1,"")</f>
        <v/>
      </c>
      <c r="AH320" s="362" t="str">
        <f>IF(AO320&lt;&gt;"",MAX(AH$3:AH319)+1,"")</f>
        <v/>
      </c>
      <c r="AI320" s="362" t="str">
        <f>IF(AP320&lt;&gt;"",MAX(AI$3:AI319)+1,"")</f>
        <v/>
      </c>
      <c r="AK320" s="362" t="str">
        <f>IF(B320="","",IF(COUNTIF($AK$3:AL319,B320)=0,B320,""))</f>
        <v/>
      </c>
      <c r="AL320" s="362" t="str">
        <f>IF(C320="","",IF($B320='Oneri di Urbanizzazione'!$E$29,IF(COUNTIF($AL$3:AL319,$C320)=0,$C320,""),""))</f>
        <v/>
      </c>
      <c r="AM320" s="362" t="str">
        <f>IF(D320="","",IF(AND($B320='Oneri di Urbanizzazione'!$E$29,$C320='Oneri di Urbanizzazione'!$E$31),IF(COUNTIF(AM$3:AM319,$D320)=0,$D320,""),""))</f>
        <v/>
      </c>
      <c r="AN320" s="362" t="str">
        <f>IF(E320="","",IF(AND($B320='Oneri di Urbanizzazione'!$E$29,$C320='Oneri di Urbanizzazione'!$E$31,$D320='Oneri di Urbanizzazione'!$E$34),IF(COUNTIF(AN$3:AN319,$E320)=0,$E320,""),""))</f>
        <v/>
      </c>
      <c r="AO320" s="362" t="str">
        <f>IF(F320="","",IF(AND($B320='Oneri di Urbanizzazione'!$E$29,$C320='Oneri di Urbanizzazione'!$E$31,$D320='Oneri di Urbanizzazione'!$E$34,$E320='Oneri di Urbanizzazione'!$E$36),IF(COUNTIF(AO$3:AO319,$F320)=0,$F320,""),""))</f>
        <v/>
      </c>
      <c r="AP320" s="362" t="str">
        <f>IF(G320="","",IF(AND($B320='Oneri di Urbanizzazione'!$E$29,$C320='Oneri di Urbanizzazione'!$E$31,$D320='Oneri di Urbanizzazione'!$E$34,$E320='Oneri di Urbanizzazione'!$E$36,$F320='Oneri di Urbanizzazione'!$E$38),IF(COUNTIF(AP$3:AP319,$G320)=0,$G320,""),""))</f>
        <v/>
      </c>
      <c r="AY320">
        <f t="shared" si="87"/>
        <v>318</v>
      </c>
      <c r="AZ320" s="375" t="str">
        <f t="shared" si="79"/>
        <v/>
      </c>
      <c r="BA320" s="375" t="str">
        <f t="shared" si="80"/>
        <v/>
      </c>
      <c r="BB320" s="375" t="str">
        <f t="shared" si="81"/>
        <v/>
      </c>
      <c r="BC320" s="375" t="str">
        <f t="shared" si="82"/>
        <v/>
      </c>
      <c r="BD320" s="375" t="str">
        <f t="shared" si="83"/>
        <v/>
      </c>
      <c r="BE320" s="375" t="str">
        <f t="shared" si="84"/>
        <v/>
      </c>
      <c r="BI320" t="str">
        <f>IF(BP320&lt;&gt;"",MAX(BI$3:BI319)+1,"")</f>
        <v/>
      </c>
      <c r="BJ320" t="str">
        <f>IF(BQ320&lt;&gt;"",MAX(BJ$3:BJ319)+1,"")</f>
        <v/>
      </c>
      <c r="BK320" t="str">
        <f>IF(BR320&lt;&gt;"",MAX(BK$3:BK319)+1,"")</f>
        <v/>
      </c>
      <c r="BL320" t="str">
        <f>IF(BS320&lt;&gt;"",MAX(BL$3:BL319)+1,"")</f>
        <v/>
      </c>
      <c r="BM320" t="str">
        <f>IF(BT320&lt;&gt;"",MAX(BM$3:BM319)+1,"")</f>
        <v/>
      </c>
      <c r="BN320" t="str">
        <f>IF(BU320&lt;&gt;"",MAX(BN$3:BN319)+1,"")</f>
        <v/>
      </c>
      <c r="BP320" t="str">
        <f>IF(B320&lt;&gt;"",IF(COUNTIF(BP$3:BP319,B320)&gt;0,"",B320),"")</f>
        <v/>
      </c>
      <c r="BQ320" t="str">
        <f>IF(C320&lt;&gt;"",IF(COUNTIF(BQ$3:BQ319,C320)&gt;0,"",C320),"")</f>
        <v/>
      </c>
      <c r="BR320" t="str">
        <f>IF(D320&lt;&gt;"",IF(COUNTIF(BR$3:BR319,D320)&gt;0,"",D320),"")</f>
        <v/>
      </c>
      <c r="BS320" t="str">
        <f>IF(E320&lt;&gt;"",IF(COUNTIF(BS$3:BS319,E320)&gt;0,"",E320),"")</f>
        <v/>
      </c>
      <c r="BT320" t="str">
        <f>IF(F320&lt;&gt;"",IF(COUNTIF(BT$3:BT319,F320)&gt;0,"",F320),"")</f>
        <v/>
      </c>
      <c r="BU320" t="str">
        <f>IF(G320&lt;&gt;"",IF(COUNTIF(BU$3:BU319,G320)&gt;0,"",G320),"")</f>
        <v/>
      </c>
    </row>
    <row r="321" spans="1:73" ht="18" x14ac:dyDescent="0.2">
      <c r="A321" s="595" t="str">
        <f t="shared" si="73"/>
        <v/>
      </c>
      <c r="B321" s="596"/>
      <c r="C321" s="596"/>
      <c r="D321" s="596"/>
      <c r="E321" s="597"/>
      <c r="F321" s="596"/>
      <c r="G321" s="596"/>
      <c r="H321" s="598"/>
      <c r="I321" s="598"/>
      <c r="J321" s="598"/>
      <c r="K321" s="948"/>
      <c r="L321" s="822"/>
      <c r="M321" s="822"/>
      <c r="N321" s="950"/>
      <c r="O321" s="599"/>
      <c r="P321" s="597"/>
      <c r="Q321" s="597"/>
      <c r="R321" s="597"/>
      <c r="S321" s="600"/>
      <c r="V321" s="362">
        <f t="shared" si="85"/>
        <v>319</v>
      </c>
      <c r="W321" s="601" t="str">
        <f t="shared" si="86"/>
        <v/>
      </c>
      <c r="X321" s="601" t="str">
        <f t="shared" si="74"/>
        <v/>
      </c>
      <c r="Y321" s="601" t="str">
        <f t="shared" si="75"/>
        <v/>
      </c>
      <c r="Z321" s="601" t="str">
        <f t="shared" si="76"/>
        <v/>
      </c>
      <c r="AA321" s="601" t="str">
        <f t="shared" si="77"/>
        <v/>
      </c>
      <c r="AB321" s="601" t="str">
        <f t="shared" si="78"/>
        <v/>
      </c>
      <c r="AD321" s="362" t="str">
        <f>IF(AK321&lt;&gt;"",MAX(AD$3:AD320)+1,"")</f>
        <v/>
      </c>
      <c r="AE321" s="362" t="str">
        <f>IF(AL321&lt;&gt;"",MAX(AE$3:AE320)+1,"")</f>
        <v/>
      </c>
      <c r="AF321" s="362" t="str">
        <f>IF(AM321&lt;&gt;"",MAX(AF$3:AF320)+1,"")</f>
        <v/>
      </c>
      <c r="AG321" s="362" t="str">
        <f>IF(AN321&lt;&gt;"",MAX(AG$3:AG320)+1,"")</f>
        <v/>
      </c>
      <c r="AH321" s="362" t="str">
        <f>IF(AO321&lt;&gt;"",MAX(AH$3:AH320)+1,"")</f>
        <v/>
      </c>
      <c r="AI321" s="362" t="str">
        <f>IF(AP321&lt;&gt;"",MAX(AI$3:AI320)+1,"")</f>
        <v/>
      </c>
      <c r="AK321" s="362" t="str">
        <f>IF(B321="","",IF(COUNTIF($AK$3:AL320,B321)=0,B321,""))</f>
        <v/>
      </c>
      <c r="AL321" s="362" t="str">
        <f>IF(C321="","",IF($B321='Oneri di Urbanizzazione'!$E$29,IF(COUNTIF($AL$3:AL320,$C321)=0,$C321,""),""))</f>
        <v/>
      </c>
      <c r="AM321" s="362" t="str">
        <f>IF(D321="","",IF(AND($B321='Oneri di Urbanizzazione'!$E$29,$C321='Oneri di Urbanizzazione'!$E$31),IF(COUNTIF(AM$3:AM320,$D321)=0,$D321,""),""))</f>
        <v/>
      </c>
      <c r="AN321" s="362" t="str">
        <f>IF(E321="","",IF(AND($B321='Oneri di Urbanizzazione'!$E$29,$C321='Oneri di Urbanizzazione'!$E$31,$D321='Oneri di Urbanizzazione'!$E$34),IF(COUNTIF(AN$3:AN320,$E321)=0,$E321,""),""))</f>
        <v/>
      </c>
      <c r="AO321" s="362" t="str">
        <f>IF(F321="","",IF(AND($B321='Oneri di Urbanizzazione'!$E$29,$C321='Oneri di Urbanizzazione'!$E$31,$D321='Oneri di Urbanizzazione'!$E$34,$E321='Oneri di Urbanizzazione'!$E$36),IF(COUNTIF(AO$3:AO320,$F321)=0,$F321,""),""))</f>
        <v/>
      </c>
      <c r="AP321" s="362" t="str">
        <f>IF(G321="","",IF(AND($B321='Oneri di Urbanizzazione'!$E$29,$C321='Oneri di Urbanizzazione'!$E$31,$D321='Oneri di Urbanizzazione'!$E$34,$E321='Oneri di Urbanizzazione'!$E$36,$F321='Oneri di Urbanizzazione'!$E$38),IF(COUNTIF(AP$3:AP320,$G321)=0,$G321,""),""))</f>
        <v/>
      </c>
      <c r="AY321">
        <f t="shared" si="87"/>
        <v>319</v>
      </c>
      <c r="AZ321" s="375" t="str">
        <f t="shared" si="79"/>
        <v/>
      </c>
      <c r="BA321" s="375" t="str">
        <f t="shared" si="80"/>
        <v/>
      </c>
      <c r="BB321" s="375" t="str">
        <f t="shared" si="81"/>
        <v/>
      </c>
      <c r="BC321" s="375" t="str">
        <f t="shared" si="82"/>
        <v/>
      </c>
      <c r="BD321" s="375" t="str">
        <f t="shared" si="83"/>
        <v/>
      </c>
      <c r="BE321" s="375" t="str">
        <f t="shared" si="84"/>
        <v/>
      </c>
      <c r="BI321" t="str">
        <f>IF(BP321&lt;&gt;"",MAX(BI$3:BI320)+1,"")</f>
        <v/>
      </c>
      <c r="BJ321" t="str">
        <f>IF(BQ321&lt;&gt;"",MAX(BJ$3:BJ320)+1,"")</f>
        <v/>
      </c>
      <c r="BK321" t="str">
        <f>IF(BR321&lt;&gt;"",MAX(BK$3:BK320)+1,"")</f>
        <v/>
      </c>
      <c r="BL321" t="str">
        <f>IF(BS321&lt;&gt;"",MAX(BL$3:BL320)+1,"")</f>
        <v/>
      </c>
      <c r="BM321" t="str">
        <f>IF(BT321&lt;&gt;"",MAX(BM$3:BM320)+1,"")</f>
        <v/>
      </c>
      <c r="BN321" t="str">
        <f>IF(BU321&lt;&gt;"",MAX(BN$3:BN320)+1,"")</f>
        <v/>
      </c>
      <c r="BP321" t="str">
        <f>IF(B321&lt;&gt;"",IF(COUNTIF(BP$3:BP320,B321)&gt;0,"",B321),"")</f>
        <v/>
      </c>
      <c r="BQ321" t="str">
        <f>IF(C321&lt;&gt;"",IF(COUNTIF(BQ$3:BQ320,C321)&gt;0,"",C321),"")</f>
        <v/>
      </c>
      <c r="BR321" t="str">
        <f>IF(D321&lt;&gt;"",IF(COUNTIF(BR$3:BR320,D321)&gt;0,"",D321),"")</f>
        <v/>
      </c>
      <c r="BS321" t="str">
        <f>IF(E321&lt;&gt;"",IF(COUNTIF(BS$3:BS320,E321)&gt;0,"",E321),"")</f>
        <v/>
      </c>
      <c r="BT321" t="str">
        <f>IF(F321&lt;&gt;"",IF(COUNTIF(BT$3:BT320,F321)&gt;0,"",F321),"")</f>
        <v/>
      </c>
      <c r="BU321" t="str">
        <f>IF(G321&lt;&gt;"",IF(COUNTIF(BU$3:BU320,G321)&gt;0,"",G321),"")</f>
        <v/>
      </c>
    </row>
    <row r="322" spans="1:73" ht="18" x14ac:dyDescent="0.2">
      <c r="A322" s="595" t="str">
        <f t="shared" si="73"/>
        <v/>
      </c>
      <c r="B322" s="596"/>
      <c r="C322" s="596"/>
      <c r="D322" s="596"/>
      <c r="E322" s="597"/>
      <c r="F322" s="596"/>
      <c r="G322" s="596"/>
      <c r="H322" s="598"/>
      <c r="I322" s="598"/>
      <c r="J322" s="598"/>
      <c r="K322" s="948"/>
      <c r="L322" s="822"/>
      <c r="M322" s="822"/>
      <c r="N322" s="950"/>
      <c r="O322" s="599"/>
      <c r="P322" s="597"/>
      <c r="Q322" s="597"/>
      <c r="R322" s="597"/>
      <c r="S322" s="600"/>
      <c r="V322" s="362">
        <f t="shared" si="85"/>
        <v>320</v>
      </c>
      <c r="W322" s="601" t="str">
        <f t="shared" si="86"/>
        <v/>
      </c>
      <c r="X322" s="601" t="str">
        <f t="shared" si="74"/>
        <v/>
      </c>
      <c r="Y322" s="601" t="str">
        <f t="shared" si="75"/>
        <v/>
      </c>
      <c r="Z322" s="601" t="str">
        <f t="shared" si="76"/>
        <v/>
      </c>
      <c r="AA322" s="601" t="str">
        <f t="shared" si="77"/>
        <v/>
      </c>
      <c r="AB322" s="601" t="str">
        <f t="shared" si="78"/>
        <v/>
      </c>
      <c r="AD322" s="362" t="str">
        <f>IF(AK322&lt;&gt;"",MAX(AD$3:AD321)+1,"")</f>
        <v/>
      </c>
      <c r="AE322" s="362" t="str">
        <f>IF(AL322&lt;&gt;"",MAX(AE$3:AE321)+1,"")</f>
        <v/>
      </c>
      <c r="AF322" s="362" t="str">
        <f>IF(AM322&lt;&gt;"",MAX(AF$3:AF321)+1,"")</f>
        <v/>
      </c>
      <c r="AG322" s="362" t="str">
        <f>IF(AN322&lt;&gt;"",MAX(AG$3:AG321)+1,"")</f>
        <v/>
      </c>
      <c r="AH322" s="362" t="str">
        <f>IF(AO322&lt;&gt;"",MAX(AH$3:AH321)+1,"")</f>
        <v/>
      </c>
      <c r="AI322" s="362" t="str">
        <f>IF(AP322&lt;&gt;"",MAX(AI$3:AI321)+1,"")</f>
        <v/>
      </c>
      <c r="AK322" s="362" t="str">
        <f>IF(B322="","",IF(COUNTIF($AK$3:AL321,B322)=0,B322,""))</f>
        <v/>
      </c>
      <c r="AL322" s="362" t="str">
        <f>IF(C322="","",IF($B322='Oneri di Urbanizzazione'!$E$29,IF(COUNTIF($AL$3:AL321,$C322)=0,$C322,""),""))</f>
        <v/>
      </c>
      <c r="AM322" s="362" t="str">
        <f>IF(D322="","",IF(AND($B322='Oneri di Urbanizzazione'!$E$29,$C322='Oneri di Urbanizzazione'!$E$31),IF(COUNTIF(AM$3:AM321,$D322)=0,$D322,""),""))</f>
        <v/>
      </c>
      <c r="AN322" s="362" t="str">
        <f>IF(E322="","",IF(AND($B322='Oneri di Urbanizzazione'!$E$29,$C322='Oneri di Urbanizzazione'!$E$31,$D322='Oneri di Urbanizzazione'!$E$34),IF(COUNTIF(AN$3:AN321,$E322)=0,$E322,""),""))</f>
        <v/>
      </c>
      <c r="AO322" s="362" t="str">
        <f>IF(F322="","",IF(AND($B322='Oneri di Urbanizzazione'!$E$29,$C322='Oneri di Urbanizzazione'!$E$31,$D322='Oneri di Urbanizzazione'!$E$34,$E322='Oneri di Urbanizzazione'!$E$36),IF(COUNTIF(AO$3:AO321,$F322)=0,$F322,""),""))</f>
        <v/>
      </c>
      <c r="AP322" s="362" t="str">
        <f>IF(G322="","",IF(AND($B322='Oneri di Urbanizzazione'!$E$29,$C322='Oneri di Urbanizzazione'!$E$31,$D322='Oneri di Urbanizzazione'!$E$34,$E322='Oneri di Urbanizzazione'!$E$36,$F322='Oneri di Urbanizzazione'!$E$38),IF(COUNTIF(AP$3:AP321,$G322)=0,$G322,""),""))</f>
        <v/>
      </c>
      <c r="AY322">
        <f t="shared" si="87"/>
        <v>320</v>
      </c>
      <c r="AZ322" s="375" t="str">
        <f t="shared" si="79"/>
        <v/>
      </c>
      <c r="BA322" s="375" t="str">
        <f t="shared" si="80"/>
        <v/>
      </c>
      <c r="BB322" s="375" t="str">
        <f t="shared" si="81"/>
        <v/>
      </c>
      <c r="BC322" s="375" t="str">
        <f t="shared" si="82"/>
        <v/>
      </c>
      <c r="BD322" s="375" t="str">
        <f t="shared" si="83"/>
        <v/>
      </c>
      <c r="BE322" s="375" t="str">
        <f t="shared" si="84"/>
        <v/>
      </c>
      <c r="BI322" t="str">
        <f>IF(BP322&lt;&gt;"",MAX(BI$3:BI321)+1,"")</f>
        <v/>
      </c>
      <c r="BJ322" t="str">
        <f>IF(BQ322&lt;&gt;"",MAX(BJ$3:BJ321)+1,"")</f>
        <v/>
      </c>
      <c r="BK322" t="str">
        <f>IF(BR322&lt;&gt;"",MAX(BK$3:BK321)+1,"")</f>
        <v/>
      </c>
      <c r="BL322" t="str">
        <f>IF(BS322&lt;&gt;"",MAX(BL$3:BL321)+1,"")</f>
        <v/>
      </c>
      <c r="BM322" t="str">
        <f>IF(BT322&lt;&gt;"",MAX(BM$3:BM321)+1,"")</f>
        <v/>
      </c>
      <c r="BN322" t="str">
        <f>IF(BU322&lt;&gt;"",MAX(BN$3:BN321)+1,"")</f>
        <v/>
      </c>
      <c r="BP322" t="str">
        <f>IF(B322&lt;&gt;"",IF(COUNTIF(BP$3:BP321,B322)&gt;0,"",B322),"")</f>
        <v/>
      </c>
      <c r="BQ322" t="str">
        <f>IF(C322&lt;&gt;"",IF(COUNTIF(BQ$3:BQ321,C322)&gt;0,"",C322),"")</f>
        <v/>
      </c>
      <c r="BR322" t="str">
        <f>IF(D322&lt;&gt;"",IF(COUNTIF(BR$3:BR321,D322)&gt;0,"",D322),"")</f>
        <v/>
      </c>
      <c r="BS322" t="str">
        <f>IF(E322&lt;&gt;"",IF(COUNTIF(BS$3:BS321,E322)&gt;0,"",E322),"")</f>
        <v/>
      </c>
      <c r="BT322" t="str">
        <f>IF(F322&lt;&gt;"",IF(COUNTIF(BT$3:BT321,F322)&gt;0,"",F322),"")</f>
        <v/>
      </c>
      <c r="BU322" t="str">
        <f>IF(G322&lt;&gt;"",IF(COUNTIF(BU$3:BU321,G322)&gt;0,"",G322),"")</f>
        <v/>
      </c>
    </row>
    <row r="323" spans="1:73" ht="18" x14ac:dyDescent="0.2">
      <c r="A323" s="595" t="str">
        <f t="shared" si="73"/>
        <v/>
      </c>
      <c r="B323" s="596"/>
      <c r="C323" s="596"/>
      <c r="D323" s="596"/>
      <c r="E323" s="597"/>
      <c r="F323" s="596"/>
      <c r="G323" s="596"/>
      <c r="H323" s="598"/>
      <c r="I323" s="598"/>
      <c r="J323" s="598"/>
      <c r="K323" s="948"/>
      <c r="L323" s="822"/>
      <c r="M323" s="822"/>
      <c r="N323" s="950"/>
      <c r="O323" s="599"/>
      <c r="P323" s="597"/>
      <c r="Q323" s="597"/>
      <c r="R323" s="597"/>
      <c r="S323" s="600"/>
      <c r="V323" s="362">
        <f t="shared" si="85"/>
        <v>321</v>
      </c>
      <c r="W323" s="601" t="str">
        <f t="shared" si="86"/>
        <v/>
      </c>
      <c r="X323" s="601" t="str">
        <f t="shared" si="74"/>
        <v/>
      </c>
      <c r="Y323" s="601" t="str">
        <f t="shared" si="75"/>
        <v/>
      </c>
      <c r="Z323" s="601" t="str">
        <f t="shared" si="76"/>
        <v/>
      </c>
      <c r="AA323" s="601" t="str">
        <f t="shared" si="77"/>
        <v/>
      </c>
      <c r="AB323" s="601" t="str">
        <f t="shared" si="78"/>
        <v/>
      </c>
      <c r="AD323" s="362" t="str">
        <f>IF(AK323&lt;&gt;"",MAX(AD$3:AD322)+1,"")</f>
        <v/>
      </c>
      <c r="AE323" s="362" t="str">
        <f>IF(AL323&lt;&gt;"",MAX(AE$3:AE322)+1,"")</f>
        <v/>
      </c>
      <c r="AF323" s="362" t="str">
        <f>IF(AM323&lt;&gt;"",MAX(AF$3:AF322)+1,"")</f>
        <v/>
      </c>
      <c r="AG323" s="362" t="str">
        <f>IF(AN323&lt;&gt;"",MAX(AG$3:AG322)+1,"")</f>
        <v/>
      </c>
      <c r="AH323" s="362" t="str">
        <f>IF(AO323&lt;&gt;"",MAX(AH$3:AH322)+1,"")</f>
        <v/>
      </c>
      <c r="AI323" s="362" t="str">
        <f>IF(AP323&lt;&gt;"",MAX(AI$3:AI322)+1,"")</f>
        <v/>
      </c>
      <c r="AK323" s="362" t="str">
        <f>IF(B323="","",IF(COUNTIF($AK$3:AL322,B323)=0,B323,""))</f>
        <v/>
      </c>
      <c r="AL323" s="362" t="str">
        <f>IF(C323="","",IF($B323='Oneri di Urbanizzazione'!$E$29,IF(COUNTIF($AL$3:AL322,$C323)=0,$C323,""),""))</f>
        <v/>
      </c>
      <c r="AM323" s="362" t="str">
        <f>IF(D323="","",IF(AND($B323='Oneri di Urbanizzazione'!$E$29,$C323='Oneri di Urbanizzazione'!$E$31),IF(COUNTIF(AM$3:AM322,$D323)=0,$D323,""),""))</f>
        <v/>
      </c>
      <c r="AN323" s="362" t="str">
        <f>IF(E323="","",IF(AND($B323='Oneri di Urbanizzazione'!$E$29,$C323='Oneri di Urbanizzazione'!$E$31,$D323='Oneri di Urbanizzazione'!$E$34),IF(COUNTIF(AN$3:AN322,$E323)=0,$E323,""),""))</f>
        <v/>
      </c>
      <c r="AO323" s="362" t="str">
        <f>IF(F323="","",IF(AND($B323='Oneri di Urbanizzazione'!$E$29,$C323='Oneri di Urbanizzazione'!$E$31,$D323='Oneri di Urbanizzazione'!$E$34,$E323='Oneri di Urbanizzazione'!$E$36),IF(COUNTIF(AO$3:AO322,$F323)=0,$F323,""),""))</f>
        <v/>
      </c>
      <c r="AP323" s="362" t="str">
        <f>IF(G323="","",IF(AND($B323='Oneri di Urbanizzazione'!$E$29,$C323='Oneri di Urbanizzazione'!$E$31,$D323='Oneri di Urbanizzazione'!$E$34,$E323='Oneri di Urbanizzazione'!$E$36,$F323='Oneri di Urbanizzazione'!$E$38),IF(COUNTIF(AP$3:AP322,$G323)=0,$G323,""),""))</f>
        <v/>
      </c>
      <c r="AY323">
        <f t="shared" si="87"/>
        <v>321</v>
      </c>
      <c r="AZ323" s="375" t="str">
        <f t="shared" si="79"/>
        <v/>
      </c>
      <c r="BA323" s="375" t="str">
        <f t="shared" si="80"/>
        <v/>
      </c>
      <c r="BB323" s="375" t="str">
        <f t="shared" si="81"/>
        <v/>
      </c>
      <c r="BC323" s="375" t="str">
        <f t="shared" si="82"/>
        <v/>
      </c>
      <c r="BD323" s="375" t="str">
        <f t="shared" si="83"/>
        <v/>
      </c>
      <c r="BE323" s="375" t="str">
        <f t="shared" si="84"/>
        <v/>
      </c>
      <c r="BI323" t="str">
        <f>IF(BP323&lt;&gt;"",MAX(BI$3:BI322)+1,"")</f>
        <v/>
      </c>
      <c r="BJ323" t="str">
        <f>IF(BQ323&lt;&gt;"",MAX(BJ$3:BJ322)+1,"")</f>
        <v/>
      </c>
      <c r="BK323" t="str">
        <f>IF(BR323&lt;&gt;"",MAX(BK$3:BK322)+1,"")</f>
        <v/>
      </c>
      <c r="BL323" t="str">
        <f>IF(BS323&lt;&gt;"",MAX(BL$3:BL322)+1,"")</f>
        <v/>
      </c>
      <c r="BM323" t="str">
        <f>IF(BT323&lt;&gt;"",MAX(BM$3:BM322)+1,"")</f>
        <v/>
      </c>
      <c r="BN323" t="str">
        <f>IF(BU323&lt;&gt;"",MAX(BN$3:BN322)+1,"")</f>
        <v/>
      </c>
      <c r="BP323" t="str">
        <f>IF(B323&lt;&gt;"",IF(COUNTIF(BP$3:BP322,B323)&gt;0,"",B323),"")</f>
        <v/>
      </c>
      <c r="BQ323" t="str">
        <f>IF(C323&lt;&gt;"",IF(COUNTIF(BQ$3:BQ322,C323)&gt;0,"",C323),"")</f>
        <v/>
      </c>
      <c r="BR323" t="str">
        <f>IF(D323&lt;&gt;"",IF(COUNTIF(BR$3:BR322,D323)&gt;0,"",D323),"")</f>
        <v/>
      </c>
      <c r="BS323" t="str">
        <f>IF(E323&lt;&gt;"",IF(COUNTIF(BS$3:BS322,E323)&gt;0,"",E323),"")</f>
        <v/>
      </c>
      <c r="BT323" t="str">
        <f>IF(F323&lt;&gt;"",IF(COUNTIF(BT$3:BT322,F323)&gt;0,"",F323),"")</f>
        <v/>
      </c>
      <c r="BU323" t="str">
        <f>IF(G323&lt;&gt;"",IF(COUNTIF(BU$3:BU322,G323)&gt;0,"",G323),"")</f>
        <v/>
      </c>
    </row>
    <row r="324" spans="1:73" ht="18" x14ac:dyDescent="0.2">
      <c r="A324" s="595" t="str">
        <f t="shared" ref="A324:A387" si="88">IF(B324&lt;&gt;"",CONCATENATE(B324,C324,D324,E324,F324,G324),"")</f>
        <v/>
      </c>
      <c r="B324" s="596"/>
      <c r="C324" s="596"/>
      <c r="D324" s="596"/>
      <c r="E324" s="597"/>
      <c r="F324" s="596"/>
      <c r="G324" s="596"/>
      <c r="H324" s="598"/>
      <c r="I324" s="598"/>
      <c r="J324" s="598"/>
      <c r="K324" s="948"/>
      <c r="L324" s="822"/>
      <c r="M324" s="822"/>
      <c r="N324" s="950"/>
      <c r="O324" s="599"/>
      <c r="P324" s="597"/>
      <c r="Q324" s="597"/>
      <c r="R324" s="597"/>
      <c r="S324" s="600"/>
      <c r="V324" s="362">
        <f t="shared" si="85"/>
        <v>322</v>
      </c>
      <c r="W324" s="601" t="str">
        <f t="shared" si="86"/>
        <v/>
      </c>
      <c r="X324" s="601" t="str">
        <f t="shared" ref="X324:X387" si="89">IFERROR(VLOOKUP($V324,AE:AL,8,FALSE),"")</f>
        <v/>
      </c>
      <c r="Y324" s="601" t="str">
        <f t="shared" ref="Y324:Y387" si="90">IFERROR(VLOOKUP($V324,AF:AM,8,FALSE),"")</f>
        <v/>
      </c>
      <c r="Z324" s="601" t="str">
        <f t="shared" ref="Z324:Z387" si="91">IFERROR(VLOOKUP($V324,AG:AN,8,FALSE),"")</f>
        <v/>
      </c>
      <c r="AA324" s="601" t="str">
        <f t="shared" ref="AA324:AA387" si="92">IFERROR(VLOOKUP($V324,AH:AO,8,FALSE),"")</f>
        <v/>
      </c>
      <c r="AB324" s="601" t="str">
        <f t="shared" ref="AB324:AB387" si="93">IFERROR(VLOOKUP($V324,AI:AP,8,FALSE),"")</f>
        <v/>
      </c>
      <c r="AD324" s="362" t="str">
        <f>IF(AK324&lt;&gt;"",MAX(AD$3:AD323)+1,"")</f>
        <v/>
      </c>
      <c r="AE324" s="362" t="str">
        <f>IF(AL324&lt;&gt;"",MAX(AE$3:AE323)+1,"")</f>
        <v/>
      </c>
      <c r="AF324" s="362" t="str">
        <f>IF(AM324&lt;&gt;"",MAX(AF$3:AF323)+1,"")</f>
        <v/>
      </c>
      <c r="AG324" s="362" t="str">
        <f>IF(AN324&lt;&gt;"",MAX(AG$3:AG323)+1,"")</f>
        <v/>
      </c>
      <c r="AH324" s="362" t="str">
        <f>IF(AO324&lt;&gt;"",MAX(AH$3:AH323)+1,"")</f>
        <v/>
      </c>
      <c r="AI324" s="362" t="str">
        <f>IF(AP324&lt;&gt;"",MAX(AI$3:AI323)+1,"")</f>
        <v/>
      </c>
      <c r="AK324" s="362" t="str">
        <f>IF(B324="","",IF(COUNTIF($AK$3:AL323,B324)=0,B324,""))</f>
        <v/>
      </c>
      <c r="AL324" s="362" t="str">
        <f>IF(C324="","",IF($B324='Oneri di Urbanizzazione'!$E$29,IF(COUNTIF($AL$3:AL323,$C324)=0,$C324,""),""))</f>
        <v/>
      </c>
      <c r="AM324" s="362" t="str">
        <f>IF(D324="","",IF(AND($B324='Oneri di Urbanizzazione'!$E$29,$C324='Oneri di Urbanizzazione'!$E$31),IF(COUNTIF(AM$3:AM323,$D324)=0,$D324,""),""))</f>
        <v/>
      </c>
      <c r="AN324" s="362" t="str">
        <f>IF(E324="","",IF(AND($B324='Oneri di Urbanizzazione'!$E$29,$C324='Oneri di Urbanizzazione'!$E$31,$D324='Oneri di Urbanizzazione'!$E$34),IF(COUNTIF(AN$3:AN323,$E324)=0,$E324,""),""))</f>
        <v/>
      </c>
      <c r="AO324" s="362" t="str">
        <f>IF(F324="","",IF(AND($B324='Oneri di Urbanizzazione'!$E$29,$C324='Oneri di Urbanizzazione'!$E$31,$D324='Oneri di Urbanizzazione'!$E$34,$E324='Oneri di Urbanizzazione'!$E$36),IF(COUNTIF(AO$3:AO323,$F324)=0,$F324,""),""))</f>
        <v/>
      </c>
      <c r="AP324" s="362" t="str">
        <f>IF(G324="","",IF(AND($B324='Oneri di Urbanizzazione'!$E$29,$C324='Oneri di Urbanizzazione'!$E$31,$D324='Oneri di Urbanizzazione'!$E$34,$E324='Oneri di Urbanizzazione'!$E$36,$F324='Oneri di Urbanizzazione'!$E$38),IF(COUNTIF(AP$3:AP323,$G324)=0,$G324,""),""))</f>
        <v/>
      </c>
      <c r="AY324">
        <f t="shared" si="87"/>
        <v>322</v>
      </c>
      <c r="AZ324" s="375" t="str">
        <f t="shared" ref="AZ324:AZ387" si="94">IFERROR(VLOOKUP($AY324,BI:BP,8,FALSE),"")</f>
        <v/>
      </c>
      <c r="BA324" s="375" t="str">
        <f t="shared" ref="BA324:BA387" si="95">IFERROR(VLOOKUP($AY324,BJ:BQ,8,FALSE),"")</f>
        <v/>
      </c>
      <c r="BB324" s="375" t="str">
        <f t="shared" ref="BB324:BB387" si="96">IFERROR(VLOOKUP($AY324,BK:BR,8,FALSE),"")</f>
        <v/>
      </c>
      <c r="BC324" s="375" t="str">
        <f t="shared" ref="BC324:BC387" si="97">IFERROR(VLOOKUP($AY324,BL:BS,8,FALSE),"")</f>
        <v/>
      </c>
      <c r="BD324" s="375" t="str">
        <f t="shared" ref="BD324:BD387" si="98">IFERROR(VLOOKUP($AY324,BM:BT,8,FALSE),"")</f>
        <v/>
      </c>
      <c r="BE324" s="375" t="str">
        <f t="shared" ref="BE324:BE387" si="99">IFERROR(VLOOKUP($AY324,BN:BU,8,FALSE),"")</f>
        <v/>
      </c>
      <c r="BI324" t="str">
        <f>IF(BP324&lt;&gt;"",MAX(BI$3:BI323)+1,"")</f>
        <v/>
      </c>
      <c r="BJ324" t="str">
        <f>IF(BQ324&lt;&gt;"",MAX(BJ$3:BJ323)+1,"")</f>
        <v/>
      </c>
      <c r="BK324" t="str">
        <f>IF(BR324&lt;&gt;"",MAX(BK$3:BK323)+1,"")</f>
        <v/>
      </c>
      <c r="BL324" t="str">
        <f>IF(BS324&lt;&gt;"",MAX(BL$3:BL323)+1,"")</f>
        <v/>
      </c>
      <c r="BM324" t="str">
        <f>IF(BT324&lt;&gt;"",MAX(BM$3:BM323)+1,"")</f>
        <v/>
      </c>
      <c r="BN324" t="str">
        <f>IF(BU324&lt;&gt;"",MAX(BN$3:BN323)+1,"")</f>
        <v/>
      </c>
      <c r="BP324" t="str">
        <f>IF(B324&lt;&gt;"",IF(COUNTIF(BP$3:BP323,B324)&gt;0,"",B324),"")</f>
        <v/>
      </c>
      <c r="BQ324" t="str">
        <f>IF(C324&lt;&gt;"",IF(COUNTIF(BQ$3:BQ323,C324)&gt;0,"",C324),"")</f>
        <v/>
      </c>
      <c r="BR324" t="str">
        <f>IF(D324&lt;&gt;"",IF(COUNTIF(BR$3:BR323,D324)&gt;0,"",D324),"")</f>
        <v/>
      </c>
      <c r="BS324" t="str">
        <f>IF(E324&lt;&gt;"",IF(COUNTIF(BS$3:BS323,E324)&gt;0,"",E324),"")</f>
        <v/>
      </c>
      <c r="BT324" t="str">
        <f>IF(F324&lt;&gt;"",IF(COUNTIF(BT$3:BT323,F324)&gt;0,"",F324),"")</f>
        <v/>
      </c>
      <c r="BU324" t="str">
        <f>IF(G324&lt;&gt;"",IF(COUNTIF(BU$3:BU323,G324)&gt;0,"",G324),"")</f>
        <v/>
      </c>
    </row>
    <row r="325" spans="1:73" ht="18" x14ac:dyDescent="0.2">
      <c r="A325" s="595" t="str">
        <f t="shared" si="88"/>
        <v/>
      </c>
      <c r="B325" s="596"/>
      <c r="C325" s="596"/>
      <c r="D325" s="596"/>
      <c r="E325" s="597"/>
      <c r="F325" s="596"/>
      <c r="G325" s="596"/>
      <c r="H325" s="598"/>
      <c r="I325" s="598"/>
      <c r="J325" s="598"/>
      <c r="K325" s="948"/>
      <c r="L325" s="822"/>
      <c r="M325" s="822"/>
      <c r="N325" s="950"/>
      <c r="O325" s="599"/>
      <c r="P325" s="597"/>
      <c r="Q325" s="597"/>
      <c r="R325" s="597"/>
      <c r="S325" s="600"/>
      <c r="V325" s="362">
        <f t="shared" ref="V325:V388" si="100">+V324+1</f>
        <v>323</v>
      </c>
      <c r="W325" s="601" t="str">
        <f t="shared" ref="W325:W388" si="101">IFERROR(VLOOKUP($V324,AD:AK,8,FALSE),"")</f>
        <v/>
      </c>
      <c r="X325" s="601" t="str">
        <f t="shared" si="89"/>
        <v/>
      </c>
      <c r="Y325" s="601" t="str">
        <f t="shared" si="90"/>
        <v/>
      </c>
      <c r="Z325" s="601" t="str">
        <f t="shared" si="91"/>
        <v/>
      </c>
      <c r="AA325" s="601" t="str">
        <f t="shared" si="92"/>
        <v/>
      </c>
      <c r="AB325" s="601" t="str">
        <f t="shared" si="93"/>
        <v/>
      </c>
      <c r="AD325" s="362" t="str">
        <f>IF(AK325&lt;&gt;"",MAX(AD$3:AD324)+1,"")</f>
        <v/>
      </c>
      <c r="AE325" s="362" t="str">
        <f>IF(AL325&lt;&gt;"",MAX(AE$3:AE324)+1,"")</f>
        <v/>
      </c>
      <c r="AF325" s="362" t="str">
        <f>IF(AM325&lt;&gt;"",MAX(AF$3:AF324)+1,"")</f>
        <v/>
      </c>
      <c r="AG325" s="362" t="str">
        <f>IF(AN325&lt;&gt;"",MAX(AG$3:AG324)+1,"")</f>
        <v/>
      </c>
      <c r="AH325" s="362" t="str">
        <f>IF(AO325&lt;&gt;"",MAX(AH$3:AH324)+1,"")</f>
        <v/>
      </c>
      <c r="AI325" s="362" t="str">
        <f>IF(AP325&lt;&gt;"",MAX(AI$3:AI324)+1,"")</f>
        <v/>
      </c>
      <c r="AK325" s="362" t="str">
        <f>IF(B325="","",IF(COUNTIF($AK$3:AL324,B325)=0,B325,""))</f>
        <v/>
      </c>
      <c r="AL325" s="362" t="str">
        <f>IF(C325="","",IF($B325='Oneri di Urbanizzazione'!$E$29,IF(COUNTIF($AL$3:AL324,$C325)=0,$C325,""),""))</f>
        <v/>
      </c>
      <c r="AM325" s="362" t="str">
        <f>IF(D325="","",IF(AND($B325='Oneri di Urbanizzazione'!$E$29,$C325='Oneri di Urbanizzazione'!$E$31),IF(COUNTIF(AM$3:AM324,$D325)=0,$D325,""),""))</f>
        <v/>
      </c>
      <c r="AN325" s="362" t="str">
        <f>IF(E325="","",IF(AND($B325='Oneri di Urbanizzazione'!$E$29,$C325='Oneri di Urbanizzazione'!$E$31,$D325='Oneri di Urbanizzazione'!$E$34),IF(COUNTIF(AN$3:AN324,$E325)=0,$E325,""),""))</f>
        <v/>
      </c>
      <c r="AO325" s="362" t="str">
        <f>IF(F325="","",IF(AND($B325='Oneri di Urbanizzazione'!$E$29,$C325='Oneri di Urbanizzazione'!$E$31,$D325='Oneri di Urbanizzazione'!$E$34,$E325='Oneri di Urbanizzazione'!$E$36),IF(COUNTIF(AO$3:AO324,$F325)=0,$F325,""),""))</f>
        <v/>
      </c>
      <c r="AP325" s="362" t="str">
        <f>IF(G325="","",IF(AND($B325='Oneri di Urbanizzazione'!$E$29,$C325='Oneri di Urbanizzazione'!$E$31,$D325='Oneri di Urbanizzazione'!$E$34,$E325='Oneri di Urbanizzazione'!$E$36,$F325='Oneri di Urbanizzazione'!$E$38),IF(COUNTIF(AP$3:AP324,$G325)=0,$G325,""),""))</f>
        <v/>
      </c>
      <c r="AY325">
        <f t="shared" ref="AY325:AY388" si="102">+AY324+1</f>
        <v>323</v>
      </c>
      <c r="AZ325" s="375" t="str">
        <f t="shared" si="94"/>
        <v/>
      </c>
      <c r="BA325" s="375" t="str">
        <f t="shared" si="95"/>
        <v/>
      </c>
      <c r="BB325" s="375" t="str">
        <f t="shared" si="96"/>
        <v/>
      </c>
      <c r="BC325" s="375" t="str">
        <f t="shared" si="97"/>
        <v/>
      </c>
      <c r="BD325" s="375" t="str">
        <f t="shared" si="98"/>
        <v/>
      </c>
      <c r="BE325" s="375" t="str">
        <f t="shared" si="99"/>
        <v/>
      </c>
      <c r="BI325" t="str">
        <f>IF(BP325&lt;&gt;"",MAX(BI$3:BI324)+1,"")</f>
        <v/>
      </c>
      <c r="BJ325" t="str">
        <f>IF(BQ325&lt;&gt;"",MAX(BJ$3:BJ324)+1,"")</f>
        <v/>
      </c>
      <c r="BK325" t="str">
        <f>IF(BR325&lt;&gt;"",MAX(BK$3:BK324)+1,"")</f>
        <v/>
      </c>
      <c r="BL325" t="str">
        <f>IF(BS325&lt;&gt;"",MAX(BL$3:BL324)+1,"")</f>
        <v/>
      </c>
      <c r="BM325" t="str">
        <f>IF(BT325&lt;&gt;"",MAX(BM$3:BM324)+1,"")</f>
        <v/>
      </c>
      <c r="BN325" t="str">
        <f>IF(BU325&lt;&gt;"",MAX(BN$3:BN324)+1,"")</f>
        <v/>
      </c>
      <c r="BP325" t="str">
        <f>IF(B325&lt;&gt;"",IF(COUNTIF(BP$3:BP324,B325)&gt;0,"",B325),"")</f>
        <v/>
      </c>
      <c r="BQ325" t="str">
        <f>IF(C325&lt;&gt;"",IF(COUNTIF(BQ$3:BQ324,C325)&gt;0,"",C325),"")</f>
        <v/>
      </c>
      <c r="BR325" t="str">
        <f>IF(D325&lt;&gt;"",IF(COUNTIF(BR$3:BR324,D325)&gt;0,"",D325),"")</f>
        <v/>
      </c>
      <c r="BS325" t="str">
        <f>IF(E325&lt;&gt;"",IF(COUNTIF(BS$3:BS324,E325)&gt;0,"",E325),"")</f>
        <v/>
      </c>
      <c r="BT325" t="str">
        <f>IF(F325&lt;&gt;"",IF(COUNTIF(BT$3:BT324,F325)&gt;0,"",F325),"")</f>
        <v/>
      </c>
      <c r="BU325" t="str">
        <f>IF(G325&lt;&gt;"",IF(COUNTIF(BU$3:BU324,G325)&gt;0,"",G325),"")</f>
        <v/>
      </c>
    </row>
    <row r="326" spans="1:73" ht="18" x14ac:dyDescent="0.2">
      <c r="A326" s="595" t="str">
        <f t="shared" si="88"/>
        <v/>
      </c>
      <c r="B326" s="596"/>
      <c r="C326" s="596"/>
      <c r="D326" s="596"/>
      <c r="E326" s="597"/>
      <c r="F326" s="596"/>
      <c r="G326" s="596"/>
      <c r="H326" s="598"/>
      <c r="I326" s="598"/>
      <c r="J326" s="598"/>
      <c r="K326" s="948"/>
      <c r="L326" s="822"/>
      <c r="M326" s="822"/>
      <c r="N326" s="950"/>
      <c r="O326" s="599"/>
      <c r="P326" s="597"/>
      <c r="Q326" s="597"/>
      <c r="R326" s="597"/>
      <c r="S326" s="600"/>
      <c r="V326" s="362">
        <f t="shared" si="100"/>
        <v>324</v>
      </c>
      <c r="W326" s="601" t="str">
        <f t="shared" si="101"/>
        <v/>
      </c>
      <c r="X326" s="601" t="str">
        <f t="shared" si="89"/>
        <v/>
      </c>
      <c r="Y326" s="601" t="str">
        <f t="shared" si="90"/>
        <v/>
      </c>
      <c r="Z326" s="601" t="str">
        <f t="shared" si="91"/>
        <v/>
      </c>
      <c r="AA326" s="601" t="str">
        <f t="shared" si="92"/>
        <v/>
      </c>
      <c r="AB326" s="601" t="str">
        <f t="shared" si="93"/>
        <v/>
      </c>
      <c r="AD326" s="362" t="str">
        <f>IF(AK326&lt;&gt;"",MAX(AD$3:AD325)+1,"")</f>
        <v/>
      </c>
      <c r="AE326" s="362" t="str">
        <f>IF(AL326&lt;&gt;"",MAX(AE$3:AE325)+1,"")</f>
        <v/>
      </c>
      <c r="AF326" s="362" t="str">
        <f>IF(AM326&lt;&gt;"",MAX(AF$3:AF325)+1,"")</f>
        <v/>
      </c>
      <c r="AG326" s="362" t="str">
        <f>IF(AN326&lt;&gt;"",MAX(AG$3:AG325)+1,"")</f>
        <v/>
      </c>
      <c r="AH326" s="362" t="str">
        <f>IF(AO326&lt;&gt;"",MAX(AH$3:AH325)+1,"")</f>
        <v/>
      </c>
      <c r="AI326" s="362" t="str">
        <f>IF(AP326&lt;&gt;"",MAX(AI$3:AI325)+1,"")</f>
        <v/>
      </c>
      <c r="AK326" s="362" t="str">
        <f>IF(B326="","",IF(COUNTIF($AK$3:AL325,B326)=0,B326,""))</f>
        <v/>
      </c>
      <c r="AL326" s="362" t="str">
        <f>IF(C326="","",IF($B326='Oneri di Urbanizzazione'!$E$29,IF(COUNTIF($AL$3:AL325,$C326)=0,$C326,""),""))</f>
        <v/>
      </c>
      <c r="AM326" s="362" t="str">
        <f>IF(D326="","",IF(AND($B326='Oneri di Urbanizzazione'!$E$29,$C326='Oneri di Urbanizzazione'!$E$31),IF(COUNTIF(AM$3:AM325,$D326)=0,$D326,""),""))</f>
        <v/>
      </c>
      <c r="AN326" s="362" t="str">
        <f>IF(E326="","",IF(AND($B326='Oneri di Urbanizzazione'!$E$29,$C326='Oneri di Urbanizzazione'!$E$31,$D326='Oneri di Urbanizzazione'!$E$34),IF(COUNTIF(AN$3:AN325,$E326)=0,$E326,""),""))</f>
        <v/>
      </c>
      <c r="AO326" s="362" t="str">
        <f>IF(F326="","",IF(AND($B326='Oneri di Urbanizzazione'!$E$29,$C326='Oneri di Urbanizzazione'!$E$31,$D326='Oneri di Urbanizzazione'!$E$34,$E326='Oneri di Urbanizzazione'!$E$36),IF(COUNTIF(AO$3:AO325,$F326)=0,$F326,""),""))</f>
        <v/>
      </c>
      <c r="AP326" s="362" t="str">
        <f>IF(G326="","",IF(AND($B326='Oneri di Urbanizzazione'!$E$29,$C326='Oneri di Urbanizzazione'!$E$31,$D326='Oneri di Urbanizzazione'!$E$34,$E326='Oneri di Urbanizzazione'!$E$36,$F326='Oneri di Urbanizzazione'!$E$38),IF(COUNTIF(AP$3:AP325,$G326)=0,$G326,""),""))</f>
        <v/>
      </c>
      <c r="AY326">
        <f t="shared" si="102"/>
        <v>324</v>
      </c>
      <c r="AZ326" s="375" t="str">
        <f t="shared" si="94"/>
        <v/>
      </c>
      <c r="BA326" s="375" t="str">
        <f t="shared" si="95"/>
        <v/>
      </c>
      <c r="BB326" s="375" t="str">
        <f t="shared" si="96"/>
        <v/>
      </c>
      <c r="BC326" s="375" t="str">
        <f t="shared" si="97"/>
        <v/>
      </c>
      <c r="BD326" s="375" t="str">
        <f t="shared" si="98"/>
        <v/>
      </c>
      <c r="BE326" s="375" t="str">
        <f t="shared" si="99"/>
        <v/>
      </c>
      <c r="BI326" t="str">
        <f>IF(BP326&lt;&gt;"",MAX(BI$3:BI325)+1,"")</f>
        <v/>
      </c>
      <c r="BJ326" t="str">
        <f>IF(BQ326&lt;&gt;"",MAX(BJ$3:BJ325)+1,"")</f>
        <v/>
      </c>
      <c r="BK326" t="str">
        <f>IF(BR326&lt;&gt;"",MAX(BK$3:BK325)+1,"")</f>
        <v/>
      </c>
      <c r="BL326" t="str">
        <f>IF(BS326&lt;&gt;"",MAX(BL$3:BL325)+1,"")</f>
        <v/>
      </c>
      <c r="BM326" t="str">
        <f>IF(BT326&lt;&gt;"",MAX(BM$3:BM325)+1,"")</f>
        <v/>
      </c>
      <c r="BN326" t="str">
        <f>IF(BU326&lt;&gt;"",MAX(BN$3:BN325)+1,"")</f>
        <v/>
      </c>
      <c r="BP326" t="str">
        <f>IF(B326&lt;&gt;"",IF(COUNTIF(BP$3:BP325,B326)&gt;0,"",B326),"")</f>
        <v/>
      </c>
      <c r="BQ326" t="str">
        <f>IF(C326&lt;&gt;"",IF(COUNTIF(BQ$3:BQ325,C326)&gt;0,"",C326),"")</f>
        <v/>
      </c>
      <c r="BR326" t="str">
        <f>IF(D326&lt;&gt;"",IF(COUNTIF(BR$3:BR325,D326)&gt;0,"",D326),"")</f>
        <v/>
      </c>
      <c r="BS326" t="str">
        <f>IF(E326&lt;&gt;"",IF(COUNTIF(BS$3:BS325,E326)&gt;0,"",E326),"")</f>
        <v/>
      </c>
      <c r="BT326" t="str">
        <f>IF(F326&lt;&gt;"",IF(COUNTIF(BT$3:BT325,F326)&gt;0,"",F326),"")</f>
        <v/>
      </c>
      <c r="BU326" t="str">
        <f>IF(G326&lt;&gt;"",IF(COUNTIF(BU$3:BU325,G326)&gt;0,"",G326),"")</f>
        <v/>
      </c>
    </row>
    <row r="327" spans="1:73" ht="18" x14ac:dyDescent="0.2">
      <c r="A327" s="595" t="str">
        <f t="shared" si="88"/>
        <v/>
      </c>
      <c r="B327" s="596"/>
      <c r="C327" s="596"/>
      <c r="D327" s="596"/>
      <c r="E327" s="597"/>
      <c r="F327" s="596"/>
      <c r="G327" s="596"/>
      <c r="H327" s="598"/>
      <c r="I327" s="598"/>
      <c r="J327" s="598"/>
      <c r="K327" s="948"/>
      <c r="L327" s="822"/>
      <c r="M327" s="822"/>
      <c r="N327" s="950"/>
      <c r="O327" s="599"/>
      <c r="P327" s="597"/>
      <c r="Q327" s="597"/>
      <c r="R327" s="597"/>
      <c r="S327" s="600"/>
      <c r="V327" s="362">
        <f t="shared" si="100"/>
        <v>325</v>
      </c>
      <c r="W327" s="601" t="str">
        <f t="shared" si="101"/>
        <v/>
      </c>
      <c r="X327" s="601" t="str">
        <f t="shared" si="89"/>
        <v/>
      </c>
      <c r="Y327" s="601" t="str">
        <f t="shared" si="90"/>
        <v/>
      </c>
      <c r="Z327" s="601" t="str">
        <f t="shared" si="91"/>
        <v/>
      </c>
      <c r="AA327" s="601" t="str">
        <f t="shared" si="92"/>
        <v/>
      </c>
      <c r="AB327" s="601" t="str">
        <f t="shared" si="93"/>
        <v/>
      </c>
      <c r="AD327" s="362" t="str">
        <f>IF(AK327&lt;&gt;"",MAX(AD$3:AD326)+1,"")</f>
        <v/>
      </c>
      <c r="AE327" s="362" t="str">
        <f>IF(AL327&lt;&gt;"",MAX(AE$3:AE326)+1,"")</f>
        <v/>
      </c>
      <c r="AF327" s="362" t="str">
        <f>IF(AM327&lt;&gt;"",MAX(AF$3:AF326)+1,"")</f>
        <v/>
      </c>
      <c r="AG327" s="362" t="str">
        <f>IF(AN327&lt;&gt;"",MAX(AG$3:AG326)+1,"")</f>
        <v/>
      </c>
      <c r="AH327" s="362" t="str">
        <f>IF(AO327&lt;&gt;"",MAX(AH$3:AH326)+1,"")</f>
        <v/>
      </c>
      <c r="AI327" s="362" t="str">
        <f>IF(AP327&lt;&gt;"",MAX(AI$3:AI326)+1,"")</f>
        <v/>
      </c>
      <c r="AK327" s="362" t="str">
        <f>IF(B327="","",IF(COUNTIF($AK$3:AL326,B327)=0,B327,""))</f>
        <v/>
      </c>
      <c r="AL327" s="362" t="str">
        <f>IF(C327="","",IF($B327='Oneri di Urbanizzazione'!$E$29,IF(COUNTIF($AL$3:AL326,$C327)=0,$C327,""),""))</f>
        <v/>
      </c>
      <c r="AM327" s="362" t="str">
        <f>IF(D327="","",IF(AND($B327='Oneri di Urbanizzazione'!$E$29,$C327='Oneri di Urbanizzazione'!$E$31),IF(COUNTIF(AM$3:AM326,$D327)=0,$D327,""),""))</f>
        <v/>
      </c>
      <c r="AN327" s="362" t="str">
        <f>IF(E327="","",IF(AND($B327='Oneri di Urbanizzazione'!$E$29,$C327='Oneri di Urbanizzazione'!$E$31,$D327='Oneri di Urbanizzazione'!$E$34),IF(COUNTIF(AN$3:AN326,$E327)=0,$E327,""),""))</f>
        <v/>
      </c>
      <c r="AO327" s="362" t="str">
        <f>IF(F327="","",IF(AND($B327='Oneri di Urbanizzazione'!$E$29,$C327='Oneri di Urbanizzazione'!$E$31,$D327='Oneri di Urbanizzazione'!$E$34,$E327='Oneri di Urbanizzazione'!$E$36),IF(COUNTIF(AO$3:AO326,$F327)=0,$F327,""),""))</f>
        <v/>
      </c>
      <c r="AP327" s="362" t="str">
        <f>IF(G327="","",IF(AND($B327='Oneri di Urbanizzazione'!$E$29,$C327='Oneri di Urbanizzazione'!$E$31,$D327='Oneri di Urbanizzazione'!$E$34,$E327='Oneri di Urbanizzazione'!$E$36,$F327='Oneri di Urbanizzazione'!$E$38),IF(COUNTIF(AP$3:AP326,$G327)=0,$G327,""),""))</f>
        <v/>
      </c>
      <c r="AY327">
        <f t="shared" si="102"/>
        <v>325</v>
      </c>
      <c r="AZ327" s="375" t="str">
        <f t="shared" si="94"/>
        <v/>
      </c>
      <c r="BA327" s="375" t="str">
        <f t="shared" si="95"/>
        <v/>
      </c>
      <c r="BB327" s="375" t="str">
        <f t="shared" si="96"/>
        <v/>
      </c>
      <c r="BC327" s="375" t="str">
        <f t="shared" si="97"/>
        <v/>
      </c>
      <c r="BD327" s="375" t="str">
        <f t="shared" si="98"/>
        <v/>
      </c>
      <c r="BE327" s="375" t="str">
        <f t="shared" si="99"/>
        <v/>
      </c>
      <c r="BI327" t="str">
        <f>IF(BP327&lt;&gt;"",MAX(BI$3:BI326)+1,"")</f>
        <v/>
      </c>
      <c r="BJ327" t="str">
        <f>IF(BQ327&lt;&gt;"",MAX(BJ$3:BJ326)+1,"")</f>
        <v/>
      </c>
      <c r="BK327" t="str">
        <f>IF(BR327&lt;&gt;"",MAX(BK$3:BK326)+1,"")</f>
        <v/>
      </c>
      <c r="BL327" t="str">
        <f>IF(BS327&lt;&gt;"",MAX(BL$3:BL326)+1,"")</f>
        <v/>
      </c>
      <c r="BM327" t="str">
        <f>IF(BT327&lt;&gt;"",MAX(BM$3:BM326)+1,"")</f>
        <v/>
      </c>
      <c r="BN327" t="str">
        <f>IF(BU327&lt;&gt;"",MAX(BN$3:BN326)+1,"")</f>
        <v/>
      </c>
      <c r="BP327" t="str">
        <f>IF(B327&lt;&gt;"",IF(COUNTIF(BP$3:BP326,B327)&gt;0,"",B327),"")</f>
        <v/>
      </c>
      <c r="BQ327" t="str">
        <f>IF(C327&lt;&gt;"",IF(COUNTIF(BQ$3:BQ326,C327)&gt;0,"",C327),"")</f>
        <v/>
      </c>
      <c r="BR327" t="str">
        <f>IF(D327&lt;&gt;"",IF(COUNTIF(BR$3:BR326,D327)&gt;0,"",D327),"")</f>
        <v/>
      </c>
      <c r="BS327" t="str">
        <f>IF(E327&lt;&gt;"",IF(COUNTIF(BS$3:BS326,E327)&gt;0,"",E327),"")</f>
        <v/>
      </c>
      <c r="BT327" t="str">
        <f>IF(F327&lt;&gt;"",IF(COUNTIF(BT$3:BT326,F327)&gt;0,"",F327),"")</f>
        <v/>
      </c>
      <c r="BU327" t="str">
        <f>IF(G327&lt;&gt;"",IF(COUNTIF(BU$3:BU326,G327)&gt;0,"",G327),"")</f>
        <v/>
      </c>
    </row>
    <row r="328" spans="1:73" ht="18" x14ac:dyDescent="0.2">
      <c r="A328" s="595" t="str">
        <f t="shared" si="88"/>
        <v/>
      </c>
      <c r="B328" s="596"/>
      <c r="C328" s="596"/>
      <c r="D328" s="596"/>
      <c r="E328" s="597"/>
      <c r="F328" s="596"/>
      <c r="G328" s="596"/>
      <c r="H328" s="598"/>
      <c r="I328" s="598"/>
      <c r="J328" s="598"/>
      <c r="K328" s="948"/>
      <c r="L328" s="822"/>
      <c r="M328" s="822"/>
      <c r="N328" s="950"/>
      <c r="O328" s="599"/>
      <c r="P328" s="597"/>
      <c r="Q328" s="597"/>
      <c r="R328" s="597"/>
      <c r="S328" s="600"/>
      <c r="V328" s="362">
        <f t="shared" si="100"/>
        <v>326</v>
      </c>
      <c r="W328" s="601" t="str">
        <f t="shared" si="101"/>
        <v/>
      </c>
      <c r="X328" s="601" t="str">
        <f t="shared" si="89"/>
        <v/>
      </c>
      <c r="Y328" s="601" t="str">
        <f t="shared" si="90"/>
        <v/>
      </c>
      <c r="Z328" s="601" t="str">
        <f t="shared" si="91"/>
        <v/>
      </c>
      <c r="AA328" s="601" t="str">
        <f t="shared" si="92"/>
        <v/>
      </c>
      <c r="AB328" s="601" t="str">
        <f t="shared" si="93"/>
        <v/>
      </c>
      <c r="AD328" s="362" t="str">
        <f>IF(AK328&lt;&gt;"",MAX(AD$3:AD327)+1,"")</f>
        <v/>
      </c>
      <c r="AE328" s="362" t="str">
        <f>IF(AL328&lt;&gt;"",MAX(AE$3:AE327)+1,"")</f>
        <v/>
      </c>
      <c r="AF328" s="362" t="str">
        <f>IF(AM328&lt;&gt;"",MAX(AF$3:AF327)+1,"")</f>
        <v/>
      </c>
      <c r="AG328" s="362" t="str">
        <f>IF(AN328&lt;&gt;"",MAX(AG$3:AG327)+1,"")</f>
        <v/>
      </c>
      <c r="AH328" s="362" t="str">
        <f>IF(AO328&lt;&gt;"",MAX(AH$3:AH327)+1,"")</f>
        <v/>
      </c>
      <c r="AI328" s="362" t="str">
        <f>IF(AP328&lt;&gt;"",MAX(AI$3:AI327)+1,"")</f>
        <v/>
      </c>
      <c r="AK328" s="362" t="str">
        <f>IF(B328="","",IF(COUNTIF($AK$3:AL327,B328)=0,B328,""))</f>
        <v/>
      </c>
      <c r="AL328" s="362" t="str">
        <f>IF(C328="","",IF($B328='Oneri di Urbanizzazione'!$E$29,IF(COUNTIF($AL$3:AL327,$C328)=0,$C328,""),""))</f>
        <v/>
      </c>
      <c r="AM328" s="362" t="str">
        <f>IF(D328="","",IF(AND($B328='Oneri di Urbanizzazione'!$E$29,$C328='Oneri di Urbanizzazione'!$E$31),IF(COUNTIF(AM$3:AM327,$D328)=0,$D328,""),""))</f>
        <v/>
      </c>
      <c r="AN328" s="362" t="str">
        <f>IF(E328="","",IF(AND($B328='Oneri di Urbanizzazione'!$E$29,$C328='Oneri di Urbanizzazione'!$E$31,$D328='Oneri di Urbanizzazione'!$E$34),IF(COUNTIF(AN$3:AN327,$E328)=0,$E328,""),""))</f>
        <v/>
      </c>
      <c r="AO328" s="362" t="str">
        <f>IF(F328="","",IF(AND($B328='Oneri di Urbanizzazione'!$E$29,$C328='Oneri di Urbanizzazione'!$E$31,$D328='Oneri di Urbanizzazione'!$E$34,$E328='Oneri di Urbanizzazione'!$E$36),IF(COUNTIF(AO$3:AO327,$F328)=0,$F328,""),""))</f>
        <v/>
      </c>
      <c r="AP328" s="362" t="str">
        <f>IF(G328="","",IF(AND($B328='Oneri di Urbanizzazione'!$E$29,$C328='Oneri di Urbanizzazione'!$E$31,$D328='Oneri di Urbanizzazione'!$E$34,$E328='Oneri di Urbanizzazione'!$E$36,$F328='Oneri di Urbanizzazione'!$E$38),IF(COUNTIF(AP$3:AP327,$G328)=0,$G328,""),""))</f>
        <v/>
      </c>
      <c r="AY328">
        <f t="shared" si="102"/>
        <v>326</v>
      </c>
      <c r="AZ328" s="375" t="str">
        <f t="shared" si="94"/>
        <v/>
      </c>
      <c r="BA328" s="375" t="str">
        <f t="shared" si="95"/>
        <v/>
      </c>
      <c r="BB328" s="375" t="str">
        <f t="shared" si="96"/>
        <v/>
      </c>
      <c r="BC328" s="375" t="str">
        <f t="shared" si="97"/>
        <v/>
      </c>
      <c r="BD328" s="375" t="str">
        <f t="shared" si="98"/>
        <v/>
      </c>
      <c r="BE328" s="375" t="str">
        <f t="shared" si="99"/>
        <v/>
      </c>
      <c r="BI328" t="str">
        <f>IF(BP328&lt;&gt;"",MAX(BI$3:BI327)+1,"")</f>
        <v/>
      </c>
      <c r="BJ328" t="str">
        <f>IF(BQ328&lt;&gt;"",MAX(BJ$3:BJ327)+1,"")</f>
        <v/>
      </c>
      <c r="BK328" t="str">
        <f>IF(BR328&lt;&gt;"",MAX(BK$3:BK327)+1,"")</f>
        <v/>
      </c>
      <c r="BL328" t="str">
        <f>IF(BS328&lt;&gt;"",MAX(BL$3:BL327)+1,"")</f>
        <v/>
      </c>
      <c r="BM328" t="str">
        <f>IF(BT328&lt;&gt;"",MAX(BM$3:BM327)+1,"")</f>
        <v/>
      </c>
      <c r="BN328" t="str">
        <f>IF(BU328&lt;&gt;"",MAX(BN$3:BN327)+1,"")</f>
        <v/>
      </c>
      <c r="BP328" t="str">
        <f>IF(B328&lt;&gt;"",IF(COUNTIF(BP$3:BP327,B328)&gt;0,"",B328),"")</f>
        <v/>
      </c>
      <c r="BQ328" t="str">
        <f>IF(C328&lt;&gt;"",IF(COUNTIF(BQ$3:BQ327,C328)&gt;0,"",C328),"")</f>
        <v/>
      </c>
      <c r="BR328" t="str">
        <f>IF(D328&lt;&gt;"",IF(COUNTIF(BR$3:BR327,D328)&gt;0,"",D328),"")</f>
        <v/>
      </c>
      <c r="BS328" t="str">
        <f>IF(E328&lt;&gt;"",IF(COUNTIF(BS$3:BS327,E328)&gt;0,"",E328),"")</f>
        <v/>
      </c>
      <c r="BT328" t="str">
        <f>IF(F328&lt;&gt;"",IF(COUNTIF(BT$3:BT327,F328)&gt;0,"",F328),"")</f>
        <v/>
      </c>
      <c r="BU328" t="str">
        <f>IF(G328&lt;&gt;"",IF(COUNTIF(BU$3:BU327,G328)&gt;0,"",G328),"")</f>
        <v/>
      </c>
    </row>
    <row r="329" spans="1:73" ht="18" x14ac:dyDescent="0.2">
      <c r="A329" s="595" t="str">
        <f t="shared" si="88"/>
        <v/>
      </c>
      <c r="B329" s="596"/>
      <c r="C329" s="596"/>
      <c r="D329" s="596"/>
      <c r="E329" s="597"/>
      <c r="F329" s="596"/>
      <c r="G329" s="596"/>
      <c r="H329" s="598"/>
      <c r="I329" s="598"/>
      <c r="J329" s="598"/>
      <c r="K329" s="948"/>
      <c r="L329" s="822"/>
      <c r="M329" s="822"/>
      <c r="N329" s="950"/>
      <c r="O329" s="599"/>
      <c r="P329" s="597"/>
      <c r="Q329" s="597"/>
      <c r="R329" s="597"/>
      <c r="S329" s="600"/>
      <c r="V329" s="362">
        <f t="shared" si="100"/>
        <v>327</v>
      </c>
      <c r="W329" s="601" t="str">
        <f t="shared" si="101"/>
        <v/>
      </c>
      <c r="X329" s="601" t="str">
        <f t="shared" si="89"/>
        <v/>
      </c>
      <c r="Y329" s="601" t="str">
        <f t="shared" si="90"/>
        <v/>
      </c>
      <c r="Z329" s="601" t="str">
        <f t="shared" si="91"/>
        <v/>
      </c>
      <c r="AA329" s="601" t="str">
        <f t="shared" si="92"/>
        <v/>
      </c>
      <c r="AB329" s="601" t="str">
        <f t="shared" si="93"/>
        <v/>
      </c>
      <c r="AD329" s="362" t="str">
        <f>IF(AK329&lt;&gt;"",MAX(AD$3:AD328)+1,"")</f>
        <v/>
      </c>
      <c r="AE329" s="362" t="str">
        <f>IF(AL329&lt;&gt;"",MAX(AE$3:AE328)+1,"")</f>
        <v/>
      </c>
      <c r="AF329" s="362" t="str">
        <f>IF(AM329&lt;&gt;"",MAX(AF$3:AF328)+1,"")</f>
        <v/>
      </c>
      <c r="AG329" s="362" t="str">
        <f>IF(AN329&lt;&gt;"",MAX(AG$3:AG328)+1,"")</f>
        <v/>
      </c>
      <c r="AH329" s="362" t="str">
        <f>IF(AO329&lt;&gt;"",MAX(AH$3:AH328)+1,"")</f>
        <v/>
      </c>
      <c r="AI329" s="362" t="str">
        <f>IF(AP329&lt;&gt;"",MAX(AI$3:AI328)+1,"")</f>
        <v/>
      </c>
      <c r="AK329" s="362" t="str">
        <f>IF(B329="","",IF(COUNTIF($AK$3:AL328,B329)=0,B329,""))</f>
        <v/>
      </c>
      <c r="AL329" s="362" t="str">
        <f>IF(C329="","",IF($B329='Oneri di Urbanizzazione'!$E$29,IF(COUNTIF($AL$3:AL328,$C329)=0,$C329,""),""))</f>
        <v/>
      </c>
      <c r="AM329" s="362" t="str">
        <f>IF(D329="","",IF(AND($B329='Oneri di Urbanizzazione'!$E$29,$C329='Oneri di Urbanizzazione'!$E$31),IF(COUNTIF(AM$3:AM328,$D329)=0,$D329,""),""))</f>
        <v/>
      </c>
      <c r="AN329" s="362" t="str">
        <f>IF(E329="","",IF(AND($B329='Oneri di Urbanizzazione'!$E$29,$C329='Oneri di Urbanizzazione'!$E$31,$D329='Oneri di Urbanizzazione'!$E$34),IF(COUNTIF(AN$3:AN328,$E329)=0,$E329,""),""))</f>
        <v/>
      </c>
      <c r="AO329" s="362" t="str">
        <f>IF(F329="","",IF(AND($B329='Oneri di Urbanizzazione'!$E$29,$C329='Oneri di Urbanizzazione'!$E$31,$D329='Oneri di Urbanizzazione'!$E$34,$E329='Oneri di Urbanizzazione'!$E$36),IF(COUNTIF(AO$3:AO328,$F329)=0,$F329,""),""))</f>
        <v/>
      </c>
      <c r="AP329" s="362" t="str">
        <f>IF(G329="","",IF(AND($B329='Oneri di Urbanizzazione'!$E$29,$C329='Oneri di Urbanizzazione'!$E$31,$D329='Oneri di Urbanizzazione'!$E$34,$E329='Oneri di Urbanizzazione'!$E$36,$F329='Oneri di Urbanizzazione'!$E$38),IF(COUNTIF(AP$3:AP328,$G329)=0,$G329,""),""))</f>
        <v/>
      </c>
      <c r="AY329">
        <f t="shared" si="102"/>
        <v>327</v>
      </c>
      <c r="AZ329" s="375" t="str">
        <f t="shared" si="94"/>
        <v/>
      </c>
      <c r="BA329" s="375" t="str">
        <f t="shared" si="95"/>
        <v/>
      </c>
      <c r="BB329" s="375" t="str">
        <f t="shared" si="96"/>
        <v/>
      </c>
      <c r="BC329" s="375" t="str">
        <f t="shared" si="97"/>
        <v/>
      </c>
      <c r="BD329" s="375" t="str">
        <f t="shared" si="98"/>
        <v/>
      </c>
      <c r="BE329" s="375" t="str">
        <f t="shared" si="99"/>
        <v/>
      </c>
      <c r="BI329" t="str">
        <f>IF(BP329&lt;&gt;"",MAX(BI$3:BI328)+1,"")</f>
        <v/>
      </c>
      <c r="BJ329" t="str">
        <f>IF(BQ329&lt;&gt;"",MAX(BJ$3:BJ328)+1,"")</f>
        <v/>
      </c>
      <c r="BK329" t="str">
        <f>IF(BR329&lt;&gt;"",MAX(BK$3:BK328)+1,"")</f>
        <v/>
      </c>
      <c r="BL329" t="str">
        <f>IF(BS329&lt;&gt;"",MAX(BL$3:BL328)+1,"")</f>
        <v/>
      </c>
      <c r="BM329" t="str">
        <f>IF(BT329&lt;&gt;"",MAX(BM$3:BM328)+1,"")</f>
        <v/>
      </c>
      <c r="BN329" t="str">
        <f>IF(BU329&lt;&gt;"",MAX(BN$3:BN328)+1,"")</f>
        <v/>
      </c>
      <c r="BP329" t="str">
        <f>IF(B329&lt;&gt;"",IF(COUNTIF(BP$3:BP328,B329)&gt;0,"",B329),"")</f>
        <v/>
      </c>
      <c r="BQ329" t="str">
        <f>IF(C329&lt;&gt;"",IF(COUNTIF(BQ$3:BQ328,C329)&gt;0,"",C329),"")</f>
        <v/>
      </c>
      <c r="BR329" t="str">
        <f>IF(D329&lt;&gt;"",IF(COUNTIF(BR$3:BR328,D329)&gt;0,"",D329),"")</f>
        <v/>
      </c>
      <c r="BS329" t="str">
        <f>IF(E329&lt;&gt;"",IF(COUNTIF(BS$3:BS328,E329)&gt;0,"",E329),"")</f>
        <v/>
      </c>
      <c r="BT329" t="str">
        <f>IF(F329&lt;&gt;"",IF(COUNTIF(BT$3:BT328,F329)&gt;0,"",F329),"")</f>
        <v/>
      </c>
      <c r="BU329" t="str">
        <f>IF(G329&lt;&gt;"",IF(COUNTIF(BU$3:BU328,G329)&gt;0,"",G329),"")</f>
        <v/>
      </c>
    </row>
    <row r="330" spans="1:73" ht="18" x14ac:dyDescent="0.2">
      <c r="A330" s="595" t="str">
        <f t="shared" si="88"/>
        <v/>
      </c>
      <c r="B330" s="596"/>
      <c r="C330" s="596"/>
      <c r="D330" s="596"/>
      <c r="E330" s="597"/>
      <c r="F330" s="596"/>
      <c r="G330" s="596"/>
      <c r="H330" s="598"/>
      <c r="I330" s="598"/>
      <c r="J330" s="598"/>
      <c r="K330" s="948"/>
      <c r="L330" s="822"/>
      <c r="M330" s="822"/>
      <c r="N330" s="950"/>
      <c r="O330" s="599"/>
      <c r="P330" s="597"/>
      <c r="Q330" s="597"/>
      <c r="R330" s="597"/>
      <c r="S330" s="600"/>
      <c r="V330" s="362">
        <f t="shared" si="100"/>
        <v>328</v>
      </c>
      <c r="W330" s="601" t="str">
        <f t="shared" si="101"/>
        <v/>
      </c>
      <c r="X330" s="601" t="str">
        <f t="shared" si="89"/>
        <v/>
      </c>
      <c r="Y330" s="601" t="str">
        <f t="shared" si="90"/>
        <v/>
      </c>
      <c r="Z330" s="601" t="str">
        <f t="shared" si="91"/>
        <v/>
      </c>
      <c r="AA330" s="601" t="str">
        <f t="shared" si="92"/>
        <v/>
      </c>
      <c r="AB330" s="601" t="str">
        <f t="shared" si="93"/>
        <v/>
      </c>
      <c r="AD330" s="362" t="str">
        <f>IF(AK330&lt;&gt;"",MAX(AD$3:AD329)+1,"")</f>
        <v/>
      </c>
      <c r="AE330" s="362" t="str">
        <f>IF(AL330&lt;&gt;"",MAX(AE$3:AE329)+1,"")</f>
        <v/>
      </c>
      <c r="AF330" s="362" t="str">
        <f>IF(AM330&lt;&gt;"",MAX(AF$3:AF329)+1,"")</f>
        <v/>
      </c>
      <c r="AG330" s="362" t="str">
        <f>IF(AN330&lt;&gt;"",MAX(AG$3:AG329)+1,"")</f>
        <v/>
      </c>
      <c r="AH330" s="362" t="str">
        <f>IF(AO330&lt;&gt;"",MAX(AH$3:AH329)+1,"")</f>
        <v/>
      </c>
      <c r="AI330" s="362" t="str">
        <f>IF(AP330&lt;&gt;"",MAX(AI$3:AI329)+1,"")</f>
        <v/>
      </c>
      <c r="AK330" s="362" t="str">
        <f>IF(B330="","",IF(COUNTIF($AK$3:AL329,B330)=0,B330,""))</f>
        <v/>
      </c>
      <c r="AL330" s="362" t="str">
        <f>IF(C330="","",IF($B330='Oneri di Urbanizzazione'!$E$29,IF(COUNTIF($AL$3:AL329,$C330)=0,$C330,""),""))</f>
        <v/>
      </c>
      <c r="AM330" s="362" t="str">
        <f>IF(D330="","",IF(AND($B330='Oneri di Urbanizzazione'!$E$29,$C330='Oneri di Urbanizzazione'!$E$31),IF(COUNTIF(AM$3:AM329,$D330)=0,$D330,""),""))</f>
        <v/>
      </c>
      <c r="AN330" s="362" t="str">
        <f>IF(E330="","",IF(AND($B330='Oneri di Urbanizzazione'!$E$29,$C330='Oneri di Urbanizzazione'!$E$31,$D330='Oneri di Urbanizzazione'!$E$34),IF(COUNTIF(AN$3:AN329,$E330)=0,$E330,""),""))</f>
        <v/>
      </c>
      <c r="AO330" s="362" t="str">
        <f>IF(F330="","",IF(AND($B330='Oneri di Urbanizzazione'!$E$29,$C330='Oneri di Urbanizzazione'!$E$31,$D330='Oneri di Urbanizzazione'!$E$34,$E330='Oneri di Urbanizzazione'!$E$36),IF(COUNTIF(AO$3:AO329,$F330)=0,$F330,""),""))</f>
        <v/>
      </c>
      <c r="AP330" s="362" t="str">
        <f>IF(G330="","",IF(AND($B330='Oneri di Urbanizzazione'!$E$29,$C330='Oneri di Urbanizzazione'!$E$31,$D330='Oneri di Urbanizzazione'!$E$34,$E330='Oneri di Urbanizzazione'!$E$36,$F330='Oneri di Urbanizzazione'!$E$38),IF(COUNTIF(AP$3:AP329,$G330)=0,$G330,""),""))</f>
        <v/>
      </c>
      <c r="AY330">
        <f t="shared" si="102"/>
        <v>328</v>
      </c>
      <c r="AZ330" s="375" t="str">
        <f t="shared" si="94"/>
        <v/>
      </c>
      <c r="BA330" s="375" t="str">
        <f t="shared" si="95"/>
        <v/>
      </c>
      <c r="BB330" s="375" t="str">
        <f t="shared" si="96"/>
        <v/>
      </c>
      <c r="BC330" s="375" t="str">
        <f t="shared" si="97"/>
        <v/>
      </c>
      <c r="BD330" s="375" t="str">
        <f t="shared" si="98"/>
        <v/>
      </c>
      <c r="BE330" s="375" t="str">
        <f t="shared" si="99"/>
        <v/>
      </c>
      <c r="BI330" t="str">
        <f>IF(BP330&lt;&gt;"",MAX(BI$3:BI329)+1,"")</f>
        <v/>
      </c>
      <c r="BJ330" t="str">
        <f>IF(BQ330&lt;&gt;"",MAX(BJ$3:BJ329)+1,"")</f>
        <v/>
      </c>
      <c r="BK330" t="str">
        <f>IF(BR330&lt;&gt;"",MAX(BK$3:BK329)+1,"")</f>
        <v/>
      </c>
      <c r="BL330" t="str">
        <f>IF(BS330&lt;&gt;"",MAX(BL$3:BL329)+1,"")</f>
        <v/>
      </c>
      <c r="BM330" t="str">
        <f>IF(BT330&lt;&gt;"",MAX(BM$3:BM329)+1,"")</f>
        <v/>
      </c>
      <c r="BN330" t="str">
        <f>IF(BU330&lt;&gt;"",MAX(BN$3:BN329)+1,"")</f>
        <v/>
      </c>
      <c r="BP330" t="str">
        <f>IF(B330&lt;&gt;"",IF(COUNTIF(BP$3:BP329,B330)&gt;0,"",B330),"")</f>
        <v/>
      </c>
      <c r="BQ330" t="str">
        <f>IF(C330&lt;&gt;"",IF(COUNTIF(BQ$3:BQ329,C330)&gt;0,"",C330),"")</f>
        <v/>
      </c>
      <c r="BR330" t="str">
        <f>IF(D330&lt;&gt;"",IF(COUNTIF(BR$3:BR329,D330)&gt;0,"",D330),"")</f>
        <v/>
      </c>
      <c r="BS330" t="str">
        <f>IF(E330&lt;&gt;"",IF(COUNTIF(BS$3:BS329,E330)&gt;0,"",E330),"")</f>
        <v/>
      </c>
      <c r="BT330" t="str">
        <f>IF(F330&lt;&gt;"",IF(COUNTIF(BT$3:BT329,F330)&gt;0,"",F330),"")</f>
        <v/>
      </c>
      <c r="BU330" t="str">
        <f>IF(G330&lt;&gt;"",IF(COUNTIF(BU$3:BU329,G330)&gt;0,"",G330),"")</f>
        <v/>
      </c>
    </row>
    <row r="331" spans="1:73" ht="18" x14ac:dyDescent="0.2">
      <c r="A331" s="595" t="str">
        <f t="shared" si="88"/>
        <v/>
      </c>
      <c r="B331" s="596"/>
      <c r="C331" s="596"/>
      <c r="D331" s="596"/>
      <c r="E331" s="597"/>
      <c r="F331" s="596"/>
      <c r="G331" s="596"/>
      <c r="H331" s="598"/>
      <c r="I331" s="598"/>
      <c r="J331" s="598"/>
      <c r="K331" s="948"/>
      <c r="L331" s="822"/>
      <c r="M331" s="822"/>
      <c r="N331" s="950"/>
      <c r="O331" s="599"/>
      <c r="P331" s="597"/>
      <c r="Q331" s="597"/>
      <c r="R331" s="597"/>
      <c r="S331" s="600"/>
      <c r="V331" s="362">
        <f t="shared" si="100"/>
        <v>329</v>
      </c>
      <c r="W331" s="601" t="str">
        <f t="shared" si="101"/>
        <v/>
      </c>
      <c r="X331" s="601" t="str">
        <f t="shared" si="89"/>
        <v/>
      </c>
      <c r="Y331" s="601" t="str">
        <f t="shared" si="90"/>
        <v/>
      </c>
      <c r="Z331" s="601" t="str">
        <f t="shared" si="91"/>
        <v/>
      </c>
      <c r="AA331" s="601" t="str">
        <f t="shared" si="92"/>
        <v/>
      </c>
      <c r="AB331" s="601" t="str">
        <f t="shared" si="93"/>
        <v/>
      </c>
      <c r="AD331" s="362" t="str">
        <f>IF(AK331&lt;&gt;"",MAX(AD$3:AD330)+1,"")</f>
        <v/>
      </c>
      <c r="AE331" s="362" t="str">
        <f>IF(AL331&lt;&gt;"",MAX(AE$3:AE330)+1,"")</f>
        <v/>
      </c>
      <c r="AF331" s="362" t="str">
        <f>IF(AM331&lt;&gt;"",MAX(AF$3:AF330)+1,"")</f>
        <v/>
      </c>
      <c r="AG331" s="362" t="str">
        <f>IF(AN331&lt;&gt;"",MAX(AG$3:AG330)+1,"")</f>
        <v/>
      </c>
      <c r="AH331" s="362" t="str">
        <f>IF(AO331&lt;&gt;"",MAX(AH$3:AH330)+1,"")</f>
        <v/>
      </c>
      <c r="AI331" s="362" t="str">
        <f>IF(AP331&lt;&gt;"",MAX(AI$3:AI330)+1,"")</f>
        <v/>
      </c>
      <c r="AK331" s="362" t="str">
        <f>IF(B331="","",IF(COUNTIF($AK$3:AL330,B331)=0,B331,""))</f>
        <v/>
      </c>
      <c r="AL331" s="362" t="str">
        <f>IF(C331="","",IF($B331='Oneri di Urbanizzazione'!$E$29,IF(COUNTIF($AL$3:AL330,$C331)=0,$C331,""),""))</f>
        <v/>
      </c>
      <c r="AM331" s="362" t="str">
        <f>IF(D331="","",IF(AND($B331='Oneri di Urbanizzazione'!$E$29,$C331='Oneri di Urbanizzazione'!$E$31),IF(COUNTIF(AM$3:AM330,$D331)=0,$D331,""),""))</f>
        <v/>
      </c>
      <c r="AN331" s="362" t="str">
        <f>IF(E331="","",IF(AND($B331='Oneri di Urbanizzazione'!$E$29,$C331='Oneri di Urbanizzazione'!$E$31,$D331='Oneri di Urbanizzazione'!$E$34),IF(COUNTIF(AN$3:AN330,$E331)=0,$E331,""),""))</f>
        <v/>
      </c>
      <c r="AO331" s="362" t="str">
        <f>IF(F331="","",IF(AND($B331='Oneri di Urbanizzazione'!$E$29,$C331='Oneri di Urbanizzazione'!$E$31,$D331='Oneri di Urbanizzazione'!$E$34,$E331='Oneri di Urbanizzazione'!$E$36),IF(COUNTIF(AO$3:AO330,$F331)=0,$F331,""),""))</f>
        <v/>
      </c>
      <c r="AP331" s="362" t="str">
        <f>IF(G331="","",IF(AND($B331='Oneri di Urbanizzazione'!$E$29,$C331='Oneri di Urbanizzazione'!$E$31,$D331='Oneri di Urbanizzazione'!$E$34,$E331='Oneri di Urbanizzazione'!$E$36,$F331='Oneri di Urbanizzazione'!$E$38),IF(COUNTIF(AP$3:AP330,$G331)=0,$G331,""),""))</f>
        <v/>
      </c>
      <c r="AY331">
        <f t="shared" si="102"/>
        <v>329</v>
      </c>
      <c r="AZ331" s="375" t="str">
        <f t="shared" si="94"/>
        <v/>
      </c>
      <c r="BA331" s="375" t="str">
        <f t="shared" si="95"/>
        <v/>
      </c>
      <c r="BB331" s="375" t="str">
        <f t="shared" si="96"/>
        <v/>
      </c>
      <c r="BC331" s="375" t="str">
        <f t="shared" si="97"/>
        <v/>
      </c>
      <c r="BD331" s="375" t="str">
        <f t="shared" si="98"/>
        <v/>
      </c>
      <c r="BE331" s="375" t="str">
        <f t="shared" si="99"/>
        <v/>
      </c>
      <c r="BI331" t="str">
        <f>IF(BP331&lt;&gt;"",MAX(BI$3:BI330)+1,"")</f>
        <v/>
      </c>
      <c r="BJ331" t="str">
        <f>IF(BQ331&lt;&gt;"",MAX(BJ$3:BJ330)+1,"")</f>
        <v/>
      </c>
      <c r="BK331" t="str">
        <f>IF(BR331&lt;&gt;"",MAX(BK$3:BK330)+1,"")</f>
        <v/>
      </c>
      <c r="BL331" t="str">
        <f>IF(BS331&lt;&gt;"",MAX(BL$3:BL330)+1,"")</f>
        <v/>
      </c>
      <c r="BM331" t="str">
        <f>IF(BT331&lt;&gt;"",MAX(BM$3:BM330)+1,"")</f>
        <v/>
      </c>
      <c r="BN331" t="str">
        <f>IF(BU331&lt;&gt;"",MAX(BN$3:BN330)+1,"")</f>
        <v/>
      </c>
      <c r="BP331" t="str">
        <f>IF(B331&lt;&gt;"",IF(COUNTIF(BP$3:BP330,B331)&gt;0,"",B331),"")</f>
        <v/>
      </c>
      <c r="BQ331" t="str">
        <f>IF(C331&lt;&gt;"",IF(COUNTIF(BQ$3:BQ330,C331)&gt;0,"",C331),"")</f>
        <v/>
      </c>
      <c r="BR331" t="str">
        <f>IF(D331&lt;&gt;"",IF(COUNTIF(BR$3:BR330,D331)&gt;0,"",D331),"")</f>
        <v/>
      </c>
      <c r="BS331" t="str">
        <f>IF(E331&lt;&gt;"",IF(COUNTIF(BS$3:BS330,E331)&gt;0,"",E331),"")</f>
        <v/>
      </c>
      <c r="BT331" t="str">
        <f>IF(F331&lt;&gt;"",IF(COUNTIF(BT$3:BT330,F331)&gt;0,"",F331),"")</f>
        <v/>
      </c>
      <c r="BU331" t="str">
        <f>IF(G331&lt;&gt;"",IF(COUNTIF(BU$3:BU330,G331)&gt;0,"",G331),"")</f>
        <v/>
      </c>
    </row>
    <row r="332" spans="1:73" ht="18" x14ac:dyDescent="0.2">
      <c r="A332" s="595" t="str">
        <f t="shared" si="88"/>
        <v/>
      </c>
      <c r="B332" s="596"/>
      <c r="C332" s="596"/>
      <c r="D332" s="596"/>
      <c r="E332" s="597"/>
      <c r="F332" s="596"/>
      <c r="G332" s="596"/>
      <c r="H332" s="598"/>
      <c r="I332" s="598"/>
      <c r="J332" s="598"/>
      <c r="K332" s="948"/>
      <c r="L332" s="822"/>
      <c r="M332" s="822"/>
      <c r="N332" s="950"/>
      <c r="O332" s="599"/>
      <c r="P332" s="597"/>
      <c r="Q332" s="597"/>
      <c r="R332" s="597"/>
      <c r="S332" s="600"/>
      <c r="V332" s="362">
        <f t="shared" si="100"/>
        <v>330</v>
      </c>
      <c r="W332" s="601" t="str">
        <f t="shared" si="101"/>
        <v/>
      </c>
      <c r="X332" s="601" t="str">
        <f t="shared" si="89"/>
        <v/>
      </c>
      <c r="Y332" s="601" t="str">
        <f t="shared" si="90"/>
        <v/>
      </c>
      <c r="Z332" s="601" t="str">
        <f t="shared" si="91"/>
        <v/>
      </c>
      <c r="AA332" s="601" t="str">
        <f t="shared" si="92"/>
        <v/>
      </c>
      <c r="AB332" s="601" t="str">
        <f t="shared" si="93"/>
        <v/>
      </c>
      <c r="AD332" s="362" t="str">
        <f>IF(AK332&lt;&gt;"",MAX(AD$3:AD331)+1,"")</f>
        <v/>
      </c>
      <c r="AE332" s="362" t="str">
        <f>IF(AL332&lt;&gt;"",MAX(AE$3:AE331)+1,"")</f>
        <v/>
      </c>
      <c r="AF332" s="362" t="str">
        <f>IF(AM332&lt;&gt;"",MAX(AF$3:AF331)+1,"")</f>
        <v/>
      </c>
      <c r="AG332" s="362" t="str">
        <f>IF(AN332&lt;&gt;"",MAX(AG$3:AG331)+1,"")</f>
        <v/>
      </c>
      <c r="AH332" s="362" t="str">
        <f>IF(AO332&lt;&gt;"",MAX(AH$3:AH331)+1,"")</f>
        <v/>
      </c>
      <c r="AI332" s="362" t="str">
        <f>IF(AP332&lt;&gt;"",MAX(AI$3:AI331)+1,"")</f>
        <v/>
      </c>
      <c r="AK332" s="362" t="str">
        <f>IF(B332="","",IF(COUNTIF($AK$3:AL331,B332)=0,B332,""))</f>
        <v/>
      </c>
      <c r="AL332" s="362" t="str">
        <f>IF(C332="","",IF($B332='Oneri di Urbanizzazione'!$E$29,IF(COUNTIF($AL$3:AL331,$C332)=0,$C332,""),""))</f>
        <v/>
      </c>
      <c r="AM332" s="362" t="str">
        <f>IF(D332="","",IF(AND($B332='Oneri di Urbanizzazione'!$E$29,$C332='Oneri di Urbanizzazione'!$E$31),IF(COUNTIF(AM$3:AM331,$D332)=0,$D332,""),""))</f>
        <v/>
      </c>
      <c r="AN332" s="362" t="str">
        <f>IF(E332="","",IF(AND($B332='Oneri di Urbanizzazione'!$E$29,$C332='Oneri di Urbanizzazione'!$E$31,$D332='Oneri di Urbanizzazione'!$E$34),IF(COUNTIF(AN$3:AN331,$E332)=0,$E332,""),""))</f>
        <v/>
      </c>
      <c r="AO332" s="362" t="str">
        <f>IF(F332="","",IF(AND($B332='Oneri di Urbanizzazione'!$E$29,$C332='Oneri di Urbanizzazione'!$E$31,$D332='Oneri di Urbanizzazione'!$E$34,$E332='Oneri di Urbanizzazione'!$E$36),IF(COUNTIF(AO$3:AO331,$F332)=0,$F332,""),""))</f>
        <v/>
      </c>
      <c r="AP332" s="362" t="str">
        <f>IF(G332="","",IF(AND($B332='Oneri di Urbanizzazione'!$E$29,$C332='Oneri di Urbanizzazione'!$E$31,$D332='Oneri di Urbanizzazione'!$E$34,$E332='Oneri di Urbanizzazione'!$E$36,$F332='Oneri di Urbanizzazione'!$E$38),IF(COUNTIF(AP$3:AP331,$G332)=0,$G332,""),""))</f>
        <v/>
      </c>
      <c r="AY332">
        <f t="shared" si="102"/>
        <v>330</v>
      </c>
      <c r="AZ332" s="375" t="str">
        <f t="shared" si="94"/>
        <v/>
      </c>
      <c r="BA332" s="375" t="str">
        <f t="shared" si="95"/>
        <v/>
      </c>
      <c r="BB332" s="375" t="str">
        <f t="shared" si="96"/>
        <v/>
      </c>
      <c r="BC332" s="375" t="str">
        <f t="shared" si="97"/>
        <v/>
      </c>
      <c r="BD332" s="375" t="str">
        <f t="shared" si="98"/>
        <v/>
      </c>
      <c r="BE332" s="375" t="str">
        <f t="shared" si="99"/>
        <v/>
      </c>
      <c r="BI332" t="str">
        <f>IF(BP332&lt;&gt;"",MAX(BI$3:BI331)+1,"")</f>
        <v/>
      </c>
      <c r="BJ332" t="str">
        <f>IF(BQ332&lt;&gt;"",MAX(BJ$3:BJ331)+1,"")</f>
        <v/>
      </c>
      <c r="BK332" t="str">
        <f>IF(BR332&lt;&gt;"",MAX(BK$3:BK331)+1,"")</f>
        <v/>
      </c>
      <c r="BL332" t="str">
        <f>IF(BS332&lt;&gt;"",MAX(BL$3:BL331)+1,"")</f>
        <v/>
      </c>
      <c r="BM332" t="str">
        <f>IF(BT332&lt;&gt;"",MAX(BM$3:BM331)+1,"")</f>
        <v/>
      </c>
      <c r="BN332" t="str">
        <f>IF(BU332&lt;&gt;"",MAX(BN$3:BN331)+1,"")</f>
        <v/>
      </c>
      <c r="BP332" t="str">
        <f>IF(B332&lt;&gt;"",IF(COUNTIF(BP$3:BP331,B332)&gt;0,"",B332),"")</f>
        <v/>
      </c>
      <c r="BQ332" t="str">
        <f>IF(C332&lt;&gt;"",IF(COUNTIF(BQ$3:BQ331,C332)&gt;0,"",C332),"")</f>
        <v/>
      </c>
      <c r="BR332" t="str">
        <f>IF(D332&lt;&gt;"",IF(COUNTIF(BR$3:BR331,D332)&gt;0,"",D332),"")</f>
        <v/>
      </c>
      <c r="BS332" t="str">
        <f>IF(E332&lt;&gt;"",IF(COUNTIF(BS$3:BS331,E332)&gt;0,"",E332),"")</f>
        <v/>
      </c>
      <c r="BT332" t="str">
        <f>IF(F332&lt;&gt;"",IF(COUNTIF(BT$3:BT331,F332)&gt;0,"",F332),"")</f>
        <v/>
      </c>
      <c r="BU332" t="str">
        <f>IF(G332&lt;&gt;"",IF(COUNTIF(BU$3:BU331,G332)&gt;0,"",G332),"")</f>
        <v/>
      </c>
    </row>
    <row r="333" spans="1:73" ht="18" x14ac:dyDescent="0.2">
      <c r="A333" s="595" t="str">
        <f t="shared" si="88"/>
        <v/>
      </c>
      <c r="B333" s="596"/>
      <c r="C333" s="596"/>
      <c r="D333" s="596"/>
      <c r="E333" s="597"/>
      <c r="F333" s="596"/>
      <c r="G333" s="596"/>
      <c r="H333" s="598"/>
      <c r="I333" s="598"/>
      <c r="J333" s="598"/>
      <c r="K333" s="948"/>
      <c r="L333" s="822"/>
      <c r="M333" s="822"/>
      <c r="N333" s="950"/>
      <c r="O333" s="599"/>
      <c r="P333" s="597"/>
      <c r="Q333" s="597"/>
      <c r="R333" s="597"/>
      <c r="S333" s="600"/>
      <c r="V333" s="362">
        <f t="shared" si="100"/>
        <v>331</v>
      </c>
      <c r="W333" s="601" t="str">
        <f t="shared" si="101"/>
        <v/>
      </c>
      <c r="X333" s="601" t="str">
        <f t="shared" si="89"/>
        <v/>
      </c>
      <c r="Y333" s="601" t="str">
        <f t="shared" si="90"/>
        <v/>
      </c>
      <c r="Z333" s="601" t="str">
        <f t="shared" si="91"/>
        <v/>
      </c>
      <c r="AA333" s="601" t="str">
        <f t="shared" si="92"/>
        <v/>
      </c>
      <c r="AB333" s="601" t="str">
        <f t="shared" si="93"/>
        <v/>
      </c>
      <c r="AD333" s="362" t="str">
        <f>IF(AK333&lt;&gt;"",MAX(AD$3:AD332)+1,"")</f>
        <v/>
      </c>
      <c r="AE333" s="362" t="str">
        <f>IF(AL333&lt;&gt;"",MAX(AE$3:AE332)+1,"")</f>
        <v/>
      </c>
      <c r="AF333" s="362" t="str">
        <f>IF(AM333&lt;&gt;"",MAX(AF$3:AF332)+1,"")</f>
        <v/>
      </c>
      <c r="AG333" s="362" t="str">
        <f>IF(AN333&lt;&gt;"",MAX(AG$3:AG332)+1,"")</f>
        <v/>
      </c>
      <c r="AH333" s="362" t="str">
        <f>IF(AO333&lt;&gt;"",MAX(AH$3:AH332)+1,"")</f>
        <v/>
      </c>
      <c r="AI333" s="362" t="str">
        <f>IF(AP333&lt;&gt;"",MAX(AI$3:AI332)+1,"")</f>
        <v/>
      </c>
      <c r="AK333" s="362" t="str">
        <f>IF(B333="","",IF(COUNTIF($AK$3:AL332,B333)=0,B333,""))</f>
        <v/>
      </c>
      <c r="AL333" s="362" t="str">
        <f>IF(C333="","",IF($B333='Oneri di Urbanizzazione'!$E$29,IF(COUNTIF($AL$3:AL332,$C333)=0,$C333,""),""))</f>
        <v/>
      </c>
      <c r="AM333" s="362" t="str">
        <f>IF(D333="","",IF(AND($B333='Oneri di Urbanizzazione'!$E$29,$C333='Oneri di Urbanizzazione'!$E$31),IF(COUNTIF(AM$3:AM332,$D333)=0,$D333,""),""))</f>
        <v/>
      </c>
      <c r="AN333" s="362" t="str">
        <f>IF(E333="","",IF(AND($B333='Oneri di Urbanizzazione'!$E$29,$C333='Oneri di Urbanizzazione'!$E$31,$D333='Oneri di Urbanizzazione'!$E$34),IF(COUNTIF(AN$3:AN332,$E333)=0,$E333,""),""))</f>
        <v/>
      </c>
      <c r="AO333" s="362" t="str">
        <f>IF(F333="","",IF(AND($B333='Oneri di Urbanizzazione'!$E$29,$C333='Oneri di Urbanizzazione'!$E$31,$D333='Oneri di Urbanizzazione'!$E$34,$E333='Oneri di Urbanizzazione'!$E$36),IF(COUNTIF(AO$3:AO332,$F333)=0,$F333,""),""))</f>
        <v/>
      </c>
      <c r="AP333" s="362" t="str">
        <f>IF(G333="","",IF(AND($B333='Oneri di Urbanizzazione'!$E$29,$C333='Oneri di Urbanizzazione'!$E$31,$D333='Oneri di Urbanizzazione'!$E$34,$E333='Oneri di Urbanizzazione'!$E$36,$F333='Oneri di Urbanizzazione'!$E$38),IF(COUNTIF(AP$3:AP332,$G333)=0,$G333,""),""))</f>
        <v/>
      </c>
      <c r="AY333">
        <f t="shared" si="102"/>
        <v>331</v>
      </c>
      <c r="AZ333" s="375" t="str">
        <f t="shared" si="94"/>
        <v/>
      </c>
      <c r="BA333" s="375" t="str">
        <f t="shared" si="95"/>
        <v/>
      </c>
      <c r="BB333" s="375" t="str">
        <f t="shared" si="96"/>
        <v/>
      </c>
      <c r="BC333" s="375" t="str">
        <f t="shared" si="97"/>
        <v/>
      </c>
      <c r="BD333" s="375" t="str">
        <f t="shared" si="98"/>
        <v/>
      </c>
      <c r="BE333" s="375" t="str">
        <f t="shared" si="99"/>
        <v/>
      </c>
      <c r="BI333" t="str">
        <f>IF(BP333&lt;&gt;"",MAX(BI$3:BI332)+1,"")</f>
        <v/>
      </c>
      <c r="BJ333" t="str">
        <f>IF(BQ333&lt;&gt;"",MAX(BJ$3:BJ332)+1,"")</f>
        <v/>
      </c>
      <c r="BK333" t="str">
        <f>IF(BR333&lt;&gt;"",MAX(BK$3:BK332)+1,"")</f>
        <v/>
      </c>
      <c r="BL333" t="str">
        <f>IF(BS333&lt;&gt;"",MAX(BL$3:BL332)+1,"")</f>
        <v/>
      </c>
      <c r="BM333" t="str">
        <f>IF(BT333&lt;&gt;"",MAX(BM$3:BM332)+1,"")</f>
        <v/>
      </c>
      <c r="BN333" t="str">
        <f>IF(BU333&lt;&gt;"",MAX(BN$3:BN332)+1,"")</f>
        <v/>
      </c>
      <c r="BP333" t="str">
        <f>IF(B333&lt;&gt;"",IF(COUNTIF(BP$3:BP332,B333)&gt;0,"",B333),"")</f>
        <v/>
      </c>
      <c r="BQ333" t="str">
        <f>IF(C333&lt;&gt;"",IF(COUNTIF(BQ$3:BQ332,C333)&gt;0,"",C333),"")</f>
        <v/>
      </c>
      <c r="BR333" t="str">
        <f>IF(D333&lt;&gt;"",IF(COUNTIF(BR$3:BR332,D333)&gt;0,"",D333),"")</f>
        <v/>
      </c>
      <c r="BS333" t="str">
        <f>IF(E333&lt;&gt;"",IF(COUNTIF(BS$3:BS332,E333)&gt;0,"",E333),"")</f>
        <v/>
      </c>
      <c r="BT333" t="str">
        <f>IF(F333&lt;&gt;"",IF(COUNTIF(BT$3:BT332,F333)&gt;0,"",F333),"")</f>
        <v/>
      </c>
      <c r="BU333" t="str">
        <f>IF(G333&lt;&gt;"",IF(COUNTIF(BU$3:BU332,G333)&gt;0,"",G333),"")</f>
        <v/>
      </c>
    </row>
    <row r="334" spans="1:73" ht="18" x14ac:dyDescent="0.2">
      <c r="A334" s="595" t="str">
        <f t="shared" si="88"/>
        <v/>
      </c>
      <c r="B334" s="596"/>
      <c r="C334" s="596"/>
      <c r="D334" s="596"/>
      <c r="E334" s="597"/>
      <c r="F334" s="596"/>
      <c r="G334" s="596"/>
      <c r="H334" s="598"/>
      <c r="I334" s="598"/>
      <c r="J334" s="598"/>
      <c r="K334" s="948"/>
      <c r="L334" s="822"/>
      <c r="M334" s="822"/>
      <c r="N334" s="950"/>
      <c r="O334" s="599"/>
      <c r="P334" s="597"/>
      <c r="Q334" s="597"/>
      <c r="R334" s="597"/>
      <c r="S334" s="600"/>
      <c r="V334" s="362">
        <f t="shared" si="100"/>
        <v>332</v>
      </c>
      <c r="W334" s="601" t="str">
        <f t="shared" si="101"/>
        <v/>
      </c>
      <c r="X334" s="601" t="str">
        <f t="shared" si="89"/>
        <v/>
      </c>
      <c r="Y334" s="601" t="str">
        <f t="shared" si="90"/>
        <v/>
      </c>
      <c r="Z334" s="601" t="str">
        <f t="shared" si="91"/>
        <v/>
      </c>
      <c r="AA334" s="601" t="str">
        <f t="shared" si="92"/>
        <v/>
      </c>
      <c r="AB334" s="601" t="str">
        <f t="shared" si="93"/>
        <v/>
      </c>
      <c r="AD334" s="362" t="str">
        <f>IF(AK334&lt;&gt;"",MAX(AD$3:AD333)+1,"")</f>
        <v/>
      </c>
      <c r="AE334" s="362" t="str">
        <f>IF(AL334&lt;&gt;"",MAX(AE$3:AE333)+1,"")</f>
        <v/>
      </c>
      <c r="AF334" s="362" t="str">
        <f>IF(AM334&lt;&gt;"",MAX(AF$3:AF333)+1,"")</f>
        <v/>
      </c>
      <c r="AG334" s="362" t="str">
        <f>IF(AN334&lt;&gt;"",MAX(AG$3:AG333)+1,"")</f>
        <v/>
      </c>
      <c r="AH334" s="362" t="str">
        <f>IF(AO334&lt;&gt;"",MAX(AH$3:AH333)+1,"")</f>
        <v/>
      </c>
      <c r="AI334" s="362" t="str">
        <f>IF(AP334&lt;&gt;"",MAX(AI$3:AI333)+1,"")</f>
        <v/>
      </c>
      <c r="AK334" s="362" t="str">
        <f>IF(B334="","",IF(COUNTIF($AK$3:AL333,B334)=0,B334,""))</f>
        <v/>
      </c>
      <c r="AL334" s="362" t="str">
        <f>IF(C334="","",IF($B334='Oneri di Urbanizzazione'!$E$29,IF(COUNTIF($AL$3:AL333,$C334)=0,$C334,""),""))</f>
        <v/>
      </c>
      <c r="AM334" s="362" t="str">
        <f>IF(D334="","",IF(AND($B334='Oneri di Urbanizzazione'!$E$29,$C334='Oneri di Urbanizzazione'!$E$31),IF(COUNTIF(AM$3:AM333,$D334)=0,$D334,""),""))</f>
        <v/>
      </c>
      <c r="AN334" s="362" t="str">
        <f>IF(E334="","",IF(AND($B334='Oneri di Urbanizzazione'!$E$29,$C334='Oneri di Urbanizzazione'!$E$31,$D334='Oneri di Urbanizzazione'!$E$34),IF(COUNTIF(AN$3:AN333,$E334)=0,$E334,""),""))</f>
        <v/>
      </c>
      <c r="AO334" s="362" t="str">
        <f>IF(F334="","",IF(AND($B334='Oneri di Urbanizzazione'!$E$29,$C334='Oneri di Urbanizzazione'!$E$31,$D334='Oneri di Urbanizzazione'!$E$34,$E334='Oneri di Urbanizzazione'!$E$36),IF(COUNTIF(AO$3:AO333,$F334)=0,$F334,""),""))</f>
        <v/>
      </c>
      <c r="AP334" s="362" t="str">
        <f>IF(G334="","",IF(AND($B334='Oneri di Urbanizzazione'!$E$29,$C334='Oneri di Urbanizzazione'!$E$31,$D334='Oneri di Urbanizzazione'!$E$34,$E334='Oneri di Urbanizzazione'!$E$36,$F334='Oneri di Urbanizzazione'!$E$38),IF(COUNTIF(AP$3:AP333,$G334)=0,$G334,""),""))</f>
        <v/>
      </c>
      <c r="AY334">
        <f t="shared" si="102"/>
        <v>332</v>
      </c>
      <c r="AZ334" s="375" t="str">
        <f t="shared" si="94"/>
        <v/>
      </c>
      <c r="BA334" s="375" t="str">
        <f t="shared" si="95"/>
        <v/>
      </c>
      <c r="BB334" s="375" t="str">
        <f t="shared" si="96"/>
        <v/>
      </c>
      <c r="BC334" s="375" t="str">
        <f t="shared" si="97"/>
        <v/>
      </c>
      <c r="BD334" s="375" t="str">
        <f t="shared" si="98"/>
        <v/>
      </c>
      <c r="BE334" s="375" t="str">
        <f t="shared" si="99"/>
        <v/>
      </c>
      <c r="BI334" t="str">
        <f>IF(BP334&lt;&gt;"",MAX(BI$3:BI333)+1,"")</f>
        <v/>
      </c>
      <c r="BJ334" t="str">
        <f>IF(BQ334&lt;&gt;"",MAX(BJ$3:BJ333)+1,"")</f>
        <v/>
      </c>
      <c r="BK334" t="str">
        <f>IF(BR334&lt;&gt;"",MAX(BK$3:BK333)+1,"")</f>
        <v/>
      </c>
      <c r="BL334" t="str">
        <f>IF(BS334&lt;&gt;"",MAX(BL$3:BL333)+1,"")</f>
        <v/>
      </c>
      <c r="BM334" t="str">
        <f>IF(BT334&lt;&gt;"",MAX(BM$3:BM333)+1,"")</f>
        <v/>
      </c>
      <c r="BN334" t="str">
        <f>IF(BU334&lt;&gt;"",MAX(BN$3:BN333)+1,"")</f>
        <v/>
      </c>
      <c r="BP334" t="str">
        <f>IF(B334&lt;&gt;"",IF(COUNTIF(BP$3:BP333,B334)&gt;0,"",B334),"")</f>
        <v/>
      </c>
      <c r="BQ334" t="str">
        <f>IF(C334&lt;&gt;"",IF(COUNTIF(BQ$3:BQ333,C334)&gt;0,"",C334),"")</f>
        <v/>
      </c>
      <c r="BR334" t="str">
        <f>IF(D334&lt;&gt;"",IF(COUNTIF(BR$3:BR333,D334)&gt;0,"",D334),"")</f>
        <v/>
      </c>
      <c r="BS334" t="str">
        <f>IF(E334&lt;&gt;"",IF(COUNTIF(BS$3:BS333,E334)&gt;0,"",E334),"")</f>
        <v/>
      </c>
      <c r="BT334" t="str">
        <f>IF(F334&lt;&gt;"",IF(COUNTIF(BT$3:BT333,F334)&gt;0,"",F334),"")</f>
        <v/>
      </c>
      <c r="BU334" t="str">
        <f>IF(G334&lt;&gt;"",IF(COUNTIF(BU$3:BU333,G334)&gt;0,"",G334),"")</f>
        <v/>
      </c>
    </row>
    <row r="335" spans="1:73" ht="18" x14ac:dyDescent="0.2">
      <c r="A335" s="595" t="str">
        <f t="shared" si="88"/>
        <v/>
      </c>
      <c r="B335" s="596"/>
      <c r="C335" s="596"/>
      <c r="D335" s="596"/>
      <c r="E335" s="597"/>
      <c r="F335" s="596"/>
      <c r="G335" s="596"/>
      <c r="H335" s="598"/>
      <c r="I335" s="598"/>
      <c r="J335" s="598"/>
      <c r="K335" s="948"/>
      <c r="L335" s="822"/>
      <c r="M335" s="822"/>
      <c r="N335" s="950"/>
      <c r="O335" s="599"/>
      <c r="P335" s="597"/>
      <c r="Q335" s="597"/>
      <c r="R335" s="597"/>
      <c r="S335" s="600"/>
      <c r="V335" s="362">
        <f t="shared" si="100"/>
        <v>333</v>
      </c>
      <c r="W335" s="601" t="str">
        <f t="shared" si="101"/>
        <v/>
      </c>
      <c r="X335" s="601" t="str">
        <f t="shared" si="89"/>
        <v/>
      </c>
      <c r="Y335" s="601" t="str">
        <f t="shared" si="90"/>
        <v/>
      </c>
      <c r="Z335" s="601" t="str">
        <f t="shared" si="91"/>
        <v/>
      </c>
      <c r="AA335" s="601" t="str">
        <f t="shared" si="92"/>
        <v/>
      </c>
      <c r="AB335" s="601" t="str">
        <f t="shared" si="93"/>
        <v/>
      </c>
      <c r="AD335" s="362" t="str">
        <f>IF(AK335&lt;&gt;"",MAX(AD$3:AD334)+1,"")</f>
        <v/>
      </c>
      <c r="AE335" s="362" t="str">
        <f>IF(AL335&lt;&gt;"",MAX(AE$3:AE334)+1,"")</f>
        <v/>
      </c>
      <c r="AF335" s="362" t="str">
        <f>IF(AM335&lt;&gt;"",MAX(AF$3:AF334)+1,"")</f>
        <v/>
      </c>
      <c r="AG335" s="362" t="str">
        <f>IF(AN335&lt;&gt;"",MAX(AG$3:AG334)+1,"")</f>
        <v/>
      </c>
      <c r="AH335" s="362" t="str">
        <f>IF(AO335&lt;&gt;"",MAX(AH$3:AH334)+1,"")</f>
        <v/>
      </c>
      <c r="AI335" s="362" t="str">
        <f>IF(AP335&lt;&gt;"",MAX(AI$3:AI334)+1,"")</f>
        <v/>
      </c>
      <c r="AK335" s="362" t="str">
        <f>IF(B335="","",IF(COUNTIF($AK$3:AL334,B335)=0,B335,""))</f>
        <v/>
      </c>
      <c r="AL335" s="362" t="str">
        <f>IF(C335="","",IF($B335='Oneri di Urbanizzazione'!$E$29,IF(COUNTIF($AL$3:AL334,$C335)=0,$C335,""),""))</f>
        <v/>
      </c>
      <c r="AM335" s="362" t="str">
        <f>IF(D335="","",IF(AND($B335='Oneri di Urbanizzazione'!$E$29,$C335='Oneri di Urbanizzazione'!$E$31),IF(COUNTIF(AM$3:AM334,$D335)=0,$D335,""),""))</f>
        <v/>
      </c>
      <c r="AN335" s="362" t="str">
        <f>IF(E335="","",IF(AND($B335='Oneri di Urbanizzazione'!$E$29,$C335='Oneri di Urbanizzazione'!$E$31,$D335='Oneri di Urbanizzazione'!$E$34),IF(COUNTIF(AN$3:AN334,$E335)=0,$E335,""),""))</f>
        <v/>
      </c>
      <c r="AO335" s="362" t="str">
        <f>IF(F335="","",IF(AND($B335='Oneri di Urbanizzazione'!$E$29,$C335='Oneri di Urbanizzazione'!$E$31,$D335='Oneri di Urbanizzazione'!$E$34,$E335='Oneri di Urbanizzazione'!$E$36),IF(COUNTIF(AO$3:AO334,$F335)=0,$F335,""),""))</f>
        <v/>
      </c>
      <c r="AP335" s="362" t="str">
        <f>IF(G335="","",IF(AND($B335='Oneri di Urbanizzazione'!$E$29,$C335='Oneri di Urbanizzazione'!$E$31,$D335='Oneri di Urbanizzazione'!$E$34,$E335='Oneri di Urbanizzazione'!$E$36,$F335='Oneri di Urbanizzazione'!$E$38),IF(COUNTIF(AP$3:AP334,$G335)=0,$G335,""),""))</f>
        <v/>
      </c>
      <c r="AY335">
        <f t="shared" si="102"/>
        <v>333</v>
      </c>
      <c r="AZ335" s="375" t="str">
        <f t="shared" si="94"/>
        <v/>
      </c>
      <c r="BA335" s="375" t="str">
        <f t="shared" si="95"/>
        <v/>
      </c>
      <c r="BB335" s="375" t="str">
        <f t="shared" si="96"/>
        <v/>
      </c>
      <c r="BC335" s="375" t="str">
        <f t="shared" si="97"/>
        <v/>
      </c>
      <c r="BD335" s="375" t="str">
        <f t="shared" si="98"/>
        <v/>
      </c>
      <c r="BE335" s="375" t="str">
        <f t="shared" si="99"/>
        <v/>
      </c>
      <c r="BI335" t="str">
        <f>IF(BP335&lt;&gt;"",MAX(BI$3:BI334)+1,"")</f>
        <v/>
      </c>
      <c r="BJ335" t="str">
        <f>IF(BQ335&lt;&gt;"",MAX(BJ$3:BJ334)+1,"")</f>
        <v/>
      </c>
      <c r="BK335" t="str">
        <f>IF(BR335&lt;&gt;"",MAX(BK$3:BK334)+1,"")</f>
        <v/>
      </c>
      <c r="BL335" t="str">
        <f>IF(BS335&lt;&gt;"",MAX(BL$3:BL334)+1,"")</f>
        <v/>
      </c>
      <c r="BM335" t="str">
        <f>IF(BT335&lt;&gt;"",MAX(BM$3:BM334)+1,"")</f>
        <v/>
      </c>
      <c r="BN335" t="str">
        <f>IF(BU335&lt;&gt;"",MAX(BN$3:BN334)+1,"")</f>
        <v/>
      </c>
      <c r="BP335" t="str">
        <f>IF(B335&lt;&gt;"",IF(COUNTIF(BP$3:BP334,B335)&gt;0,"",B335),"")</f>
        <v/>
      </c>
      <c r="BQ335" t="str">
        <f>IF(C335&lt;&gt;"",IF(COUNTIF(BQ$3:BQ334,C335)&gt;0,"",C335),"")</f>
        <v/>
      </c>
      <c r="BR335" t="str">
        <f>IF(D335&lt;&gt;"",IF(COUNTIF(BR$3:BR334,D335)&gt;0,"",D335),"")</f>
        <v/>
      </c>
      <c r="BS335" t="str">
        <f>IF(E335&lt;&gt;"",IF(COUNTIF(BS$3:BS334,E335)&gt;0,"",E335),"")</f>
        <v/>
      </c>
      <c r="BT335" t="str">
        <f>IF(F335&lt;&gt;"",IF(COUNTIF(BT$3:BT334,F335)&gt;0,"",F335),"")</f>
        <v/>
      </c>
      <c r="BU335" t="str">
        <f>IF(G335&lt;&gt;"",IF(COUNTIF(BU$3:BU334,G335)&gt;0,"",G335),"")</f>
        <v/>
      </c>
    </row>
    <row r="336" spans="1:73" ht="18" x14ac:dyDescent="0.2">
      <c r="A336" s="595" t="str">
        <f t="shared" si="88"/>
        <v/>
      </c>
      <c r="B336" s="596"/>
      <c r="C336" s="596"/>
      <c r="D336" s="596"/>
      <c r="E336" s="597"/>
      <c r="F336" s="596"/>
      <c r="G336" s="596"/>
      <c r="H336" s="598"/>
      <c r="I336" s="598"/>
      <c r="J336" s="598"/>
      <c r="K336" s="948"/>
      <c r="L336" s="822"/>
      <c r="M336" s="822"/>
      <c r="N336" s="950"/>
      <c r="O336" s="599"/>
      <c r="P336" s="597"/>
      <c r="Q336" s="597"/>
      <c r="R336" s="597"/>
      <c r="S336" s="600"/>
      <c r="V336" s="362">
        <f t="shared" si="100"/>
        <v>334</v>
      </c>
      <c r="W336" s="601" t="str">
        <f t="shared" si="101"/>
        <v/>
      </c>
      <c r="X336" s="601" t="str">
        <f t="shared" si="89"/>
        <v/>
      </c>
      <c r="Y336" s="601" t="str">
        <f t="shared" si="90"/>
        <v/>
      </c>
      <c r="Z336" s="601" t="str">
        <f t="shared" si="91"/>
        <v/>
      </c>
      <c r="AA336" s="601" t="str">
        <f t="shared" si="92"/>
        <v/>
      </c>
      <c r="AB336" s="601" t="str">
        <f t="shared" si="93"/>
        <v/>
      </c>
      <c r="AD336" s="362" t="str">
        <f>IF(AK336&lt;&gt;"",MAX(AD$3:AD335)+1,"")</f>
        <v/>
      </c>
      <c r="AE336" s="362" t="str">
        <f>IF(AL336&lt;&gt;"",MAX(AE$3:AE335)+1,"")</f>
        <v/>
      </c>
      <c r="AF336" s="362" t="str">
        <f>IF(AM336&lt;&gt;"",MAX(AF$3:AF335)+1,"")</f>
        <v/>
      </c>
      <c r="AG336" s="362" t="str">
        <f>IF(AN336&lt;&gt;"",MAX(AG$3:AG335)+1,"")</f>
        <v/>
      </c>
      <c r="AH336" s="362" t="str">
        <f>IF(AO336&lt;&gt;"",MAX(AH$3:AH335)+1,"")</f>
        <v/>
      </c>
      <c r="AI336" s="362" t="str">
        <f>IF(AP336&lt;&gt;"",MAX(AI$3:AI335)+1,"")</f>
        <v/>
      </c>
      <c r="AK336" s="362" t="str">
        <f>IF(B336="","",IF(COUNTIF($AK$3:AL335,B336)=0,B336,""))</f>
        <v/>
      </c>
      <c r="AL336" s="362" t="str">
        <f>IF(C336="","",IF($B336='Oneri di Urbanizzazione'!$E$29,IF(COUNTIF($AL$3:AL335,$C336)=0,$C336,""),""))</f>
        <v/>
      </c>
      <c r="AM336" s="362" t="str">
        <f>IF(D336="","",IF(AND($B336='Oneri di Urbanizzazione'!$E$29,$C336='Oneri di Urbanizzazione'!$E$31),IF(COUNTIF(AM$3:AM335,$D336)=0,$D336,""),""))</f>
        <v/>
      </c>
      <c r="AN336" s="362" t="str">
        <f>IF(E336="","",IF(AND($B336='Oneri di Urbanizzazione'!$E$29,$C336='Oneri di Urbanizzazione'!$E$31,$D336='Oneri di Urbanizzazione'!$E$34),IF(COUNTIF(AN$3:AN335,$E336)=0,$E336,""),""))</f>
        <v/>
      </c>
      <c r="AO336" s="362" t="str">
        <f>IF(F336="","",IF(AND($B336='Oneri di Urbanizzazione'!$E$29,$C336='Oneri di Urbanizzazione'!$E$31,$D336='Oneri di Urbanizzazione'!$E$34,$E336='Oneri di Urbanizzazione'!$E$36),IF(COUNTIF(AO$3:AO335,$F336)=0,$F336,""),""))</f>
        <v/>
      </c>
      <c r="AP336" s="362" t="str">
        <f>IF(G336="","",IF(AND($B336='Oneri di Urbanizzazione'!$E$29,$C336='Oneri di Urbanizzazione'!$E$31,$D336='Oneri di Urbanizzazione'!$E$34,$E336='Oneri di Urbanizzazione'!$E$36,$F336='Oneri di Urbanizzazione'!$E$38),IF(COUNTIF(AP$3:AP335,$G336)=0,$G336,""),""))</f>
        <v/>
      </c>
      <c r="AY336">
        <f t="shared" si="102"/>
        <v>334</v>
      </c>
      <c r="AZ336" s="375" t="str">
        <f t="shared" si="94"/>
        <v/>
      </c>
      <c r="BA336" s="375" t="str">
        <f t="shared" si="95"/>
        <v/>
      </c>
      <c r="BB336" s="375" t="str">
        <f t="shared" si="96"/>
        <v/>
      </c>
      <c r="BC336" s="375" t="str">
        <f t="shared" si="97"/>
        <v/>
      </c>
      <c r="BD336" s="375" t="str">
        <f t="shared" si="98"/>
        <v/>
      </c>
      <c r="BE336" s="375" t="str">
        <f t="shared" si="99"/>
        <v/>
      </c>
      <c r="BI336" t="str">
        <f>IF(BP336&lt;&gt;"",MAX(BI$3:BI335)+1,"")</f>
        <v/>
      </c>
      <c r="BJ336" t="str">
        <f>IF(BQ336&lt;&gt;"",MAX(BJ$3:BJ335)+1,"")</f>
        <v/>
      </c>
      <c r="BK336" t="str">
        <f>IF(BR336&lt;&gt;"",MAX(BK$3:BK335)+1,"")</f>
        <v/>
      </c>
      <c r="BL336" t="str">
        <f>IF(BS336&lt;&gt;"",MAX(BL$3:BL335)+1,"")</f>
        <v/>
      </c>
      <c r="BM336" t="str">
        <f>IF(BT336&lt;&gt;"",MAX(BM$3:BM335)+1,"")</f>
        <v/>
      </c>
      <c r="BN336" t="str">
        <f>IF(BU336&lt;&gt;"",MAX(BN$3:BN335)+1,"")</f>
        <v/>
      </c>
      <c r="BP336" t="str">
        <f>IF(B336&lt;&gt;"",IF(COUNTIF(BP$3:BP335,B336)&gt;0,"",B336),"")</f>
        <v/>
      </c>
      <c r="BQ336" t="str">
        <f>IF(C336&lt;&gt;"",IF(COUNTIF(BQ$3:BQ335,C336)&gt;0,"",C336),"")</f>
        <v/>
      </c>
      <c r="BR336" t="str">
        <f>IF(D336&lt;&gt;"",IF(COUNTIF(BR$3:BR335,D336)&gt;0,"",D336),"")</f>
        <v/>
      </c>
      <c r="BS336" t="str">
        <f>IF(E336&lt;&gt;"",IF(COUNTIF(BS$3:BS335,E336)&gt;0,"",E336),"")</f>
        <v/>
      </c>
      <c r="BT336" t="str">
        <f>IF(F336&lt;&gt;"",IF(COUNTIF(BT$3:BT335,F336)&gt;0,"",F336),"")</f>
        <v/>
      </c>
      <c r="BU336" t="str">
        <f>IF(G336&lt;&gt;"",IF(COUNTIF(BU$3:BU335,G336)&gt;0,"",G336),"")</f>
        <v/>
      </c>
    </row>
    <row r="337" spans="1:73" ht="18" x14ac:dyDescent="0.2">
      <c r="A337" s="595" t="str">
        <f t="shared" si="88"/>
        <v/>
      </c>
      <c r="B337" s="596"/>
      <c r="C337" s="596"/>
      <c r="D337" s="596"/>
      <c r="E337" s="597"/>
      <c r="F337" s="596"/>
      <c r="G337" s="596"/>
      <c r="H337" s="598"/>
      <c r="I337" s="598"/>
      <c r="J337" s="598"/>
      <c r="K337" s="948"/>
      <c r="L337" s="822"/>
      <c r="M337" s="822"/>
      <c r="N337" s="950"/>
      <c r="O337" s="599"/>
      <c r="P337" s="597"/>
      <c r="Q337" s="597"/>
      <c r="R337" s="597"/>
      <c r="S337" s="600"/>
      <c r="V337" s="362">
        <f t="shared" si="100"/>
        <v>335</v>
      </c>
      <c r="W337" s="601" t="str">
        <f t="shared" si="101"/>
        <v/>
      </c>
      <c r="X337" s="601" t="str">
        <f t="shared" si="89"/>
        <v/>
      </c>
      <c r="Y337" s="601" t="str">
        <f t="shared" si="90"/>
        <v/>
      </c>
      <c r="Z337" s="601" t="str">
        <f t="shared" si="91"/>
        <v/>
      </c>
      <c r="AA337" s="601" t="str">
        <f t="shared" si="92"/>
        <v/>
      </c>
      <c r="AB337" s="601" t="str">
        <f t="shared" si="93"/>
        <v/>
      </c>
      <c r="AD337" s="362" t="str">
        <f>IF(AK337&lt;&gt;"",MAX(AD$3:AD336)+1,"")</f>
        <v/>
      </c>
      <c r="AE337" s="362" t="str">
        <f>IF(AL337&lt;&gt;"",MAX(AE$3:AE336)+1,"")</f>
        <v/>
      </c>
      <c r="AF337" s="362" t="str">
        <f>IF(AM337&lt;&gt;"",MAX(AF$3:AF336)+1,"")</f>
        <v/>
      </c>
      <c r="AG337" s="362" t="str">
        <f>IF(AN337&lt;&gt;"",MAX(AG$3:AG336)+1,"")</f>
        <v/>
      </c>
      <c r="AH337" s="362" t="str">
        <f>IF(AO337&lt;&gt;"",MAX(AH$3:AH336)+1,"")</f>
        <v/>
      </c>
      <c r="AI337" s="362" t="str">
        <f>IF(AP337&lt;&gt;"",MAX(AI$3:AI336)+1,"")</f>
        <v/>
      </c>
      <c r="AK337" s="362" t="str">
        <f>IF(B337="","",IF(COUNTIF($AK$3:AL336,B337)=0,B337,""))</f>
        <v/>
      </c>
      <c r="AL337" s="362" t="str">
        <f>IF(C337="","",IF($B337='Oneri di Urbanizzazione'!$E$29,IF(COUNTIF($AL$3:AL336,$C337)=0,$C337,""),""))</f>
        <v/>
      </c>
      <c r="AM337" s="362" t="str">
        <f>IF(D337="","",IF(AND($B337='Oneri di Urbanizzazione'!$E$29,$C337='Oneri di Urbanizzazione'!$E$31),IF(COUNTIF(AM$3:AM336,$D337)=0,$D337,""),""))</f>
        <v/>
      </c>
      <c r="AN337" s="362" t="str">
        <f>IF(E337="","",IF(AND($B337='Oneri di Urbanizzazione'!$E$29,$C337='Oneri di Urbanizzazione'!$E$31,$D337='Oneri di Urbanizzazione'!$E$34),IF(COUNTIF(AN$3:AN336,$E337)=0,$E337,""),""))</f>
        <v/>
      </c>
      <c r="AO337" s="362" t="str">
        <f>IF(F337="","",IF(AND($B337='Oneri di Urbanizzazione'!$E$29,$C337='Oneri di Urbanizzazione'!$E$31,$D337='Oneri di Urbanizzazione'!$E$34,$E337='Oneri di Urbanizzazione'!$E$36),IF(COUNTIF(AO$3:AO336,$F337)=0,$F337,""),""))</f>
        <v/>
      </c>
      <c r="AP337" s="362" t="str">
        <f>IF(G337="","",IF(AND($B337='Oneri di Urbanizzazione'!$E$29,$C337='Oneri di Urbanizzazione'!$E$31,$D337='Oneri di Urbanizzazione'!$E$34,$E337='Oneri di Urbanizzazione'!$E$36,$F337='Oneri di Urbanizzazione'!$E$38),IF(COUNTIF(AP$3:AP336,$G337)=0,$G337,""),""))</f>
        <v/>
      </c>
      <c r="AY337">
        <f t="shared" si="102"/>
        <v>335</v>
      </c>
      <c r="AZ337" s="375" t="str">
        <f t="shared" si="94"/>
        <v/>
      </c>
      <c r="BA337" s="375" t="str">
        <f t="shared" si="95"/>
        <v/>
      </c>
      <c r="BB337" s="375" t="str">
        <f t="shared" si="96"/>
        <v/>
      </c>
      <c r="BC337" s="375" t="str">
        <f t="shared" si="97"/>
        <v/>
      </c>
      <c r="BD337" s="375" t="str">
        <f t="shared" si="98"/>
        <v/>
      </c>
      <c r="BE337" s="375" t="str">
        <f t="shared" si="99"/>
        <v/>
      </c>
      <c r="BI337" t="str">
        <f>IF(BP337&lt;&gt;"",MAX(BI$3:BI336)+1,"")</f>
        <v/>
      </c>
      <c r="BJ337" t="str">
        <f>IF(BQ337&lt;&gt;"",MAX(BJ$3:BJ336)+1,"")</f>
        <v/>
      </c>
      <c r="BK337" t="str">
        <f>IF(BR337&lt;&gt;"",MAX(BK$3:BK336)+1,"")</f>
        <v/>
      </c>
      <c r="BL337" t="str">
        <f>IF(BS337&lt;&gt;"",MAX(BL$3:BL336)+1,"")</f>
        <v/>
      </c>
      <c r="BM337" t="str">
        <f>IF(BT337&lt;&gt;"",MAX(BM$3:BM336)+1,"")</f>
        <v/>
      </c>
      <c r="BN337" t="str">
        <f>IF(BU337&lt;&gt;"",MAX(BN$3:BN336)+1,"")</f>
        <v/>
      </c>
      <c r="BP337" t="str">
        <f>IF(B337&lt;&gt;"",IF(COUNTIF(BP$3:BP336,B337)&gt;0,"",B337),"")</f>
        <v/>
      </c>
      <c r="BQ337" t="str">
        <f>IF(C337&lt;&gt;"",IF(COUNTIF(BQ$3:BQ336,C337)&gt;0,"",C337),"")</f>
        <v/>
      </c>
      <c r="BR337" t="str">
        <f>IF(D337&lt;&gt;"",IF(COUNTIF(BR$3:BR336,D337)&gt;0,"",D337),"")</f>
        <v/>
      </c>
      <c r="BS337" t="str">
        <f>IF(E337&lt;&gt;"",IF(COUNTIF(BS$3:BS336,E337)&gt;0,"",E337),"")</f>
        <v/>
      </c>
      <c r="BT337" t="str">
        <f>IF(F337&lt;&gt;"",IF(COUNTIF(BT$3:BT336,F337)&gt;0,"",F337),"")</f>
        <v/>
      </c>
      <c r="BU337" t="str">
        <f>IF(G337&lt;&gt;"",IF(COUNTIF(BU$3:BU336,G337)&gt;0,"",G337),"")</f>
        <v/>
      </c>
    </row>
    <row r="338" spans="1:73" ht="18" x14ac:dyDescent="0.2">
      <c r="A338" s="595" t="str">
        <f t="shared" si="88"/>
        <v/>
      </c>
      <c r="B338" s="596"/>
      <c r="C338" s="596"/>
      <c r="D338" s="596"/>
      <c r="E338" s="597"/>
      <c r="F338" s="596"/>
      <c r="G338" s="596"/>
      <c r="H338" s="598"/>
      <c r="I338" s="598"/>
      <c r="J338" s="598"/>
      <c r="K338" s="948"/>
      <c r="L338" s="822"/>
      <c r="M338" s="822"/>
      <c r="N338" s="950"/>
      <c r="O338" s="599"/>
      <c r="P338" s="597"/>
      <c r="Q338" s="597"/>
      <c r="R338" s="597"/>
      <c r="S338" s="600"/>
      <c r="V338" s="362">
        <f t="shared" si="100"/>
        <v>336</v>
      </c>
      <c r="W338" s="601" t="str">
        <f t="shared" si="101"/>
        <v/>
      </c>
      <c r="X338" s="601" t="str">
        <f t="shared" si="89"/>
        <v/>
      </c>
      <c r="Y338" s="601" t="str">
        <f t="shared" si="90"/>
        <v/>
      </c>
      <c r="Z338" s="601" t="str">
        <f t="shared" si="91"/>
        <v/>
      </c>
      <c r="AA338" s="601" t="str">
        <f t="shared" si="92"/>
        <v/>
      </c>
      <c r="AB338" s="601" t="str">
        <f t="shared" si="93"/>
        <v/>
      </c>
      <c r="AD338" s="362" t="str">
        <f>IF(AK338&lt;&gt;"",MAX(AD$3:AD337)+1,"")</f>
        <v/>
      </c>
      <c r="AE338" s="362" t="str">
        <f>IF(AL338&lt;&gt;"",MAX(AE$3:AE337)+1,"")</f>
        <v/>
      </c>
      <c r="AF338" s="362" t="str">
        <f>IF(AM338&lt;&gt;"",MAX(AF$3:AF337)+1,"")</f>
        <v/>
      </c>
      <c r="AG338" s="362" t="str">
        <f>IF(AN338&lt;&gt;"",MAX(AG$3:AG337)+1,"")</f>
        <v/>
      </c>
      <c r="AH338" s="362" t="str">
        <f>IF(AO338&lt;&gt;"",MAX(AH$3:AH337)+1,"")</f>
        <v/>
      </c>
      <c r="AI338" s="362" t="str">
        <f>IF(AP338&lt;&gt;"",MAX(AI$3:AI337)+1,"")</f>
        <v/>
      </c>
      <c r="AK338" s="362" t="str">
        <f>IF(B338="","",IF(COUNTIF($AK$3:AL337,B338)=0,B338,""))</f>
        <v/>
      </c>
      <c r="AL338" s="362" t="str">
        <f>IF(C338="","",IF($B338='Oneri di Urbanizzazione'!$E$29,IF(COUNTIF($AL$3:AL337,$C338)=0,$C338,""),""))</f>
        <v/>
      </c>
      <c r="AM338" s="362" t="str">
        <f>IF(D338="","",IF(AND($B338='Oneri di Urbanizzazione'!$E$29,$C338='Oneri di Urbanizzazione'!$E$31),IF(COUNTIF(AM$3:AM337,$D338)=0,$D338,""),""))</f>
        <v/>
      </c>
      <c r="AN338" s="362" t="str">
        <f>IF(E338="","",IF(AND($B338='Oneri di Urbanizzazione'!$E$29,$C338='Oneri di Urbanizzazione'!$E$31,$D338='Oneri di Urbanizzazione'!$E$34),IF(COUNTIF(AN$3:AN337,$E338)=0,$E338,""),""))</f>
        <v/>
      </c>
      <c r="AO338" s="362" t="str">
        <f>IF(F338="","",IF(AND($B338='Oneri di Urbanizzazione'!$E$29,$C338='Oneri di Urbanizzazione'!$E$31,$D338='Oneri di Urbanizzazione'!$E$34,$E338='Oneri di Urbanizzazione'!$E$36),IF(COUNTIF(AO$3:AO337,$F338)=0,$F338,""),""))</f>
        <v/>
      </c>
      <c r="AP338" s="362" t="str">
        <f>IF(G338="","",IF(AND($B338='Oneri di Urbanizzazione'!$E$29,$C338='Oneri di Urbanizzazione'!$E$31,$D338='Oneri di Urbanizzazione'!$E$34,$E338='Oneri di Urbanizzazione'!$E$36,$F338='Oneri di Urbanizzazione'!$E$38),IF(COUNTIF(AP$3:AP337,$G338)=0,$G338,""),""))</f>
        <v/>
      </c>
      <c r="AY338">
        <f t="shared" si="102"/>
        <v>336</v>
      </c>
      <c r="AZ338" s="375" t="str">
        <f t="shared" si="94"/>
        <v/>
      </c>
      <c r="BA338" s="375" t="str">
        <f t="shared" si="95"/>
        <v/>
      </c>
      <c r="BB338" s="375" t="str">
        <f t="shared" si="96"/>
        <v/>
      </c>
      <c r="BC338" s="375" t="str">
        <f t="shared" si="97"/>
        <v/>
      </c>
      <c r="BD338" s="375" t="str">
        <f t="shared" si="98"/>
        <v/>
      </c>
      <c r="BE338" s="375" t="str">
        <f t="shared" si="99"/>
        <v/>
      </c>
      <c r="BI338" t="str">
        <f>IF(BP338&lt;&gt;"",MAX(BI$3:BI337)+1,"")</f>
        <v/>
      </c>
      <c r="BJ338" t="str">
        <f>IF(BQ338&lt;&gt;"",MAX(BJ$3:BJ337)+1,"")</f>
        <v/>
      </c>
      <c r="BK338" t="str">
        <f>IF(BR338&lt;&gt;"",MAX(BK$3:BK337)+1,"")</f>
        <v/>
      </c>
      <c r="BL338" t="str">
        <f>IF(BS338&lt;&gt;"",MAX(BL$3:BL337)+1,"")</f>
        <v/>
      </c>
      <c r="BM338" t="str">
        <f>IF(BT338&lt;&gt;"",MAX(BM$3:BM337)+1,"")</f>
        <v/>
      </c>
      <c r="BN338" t="str">
        <f>IF(BU338&lt;&gt;"",MAX(BN$3:BN337)+1,"")</f>
        <v/>
      </c>
      <c r="BP338" t="str">
        <f>IF(B338&lt;&gt;"",IF(COUNTIF(BP$3:BP337,B338)&gt;0,"",B338),"")</f>
        <v/>
      </c>
      <c r="BQ338" t="str">
        <f>IF(C338&lt;&gt;"",IF(COUNTIF(BQ$3:BQ337,C338)&gt;0,"",C338),"")</f>
        <v/>
      </c>
      <c r="BR338" t="str">
        <f>IF(D338&lt;&gt;"",IF(COUNTIF(BR$3:BR337,D338)&gt;0,"",D338),"")</f>
        <v/>
      </c>
      <c r="BS338" t="str">
        <f>IF(E338&lt;&gt;"",IF(COUNTIF(BS$3:BS337,E338)&gt;0,"",E338),"")</f>
        <v/>
      </c>
      <c r="BT338" t="str">
        <f>IF(F338&lt;&gt;"",IF(COUNTIF(BT$3:BT337,F338)&gt;0,"",F338),"")</f>
        <v/>
      </c>
      <c r="BU338" t="str">
        <f>IF(G338&lt;&gt;"",IF(COUNTIF(BU$3:BU337,G338)&gt;0,"",G338),"")</f>
        <v/>
      </c>
    </row>
    <row r="339" spans="1:73" ht="18" x14ac:dyDescent="0.2">
      <c r="A339" s="595" t="str">
        <f t="shared" si="88"/>
        <v/>
      </c>
      <c r="B339" s="596"/>
      <c r="C339" s="596"/>
      <c r="D339" s="596"/>
      <c r="E339" s="597"/>
      <c r="F339" s="596"/>
      <c r="G339" s="596"/>
      <c r="H339" s="598"/>
      <c r="I339" s="598"/>
      <c r="J339" s="598"/>
      <c r="K339" s="948"/>
      <c r="L339" s="822"/>
      <c r="M339" s="822"/>
      <c r="N339" s="950"/>
      <c r="O339" s="599"/>
      <c r="P339" s="597"/>
      <c r="Q339" s="597"/>
      <c r="R339" s="597"/>
      <c r="S339" s="600"/>
      <c r="V339" s="362">
        <f t="shared" si="100"/>
        <v>337</v>
      </c>
      <c r="W339" s="601" t="str">
        <f t="shared" si="101"/>
        <v/>
      </c>
      <c r="X339" s="601" t="str">
        <f t="shared" si="89"/>
        <v/>
      </c>
      <c r="Y339" s="601" t="str">
        <f t="shared" si="90"/>
        <v/>
      </c>
      <c r="Z339" s="601" t="str">
        <f t="shared" si="91"/>
        <v/>
      </c>
      <c r="AA339" s="601" t="str">
        <f t="shared" si="92"/>
        <v/>
      </c>
      <c r="AB339" s="601" t="str">
        <f t="shared" si="93"/>
        <v/>
      </c>
      <c r="AD339" s="362" t="str">
        <f>IF(AK339&lt;&gt;"",MAX(AD$3:AD338)+1,"")</f>
        <v/>
      </c>
      <c r="AE339" s="362" t="str">
        <f>IF(AL339&lt;&gt;"",MAX(AE$3:AE338)+1,"")</f>
        <v/>
      </c>
      <c r="AF339" s="362" t="str">
        <f>IF(AM339&lt;&gt;"",MAX(AF$3:AF338)+1,"")</f>
        <v/>
      </c>
      <c r="AG339" s="362" t="str">
        <f>IF(AN339&lt;&gt;"",MAX(AG$3:AG338)+1,"")</f>
        <v/>
      </c>
      <c r="AH339" s="362" t="str">
        <f>IF(AO339&lt;&gt;"",MAX(AH$3:AH338)+1,"")</f>
        <v/>
      </c>
      <c r="AI339" s="362" t="str">
        <f>IF(AP339&lt;&gt;"",MAX(AI$3:AI338)+1,"")</f>
        <v/>
      </c>
      <c r="AK339" s="362" t="str">
        <f>IF(B339="","",IF(COUNTIF($AK$3:AL338,B339)=0,B339,""))</f>
        <v/>
      </c>
      <c r="AL339" s="362" t="str">
        <f>IF(C339="","",IF($B339='Oneri di Urbanizzazione'!$E$29,IF(COUNTIF($AL$3:AL338,$C339)=0,$C339,""),""))</f>
        <v/>
      </c>
      <c r="AM339" s="362" t="str">
        <f>IF(D339="","",IF(AND($B339='Oneri di Urbanizzazione'!$E$29,$C339='Oneri di Urbanizzazione'!$E$31),IF(COUNTIF(AM$3:AM338,$D339)=0,$D339,""),""))</f>
        <v/>
      </c>
      <c r="AN339" s="362" t="str">
        <f>IF(E339="","",IF(AND($B339='Oneri di Urbanizzazione'!$E$29,$C339='Oneri di Urbanizzazione'!$E$31,$D339='Oneri di Urbanizzazione'!$E$34),IF(COUNTIF(AN$3:AN338,$E339)=0,$E339,""),""))</f>
        <v/>
      </c>
      <c r="AO339" s="362" t="str">
        <f>IF(F339="","",IF(AND($B339='Oneri di Urbanizzazione'!$E$29,$C339='Oneri di Urbanizzazione'!$E$31,$D339='Oneri di Urbanizzazione'!$E$34,$E339='Oneri di Urbanizzazione'!$E$36),IF(COUNTIF(AO$3:AO338,$F339)=0,$F339,""),""))</f>
        <v/>
      </c>
      <c r="AP339" s="362" t="str">
        <f>IF(G339="","",IF(AND($B339='Oneri di Urbanizzazione'!$E$29,$C339='Oneri di Urbanizzazione'!$E$31,$D339='Oneri di Urbanizzazione'!$E$34,$E339='Oneri di Urbanizzazione'!$E$36,$F339='Oneri di Urbanizzazione'!$E$38),IF(COUNTIF(AP$3:AP338,$G339)=0,$G339,""),""))</f>
        <v/>
      </c>
      <c r="AY339">
        <f t="shared" si="102"/>
        <v>337</v>
      </c>
      <c r="AZ339" s="375" t="str">
        <f t="shared" si="94"/>
        <v/>
      </c>
      <c r="BA339" s="375" t="str">
        <f t="shared" si="95"/>
        <v/>
      </c>
      <c r="BB339" s="375" t="str">
        <f t="shared" si="96"/>
        <v/>
      </c>
      <c r="BC339" s="375" t="str">
        <f t="shared" si="97"/>
        <v/>
      </c>
      <c r="BD339" s="375" t="str">
        <f t="shared" si="98"/>
        <v/>
      </c>
      <c r="BE339" s="375" t="str">
        <f t="shared" si="99"/>
        <v/>
      </c>
      <c r="BI339" t="str">
        <f>IF(BP339&lt;&gt;"",MAX(BI$3:BI338)+1,"")</f>
        <v/>
      </c>
      <c r="BJ339" t="str">
        <f>IF(BQ339&lt;&gt;"",MAX(BJ$3:BJ338)+1,"")</f>
        <v/>
      </c>
      <c r="BK339" t="str">
        <f>IF(BR339&lt;&gt;"",MAX(BK$3:BK338)+1,"")</f>
        <v/>
      </c>
      <c r="BL339" t="str">
        <f>IF(BS339&lt;&gt;"",MAX(BL$3:BL338)+1,"")</f>
        <v/>
      </c>
      <c r="BM339" t="str">
        <f>IF(BT339&lt;&gt;"",MAX(BM$3:BM338)+1,"")</f>
        <v/>
      </c>
      <c r="BN339" t="str">
        <f>IF(BU339&lt;&gt;"",MAX(BN$3:BN338)+1,"")</f>
        <v/>
      </c>
      <c r="BP339" t="str">
        <f>IF(B339&lt;&gt;"",IF(COUNTIF(BP$3:BP338,B339)&gt;0,"",B339),"")</f>
        <v/>
      </c>
      <c r="BQ339" t="str">
        <f>IF(C339&lt;&gt;"",IF(COUNTIF(BQ$3:BQ338,C339)&gt;0,"",C339),"")</f>
        <v/>
      </c>
      <c r="BR339" t="str">
        <f>IF(D339&lt;&gt;"",IF(COUNTIF(BR$3:BR338,D339)&gt;0,"",D339),"")</f>
        <v/>
      </c>
      <c r="BS339" t="str">
        <f>IF(E339&lt;&gt;"",IF(COUNTIF(BS$3:BS338,E339)&gt;0,"",E339),"")</f>
        <v/>
      </c>
      <c r="BT339" t="str">
        <f>IF(F339&lt;&gt;"",IF(COUNTIF(BT$3:BT338,F339)&gt;0,"",F339),"")</f>
        <v/>
      </c>
      <c r="BU339" t="str">
        <f>IF(G339&lt;&gt;"",IF(COUNTIF(BU$3:BU338,G339)&gt;0,"",G339),"")</f>
        <v/>
      </c>
    </row>
    <row r="340" spans="1:73" ht="18" x14ac:dyDescent="0.2">
      <c r="A340" s="595" t="str">
        <f t="shared" si="88"/>
        <v/>
      </c>
      <c r="B340" s="596"/>
      <c r="C340" s="596"/>
      <c r="D340" s="596"/>
      <c r="E340" s="597"/>
      <c r="F340" s="596"/>
      <c r="G340" s="596"/>
      <c r="H340" s="598"/>
      <c r="I340" s="598"/>
      <c r="J340" s="598"/>
      <c r="K340" s="948"/>
      <c r="L340" s="822"/>
      <c r="M340" s="822"/>
      <c r="N340" s="950"/>
      <c r="O340" s="599"/>
      <c r="P340" s="597"/>
      <c r="Q340" s="597"/>
      <c r="R340" s="597"/>
      <c r="S340" s="600"/>
      <c r="V340" s="362">
        <f t="shared" si="100"/>
        <v>338</v>
      </c>
      <c r="W340" s="601" t="str">
        <f t="shared" si="101"/>
        <v/>
      </c>
      <c r="X340" s="601" t="str">
        <f t="shared" si="89"/>
        <v/>
      </c>
      <c r="Y340" s="601" t="str">
        <f t="shared" si="90"/>
        <v/>
      </c>
      <c r="Z340" s="601" t="str">
        <f t="shared" si="91"/>
        <v/>
      </c>
      <c r="AA340" s="601" t="str">
        <f t="shared" si="92"/>
        <v/>
      </c>
      <c r="AB340" s="601" t="str">
        <f t="shared" si="93"/>
        <v/>
      </c>
      <c r="AD340" s="362" t="str">
        <f>IF(AK340&lt;&gt;"",MAX(AD$3:AD339)+1,"")</f>
        <v/>
      </c>
      <c r="AE340" s="362" t="str">
        <f>IF(AL340&lt;&gt;"",MAX(AE$3:AE339)+1,"")</f>
        <v/>
      </c>
      <c r="AF340" s="362" t="str">
        <f>IF(AM340&lt;&gt;"",MAX(AF$3:AF339)+1,"")</f>
        <v/>
      </c>
      <c r="AG340" s="362" t="str">
        <f>IF(AN340&lt;&gt;"",MAX(AG$3:AG339)+1,"")</f>
        <v/>
      </c>
      <c r="AH340" s="362" t="str">
        <f>IF(AO340&lt;&gt;"",MAX(AH$3:AH339)+1,"")</f>
        <v/>
      </c>
      <c r="AI340" s="362" t="str">
        <f>IF(AP340&lt;&gt;"",MAX(AI$3:AI339)+1,"")</f>
        <v/>
      </c>
      <c r="AK340" s="362" t="str">
        <f>IF(B340="","",IF(COUNTIF($AK$3:AL339,B340)=0,B340,""))</f>
        <v/>
      </c>
      <c r="AL340" s="362" t="str">
        <f>IF(C340="","",IF($B340='Oneri di Urbanizzazione'!$E$29,IF(COUNTIF($AL$3:AL339,$C340)=0,$C340,""),""))</f>
        <v/>
      </c>
      <c r="AM340" s="362" t="str">
        <f>IF(D340="","",IF(AND($B340='Oneri di Urbanizzazione'!$E$29,$C340='Oneri di Urbanizzazione'!$E$31),IF(COUNTIF(AM$3:AM339,$D340)=0,$D340,""),""))</f>
        <v/>
      </c>
      <c r="AN340" s="362" t="str">
        <f>IF(E340="","",IF(AND($B340='Oneri di Urbanizzazione'!$E$29,$C340='Oneri di Urbanizzazione'!$E$31,$D340='Oneri di Urbanizzazione'!$E$34),IF(COUNTIF(AN$3:AN339,$E340)=0,$E340,""),""))</f>
        <v/>
      </c>
      <c r="AO340" s="362" t="str">
        <f>IF(F340="","",IF(AND($B340='Oneri di Urbanizzazione'!$E$29,$C340='Oneri di Urbanizzazione'!$E$31,$D340='Oneri di Urbanizzazione'!$E$34,$E340='Oneri di Urbanizzazione'!$E$36),IF(COUNTIF(AO$3:AO339,$F340)=0,$F340,""),""))</f>
        <v/>
      </c>
      <c r="AP340" s="362" t="str">
        <f>IF(G340="","",IF(AND($B340='Oneri di Urbanizzazione'!$E$29,$C340='Oneri di Urbanizzazione'!$E$31,$D340='Oneri di Urbanizzazione'!$E$34,$E340='Oneri di Urbanizzazione'!$E$36,$F340='Oneri di Urbanizzazione'!$E$38),IF(COUNTIF(AP$3:AP339,$G340)=0,$G340,""),""))</f>
        <v/>
      </c>
      <c r="AY340">
        <f t="shared" si="102"/>
        <v>338</v>
      </c>
      <c r="AZ340" s="375" t="str">
        <f t="shared" si="94"/>
        <v/>
      </c>
      <c r="BA340" s="375" t="str">
        <f t="shared" si="95"/>
        <v/>
      </c>
      <c r="BB340" s="375" t="str">
        <f t="shared" si="96"/>
        <v/>
      </c>
      <c r="BC340" s="375" t="str">
        <f t="shared" si="97"/>
        <v/>
      </c>
      <c r="BD340" s="375" t="str">
        <f t="shared" si="98"/>
        <v/>
      </c>
      <c r="BE340" s="375" t="str">
        <f t="shared" si="99"/>
        <v/>
      </c>
      <c r="BI340" t="str">
        <f>IF(BP340&lt;&gt;"",MAX(BI$3:BI339)+1,"")</f>
        <v/>
      </c>
      <c r="BJ340" t="str">
        <f>IF(BQ340&lt;&gt;"",MAX(BJ$3:BJ339)+1,"")</f>
        <v/>
      </c>
      <c r="BK340" t="str">
        <f>IF(BR340&lt;&gt;"",MAX(BK$3:BK339)+1,"")</f>
        <v/>
      </c>
      <c r="BL340" t="str">
        <f>IF(BS340&lt;&gt;"",MAX(BL$3:BL339)+1,"")</f>
        <v/>
      </c>
      <c r="BM340" t="str">
        <f>IF(BT340&lt;&gt;"",MAX(BM$3:BM339)+1,"")</f>
        <v/>
      </c>
      <c r="BN340" t="str">
        <f>IF(BU340&lt;&gt;"",MAX(BN$3:BN339)+1,"")</f>
        <v/>
      </c>
      <c r="BP340" t="str">
        <f>IF(B340&lt;&gt;"",IF(COUNTIF(BP$3:BP339,B340)&gt;0,"",B340),"")</f>
        <v/>
      </c>
      <c r="BQ340" t="str">
        <f>IF(C340&lt;&gt;"",IF(COUNTIF(BQ$3:BQ339,C340)&gt;0,"",C340),"")</f>
        <v/>
      </c>
      <c r="BR340" t="str">
        <f>IF(D340&lt;&gt;"",IF(COUNTIF(BR$3:BR339,D340)&gt;0,"",D340),"")</f>
        <v/>
      </c>
      <c r="BS340" t="str">
        <f>IF(E340&lt;&gt;"",IF(COUNTIF(BS$3:BS339,E340)&gt;0,"",E340),"")</f>
        <v/>
      </c>
      <c r="BT340" t="str">
        <f>IF(F340&lt;&gt;"",IF(COUNTIF(BT$3:BT339,F340)&gt;0,"",F340),"")</f>
        <v/>
      </c>
      <c r="BU340" t="str">
        <f>IF(G340&lt;&gt;"",IF(COUNTIF(BU$3:BU339,G340)&gt;0,"",G340),"")</f>
        <v/>
      </c>
    </row>
    <row r="341" spans="1:73" ht="18" x14ac:dyDescent="0.2">
      <c r="A341" s="595" t="str">
        <f t="shared" si="88"/>
        <v/>
      </c>
      <c r="B341" s="596"/>
      <c r="C341" s="596"/>
      <c r="D341" s="596"/>
      <c r="E341" s="597"/>
      <c r="F341" s="596"/>
      <c r="G341" s="596"/>
      <c r="H341" s="598"/>
      <c r="I341" s="598"/>
      <c r="J341" s="598"/>
      <c r="K341" s="948"/>
      <c r="L341" s="822"/>
      <c r="M341" s="822"/>
      <c r="N341" s="950"/>
      <c r="O341" s="599"/>
      <c r="P341" s="597"/>
      <c r="Q341" s="597"/>
      <c r="R341" s="597"/>
      <c r="S341" s="600"/>
      <c r="V341" s="362">
        <f t="shared" si="100"/>
        <v>339</v>
      </c>
      <c r="W341" s="601" t="str">
        <f t="shared" si="101"/>
        <v/>
      </c>
      <c r="X341" s="601" t="str">
        <f t="shared" si="89"/>
        <v/>
      </c>
      <c r="Y341" s="601" t="str">
        <f t="shared" si="90"/>
        <v/>
      </c>
      <c r="Z341" s="601" t="str">
        <f t="shared" si="91"/>
        <v/>
      </c>
      <c r="AA341" s="601" t="str">
        <f t="shared" si="92"/>
        <v/>
      </c>
      <c r="AB341" s="601" t="str">
        <f t="shared" si="93"/>
        <v/>
      </c>
      <c r="AD341" s="362" t="str">
        <f>IF(AK341&lt;&gt;"",MAX(AD$3:AD340)+1,"")</f>
        <v/>
      </c>
      <c r="AE341" s="362" t="str">
        <f>IF(AL341&lt;&gt;"",MAX(AE$3:AE340)+1,"")</f>
        <v/>
      </c>
      <c r="AF341" s="362" t="str">
        <f>IF(AM341&lt;&gt;"",MAX(AF$3:AF340)+1,"")</f>
        <v/>
      </c>
      <c r="AG341" s="362" t="str">
        <f>IF(AN341&lt;&gt;"",MAX(AG$3:AG340)+1,"")</f>
        <v/>
      </c>
      <c r="AH341" s="362" t="str">
        <f>IF(AO341&lt;&gt;"",MAX(AH$3:AH340)+1,"")</f>
        <v/>
      </c>
      <c r="AI341" s="362" t="str">
        <f>IF(AP341&lt;&gt;"",MAX(AI$3:AI340)+1,"")</f>
        <v/>
      </c>
      <c r="AK341" s="362" t="str">
        <f>IF(B341="","",IF(COUNTIF($AK$3:AL340,B341)=0,B341,""))</f>
        <v/>
      </c>
      <c r="AL341" s="362" t="str">
        <f>IF(C341="","",IF($B341='Oneri di Urbanizzazione'!$E$29,IF(COUNTIF($AL$3:AL340,$C341)=0,$C341,""),""))</f>
        <v/>
      </c>
      <c r="AM341" s="362" t="str">
        <f>IF(D341="","",IF(AND($B341='Oneri di Urbanizzazione'!$E$29,$C341='Oneri di Urbanizzazione'!$E$31),IF(COUNTIF(AM$3:AM340,$D341)=0,$D341,""),""))</f>
        <v/>
      </c>
      <c r="AN341" s="362" t="str">
        <f>IF(E341="","",IF(AND($B341='Oneri di Urbanizzazione'!$E$29,$C341='Oneri di Urbanizzazione'!$E$31,$D341='Oneri di Urbanizzazione'!$E$34),IF(COUNTIF(AN$3:AN340,$E341)=0,$E341,""),""))</f>
        <v/>
      </c>
      <c r="AO341" s="362" t="str">
        <f>IF(F341="","",IF(AND($B341='Oneri di Urbanizzazione'!$E$29,$C341='Oneri di Urbanizzazione'!$E$31,$D341='Oneri di Urbanizzazione'!$E$34,$E341='Oneri di Urbanizzazione'!$E$36),IF(COUNTIF(AO$3:AO340,$F341)=0,$F341,""),""))</f>
        <v/>
      </c>
      <c r="AP341" s="362" t="str">
        <f>IF(G341="","",IF(AND($B341='Oneri di Urbanizzazione'!$E$29,$C341='Oneri di Urbanizzazione'!$E$31,$D341='Oneri di Urbanizzazione'!$E$34,$E341='Oneri di Urbanizzazione'!$E$36,$F341='Oneri di Urbanizzazione'!$E$38),IF(COUNTIF(AP$3:AP340,$G341)=0,$G341,""),""))</f>
        <v/>
      </c>
      <c r="AY341">
        <f t="shared" si="102"/>
        <v>339</v>
      </c>
      <c r="AZ341" s="375" t="str">
        <f t="shared" si="94"/>
        <v/>
      </c>
      <c r="BA341" s="375" t="str">
        <f t="shared" si="95"/>
        <v/>
      </c>
      <c r="BB341" s="375" t="str">
        <f t="shared" si="96"/>
        <v/>
      </c>
      <c r="BC341" s="375" t="str">
        <f t="shared" si="97"/>
        <v/>
      </c>
      <c r="BD341" s="375" t="str">
        <f t="shared" si="98"/>
        <v/>
      </c>
      <c r="BE341" s="375" t="str">
        <f t="shared" si="99"/>
        <v/>
      </c>
      <c r="BI341" t="str">
        <f>IF(BP341&lt;&gt;"",MAX(BI$3:BI340)+1,"")</f>
        <v/>
      </c>
      <c r="BJ341" t="str">
        <f>IF(BQ341&lt;&gt;"",MAX(BJ$3:BJ340)+1,"")</f>
        <v/>
      </c>
      <c r="BK341" t="str">
        <f>IF(BR341&lt;&gt;"",MAX(BK$3:BK340)+1,"")</f>
        <v/>
      </c>
      <c r="BL341" t="str">
        <f>IF(BS341&lt;&gt;"",MAX(BL$3:BL340)+1,"")</f>
        <v/>
      </c>
      <c r="BM341" t="str">
        <f>IF(BT341&lt;&gt;"",MAX(BM$3:BM340)+1,"")</f>
        <v/>
      </c>
      <c r="BN341" t="str">
        <f>IF(BU341&lt;&gt;"",MAX(BN$3:BN340)+1,"")</f>
        <v/>
      </c>
      <c r="BP341" t="str">
        <f>IF(B341&lt;&gt;"",IF(COUNTIF(BP$3:BP340,B341)&gt;0,"",B341),"")</f>
        <v/>
      </c>
      <c r="BQ341" t="str">
        <f>IF(C341&lt;&gt;"",IF(COUNTIF(BQ$3:BQ340,C341)&gt;0,"",C341),"")</f>
        <v/>
      </c>
      <c r="BR341" t="str">
        <f>IF(D341&lt;&gt;"",IF(COUNTIF(BR$3:BR340,D341)&gt;0,"",D341),"")</f>
        <v/>
      </c>
      <c r="BS341" t="str">
        <f>IF(E341&lt;&gt;"",IF(COUNTIF(BS$3:BS340,E341)&gt;0,"",E341),"")</f>
        <v/>
      </c>
      <c r="BT341" t="str">
        <f>IF(F341&lt;&gt;"",IF(COUNTIF(BT$3:BT340,F341)&gt;0,"",F341),"")</f>
        <v/>
      </c>
      <c r="BU341" t="str">
        <f>IF(G341&lt;&gt;"",IF(COUNTIF(BU$3:BU340,G341)&gt;0,"",G341),"")</f>
        <v/>
      </c>
    </row>
    <row r="342" spans="1:73" ht="18" x14ac:dyDescent="0.2">
      <c r="A342" s="595" t="str">
        <f t="shared" si="88"/>
        <v/>
      </c>
      <c r="B342" s="596"/>
      <c r="C342" s="596"/>
      <c r="D342" s="596"/>
      <c r="E342" s="597"/>
      <c r="F342" s="596"/>
      <c r="G342" s="596"/>
      <c r="H342" s="598"/>
      <c r="I342" s="598"/>
      <c r="J342" s="598"/>
      <c r="K342" s="948"/>
      <c r="L342" s="822"/>
      <c r="M342" s="822"/>
      <c r="N342" s="950"/>
      <c r="O342" s="599"/>
      <c r="P342" s="597"/>
      <c r="Q342" s="597"/>
      <c r="R342" s="597"/>
      <c r="S342" s="600"/>
      <c r="V342" s="362">
        <f t="shared" si="100"/>
        <v>340</v>
      </c>
      <c r="W342" s="601" t="str">
        <f t="shared" si="101"/>
        <v/>
      </c>
      <c r="X342" s="601" t="str">
        <f t="shared" si="89"/>
        <v/>
      </c>
      <c r="Y342" s="601" t="str">
        <f t="shared" si="90"/>
        <v/>
      </c>
      <c r="Z342" s="601" t="str">
        <f t="shared" si="91"/>
        <v/>
      </c>
      <c r="AA342" s="601" t="str">
        <f t="shared" si="92"/>
        <v/>
      </c>
      <c r="AB342" s="601" t="str">
        <f t="shared" si="93"/>
        <v/>
      </c>
      <c r="AD342" s="362" t="str">
        <f>IF(AK342&lt;&gt;"",MAX(AD$3:AD341)+1,"")</f>
        <v/>
      </c>
      <c r="AE342" s="362" t="str">
        <f>IF(AL342&lt;&gt;"",MAX(AE$3:AE341)+1,"")</f>
        <v/>
      </c>
      <c r="AF342" s="362" t="str">
        <f>IF(AM342&lt;&gt;"",MAX(AF$3:AF341)+1,"")</f>
        <v/>
      </c>
      <c r="AG342" s="362" t="str">
        <f>IF(AN342&lt;&gt;"",MAX(AG$3:AG341)+1,"")</f>
        <v/>
      </c>
      <c r="AH342" s="362" t="str">
        <f>IF(AO342&lt;&gt;"",MAX(AH$3:AH341)+1,"")</f>
        <v/>
      </c>
      <c r="AI342" s="362" t="str">
        <f>IF(AP342&lt;&gt;"",MAX(AI$3:AI341)+1,"")</f>
        <v/>
      </c>
      <c r="AK342" s="362" t="str">
        <f>IF(B342="","",IF(COUNTIF($AK$3:AL341,B342)=0,B342,""))</f>
        <v/>
      </c>
      <c r="AL342" s="362" t="str">
        <f>IF(C342="","",IF($B342='Oneri di Urbanizzazione'!$E$29,IF(COUNTIF($AL$3:AL341,$C342)=0,$C342,""),""))</f>
        <v/>
      </c>
      <c r="AM342" s="362" t="str">
        <f>IF(D342="","",IF(AND($B342='Oneri di Urbanizzazione'!$E$29,$C342='Oneri di Urbanizzazione'!$E$31),IF(COUNTIF(AM$3:AM341,$D342)=0,$D342,""),""))</f>
        <v/>
      </c>
      <c r="AN342" s="362" t="str">
        <f>IF(E342="","",IF(AND($B342='Oneri di Urbanizzazione'!$E$29,$C342='Oneri di Urbanizzazione'!$E$31,$D342='Oneri di Urbanizzazione'!$E$34),IF(COUNTIF(AN$3:AN341,$E342)=0,$E342,""),""))</f>
        <v/>
      </c>
      <c r="AO342" s="362" t="str">
        <f>IF(F342="","",IF(AND($B342='Oneri di Urbanizzazione'!$E$29,$C342='Oneri di Urbanizzazione'!$E$31,$D342='Oneri di Urbanizzazione'!$E$34,$E342='Oneri di Urbanizzazione'!$E$36),IF(COUNTIF(AO$3:AO341,$F342)=0,$F342,""),""))</f>
        <v/>
      </c>
      <c r="AP342" s="362" t="str">
        <f>IF(G342="","",IF(AND($B342='Oneri di Urbanizzazione'!$E$29,$C342='Oneri di Urbanizzazione'!$E$31,$D342='Oneri di Urbanizzazione'!$E$34,$E342='Oneri di Urbanizzazione'!$E$36,$F342='Oneri di Urbanizzazione'!$E$38),IF(COUNTIF(AP$3:AP341,$G342)=0,$G342,""),""))</f>
        <v/>
      </c>
      <c r="AY342">
        <f t="shared" si="102"/>
        <v>340</v>
      </c>
      <c r="AZ342" s="375" t="str">
        <f t="shared" si="94"/>
        <v/>
      </c>
      <c r="BA342" s="375" t="str">
        <f t="shared" si="95"/>
        <v/>
      </c>
      <c r="BB342" s="375" t="str">
        <f t="shared" si="96"/>
        <v/>
      </c>
      <c r="BC342" s="375" t="str">
        <f t="shared" si="97"/>
        <v/>
      </c>
      <c r="BD342" s="375" t="str">
        <f t="shared" si="98"/>
        <v/>
      </c>
      <c r="BE342" s="375" t="str">
        <f t="shared" si="99"/>
        <v/>
      </c>
      <c r="BI342" t="str">
        <f>IF(BP342&lt;&gt;"",MAX(BI$3:BI341)+1,"")</f>
        <v/>
      </c>
      <c r="BJ342" t="str">
        <f>IF(BQ342&lt;&gt;"",MAX(BJ$3:BJ341)+1,"")</f>
        <v/>
      </c>
      <c r="BK342" t="str">
        <f>IF(BR342&lt;&gt;"",MAX(BK$3:BK341)+1,"")</f>
        <v/>
      </c>
      <c r="BL342" t="str">
        <f>IF(BS342&lt;&gt;"",MAX(BL$3:BL341)+1,"")</f>
        <v/>
      </c>
      <c r="BM342" t="str">
        <f>IF(BT342&lt;&gt;"",MAX(BM$3:BM341)+1,"")</f>
        <v/>
      </c>
      <c r="BN342" t="str">
        <f>IF(BU342&lt;&gt;"",MAX(BN$3:BN341)+1,"")</f>
        <v/>
      </c>
      <c r="BP342" t="str">
        <f>IF(B342&lt;&gt;"",IF(COUNTIF(BP$3:BP341,B342)&gt;0,"",B342),"")</f>
        <v/>
      </c>
      <c r="BQ342" t="str">
        <f>IF(C342&lt;&gt;"",IF(COUNTIF(BQ$3:BQ341,C342)&gt;0,"",C342),"")</f>
        <v/>
      </c>
      <c r="BR342" t="str">
        <f>IF(D342&lt;&gt;"",IF(COUNTIF(BR$3:BR341,D342)&gt;0,"",D342),"")</f>
        <v/>
      </c>
      <c r="BS342" t="str">
        <f>IF(E342&lt;&gt;"",IF(COUNTIF(BS$3:BS341,E342)&gt;0,"",E342),"")</f>
        <v/>
      </c>
      <c r="BT342" t="str">
        <f>IF(F342&lt;&gt;"",IF(COUNTIF(BT$3:BT341,F342)&gt;0,"",F342),"")</f>
        <v/>
      </c>
      <c r="BU342" t="str">
        <f>IF(G342&lt;&gt;"",IF(COUNTIF(BU$3:BU341,G342)&gt;0,"",G342),"")</f>
        <v/>
      </c>
    </row>
    <row r="343" spans="1:73" ht="18" x14ac:dyDescent="0.2">
      <c r="A343" s="595" t="str">
        <f t="shared" si="88"/>
        <v/>
      </c>
      <c r="B343" s="596"/>
      <c r="C343" s="596"/>
      <c r="D343" s="596"/>
      <c r="E343" s="597"/>
      <c r="F343" s="596"/>
      <c r="G343" s="596"/>
      <c r="H343" s="598"/>
      <c r="I343" s="598"/>
      <c r="J343" s="598"/>
      <c r="K343" s="948"/>
      <c r="L343" s="822"/>
      <c r="M343" s="822"/>
      <c r="N343" s="950"/>
      <c r="O343" s="599"/>
      <c r="P343" s="597"/>
      <c r="Q343" s="597"/>
      <c r="R343" s="597"/>
      <c r="S343" s="600"/>
      <c r="V343" s="362">
        <f t="shared" si="100"/>
        <v>341</v>
      </c>
      <c r="W343" s="601" t="str">
        <f t="shared" si="101"/>
        <v/>
      </c>
      <c r="X343" s="601" t="str">
        <f t="shared" si="89"/>
        <v/>
      </c>
      <c r="Y343" s="601" t="str">
        <f t="shared" si="90"/>
        <v/>
      </c>
      <c r="Z343" s="601" t="str">
        <f t="shared" si="91"/>
        <v/>
      </c>
      <c r="AA343" s="601" t="str">
        <f t="shared" si="92"/>
        <v/>
      </c>
      <c r="AB343" s="601" t="str">
        <f t="shared" si="93"/>
        <v/>
      </c>
      <c r="AD343" s="362" t="str">
        <f>IF(AK343&lt;&gt;"",MAX(AD$3:AD342)+1,"")</f>
        <v/>
      </c>
      <c r="AE343" s="362" t="str">
        <f>IF(AL343&lt;&gt;"",MAX(AE$3:AE342)+1,"")</f>
        <v/>
      </c>
      <c r="AF343" s="362" t="str">
        <f>IF(AM343&lt;&gt;"",MAX(AF$3:AF342)+1,"")</f>
        <v/>
      </c>
      <c r="AG343" s="362" t="str">
        <f>IF(AN343&lt;&gt;"",MAX(AG$3:AG342)+1,"")</f>
        <v/>
      </c>
      <c r="AH343" s="362" t="str">
        <f>IF(AO343&lt;&gt;"",MAX(AH$3:AH342)+1,"")</f>
        <v/>
      </c>
      <c r="AI343" s="362" t="str">
        <f>IF(AP343&lt;&gt;"",MAX(AI$3:AI342)+1,"")</f>
        <v/>
      </c>
      <c r="AK343" s="362" t="str">
        <f>IF(B343="","",IF(COUNTIF($AK$3:AL342,B343)=0,B343,""))</f>
        <v/>
      </c>
      <c r="AL343" s="362" t="str">
        <f>IF(C343="","",IF($B343='Oneri di Urbanizzazione'!$E$29,IF(COUNTIF($AL$3:AL342,$C343)=0,$C343,""),""))</f>
        <v/>
      </c>
      <c r="AM343" s="362" t="str">
        <f>IF(D343="","",IF(AND($B343='Oneri di Urbanizzazione'!$E$29,$C343='Oneri di Urbanizzazione'!$E$31),IF(COUNTIF(AM$3:AM342,$D343)=0,$D343,""),""))</f>
        <v/>
      </c>
      <c r="AN343" s="362" t="str">
        <f>IF(E343="","",IF(AND($B343='Oneri di Urbanizzazione'!$E$29,$C343='Oneri di Urbanizzazione'!$E$31,$D343='Oneri di Urbanizzazione'!$E$34),IF(COUNTIF(AN$3:AN342,$E343)=0,$E343,""),""))</f>
        <v/>
      </c>
      <c r="AO343" s="362" t="str">
        <f>IF(F343="","",IF(AND($B343='Oneri di Urbanizzazione'!$E$29,$C343='Oneri di Urbanizzazione'!$E$31,$D343='Oneri di Urbanizzazione'!$E$34,$E343='Oneri di Urbanizzazione'!$E$36),IF(COUNTIF(AO$3:AO342,$F343)=0,$F343,""),""))</f>
        <v/>
      </c>
      <c r="AP343" s="362" t="str">
        <f>IF(G343="","",IF(AND($B343='Oneri di Urbanizzazione'!$E$29,$C343='Oneri di Urbanizzazione'!$E$31,$D343='Oneri di Urbanizzazione'!$E$34,$E343='Oneri di Urbanizzazione'!$E$36,$F343='Oneri di Urbanizzazione'!$E$38),IF(COUNTIF(AP$3:AP342,$G343)=0,$G343,""),""))</f>
        <v/>
      </c>
      <c r="AY343">
        <f t="shared" si="102"/>
        <v>341</v>
      </c>
      <c r="AZ343" s="375" t="str">
        <f t="shared" si="94"/>
        <v/>
      </c>
      <c r="BA343" s="375" t="str">
        <f t="shared" si="95"/>
        <v/>
      </c>
      <c r="BB343" s="375" t="str">
        <f t="shared" si="96"/>
        <v/>
      </c>
      <c r="BC343" s="375" t="str">
        <f t="shared" si="97"/>
        <v/>
      </c>
      <c r="BD343" s="375" t="str">
        <f t="shared" si="98"/>
        <v/>
      </c>
      <c r="BE343" s="375" t="str">
        <f t="shared" si="99"/>
        <v/>
      </c>
      <c r="BI343" t="str">
        <f>IF(BP343&lt;&gt;"",MAX(BI$3:BI342)+1,"")</f>
        <v/>
      </c>
      <c r="BJ343" t="str">
        <f>IF(BQ343&lt;&gt;"",MAX(BJ$3:BJ342)+1,"")</f>
        <v/>
      </c>
      <c r="BK343" t="str">
        <f>IF(BR343&lt;&gt;"",MAX(BK$3:BK342)+1,"")</f>
        <v/>
      </c>
      <c r="BL343" t="str">
        <f>IF(BS343&lt;&gt;"",MAX(BL$3:BL342)+1,"")</f>
        <v/>
      </c>
      <c r="BM343" t="str">
        <f>IF(BT343&lt;&gt;"",MAX(BM$3:BM342)+1,"")</f>
        <v/>
      </c>
      <c r="BN343" t="str">
        <f>IF(BU343&lt;&gt;"",MAX(BN$3:BN342)+1,"")</f>
        <v/>
      </c>
      <c r="BP343" t="str">
        <f>IF(B343&lt;&gt;"",IF(COUNTIF(BP$3:BP342,B343)&gt;0,"",B343),"")</f>
        <v/>
      </c>
      <c r="BQ343" t="str">
        <f>IF(C343&lt;&gt;"",IF(COUNTIF(BQ$3:BQ342,C343)&gt;0,"",C343),"")</f>
        <v/>
      </c>
      <c r="BR343" t="str">
        <f>IF(D343&lt;&gt;"",IF(COUNTIF(BR$3:BR342,D343)&gt;0,"",D343),"")</f>
        <v/>
      </c>
      <c r="BS343" t="str">
        <f>IF(E343&lt;&gt;"",IF(COUNTIF(BS$3:BS342,E343)&gt;0,"",E343),"")</f>
        <v/>
      </c>
      <c r="BT343" t="str">
        <f>IF(F343&lt;&gt;"",IF(COUNTIF(BT$3:BT342,F343)&gt;0,"",F343),"")</f>
        <v/>
      </c>
      <c r="BU343" t="str">
        <f>IF(G343&lt;&gt;"",IF(COUNTIF(BU$3:BU342,G343)&gt;0,"",G343),"")</f>
        <v/>
      </c>
    </row>
    <row r="344" spans="1:73" ht="18" x14ac:dyDescent="0.2">
      <c r="A344" s="595" t="str">
        <f t="shared" si="88"/>
        <v/>
      </c>
      <c r="B344" s="596"/>
      <c r="C344" s="596"/>
      <c r="D344" s="596"/>
      <c r="E344" s="597"/>
      <c r="F344" s="596"/>
      <c r="G344" s="596"/>
      <c r="H344" s="598"/>
      <c r="I344" s="598"/>
      <c r="J344" s="598"/>
      <c r="K344" s="948"/>
      <c r="L344" s="822"/>
      <c r="M344" s="822"/>
      <c r="N344" s="950"/>
      <c r="O344" s="599"/>
      <c r="P344" s="597"/>
      <c r="Q344" s="597"/>
      <c r="R344" s="597"/>
      <c r="S344" s="600"/>
      <c r="V344" s="362">
        <f t="shared" si="100"/>
        <v>342</v>
      </c>
      <c r="W344" s="601" t="str">
        <f t="shared" si="101"/>
        <v/>
      </c>
      <c r="X344" s="601" t="str">
        <f t="shared" si="89"/>
        <v/>
      </c>
      <c r="Y344" s="601" t="str">
        <f t="shared" si="90"/>
        <v/>
      </c>
      <c r="Z344" s="601" t="str">
        <f t="shared" si="91"/>
        <v/>
      </c>
      <c r="AA344" s="601" t="str">
        <f t="shared" si="92"/>
        <v/>
      </c>
      <c r="AB344" s="601" t="str">
        <f t="shared" si="93"/>
        <v/>
      </c>
      <c r="AD344" s="362" t="str">
        <f>IF(AK344&lt;&gt;"",MAX(AD$3:AD343)+1,"")</f>
        <v/>
      </c>
      <c r="AE344" s="362" t="str">
        <f>IF(AL344&lt;&gt;"",MAX(AE$3:AE343)+1,"")</f>
        <v/>
      </c>
      <c r="AF344" s="362" t="str">
        <f>IF(AM344&lt;&gt;"",MAX(AF$3:AF343)+1,"")</f>
        <v/>
      </c>
      <c r="AG344" s="362" t="str">
        <f>IF(AN344&lt;&gt;"",MAX(AG$3:AG343)+1,"")</f>
        <v/>
      </c>
      <c r="AH344" s="362" t="str">
        <f>IF(AO344&lt;&gt;"",MAX(AH$3:AH343)+1,"")</f>
        <v/>
      </c>
      <c r="AI344" s="362" t="str">
        <f>IF(AP344&lt;&gt;"",MAX(AI$3:AI343)+1,"")</f>
        <v/>
      </c>
      <c r="AK344" s="362" t="str">
        <f>IF(B344="","",IF(COUNTIF($AK$3:AL343,B344)=0,B344,""))</f>
        <v/>
      </c>
      <c r="AL344" s="362" t="str">
        <f>IF(C344="","",IF($B344='Oneri di Urbanizzazione'!$E$29,IF(COUNTIF($AL$3:AL343,$C344)=0,$C344,""),""))</f>
        <v/>
      </c>
      <c r="AM344" s="362" t="str">
        <f>IF(D344="","",IF(AND($B344='Oneri di Urbanizzazione'!$E$29,$C344='Oneri di Urbanizzazione'!$E$31),IF(COUNTIF(AM$3:AM343,$D344)=0,$D344,""),""))</f>
        <v/>
      </c>
      <c r="AN344" s="362" t="str">
        <f>IF(E344="","",IF(AND($B344='Oneri di Urbanizzazione'!$E$29,$C344='Oneri di Urbanizzazione'!$E$31,$D344='Oneri di Urbanizzazione'!$E$34),IF(COUNTIF(AN$3:AN343,$E344)=0,$E344,""),""))</f>
        <v/>
      </c>
      <c r="AO344" s="362" t="str">
        <f>IF(F344="","",IF(AND($B344='Oneri di Urbanizzazione'!$E$29,$C344='Oneri di Urbanizzazione'!$E$31,$D344='Oneri di Urbanizzazione'!$E$34,$E344='Oneri di Urbanizzazione'!$E$36),IF(COUNTIF(AO$3:AO343,$F344)=0,$F344,""),""))</f>
        <v/>
      </c>
      <c r="AP344" s="362" t="str">
        <f>IF(G344="","",IF(AND($B344='Oneri di Urbanizzazione'!$E$29,$C344='Oneri di Urbanizzazione'!$E$31,$D344='Oneri di Urbanizzazione'!$E$34,$E344='Oneri di Urbanizzazione'!$E$36,$F344='Oneri di Urbanizzazione'!$E$38),IF(COUNTIF(AP$3:AP343,$G344)=0,$G344,""),""))</f>
        <v/>
      </c>
      <c r="AY344">
        <f t="shared" si="102"/>
        <v>342</v>
      </c>
      <c r="AZ344" s="375" t="str">
        <f t="shared" si="94"/>
        <v/>
      </c>
      <c r="BA344" s="375" t="str">
        <f t="shared" si="95"/>
        <v/>
      </c>
      <c r="BB344" s="375" t="str">
        <f t="shared" si="96"/>
        <v/>
      </c>
      <c r="BC344" s="375" t="str">
        <f t="shared" si="97"/>
        <v/>
      </c>
      <c r="BD344" s="375" t="str">
        <f t="shared" si="98"/>
        <v/>
      </c>
      <c r="BE344" s="375" t="str">
        <f t="shared" si="99"/>
        <v/>
      </c>
      <c r="BI344" t="str">
        <f>IF(BP344&lt;&gt;"",MAX(BI$3:BI343)+1,"")</f>
        <v/>
      </c>
      <c r="BJ344" t="str">
        <f>IF(BQ344&lt;&gt;"",MAX(BJ$3:BJ343)+1,"")</f>
        <v/>
      </c>
      <c r="BK344" t="str">
        <f>IF(BR344&lt;&gt;"",MAX(BK$3:BK343)+1,"")</f>
        <v/>
      </c>
      <c r="BL344" t="str">
        <f>IF(BS344&lt;&gt;"",MAX(BL$3:BL343)+1,"")</f>
        <v/>
      </c>
      <c r="BM344" t="str">
        <f>IF(BT344&lt;&gt;"",MAX(BM$3:BM343)+1,"")</f>
        <v/>
      </c>
      <c r="BN344" t="str">
        <f>IF(BU344&lt;&gt;"",MAX(BN$3:BN343)+1,"")</f>
        <v/>
      </c>
      <c r="BP344" t="str">
        <f>IF(B344&lt;&gt;"",IF(COUNTIF(BP$3:BP343,B344)&gt;0,"",B344),"")</f>
        <v/>
      </c>
      <c r="BQ344" t="str">
        <f>IF(C344&lt;&gt;"",IF(COUNTIF(BQ$3:BQ343,C344)&gt;0,"",C344),"")</f>
        <v/>
      </c>
      <c r="BR344" t="str">
        <f>IF(D344&lt;&gt;"",IF(COUNTIF(BR$3:BR343,D344)&gt;0,"",D344),"")</f>
        <v/>
      </c>
      <c r="BS344" t="str">
        <f>IF(E344&lt;&gt;"",IF(COUNTIF(BS$3:BS343,E344)&gt;0,"",E344),"")</f>
        <v/>
      </c>
      <c r="BT344" t="str">
        <f>IF(F344&lt;&gt;"",IF(COUNTIF(BT$3:BT343,F344)&gt;0,"",F344),"")</f>
        <v/>
      </c>
      <c r="BU344" t="str">
        <f>IF(G344&lt;&gt;"",IF(COUNTIF(BU$3:BU343,G344)&gt;0,"",G344),"")</f>
        <v/>
      </c>
    </row>
    <row r="345" spans="1:73" ht="18" x14ac:dyDescent="0.2">
      <c r="A345" s="595" t="str">
        <f t="shared" si="88"/>
        <v/>
      </c>
      <c r="B345" s="596"/>
      <c r="C345" s="596"/>
      <c r="D345" s="596"/>
      <c r="E345" s="597"/>
      <c r="F345" s="596"/>
      <c r="G345" s="596"/>
      <c r="H345" s="598"/>
      <c r="I345" s="598"/>
      <c r="J345" s="598"/>
      <c r="K345" s="948"/>
      <c r="L345" s="822"/>
      <c r="M345" s="822"/>
      <c r="N345" s="950"/>
      <c r="O345" s="599"/>
      <c r="P345" s="597"/>
      <c r="Q345" s="597"/>
      <c r="R345" s="597"/>
      <c r="S345" s="600"/>
      <c r="V345" s="362">
        <f t="shared" si="100"/>
        <v>343</v>
      </c>
      <c r="W345" s="601" t="str">
        <f t="shared" si="101"/>
        <v/>
      </c>
      <c r="X345" s="601" t="str">
        <f t="shared" si="89"/>
        <v/>
      </c>
      <c r="Y345" s="601" t="str">
        <f t="shared" si="90"/>
        <v/>
      </c>
      <c r="Z345" s="601" t="str">
        <f t="shared" si="91"/>
        <v/>
      </c>
      <c r="AA345" s="601" t="str">
        <f t="shared" si="92"/>
        <v/>
      </c>
      <c r="AB345" s="601" t="str">
        <f t="shared" si="93"/>
        <v/>
      </c>
      <c r="AD345" s="362" t="str">
        <f>IF(AK345&lt;&gt;"",MAX(AD$3:AD344)+1,"")</f>
        <v/>
      </c>
      <c r="AE345" s="362" t="str">
        <f>IF(AL345&lt;&gt;"",MAX(AE$3:AE344)+1,"")</f>
        <v/>
      </c>
      <c r="AF345" s="362" t="str">
        <f>IF(AM345&lt;&gt;"",MAX(AF$3:AF344)+1,"")</f>
        <v/>
      </c>
      <c r="AG345" s="362" t="str">
        <f>IF(AN345&lt;&gt;"",MAX(AG$3:AG344)+1,"")</f>
        <v/>
      </c>
      <c r="AH345" s="362" t="str">
        <f>IF(AO345&lt;&gt;"",MAX(AH$3:AH344)+1,"")</f>
        <v/>
      </c>
      <c r="AI345" s="362" t="str">
        <f>IF(AP345&lt;&gt;"",MAX(AI$3:AI344)+1,"")</f>
        <v/>
      </c>
      <c r="AK345" s="362" t="str">
        <f>IF(B345="","",IF(COUNTIF($AK$3:AL344,B345)=0,B345,""))</f>
        <v/>
      </c>
      <c r="AL345" s="362" t="str">
        <f>IF(C345="","",IF($B345='Oneri di Urbanizzazione'!$E$29,IF(COUNTIF($AL$3:AL344,$C345)=0,$C345,""),""))</f>
        <v/>
      </c>
      <c r="AM345" s="362" t="str">
        <f>IF(D345="","",IF(AND($B345='Oneri di Urbanizzazione'!$E$29,$C345='Oneri di Urbanizzazione'!$E$31),IF(COUNTIF(AM$3:AM344,$D345)=0,$D345,""),""))</f>
        <v/>
      </c>
      <c r="AN345" s="362" t="str">
        <f>IF(E345="","",IF(AND($B345='Oneri di Urbanizzazione'!$E$29,$C345='Oneri di Urbanizzazione'!$E$31,$D345='Oneri di Urbanizzazione'!$E$34),IF(COUNTIF(AN$3:AN344,$E345)=0,$E345,""),""))</f>
        <v/>
      </c>
      <c r="AO345" s="362" t="str">
        <f>IF(F345="","",IF(AND($B345='Oneri di Urbanizzazione'!$E$29,$C345='Oneri di Urbanizzazione'!$E$31,$D345='Oneri di Urbanizzazione'!$E$34,$E345='Oneri di Urbanizzazione'!$E$36),IF(COUNTIF(AO$3:AO344,$F345)=0,$F345,""),""))</f>
        <v/>
      </c>
      <c r="AP345" s="362" t="str">
        <f>IF(G345="","",IF(AND($B345='Oneri di Urbanizzazione'!$E$29,$C345='Oneri di Urbanizzazione'!$E$31,$D345='Oneri di Urbanizzazione'!$E$34,$E345='Oneri di Urbanizzazione'!$E$36,$F345='Oneri di Urbanizzazione'!$E$38),IF(COUNTIF(AP$3:AP344,$G345)=0,$G345,""),""))</f>
        <v/>
      </c>
      <c r="AY345">
        <f t="shared" si="102"/>
        <v>343</v>
      </c>
      <c r="AZ345" s="375" t="str">
        <f t="shared" si="94"/>
        <v/>
      </c>
      <c r="BA345" s="375" t="str">
        <f t="shared" si="95"/>
        <v/>
      </c>
      <c r="BB345" s="375" t="str">
        <f t="shared" si="96"/>
        <v/>
      </c>
      <c r="BC345" s="375" t="str">
        <f t="shared" si="97"/>
        <v/>
      </c>
      <c r="BD345" s="375" t="str">
        <f t="shared" si="98"/>
        <v/>
      </c>
      <c r="BE345" s="375" t="str">
        <f t="shared" si="99"/>
        <v/>
      </c>
      <c r="BI345" t="str">
        <f>IF(BP345&lt;&gt;"",MAX(BI$3:BI344)+1,"")</f>
        <v/>
      </c>
      <c r="BJ345" t="str">
        <f>IF(BQ345&lt;&gt;"",MAX(BJ$3:BJ344)+1,"")</f>
        <v/>
      </c>
      <c r="BK345" t="str">
        <f>IF(BR345&lt;&gt;"",MAX(BK$3:BK344)+1,"")</f>
        <v/>
      </c>
      <c r="BL345" t="str">
        <f>IF(BS345&lt;&gt;"",MAX(BL$3:BL344)+1,"")</f>
        <v/>
      </c>
      <c r="BM345" t="str">
        <f>IF(BT345&lt;&gt;"",MAX(BM$3:BM344)+1,"")</f>
        <v/>
      </c>
      <c r="BN345" t="str">
        <f>IF(BU345&lt;&gt;"",MAX(BN$3:BN344)+1,"")</f>
        <v/>
      </c>
      <c r="BP345" t="str">
        <f>IF(B345&lt;&gt;"",IF(COUNTIF(BP$3:BP344,B345)&gt;0,"",B345),"")</f>
        <v/>
      </c>
      <c r="BQ345" t="str">
        <f>IF(C345&lt;&gt;"",IF(COUNTIF(BQ$3:BQ344,C345)&gt;0,"",C345),"")</f>
        <v/>
      </c>
      <c r="BR345" t="str">
        <f>IF(D345&lt;&gt;"",IF(COUNTIF(BR$3:BR344,D345)&gt;0,"",D345),"")</f>
        <v/>
      </c>
      <c r="BS345" t="str">
        <f>IF(E345&lt;&gt;"",IF(COUNTIF(BS$3:BS344,E345)&gt;0,"",E345),"")</f>
        <v/>
      </c>
      <c r="BT345" t="str">
        <f>IF(F345&lt;&gt;"",IF(COUNTIF(BT$3:BT344,F345)&gt;0,"",F345),"")</f>
        <v/>
      </c>
      <c r="BU345" t="str">
        <f>IF(G345&lt;&gt;"",IF(COUNTIF(BU$3:BU344,G345)&gt;0,"",G345),"")</f>
        <v/>
      </c>
    </row>
    <row r="346" spans="1:73" ht="18" x14ac:dyDescent="0.2">
      <c r="A346" s="595" t="str">
        <f t="shared" si="88"/>
        <v/>
      </c>
      <c r="B346" s="596"/>
      <c r="C346" s="596"/>
      <c r="D346" s="596"/>
      <c r="E346" s="597"/>
      <c r="F346" s="596"/>
      <c r="G346" s="596"/>
      <c r="H346" s="598"/>
      <c r="I346" s="598"/>
      <c r="J346" s="598"/>
      <c r="K346" s="948"/>
      <c r="L346" s="822"/>
      <c r="M346" s="822"/>
      <c r="N346" s="950"/>
      <c r="O346" s="599"/>
      <c r="P346" s="597"/>
      <c r="Q346" s="597"/>
      <c r="R346" s="597"/>
      <c r="S346" s="600"/>
      <c r="V346" s="362">
        <f t="shared" si="100"/>
        <v>344</v>
      </c>
      <c r="W346" s="601" t="str">
        <f t="shared" si="101"/>
        <v/>
      </c>
      <c r="X346" s="601" t="str">
        <f t="shared" si="89"/>
        <v/>
      </c>
      <c r="Y346" s="601" t="str">
        <f t="shared" si="90"/>
        <v/>
      </c>
      <c r="Z346" s="601" t="str">
        <f t="shared" si="91"/>
        <v/>
      </c>
      <c r="AA346" s="601" t="str">
        <f t="shared" si="92"/>
        <v/>
      </c>
      <c r="AB346" s="601" t="str">
        <f t="shared" si="93"/>
        <v/>
      </c>
      <c r="AD346" s="362" t="str">
        <f>IF(AK346&lt;&gt;"",MAX(AD$3:AD345)+1,"")</f>
        <v/>
      </c>
      <c r="AE346" s="362" t="str">
        <f>IF(AL346&lt;&gt;"",MAX(AE$3:AE345)+1,"")</f>
        <v/>
      </c>
      <c r="AF346" s="362" t="str">
        <f>IF(AM346&lt;&gt;"",MAX(AF$3:AF345)+1,"")</f>
        <v/>
      </c>
      <c r="AG346" s="362" t="str">
        <f>IF(AN346&lt;&gt;"",MAX(AG$3:AG345)+1,"")</f>
        <v/>
      </c>
      <c r="AH346" s="362" t="str">
        <f>IF(AO346&lt;&gt;"",MAX(AH$3:AH345)+1,"")</f>
        <v/>
      </c>
      <c r="AI346" s="362" t="str">
        <f>IF(AP346&lt;&gt;"",MAX(AI$3:AI345)+1,"")</f>
        <v/>
      </c>
      <c r="AK346" s="362" t="str">
        <f>IF(B346="","",IF(COUNTIF($AK$3:AL345,B346)=0,B346,""))</f>
        <v/>
      </c>
      <c r="AL346" s="362" t="str">
        <f>IF(C346="","",IF($B346='Oneri di Urbanizzazione'!$E$29,IF(COUNTIF($AL$3:AL345,$C346)=0,$C346,""),""))</f>
        <v/>
      </c>
      <c r="AM346" s="362" t="str">
        <f>IF(D346="","",IF(AND($B346='Oneri di Urbanizzazione'!$E$29,$C346='Oneri di Urbanizzazione'!$E$31),IF(COUNTIF(AM$3:AM345,$D346)=0,$D346,""),""))</f>
        <v/>
      </c>
      <c r="AN346" s="362" t="str">
        <f>IF(E346="","",IF(AND($B346='Oneri di Urbanizzazione'!$E$29,$C346='Oneri di Urbanizzazione'!$E$31,$D346='Oneri di Urbanizzazione'!$E$34),IF(COUNTIF(AN$3:AN345,$E346)=0,$E346,""),""))</f>
        <v/>
      </c>
      <c r="AO346" s="362" t="str">
        <f>IF(F346="","",IF(AND($B346='Oneri di Urbanizzazione'!$E$29,$C346='Oneri di Urbanizzazione'!$E$31,$D346='Oneri di Urbanizzazione'!$E$34,$E346='Oneri di Urbanizzazione'!$E$36),IF(COUNTIF(AO$3:AO345,$F346)=0,$F346,""),""))</f>
        <v/>
      </c>
      <c r="AP346" s="362" t="str">
        <f>IF(G346="","",IF(AND($B346='Oneri di Urbanizzazione'!$E$29,$C346='Oneri di Urbanizzazione'!$E$31,$D346='Oneri di Urbanizzazione'!$E$34,$E346='Oneri di Urbanizzazione'!$E$36,$F346='Oneri di Urbanizzazione'!$E$38),IF(COUNTIF(AP$3:AP345,$G346)=0,$G346,""),""))</f>
        <v/>
      </c>
      <c r="AY346">
        <f t="shared" si="102"/>
        <v>344</v>
      </c>
      <c r="AZ346" s="375" t="str">
        <f t="shared" si="94"/>
        <v/>
      </c>
      <c r="BA346" s="375" t="str">
        <f t="shared" si="95"/>
        <v/>
      </c>
      <c r="BB346" s="375" t="str">
        <f t="shared" si="96"/>
        <v/>
      </c>
      <c r="BC346" s="375" t="str">
        <f t="shared" si="97"/>
        <v/>
      </c>
      <c r="BD346" s="375" t="str">
        <f t="shared" si="98"/>
        <v/>
      </c>
      <c r="BE346" s="375" t="str">
        <f t="shared" si="99"/>
        <v/>
      </c>
      <c r="BI346" t="str">
        <f>IF(BP346&lt;&gt;"",MAX(BI$3:BI345)+1,"")</f>
        <v/>
      </c>
      <c r="BJ346" t="str">
        <f>IF(BQ346&lt;&gt;"",MAX(BJ$3:BJ345)+1,"")</f>
        <v/>
      </c>
      <c r="BK346" t="str">
        <f>IF(BR346&lt;&gt;"",MAX(BK$3:BK345)+1,"")</f>
        <v/>
      </c>
      <c r="BL346" t="str">
        <f>IF(BS346&lt;&gt;"",MAX(BL$3:BL345)+1,"")</f>
        <v/>
      </c>
      <c r="BM346" t="str">
        <f>IF(BT346&lt;&gt;"",MAX(BM$3:BM345)+1,"")</f>
        <v/>
      </c>
      <c r="BN346" t="str">
        <f>IF(BU346&lt;&gt;"",MAX(BN$3:BN345)+1,"")</f>
        <v/>
      </c>
      <c r="BP346" t="str">
        <f>IF(B346&lt;&gt;"",IF(COUNTIF(BP$3:BP345,B346)&gt;0,"",B346),"")</f>
        <v/>
      </c>
      <c r="BQ346" t="str">
        <f>IF(C346&lt;&gt;"",IF(COUNTIF(BQ$3:BQ345,C346)&gt;0,"",C346),"")</f>
        <v/>
      </c>
      <c r="BR346" t="str">
        <f>IF(D346&lt;&gt;"",IF(COUNTIF(BR$3:BR345,D346)&gt;0,"",D346),"")</f>
        <v/>
      </c>
      <c r="BS346" t="str">
        <f>IF(E346&lt;&gt;"",IF(COUNTIF(BS$3:BS345,E346)&gt;0,"",E346),"")</f>
        <v/>
      </c>
      <c r="BT346" t="str">
        <f>IF(F346&lt;&gt;"",IF(COUNTIF(BT$3:BT345,F346)&gt;0,"",F346),"")</f>
        <v/>
      </c>
      <c r="BU346" t="str">
        <f>IF(G346&lt;&gt;"",IF(COUNTIF(BU$3:BU345,G346)&gt;0,"",G346),"")</f>
        <v/>
      </c>
    </row>
    <row r="347" spans="1:73" ht="18" x14ac:dyDescent="0.2">
      <c r="A347" s="595" t="str">
        <f t="shared" si="88"/>
        <v/>
      </c>
      <c r="B347" s="596"/>
      <c r="C347" s="596"/>
      <c r="D347" s="596"/>
      <c r="E347" s="597"/>
      <c r="F347" s="596"/>
      <c r="G347" s="596"/>
      <c r="H347" s="598"/>
      <c r="I347" s="598"/>
      <c r="J347" s="598"/>
      <c r="K347" s="948"/>
      <c r="L347" s="822"/>
      <c r="M347" s="822"/>
      <c r="N347" s="950"/>
      <c r="O347" s="599"/>
      <c r="P347" s="597"/>
      <c r="Q347" s="597"/>
      <c r="R347" s="597"/>
      <c r="S347" s="600"/>
      <c r="V347" s="362">
        <f t="shared" si="100"/>
        <v>345</v>
      </c>
      <c r="W347" s="601" t="str">
        <f t="shared" si="101"/>
        <v/>
      </c>
      <c r="X347" s="601" t="str">
        <f t="shared" si="89"/>
        <v/>
      </c>
      <c r="Y347" s="601" t="str">
        <f t="shared" si="90"/>
        <v/>
      </c>
      <c r="Z347" s="601" t="str">
        <f t="shared" si="91"/>
        <v/>
      </c>
      <c r="AA347" s="601" t="str">
        <f t="shared" si="92"/>
        <v/>
      </c>
      <c r="AB347" s="601" t="str">
        <f t="shared" si="93"/>
        <v/>
      </c>
      <c r="AD347" s="362" t="str">
        <f>IF(AK347&lt;&gt;"",MAX(AD$3:AD346)+1,"")</f>
        <v/>
      </c>
      <c r="AE347" s="362" t="str">
        <f>IF(AL347&lt;&gt;"",MAX(AE$3:AE346)+1,"")</f>
        <v/>
      </c>
      <c r="AF347" s="362" t="str">
        <f>IF(AM347&lt;&gt;"",MAX(AF$3:AF346)+1,"")</f>
        <v/>
      </c>
      <c r="AG347" s="362" t="str">
        <f>IF(AN347&lt;&gt;"",MAX(AG$3:AG346)+1,"")</f>
        <v/>
      </c>
      <c r="AH347" s="362" t="str">
        <f>IF(AO347&lt;&gt;"",MAX(AH$3:AH346)+1,"")</f>
        <v/>
      </c>
      <c r="AI347" s="362" t="str">
        <f>IF(AP347&lt;&gt;"",MAX(AI$3:AI346)+1,"")</f>
        <v/>
      </c>
      <c r="AK347" s="362" t="str">
        <f>IF(B347="","",IF(COUNTIF($AK$3:AL346,B347)=0,B347,""))</f>
        <v/>
      </c>
      <c r="AL347" s="362" t="str">
        <f>IF(C347="","",IF($B347='Oneri di Urbanizzazione'!$E$29,IF(COUNTIF($AL$3:AL346,$C347)=0,$C347,""),""))</f>
        <v/>
      </c>
      <c r="AM347" s="362" t="str">
        <f>IF(D347="","",IF(AND($B347='Oneri di Urbanizzazione'!$E$29,$C347='Oneri di Urbanizzazione'!$E$31),IF(COUNTIF(AM$3:AM346,$D347)=0,$D347,""),""))</f>
        <v/>
      </c>
      <c r="AN347" s="362" t="str">
        <f>IF(E347="","",IF(AND($B347='Oneri di Urbanizzazione'!$E$29,$C347='Oneri di Urbanizzazione'!$E$31,$D347='Oneri di Urbanizzazione'!$E$34),IF(COUNTIF(AN$3:AN346,$E347)=0,$E347,""),""))</f>
        <v/>
      </c>
      <c r="AO347" s="362" t="str">
        <f>IF(F347="","",IF(AND($B347='Oneri di Urbanizzazione'!$E$29,$C347='Oneri di Urbanizzazione'!$E$31,$D347='Oneri di Urbanizzazione'!$E$34,$E347='Oneri di Urbanizzazione'!$E$36),IF(COUNTIF(AO$3:AO346,$F347)=0,$F347,""),""))</f>
        <v/>
      </c>
      <c r="AP347" s="362" t="str">
        <f>IF(G347="","",IF(AND($B347='Oneri di Urbanizzazione'!$E$29,$C347='Oneri di Urbanizzazione'!$E$31,$D347='Oneri di Urbanizzazione'!$E$34,$E347='Oneri di Urbanizzazione'!$E$36,$F347='Oneri di Urbanizzazione'!$E$38),IF(COUNTIF(AP$3:AP346,$G347)=0,$G347,""),""))</f>
        <v/>
      </c>
      <c r="AY347">
        <f t="shared" si="102"/>
        <v>345</v>
      </c>
      <c r="AZ347" s="375" t="str">
        <f t="shared" si="94"/>
        <v/>
      </c>
      <c r="BA347" s="375" t="str">
        <f t="shared" si="95"/>
        <v/>
      </c>
      <c r="BB347" s="375" t="str">
        <f t="shared" si="96"/>
        <v/>
      </c>
      <c r="BC347" s="375" t="str">
        <f t="shared" si="97"/>
        <v/>
      </c>
      <c r="BD347" s="375" t="str">
        <f t="shared" si="98"/>
        <v/>
      </c>
      <c r="BE347" s="375" t="str">
        <f t="shared" si="99"/>
        <v/>
      </c>
      <c r="BI347" t="str">
        <f>IF(BP347&lt;&gt;"",MAX(BI$3:BI346)+1,"")</f>
        <v/>
      </c>
      <c r="BJ347" t="str">
        <f>IF(BQ347&lt;&gt;"",MAX(BJ$3:BJ346)+1,"")</f>
        <v/>
      </c>
      <c r="BK347" t="str">
        <f>IF(BR347&lt;&gt;"",MAX(BK$3:BK346)+1,"")</f>
        <v/>
      </c>
      <c r="BL347" t="str">
        <f>IF(BS347&lt;&gt;"",MAX(BL$3:BL346)+1,"")</f>
        <v/>
      </c>
      <c r="BM347" t="str">
        <f>IF(BT347&lt;&gt;"",MAX(BM$3:BM346)+1,"")</f>
        <v/>
      </c>
      <c r="BN347" t="str">
        <f>IF(BU347&lt;&gt;"",MAX(BN$3:BN346)+1,"")</f>
        <v/>
      </c>
      <c r="BP347" t="str">
        <f>IF(B347&lt;&gt;"",IF(COUNTIF(BP$3:BP346,B347)&gt;0,"",B347),"")</f>
        <v/>
      </c>
      <c r="BQ347" t="str">
        <f>IF(C347&lt;&gt;"",IF(COUNTIF(BQ$3:BQ346,C347)&gt;0,"",C347),"")</f>
        <v/>
      </c>
      <c r="BR347" t="str">
        <f>IF(D347&lt;&gt;"",IF(COUNTIF(BR$3:BR346,D347)&gt;0,"",D347),"")</f>
        <v/>
      </c>
      <c r="BS347" t="str">
        <f>IF(E347&lt;&gt;"",IF(COUNTIF(BS$3:BS346,E347)&gt;0,"",E347),"")</f>
        <v/>
      </c>
      <c r="BT347" t="str">
        <f>IF(F347&lt;&gt;"",IF(COUNTIF(BT$3:BT346,F347)&gt;0,"",F347),"")</f>
        <v/>
      </c>
      <c r="BU347" t="str">
        <f>IF(G347&lt;&gt;"",IF(COUNTIF(BU$3:BU346,G347)&gt;0,"",G347),"")</f>
        <v/>
      </c>
    </row>
    <row r="348" spans="1:73" ht="18" x14ac:dyDescent="0.2">
      <c r="A348" s="595" t="str">
        <f t="shared" si="88"/>
        <v/>
      </c>
      <c r="B348" s="596"/>
      <c r="C348" s="596"/>
      <c r="D348" s="596"/>
      <c r="E348" s="597"/>
      <c r="F348" s="596"/>
      <c r="G348" s="596"/>
      <c r="H348" s="598"/>
      <c r="I348" s="598"/>
      <c r="J348" s="598"/>
      <c r="K348" s="948"/>
      <c r="L348" s="822"/>
      <c r="M348" s="822"/>
      <c r="N348" s="950"/>
      <c r="O348" s="599"/>
      <c r="P348" s="597"/>
      <c r="Q348" s="597"/>
      <c r="R348" s="597"/>
      <c r="S348" s="600"/>
      <c r="V348" s="362">
        <f t="shared" si="100"/>
        <v>346</v>
      </c>
      <c r="W348" s="601" t="str">
        <f t="shared" si="101"/>
        <v/>
      </c>
      <c r="X348" s="601" t="str">
        <f t="shared" si="89"/>
        <v/>
      </c>
      <c r="Y348" s="601" t="str">
        <f t="shared" si="90"/>
        <v/>
      </c>
      <c r="Z348" s="601" t="str">
        <f t="shared" si="91"/>
        <v/>
      </c>
      <c r="AA348" s="601" t="str">
        <f t="shared" si="92"/>
        <v/>
      </c>
      <c r="AB348" s="601" t="str">
        <f t="shared" si="93"/>
        <v/>
      </c>
      <c r="AD348" s="362" t="str">
        <f>IF(AK348&lt;&gt;"",MAX(AD$3:AD347)+1,"")</f>
        <v/>
      </c>
      <c r="AE348" s="362" t="str">
        <f>IF(AL348&lt;&gt;"",MAX(AE$3:AE347)+1,"")</f>
        <v/>
      </c>
      <c r="AF348" s="362" t="str">
        <f>IF(AM348&lt;&gt;"",MAX(AF$3:AF347)+1,"")</f>
        <v/>
      </c>
      <c r="AG348" s="362" t="str">
        <f>IF(AN348&lt;&gt;"",MAX(AG$3:AG347)+1,"")</f>
        <v/>
      </c>
      <c r="AH348" s="362" t="str">
        <f>IF(AO348&lt;&gt;"",MAX(AH$3:AH347)+1,"")</f>
        <v/>
      </c>
      <c r="AI348" s="362" t="str">
        <f>IF(AP348&lt;&gt;"",MAX(AI$3:AI347)+1,"")</f>
        <v/>
      </c>
      <c r="AK348" s="362" t="str">
        <f>IF(B348="","",IF(COUNTIF($AK$3:AL347,B348)=0,B348,""))</f>
        <v/>
      </c>
      <c r="AL348" s="362" t="str">
        <f>IF(C348="","",IF($B348='Oneri di Urbanizzazione'!$E$29,IF(COUNTIF($AL$3:AL347,$C348)=0,$C348,""),""))</f>
        <v/>
      </c>
      <c r="AM348" s="362" t="str">
        <f>IF(D348="","",IF(AND($B348='Oneri di Urbanizzazione'!$E$29,$C348='Oneri di Urbanizzazione'!$E$31),IF(COUNTIF(AM$3:AM347,$D348)=0,$D348,""),""))</f>
        <v/>
      </c>
      <c r="AN348" s="362" t="str">
        <f>IF(E348="","",IF(AND($B348='Oneri di Urbanizzazione'!$E$29,$C348='Oneri di Urbanizzazione'!$E$31,$D348='Oneri di Urbanizzazione'!$E$34),IF(COUNTIF(AN$3:AN347,$E348)=0,$E348,""),""))</f>
        <v/>
      </c>
      <c r="AO348" s="362" t="str">
        <f>IF(F348="","",IF(AND($B348='Oneri di Urbanizzazione'!$E$29,$C348='Oneri di Urbanizzazione'!$E$31,$D348='Oneri di Urbanizzazione'!$E$34,$E348='Oneri di Urbanizzazione'!$E$36),IF(COUNTIF(AO$3:AO347,$F348)=0,$F348,""),""))</f>
        <v/>
      </c>
      <c r="AP348" s="362" t="str">
        <f>IF(G348="","",IF(AND($B348='Oneri di Urbanizzazione'!$E$29,$C348='Oneri di Urbanizzazione'!$E$31,$D348='Oneri di Urbanizzazione'!$E$34,$E348='Oneri di Urbanizzazione'!$E$36,$F348='Oneri di Urbanizzazione'!$E$38),IF(COUNTIF(AP$3:AP347,$G348)=0,$G348,""),""))</f>
        <v/>
      </c>
      <c r="AY348">
        <f t="shared" si="102"/>
        <v>346</v>
      </c>
      <c r="AZ348" s="375" t="str">
        <f t="shared" si="94"/>
        <v/>
      </c>
      <c r="BA348" s="375" t="str">
        <f t="shared" si="95"/>
        <v/>
      </c>
      <c r="BB348" s="375" t="str">
        <f t="shared" si="96"/>
        <v/>
      </c>
      <c r="BC348" s="375" t="str">
        <f t="shared" si="97"/>
        <v/>
      </c>
      <c r="BD348" s="375" t="str">
        <f t="shared" si="98"/>
        <v/>
      </c>
      <c r="BE348" s="375" t="str">
        <f t="shared" si="99"/>
        <v/>
      </c>
      <c r="BI348" t="str">
        <f>IF(BP348&lt;&gt;"",MAX(BI$3:BI347)+1,"")</f>
        <v/>
      </c>
      <c r="BJ348" t="str">
        <f>IF(BQ348&lt;&gt;"",MAX(BJ$3:BJ347)+1,"")</f>
        <v/>
      </c>
      <c r="BK348" t="str">
        <f>IF(BR348&lt;&gt;"",MAX(BK$3:BK347)+1,"")</f>
        <v/>
      </c>
      <c r="BL348" t="str">
        <f>IF(BS348&lt;&gt;"",MAX(BL$3:BL347)+1,"")</f>
        <v/>
      </c>
      <c r="BM348" t="str">
        <f>IF(BT348&lt;&gt;"",MAX(BM$3:BM347)+1,"")</f>
        <v/>
      </c>
      <c r="BN348" t="str">
        <f>IF(BU348&lt;&gt;"",MAX(BN$3:BN347)+1,"")</f>
        <v/>
      </c>
      <c r="BP348" t="str">
        <f>IF(B348&lt;&gt;"",IF(COUNTIF(BP$3:BP347,B348)&gt;0,"",B348),"")</f>
        <v/>
      </c>
      <c r="BQ348" t="str">
        <f>IF(C348&lt;&gt;"",IF(COUNTIF(BQ$3:BQ347,C348)&gt;0,"",C348),"")</f>
        <v/>
      </c>
      <c r="BR348" t="str">
        <f>IF(D348&lt;&gt;"",IF(COUNTIF(BR$3:BR347,D348)&gt;0,"",D348),"")</f>
        <v/>
      </c>
      <c r="BS348" t="str">
        <f>IF(E348&lt;&gt;"",IF(COUNTIF(BS$3:BS347,E348)&gt;0,"",E348),"")</f>
        <v/>
      </c>
      <c r="BT348" t="str">
        <f>IF(F348&lt;&gt;"",IF(COUNTIF(BT$3:BT347,F348)&gt;0,"",F348),"")</f>
        <v/>
      </c>
      <c r="BU348" t="str">
        <f>IF(G348&lt;&gt;"",IF(COUNTIF(BU$3:BU347,G348)&gt;0,"",G348),"")</f>
        <v/>
      </c>
    </row>
    <row r="349" spans="1:73" ht="18" x14ac:dyDescent="0.2">
      <c r="A349" s="595" t="str">
        <f t="shared" si="88"/>
        <v/>
      </c>
      <c r="B349" s="596"/>
      <c r="C349" s="596"/>
      <c r="D349" s="596"/>
      <c r="E349" s="597"/>
      <c r="F349" s="596"/>
      <c r="G349" s="596"/>
      <c r="H349" s="598"/>
      <c r="I349" s="598"/>
      <c r="J349" s="598"/>
      <c r="K349" s="948"/>
      <c r="L349" s="822"/>
      <c r="M349" s="822"/>
      <c r="N349" s="950"/>
      <c r="O349" s="599"/>
      <c r="P349" s="597"/>
      <c r="Q349" s="597"/>
      <c r="R349" s="597"/>
      <c r="S349" s="600"/>
      <c r="V349" s="362">
        <f t="shared" si="100"/>
        <v>347</v>
      </c>
      <c r="W349" s="601" t="str">
        <f t="shared" si="101"/>
        <v/>
      </c>
      <c r="X349" s="601" t="str">
        <f t="shared" si="89"/>
        <v/>
      </c>
      <c r="Y349" s="601" t="str">
        <f t="shared" si="90"/>
        <v/>
      </c>
      <c r="Z349" s="601" t="str">
        <f t="shared" si="91"/>
        <v/>
      </c>
      <c r="AA349" s="601" t="str">
        <f t="shared" si="92"/>
        <v/>
      </c>
      <c r="AB349" s="601" t="str">
        <f t="shared" si="93"/>
        <v/>
      </c>
      <c r="AD349" s="362" t="str">
        <f>IF(AK349&lt;&gt;"",MAX(AD$3:AD348)+1,"")</f>
        <v/>
      </c>
      <c r="AE349" s="362" t="str">
        <f>IF(AL349&lt;&gt;"",MAX(AE$3:AE348)+1,"")</f>
        <v/>
      </c>
      <c r="AF349" s="362" t="str">
        <f>IF(AM349&lt;&gt;"",MAX(AF$3:AF348)+1,"")</f>
        <v/>
      </c>
      <c r="AG349" s="362" t="str">
        <f>IF(AN349&lt;&gt;"",MAX(AG$3:AG348)+1,"")</f>
        <v/>
      </c>
      <c r="AH349" s="362" t="str">
        <f>IF(AO349&lt;&gt;"",MAX(AH$3:AH348)+1,"")</f>
        <v/>
      </c>
      <c r="AI349" s="362" t="str">
        <f>IF(AP349&lt;&gt;"",MAX(AI$3:AI348)+1,"")</f>
        <v/>
      </c>
      <c r="AK349" s="362" t="str">
        <f>IF(B349="","",IF(COUNTIF($AK$3:AL348,B349)=0,B349,""))</f>
        <v/>
      </c>
      <c r="AL349" s="362" t="str">
        <f>IF(C349="","",IF($B349='Oneri di Urbanizzazione'!$E$29,IF(COUNTIF($AL$3:AL348,$C349)=0,$C349,""),""))</f>
        <v/>
      </c>
      <c r="AM349" s="362" t="str">
        <f>IF(D349="","",IF(AND($B349='Oneri di Urbanizzazione'!$E$29,$C349='Oneri di Urbanizzazione'!$E$31),IF(COUNTIF(AM$3:AM348,$D349)=0,$D349,""),""))</f>
        <v/>
      </c>
      <c r="AN349" s="362" t="str">
        <f>IF(E349="","",IF(AND($B349='Oneri di Urbanizzazione'!$E$29,$C349='Oneri di Urbanizzazione'!$E$31,$D349='Oneri di Urbanizzazione'!$E$34),IF(COUNTIF(AN$3:AN348,$E349)=0,$E349,""),""))</f>
        <v/>
      </c>
      <c r="AO349" s="362" t="str">
        <f>IF(F349="","",IF(AND($B349='Oneri di Urbanizzazione'!$E$29,$C349='Oneri di Urbanizzazione'!$E$31,$D349='Oneri di Urbanizzazione'!$E$34,$E349='Oneri di Urbanizzazione'!$E$36),IF(COUNTIF(AO$3:AO348,$F349)=0,$F349,""),""))</f>
        <v/>
      </c>
      <c r="AP349" s="362" t="str">
        <f>IF(G349="","",IF(AND($B349='Oneri di Urbanizzazione'!$E$29,$C349='Oneri di Urbanizzazione'!$E$31,$D349='Oneri di Urbanizzazione'!$E$34,$E349='Oneri di Urbanizzazione'!$E$36,$F349='Oneri di Urbanizzazione'!$E$38),IF(COUNTIF(AP$3:AP348,$G349)=0,$G349,""),""))</f>
        <v/>
      </c>
      <c r="AY349">
        <f t="shared" si="102"/>
        <v>347</v>
      </c>
      <c r="AZ349" s="375" t="str">
        <f t="shared" si="94"/>
        <v/>
      </c>
      <c r="BA349" s="375" t="str">
        <f t="shared" si="95"/>
        <v/>
      </c>
      <c r="BB349" s="375" t="str">
        <f t="shared" si="96"/>
        <v/>
      </c>
      <c r="BC349" s="375" t="str">
        <f t="shared" si="97"/>
        <v/>
      </c>
      <c r="BD349" s="375" t="str">
        <f t="shared" si="98"/>
        <v/>
      </c>
      <c r="BE349" s="375" t="str">
        <f t="shared" si="99"/>
        <v/>
      </c>
      <c r="BI349" t="str">
        <f>IF(BP349&lt;&gt;"",MAX(BI$3:BI348)+1,"")</f>
        <v/>
      </c>
      <c r="BJ349" t="str">
        <f>IF(BQ349&lt;&gt;"",MAX(BJ$3:BJ348)+1,"")</f>
        <v/>
      </c>
      <c r="BK349" t="str">
        <f>IF(BR349&lt;&gt;"",MAX(BK$3:BK348)+1,"")</f>
        <v/>
      </c>
      <c r="BL349" t="str">
        <f>IF(BS349&lt;&gt;"",MAX(BL$3:BL348)+1,"")</f>
        <v/>
      </c>
      <c r="BM349" t="str">
        <f>IF(BT349&lt;&gt;"",MAX(BM$3:BM348)+1,"")</f>
        <v/>
      </c>
      <c r="BN349" t="str">
        <f>IF(BU349&lt;&gt;"",MAX(BN$3:BN348)+1,"")</f>
        <v/>
      </c>
      <c r="BP349" t="str">
        <f>IF(B349&lt;&gt;"",IF(COUNTIF(BP$3:BP348,B349)&gt;0,"",B349),"")</f>
        <v/>
      </c>
      <c r="BQ349" t="str">
        <f>IF(C349&lt;&gt;"",IF(COUNTIF(BQ$3:BQ348,C349)&gt;0,"",C349),"")</f>
        <v/>
      </c>
      <c r="BR349" t="str">
        <f>IF(D349&lt;&gt;"",IF(COUNTIF(BR$3:BR348,D349)&gt;0,"",D349),"")</f>
        <v/>
      </c>
      <c r="BS349" t="str">
        <f>IF(E349&lt;&gt;"",IF(COUNTIF(BS$3:BS348,E349)&gt;0,"",E349),"")</f>
        <v/>
      </c>
      <c r="BT349" t="str">
        <f>IF(F349&lt;&gt;"",IF(COUNTIF(BT$3:BT348,F349)&gt;0,"",F349),"")</f>
        <v/>
      </c>
      <c r="BU349" t="str">
        <f>IF(G349&lt;&gt;"",IF(COUNTIF(BU$3:BU348,G349)&gt;0,"",G349),"")</f>
        <v/>
      </c>
    </row>
    <row r="350" spans="1:73" ht="18" x14ac:dyDescent="0.2">
      <c r="A350" s="595" t="str">
        <f t="shared" si="88"/>
        <v/>
      </c>
      <c r="B350" s="596"/>
      <c r="C350" s="596"/>
      <c r="D350" s="596"/>
      <c r="E350" s="597"/>
      <c r="F350" s="596"/>
      <c r="G350" s="596"/>
      <c r="H350" s="598"/>
      <c r="I350" s="598"/>
      <c r="J350" s="598"/>
      <c r="K350" s="948"/>
      <c r="L350" s="822"/>
      <c r="M350" s="822"/>
      <c r="N350" s="950"/>
      <c r="O350" s="599"/>
      <c r="P350" s="597"/>
      <c r="Q350" s="597"/>
      <c r="R350" s="597"/>
      <c r="S350" s="600"/>
      <c r="V350" s="362">
        <f t="shared" si="100"/>
        <v>348</v>
      </c>
      <c r="W350" s="601" t="str">
        <f t="shared" si="101"/>
        <v/>
      </c>
      <c r="X350" s="601" t="str">
        <f t="shared" si="89"/>
        <v/>
      </c>
      <c r="Y350" s="601" t="str">
        <f t="shared" si="90"/>
        <v/>
      </c>
      <c r="Z350" s="601" t="str">
        <f t="shared" si="91"/>
        <v/>
      </c>
      <c r="AA350" s="601" t="str">
        <f t="shared" si="92"/>
        <v/>
      </c>
      <c r="AB350" s="601" t="str">
        <f t="shared" si="93"/>
        <v/>
      </c>
      <c r="AD350" s="362" t="str">
        <f>IF(AK350&lt;&gt;"",MAX(AD$3:AD349)+1,"")</f>
        <v/>
      </c>
      <c r="AE350" s="362" t="str">
        <f>IF(AL350&lt;&gt;"",MAX(AE$3:AE349)+1,"")</f>
        <v/>
      </c>
      <c r="AF350" s="362" t="str">
        <f>IF(AM350&lt;&gt;"",MAX(AF$3:AF349)+1,"")</f>
        <v/>
      </c>
      <c r="AG350" s="362" t="str">
        <f>IF(AN350&lt;&gt;"",MAX(AG$3:AG349)+1,"")</f>
        <v/>
      </c>
      <c r="AH350" s="362" t="str">
        <f>IF(AO350&lt;&gt;"",MAX(AH$3:AH349)+1,"")</f>
        <v/>
      </c>
      <c r="AI350" s="362" t="str">
        <f>IF(AP350&lt;&gt;"",MAX(AI$3:AI349)+1,"")</f>
        <v/>
      </c>
      <c r="AK350" s="362" t="str">
        <f>IF(B350="","",IF(COUNTIF($AK$3:AL349,B350)=0,B350,""))</f>
        <v/>
      </c>
      <c r="AL350" s="362" t="str">
        <f>IF(C350="","",IF($B350='Oneri di Urbanizzazione'!$E$29,IF(COUNTIF($AL$3:AL349,$C350)=0,$C350,""),""))</f>
        <v/>
      </c>
      <c r="AM350" s="362" t="str">
        <f>IF(D350="","",IF(AND($B350='Oneri di Urbanizzazione'!$E$29,$C350='Oneri di Urbanizzazione'!$E$31),IF(COUNTIF(AM$3:AM349,$D350)=0,$D350,""),""))</f>
        <v/>
      </c>
      <c r="AN350" s="362" t="str">
        <f>IF(E350="","",IF(AND($B350='Oneri di Urbanizzazione'!$E$29,$C350='Oneri di Urbanizzazione'!$E$31,$D350='Oneri di Urbanizzazione'!$E$34),IF(COUNTIF(AN$3:AN349,$E350)=0,$E350,""),""))</f>
        <v/>
      </c>
      <c r="AO350" s="362" t="str">
        <f>IF(F350="","",IF(AND($B350='Oneri di Urbanizzazione'!$E$29,$C350='Oneri di Urbanizzazione'!$E$31,$D350='Oneri di Urbanizzazione'!$E$34,$E350='Oneri di Urbanizzazione'!$E$36),IF(COUNTIF(AO$3:AO349,$F350)=0,$F350,""),""))</f>
        <v/>
      </c>
      <c r="AP350" s="362" t="str">
        <f>IF(G350="","",IF(AND($B350='Oneri di Urbanizzazione'!$E$29,$C350='Oneri di Urbanizzazione'!$E$31,$D350='Oneri di Urbanizzazione'!$E$34,$E350='Oneri di Urbanizzazione'!$E$36,$F350='Oneri di Urbanizzazione'!$E$38),IF(COUNTIF(AP$3:AP349,$G350)=0,$G350,""),""))</f>
        <v/>
      </c>
      <c r="AY350">
        <f t="shared" si="102"/>
        <v>348</v>
      </c>
      <c r="AZ350" s="375" t="str">
        <f t="shared" si="94"/>
        <v/>
      </c>
      <c r="BA350" s="375" t="str">
        <f t="shared" si="95"/>
        <v/>
      </c>
      <c r="BB350" s="375" t="str">
        <f t="shared" si="96"/>
        <v/>
      </c>
      <c r="BC350" s="375" t="str">
        <f t="shared" si="97"/>
        <v/>
      </c>
      <c r="BD350" s="375" t="str">
        <f t="shared" si="98"/>
        <v/>
      </c>
      <c r="BE350" s="375" t="str">
        <f t="shared" si="99"/>
        <v/>
      </c>
      <c r="BI350" t="str">
        <f>IF(BP350&lt;&gt;"",MAX(BI$3:BI349)+1,"")</f>
        <v/>
      </c>
      <c r="BJ350" t="str">
        <f>IF(BQ350&lt;&gt;"",MAX(BJ$3:BJ349)+1,"")</f>
        <v/>
      </c>
      <c r="BK350" t="str">
        <f>IF(BR350&lt;&gt;"",MAX(BK$3:BK349)+1,"")</f>
        <v/>
      </c>
      <c r="BL350" t="str">
        <f>IF(BS350&lt;&gt;"",MAX(BL$3:BL349)+1,"")</f>
        <v/>
      </c>
      <c r="BM350" t="str">
        <f>IF(BT350&lt;&gt;"",MAX(BM$3:BM349)+1,"")</f>
        <v/>
      </c>
      <c r="BN350" t="str">
        <f>IF(BU350&lt;&gt;"",MAX(BN$3:BN349)+1,"")</f>
        <v/>
      </c>
      <c r="BP350" t="str">
        <f>IF(B350&lt;&gt;"",IF(COUNTIF(BP$3:BP349,B350)&gt;0,"",B350),"")</f>
        <v/>
      </c>
      <c r="BQ350" t="str">
        <f>IF(C350&lt;&gt;"",IF(COUNTIF(BQ$3:BQ349,C350)&gt;0,"",C350),"")</f>
        <v/>
      </c>
      <c r="BR350" t="str">
        <f>IF(D350&lt;&gt;"",IF(COUNTIF(BR$3:BR349,D350)&gt;0,"",D350),"")</f>
        <v/>
      </c>
      <c r="BS350" t="str">
        <f>IF(E350&lt;&gt;"",IF(COUNTIF(BS$3:BS349,E350)&gt;0,"",E350),"")</f>
        <v/>
      </c>
      <c r="BT350" t="str">
        <f>IF(F350&lt;&gt;"",IF(COUNTIF(BT$3:BT349,F350)&gt;0,"",F350),"")</f>
        <v/>
      </c>
      <c r="BU350" t="str">
        <f>IF(G350&lt;&gt;"",IF(COUNTIF(BU$3:BU349,G350)&gt;0,"",G350),"")</f>
        <v/>
      </c>
    </row>
    <row r="351" spans="1:73" ht="18" x14ac:dyDescent="0.2">
      <c r="A351" s="595" t="str">
        <f t="shared" si="88"/>
        <v/>
      </c>
      <c r="B351" s="596"/>
      <c r="C351" s="596"/>
      <c r="D351" s="596"/>
      <c r="E351" s="597"/>
      <c r="F351" s="596"/>
      <c r="G351" s="596"/>
      <c r="H351" s="598"/>
      <c r="I351" s="598"/>
      <c r="J351" s="598"/>
      <c r="K351" s="948"/>
      <c r="L351" s="822"/>
      <c r="M351" s="822"/>
      <c r="N351" s="950"/>
      <c r="O351" s="599"/>
      <c r="P351" s="597"/>
      <c r="Q351" s="597"/>
      <c r="R351" s="597"/>
      <c r="S351" s="600"/>
      <c r="V351" s="362">
        <f t="shared" si="100"/>
        <v>349</v>
      </c>
      <c r="W351" s="601" t="str">
        <f t="shared" si="101"/>
        <v/>
      </c>
      <c r="X351" s="601" t="str">
        <f t="shared" si="89"/>
        <v/>
      </c>
      <c r="Y351" s="601" t="str">
        <f t="shared" si="90"/>
        <v/>
      </c>
      <c r="Z351" s="601" t="str">
        <f t="shared" si="91"/>
        <v/>
      </c>
      <c r="AA351" s="601" t="str">
        <f t="shared" si="92"/>
        <v/>
      </c>
      <c r="AB351" s="601" t="str">
        <f t="shared" si="93"/>
        <v/>
      </c>
      <c r="AD351" s="362" t="str">
        <f>IF(AK351&lt;&gt;"",MAX(AD$3:AD350)+1,"")</f>
        <v/>
      </c>
      <c r="AE351" s="362" t="str">
        <f>IF(AL351&lt;&gt;"",MAX(AE$3:AE350)+1,"")</f>
        <v/>
      </c>
      <c r="AF351" s="362" t="str">
        <f>IF(AM351&lt;&gt;"",MAX(AF$3:AF350)+1,"")</f>
        <v/>
      </c>
      <c r="AG351" s="362" t="str">
        <f>IF(AN351&lt;&gt;"",MAX(AG$3:AG350)+1,"")</f>
        <v/>
      </c>
      <c r="AH351" s="362" t="str">
        <f>IF(AO351&lt;&gt;"",MAX(AH$3:AH350)+1,"")</f>
        <v/>
      </c>
      <c r="AI351" s="362" t="str">
        <f>IF(AP351&lt;&gt;"",MAX(AI$3:AI350)+1,"")</f>
        <v/>
      </c>
      <c r="AK351" s="362" t="str">
        <f>IF(B351="","",IF(COUNTIF($AK$3:AL350,B351)=0,B351,""))</f>
        <v/>
      </c>
      <c r="AL351" s="362" t="str">
        <f>IF(C351="","",IF($B351='Oneri di Urbanizzazione'!$E$29,IF(COUNTIF($AL$3:AL350,$C351)=0,$C351,""),""))</f>
        <v/>
      </c>
      <c r="AM351" s="362" t="str">
        <f>IF(D351="","",IF(AND($B351='Oneri di Urbanizzazione'!$E$29,$C351='Oneri di Urbanizzazione'!$E$31),IF(COUNTIF(AM$3:AM350,$D351)=0,$D351,""),""))</f>
        <v/>
      </c>
      <c r="AN351" s="362" t="str">
        <f>IF(E351="","",IF(AND($B351='Oneri di Urbanizzazione'!$E$29,$C351='Oneri di Urbanizzazione'!$E$31,$D351='Oneri di Urbanizzazione'!$E$34),IF(COUNTIF(AN$3:AN350,$E351)=0,$E351,""),""))</f>
        <v/>
      </c>
      <c r="AO351" s="362" t="str">
        <f>IF(F351="","",IF(AND($B351='Oneri di Urbanizzazione'!$E$29,$C351='Oneri di Urbanizzazione'!$E$31,$D351='Oneri di Urbanizzazione'!$E$34,$E351='Oneri di Urbanizzazione'!$E$36),IF(COUNTIF(AO$3:AO350,$F351)=0,$F351,""),""))</f>
        <v/>
      </c>
      <c r="AP351" s="362" t="str">
        <f>IF(G351="","",IF(AND($B351='Oneri di Urbanizzazione'!$E$29,$C351='Oneri di Urbanizzazione'!$E$31,$D351='Oneri di Urbanizzazione'!$E$34,$E351='Oneri di Urbanizzazione'!$E$36,$F351='Oneri di Urbanizzazione'!$E$38),IF(COUNTIF(AP$3:AP350,$G351)=0,$G351,""),""))</f>
        <v/>
      </c>
      <c r="AY351">
        <f t="shared" si="102"/>
        <v>349</v>
      </c>
      <c r="AZ351" s="375" t="str">
        <f t="shared" si="94"/>
        <v/>
      </c>
      <c r="BA351" s="375" t="str">
        <f t="shared" si="95"/>
        <v/>
      </c>
      <c r="BB351" s="375" t="str">
        <f t="shared" si="96"/>
        <v/>
      </c>
      <c r="BC351" s="375" t="str">
        <f t="shared" si="97"/>
        <v/>
      </c>
      <c r="BD351" s="375" t="str">
        <f t="shared" si="98"/>
        <v/>
      </c>
      <c r="BE351" s="375" t="str">
        <f t="shared" si="99"/>
        <v/>
      </c>
      <c r="BI351" t="str">
        <f>IF(BP351&lt;&gt;"",MAX(BI$3:BI350)+1,"")</f>
        <v/>
      </c>
      <c r="BJ351" t="str">
        <f>IF(BQ351&lt;&gt;"",MAX(BJ$3:BJ350)+1,"")</f>
        <v/>
      </c>
      <c r="BK351" t="str">
        <f>IF(BR351&lt;&gt;"",MAX(BK$3:BK350)+1,"")</f>
        <v/>
      </c>
      <c r="BL351" t="str">
        <f>IF(BS351&lt;&gt;"",MAX(BL$3:BL350)+1,"")</f>
        <v/>
      </c>
      <c r="BM351" t="str">
        <f>IF(BT351&lt;&gt;"",MAX(BM$3:BM350)+1,"")</f>
        <v/>
      </c>
      <c r="BN351" t="str">
        <f>IF(BU351&lt;&gt;"",MAX(BN$3:BN350)+1,"")</f>
        <v/>
      </c>
      <c r="BP351" t="str">
        <f>IF(B351&lt;&gt;"",IF(COUNTIF(BP$3:BP350,B351)&gt;0,"",B351),"")</f>
        <v/>
      </c>
      <c r="BQ351" t="str">
        <f>IF(C351&lt;&gt;"",IF(COUNTIF(BQ$3:BQ350,C351)&gt;0,"",C351),"")</f>
        <v/>
      </c>
      <c r="BR351" t="str">
        <f>IF(D351&lt;&gt;"",IF(COUNTIF(BR$3:BR350,D351)&gt;0,"",D351),"")</f>
        <v/>
      </c>
      <c r="BS351" t="str">
        <f>IF(E351&lt;&gt;"",IF(COUNTIF(BS$3:BS350,E351)&gt;0,"",E351),"")</f>
        <v/>
      </c>
      <c r="BT351" t="str">
        <f>IF(F351&lt;&gt;"",IF(COUNTIF(BT$3:BT350,F351)&gt;0,"",F351),"")</f>
        <v/>
      </c>
      <c r="BU351" t="str">
        <f>IF(G351&lt;&gt;"",IF(COUNTIF(BU$3:BU350,G351)&gt;0,"",G351),"")</f>
        <v/>
      </c>
    </row>
    <row r="352" spans="1:73" ht="18" x14ac:dyDescent="0.2">
      <c r="A352" s="595" t="str">
        <f t="shared" si="88"/>
        <v/>
      </c>
      <c r="B352" s="596"/>
      <c r="C352" s="596"/>
      <c r="D352" s="596"/>
      <c r="E352" s="597"/>
      <c r="F352" s="596"/>
      <c r="G352" s="596"/>
      <c r="H352" s="598"/>
      <c r="I352" s="598"/>
      <c r="J352" s="598"/>
      <c r="K352" s="948"/>
      <c r="L352" s="822"/>
      <c r="M352" s="822"/>
      <c r="N352" s="950"/>
      <c r="O352" s="599"/>
      <c r="P352" s="597"/>
      <c r="Q352" s="597"/>
      <c r="R352" s="597"/>
      <c r="S352" s="600"/>
      <c r="V352" s="362">
        <f t="shared" si="100"/>
        <v>350</v>
      </c>
      <c r="W352" s="601" t="str">
        <f t="shared" si="101"/>
        <v/>
      </c>
      <c r="X352" s="601" t="str">
        <f t="shared" si="89"/>
        <v/>
      </c>
      <c r="Y352" s="601" t="str">
        <f t="shared" si="90"/>
        <v/>
      </c>
      <c r="Z352" s="601" t="str">
        <f t="shared" si="91"/>
        <v/>
      </c>
      <c r="AA352" s="601" t="str">
        <f t="shared" si="92"/>
        <v/>
      </c>
      <c r="AB352" s="601" t="str">
        <f t="shared" si="93"/>
        <v/>
      </c>
      <c r="AD352" s="362" t="str">
        <f>IF(AK352&lt;&gt;"",MAX(AD$3:AD351)+1,"")</f>
        <v/>
      </c>
      <c r="AE352" s="362" t="str">
        <f>IF(AL352&lt;&gt;"",MAX(AE$3:AE351)+1,"")</f>
        <v/>
      </c>
      <c r="AF352" s="362" t="str">
        <f>IF(AM352&lt;&gt;"",MAX(AF$3:AF351)+1,"")</f>
        <v/>
      </c>
      <c r="AG352" s="362" t="str">
        <f>IF(AN352&lt;&gt;"",MAX(AG$3:AG351)+1,"")</f>
        <v/>
      </c>
      <c r="AH352" s="362" t="str">
        <f>IF(AO352&lt;&gt;"",MAX(AH$3:AH351)+1,"")</f>
        <v/>
      </c>
      <c r="AI352" s="362" t="str">
        <f>IF(AP352&lt;&gt;"",MAX(AI$3:AI351)+1,"")</f>
        <v/>
      </c>
      <c r="AK352" s="362" t="str">
        <f>IF(B352="","",IF(COUNTIF($AK$3:AL351,B352)=0,B352,""))</f>
        <v/>
      </c>
      <c r="AL352" s="362" t="str">
        <f>IF(C352="","",IF($B352='Oneri di Urbanizzazione'!$E$29,IF(COUNTIF($AL$3:AL351,$C352)=0,$C352,""),""))</f>
        <v/>
      </c>
      <c r="AM352" s="362" t="str">
        <f>IF(D352="","",IF(AND($B352='Oneri di Urbanizzazione'!$E$29,$C352='Oneri di Urbanizzazione'!$E$31),IF(COUNTIF(AM$3:AM351,$D352)=0,$D352,""),""))</f>
        <v/>
      </c>
      <c r="AN352" s="362" t="str">
        <f>IF(E352="","",IF(AND($B352='Oneri di Urbanizzazione'!$E$29,$C352='Oneri di Urbanizzazione'!$E$31,$D352='Oneri di Urbanizzazione'!$E$34),IF(COUNTIF(AN$3:AN351,$E352)=0,$E352,""),""))</f>
        <v/>
      </c>
      <c r="AO352" s="362" t="str">
        <f>IF(F352="","",IF(AND($B352='Oneri di Urbanizzazione'!$E$29,$C352='Oneri di Urbanizzazione'!$E$31,$D352='Oneri di Urbanizzazione'!$E$34,$E352='Oneri di Urbanizzazione'!$E$36),IF(COUNTIF(AO$3:AO351,$F352)=0,$F352,""),""))</f>
        <v/>
      </c>
      <c r="AP352" s="362" t="str">
        <f>IF(G352="","",IF(AND($B352='Oneri di Urbanizzazione'!$E$29,$C352='Oneri di Urbanizzazione'!$E$31,$D352='Oneri di Urbanizzazione'!$E$34,$E352='Oneri di Urbanizzazione'!$E$36,$F352='Oneri di Urbanizzazione'!$E$38),IF(COUNTIF(AP$3:AP351,$G352)=0,$G352,""),""))</f>
        <v/>
      </c>
      <c r="AY352">
        <f t="shared" si="102"/>
        <v>350</v>
      </c>
      <c r="AZ352" s="375" t="str">
        <f t="shared" si="94"/>
        <v/>
      </c>
      <c r="BA352" s="375" t="str">
        <f t="shared" si="95"/>
        <v/>
      </c>
      <c r="BB352" s="375" t="str">
        <f t="shared" si="96"/>
        <v/>
      </c>
      <c r="BC352" s="375" t="str">
        <f t="shared" si="97"/>
        <v/>
      </c>
      <c r="BD352" s="375" t="str">
        <f t="shared" si="98"/>
        <v/>
      </c>
      <c r="BE352" s="375" t="str">
        <f t="shared" si="99"/>
        <v/>
      </c>
      <c r="BI352" t="str">
        <f>IF(BP352&lt;&gt;"",MAX(BI$3:BI351)+1,"")</f>
        <v/>
      </c>
      <c r="BJ352" t="str">
        <f>IF(BQ352&lt;&gt;"",MAX(BJ$3:BJ351)+1,"")</f>
        <v/>
      </c>
      <c r="BK352" t="str">
        <f>IF(BR352&lt;&gt;"",MAX(BK$3:BK351)+1,"")</f>
        <v/>
      </c>
      <c r="BL352" t="str">
        <f>IF(BS352&lt;&gt;"",MAX(BL$3:BL351)+1,"")</f>
        <v/>
      </c>
      <c r="BM352" t="str">
        <f>IF(BT352&lt;&gt;"",MAX(BM$3:BM351)+1,"")</f>
        <v/>
      </c>
      <c r="BN352" t="str">
        <f>IF(BU352&lt;&gt;"",MAX(BN$3:BN351)+1,"")</f>
        <v/>
      </c>
      <c r="BP352" t="str">
        <f>IF(B352&lt;&gt;"",IF(COUNTIF(BP$3:BP351,B352)&gt;0,"",B352),"")</f>
        <v/>
      </c>
      <c r="BQ352" t="str">
        <f>IF(C352&lt;&gt;"",IF(COUNTIF(BQ$3:BQ351,C352)&gt;0,"",C352),"")</f>
        <v/>
      </c>
      <c r="BR352" t="str">
        <f>IF(D352&lt;&gt;"",IF(COUNTIF(BR$3:BR351,D352)&gt;0,"",D352),"")</f>
        <v/>
      </c>
      <c r="BS352" t="str">
        <f>IF(E352&lt;&gt;"",IF(COUNTIF(BS$3:BS351,E352)&gt;0,"",E352),"")</f>
        <v/>
      </c>
      <c r="BT352" t="str">
        <f>IF(F352&lt;&gt;"",IF(COUNTIF(BT$3:BT351,F352)&gt;0,"",F352),"")</f>
        <v/>
      </c>
      <c r="BU352" t="str">
        <f>IF(G352&lt;&gt;"",IF(COUNTIF(BU$3:BU351,G352)&gt;0,"",G352),"")</f>
        <v/>
      </c>
    </row>
    <row r="353" spans="1:73" ht="18" x14ac:dyDescent="0.2">
      <c r="A353" s="595" t="str">
        <f t="shared" si="88"/>
        <v/>
      </c>
      <c r="B353" s="596"/>
      <c r="C353" s="596"/>
      <c r="D353" s="596"/>
      <c r="E353" s="597"/>
      <c r="F353" s="596"/>
      <c r="G353" s="596"/>
      <c r="H353" s="598"/>
      <c r="I353" s="598"/>
      <c r="J353" s="598"/>
      <c r="K353" s="948"/>
      <c r="L353" s="822"/>
      <c r="M353" s="822"/>
      <c r="N353" s="950"/>
      <c r="O353" s="599"/>
      <c r="P353" s="597"/>
      <c r="Q353" s="597"/>
      <c r="R353" s="597"/>
      <c r="S353" s="600"/>
      <c r="V353" s="362">
        <f t="shared" si="100"/>
        <v>351</v>
      </c>
      <c r="W353" s="601" t="str">
        <f t="shared" si="101"/>
        <v/>
      </c>
      <c r="X353" s="601" t="str">
        <f t="shared" si="89"/>
        <v/>
      </c>
      <c r="Y353" s="601" t="str">
        <f t="shared" si="90"/>
        <v/>
      </c>
      <c r="Z353" s="601" t="str">
        <f t="shared" si="91"/>
        <v/>
      </c>
      <c r="AA353" s="601" t="str">
        <f t="shared" si="92"/>
        <v/>
      </c>
      <c r="AB353" s="601" t="str">
        <f t="shared" si="93"/>
        <v/>
      </c>
      <c r="AD353" s="362" t="str">
        <f>IF(AK353&lt;&gt;"",MAX(AD$3:AD352)+1,"")</f>
        <v/>
      </c>
      <c r="AE353" s="362" t="str">
        <f>IF(AL353&lt;&gt;"",MAX(AE$3:AE352)+1,"")</f>
        <v/>
      </c>
      <c r="AF353" s="362" t="str">
        <f>IF(AM353&lt;&gt;"",MAX(AF$3:AF352)+1,"")</f>
        <v/>
      </c>
      <c r="AG353" s="362" t="str">
        <f>IF(AN353&lt;&gt;"",MAX(AG$3:AG352)+1,"")</f>
        <v/>
      </c>
      <c r="AH353" s="362" t="str">
        <f>IF(AO353&lt;&gt;"",MAX(AH$3:AH352)+1,"")</f>
        <v/>
      </c>
      <c r="AI353" s="362" t="str">
        <f>IF(AP353&lt;&gt;"",MAX(AI$3:AI352)+1,"")</f>
        <v/>
      </c>
      <c r="AK353" s="362" t="str">
        <f>IF(B353="","",IF(COUNTIF($AK$3:AL352,B353)=0,B353,""))</f>
        <v/>
      </c>
      <c r="AL353" s="362" t="str">
        <f>IF(C353="","",IF($B353='Oneri di Urbanizzazione'!$E$29,IF(COUNTIF($AL$3:AL352,$C353)=0,$C353,""),""))</f>
        <v/>
      </c>
      <c r="AM353" s="362" t="str">
        <f>IF(D353="","",IF(AND($B353='Oneri di Urbanizzazione'!$E$29,$C353='Oneri di Urbanizzazione'!$E$31),IF(COUNTIF(AM$3:AM352,$D353)=0,$D353,""),""))</f>
        <v/>
      </c>
      <c r="AN353" s="362" t="str">
        <f>IF(E353="","",IF(AND($B353='Oneri di Urbanizzazione'!$E$29,$C353='Oneri di Urbanizzazione'!$E$31,$D353='Oneri di Urbanizzazione'!$E$34),IF(COUNTIF(AN$3:AN352,$E353)=0,$E353,""),""))</f>
        <v/>
      </c>
      <c r="AO353" s="362" t="str">
        <f>IF(F353="","",IF(AND($B353='Oneri di Urbanizzazione'!$E$29,$C353='Oneri di Urbanizzazione'!$E$31,$D353='Oneri di Urbanizzazione'!$E$34,$E353='Oneri di Urbanizzazione'!$E$36),IF(COUNTIF(AO$3:AO352,$F353)=0,$F353,""),""))</f>
        <v/>
      </c>
      <c r="AP353" s="362" t="str">
        <f>IF(G353="","",IF(AND($B353='Oneri di Urbanizzazione'!$E$29,$C353='Oneri di Urbanizzazione'!$E$31,$D353='Oneri di Urbanizzazione'!$E$34,$E353='Oneri di Urbanizzazione'!$E$36,$F353='Oneri di Urbanizzazione'!$E$38),IF(COUNTIF(AP$3:AP352,$G353)=0,$G353,""),""))</f>
        <v/>
      </c>
      <c r="AY353">
        <f t="shared" si="102"/>
        <v>351</v>
      </c>
      <c r="AZ353" s="375" t="str">
        <f t="shared" si="94"/>
        <v/>
      </c>
      <c r="BA353" s="375" t="str">
        <f t="shared" si="95"/>
        <v/>
      </c>
      <c r="BB353" s="375" t="str">
        <f t="shared" si="96"/>
        <v/>
      </c>
      <c r="BC353" s="375" t="str">
        <f t="shared" si="97"/>
        <v/>
      </c>
      <c r="BD353" s="375" t="str">
        <f t="shared" si="98"/>
        <v/>
      </c>
      <c r="BE353" s="375" t="str">
        <f t="shared" si="99"/>
        <v/>
      </c>
      <c r="BI353" t="str">
        <f>IF(BP353&lt;&gt;"",MAX(BI$3:BI352)+1,"")</f>
        <v/>
      </c>
      <c r="BJ353" t="str">
        <f>IF(BQ353&lt;&gt;"",MAX(BJ$3:BJ352)+1,"")</f>
        <v/>
      </c>
      <c r="BK353" t="str">
        <f>IF(BR353&lt;&gt;"",MAX(BK$3:BK352)+1,"")</f>
        <v/>
      </c>
      <c r="BL353" t="str">
        <f>IF(BS353&lt;&gt;"",MAX(BL$3:BL352)+1,"")</f>
        <v/>
      </c>
      <c r="BM353" t="str">
        <f>IF(BT353&lt;&gt;"",MAX(BM$3:BM352)+1,"")</f>
        <v/>
      </c>
      <c r="BN353" t="str">
        <f>IF(BU353&lt;&gt;"",MAX(BN$3:BN352)+1,"")</f>
        <v/>
      </c>
      <c r="BP353" t="str">
        <f>IF(B353&lt;&gt;"",IF(COUNTIF(BP$3:BP352,B353)&gt;0,"",B353),"")</f>
        <v/>
      </c>
      <c r="BQ353" t="str">
        <f>IF(C353&lt;&gt;"",IF(COUNTIF(BQ$3:BQ352,C353)&gt;0,"",C353),"")</f>
        <v/>
      </c>
      <c r="BR353" t="str">
        <f>IF(D353&lt;&gt;"",IF(COUNTIF(BR$3:BR352,D353)&gt;0,"",D353),"")</f>
        <v/>
      </c>
      <c r="BS353" t="str">
        <f>IF(E353&lt;&gt;"",IF(COUNTIF(BS$3:BS352,E353)&gt;0,"",E353),"")</f>
        <v/>
      </c>
      <c r="BT353" t="str">
        <f>IF(F353&lt;&gt;"",IF(COUNTIF(BT$3:BT352,F353)&gt;0,"",F353),"")</f>
        <v/>
      </c>
      <c r="BU353" t="str">
        <f>IF(G353&lt;&gt;"",IF(COUNTIF(BU$3:BU352,G353)&gt;0,"",G353),"")</f>
        <v/>
      </c>
    </row>
    <row r="354" spans="1:73" ht="18" x14ac:dyDescent="0.2">
      <c r="A354" s="595" t="str">
        <f t="shared" si="88"/>
        <v/>
      </c>
      <c r="B354" s="596"/>
      <c r="C354" s="596"/>
      <c r="D354" s="596"/>
      <c r="E354" s="597"/>
      <c r="F354" s="596"/>
      <c r="G354" s="596"/>
      <c r="H354" s="598"/>
      <c r="I354" s="598"/>
      <c r="J354" s="598"/>
      <c r="K354" s="948"/>
      <c r="L354" s="822"/>
      <c r="M354" s="822"/>
      <c r="N354" s="950"/>
      <c r="O354" s="599"/>
      <c r="P354" s="597"/>
      <c r="Q354" s="597"/>
      <c r="R354" s="597"/>
      <c r="S354" s="600"/>
      <c r="V354" s="362">
        <f t="shared" si="100"/>
        <v>352</v>
      </c>
      <c r="W354" s="601" t="str">
        <f t="shared" si="101"/>
        <v/>
      </c>
      <c r="X354" s="601" t="str">
        <f t="shared" si="89"/>
        <v/>
      </c>
      <c r="Y354" s="601" t="str">
        <f t="shared" si="90"/>
        <v/>
      </c>
      <c r="Z354" s="601" t="str">
        <f t="shared" si="91"/>
        <v/>
      </c>
      <c r="AA354" s="601" t="str">
        <f t="shared" si="92"/>
        <v/>
      </c>
      <c r="AB354" s="601" t="str">
        <f t="shared" si="93"/>
        <v/>
      </c>
      <c r="AD354" s="362" t="str">
        <f>IF(AK354&lt;&gt;"",MAX(AD$3:AD353)+1,"")</f>
        <v/>
      </c>
      <c r="AE354" s="362" t="str">
        <f>IF(AL354&lt;&gt;"",MAX(AE$3:AE353)+1,"")</f>
        <v/>
      </c>
      <c r="AF354" s="362" t="str">
        <f>IF(AM354&lt;&gt;"",MAX(AF$3:AF353)+1,"")</f>
        <v/>
      </c>
      <c r="AG354" s="362" t="str">
        <f>IF(AN354&lt;&gt;"",MAX(AG$3:AG353)+1,"")</f>
        <v/>
      </c>
      <c r="AH354" s="362" t="str">
        <f>IF(AO354&lt;&gt;"",MAX(AH$3:AH353)+1,"")</f>
        <v/>
      </c>
      <c r="AI354" s="362" t="str">
        <f>IF(AP354&lt;&gt;"",MAX(AI$3:AI353)+1,"")</f>
        <v/>
      </c>
      <c r="AK354" s="362" t="str">
        <f>IF(B354="","",IF(COUNTIF($AK$3:AL353,B354)=0,B354,""))</f>
        <v/>
      </c>
      <c r="AL354" s="362" t="str">
        <f>IF(C354="","",IF($B354='Oneri di Urbanizzazione'!$E$29,IF(COUNTIF($AL$3:AL353,$C354)=0,$C354,""),""))</f>
        <v/>
      </c>
      <c r="AM354" s="362" t="str">
        <f>IF(D354="","",IF(AND($B354='Oneri di Urbanizzazione'!$E$29,$C354='Oneri di Urbanizzazione'!$E$31),IF(COUNTIF(AM$3:AM353,$D354)=0,$D354,""),""))</f>
        <v/>
      </c>
      <c r="AN354" s="362" t="str">
        <f>IF(E354="","",IF(AND($B354='Oneri di Urbanizzazione'!$E$29,$C354='Oneri di Urbanizzazione'!$E$31,$D354='Oneri di Urbanizzazione'!$E$34),IF(COUNTIF(AN$3:AN353,$E354)=0,$E354,""),""))</f>
        <v/>
      </c>
      <c r="AO354" s="362" t="str">
        <f>IF(F354="","",IF(AND($B354='Oneri di Urbanizzazione'!$E$29,$C354='Oneri di Urbanizzazione'!$E$31,$D354='Oneri di Urbanizzazione'!$E$34,$E354='Oneri di Urbanizzazione'!$E$36),IF(COUNTIF(AO$3:AO353,$F354)=0,$F354,""),""))</f>
        <v/>
      </c>
      <c r="AP354" s="362" t="str">
        <f>IF(G354="","",IF(AND($B354='Oneri di Urbanizzazione'!$E$29,$C354='Oneri di Urbanizzazione'!$E$31,$D354='Oneri di Urbanizzazione'!$E$34,$E354='Oneri di Urbanizzazione'!$E$36,$F354='Oneri di Urbanizzazione'!$E$38),IF(COUNTIF(AP$3:AP353,$G354)=0,$G354,""),""))</f>
        <v/>
      </c>
      <c r="AY354">
        <f t="shared" si="102"/>
        <v>352</v>
      </c>
      <c r="AZ354" s="375" t="str">
        <f t="shared" si="94"/>
        <v/>
      </c>
      <c r="BA354" s="375" t="str">
        <f t="shared" si="95"/>
        <v/>
      </c>
      <c r="BB354" s="375" t="str">
        <f t="shared" si="96"/>
        <v/>
      </c>
      <c r="BC354" s="375" t="str">
        <f t="shared" si="97"/>
        <v/>
      </c>
      <c r="BD354" s="375" t="str">
        <f t="shared" si="98"/>
        <v/>
      </c>
      <c r="BE354" s="375" t="str">
        <f t="shared" si="99"/>
        <v/>
      </c>
      <c r="BI354" t="str">
        <f>IF(BP354&lt;&gt;"",MAX(BI$3:BI353)+1,"")</f>
        <v/>
      </c>
      <c r="BJ354" t="str">
        <f>IF(BQ354&lt;&gt;"",MAX(BJ$3:BJ353)+1,"")</f>
        <v/>
      </c>
      <c r="BK354" t="str">
        <f>IF(BR354&lt;&gt;"",MAX(BK$3:BK353)+1,"")</f>
        <v/>
      </c>
      <c r="BL354" t="str">
        <f>IF(BS354&lt;&gt;"",MAX(BL$3:BL353)+1,"")</f>
        <v/>
      </c>
      <c r="BM354" t="str">
        <f>IF(BT354&lt;&gt;"",MAX(BM$3:BM353)+1,"")</f>
        <v/>
      </c>
      <c r="BN354" t="str">
        <f>IF(BU354&lt;&gt;"",MAX(BN$3:BN353)+1,"")</f>
        <v/>
      </c>
      <c r="BP354" t="str">
        <f>IF(B354&lt;&gt;"",IF(COUNTIF(BP$3:BP353,B354)&gt;0,"",B354),"")</f>
        <v/>
      </c>
      <c r="BQ354" t="str">
        <f>IF(C354&lt;&gt;"",IF(COUNTIF(BQ$3:BQ353,C354)&gt;0,"",C354),"")</f>
        <v/>
      </c>
      <c r="BR354" t="str">
        <f>IF(D354&lt;&gt;"",IF(COUNTIF(BR$3:BR353,D354)&gt;0,"",D354),"")</f>
        <v/>
      </c>
      <c r="BS354" t="str">
        <f>IF(E354&lt;&gt;"",IF(COUNTIF(BS$3:BS353,E354)&gt;0,"",E354),"")</f>
        <v/>
      </c>
      <c r="BT354" t="str">
        <f>IF(F354&lt;&gt;"",IF(COUNTIF(BT$3:BT353,F354)&gt;0,"",F354),"")</f>
        <v/>
      </c>
      <c r="BU354" t="str">
        <f>IF(G354&lt;&gt;"",IF(COUNTIF(BU$3:BU353,G354)&gt;0,"",G354),"")</f>
        <v/>
      </c>
    </row>
    <row r="355" spans="1:73" ht="18" x14ac:dyDescent="0.2">
      <c r="A355" s="595" t="str">
        <f t="shared" si="88"/>
        <v/>
      </c>
      <c r="B355" s="596"/>
      <c r="C355" s="596"/>
      <c r="D355" s="596"/>
      <c r="E355" s="597"/>
      <c r="F355" s="596"/>
      <c r="G355" s="596"/>
      <c r="H355" s="598"/>
      <c r="I355" s="598"/>
      <c r="J355" s="598"/>
      <c r="K355" s="948"/>
      <c r="L355" s="822"/>
      <c r="M355" s="822"/>
      <c r="N355" s="950"/>
      <c r="O355" s="599"/>
      <c r="P355" s="597"/>
      <c r="Q355" s="597"/>
      <c r="R355" s="597"/>
      <c r="S355" s="600"/>
      <c r="V355" s="362">
        <f t="shared" si="100"/>
        <v>353</v>
      </c>
      <c r="W355" s="601" t="str">
        <f t="shared" si="101"/>
        <v/>
      </c>
      <c r="X355" s="601" t="str">
        <f t="shared" si="89"/>
        <v/>
      </c>
      <c r="Y355" s="601" t="str">
        <f t="shared" si="90"/>
        <v/>
      </c>
      <c r="Z355" s="601" t="str">
        <f t="shared" si="91"/>
        <v/>
      </c>
      <c r="AA355" s="601" t="str">
        <f t="shared" si="92"/>
        <v/>
      </c>
      <c r="AB355" s="601" t="str">
        <f t="shared" si="93"/>
        <v/>
      </c>
      <c r="AD355" s="362" t="str">
        <f>IF(AK355&lt;&gt;"",MAX(AD$3:AD354)+1,"")</f>
        <v/>
      </c>
      <c r="AE355" s="362" t="str">
        <f>IF(AL355&lt;&gt;"",MAX(AE$3:AE354)+1,"")</f>
        <v/>
      </c>
      <c r="AF355" s="362" t="str">
        <f>IF(AM355&lt;&gt;"",MAX(AF$3:AF354)+1,"")</f>
        <v/>
      </c>
      <c r="AG355" s="362" t="str">
        <f>IF(AN355&lt;&gt;"",MAX(AG$3:AG354)+1,"")</f>
        <v/>
      </c>
      <c r="AH355" s="362" t="str">
        <f>IF(AO355&lt;&gt;"",MAX(AH$3:AH354)+1,"")</f>
        <v/>
      </c>
      <c r="AI355" s="362" t="str">
        <f>IF(AP355&lt;&gt;"",MAX(AI$3:AI354)+1,"")</f>
        <v/>
      </c>
      <c r="AK355" s="362" t="str">
        <f>IF(B355="","",IF(COUNTIF($AK$3:AL354,B355)=0,B355,""))</f>
        <v/>
      </c>
      <c r="AL355" s="362" t="str">
        <f>IF(C355="","",IF($B355='Oneri di Urbanizzazione'!$E$29,IF(COUNTIF($AL$3:AL354,$C355)=0,$C355,""),""))</f>
        <v/>
      </c>
      <c r="AM355" s="362" t="str">
        <f>IF(D355="","",IF(AND($B355='Oneri di Urbanizzazione'!$E$29,$C355='Oneri di Urbanizzazione'!$E$31),IF(COUNTIF(AM$3:AM354,$D355)=0,$D355,""),""))</f>
        <v/>
      </c>
      <c r="AN355" s="362" t="str">
        <f>IF(E355="","",IF(AND($B355='Oneri di Urbanizzazione'!$E$29,$C355='Oneri di Urbanizzazione'!$E$31,$D355='Oneri di Urbanizzazione'!$E$34),IF(COUNTIF(AN$3:AN354,$E355)=0,$E355,""),""))</f>
        <v/>
      </c>
      <c r="AO355" s="362" t="str">
        <f>IF(F355="","",IF(AND($B355='Oneri di Urbanizzazione'!$E$29,$C355='Oneri di Urbanizzazione'!$E$31,$D355='Oneri di Urbanizzazione'!$E$34,$E355='Oneri di Urbanizzazione'!$E$36),IF(COUNTIF(AO$3:AO354,$F355)=0,$F355,""),""))</f>
        <v/>
      </c>
      <c r="AP355" s="362" t="str">
        <f>IF(G355="","",IF(AND($B355='Oneri di Urbanizzazione'!$E$29,$C355='Oneri di Urbanizzazione'!$E$31,$D355='Oneri di Urbanizzazione'!$E$34,$E355='Oneri di Urbanizzazione'!$E$36,$F355='Oneri di Urbanizzazione'!$E$38),IF(COUNTIF(AP$3:AP354,$G355)=0,$G355,""),""))</f>
        <v/>
      </c>
      <c r="AY355">
        <f t="shared" si="102"/>
        <v>353</v>
      </c>
      <c r="AZ355" s="375" t="str">
        <f t="shared" si="94"/>
        <v/>
      </c>
      <c r="BA355" s="375" t="str">
        <f t="shared" si="95"/>
        <v/>
      </c>
      <c r="BB355" s="375" t="str">
        <f t="shared" si="96"/>
        <v/>
      </c>
      <c r="BC355" s="375" t="str">
        <f t="shared" si="97"/>
        <v/>
      </c>
      <c r="BD355" s="375" t="str">
        <f t="shared" si="98"/>
        <v/>
      </c>
      <c r="BE355" s="375" t="str">
        <f t="shared" si="99"/>
        <v/>
      </c>
      <c r="BI355" t="str">
        <f>IF(BP355&lt;&gt;"",MAX(BI$3:BI354)+1,"")</f>
        <v/>
      </c>
      <c r="BJ355" t="str">
        <f>IF(BQ355&lt;&gt;"",MAX(BJ$3:BJ354)+1,"")</f>
        <v/>
      </c>
      <c r="BK355" t="str">
        <f>IF(BR355&lt;&gt;"",MAX(BK$3:BK354)+1,"")</f>
        <v/>
      </c>
      <c r="BL355" t="str">
        <f>IF(BS355&lt;&gt;"",MAX(BL$3:BL354)+1,"")</f>
        <v/>
      </c>
      <c r="BM355" t="str">
        <f>IF(BT355&lt;&gt;"",MAX(BM$3:BM354)+1,"")</f>
        <v/>
      </c>
      <c r="BN355" t="str">
        <f>IF(BU355&lt;&gt;"",MAX(BN$3:BN354)+1,"")</f>
        <v/>
      </c>
      <c r="BP355" t="str">
        <f>IF(B355&lt;&gt;"",IF(COUNTIF(BP$3:BP354,B355)&gt;0,"",B355),"")</f>
        <v/>
      </c>
      <c r="BQ355" t="str">
        <f>IF(C355&lt;&gt;"",IF(COUNTIF(BQ$3:BQ354,C355)&gt;0,"",C355),"")</f>
        <v/>
      </c>
      <c r="BR355" t="str">
        <f>IF(D355&lt;&gt;"",IF(COUNTIF(BR$3:BR354,D355)&gt;0,"",D355),"")</f>
        <v/>
      </c>
      <c r="BS355" t="str">
        <f>IF(E355&lt;&gt;"",IF(COUNTIF(BS$3:BS354,E355)&gt;0,"",E355),"")</f>
        <v/>
      </c>
      <c r="BT355" t="str">
        <f>IF(F355&lt;&gt;"",IF(COUNTIF(BT$3:BT354,F355)&gt;0,"",F355),"")</f>
        <v/>
      </c>
      <c r="BU355" t="str">
        <f>IF(G355&lt;&gt;"",IF(COUNTIF(BU$3:BU354,G355)&gt;0,"",G355),"")</f>
        <v/>
      </c>
    </row>
    <row r="356" spans="1:73" ht="18" x14ac:dyDescent="0.2">
      <c r="A356" s="595" t="str">
        <f t="shared" si="88"/>
        <v/>
      </c>
      <c r="B356" s="596"/>
      <c r="C356" s="596"/>
      <c r="D356" s="596"/>
      <c r="E356" s="597"/>
      <c r="F356" s="596"/>
      <c r="G356" s="596"/>
      <c r="H356" s="598"/>
      <c r="I356" s="598"/>
      <c r="J356" s="598"/>
      <c r="K356" s="948"/>
      <c r="L356" s="822"/>
      <c r="M356" s="822"/>
      <c r="N356" s="950"/>
      <c r="O356" s="599"/>
      <c r="P356" s="597"/>
      <c r="Q356" s="597"/>
      <c r="R356" s="597"/>
      <c r="S356" s="600"/>
      <c r="V356" s="362">
        <f t="shared" si="100"/>
        <v>354</v>
      </c>
      <c r="W356" s="601" t="str">
        <f t="shared" si="101"/>
        <v/>
      </c>
      <c r="X356" s="601" t="str">
        <f t="shared" si="89"/>
        <v/>
      </c>
      <c r="Y356" s="601" t="str">
        <f t="shared" si="90"/>
        <v/>
      </c>
      <c r="Z356" s="601" t="str">
        <f t="shared" si="91"/>
        <v/>
      </c>
      <c r="AA356" s="601" t="str">
        <f t="shared" si="92"/>
        <v/>
      </c>
      <c r="AB356" s="601" t="str">
        <f t="shared" si="93"/>
        <v/>
      </c>
      <c r="AD356" s="362" t="str">
        <f>IF(AK356&lt;&gt;"",MAX(AD$3:AD355)+1,"")</f>
        <v/>
      </c>
      <c r="AE356" s="362" t="str">
        <f>IF(AL356&lt;&gt;"",MAX(AE$3:AE355)+1,"")</f>
        <v/>
      </c>
      <c r="AF356" s="362" t="str">
        <f>IF(AM356&lt;&gt;"",MAX(AF$3:AF355)+1,"")</f>
        <v/>
      </c>
      <c r="AG356" s="362" t="str">
        <f>IF(AN356&lt;&gt;"",MAX(AG$3:AG355)+1,"")</f>
        <v/>
      </c>
      <c r="AH356" s="362" t="str">
        <f>IF(AO356&lt;&gt;"",MAX(AH$3:AH355)+1,"")</f>
        <v/>
      </c>
      <c r="AI356" s="362" t="str">
        <f>IF(AP356&lt;&gt;"",MAX(AI$3:AI355)+1,"")</f>
        <v/>
      </c>
      <c r="AK356" s="362" t="str">
        <f>IF(B356="","",IF(COUNTIF($AK$3:AL355,B356)=0,B356,""))</f>
        <v/>
      </c>
      <c r="AL356" s="362" t="str">
        <f>IF(C356="","",IF($B356='Oneri di Urbanizzazione'!$E$29,IF(COUNTIF($AL$3:AL355,$C356)=0,$C356,""),""))</f>
        <v/>
      </c>
      <c r="AM356" s="362" t="str">
        <f>IF(D356="","",IF(AND($B356='Oneri di Urbanizzazione'!$E$29,$C356='Oneri di Urbanizzazione'!$E$31),IF(COUNTIF(AM$3:AM355,$D356)=0,$D356,""),""))</f>
        <v/>
      </c>
      <c r="AN356" s="362" t="str">
        <f>IF(E356="","",IF(AND($B356='Oneri di Urbanizzazione'!$E$29,$C356='Oneri di Urbanizzazione'!$E$31,$D356='Oneri di Urbanizzazione'!$E$34),IF(COUNTIF(AN$3:AN355,$E356)=0,$E356,""),""))</f>
        <v/>
      </c>
      <c r="AO356" s="362" t="str">
        <f>IF(F356="","",IF(AND($B356='Oneri di Urbanizzazione'!$E$29,$C356='Oneri di Urbanizzazione'!$E$31,$D356='Oneri di Urbanizzazione'!$E$34,$E356='Oneri di Urbanizzazione'!$E$36),IF(COUNTIF(AO$3:AO355,$F356)=0,$F356,""),""))</f>
        <v/>
      </c>
      <c r="AP356" s="362" t="str">
        <f>IF(G356="","",IF(AND($B356='Oneri di Urbanizzazione'!$E$29,$C356='Oneri di Urbanizzazione'!$E$31,$D356='Oneri di Urbanizzazione'!$E$34,$E356='Oneri di Urbanizzazione'!$E$36,$F356='Oneri di Urbanizzazione'!$E$38),IF(COUNTIF(AP$3:AP355,$G356)=0,$G356,""),""))</f>
        <v/>
      </c>
      <c r="AY356">
        <f t="shared" si="102"/>
        <v>354</v>
      </c>
      <c r="AZ356" s="375" t="str">
        <f t="shared" si="94"/>
        <v/>
      </c>
      <c r="BA356" s="375" t="str">
        <f t="shared" si="95"/>
        <v/>
      </c>
      <c r="BB356" s="375" t="str">
        <f t="shared" si="96"/>
        <v/>
      </c>
      <c r="BC356" s="375" t="str">
        <f t="shared" si="97"/>
        <v/>
      </c>
      <c r="BD356" s="375" t="str">
        <f t="shared" si="98"/>
        <v/>
      </c>
      <c r="BE356" s="375" t="str">
        <f t="shared" si="99"/>
        <v/>
      </c>
      <c r="BI356" t="str">
        <f>IF(BP356&lt;&gt;"",MAX(BI$3:BI355)+1,"")</f>
        <v/>
      </c>
      <c r="BJ356" t="str">
        <f>IF(BQ356&lt;&gt;"",MAX(BJ$3:BJ355)+1,"")</f>
        <v/>
      </c>
      <c r="BK356" t="str">
        <f>IF(BR356&lt;&gt;"",MAX(BK$3:BK355)+1,"")</f>
        <v/>
      </c>
      <c r="BL356" t="str">
        <f>IF(BS356&lt;&gt;"",MAX(BL$3:BL355)+1,"")</f>
        <v/>
      </c>
      <c r="BM356" t="str">
        <f>IF(BT356&lt;&gt;"",MAX(BM$3:BM355)+1,"")</f>
        <v/>
      </c>
      <c r="BN356" t="str">
        <f>IF(BU356&lt;&gt;"",MAX(BN$3:BN355)+1,"")</f>
        <v/>
      </c>
      <c r="BP356" t="str">
        <f>IF(B356&lt;&gt;"",IF(COUNTIF(BP$3:BP355,B356)&gt;0,"",B356),"")</f>
        <v/>
      </c>
      <c r="BQ356" t="str">
        <f>IF(C356&lt;&gt;"",IF(COUNTIF(BQ$3:BQ355,C356)&gt;0,"",C356),"")</f>
        <v/>
      </c>
      <c r="BR356" t="str">
        <f>IF(D356&lt;&gt;"",IF(COUNTIF(BR$3:BR355,D356)&gt;0,"",D356),"")</f>
        <v/>
      </c>
      <c r="BS356" t="str">
        <f>IF(E356&lt;&gt;"",IF(COUNTIF(BS$3:BS355,E356)&gt;0,"",E356),"")</f>
        <v/>
      </c>
      <c r="BT356" t="str">
        <f>IF(F356&lt;&gt;"",IF(COUNTIF(BT$3:BT355,F356)&gt;0,"",F356),"")</f>
        <v/>
      </c>
      <c r="BU356" t="str">
        <f>IF(G356&lt;&gt;"",IF(COUNTIF(BU$3:BU355,G356)&gt;0,"",G356),"")</f>
        <v/>
      </c>
    </row>
    <row r="357" spans="1:73" ht="18" x14ac:dyDescent="0.2">
      <c r="A357" s="595" t="str">
        <f t="shared" si="88"/>
        <v/>
      </c>
      <c r="B357" s="596"/>
      <c r="C357" s="596"/>
      <c r="D357" s="596"/>
      <c r="E357" s="597"/>
      <c r="F357" s="596"/>
      <c r="G357" s="596"/>
      <c r="H357" s="598"/>
      <c r="I357" s="598"/>
      <c r="J357" s="598"/>
      <c r="K357" s="948"/>
      <c r="L357" s="822"/>
      <c r="M357" s="822"/>
      <c r="N357" s="950"/>
      <c r="O357" s="599"/>
      <c r="P357" s="597"/>
      <c r="Q357" s="597"/>
      <c r="R357" s="597"/>
      <c r="S357" s="600"/>
      <c r="V357" s="362">
        <f t="shared" si="100"/>
        <v>355</v>
      </c>
      <c r="W357" s="601" t="str">
        <f t="shared" si="101"/>
        <v/>
      </c>
      <c r="X357" s="601" t="str">
        <f t="shared" si="89"/>
        <v/>
      </c>
      <c r="Y357" s="601" t="str">
        <f t="shared" si="90"/>
        <v/>
      </c>
      <c r="Z357" s="601" t="str">
        <f t="shared" si="91"/>
        <v/>
      </c>
      <c r="AA357" s="601" t="str">
        <f t="shared" si="92"/>
        <v/>
      </c>
      <c r="AB357" s="601" t="str">
        <f t="shared" si="93"/>
        <v/>
      </c>
      <c r="AD357" s="362" t="str">
        <f>IF(AK357&lt;&gt;"",MAX(AD$3:AD356)+1,"")</f>
        <v/>
      </c>
      <c r="AE357" s="362" t="str">
        <f>IF(AL357&lt;&gt;"",MAX(AE$3:AE356)+1,"")</f>
        <v/>
      </c>
      <c r="AF357" s="362" t="str">
        <f>IF(AM357&lt;&gt;"",MAX(AF$3:AF356)+1,"")</f>
        <v/>
      </c>
      <c r="AG357" s="362" t="str">
        <f>IF(AN357&lt;&gt;"",MAX(AG$3:AG356)+1,"")</f>
        <v/>
      </c>
      <c r="AH357" s="362" t="str">
        <f>IF(AO357&lt;&gt;"",MAX(AH$3:AH356)+1,"")</f>
        <v/>
      </c>
      <c r="AI357" s="362" t="str">
        <f>IF(AP357&lt;&gt;"",MAX(AI$3:AI356)+1,"")</f>
        <v/>
      </c>
      <c r="AK357" s="362" t="str">
        <f>IF(B357="","",IF(COUNTIF($AK$3:AL356,B357)=0,B357,""))</f>
        <v/>
      </c>
      <c r="AL357" s="362" t="str">
        <f>IF(C357="","",IF($B357='Oneri di Urbanizzazione'!$E$29,IF(COUNTIF($AL$3:AL356,$C357)=0,$C357,""),""))</f>
        <v/>
      </c>
      <c r="AM357" s="362" t="str">
        <f>IF(D357="","",IF(AND($B357='Oneri di Urbanizzazione'!$E$29,$C357='Oneri di Urbanizzazione'!$E$31),IF(COUNTIF(AM$3:AM356,$D357)=0,$D357,""),""))</f>
        <v/>
      </c>
      <c r="AN357" s="362" t="str">
        <f>IF(E357="","",IF(AND($B357='Oneri di Urbanizzazione'!$E$29,$C357='Oneri di Urbanizzazione'!$E$31,$D357='Oneri di Urbanizzazione'!$E$34),IF(COUNTIF(AN$3:AN356,$E357)=0,$E357,""),""))</f>
        <v/>
      </c>
      <c r="AO357" s="362" t="str">
        <f>IF(F357="","",IF(AND($B357='Oneri di Urbanizzazione'!$E$29,$C357='Oneri di Urbanizzazione'!$E$31,$D357='Oneri di Urbanizzazione'!$E$34,$E357='Oneri di Urbanizzazione'!$E$36),IF(COUNTIF(AO$3:AO356,$F357)=0,$F357,""),""))</f>
        <v/>
      </c>
      <c r="AP357" s="362" t="str">
        <f>IF(G357="","",IF(AND($B357='Oneri di Urbanizzazione'!$E$29,$C357='Oneri di Urbanizzazione'!$E$31,$D357='Oneri di Urbanizzazione'!$E$34,$E357='Oneri di Urbanizzazione'!$E$36,$F357='Oneri di Urbanizzazione'!$E$38),IF(COUNTIF(AP$3:AP356,$G357)=0,$G357,""),""))</f>
        <v/>
      </c>
      <c r="AY357">
        <f t="shared" si="102"/>
        <v>355</v>
      </c>
      <c r="AZ357" s="375" t="str">
        <f t="shared" si="94"/>
        <v/>
      </c>
      <c r="BA357" s="375" t="str">
        <f t="shared" si="95"/>
        <v/>
      </c>
      <c r="BB357" s="375" t="str">
        <f t="shared" si="96"/>
        <v/>
      </c>
      <c r="BC357" s="375" t="str">
        <f t="shared" si="97"/>
        <v/>
      </c>
      <c r="BD357" s="375" t="str">
        <f t="shared" si="98"/>
        <v/>
      </c>
      <c r="BE357" s="375" t="str">
        <f t="shared" si="99"/>
        <v/>
      </c>
      <c r="BI357" t="str">
        <f>IF(BP357&lt;&gt;"",MAX(BI$3:BI356)+1,"")</f>
        <v/>
      </c>
      <c r="BJ357" t="str">
        <f>IF(BQ357&lt;&gt;"",MAX(BJ$3:BJ356)+1,"")</f>
        <v/>
      </c>
      <c r="BK357" t="str">
        <f>IF(BR357&lt;&gt;"",MAX(BK$3:BK356)+1,"")</f>
        <v/>
      </c>
      <c r="BL357" t="str">
        <f>IF(BS357&lt;&gt;"",MAX(BL$3:BL356)+1,"")</f>
        <v/>
      </c>
      <c r="BM357" t="str">
        <f>IF(BT357&lt;&gt;"",MAX(BM$3:BM356)+1,"")</f>
        <v/>
      </c>
      <c r="BN357" t="str">
        <f>IF(BU357&lt;&gt;"",MAX(BN$3:BN356)+1,"")</f>
        <v/>
      </c>
      <c r="BP357" t="str">
        <f>IF(B357&lt;&gt;"",IF(COUNTIF(BP$3:BP356,B357)&gt;0,"",B357),"")</f>
        <v/>
      </c>
      <c r="BQ357" t="str">
        <f>IF(C357&lt;&gt;"",IF(COUNTIF(BQ$3:BQ356,C357)&gt;0,"",C357),"")</f>
        <v/>
      </c>
      <c r="BR357" t="str">
        <f>IF(D357&lt;&gt;"",IF(COUNTIF(BR$3:BR356,D357)&gt;0,"",D357),"")</f>
        <v/>
      </c>
      <c r="BS357" t="str">
        <f>IF(E357&lt;&gt;"",IF(COUNTIF(BS$3:BS356,E357)&gt;0,"",E357),"")</f>
        <v/>
      </c>
      <c r="BT357" t="str">
        <f>IF(F357&lt;&gt;"",IF(COUNTIF(BT$3:BT356,F357)&gt;0,"",F357),"")</f>
        <v/>
      </c>
      <c r="BU357" t="str">
        <f>IF(G357&lt;&gt;"",IF(COUNTIF(BU$3:BU356,G357)&gt;0,"",G357),"")</f>
        <v/>
      </c>
    </row>
    <row r="358" spans="1:73" ht="18" x14ac:dyDescent="0.2">
      <c r="A358" s="595" t="str">
        <f t="shared" si="88"/>
        <v/>
      </c>
      <c r="B358" s="596"/>
      <c r="C358" s="596"/>
      <c r="D358" s="596"/>
      <c r="E358" s="597"/>
      <c r="F358" s="596"/>
      <c r="G358" s="596"/>
      <c r="H358" s="598"/>
      <c r="I358" s="598"/>
      <c r="J358" s="598"/>
      <c r="K358" s="948"/>
      <c r="L358" s="822"/>
      <c r="M358" s="822"/>
      <c r="N358" s="950"/>
      <c r="O358" s="599"/>
      <c r="P358" s="597"/>
      <c r="Q358" s="597"/>
      <c r="R358" s="597"/>
      <c r="S358" s="600"/>
      <c r="V358" s="362">
        <f t="shared" si="100"/>
        <v>356</v>
      </c>
      <c r="W358" s="601" t="str">
        <f t="shared" si="101"/>
        <v/>
      </c>
      <c r="X358" s="601" t="str">
        <f t="shared" si="89"/>
        <v/>
      </c>
      <c r="Y358" s="601" t="str">
        <f t="shared" si="90"/>
        <v/>
      </c>
      <c r="Z358" s="601" t="str">
        <f t="shared" si="91"/>
        <v/>
      </c>
      <c r="AA358" s="601" t="str">
        <f t="shared" si="92"/>
        <v/>
      </c>
      <c r="AB358" s="601" t="str">
        <f t="shared" si="93"/>
        <v/>
      </c>
      <c r="AD358" s="362" t="str">
        <f>IF(AK358&lt;&gt;"",MAX(AD$3:AD357)+1,"")</f>
        <v/>
      </c>
      <c r="AE358" s="362" t="str">
        <f>IF(AL358&lt;&gt;"",MAX(AE$3:AE357)+1,"")</f>
        <v/>
      </c>
      <c r="AF358" s="362" t="str">
        <f>IF(AM358&lt;&gt;"",MAX(AF$3:AF357)+1,"")</f>
        <v/>
      </c>
      <c r="AG358" s="362" t="str">
        <f>IF(AN358&lt;&gt;"",MAX(AG$3:AG357)+1,"")</f>
        <v/>
      </c>
      <c r="AH358" s="362" t="str">
        <f>IF(AO358&lt;&gt;"",MAX(AH$3:AH357)+1,"")</f>
        <v/>
      </c>
      <c r="AI358" s="362" t="str">
        <f>IF(AP358&lt;&gt;"",MAX(AI$3:AI357)+1,"")</f>
        <v/>
      </c>
      <c r="AK358" s="362" t="str">
        <f>IF(B358="","",IF(COUNTIF($AK$3:AL357,B358)=0,B358,""))</f>
        <v/>
      </c>
      <c r="AL358" s="362" t="str">
        <f>IF(C358="","",IF($B358='Oneri di Urbanizzazione'!$E$29,IF(COUNTIF($AL$3:AL357,$C358)=0,$C358,""),""))</f>
        <v/>
      </c>
      <c r="AM358" s="362" t="str">
        <f>IF(D358="","",IF(AND($B358='Oneri di Urbanizzazione'!$E$29,$C358='Oneri di Urbanizzazione'!$E$31),IF(COUNTIF(AM$3:AM357,$D358)=0,$D358,""),""))</f>
        <v/>
      </c>
      <c r="AN358" s="362" t="str">
        <f>IF(E358="","",IF(AND($B358='Oneri di Urbanizzazione'!$E$29,$C358='Oneri di Urbanizzazione'!$E$31,$D358='Oneri di Urbanizzazione'!$E$34),IF(COUNTIF(AN$3:AN357,$E358)=0,$E358,""),""))</f>
        <v/>
      </c>
      <c r="AO358" s="362" t="str">
        <f>IF(F358="","",IF(AND($B358='Oneri di Urbanizzazione'!$E$29,$C358='Oneri di Urbanizzazione'!$E$31,$D358='Oneri di Urbanizzazione'!$E$34,$E358='Oneri di Urbanizzazione'!$E$36),IF(COUNTIF(AO$3:AO357,$F358)=0,$F358,""),""))</f>
        <v/>
      </c>
      <c r="AP358" s="362" t="str">
        <f>IF(G358="","",IF(AND($B358='Oneri di Urbanizzazione'!$E$29,$C358='Oneri di Urbanizzazione'!$E$31,$D358='Oneri di Urbanizzazione'!$E$34,$E358='Oneri di Urbanizzazione'!$E$36,$F358='Oneri di Urbanizzazione'!$E$38),IF(COUNTIF(AP$3:AP357,$G358)=0,$G358,""),""))</f>
        <v/>
      </c>
      <c r="AY358">
        <f t="shared" si="102"/>
        <v>356</v>
      </c>
      <c r="AZ358" s="375" t="str">
        <f t="shared" si="94"/>
        <v/>
      </c>
      <c r="BA358" s="375" t="str">
        <f t="shared" si="95"/>
        <v/>
      </c>
      <c r="BB358" s="375" t="str">
        <f t="shared" si="96"/>
        <v/>
      </c>
      <c r="BC358" s="375" t="str">
        <f t="shared" si="97"/>
        <v/>
      </c>
      <c r="BD358" s="375" t="str">
        <f t="shared" si="98"/>
        <v/>
      </c>
      <c r="BE358" s="375" t="str">
        <f t="shared" si="99"/>
        <v/>
      </c>
      <c r="BI358" t="str">
        <f>IF(BP358&lt;&gt;"",MAX(BI$3:BI357)+1,"")</f>
        <v/>
      </c>
      <c r="BJ358" t="str">
        <f>IF(BQ358&lt;&gt;"",MAX(BJ$3:BJ357)+1,"")</f>
        <v/>
      </c>
      <c r="BK358" t="str">
        <f>IF(BR358&lt;&gt;"",MAX(BK$3:BK357)+1,"")</f>
        <v/>
      </c>
      <c r="BL358" t="str">
        <f>IF(BS358&lt;&gt;"",MAX(BL$3:BL357)+1,"")</f>
        <v/>
      </c>
      <c r="BM358" t="str">
        <f>IF(BT358&lt;&gt;"",MAX(BM$3:BM357)+1,"")</f>
        <v/>
      </c>
      <c r="BN358" t="str">
        <f>IF(BU358&lt;&gt;"",MAX(BN$3:BN357)+1,"")</f>
        <v/>
      </c>
      <c r="BP358" t="str">
        <f>IF(B358&lt;&gt;"",IF(COUNTIF(BP$3:BP357,B358)&gt;0,"",B358),"")</f>
        <v/>
      </c>
      <c r="BQ358" t="str">
        <f>IF(C358&lt;&gt;"",IF(COUNTIF(BQ$3:BQ357,C358)&gt;0,"",C358),"")</f>
        <v/>
      </c>
      <c r="BR358" t="str">
        <f>IF(D358&lt;&gt;"",IF(COUNTIF(BR$3:BR357,D358)&gt;0,"",D358),"")</f>
        <v/>
      </c>
      <c r="BS358" t="str">
        <f>IF(E358&lt;&gt;"",IF(COUNTIF(BS$3:BS357,E358)&gt;0,"",E358),"")</f>
        <v/>
      </c>
      <c r="BT358" t="str">
        <f>IF(F358&lt;&gt;"",IF(COUNTIF(BT$3:BT357,F358)&gt;0,"",F358),"")</f>
        <v/>
      </c>
      <c r="BU358" t="str">
        <f>IF(G358&lt;&gt;"",IF(COUNTIF(BU$3:BU357,G358)&gt;0,"",G358),"")</f>
        <v/>
      </c>
    </row>
    <row r="359" spans="1:73" ht="18" x14ac:dyDescent="0.2">
      <c r="A359" s="595" t="str">
        <f t="shared" si="88"/>
        <v/>
      </c>
      <c r="B359" s="596"/>
      <c r="C359" s="596"/>
      <c r="D359" s="596"/>
      <c r="E359" s="597"/>
      <c r="F359" s="596"/>
      <c r="G359" s="596"/>
      <c r="H359" s="598"/>
      <c r="I359" s="598"/>
      <c r="J359" s="598"/>
      <c r="K359" s="948"/>
      <c r="L359" s="822"/>
      <c r="M359" s="822"/>
      <c r="N359" s="950"/>
      <c r="O359" s="599"/>
      <c r="P359" s="597"/>
      <c r="Q359" s="597"/>
      <c r="R359" s="597"/>
      <c r="S359" s="600"/>
      <c r="V359" s="362">
        <f t="shared" si="100"/>
        <v>357</v>
      </c>
      <c r="W359" s="601" t="str">
        <f t="shared" si="101"/>
        <v/>
      </c>
      <c r="X359" s="601" t="str">
        <f t="shared" si="89"/>
        <v/>
      </c>
      <c r="Y359" s="601" t="str">
        <f t="shared" si="90"/>
        <v/>
      </c>
      <c r="Z359" s="601" t="str">
        <f t="shared" si="91"/>
        <v/>
      </c>
      <c r="AA359" s="601" t="str">
        <f t="shared" si="92"/>
        <v/>
      </c>
      <c r="AB359" s="601" t="str">
        <f t="shared" si="93"/>
        <v/>
      </c>
      <c r="AD359" s="362" t="str">
        <f>IF(AK359&lt;&gt;"",MAX(AD$3:AD358)+1,"")</f>
        <v/>
      </c>
      <c r="AE359" s="362" t="str">
        <f>IF(AL359&lt;&gt;"",MAX(AE$3:AE358)+1,"")</f>
        <v/>
      </c>
      <c r="AF359" s="362" t="str">
        <f>IF(AM359&lt;&gt;"",MAX(AF$3:AF358)+1,"")</f>
        <v/>
      </c>
      <c r="AG359" s="362" t="str">
        <f>IF(AN359&lt;&gt;"",MAX(AG$3:AG358)+1,"")</f>
        <v/>
      </c>
      <c r="AH359" s="362" t="str">
        <f>IF(AO359&lt;&gt;"",MAX(AH$3:AH358)+1,"")</f>
        <v/>
      </c>
      <c r="AI359" s="362" t="str">
        <f>IF(AP359&lt;&gt;"",MAX(AI$3:AI358)+1,"")</f>
        <v/>
      </c>
      <c r="AK359" s="362" t="str">
        <f>IF(B359="","",IF(COUNTIF($AK$3:AL358,B359)=0,B359,""))</f>
        <v/>
      </c>
      <c r="AL359" s="362" t="str">
        <f>IF(C359="","",IF($B359='Oneri di Urbanizzazione'!$E$29,IF(COUNTIF($AL$3:AL358,$C359)=0,$C359,""),""))</f>
        <v/>
      </c>
      <c r="AM359" s="362" t="str">
        <f>IF(D359="","",IF(AND($B359='Oneri di Urbanizzazione'!$E$29,$C359='Oneri di Urbanizzazione'!$E$31),IF(COUNTIF(AM$3:AM358,$D359)=0,$D359,""),""))</f>
        <v/>
      </c>
      <c r="AN359" s="362" t="str">
        <f>IF(E359="","",IF(AND($B359='Oneri di Urbanizzazione'!$E$29,$C359='Oneri di Urbanizzazione'!$E$31,$D359='Oneri di Urbanizzazione'!$E$34),IF(COUNTIF(AN$3:AN358,$E359)=0,$E359,""),""))</f>
        <v/>
      </c>
      <c r="AO359" s="362" t="str">
        <f>IF(F359="","",IF(AND($B359='Oneri di Urbanizzazione'!$E$29,$C359='Oneri di Urbanizzazione'!$E$31,$D359='Oneri di Urbanizzazione'!$E$34,$E359='Oneri di Urbanizzazione'!$E$36),IF(COUNTIF(AO$3:AO358,$F359)=0,$F359,""),""))</f>
        <v/>
      </c>
      <c r="AP359" s="362" t="str">
        <f>IF(G359="","",IF(AND($B359='Oneri di Urbanizzazione'!$E$29,$C359='Oneri di Urbanizzazione'!$E$31,$D359='Oneri di Urbanizzazione'!$E$34,$E359='Oneri di Urbanizzazione'!$E$36,$F359='Oneri di Urbanizzazione'!$E$38),IF(COUNTIF(AP$3:AP358,$G359)=0,$G359,""),""))</f>
        <v/>
      </c>
      <c r="AY359">
        <f t="shared" si="102"/>
        <v>357</v>
      </c>
      <c r="AZ359" s="375" t="str">
        <f t="shared" si="94"/>
        <v/>
      </c>
      <c r="BA359" s="375" t="str">
        <f t="shared" si="95"/>
        <v/>
      </c>
      <c r="BB359" s="375" t="str">
        <f t="shared" si="96"/>
        <v/>
      </c>
      <c r="BC359" s="375" t="str">
        <f t="shared" si="97"/>
        <v/>
      </c>
      <c r="BD359" s="375" t="str">
        <f t="shared" si="98"/>
        <v/>
      </c>
      <c r="BE359" s="375" t="str">
        <f t="shared" si="99"/>
        <v/>
      </c>
      <c r="BI359" t="str">
        <f>IF(BP359&lt;&gt;"",MAX(BI$3:BI358)+1,"")</f>
        <v/>
      </c>
      <c r="BJ359" t="str">
        <f>IF(BQ359&lt;&gt;"",MAX(BJ$3:BJ358)+1,"")</f>
        <v/>
      </c>
      <c r="BK359" t="str">
        <f>IF(BR359&lt;&gt;"",MAX(BK$3:BK358)+1,"")</f>
        <v/>
      </c>
      <c r="BL359" t="str">
        <f>IF(BS359&lt;&gt;"",MAX(BL$3:BL358)+1,"")</f>
        <v/>
      </c>
      <c r="BM359" t="str">
        <f>IF(BT359&lt;&gt;"",MAX(BM$3:BM358)+1,"")</f>
        <v/>
      </c>
      <c r="BN359" t="str">
        <f>IF(BU359&lt;&gt;"",MAX(BN$3:BN358)+1,"")</f>
        <v/>
      </c>
      <c r="BP359" t="str">
        <f>IF(B359&lt;&gt;"",IF(COUNTIF(BP$3:BP358,B359)&gt;0,"",B359),"")</f>
        <v/>
      </c>
      <c r="BQ359" t="str">
        <f>IF(C359&lt;&gt;"",IF(COUNTIF(BQ$3:BQ358,C359)&gt;0,"",C359),"")</f>
        <v/>
      </c>
      <c r="BR359" t="str">
        <f>IF(D359&lt;&gt;"",IF(COUNTIF(BR$3:BR358,D359)&gt;0,"",D359),"")</f>
        <v/>
      </c>
      <c r="BS359" t="str">
        <f>IF(E359&lt;&gt;"",IF(COUNTIF(BS$3:BS358,E359)&gt;0,"",E359),"")</f>
        <v/>
      </c>
      <c r="BT359" t="str">
        <f>IF(F359&lt;&gt;"",IF(COUNTIF(BT$3:BT358,F359)&gt;0,"",F359),"")</f>
        <v/>
      </c>
      <c r="BU359" t="str">
        <f>IF(G359&lt;&gt;"",IF(COUNTIF(BU$3:BU358,G359)&gt;0,"",G359),"")</f>
        <v/>
      </c>
    </row>
    <row r="360" spans="1:73" ht="18" x14ac:dyDescent="0.2">
      <c r="A360" s="595" t="str">
        <f t="shared" si="88"/>
        <v/>
      </c>
      <c r="B360" s="596"/>
      <c r="C360" s="596"/>
      <c r="D360" s="596"/>
      <c r="E360" s="597"/>
      <c r="F360" s="596"/>
      <c r="G360" s="596"/>
      <c r="H360" s="598"/>
      <c r="I360" s="598"/>
      <c r="J360" s="598"/>
      <c r="K360" s="948"/>
      <c r="L360" s="822"/>
      <c r="M360" s="822"/>
      <c r="N360" s="950"/>
      <c r="O360" s="599"/>
      <c r="P360" s="597"/>
      <c r="Q360" s="597"/>
      <c r="R360" s="597"/>
      <c r="S360" s="600"/>
      <c r="V360" s="362">
        <f t="shared" si="100"/>
        <v>358</v>
      </c>
      <c r="W360" s="601" t="str">
        <f t="shared" si="101"/>
        <v/>
      </c>
      <c r="X360" s="601" t="str">
        <f t="shared" si="89"/>
        <v/>
      </c>
      <c r="Y360" s="601" t="str">
        <f t="shared" si="90"/>
        <v/>
      </c>
      <c r="Z360" s="601" t="str">
        <f t="shared" si="91"/>
        <v/>
      </c>
      <c r="AA360" s="601" t="str">
        <f t="shared" si="92"/>
        <v/>
      </c>
      <c r="AB360" s="601" t="str">
        <f t="shared" si="93"/>
        <v/>
      </c>
      <c r="AD360" s="362" t="str">
        <f>IF(AK360&lt;&gt;"",MAX(AD$3:AD359)+1,"")</f>
        <v/>
      </c>
      <c r="AE360" s="362" t="str">
        <f>IF(AL360&lt;&gt;"",MAX(AE$3:AE359)+1,"")</f>
        <v/>
      </c>
      <c r="AF360" s="362" t="str">
        <f>IF(AM360&lt;&gt;"",MAX(AF$3:AF359)+1,"")</f>
        <v/>
      </c>
      <c r="AG360" s="362" t="str">
        <f>IF(AN360&lt;&gt;"",MAX(AG$3:AG359)+1,"")</f>
        <v/>
      </c>
      <c r="AH360" s="362" t="str">
        <f>IF(AO360&lt;&gt;"",MAX(AH$3:AH359)+1,"")</f>
        <v/>
      </c>
      <c r="AI360" s="362" t="str">
        <f>IF(AP360&lt;&gt;"",MAX(AI$3:AI359)+1,"")</f>
        <v/>
      </c>
      <c r="AK360" s="362" t="str">
        <f>IF(B360="","",IF(COUNTIF($AK$3:AL359,B360)=0,B360,""))</f>
        <v/>
      </c>
      <c r="AL360" s="362" t="str">
        <f>IF(C360="","",IF($B360='Oneri di Urbanizzazione'!$E$29,IF(COUNTIF($AL$3:AL359,$C360)=0,$C360,""),""))</f>
        <v/>
      </c>
      <c r="AM360" s="362" t="str">
        <f>IF(D360="","",IF(AND($B360='Oneri di Urbanizzazione'!$E$29,$C360='Oneri di Urbanizzazione'!$E$31),IF(COUNTIF(AM$3:AM359,$D360)=0,$D360,""),""))</f>
        <v/>
      </c>
      <c r="AN360" s="362" t="str">
        <f>IF(E360="","",IF(AND($B360='Oneri di Urbanizzazione'!$E$29,$C360='Oneri di Urbanizzazione'!$E$31,$D360='Oneri di Urbanizzazione'!$E$34),IF(COUNTIF(AN$3:AN359,$E360)=0,$E360,""),""))</f>
        <v/>
      </c>
      <c r="AO360" s="362" t="str">
        <f>IF(F360="","",IF(AND($B360='Oneri di Urbanizzazione'!$E$29,$C360='Oneri di Urbanizzazione'!$E$31,$D360='Oneri di Urbanizzazione'!$E$34,$E360='Oneri di Urbanizzazione'!$E$36),IF(COUNTIF(AO$3:AO359,$F360)=0,$F360,""),""))</f>
        <v/>
      </c>
      <c r="AP360" s="362" t="str">
        <f>IF(G360="","",IF(AND($B360='Oneri di Urbanizzazione'!$E$29,$C360='Oneri di Urbanizzazione'!$E$31,$D360='Oneri di Urbanizzazione'!$E$34,$E360='Oneri di Urbanizzazione'!$E$36,$F360='Oneri di Urbanizzazione'!$E$38),IF(COUNTIF(AP$3:AP359,$G360)=0,$G360,""),""))</f>
        <v/>
      </c>
      <c r="AY360">
        <f t="shared" si="102"/>
        <v>358</v>
      </c>
      <c r="AZ360" s="375" t="str">
        <f t="shared" si="94"/>
        <v/>
      </c>
      <c r="BA360" s="375" t="str">
        <f t="shared" si="95"/>
        <v/>
      </c>
      <c r="BB360" s="375" t="str">
        <f t="shared" si="96"/>
        <v/>
      </c>
      <c r="BC360" s="375" t="str">
        <f t="shared" si="97"/>
        <v/>
      </c>
      <c r="BD360" s="375" t="str">
        <f t="shared" si="98"/>
        <v/>
      </c>
      <c r="BE360" s="375" t="str">
        <f t="shared" si="99"/>
        <v/>
      </c>
      <c r="BI360" t="str">
        <f>IF(BP360&lt;&gt;"",MAX(BI$3:BI359)+1,"")</f>
        <v/>
      </c>
      <c r="BJ360" t="str">
        <f>IF(BQ360&lt;&gt;"",MAX(BJ$3:BJ359)+1,"")</f>
        <v/>
      </c>
      <c r="BK360" t="str">
        <f>IF(BR360&lt;&gt;"",MAX(BK$3:BK359)+1,"")</f>
        <v/>
      </c>
      <c r="BL360" t="str">
        <f>IF(BS360&lt;&gt;"",MAX(BL$3:BL359)+1,"")</f>
        <v/>
      </c>
      <c r="BM360" t="str">
        <f>IF(BT360&lt;&gt;"",MAX(BM$3:BM359)+1,"")</f>
        <v/>
      </c>
      <c r="BN360" t="str">
        <f>IF(BU360&lt;&gt;"",MAX(BN$3:BN359)+1,"")</f>
        <v/>
      </c>
      <c r="BP360" t="str">
        <f>IF(B360&lt;&gt;"",IF(COUNTIF(BP$3:BP359,B360)&gt;0,"",B360),"")</f>
        <v/>
      </c>
      <c r="BQ360" t="str">
        <f>IF(C360&lt;&gt;"",IF(COUNTIF(BQ$3:BQ359,C360)&gt;0,"",C360),"")</f>
        <v/>
      </c>
      <c r="BR360" t="str">
        <f>IF(D360&lt;&gt;"",IF(COUNTIF(BR$3:BR359,D360)&gt;0,"",D360),"")</f>
        <v/>
      </c>
      <c r="BS360" t="str">
        <f>IF(E360&lt;&gt;"",IF(COUNTIF(BS$3:BS359,E360)&gt;0,"",E360),"")</f>
        <v/>
      </c>
      <c r="BT360" t="str">
        <f>IF(F360&lt;&gt;"",IF(COUNTIF(BT$3:BT359,F360)&gt;0,"",F360),"")</f>
        <v/>
      </c>
      <c r="BU360" t="str">
        <f>IF(G360&lt;&gt;"",IF(COUNTIF(BU$3:BU359,G360)&gt;0,"",G360),"")</f>
        <v/>
      </c>
    </row>
    <row r="361" spans="1:73" ht="18" x14ac:dyDescent="0.2">
      <c r="A361" s="595" t="str">
        <f t="shared" si="88"/>
        <v/>
      </c>
      <c r="B361" s="596"/>
      <c r="C361" s="596"/>
      <c r="D361" s="596"/>
      <c r="E361" s="597"/>
      <c r="F361" s="596"/>
      <c r="G361" s="596"/>
      <c r="H361" s="598"/>
      <c r="I361" s="598"/>
      <c r="J361" s="598"/>
      <c r="K361" s="948"/>
      <c r="L361" s="822"/>
      <c r="M361" s="822"/>
      <c r="N361" s="950"/>
      <c r="O361" s="599"/>
      <c r="P361" s="597"/>
      <c r="Q361" s="597"/>
      <c r="R361" s="597"/>
      <c r="S361" s="600"/>
      <c r="V361" s="362">
        <f t="shared" si="100"/>
        <v>359</v>
      </c>
      <c r="W361" s="601" t="str">
        <f t="shared" si="101"/>
        <v/>
      </c>
      <c r="X361" s="601" t="str">
        <f t="shared" si="89"/>
        <v/>
      </c>
      <c r="Y361" s="601" t="str">
        <f t="shared" si="90"/>
        <v/>
      </c>
      <c r="Z361" s="601" t="str">
        <f t="shared" si="91"/>
        <v/>
      </c>
      <c r="AA361" s="601" t="str">
        <f t="shared" si="92"/>
        <v/>
      </c>
      <c r="AB361" s="601" t="str">
        <f t="shared" si="93"/>
        <v/>
      </c>
      <c r="AD361" s="362" t="str">
        <f>IF(AK361&lt;&gt;"",MAX(AD$3:AD360)+1,"")</f>
        <v/>
      </c>
      <c r="AE361" s="362" t="str">
        <f>IF(AL361&lt;&gt;"",MAX(AE$3:AE360)+1,"")</f>
        <v/>
      </c>
      <c r="AF361" s="362" t="str">
        <f>IF(AM361&lt;&gt;"",MAX(AF$3:AF360)+1,"")</f>
        <v/>
      </c>
      <c r="AG361" s="362" t="str">
        <f>IF(AN361&lt;&gt;"",MAX(AG$3:AG360)+1,"")</f>
        <v/>
      </c>
      <c r="AH361" s="362" t="str">
        <f>IF(AO361&lt;&gt;"",MAX(AH$3:AH360)+1,"")</f>
        <v/>
      </c>
      <c r="AI361" s="362" t="str">
        <f>IF(AP361&lt;&gt;"",MAX(AI$3:AI360)+1,"")</f>
        <v/>
      </c>
      <c r="AK361" s="362" t="str">
        <f>IF(B361="","",IF(COUNTIF($AK$3:AL360,B361)=0,B361,""))</f>
        <v/>
      </c>
      <c r="AL361" s="362" t="str">
        <f>IF(C361="","",IF($B361='Oneri di Urbanizzazione'!$E$29,IF(COUNTIF($AL$3:AL360,$C361)=0,$C361,""),""))</f>
        <v/>
      </c>
      <c r="AM361" s="362" t="str">
        <f>IF(D361="","",IF(AND($B361='Oneri di Urbanizzazione'!$E$29,$C361='Oneri di Urbanizzazione'!$E$31),IF(COUNTIF(AM$3:AM360,$D361)=0,$D361,""),""))</f>
        <v/>
      </c>
      <c r="AN361" s="362" t="str">
        <f>IF(E361="","",IF(AND($B361='Oneri di Urbanizzazione'!$E$29,$C361='Oneri di Urbanizzazione'!$E$31,$D361='Oneri di Urbanizzazione'!$E$34),IF(COUNTIF(AN$3:AN360,$E361)=0,$E361,""),""))</f>
        <v/>
      </c>
      <c r="AO361" s="362" t="str">
        <f>IF(F361="","",IF(AND($B361='Oneri di Urbanizzazione'!$E$29,$C361='Oneri di Urbanizzazione'!$E$31,$D361='Oneri di Urbanizzazione'!$E$34,$E361='Oneri di Urbanizzazione'!$E$36),IF(COUNTIF(AO$3:AO360,$F361)=0,$F361,""),""))</f>
        <v/>
      </c>
      <c r="AP361" s="362" t="str">
        <f>IF(G361="","",IF(AND($B361='Oneri di Urbanizzazione'!$E$29,$C361='Oneri di Urbanizzazione'!$E$31,$D361='Oneri di Urbanizzazione'!$E$34,$E361='Oneri di Urbanizzazione'!$E$36,$F361='Oneri di Urbanizzazione'!$E$38),IF(COUNTIF(AP$3:AP360,$G361)=0,$G361,""),""))</f>
        <v/>
      </c>
      <c r="AY361">
        <f t="shared" si="102"/>
        <v>359</v>
      </c>
      <c r="AZ361" s="375" t="str">
        <f t="shared" si="94"/>
        <v/>
      </c>
      <c r="BA361" s="375" t="str">
        <f t="shared" si="95"/>
        <v/>
      </c>
      <c r="BB361" s="375" t="str">
        <f t="shared" si="96"/>
        <v/>
      </c>
      <c r="BC361" s="375" t="str">
        <f t="shared" si="97"/>
        <v/>
      </c>
      <c r="BD361" s="375" t="str">
        <f t="shared" si="98"/>
        <v/>
      </c>
      <c r="BE361" s="375" t="str">
        <f t="shared" si="99"/>
        <v/>
      </c>
      <c r="BI361" t="str">
        <f>IF(BP361&lt;&gt;"",MAX(BI$3:BI360)+1,"")</f>
        <v/>
      </c>
      <c r="BJ361" t="str">
        <f>IF(BQ361&lt;&gt;"",MAX(BJ$3:BJ360)+1,"")</f>
        <v/>
      </c>
      <c r="BK361" t="str">
        <f>IF(BR361&lt;&gt;"",MAX(BK$3:BK360)+1,"")</f>
        <v/>
      </c>
      <c r="BL361" t="str">
        <f>IF(BS361&lt;&gt;"",MAX(BL$3:BL360)+1,"")</f>
        <v/>
      </c>
      <c r="BM361" t="str">
        <f>IF(BT361&lt;&gt;"",MAX(BM$3:BM360)+1,"")</f>
        <v/>
      </c>
      <c r="BN361" t="str">
        <f>IF(BU361&lt;&gt;"",MAX(BN$3:BN360)+1,"")</f>
        <v/>
      </c>
      <c r="BP361" t="str">
        <f>IF(B361&lt;&gt;"",IF(COUNTIF(BP$3:BP360,B361)&gt;0,"",B361),"")</f>
        <v/>
      </c>
      <c r="BQ361" t="str">
        <f>IF(C361&lt;&gt;"",IF(COUNTIF(BQ$3:BQ360,C361)&gt;0,"",C361),"")</f>
        <v/>
      </c>
      <c r="BR361" t="str">
        <f>IF(D361&lt;&gt;"",IF(COUNTIF(BR$3:BR360,D361)&gt;0,"",D361),"")</f>
        <v/>
      </c>
      <c r="BS361" t="str">
        <f>IF(E361&lt;&gt;"",IF(COUNTIF(BS$3:BS360,E361)&gt;0,"",E361),"")</f>
        <v/>
      </c>
      <c r="BT361" t="str">
        <f>IF(F361&lt;&gt;"",IF(COUNTIF(BT$3:BT360,F361)&gt;0,"",F361),"")</f>
        <v/>
      </c>
      <c r="BU361" t="str">
        <f>IF(G361&lt;&gt;"",IF(COUNTIF(BU$3:BU360,G361)&gt;0,"",G361),"")</f>
        <v/>
      </c>
    </row>
    <row r="362" spans="1:73" ht="18" x14ac:dyDescent="0.2">
      <c r="A362" s="595" t="str">
        <f t="shared" si="88"/>
        <v/>
      </c>
      <c r="B362" s="596"/>
      <c r="C362" s="596"/>
      <c r="D362" s="596"/>
      <c r="E362" s="597"/>
      <c r="F362" s="596"/>
      <c r="G362" s="596"/>
      <c r="H362" s="598"/>
      <c r="I362" s="598"/>
      <c r="J362" s="598"/>
      <c r="K362" s="948"/>
      <c r="L362" s="822"/>
      <c r="M362" s="822"/>
      <c r="N362" s="950"/>
      <c r="O362" s="599"/>
      <c r="P362" s="597"/>
      <c r="Q362" s="597"/>
      <c r="R362" s="597"/>
      <c r="S362" s="600"/>
      <c r="V362" s="362">
        <f t="shared" si="100"/>
        <v>360</v>
      </c>
      <c r="W362" s="601" t="str">
        <f t="shared" si="101"/>
        <v/>
      </c>
      <c r="X362" s="601" t="str">
        <f t="shared" si="89"/>
        <v/>
      </c>
      <c r="Y362" s="601" t="str">
        <f t="shared" si="90"/>
        <v/>
      </c>
      <c r="Z362" s="601" t="str">
        <f t="shared" si="91"/>
        <v/>
      </c>
      <c r="AA362" s="601" t="str">
        <f t="shared" si="92"/>
        <v/>
      </c>
      <c r="AB362" s="601" t="str">
        <f t="shared" si="93"/>
        <v/>
      </c>
      <c r="AD362" s="362" t="str">
        <f>IF(AK362&lt;&gt;"",MAX(AD$3:AD361)+1,"")</f>
        <v/>
      </c>
      <c r="AE362" s="362" t="str">
        <f>IF(AL362&lt;&gt;"",MAX(AE$3:AE361)+1,"")</f>
        <v/>
      </c>
      <c r="AF362" s="362" t="str">
        <f>IF(AM362&lt;&gt;"",MAX(AF$3:AF361)+1,"")</f>
        <v/>
      </c>
      <c r="AG362" s="362" t="str">
        <f>IF(AN362&lt;&gt;"",MAX(AG$3:AG361)+1,"")</f>
        <v/>
      </c>
      <c r="AH362" s="362" t="str">
        <f>IF(AO362&lt;&gt;"",MAX(AH$3:AH361)+1,"")</f>
        <v/>
      </c>
      <c r="AI362" s="362" t="str">
        <f>IF(AP362&lt;&gt;"",MAX(AI$3:AI361)+1,"")</f>
        <v/>
      </c>
      <c r="AK362" s="362" t="str">
        <f>IF(B362="","",IF(COUNTIF($AK$3:AL361,B362)=0,B362,""))</f>
        <v/>
      </c>
      <c r="AL362" s="362" t="str">
        <f>IF(C362="","",IF($B362='Oneri di Urbanizzazione'!$E$29,IF(COUNTIF($AL$3:AL361,$C362)=0,$C362,""),""))</f>
        <v/>
      </c>
      <c r="AM362" s="362" t="str">
        <f>IF(D362="","",IF(AND($B362='Oneri di Urbanizzazione'!$E$29,$C362='Oneri di Urbanizzazione'!$E$31),IF(COUNTIF(AM$3:AM361,$D362)=0,$D362,""),""))</f>
        <v/>
      </c>
      <c r="AN362" s="362" t="str">
        <f>IF(E362="","",IF(AND($B362='Oneri di Urbanizzazione'!$E$29,$C362='Oneri di Urbanizzazione'!$E$31,$D362='Oneri di Urbanizzazione'!$E$34),IF(COUNTIF(AN$3:AN361,$E362)=0,$E362,""),""))</f>
        <v/>
      </c>
      <c r="AO362" s="362" t="str">
        <f>IF(F362="","",IF(AND($B362='Oneri di Urbanizzazione'!$E$29,$C362='Oneri di Urbanizzazione'!$E$31,$D362='Oneri di Urbanizzazione'!$E$34,$E362='Oneri di Urbanizzazione'!$E$36),IF(COUNTIF(AO$3:AO361,$F362)=0,$F362,""),""))</f>
        <v/>
      </c>
      <c r="AP362" s="362" t="str">
        <f>IF(G362="","",IF(AND($B362='Oneri di Urbanizzazione'!$E$29,$C362='Oneri di Urbanizzazione'!$E$31,$D362='Oneri di Urbanizzazione'!$E$34,$E362='Oneri di Urbanizzazione'!$E$36,$F362='Oneri di Urbanizzazione'!$E$38),IF(COUNTIF(AP$3:AP361,$G362)=0,$G362,""),""))</f>
        <v/>
      </c>
      <c r="AY362">
        <f t="shared" si="102"/>
        <v>360</v>
      </c>
      <c r="AZ362" s="375" t="str">
        <f t="shared" si="94"/>
        <v/>
      </c>
      <c r="BA362" s="375" t="str">
        <f t="shared" si="95"/>
        <v/>
      </c>
      <c r="BB362" s="375" t="str">
        <f t="shared" si="96"/>
        <v/>
      </c>
      <c r="BC362" s="375" t="str">
        <f t="shared" si="97"/>
        <v/>
      </c>
      <c r="BD362" s="375" t="str">
        <f t="shared" si="98"/>
        <v/>
      </c>
      <c r="BE362" s="375" t="str">
        <f t="shared" si="99"/>
        <v/>
      </c>
      <c r="BI362" t="str">
        <f>IF(BP362&lt;&gt;"",MAX(BI$3:BI361)+1,"")</f>
        <v/>
      </c>
      <c r="BJ362" t="str">
        <f>IF(BQ362&lt;&gt;"",MAX(BJ$3:BJ361)+1,"")</f>
        <v/>
      </c>
      <c r="BK362" t="str">
        <f>IF(BR362&lt;&gt;"",MAX(BK$3:BK361)+1,"")</f>
        <v/>
      </c>
      <c r="BL362" t="str">
        <f>IF(BS362&lt;&gt;"",MAX(BL$3:BL361)+1,"")</f>
        <v/>
      </c>
      <c r="BM362" t="str">
        <f>IF(BT362&lt;&gt;"",MAX(BM$3:BM361)+1,"")</f>
        <v/>
      </c>
      <c r="BN362" t="str">
        <f>IF(BU362&lt;&gt;"",MAX(BN$3:BN361)+1,"")</f>
        <v/>
      </c>
      <c r="BP362" t="str">
        <f>IF(B362&lt;&gt;"",IF(COUNTIF(BP$3:BP361,B362)&gt;0,"",B362),"")</f>
        <v/>
      </c>
      <c r="BQ362" t="str">
        <f>IF(C362&lt;&gt;"",IF(COUNTIF(BQ$3:BQ361,C362)&gt;0,"",C362),"")</f>
        <v/>
      </c>
      <c r="BR362" t="str">
        <f>IF(D362&lt;&gt;"",IF(COUNTIF(BR$3:BR361,D362)&gt;0,"",D362),"")</f>
        <v/>
      </c>
      <c r="BS362" t="str">
        <f>IF(E362&lt;&gt;"",IF(COUNTIF(BS$3:BS361,E362)&gt;0,"",E362),"")</f>
        <v/>
      </c>
      <c r="BT362" t="str">
        <f>IF(F362&lt;&gt;"",IF(COUNTIF(BT$3:BT361,F362)&gt;0,"",F362),"")</f>
        <v/>
      </c>
      <c r="BU362" t="str">
        <f>IF(G362&lt;&gt;"",IF(COUNTIF(BU$3:BU361,G362)&gt;0,"",G362),"")</f>
        <v/>
      </c>
    </row>
    <row r="363" spans="1:73" ht="18" x14ac:dyDescent="0.2">
      <c r="A363" s="595" t="str">
        <f t="shared" si="88"/>
        <v/>
      </c>
      <c r="B363" s="596"/>
      <c r="C363" s="596"/>
      <c r="D363" s="596"/>
      <c r="E363" s="597"/>
      <c r="F363" s="596"/>
      <c r="G363" s="596"/>
      <c r="H363" s="598"/>
      <c r="I363" s="598"/>
      <c r="J363" s="598"/>
      <c r="K363" s="948"/>
      <c r="L363" s="822"/>
      <c r="M363" s="822"/>
      <c r="N363" s="950"/>
      <c r="O363" s="599"/>
      <c r="P363" s="597"/>
      <c r="Q363" s="597"/>
      <c r="R363" s="597"/>
      <c r="S363" s="600"/>
      <c r="V363" s="362">
        <f t="shared" si="100"/>
        <v>361</v>
      </c>
      <c r="W363" s="601" t="str">
        <f t="shared" si="101"/>
        <v/>
      </c>
      <c r="X363" s="601" t="str">
        <f t="shared" si="89"/>
        <v/>
      </c>
      <c r="Y363" s="601" t="str">
        <f t="shared" si="90"/>
        <v/>
      </c>
      <c r="Z363" s="601" t="str">
        <f t="shared" si="91"/>
        <v/>
      </c>
      <c r="AA363" s="601" t="str">
        <f t="shared" si="92"/>
        <v/>
      </c>
      <c r="AB363" s="601" t="str">
        <f t="shared" si="93"/>
        <v/>
      </c>
      <c r="AD363" s="362" t="str">
        <f>IF(AK363&lt;&gt;"",MAX(AD$3:AD362)+1,"")</f>
        <v/>
      </c>
      <c r="AE363" s="362" t="str">
        <f>IF(AL363&lt;&gt;"",MAX(AE$3:AE362)+1,"")</f>
        <v/>
      </c>
      <c r="AF363" s="362" t="str">
        <f>IF(AM363&lt;&gt;"",MAX(AF$3:AF362)+1,"")</f>
        <v/>
      </c>
      <c r="AG363" s="362" t="str">
        <f>IF(AN363&lt;&gt;"",MAX(AG$3:AG362)+1,"")</f>
        <v/>
      </c>
      <c r="AH363" s="362" t="str">
        <f>IF(AO363&lt;&gt;"",MAX(AH$3:AH362)+1,"")</f>
        <v/>
      </c>
      <c r="AI363" s="362" t="str">
        <f>IF(AP363&lt;&gt;"",MAX(AI$3:AI362)+1,"")</f>
        <v/>
      </c>
      <c r="AK363" s="362" t="str">
        <f>IF(B363="","",IF(COUNTIF($AK$3:AL362,B363)=0,B363,""))</f>
        <v/>
      </c>
      <c r="AL363" s="362" t="str">
        <f>IF(C363="","",IF($B363='Oneri di Urbanizzazione'!$E$29,IF(COUNTIF($AL$3:AL362,$C363)=0,$C363,""),""))</f>
        <v/>
      </c>
      <c r="AM363" s="362" t="str">
        <f>IF(D363="","",IF(AND($B363='Oneri di Urbanizzazione'!$E$29,$C363='Oneri di Urbanizzazione'!$E$31),IF(COUNTIF(AM$3:AM362,$D363)=0,$D363,""),""))</f>
        <v/>
      </c>
      <c r="AN363" s="362" t="str">
        <f>IF(E363="","",IF(AND($B363='Oneri di Urbanizzazione'!$E$29,$C363='Oneri di Urbanizzazione'!$E$31,$D363='Oneri di Urbanizzazione'!$E$34),IF(COUNTIF(AN$3:AN362,$E363)=0,$E363,""),""))</f>
        <v/>
      </c>
      <c r="AO363" s="362" t="str">
        <f>IF(F363="","",IF(AND($B363='Oneri di Urbanizzazione'!$E$29,$C363='Oneri di Urbanizzazione'!$E$31,$D363='Oneri di Urbanizzazione'!$E$34,$E363='Oneri di Urbanizzazione'!$E$36),IF(COUNTIF(AO$3:AO362,$F363)=0,$F363,""),""))</f>
        <v/>
      </c>
      <c r="AP363" s="362" t="str">
        <f>IF(G363="","",IF(AND($B363='Oneri di Urbanizzazione'!$E$29,$C363='Oneri di Urbanizzazione'!$E$31,$D363='Oneri di Urbanizzazione'!$E$34,$E363='Oneri di Urbanizzazione'!$E$36,$F363='Oneri di Urbanizzazione'!$E$38),IF(COUNTIF(AP$3:AP362,$G363)=0,$G363,""),""))</f>
        <v/>
      </c>
      <c r="AY363">
        <f t="shared" si="102"/>
        <v>361</v>
      </c>
      <c r="AZ363" s="375" t="str">
        <f t="shared" si="94"/>
        <v/>
      </c>
      <c r="BA363" s="375" t="str">
        <f t="shared" si="95"/>
        <v/>
      </c>
      <c r="BB363" s="375" t="str">
        <f t="shared" si="96"/>
        <v/>
      </c>
      <c r="BC363" s="375" t="str">
        <f t="shared" si="97"/>
        <v/>
      </c>
      <c r="BD363" s="375" t="str">
        <f t="shared" si="98"/>
        <v/>
      </c>
      <c r="BE363" s="375" t="str">
        <f t="shared" si="99"/>
        <v/>
      </c>
      <c r="BI363" t="str">
        <f>IF(BP363&lt;&gt;"",MAX(BI$3:BI362)+1,"")</f>
        <v/>
      </c>
      <c r="BJ363" t="str">
        <f>IF(BQ363&lt;&gt;"",MAX(BJ$3:BJ362)+1,"")</f>
        <v/>
      </c>
      <c r="BK363" t="str">
        <f>IF(BR363&lt;&gt;"",MAX(BK$3:BK362)+1,"")</f>
        <v/>
      </c>
      <c r="BL363" t="str">
        <f>IF(BS363&lt;&gt;"",MAX(BL$3:BL362)+1,"")</f>
        <v/>
      </c>
      <c r="BM363" t="str">
        <f>IF(BT363&lt;&gt;"",MAX(BM$3:BM362)+1,"")</f>
        <v/>
      </c>
      <c r="BN363" t="str">
        <f>IF(BU363&lt;&gt;"",MAX(BN$3:BN362)+1,"")</f>
        <v/>
      </c>
      <c r="BP363" t="str">
        <f>IF(B363&lt;&gt;"",IF(COUNTIF(BP$3:BP362,B363)&gt;0,"",B363),"")</f>
        <v/>
      </c>
      <c r="BQ363" t="str">
        <f>IF(C363&lt;&gt;"",IF(COUNTIF(BQ$3:BQ362,C363)&gt;0,"",C363),"")</f>
        <v/>
      </c>
      <c r="BR363" t="str">
        <f>IF(D363&lt;&gt;"",IF(COUNTIF(BR$3:BR362,D363)&gt;0,"",D363),"")</f>
        <v/>
      </c>
      <c r="BS363" t="str">
        <f>IF(E363&lt;&gt;"",IF(COUNTIF(BS$3:BS362,E363)&gt;0,"",E363),"")</f>
        <v/>
      </c>
      <c r="BT363" t="str">
        <f>IF(F363&lt;&gt;"",IF(COUNTIF(BT$3:BT362,F363)&gt;0,"",F363),"")</f>
        <v/>
      </c>
      <c r="BU363" t="str">
        <f>IF(G363&lt;&gt;"",IF(COUNTIF(BU$3:BU362,G363)&gt;0,"",G363),"")</f>
        <v/>
      </c>
    </row>
    <row r="364" spans="1:73" ht="18" x14ac:dyDescent="0.2">
      <c r="A364" s="595" t="str">
        <f t="shared" si="88"/>
        <v/>
      </c>
      <c r="B364" s="596"/>
      <c r="C364" s="596"/>
      <c r="D364" s="596"/>
      <c r="E364" s="597"/>
      <c r="F364" s="596"/>
      <c r="G364" s="596"/>
      <c r="H364" s="598"/>
      <c r="I364" s="598"/>
      <c r="J364" s="598"/>
      <c r="K364" s="948"/>
      <c r="L364" s="822"/>
      <c r="M364" s="822"/>
      <c r="N364" s="950"/>
      <c r="O364" s="599"/>
      <c r="P364" s="597"/>
      <c r="Q364" s="597"/>
      <c r="R364" s="597"/>
      <c r="S364" s="600"/>
      <c r="V364" s="362">
        <f t="shared" si="100"/>
        <v>362</v>
      </c>
      <c r="W364" s="601" t="str">
        <f t="shared" si="101"/>
        <v/>
      </c>
      <c r="X364" s="601" t="str">
        <f t="shared" si="89"/>
        <v/>
      </c>
      <c r="Y364" s="601" t="str">
        <f t="shared" si="90"/>
        <v/>
      </c>
      <c r="Z364" s="601" t="str">
        <f t="shared" si="91"/>
        <v/>
      </c>
      <c r="AA364" s="601" t="str">
        <f t="shared" si="92"/>
        <v/>
      </c>
      <c r="AB364" s="601" t="str">
        <f t="shared" si="93"/>
        <v/>
      </c>
      <c r="AD364" s="362" t="str">
        <f>IF(AK364&lt;&gt;"",MAX(AD$3:AD363)+1,"")</f>
        <v/>
      </c>
      <c r="AE364" s="362" t="str">
        <f>IF(AL364&lt;&gt;"",MAX(AE$3:AE363)+1,"")</f>
        <v/>
      </c>
      <c r="AF364" s="362" t="str">
        <f>IF(AM364&lt;&gt;"",MAX(AF$3:AF363)+1,"")</f>
        <v/>
      </c>
      <c r="AG364" s="362" t="str">
        <f>IF(AN364&lt;&gt;"",MAX(AG$3:AG363)+1,"")</f>
        <v/>
      </c>
      <c r="AH364" s="362" t="str">
        <f>IF(AO364&lt;&gt;"",MAX(AH$3:AH363)+1,"")</f>
        <v/>
      </c>
      <c r="AI364" s="362" t="str">
        <f>IF(AP364&lt;&gt;"",MAX(AI$3:AI363)+1,"")</f>
        <v/>
      </c>
      <c r="AK364" s="362" t="str">
        <f>IF(B364="","",IF(COUNTIF($AK$3:AL363,B364)=0,B364,""))</f>
        <v/>
      </c>
      <c r="AL364" s="362" t="str">
        <f>IF(C364="","",IF($B364='Oneri di Urbanizzazione'!$E$29,IF(COUNTIF($AL$3:AL363,$C364)=0,$C364,""),""))</f>
        <v/>
      </c>
      <c r="AM364" s="362" t="str">
        <f>IF(D364="","",IF(AND($B364='Oneri di Urbanizzazione'!$E$29,$C364='Oneri di Urbanizzazione'!$E$31),IF(COUNTIF(AM$3:AM363,$D364)=0,$D364,""),""))</f>
        <v/>
      </c>
      <c r="AN364" s="362" t="str">
        <f>IF(E364="","",IF(AND($B364='Oneri di Urbanizzazione'!$E$29,$C364='Oneri di Urbanizzazione'!$E$31,$D364='Oneri di Urbanizzazione'!$E$34),IF(COUNTIF(AN$3:AN363,$E364)=0,$E364,""),""))</f>
        <v/>
      </c>
      <c r="AO364" s="362" t="str">
        <f>IF(F364="","",IF(AND($B364='Oneri di Urbanizzazione'!$E$29,$C364='Oneri di Urbanizzazione'!$E$31,$D364='Oneri di Urbanizzazione'!$E$34,$E364='Oneri di Urbanizzazione'!$E$36),IF(COUNTIF(AO$3:AO363,$F364)=0,$F364,""),""))</f>
        <v/>
      </c>
      <c r="AP364" s="362" t="str">
        <f>IF(G364="","",IF(AND($B364='Oneri di Urbanizzazione'!$E$29,$C364='Oneri di Urbanizzazione'!$E$31,$D364='Oneri di Urbanizzazione'!$E$34,$E364='Oneri di Urbanizzazione'!$E$36,$F364='Oneri di Urbanizzazione'!$E$38),IF(COUNTIF(AP$3:AP363,$G364)=0,$G364,""),""))</f>
        <v/>
      </c>
      <c r="AY364">
        <f t="shared" si="102"/>
        <v>362</v>
      </c>
      <c r="AZ364" s="375" t="str">
        <f t="shared" si="94"/>
        <v/>
      </c>
      <c r="BA364" s="375" t="str">
        <f t="shared" si="95"/>
        <v/>
      </c>
      <c r="BB364" s="375" t="str">
        <f t="shared" si="96"/>
        <v/>
      </c>
      <c r="BC364" s="375" t="str">
        <f t="shared" si="97"/>
        <v/>
      </c>
      <c r="BD364" s="375" t="str">
        <f t="shared" si="98"/>
        <v/>
      </c>
      <c r="BE364" s="375" t="str">
        <f t="shared" si="99"/>
        <v/>
      </c>
      <c r="BI364" t="str">
        <f>IF(BP364&lt;&gt;"",MAX(BI$3:BI363)+1,"")</f>
        <v/>
      </c>
      <c r="BJ364" t="str">
        <f>IF(BQ364&lt;&gt;"",MAX(BJ$3:BJ363)+1,"")</f>
        <v/>
      </c>
      <c r="BK364" t="str">
        <f>IF(BR364&lt;&gt;"",MAX(BK$3:BK363)+1,"")</f>
        <v/>
      </c>
      <c r="BL364" t="str">
        <f>IF(BS364&lt;&gt;"",MAX(BL$3:BL363)+1,"")</f>
        <v/>
      </c>
      <c r="BM364" t="str">
        <f>IF(BT364&lt;&gt;"",MAX(BM$3:BM363)+1,"")</f>
        <v/>
      </c>
      <c r="BN364" t="str">
        <f>IF(BU364&lt;&gt;"",MAX(BN$3:BN363)+1,"")</f>
        <v/>
      </c>
      <c r="BP364" t="str">
        <f>IF(B364&lt;&gt;"",IF(COUNTIF(BP$3:BP363,B364)&gt;0,"",B364),"")</f>
        <v/>
      </c>
      <c r="BQ364" t="str">
        <f>IF(C364&lt;&gt;"",IF(COUNTIF(BQ$3:BQ363,C364)&gt;0,"",C364),"")</f>
        <v/>
      </c>
      <c r="BR364" t="str">
        <f>IF(D364&lt;&gt;"",IF(COUNTIF(BR$3:BR363,D364)&gt;0,"",D364),"")</f>
        <v/>
      </c>
      <c r="BS364" t="str">
        <f>IF(E364&lt;&gt;"",IF(COUNTIF(BS$3:BS363,E364)&gt;0,"",E364),"")</f>
        <v/>
      </c>
      <c r="BT364" t="str">
        <f>IF(F364&lt;&gt;"",IF(COUNTIF(BT$3:BT363,F364)&gt;0,"",F364),"")</f>
        <v/>
      </c>
      <c r="BU364" t="str">
        <f>IF(G364&lt;&gt;"",IF(COUNTIF(BU$3:BU363,G364)&gt;0,"",G364),"")</f>
        <v/>
      </c>
    </row>
    <row r="365" spans="1:73" ht="18" x14ac:dyDescent="0.2">
      <c r="A365" s="595" t="str">
        <f t="shared" si="88"/>
        <v/>
      </c>
      <c r="B365" s="596"/>
      <c r="C365" s="596"/>
      <c r="D365" s="596"/>
      <c r="E365" s="597"/>
      <c r="F365" s="596"/>
      <c r="G365" s="596"/>
      <c r="H365" s="598"/>
      <c r="I365" s="598"/>
      <c r="J365" s="598"/>
      <c r="K365" s="948"/>
      <c r="L365" s="822"/>
      <c r="M365" s="822"/>
      <c r="N365" s="950"/>
      <c r="O365" s="599"/>
      <c r="P365" s="597"/>
      <c r="Q365" s="597"/>
      <c r="R365" s="597"/>
      <c r="S365" s="600"/>
      <c r="V365" s="362">
        <f t="shared" si="100"/>
        <v>363</v>
      </c>
      <c r="W365" s="601" t="str">
        <f t="shared" si="101"/>
        <v/>
      </c>
      <c r="X365" s="601" t="str">
        <f t="shared" si="89"/>
        <v/>
      </c>
      <c r="Y365" s="601" t="str">
        <f t="shared" si="90"/>
        <v/>
      </c>
      <c r="Z365" s="601" t="str">
        <f t="shared" si="91"/>
        <v/>
      </c>
      <c r="AA365" s="601" t="str">
        <f t="shared" si="92"/>
        <v/>
      </c>
      <c r="AB365" s="601" t="str">
        <f t="shared" si="93"/>
        <v/>
      </c>
      <c r="AD365" s="362" t="str">
        <f>IF(AK365&lt;&gt;"",MAX(AD$3:AD364)+1,"")</f>
        <v/>
      </c>
      <c r="AE365" s="362" t="str">
        <f>IF(AL365&lt;&gt;"",MAX(AE$3:AE364)+1,"")</f>
        <v/>
      </c>
      <c r="AF365" s="362" t="str">
        <f>IF(AM365&lt;&gt;"",MAX(AF$3:AF364)+1,"")</f>
        <v/>
      </c>
      <c r="AG365" s="362" t="str">
        <f>IF(AN365&lt;&gt;"",MAX(AG$3:AG364)+1,"")</f>
        <v/>
      </c>
      <c r="AH365" s="362" t="str">
        <f>IF(AO365&lt;&gt;"",MAX(AH$3:AH364)+1,"")</f>
        <v/>
      </c>
      <c r="AI365" s="362" t="str">
        <f>IF(AP365&lt;&gt;"",MAX(AI$3:AI364)+1,"")</f>
        <v/>
      </c>
      <c r="AK365" s="362" t="str">
        <f>IF(B365="","",IF(COUNTIF($AK$3:AL364,B365)=0,B365,""))</f>
        <v/>
      </c>
      <c r="AL365" s="362" t="str">
        <f>IF(C365="","",IF($B365='Oneri di Urbanizzazione'!$E$29,IF(COUNTIF($AL$3:AL364,$C365)=0,$C365,""),""))</f>
        <v/>
      </c>
      <c r="AM365" s="362" t="str">
        <f>IF(D365="","",IF(AND($B365='Oneri di Urbanizzazione'!$E$29,$C365='Oneri di Urbanizzazione'!$E$31),IF(COUNTIF(AM$3:AM364,$D365)=0,$D365,""),""))</f>
        <v/>
      </c>
      <c r="AN365" s="362" t="str">
        <f>IF(E365="","",IF(AND($B365='Oneri di Urbanizzazione'!$E$29,$C365='Oneri di Urbanizzazione'!$E$31,$D365='Oneri di Urbanizzazione'!$E$34),IF(COUNTIF(AN$3:AN364,$E365)=0,$E365,""),""))</f>
        <v/>
      </c>
      <c r="AO365" s="362" t="str">
        <f>IF(F365="","",IF(AND($B365='Oneri di Urbanizzazione'!$E$29,$C365='Oneri di Urbanizzazione'!$E$31,$D365='Oneri di Urbanizzazione'!$E$34,$E365='Oneri di Urbanizzazione'!$E$36),IF(COUNTIF(AO$3:AO364,$F365)=0,$F365,""),""))</f>
        <v/>
      </c>
      <c r="AP365" s="362" t="str">
        <f>IF(G365="","",IF(AND($B365='Oneri di Urbanizzazione'!$E$29,$C365='Oneri di Urbanizzazione'!$E$31,$D365='Oneri di Urbanizzazione'!$E$34,$E365='Oneri di Urbanizzazione'!$E$36,$F365='Oneri di Urbanizzazione'!$E$38),IF(COUNTIF(AP$3:AP364,$G365)=0,$G365,""),""))</f>
        <v/>
      </c>
      <c r="AY365">
        <f t="shared" si="102"/>
        <v>363</v>
      </c>
      <c r="AZ365" s="375" t="str">
        <f t="shared" si="94"/>
        <v/>
      </c>
      <c r="BA365" s="375" t="str">
        <f t="shared" si="95"/>
        <v/>
      </c>
      <c r="BB365" s="375" t="str">
        <f t="shared" si="96"/>
        <v/>
      </c>
      <c r="BC365" s="375" t="str">
        <f t="shared" si="97"/>
        <v/>
      </c>
      <c r="BD365" s="375" t="str">
        <f t="shared" si="98"/>
        <v/>
      </c>
      <c r="BE365" s="375" t="str">
        <f t="shared" si="99"/>
        <v/>
      </c>
      <c r="BI365" t="str">
        <f>IF(BP365&lt;&gt;"",MAX(BI$3:BI364)+1,"")</f>
        <v/>
      </c>
      <c r="BJ365" t="str">
        <f>IF(BQ365&lt;&gt;"",MAX(BJ$3:BJ364)+1,"")</f>
        <v/>
      </c>
      <c r="BK365" t="str">
        <f>IF(BR365&lt;&gt;"",MAX(BK$3:BK364)+1,"")</f>
        <v/>
      </c>
      <c r="BL365" t="str">
        <f>IF(BS365&lt;&gt;"",MAX(BL$3:BL364)+1,"")</f>
        <v/>
      </c>
      <c r="BM365" t="str">
        <f>IF(BT365&lt;&gt;"",MAX(BM$3:BM364)+1,"")</f>
        <v/>
      </c>
      <c r="BN365" t="str">
        <f>IF(BU365&lt;&gt;"",MAX(BN$3:BN364)+1,"")</f>
        <v/>
      </c>
      <c r="BP365" t="str">
        <f>IF(B365&lt;&gt;"",IF(COUNTIF(BP$3:BP364,B365)&gt;0,"",B365),"")</f>
        <v/>
      </c>
      <c r="BQ365" t="str">
        <f>IF(C365&lt;&gt;"",IF(COUNTIF(BQ$3:BQ364,C365)&gt;0,"",C365),"")</f>
        <v/>
      </c>
      <c r="BR365" t="str">
        <f>IF(D365&lt;&gt;"",IF(COUNTIF(BR$3:BR364,D365)&gt;0,"",D365),"")</f>
        <v/>
      </c>
      <c r="BS365" t="str">
        <f>IF(E365&lt;&gt;"",IF(COUNTIF(BS$3:BS364,E365)&gt;0,"",E365),"")</f>
        <v/>
      </c>
      <c r="BT365" t="str">
        <f>IF(F365&lt;&gt;"",IF(COUNTIF(BT$3:BT364,F365)&gt;0,"",F365),"")</f>
        <v/>
      </c>
      <c r="BU365" t="str">
        <f>IF(G365&lt;&gt;"",IF(COUNTIF(BU$3:BU364,G365)&gt;0,"",G365),"")</f>
        <v/>
      </c>
    </row>
    <row r="366" spans="1:73" ht="18" x14ac:dyDescent="0.2">
      <c r="A366" s="595" t="str">
        <f t="shared" si="88"/>
        <v/>
      </c>
      <c r="B366" s="596"/>
      <c r="C366" s="596"/>
      <c r="D366" s="596"/>
      <c r="E366" s="597"/>
      <c r="F366" s="596"/>
      <c r="G366" s="596"/>
      <c r="H366" s="598"/>
      <c r="I366" s="598"/>
      <c r="J366" s="598"/>
      <c r="K366" s="948"/>
      <c r="L366" s="822"/>
      <c r="M366" s="822"/>
      <c r="N366" s="950"/>
      <c r="O366" s="599"/>
      <c r="P366" s="597"/>
      <c r="Q366" s="597"/>
      <c r="R366" s="597"/>
      <c r="S366" s="600"/>
      <c r="V366" s="362">
        <f t="shared" si="100"/>
        <v>364</v>
      </c>
      <c r="W366" s="601" t="str">
        <f t="shared" si="101"/>
        <v/>
      </c>
      <c r="X366" s="601" t="str">
        <f t="shared" si="89"/>
        <v/>
      </c>
      <c r="Y366" s="601" t="str">
        <f t="shared" si="90"/>
        <v/>
      </c>
      <c r="Z366" s="601" t="str">
        <f t="shared" si="91"/>
        <v/>
      </c>
      <c r="AA366" s="601" t="str">
        <f t="shared" si="92"/>
        <v/>
      </c>
      <c r="AB366" s="601" t="str">
        <f t="shared" si="93"/>
        <v/>
      </c>
      <c r="AD366" s="362" t="str">
        <f>IF(AK366&lt;&gt;"",MAX(AD$3:AD365)+1,"")</f>
        <v/>
      </c>
      <c r="AE366" s="362" t="str">
        <f>IF(AL366&lt;&gt;"",MAX(AE$3:AE365)+1,"")</f>
        <v/>
      </c>
      <c r="AF366" s="362" t="str">
        <f>IF(AM366&lt;&gt;"",MAX(AF$3:AF365)+1,"")</f>
        <v/>
      </c>
      <c r="AG366" s="362" t="str">
        <f>IF(AN366&lt;&gt;"",MAX(AG$3:AG365)+1,"")</f>
        <v/>
      </c>
      <c r="AH366" s="362" t="str">
        <f>IF(AO366&lt;&gt;"",MAX(AH$3:AH365)+1,"")</f>
        <v/>
      </c>
      <c r="AI366" s="362" t="str">
        <f>IF(AP366&lt;&gt;"",MAX(AI$3:AI365)+1,"")</f>
        <v/>
      </c>
      <c r="AK366" s="362" t="str">
        <f>IF(B366="","",IF(COUNTIF($AK$3:AL365,B366)=0,B366,""))</f>
        <v/>
      </c>
      <c r="AL366" s="362" t="str">
        <f>IF(C366="","",IF($B366='Oneri di Urbanizzazione'!$E$29,IF(COUNTIF($AL$3:AL365,$C366)=0,$C366,""),""))</f>
        <v/>
      </c>
      <c r="AM366" s="362" t="str">
        <f>IF(D366="","",IF(AND($B366='Oneri di Urbanizzazione'!$E$29,$C366='Oneri di Urbanizzazione'!$E$31),IF(COUNTIF(AM$3:AM365,$D366)=0,$D366,""),""))</f>
        <v/>
      </c>
      <c r="AN366" s="362" t="str">
        <f>IF(E366="","",IF(AND($B366='Oneri di Urbanizzazione'!$E$29,$C366='Oneri di Urbanizzazione'!$E$31,$D366='Oneri di Urbanizzazione'!$E$34),IF(COUNTIF(AN$3:AN365,$E366)=0,$E366,""),""))</f>
        <v/>
      </c>
      <c r="AO366" s="362" t="str">
        <f>IF(F366="","",IF(AND($B366='Oneri di Urbanizzazione'!$E$29,$C366='Oneri di Urbanizzazione'!$E$31,$D366='Oneri di Urbanizzazione'!$E$34,$E366='Oneri di Urbanizzazione'!$E$36),IF(COUNTIF(AO$3:AO365,$F366)=0,$F366,""),""))</f>
        <v/>
      </c>
      <c r="AP366" s="362" t="str">
        <f>IF(G366="","",IF(AND($B366='Oneri di Urbanizzazione'!$E$29,$C366='Oneri di Urbanizzazione'!$E$31,$D366='Oneri di Urbanizzazione'!$E$34,$E366='Oneri di Urbanizzazione'!$E$36,$F366='Oneri di Urbanizzazione'!$E$38),IF(COUNTIF(AP$3:AP365,$G366)=0,$G366,""),""))</f>
        <v/>
      </c>
      <c r="AY366">
        <f t="shared" si="102"/>
        <v>364</v>
      </c>
      <c r="AZ366" s="375" t="str">
        <f t="shared" si="94"/>
        <v/>
      </c>
      <c r="BA366" s="375" t="str">
        <f t="shared" si="95"/>
        <v/>
      </c>
      <c r="BB366" s="375" t="str">
        <f t="shared" si="96"/>
        <v/>
      </c>
      <c r="BC366" s="375" t="str">
        <f t="shared" si="97"/>
        <v/>
      </c>
      <c r="BD366" s="375" t="str">
        <f t="shared" si="98"/>
        <v/>
      </c>
      <c r="BE366" s="375" t="str">
        <f t="shared" si="99"/>
        <v/>
      </c>
      <c r="BI366" t="str">
        <f>IF(BP366&lt;&gt;"",MAX(BI$3:BI365)+1,"")</f>
        <v/>
      </c>
      <c r="BJ366" t="str">
        <f>IF(BQ366&lt;&gt;"",MAX(BJ$3:BJ365)+1,"")</f>
        <v/>
      </c>
      <c r="BK366" t="str">
        <f>IF(BR366&lt;&gt;"",MAX(BK$3:BK365)+1,"")</f>
        <v/>
      </c>
      <c r="BL366" t="str">
        <f>IF(BS366&lt;&gt;"",MAX(BL$3:BL365)+1,"")</f>
        <v/>
      </c>
      <c r="BM366" t="str">
        <f>IF(BT366&lt;&gt;"",MAX(BM$3:BM365)+1,"")</f>
        <v/>
      </c>
      <c r="BN366" t="str">
        <f>IF(BU366&lt;&gt;"",MAX(BN$3:BN365)+1,"")</f>
        <v/>
      </c>
      <c r="BP366" t="str">
        <f>IF(B366&lt;&gt;"",IF(COUNTIF(BP$3:BP365,B366)&gt;0,"",B366),"")</f>
        <v/>
      </c>
      <c r="BQ366" t="str">
        <f>IF(C366&lt;&gt;"",IF(COUNTIF(BQ$3:BQ365,C366)&gt;0,"",C366),"")</f>
        <v/>
      </c>
      <c r="BR366" t="str">
        <f>IF(D366&lt;&gt;"",IF(COUNTIF(BR$3:BR365,D366)&gt;0,"",D366),"")</f>
        <v/>
      </c>
      <c r="BS366" t="str">
        <f>IF(E366&lt;&gt;"",IF(COUNTIF(BS$3:BS365,E366)&gt;0,"",E366),"")</f>
        <v/>
      </c>
      <c r="BT366" t="str">
        <f>IF(F366&lt;&gt;"",IF(COUNTIF(BT$3:BT365,F366)&gt;0,"",F366),"")</f>
        <v/>
      </c>
      <c r="BU366" t="str">
        <f>IF(G366&lt;&gt;"",IF(COUNTIF(BU$3:BU365,G366)&gt;0,"",G366),"")</f>
        <v/>
      </c>
    </row>
    <row r="367" spans="1:73" ht="18" x14ac:dyDescent="0.2">
      <c r="A367" s="595" t="str">
        <f t="shared" si="88"/>
        <v/>
      </c>
      <c r="B367" s="596"/>
      <c r="C367" s="596"/>
      <c r="D367" s="596"/>
      <c r="E367" s="597"/>
      <c r="F367" s="596"/>
      <c r="G367" s="596"/>
      <c r="H367" s="598"/>
      <c r="I367" s="598"/>
      <c r="J367" s="598"/>
      <c r="K367" s="948"/>
      <c r="L367" s="822"/>
      <c r="M367" s="822"/>
      <c r="N367" s="950"/>
      <c r="O367" s="599"/>
      <c r="P367" s="597"/>
      <c r="Q367" s="597"/>
      <c r="R367" s="597"/>
      <c r="S367" s="600"/>
      <c r="V367" s="362">
        <f t="shared" si="100"/>
        <v>365</v>
      </c>
      <c r="W367" s="601" t="str">
        <f t="shared" si="101"/>
        <v/>
      </c>
      <c r="X367" s="601" t="str">
        <f t="shared" si="89"/>
        <v/>
      </c>
      <c r="Y367" s="601" t="str">
        <f t="shared" si="90"/>
        <v/>
      </c>
      <c r="Z367" s="601" t="str">
        <f t="shared" si="91"/>
        <v/>
      </c>
      <c r="AA367" s="601" t="str">
        <f t="shared" si="92"/>
        <v/>
      </c>
      <c r="AB367" s="601" t="str">
        <f t="shared" si="93"/>
        <v/>
      </c>
      <c r="AD367" s="362" t="str">
        <f>IF(AK367&lt;&gt;"",MAX(AD$3:AD366)+1,"")</f>
        <v/>
      </c>
      <c r="AE367" s="362" t="str">
        <f>IF(AL367&lt;&gt;"",MAX(AE$3:AE366)+1,"")</f>
        <v/>
      </c>
      <c r="AF367" s="362" t="str">
        <f>IF(AM367&lt;&gt;"",MAX(AF$3:AF366)+1,"")</f>
        <v/>
      </c>
      <c r="AG367" s="362" t="str">
        <f>IF(AN367&lt;&gt;"",MAX(AG$3:AG366)+1,"")</f>
        <v/>
      </c>
      <c r="AH367" s="362" t="str">
        <f>IF(AO367&lt;&gt;"",MAX(AH$3:AH366)+1,"")</f>
        <v/>
      </c>
      <c r="AI367" s="362" t="str">
        <f>IF(AP367&lt;&gt;"",MAX(AI$3:AI366)+1,"")</f>
        <v/>
      </c>
      <c r="AK367" s="362" t="str">
        <f>IF(B367="","",IF(COUNTIF($AK$3:AL366,B367)=0,B367,""))</f>
        <v/>
      </c>
      <c r="AL367" s="362" t="str">
        <f>IF(C367="","",IF($B367='Oneri di Urbanizzazione'!$E$29,IF(COUNTIF($AL$3:AL366,$C367)=0,$C367,""),""))</f>
        <v/>
      </c>
      <c r="AM367" s="362" t="str">
        <f>IF(D367="","",IF(AND($B367='Oneri di Urbanizzazione'!$E$29,$C367='Oneri di Urbanizzazione'!$E$31),IF(COUNTIF(AM$3:AM366,$D367)=0,$D367,""),""))</f>
        <v/>
      </c>
      <c r="AN367" s="362" t="str">
        <f>IF(E367="","",IF(AND($B367='Oneri di Urbanizzazione'!$E$29,$C367='Oneri di Urbanizzazione'!$E$31,$D367='Oneri di Urbanizzazione'!$E$34),IF(COUNTIF(AN$3:AN366,$E367)=0,$E367,""),""))</f>
        <v/>
      </c>
      <c r="AO367" s="362" t="str">
        <f>IF(F367="","",IF(AND($B367='Oneri di Urbanizzazione'!$E$29,$C367='Oneri di Urbanizzazione'!$E$31,$D367='Oneri di Urbanizzazione'!$E$34,$E367='Oneri di Urbanizzazione'!$E$36),IF(COUNTIF(AO$3:AO366,$F367)=0,$F367,""),""))</f>
        <v/>
      </c>
      <c r="AP367" s="362" t="str">
        <f>IF(G367="","",IF(AND($B367='Oneri di Urbanizzazione'!$E$29,$C367='Oneri di Urbanizzazione'!$E$31,$D367='Oneri di Urbanizzazione'!$E$34,$E367='Oneri di Urbanizzazione'!$E$36,$F367='Oneri di Urbanizzazione'!$E$38),IF(COUNTIF(AP$3:AP366,$G367)=0,$G367,""),""))</f>
        <v/>
      </c>
      <c r="AY367">
        <f t="shared" si="102"/>
        <v>365</v>
      </c>
      <c r="AZ367" s="375" t="str">
        <f t="shared" si="94"/>
        <v/>
      </c>
      <c r="BA367" s="375" t="str">
        <f t="shared" si="95"/>
        <v/>
      </c>
      <c r="BB367" s="375" t="str">
        <f t="shared" si="96"/>
        <v/>
      </c>
      <c r="BC367" s="375" t="str">
        <f t="shared" si="97"/>
        <v/>
      </c>
      <c r="BD367" s="375" t="str">
        <f t="shared" si="98"/>
        <v/>
      </c>
      <c r="BE367" s="375" t="str">
        <f t="shared" si="99"/>
        <v/>
      </c>
      <c r="BI367" t="str">
        <f>IF(BP367&lt;&gt;"",MAX(BI$3:BI366)+1,"")</f>
        <v/>
      </c>
      <c r="BJ367" t="str">
        <f>IF(BQ367&lt;&gt;"",MAX(BJ$3:BJ366)+1,"")</f>
        <v/>
      </c>
      <c r="BK367" t="str">
        <f>IF(BR367&lt;&gt;"",MAX(BK$3:BK366)+1,"")</f>
        <v/>
      </c>
      <c r="BL367" t="str">
        <f>IF(BS367&lt;&gt;"",MAX(BL$3:BL366)+1,"")</f>
        <v/>
      </c>
      <c r="BM367" t="str">
        <f>IF(BT367&lt;&gt;"",MAX(BM$3:BM366)+1,"")</f>
        <v/>
      </c>
      <c r="BN367" t="str">
        <f>IF(BU367&lt;&gt;"",MAX(BN$3:BN366)+1,"")</f>
        <v/>
      </c>
      <c r="BP367" t="str">
        <f>IF(B367&lt;&gt;"",IF(COUNTIF(BP$3:BP366,B367)&gt;0,"",B367),"")</f>
        <v/>
      </c>
      <c r="BQ367" t="str">
        <f>IF(C367&lt;&gt;"",IF(COUNTIF(BQ$3:BQ366,C367)&gt;0,"",C367),"")</f>
        <v/>
      </c>
      <c r="BR367" t="str">
        <f>IF(D367&lt;&gt;"",IF(COUNTIF(BR$3:BR366,D367)&gt;0,"",D367),"")</f>
        <v/>
      </c>
      <c r="BS367" t="str">
        <f>IF(E367&lt;&gt;"",IF(COUNTIF(BS$3:BS366,E367)&gt;0,"",E367),"")</f>
        <v/>
      </c>
      <c r="BT367" t="str">
        <f>IF(F367&lt;&gt;"",IF(COUNTIF(BT$3:BT366,F367)&gt;0,"",F367),"")</f>
        <v/>
      </c>
      <c r="BU367" t="str">
        <f>IF(G367&lt;&gt;"",IF(COUNTIF(BU$3:BU366,G367)&gt;0,"",G367),"")</f>
        <v/>
      </c>
    </row>
    <row r="368" spans="1:73" ht="18" x14ac:dyDescent="0.2">
      <c r="A368" s="595" t="str">
        <f t="shared" si="88"/>
        <v/>
      </c>
      <c r="B368" s="596"/>
      <c r="C368" s="596"/>
      <c r="D368" s="596"/>
      <c r="E368" s="597"/>
      <c r="F368" s="596"/>
      <c r="G368" s="596"/>
      <c r="H368" s="598"/>
      <c r="I368" s="598"/>
      <c r="J368" s="598"/>
      <c r="K368" s="948"/>
      <c r="L368" s="822"/>
      <c r="M368" s="822"/>
      <c r="N368" s="950"/>
      <c r="O368" s="599"/>
      <c r="P368" s="597"/>
      <c r="Q368" s="597"/>
      <c r="R368" s="597"/>
      <c r="S368" s="600"/>
      <c r="V368" s="362">
        <f t="shared" si="100"/>
        <v>366</v>
      </c>
      <c r="W368" s="601" t="str">
        <f t="shared" si="101"/>
        <v/>
      </c>
      <c r="X368" s="601" t="str">
        <f t="shared" si="89"/>
        <v/>
      </c>
      <c r="Y368" s="601" t="str">
        <f t="shared" si="90"/>
        <v/>
      </c>
      <c r="Z368" s="601" t="str">
        <f t="shared" si="91"/>
        <v/>
      </c>
      <c r="AA368" s="601" t="str">
        <f t="shared" si="92"/>
        <v/>
      </c>
      <c r="AB368" s="601" t="str">
        <f t="shared" si="93"/>
        <v/>
      </c>
      <c r="AD368" s="362" t="str">
        <f>IF(AK368&lt;&gt;"",MAX(AD$3:AD367)+1,"")</f>
        <v/>
      </c>
      <c r="AE368" s="362" t="str">
        <f>IF(AL368&lt;&gt;"",MAX(AE$3:AE367)+1,"")</f>
        <v/>
      </c>
      <c r="AF368" s="362" t="str">
        <f>IF(AM368&lt;&gt;"",MAX(AF$3:AF367)+1,"")</f>
        <v/>
      </c>
      <c r="AG368" s="362" t="str">
        <f>IF(AN368&lt;&gt;"",MAX(AG$3:AG367)+1,"")</f>
        <v/>
      </c>
      <c r="AH368" s="362" t="str">
        <f>IF(AO368&lt;&gt;"",MAX(AH$3:AH367)+1,"")</f>
        <v/>
      </c>
      <c r="AI368" s="362" t="str">
        <f>IF(AP368&lt;&gt;"",MAX(AI$3:AI367)+1,"")</f>
        <v/>
      </c>
      <c r="AK368" s="362" t="str">
        <f>IF(B368="","",IF(COUNTIF($AK$3:AL367,B368)=0,B368,""))</f>
        <v/>
      </c>
      <c r="AL368" s="362" t="str">
        <f>IF(C368="","",IF($B368='Oneri di Urbanizzazione'!$E$29,IF(COUNTIF($AL$3:AL367,$C368)=0,$C368,""),""))</f>
        <v/>
      </c>
      <c r="AM368" s="362" t="str">
        <f>IF(D368="","",IF(AND($B368='Oneri di Urbanizzazione'!$E$29,$C368='Oneri di Urbanizzazione'!$E$31),IF(COUNTIF(AM$3:AM367,$D368)=0,$D368,""),""))</f>
        <v/>
      </c>
      <c r="AN368" s="362" t="str">
        <f>IF(E368="","",IF(AND($B368='Oneri di Urbanizzazione'!$E$29,$C368='Oneri di Urbanizzazione'!$E$31,$D368='Oneri di Urbanizzazione'!$E$34),IF(COUNTIF(AN$3:AN367,$E368)=0,$E368,""),""))</f>
        <v/>
      </c>
      <c r="AO368" s="362" t="str">
        <f>IF(F368="","",IF(AND($B368='Oneri di Urbanizzazione'!$E$29,$C368='Oneri di Urbanizzazione'!$E$31,$D368='Oneri di Urbanizzazione'!$E$34,$E368='Oneri di Urbanizzazione'!$E$36),IF(COUNTIF(AO$3:AO367,$F368)=0,$F368,""),""))</f>
        <v/>
      </c>
      <c r="AP368" s="362" t="str">
        <f>IF(G368="","",IF(AND($B368='Oneri di Urbanizzazione'!$E$29,$C368='Oneri di Urbanizzazione'!$E$31,$D368='Oneri di Urbanizzazione'!$E$34,$E368='Oneri di Urbanizzazione'!$E$36,$F368='Oneri di Urbanizzazione'!$E$38),IF(COUNTIF(AP$3:AP367,$G368)=0,$G368,""),""))</f>
        <v/>
      </c>
      <c r="AY368">
        <f t="shared" si="102"/>
        <v>366</v>
      </c>
      <c r="AZ368" s="375" t="str">
        <f t="shared" si="94"/>
        <v/>
      </c>
      <c r="BA368" s="375" t="str">
        <f t="shared" si="95"/>
        <v/>
      </c>
      <c r="BB368" s="375" t="str">
        <f t="shared" si="96"/>
        <v/>
      </c>
      <c r="BC368" s="375" t="str">
        <f t="shared" si="97"/>
        <v/>
      </c>
      <c r="BD368" s="375" t="str">
        <f t="shared" si="98"/>
        <v/>
      </c>
      <c r="BE368" s="375" t="str">
        <f t="shared" si="99"/>
        <v/>
      </c>
      <c r="BI368" t="str">
        <f>IF(BP368&lt;&gt;"",MAX(BI$3:BI367)+1,"")</f>
        <v/>
      </c>
      <c r="BJ368" t="str">
        <f>IF(BQ368&lt;&gt;"",MAX(BJ$3:BJ367)+1,"")</f>
        <v/>
      </c>
      <c r="BK368" t="str">
        <f>IF(BR368&lt;&gt;"",MAX(BK$3:BK367)+1,"")</f>
        <v/>
      </c>
      <c r="BL368" t="str">
        <f>IF(BS368&lt;&gt;"",MAX(BL$3:BL367)+1,"")</f>
        <v/>
      </c>
      <c r="BM368" t="str">
        <f>IF(BT368&lt;&gt;"",MAX(BM$3:BM367)+1,"")</f>
        <v/>
      </c>
      <c r="BN368" t="str">
        <f>IF(BU368&lt;&gt;"",MAX(BN$3:BN367)+1,"")</f>
        <v/>
      </c>
      <c r="BP368" t="str">
        <f>IF(B368&lt;&gt;"",IF(COUNTIF(BP$3:BP367,B368)&gt;0,"",B368),"")</f>
        <v/>
      </c>
      <c r="BQ368" t="str">
        <f>IF(C368&lt;&gt;"",IF(COUNTIF(BQ$3:BQ367,C368)&gt;0,"",C368),"")</f>
        <v/>
      </c>
      <c r="BR368" t="str">
        <f>IF(D368&lt;&gt;"",IF(COUNTIF(BR$3:BR367,D368)&gt;0,"",D368),"")</f>
        <v/>
      </c>
      <c r="BS368" t="str">
        <f>IF(E368&lt;&gt;"",IF(COUNTIF(BS$3:BS367,E368)&gt;0,"",E368),"")</f>
        <v/>
      </c>
      <c r="BT368" t="str">
        <f>IF(F368&lt;&gt;"",IF(COUNTIF(BT$3:BT367,F368)&gt;0,"",F368),"")</f>
        <v/>
      </c>
      <c r="BU368" t="str">
        <f>IF(G368&lt;&gt;"",IF(COUNTIF(BU$3:BU367,G368)&gt;0,"",G368),"")</f>
        <v/>
      </c>
    </row>
    <row r="369" spans="1:73" ht="18" x14ac:dyDescent="0.2">
      <c r="A369" s="595" t="str">
        <f t="shared" si="88"/>
        <v/>
      </c>
      <c r="B369" s="596"/>
      <c r="C369" s="596"/>
      <c r="D369" s="596"/>
      <c r="E369" s="597"/>
      <c r="F369" s="596"/>
      <c r="G369" s="596"/>
      <c r="H369" s="598"/>
      <c r="I369" s="598"/>
      <c r="J369" s="598"/>
      <c r="K369" s="948"/>
      <c r="L369" s="822"/>
      <c r="M369" s="822"/>
      <c r="N369" s="950"/>
      <c r="O369" s="599"/>
      <c r="P369" s="597"/>
      <c r="Q369" s="597"/>
      <c r="R369" s="597"/>
      <c r="S369" s="600"/>
      <c r="V369" s="362">
        <f t="shared" si="100"/>
        <v>367</v>
      </c>
      <c r="W369" s="601" t="str">
        <f t="shared" si="101"/>
        <v/>
      </c>
      <c r="X369" s="601" t="str">
        <f t="shared" si="89"/>
        <v/>
      </c>
      <c r="Y369" s="601" t="str">
        <f t="shared" si="90"/>
        <v/>
      </c>
      <c r="Z369" s="601" t="str">
        <f t="shared" si="91"/>
        <v/>
      </c>
      <c r="AA369" s="601" t="str">
        <f t="shared" si="92"/>
        <v/>
      </c>
      <c r="AB369" s="601" t="str">
        <f t="shared" si="93"/>
        <v/>
      </c>
      <c r="AD369" s="362" t="str">
        <f>IF(AK369&lt;&gt;"",MAX(AD$3:AD368)+1,"")</f>
        <v/>
      </c>
      <c r="AE369" s="362" t="str">
        <f>IF(AL369&lt;&gt;"",MAX(AE$3:AE368)+1,"")</f>
        <v/>
      </c>
      <c r="AF369" s="362" t="str">
        <f>IF(AM369&lt;&gt;"",MAX(AF$3:AF368)+1,"")</f>
        <v/>
      </c>
      <c r="AG369" s="362" t="str">
        <f>IF(AN369&lt;&gt;"",MAX(AG$3:AG368)+1,"")</f>
        <v/>
      </c>
      <c r="AH369" s="362" t="str">
        <f>IF(AO369&lt;&gt;"",MAX(AH$3:AH368)+1,"")</f>
        <v/>
      </c>
      <c r="AI369" s="362" t="str">
        <f>IF(AP369&lt;&gt;"",MAX(AI$3:AI368)+1,"")</f>
        <v/>
      </c>
      <c r="AK369" s="362" t="str">
        <f>IF(B369="","",IF(COUNTIF($AK$3:AL368,B369)=0,B369,""))</f>
        <v/>
      </c>
      <c r="AL369" s="362" t="str">
        <f>IF(C369="","",IF($B369='Oneri di Urbanizzazione'!$E$29,IF(COUNTIF($AL$3:AL368,$C369)=0,$C369,""),""))</f>
        <v/>
      </c>
      <c r="AM369" s="362" t="str">
        <f>IF(D369="","",IF(AND($B369='Oneri di Urbanizzazione'!$E$29,$C369='Oneri di Urbanizzazione'!$E$31),IF(COUNTIF(AM$3:AM368,$D369)=0,$D369,""),""))</f>
        <v/>
      </c>
      <c r="AN369" s="362" t="str">
        <f>IF(E369="","",IF(AND($B369='Oneri di Urbanizzazione'!$E$29,$C369='Oneri di Urbanizzazione'!$E$31,$D369='Oneri di Urbanizzazione'!$E$34),IF(COUNTIF(AN$3:AN368,$E369)=0,$E369,""),""))</f>
        <v/>
      </c>
      <c r="AO369" s="362" t="str">
        <f>IF(F369="","",IF(AND($B369='Oneri di Urbanizzazione'!$E$29,$C369='Oneri di Urbanizzazione'!$E$31,$D369='Oneri di Urbanizzazione'!$E$34,$E369='Oneri di Urbanizzazione'!$E$36),IF(COUNTIF(AO$3:AO368,$F369)=0,$F369,""),""))</f>
        <v/>
      </c>
      <c r="AP369" s="362" t="str">
        <f>IF(G369="","",IF(AND($B369='Oneri di Urbanizzazione'!$E$29,$C369='Oneri di Urbanizzazione'!$E$31,$D369='Oneri di Urbanizzazione'!$E$34,$E369='Oneri di Urbanizzazione'!$E$36,$F369='Oneri di Urbanizzazione'!$E$38),IF(COUNTIF(AP$3:AP368,$G369)=0,$G369,""),""))</f>
        <v/>
      </c>
      <c r="AY369">
        <f t="shared" si="102"/>
        <v>367</v>
      </c>
      <c r="AZ369" s="375" t="str">
        <f t="shared" si="94"/>
        <v/>
      </c>
      <c r="BA369" s="375" t="str">
        <f t="shared" si="95"/>
        <v/>
      </c>
      <c r="BB369" s="375" t="str">
        <f t="shared" si="96"/>
        <v/>
      </c>
      <c r="BC369" s="375" t="str">
        <f t="shared" si="97"/>
        <v/>
      </c>
      <c r="BD369" s="375" t="str">
        <f t="shared" si="98"/>
        <v/>
      </c>
      <c r="BE369" s="375" t="str">
        <f t="shared" si="99"/>
        <v/>
      </c>
      <c r="BI369" t="str">
        <f>IF(BP369&lt;&gt;"",MAX(BI$3:BI368)+1,"")</f>
        <v/>
      </c>
      <c r="BJ369" t="str">
        <f>IF(BQ369&lt;&gt;"",MAX(BJ$3:BJ368)+1,"")</f>
        <v/>
      </c>
      <c r="BK369" t="str">
        <f>IF(BR369&lt;&gt;"",MAX(BK$3:BK368)+1,"")</f>
        <v/>
      </c>
      <c r="BL369" t="str">
        <f>IF(BS369&lt;&gt;"",MAX(BL$3:BL368)+1,"")</f>
        <v/>
      </c>
      <c r="BM369" t="str">
        <f>IF(BT369&lt;&gt;"",MAX(BM$3:BM368)+1,"")</f>
        <v/>
      </c>
      <c r="BN369" t="str">
        <f>IF(BU369&lt;&gt;"",MAX(BN$3:BN368)+1,"")</f>
        <v/>
      </c>
      <c r="BP369" t="str">
        <f>IF(B369&lt;&gt;"",IF(COUNTIF(BP$3:BP368,B369)&gt;0,"",B369),"")</f>
        <v/>
      </c>
      <c r="BQ369" t="str">
        <f>IF(C369&lt;&gt;"",IF(COUNTIF(BQ$3:BQ368,C369)&gt;0,"",C369),"")</f>
        <v/>
      </c>
      <c r="BR369" t="str">
        <f>IF(D369&lt;&gt;"",IF(COUNTIF(BR$3:BR368,D369)&gt;0,"",D369),"")</f>
        <v/>
      </c>
      <c r="BS369" t="str">
        <f>IF(E369&lt;&gt;"",IF(COUNTIF(BS$3:BS368,E369)&gt;0,"",E369),"")</f>
        <v/>
      </c>
      <c r="BT369" t="str">
        <f>IF(F369&lt;&gt;"",IF(COUNTIF(BT$3:BT368,F369)&gt;0,"",F369),"")</f>
        <v/>
      </c>
      <c r="BU369" t="str">
        <f>IF(G369&lt;&gt;"",IF(COUNTIF(BU$3:BU368,G369)&gt;0,"",G369),"")</f>
        <v/>
      </c>
    </row>
    <row r="370" spans="1:73" ht="18" x14ac:dyDescent="0.2">
      <c r="A370" s="595" t="str">
        <f t="shared" si="88"/>
        <v/>
      </c>
      <c r="B370" s="596"/>
      <c r="C370" s="596"/>
      <c r="D370" s="596"/>
      <c r="E370" s="597"/>
      <c r="F370" s="596"/>
      <c r="G370" s="596"/>
      <c r="H370" s="598"/>
      <c r="I370" s="598"/>
      <c r="J370" s="598"/>
      <c r="K370" s="948"/>
      <c r="L370" s="822"/>
      <c r="M370" s="822"/>
      <c r="N370" s="950"/>
      <c r="O370" s="599"/>
      <c r="P370" s="597"/>
      <c r="Q370" s="597"/>
      <c r="R370" s="597"/>
      <c r="S370" s="600"/>
      <c r="V370" s="362">
        <f t="shared" si="100"/>
        <v>368</v>
      </c>
      <c r="W370" s="601" t="str">
        <f t="shared" si="101"/>
        <v/>
      </c>
      <c r="X370" s="601" t="str">
        <f t="shared" si="89"/>
        <v/>
      </c>
      <c r="Y370" s="601" t="str">
        <f t="shared" si="90"/>
        <v/>
      </c>
      <c r="Z370" s="601" t="str">
        <f t="shared" si="91"/>
        <v/>
      </c>
      <c r="AA370" s="601" t="str">
        <f t="shared" si="92"/>
        <v/>
      </c>
      <c r="AB370" s="601" t="str">
        <f t="shared" si="93"/>
        <v/>
      </c>
      <c r="AD370" s="362" t="str">
        <f>IF(AK370&lt;&gt;"",MAX(AD$3:AD369)+1,"")</f>
        <v/>
      </c>
      <c r="AE370" s="362" t="str">
        <f>IF(AL370&lt;&gt;"",MAX(AE$3:AE369)+1,"")</f>
        <v/>
      </c>
      <c r="AF370" s="362" t="str">
        <f>IF(AM370&lt;&gt;"",MAX(AF$3:AF369)+1,"")</f>
        <v/>
      </c>
      <c r="AG370" s="362" t="str">
        <f>IF(AN370&lt;&gt;"",MAX(AG$3:AG369)+1,"")</f>
        <v/>
      </c>
      <c r="AH370" s="362" t="str">
        <f>IF(AO370&lt;&gt;"",MAX(AH$3:AH369)+1,"")</f>
        <v/>
      </c>
      <c r="AI370" s="362" t="str">
        <f>IF(AP370&lt;&gt;"",MAX(AI$3:AI369)+1,"")</f>
        <v/>
      </c>
      <c r="AK370" s="362" t="str">
        <f>IF(B370="","",IF(COUNTIF($AK$3:AL369,B370)=0,B370,""))</f>
        <v/>
      </c>
      <c r="AL370" s="362" t="str">
        <f>IF(C370="","",IF($B370='Oneri di Urbanizzazione'!$E$29,IF(COUNTIF($AL$3:AL369,$C370)=0,$C370,""),""))</f>
        <v/>
      </c>
      <c r="AM370" s="362" t="str">
        <f>IF(D370="","",IF(AND($B370='Oneri di Urbanizzazione'!$E$29,$C370='Oneri di Urbanizzazione'!$E$31),IF(COUNTIF(AM$3:AM369,$D370)=0,$D370,""),""))</f>
        <v/>
      </c>
      <c r="AN370" s="362" t="str">
        <f>IF(E370="","",IF(AND($B370='Oneri di Urbanizzazione'!$E$29,$C370='Oneri di Urbanizzazione'!$E$31,$D370='Oneri di Urbanizzazione'!$E$34),IF(COUNTIF(AN$3:AN369,$E370)=0,$E370,""),""))</f>
        <v/>
      </c>
      <c r="AO370" s="362" t="str">
        <f>IF(F370="","",IF(AND($B370='Oneri di Urbanizzazione'!$E$29,$C370='Oneri di Urbanizzazione'!$E$31,$D370='Oneri di Urbanizzazione'!$E$34,$E370='Oneri di Urbanizzazione'!$E$36),IF(COUNTIF(AO$3:AO369,$F370)=0,$F370,""),""))</f>
        <v/>
      </c>
      <c r="AP370" s="362" t="str">
        <f>IF(G370="","",IF(AND($B370='Oneri di Urbanizzazione'!$E$29,$C370='Oneri di Urbanizzazione'!$E$31,$D370='Oneri di Urbanizzazione'!$E$34,$E370='Oneri di Urbanizzazione'!$E$36,$F370='Oneri di Urbanizzazione'!$E$38),IF(COUNTIF(AP$3:AP369,$G370)=0,$G370,""),""))</f>
        <v/>
      </c>
      <c r="AY370">
        <f t="shared" si="102"/>
        <v>368</v>
      </c>
      <c r="AZ370" s="375" t="str">
        <f t="shared" si="94"/>
        <v/>
      </c>
      <c r="BA370" s="375" t="str">
        <f t="shared" si="95"/>
        <v/>
      </c>
      <c r="BB370" s="375" t="str">
        <f t="shared" si="96"/>
        <v/>
      </c>
      <c r="BC370" s="375" t="str">
        <f t="shared" si="97"/>
        <v/>
      </c>
      <c r="BD370" s="375" t="str">
        <f t="shared" si="98"/>
        <v/>
      </c>
      <c r="BE370" s="375" t="str">
        <f t="shared" si="99"/>
        <v/>
      </c>
      <c r="BI370" t="str">
        <f>IF(BP370&lt;&gt;"",MAX(BI$3:BI369)+1,"")</f>
        <v/>
      </c>
      <c r="BJ370" t="str">
        <f>IF(BQ370&lt;&gt;"",MAX(BJ$3:BJ369)+1,"")</f>
        <v/>
      </c>
      <c r="BK370" t="str">
        <f>IF(BR370&lt;&gt;"",MAX(BK$3:BK369)+1,"")</f>
        <v/>
      </c>
      <c r="BL370" t="str">
        <f>IF(BS370&lt;&gt;"",MAX(BL$3:BL369)+1,"")</f>
        <v/>
      </c>
      <c r="BM370" t="str">
        <f>IF(BT370&lt;&gt;"",MAX(BM$3:BM369)+1,"")</f>
        <v/>
      </c>
      <c r="BN370" t="str">
        <f>IF(BU370&lt;&gt;"",MAX(BN$3:BN369)+1,"")</f>
        <v/>
      </c>
      <c r="BP370" t="str">
        <f>IF(B370&lt;&gt;"",IF(COUNTIF(BP$3:BP369,B370)&gt;0,"",B370),"")</f>
        <v/>
      </c>
      <c r="BQ370" t="str">
        <f>IF(C370&lt;&gt;"",IF(COUNTIF(BQ$3:BQ369,C370)&gt;0,"",C370),"")</f>
        <v/>
      </c>
      <c r="BR370" t="str">
        <f>IF(D370&lt;&gt;"",IF(COUNTIF(BR$3:BR369,D370)&gt;0,"",D370),"")</f>
        <v/>
      </c>
      <c r="BS370" t="str">
        <f>IF(E370&lt;&gt;"",IF(COUNTIF(BS$3:BS369,E370)&gt;0,"",E370),"")</f>
        <v/>
      </c>
      <c r="BT370" t="str">
        <f>IF(F370&lt;&gt;"",IF(COUNTIF(BT$3:BT369,F370)&gt;0,"",F370),"")</f>
        <v/>
      </c>
      <c r="BU370" t="str">
        <f>IF(G370&lt;&gt;"",IF(COUNTIF(BU$3:BU369,G370)&gt;0,"",G370),"")</f>
        <v/>
      </c>
    </row>
    <row r="371" spans="1:73" ht="18" x14ac:dyDescent="0.2">
      <c r="A371" s="595" t="str">
        <f t="shared" si="88"/>
        <v/>
      </c>
      <c r="B371" s="596"/>
      <c r="C371" s="596"/>
      <c r="D371" s="596"/>
      <c r="E371" s="597"/>
      <c r="F371" s="596"/>
      <c r="G371" s="596"/>
      <c r="H371" s="598"/>
      <c r="I371" s="598"/>
      <c r="J371" s="598"/>
      <c r="K371" s="948"/>
      <c r="L371" s="822"/>
      <c r="M371" s="822"/>
      <c r="N371" s="950"/>
      <c r="O371" s="599"/>
      <c r="P371" s="597"/>
      <c r="Q371" s="597"/>
      <c r="R371" s="597"/>
      <c r="S371" s="600"/>
      <c r="V371" s="362">
        <f t="shared" si="100"/>
        <v>369</v>
      </c>
      <c r="W371" s="601" t="str">
        <f t="shared" si="101"/>
        <v/>
      </c>
      <c r="X371" s="601" t="str">
        <f t="shared" si="89"/>
        <v/>
      </c>
      <c r="Y371" s="601" t="str">
        <f t="shared" si="90"/>
        <v/>
      </c>
      <c r="Z371" s="601" t="str">
        <f t="shared" si="91"/>
        <v/>
      </c>
      <c r="AA371" s="601" t="str">
        <f t="shared" si="92"/>
        <v/>
      </c>
      <c r="AB371" s="601" t="str">
        <f t="shared" si="93"/>
        <v/>
      </c>
      <c r="AD371" s="362" t="str">
        <f>IF(AK371&lt;&gt;"",MAX(AD$3:AD370)+1,"")</f>
        <v/>
      </c>
      <c r="AE371" s="362" t="str">
        <f>IF(AL371&lt;&gt;"",MAX(AE$3:AE370)+1,"")</f>
        <v/>
      </c>
      <c r="AF371" s="362" t="str">
        <f>IF(AM371&lt;&gt;"",MAX(AF$3:AF370)+1,"")</f>
        <v/>
      </c>
      <c r="AG371" s="362" t="str">
        <f>IF(AN371&lt;&gt;"",MAX(AG$3:AG370)+1,"")</f>
        <v/>
      </c>
      <c r="AH371" s="362" t="str">
        <f>IF(AO371&lt;&gt;"",MAX(AH$3:AH370)+1,"")</f>
        <v/>
      </c>
      <c r="AI371" s="362" t="str">
        <f>IF(AP371&lt;&gt;"",MAX(AI$3:AI370)+1,"")</f>
        <v/>
      </c>
      <c r="AK371" s="362" t="str">
        <f>IF(B371="","",IF(COUNTIF($AK$3:AL370,B371)=0,B371,""))</f>
        <v/>
      </c>
      <c r="AL371" s="362" t="str">
        <f>IF(C371="","",IF($B371='Oneri di Urbanizzazione'!$E$29,IF(COUNTIF($AL$3:AL370,$C371)=0,$C371,""),""))</f>
        <v/>
      </c>
      <c r="AM371" s="362" t="str">
        <f>IF(D371="","",IF(AND($B371='Oneri di Urbanizzazione'!$E$29,$C371='Oneri di Urbanizzazione'!$E$31),IF(COUNTIF(AM$3:AM370,$D371)=0,$D371,""),""))</f>
        <v/>
      </c>
      <c r="AN371" s="362" t="str">
        <f>IF(E371="","",IF(AND($B371='Oneri di Urbanizzazione'!$E$29,$C371='Oneri di Urbanizzazione'!$E$31,$D371='Oneri di Urbanizzazione'!$E$34),IF(COUNTIF(AN$3:AN370,$E371)=0,$E371,""),""))</f>
        <v/>
      </c>
      <c r="AO371" s="362" t="str">
        <f>IF(F371="","",IF(AND($B371='Oneri di Urbanizzazione'!$E$29,$C371='Oneri di Urbanizzazione'!$E$31,$D371='Oneri di Urbanizzazione'!$E$34,$E371='Oneri di Urbanizzazione'!$E$36),IF(COUNTIF(AO$3:AO370,$F371)=0,$F371,""),""))</f>
        <v/>
      </c>
      <c r="AP371" s="362" t="str">
        <f>IF(G371="","",IF(AND($B371='Oneri di Urbanizzazione'!$E$29,$C371='Oneri di Urbanizzazione'!$E$31,$D371='Oneri di Urbanizzazione'!$E$34,$E371='Oneri di Urbanizzazione'!$E$36,$F371='Oneri di Urbanizzazione'!$E$38),IF(COUNTIF(AP$3:AP370,$G371)=0,$G371,""),""))</f>
        <v/>
      </c>
      <c r="AY371">
        <f t="shared" si="102"/>
        <v>369</v>
      </c>
      <c r="AZ371" s="375" t="str">
        <f t="shared" si="94"/>
        <v/>
      </c>
      <c r="BA371" s="375" t="str">
        <f t="shared" si="95"/>
        <v/>
      </c>
      <c r="BB371" s="375" t="str">
        <f t="shared" si="96"/>
        <v/>
      </c>
      <c r="BC371" s="375" t="str">
        <f t="shared" si="97"/>
        <v/>
      </c>
      <c r="BD371" s="375" t="str">
        <f t="shared" si="98"/>
        <v/>
      </c>
      <c r="BE371" s="375" t="str">
        <f t="shared" si="99"/>
        <v/>
      </c>
      <c r="BI371" t="str">
        <f>IF(BP371&lt;&gt;"",MAX(BI$3:BI370)+1,"")</f>
        <v/>
      </c>
      <c r="BJ371" t="str">
        <f>IF(BQ371&lt;&gt;"",MAX(BJ$3:BJ370)+1,"")</f>
        <v/>
      </c>
      <c r="BK371" t="str">
        <f>IF(BR371&lt;&gt;"",MAX(BK$3:BK370)+1,"")</f>
        <v/>
      </c>
      <c r="BL371" t="str">
        <f>IF(BS371&lt;&gt;"",MAX(BL$3:BL370)+1,"")</f>
        <v/>
      </c>
      <c r="BM371" t="str">
        <f>IF(BT371&lt;&gt;"",MAX(BM$3:BM370)+1,"")</f>
        <v/>
      </c>
      <c r="BN371" t="str">
        <f>IF(BU371&lt;&gt;"",MAX(BN$3:BN370)+1,"")</f>
        <v/>
      </c>
      <c r="BP371" t="str">
        <f>IF(B371&lt;&gt;"",IF(COUNTIF(BP$3:BP370,B371)&gt;0,"",B371),"")</f>
        <v/>
      </c>
      <c r="BQ371" t="str">
        <f>IF(C371&lt;&gt;"",IF(COUNTIF(BQ$3:BQ370,C371)&gt;0,"",C371),"")</f>
        <v/>
      </c>
      <c r="BR371" t="str">
        <f>IF(D371&lt;&gt;"",IF(COUNTIF(BR$3:BR370,D371)&gt;0,"",D371),"")</f>
        <v/>
      </c>
      <c r="BS371" t="str">
        <f>IF(E371&lt;&gt;"",IF(COUNTIF(BS$3:BS370,E371)&gt;0,"",E371),"")</f>
        <v/>
      </c>
      <c r="BT371" t="str">
        <f>IF(F371&lt;&gt;"",IF(COUNTIF(BT$3:BT370,F371)&gt;0,"",F371),"")</f>
        <v/>
      </c>
      <c r="BU371" t="str">
        <f>IF(G371&lt;&gt;"",IF(COUNTIF(BU$3:BU370,G371)&gt;0,"",G371),"")</f>
        <v/>
      </c>
    </row>
    <row r="372" spans="1:73" ht="18" x14ac:dyDescent="0.2">
      <c r="A372" s="595" t="str">
        <f t="shared" si="88"/>
        <v/>
      </c>
      <c r="B372" s="596"/>
      <c r="C372" s="596"/>
      <c r="D372" s="596"/>
      <c r="E372" s="597"/>
      <c r="F372" s="596"/>
      <c r="G372" s="596"/>
      <c r="H372" s="598"/>
      <c r="I372" s="598"/>
      <c r="J372" s="598"/>
      <c r="K372" s="948"/>
      <c r="L372" s="822"/>
      <c r="M372" s="822"/>
      <c r="N372" s="950"/>
      <c r="O372" s="599"/>
      <c r="P372" s="597"/>
      <c r="Q372" s="597"/>
      <c r="R372" s="597"/>
      <c r="S372" s="600"/>
      <c r="V372" s="362">
        <f t="shared" si="100"/>
        <v>370</v>
      </c>
      <c r="W372" s="601" t="str">
        <f t="shared" si="101"/>
        <v/>
      </c>
      <c r="X372" s="601" t="str">
        <f t="shared" si="89"/>
        <v/>
      </c>
      <c r="Y372" s="601" t="str">
        <f t="shared" si="90"/>
        <v/>
      </c>
      <c r="Z372" s="601" t="str">
        <f t="shared" si="91"/>
        <v/>
      </c>
      <c r="AA372" s="601" t="str">
        <f t="shared" si="92"/>
        <v/>
      </c>
      <c r="AB372" s="601" t="str">
        <f t="shared" si="93"/>
        <v/>
      </c>
      <c r="AD372" s="362" t="str">
        <f>IF(AK372&lt;&gt;"",MAX(AD$3:AD371)+1,"")</f>
        <v/>
      </c>
      <c r="AE372" s="362" t="str">
        <f>IF(AL372&lt;&gt;"",MAX(AE$3:AE371)+1,"")</f>
        <v/>
      </c>
      <c r="AF372" s="362" t="str">
        <f>IF(AM372&lt;&gt;"",MAX(AF$3:AF371)+1,"")</f>
        <v/>
      </c>
      <c r="AG372" s="362" t="str">
        <f>IF(AN372&lt;&gt;"",MAX(AG$3:AG371)+1,"")</f>
        <v/>
      </c>
      <c r="AH372" s="362" t="str">
        <f>IF(AO372&lt;&gt;"",MAX(AH$3:AH371)+1,"")</f>
        <v/>
      </c>
      <c r="AI372" s="362" t="str">
        <f>IF(AP372&lt;&gt;"",MAX(AI$3:AI371)+1,"")</f>
        <v/>
      </c>
      <c r="AK372" s="362" t="str">
        <f>IF(B372="","",IF(COUNTIF($AK$3:AL371,B372)=0,B372,""))</f>
        <v/>
      </c>
      <c r="AL372" s="362" t="str">
        <f>IF(C372="","",IF($B372='Oneri di Urbanizzazione'!$E$29,IF(COUNTIF($AL$3:AL371,$C372)=0,$C372,""),""))</f>
        <v/>
      </c>
      <c r="AM372" s="362" t="str">
        <f>IF(D372="","",IF(AND($B372='Oneri di Urbanizzazione'!$E$29,$C372='Oneri di Urbanizzazione'!$E$31),IF(COUNTIF(AM$3:AM371,$D372)=0,$D372,""),""))</f>
        <v/>
      </c>
      <c r="AN372" s="362" t="str">
        <f>IF(E372="","",IF(AND($B372='Oneri di Urbanizzazione'!$E$29,$C372='Oneri di Urbanizzazione'!$E$31,$D372='Oneri di Urbanizzazione'!$E$34),IF(COUNTIF(AN$3:AN371,$E372)=0,$E372,""),""))</f>
        <v/>
      </c>
      <c r="AO372" s="362" t="str">
        <f>IF(F372="","",IF(AND($B372='Oneri di Urbanizzazione'!$E$29,$C372='Oneri di Urbanizzazione'!$E$31,$D372='Oneri di Urbanizzazione'!$E$34,$E372='Oneri di Urbanizzazione'!$E$36),IF(COUNTIF(AO$3:AO371,$F372)=0,$F372,""),""))</f>
        <v/>
      </c>
      <c r="AP372" s="362" t="str">
        <f>IF(G372="","",IF(AND($B372='Oneri di Urbanizzazione'!$E$29,$C372='Oneri di Urbanizzazione'!$E$31,$D372='Oneri di Urbanizzazione'!$E$34,$E372='Oneri di Urbanizzazione'!$E$36,$F372='Oneri di Urbanizzazione'!$E$38),IF(COUNTIF(AP$3:AP371,$G372)=0,$G372,""),""))</f>
        <v/>
      </c>
      <c r="AY372">
        <f t="shared" si="102"/>
        <v>370</v>
      </c>
      <c r="AZ372" s="375" t="str">
        <f t="shared" si="94"/>
        <v/>
      </c>
      <c r="BA372" s="375" t="str">
        <f t="shared" si="95"/>
        <v/>
      </c>
      <c r="BB372" s="375" t="str">
        <f t="shared" si="96"/>
        <v/>
      </c>
      <c r="BC372" s="375" t="str">
        <f t="shared" si="97"/>
        <v/>
      </c>
      <c r="BD372" s="375" t="str">
        <f t="shared" si="98"/>
        <v/>
      </c>
      <c r="BE372" s="375" t="str">
        <f t="shared" si="99"/>
        <v/>
      </c>
      <c r="BI372" t="str">
        <f>IF(BP372&lt;&gt;"",MAX(BI$3:BI371)+1,"")</f>
        <v/>
      </c>
      <c r="BJ372" t="str">
        <f>IF(BQ372&lt;&gt;"",MAX(BJ$3:BJ371)+1,"")</f>
        <v/>
      </c>
      <c r="BK372" t="str">
        <f>IF(BR372&lt;&gt;"",MAX(BK$3:BK371)+1,"")</f>
        <v/>
      </c>
      <c r="BL372" t="str">
        <f>IF(BS372&lt;&gt;"",MAX(BL$3:BL371)+1,"")</f>
        <v/>
      </c>
      <c r="BM372" t="str">
        <f>IF(BT372&lt;&gt;"",MAX(BM$3:BM371)+1,"")</f>
        <v/>
      </c>
      <c r="BN372" t="str">
        <f>IF(BU372&lt;&gt;"",MAX(BN$3:BN371)+1,"")</f>
        <v/>
      </c>
      <c r="BP372" t="str">
        <f>IF(B372&lt;&gt;"",IF(COUNTIF(BP$3:BP371,B372)&gt;0,"",B372),"")</f>
        <v/>
      </c>
      <c r="BQ372" t="str">
        <f>IF(C372&lt;&gt;"",IF(COUNTIF(BQ$3:BQ371,C372)&gt;0,"",C372),"")</f>
        <v/>
      </c>
      <c r="BR372" t="str">
        <f>IF(D372&lt;&gt;"",IF(COUNTIF(BR$3:BR371,D372)&gt;0,"",D372),"")</f>
        <v/>
      </c>
      <c r="BS372" t="str">
        <f>IF(E372&lt;&gt;"",IF(COUNTIF(BS$3:BS371,E372)&gt;0,"",E372),"")</f>
        <v/>
      </c>
      <c r="BT372" t="str">
        <f>IF(F372&lt;&gt;"",IF(COUNTIF(BT$3:BT371,F372)&gt;0,"",F372),"")</f>
        <v/>
      </c>
      <c r="BU372" t="str">
        <f>IF(G372&lt;&gt;"",IF(COUNTIF(BU$3:BU371,G372)&gt;0,"",G372),"")</f>
        <v/>
      </c>
    </row>
    <row r="373" spans="1:73" ht="18" x14ac:dyDescent="0.2">
      <c r="A373" s="595" t="str">
        <f t="shared" si="88"/>
        <v/>
      </c>
      <c r="B373" s="596"/>
      <c r="C373" s="596"/>
      <c r="D373" s="596"/>
      <c r="E373" s="597"/>
      <c r="F373" s="596"/>
      <c r="G373" s="596"/>
      <c r="H373" s="598"/>
      <c r="I373" s="598"/>
      <c r="J373" s="598"/>
      <c r="K373" s="948"/>
      <c r="L373" s="822"/>
      <c r="M373" s="822"/>
      <c r="N373" s="950"/>
      <c r="O373" s="599"/>
      <c r="P373" s="597"/>
      <c r="Q373" s="597"/>
      <c r="R373" s="597"/>
      <c r="S373" s="600"/>
      <c r="V373" s="362">
        <f t="shared" si="100"/>
        <v>371</v>
      </c>
      <c r="W373" s="601" t="str">
        <f t="shared" si="101"/>
        <v/>
      </c>
      <c r="X373" s="601" t="str">
        <f t="shared" si="89"/>
        <v/>
      </c>
      <c r="Y373" s="601" t="str">
        <f t="shared" si="90"/>
        <v/>
      </c>
      <c r="Z373" s="601" t="str">
        <f t="shared" si="91"/>
        <v/>
      </c>
      <c r="AA373" s="601" t="str">
        <f t="shared" si="92"/>
        <v/>
      </c>
      <c r="AB373" s="601" t="str">
        <f t="shared" si="93"/>
        <v/>
      </c>
      <c r="AD373" s="362" t="str">
        <f>IF(AK373&lt;&gt;"",MAX(AD$3:AD372)+1,"")</f>
        <v/>
      </c>
      <c r="AE373" s="362" t="str">
        <f>IF(AL373&lt;&gt;"",MAX(AE$3:AE372)+1,"")</f>
        <v/>
      </c>
      <c r="AF373" s="362" t="str">
        <f>IF(AM373&lt;&gt;"",MAX(AF$3:AF372)+1,"")</f>
        <v/>
      </c>
      <c r="AG373" s="362" t="str">
        <f>IF(AN373&lt;&gt;"",MAX(AG$3:AG372)+1,"")</f>
        <v/>
      </c>
      <c r="AH373" s="362" t="str">
        <f>IF(AO373&lt;&gt;"",MAX(AH$3:AH372)+1,"")</f>
        <v/>
      </c>
      <c r="AI373" s="362" t="str">
        <f>IF(AP373&lt;&gt;"",MAX(AI$3:AI372)+1,"")</f>
        <v/>
      </c>
      <c r="AK373" s="362" t="str">
        <f>IF(B373="","",IF(COUNTIF($AK$3:AL372,B373)=0,B373,""))</f>
        <v/>
      </c>
      <c r="AL373" s="362" t="str">
        <f>IF(C373="","",IF($B373='Oneri di Urbanizzazione'!$E$29,IF(COUNTIF($AL$3:AL372,$C373)=0,$C373,""),""))</f>
        <v/>
      </c>
      <c r="AM373" s="362" t="str">
        <f>IF(D373="","",IF(AND($B373='Oneri di Urbanizzazione'!$E$29,$C373='Oneri di Urbanizzazione'!$E$31),IF(COUNTIF(AM$3:AM372,$D373)=0,$D373,""),""))</f>
        <v/>
      </c>
      <c r="AN373" s="362" t="str">
        <f>IF(E373="","",IF(AND($B373='Oneri di Urbanizzazione'!$E$29,$C373='Oneri di Urbanizzazione'!$E$31,$D373='Oneri di Urbanizzazione'!$E$34),IF(COUNTIF(AN$3:AN372,$E373)=0,$E373,""),""))</f>
        <v/>
      </c>
      <c r="AO373" s="362" t="str">
        <f>IF(F373="","",IF(AND($B373='Oneri di Urbanizzazione'!$E$29,$C373='Oneri di Urbanizzazione'!$E$31,$D373='Oneri di Urbanizzazione'!$E$34,$E373='Oneri di Urbanizzazione'!$E$36),IF(COUNTIF(AO$3:AO372,$F373)=0,$F373,""),""))</f>
        <v/>
      </c>
      <c r="AP373" s="362" t="str">
        <f>IF(G373="","",IF(AND($B373='Oneri di Urbanizzazione'!$E$29,$C373='Oneri di Urbanizzazione'!$E$31,$D373='Oneri di Urbanizzazione'!$E$34,$E373='Oneri di Urbanizzazione'!$E$36,$F373='Oneri di Urbanizzazione'!$E$38),IF(COUNTIF(AP$3:AP372,$G373)=0,$G373,""),""))</f>
        <v/>
      </c>
      <c r="AY373">
        <f t="shared" si="102"/>
        <v>371</v>
      </c>
      <c r="AZ373" s="375" t="str">
        <f t="shared" si="94"/>
        <v/>
      </c>
      <c r="BA373" s="375" t="str">
        <f t="shared" si="95"/>
        <v/>
      </c>
      <c r="BB373" s="375" t="str">
        <f t="shared" si="96"/>
        <v/>
      </c>
      <c r="BC373" s="375" t="str">
        <f t="shared" si="97"/>
        <v/>
      </c>
      <c r="BD373" s="375" t="str">
        <f t="shared" si="98"/>
        <v/>
      </c>
      <c r="BE373" s="375" t="str">
        <f t="shared" si="99"/>
        <v/>
      </c>
      <c r="BI373" t="str">
        <f>IF(BP373&lt;&gt;"",MAX(BI$3:BI372)+1,"")</f>
        <v/>
      </c>
      <c r="BJ373" t="str">
        <f>IF(BQ373&lt;&gt;"",MAX(BJ$3:BJ372)+1,"")</f>
        <v/>
      </c>
      <c r="BK373" t="str">
        <f>IF(BR373&lt;&gt;"",MAX(BK$3:BK372)+1,"")</f>
        <v/>
      </c>
      <c r="BL373" t="str">
        <f>IF(BS373&lt;&gt;"",MAX(BL$3:BL372)+1,"")</f>
        <v/>
      </c>
      <c r="BM373" t="str">
        <f>IF(BT373&lt;&gt;"",MAX(BM$3:BM372)+1,"")</f>
        <v/>
      </c>
      <c r="BN373" t="str">
        <f>IF(BU373&lt;&gt;"",MAX(BN$3:BN372)+1,"")</f>
        <v/>
      </c>
      <c r="BP373" t="str">
        <f>IF(B373&lt;&gt;"",IF(COUNTIF(BP$3:BP372,B373)&gt;0,"",B373),"")</f>
        <v/>
      </c>
      <c r="BQ373" t="str">
        <f>IF(C373&lt;&gt;"",IF(COUNTIF(BQ$3:BQ372,C373)&gt;0,"",C373),"")</f>
        <v/>
      </c>
      <c r="BR373" t="str">
        <f>IF(D373&lt;&gt;"",IF(COUNTIF(BR$3:BR372,D373)&gt;0,"",D373),"")</f>
        <v/>
      </c>
      <c r="BS373" t="str">
        <f>IF(E373&lt;&gt;"",IF(COUNTIF(BS$3:BS372,E373)&gt;0,"",E373),"")</f>
        <v/>
      </c>
      <c r="BT373" t="str">
        <f>IF(F373&lt;&gt;"",IF(COUNTIF(BT$3:BT372,F373)&gt;0,"",F373),"")</f>
        <v/>
      </c>
      <c r="BU373" t="str">
        <f>IF(G373&lt;&gt;"",IF(COUNTIF(BU$3:BU372,G373)&gt;0,"",G373),"")</f>
        <v/>
      </c>
    </row>
    <row r="374" spans="1:73" ht="18" x14ac:dyDescent="0.2">
      <c r="A374" s="595" t="str">
        <f t="shared" si="88"/>
        <v/>
      </c>
      <c r="B374" s="596"/>
      <c r="C374" s="596"/>
      <c r="D374" s="596"/>
      <c r="E374" s="597"/>
      <c r="F374" s="596"/>
      <c r="G374" s="596"/>
      <c r="H374" s="598"/>
      <c r="I374" s="598"/>
      <c r="J374" s="598"/>
      <c r="K374" s="948"/>
      <c r="L374" s="822"/>
      <c r="M374" s="822"/>
      <c r="N374" s="950"/>
      <c r="O374" s="599"/>
      <c r="P374" s="597"/>
      <c r="Q374" s="597"/>
      <c r="R374" s="597"/>
      <c r="S374" s="600"/>
      <c r="V374" s="362">
        <f t="shared" si="100"/>
        <v>372</v>
      </c>
      <c r="W374" s="601" t="str">
        <f t="shared" si="101"/>
        <v/>
      </c>
      <c r="X374" s="601" t="str">
        <f t="shared" si="89"/>
        <v/>
      </c>
      <c r="Y374" s="601" t="str">
        <f t="shared" si="90"/>
        <v/>
      </c>
      <c r="Z374" s="601" t="str">
        <f t="shared" si="91"/>
        <v/>
      </c>
      <c r="AA374" s="601" t="str">
        <f t="shared" si="92"/>
        <v/>
      </c>
      <c r="AB374" s="601" t="str">
        <f t="shared" si="93"/>
        <v/>
      </c>
      <c r="AD374" s="362" t="str">
        <f>IF(AK374&lt;&gt;"",MAX(AD$3:AD373)+1,"")</f>
        <v/>
      </c>
      <c r="AE374" s="362" t="str">
        <f>IF(AL374&lt;&gt;"",MAX(AE$3:AE373)+1,"")</f>
        <v/>
      </c>
      <c r="AF374" s="362" t="str">
        <f>IF(AM374&lt;&gt;"",MAX(AF$3:AF373)+1,"")</f>
        <v/>
      </c>
      <c r="AG374" s="362" t="str">
        <f>IF(AN374&lt;&gt;"",MAX(AG$3:AG373)+1,"")</f>
        <v/>
      </c>
      <c r="AH374" s="362" t="str">
        <f>IF(AO374&lt;&gt;"",MAX(AH$3:AH373)+1,"")</f>
        <v/>
      </c>
      <c r="AI374" s="362" t="str">
        <f>IF(AP374&lt;&gt;"",MAX(AI$3:AI373)+1,"")</f>
        <v/>
      </c>
      <c r="AK374" s="362" t="str">
        <f>IF(B374="","",IF(COUNTIF($AK$3:AL373,B374)=0,B374,""))</f>
        <v/>
      </c>
      <c r="AL374" s="362" t="str">
        <f>IF(C374="","",IF($B374='Oneri di Urbanizzazione'!$E$29,IF(COUNTIF($AL$3:AL373,$C374)=0,$C374,""),""))</f>
        <v/>
      </c>
      <c r="AM374" s="362" t="str">
        <f>IF(D374="","",IF(AND($B374='Oneri di Urbanizzazione'!$E$29,$C374='Oneri di Urbanizzazione'!$E$31),IF(COUNTIF(AM$3:AM373,$D374)=0,$D374,""),""))</f>
        <v/>
      </c>
      <c r="AN374" s="362" t="str">
        <f>IF(E374="","",IF(AND($B374='Oneri di Urbanizzazione'!$E$29,$C374='Oneri di Urbanizzazione'!$E$31,$D374='Oneri di Urbanizzazione'!$E$34),IF(COUNTIF(AN$3:AN373,$E374)=0,$E374,""),""))</f>
        <v/>
      </c>
      <c r="AO374" s="362" t="str">
        <f>IF(F374="","",IF(AND($B374='Oneri di Urbanizzazione'!$E$29,$C374='Oneri di Urbanizzazione'!$E$31,$D374='Oneri di Urbanizzazione'!$E$34,$E374='Oneri di Urbanizzazione'!$E$36),IF(COUNTIF(AO$3:AO373,$F374)=0,$F374,""),""))</f>
        <v/>
      </c>
      <c r="AP374" s="362" t="str">
        <f>IF(G374="","",IF(AND($B374='Oneri di Urbanizzazione'!$E$29,$C374='Oneri di Urbanizzazione'!$E$31,$D374='Oneri di Urbanizzazione'!$E$34,$E374='Oneri di Urbanizzazione'!$E$36,$F374='Oneri di Urbanizzazione'!$E$38),IF(COUNTIF(AP$3:AP373,$G374)=0,$G374,""),""))</f>
        <v/>
      </c>
      <c r="AY374">
        <f t="shared" si="102"/>
        <v>372</v>
      </c>
      <c r="AZ374" s="375" t="str">
        <f t="shared" si="94"/>
        <v/>
      </c>
      <c r="BA374" s="375" t="str">
        <f t="shared" si="95"/>
        <v/>
      </c>
      <c r="BB374" s="375" t="str">
        <f t="shared" si="96"/>
        <v/>
      </c>
      <c r="BC374" s="375" t="str">
        <f t="shared" si="97"/>
        <v/>
      </c>
      <c r="BD374" s="375" t="str">
        <f t="shared" si="98"/>
        <v/>
      </c>
      <c r="BE374" s="375" t="str">
        <f t="shared" si="99"/>
        <v/>
      </c>
      <c r="BI374" t="str">
        <f>IF(BP374&lt;&gt;"",MAX(BI$3:BI373)+1,"")</f>
        <v/>
      </c>
      <c r="BJ374" t="str">
        <f>IF(BQ374&lt;&gt;"",MAX(BJ$3:BJ373)+1,"")</f>
        <v/>
      </c>
      <c r="BK374" t="str">
        <f>IF(BR374&lt;&gt;"",MAX(BK$3:BK373)+1,"")</f>
        <v/>
      </c>
      <c r="BL374" t="str">
        <f>IF(BS374&lt;&gt;"",MAX(BL$3:BL373)+1,"")</f>
        <v/>
      </c>
      <c r="BM374" t="str">
        <f>IF(BT374&lt;&gt;"",MAX(BM$3:BM373)+1,"")</f>
        <v/>
      </c>
      <c r="BN374" t="str">
        <f>IF(BU374&lt;&gt;"",MAX(BN$3:BN373)+1,"")</f>
        <v/>
      </c>
      <c r="BP374" t="str">
        <f>IF(B374&lt;&gt;"",IF(COUNTIF(BP$3:BP373,B374)&gt;0,"",B374),"")</f>
        <v/>
      </c>
      <c r="BQ374" t="str">
        <f>IF(C374&lt;&gt;"",IF(COUNTIF(BQ$3:BQ373,C374)&gt;0,"",C374),"")</f>
        <v/>
      </c>
      <c r="BR374" t="str">
        <f>IF(D374&lt;&gt;"",IF(COUNTIF(BR$3:BR373,D374)&gt;0,"",D374),"")</f>
        <v/>
      </c>
      <c r="BS374" t="str">
        <f>IF(E374&lt;&gt;"",IF(COUNTIF(BS$3:BS373,E374)&gt;0,"",E374),"")</f>
        <v/>
      </c>
      <c r="BT374" t="str">
        <f>IF(F374&lt;&gt;"",IF(COUNTIF(BT$3:BT373,F374)&gt;0,"",F374),"")</f>
        <v/>
      </c>
      <c r="BU374" t="str">
        <f>IF(G374&lt;&gt;"",IF(COUNTIF(BU$3:BU373,G374)&gt;0,"",G374),"")</f>
        <v/>
      </c>
    </row>
    <row r="375" spans="1:73" ht="18" x14ac:dyDescent="0.2">
      <c r="A375" s="595" t="str">
        <f t="shared" si="88"/>
        <v/>
      </c>
      <c r="B375" s="596"/>
      <c r="C375" s="596"/>
      <c r="D375" s="596"/>
      <c r="E375" s="597"/>
      <c r="F375" s="596"/>
      <c r="G375" s="596"/>
      <c r="H375" s="598"/>
      <c r="I375" s="598"/>
      <c r="J375" s="598"/>
      <c r="K375" s="948"/>
      <c r="L375" s="822"/>
      <c r="M375" s="822"/>
      <c r="N375" s="950"/>
      <c r="O375" s="599"/>
      <c r="P375" s="597"/>
      <c r="Q375" s="597"/>
      <c r="R375" s="597"/>
      <c r="S375" s="600"/>
      <c r="V375" s="362">
        <f t="shared" si="100"/>
        <v>373</v>
      </c>
      <c r="W375" s="601" t="str">
        <f t="shared" si="101"/>
        <v/>
      </c>
      <c r="X375" s="601" t="str">
        <f t="shared" si="89"/>
        <v/>
      </c>
      <c r="Y375" s="601" t="str">
        <f t="shared" si="90"/>
        <v/>
      </c>
      <c r="Z375" s="601" t="str">
        <f t="shared" si="91"/>
        <v/>
      </c>
      <c r="AA375" s="601" t="str">
        <f t="shared" si="92"/>
        <v/>
      </c>
      <c r="AB375" s="601" t="str">
        <f t="shared" si="93"/>
        <v/>
      </c>
      <c r="AD375" s="362" t="str">
        <f>IF(AK375&lt;&gt;"",MAX(AD$3:AD374)+1,"")</f>
        <v/>
      </c>
      <c r="AE375" s="362" t="str">
        <f>IF(AL375&lt;&gt;"",MAX(AE$3:AE374)+1,"")</f>
        <v/>
      </c>
      <c r="AF375" s="362" t="str">
        <f>IF(AM375&lt;&gt;"",MAX(AF$3:AF374)+1,"")</f>
        <v/>
      </c>
      <c r="AG375" s="362" t="str">
        <f>IF(AN375&lt;&gt;"",MAX(AG$3:AG374)+1,"")</f>
        <v/>
      </c>
      <c r="AH375" s="362" t="str">
        <f>IF(AO375&lt;&gt;"",MAX(AH$3:AH374)+1,"")</f>
        <v/>
      </c>
      <c r="AI375" s="362" t="str">
        <f>IF(AP375&lt;&gt;"",MAX(AI$3:AI374)+1,"")</f>
        <v/>
      </c>
      <c r="AK375" s="362" t="str">
        <f>IF(B375="","",IF(COUNTIF($AK$3:AL374,B375)=0,B375,""))</f>
        <v/>
      </c>
      <c r="AL375" s="362" t="str">
        <f>IF(C375="","",IF($B375='Oneri di Urbanizzazione'!$E$29,IF(COUNTIF($AL$3:AL374,$C375)=0,$C375,""),""))</f>
        <v/>
      </c>
      <c r="AM375" s="362" t="str">
        <f>IF(D375="","",IF(AND($B375='Oneri di Urbanizzazione'!$E$29,$C375='Oneri di Urbanizzazione'!$E$31),IF(COUNTIF(AM$3:AM374,$D375)=0,$D375,""),""))</f>
        <v/>
      </c>
      <c r="AN375" s="362" t="str">
        <f>IF(E375="","",IF(AND($B375='Oneri di Urbanizzazione'!$E$29,$C375='Oneri di Urbanizzazione'!$E$31,$D375='Oneri di Urbanizzazione'!$E$34),IF(COUNTIF(AN$3:AN374,$E375)=0,$E375,""),""))</f>
        <v/>
      </c>
      <c r="AO375" s="362" t="str">
        <f>IF(F375="","",IF(AND($B375='Oneri di Urbanizzazione'!$E$29,$C375='Oneri di Urbanizzazione'!$E$31,$D375='Oneri di Urbanizzazione'!$E$34,$E375='Oneri di Urbanizzazione'!$E$36),IF(COUNTIF(AO$3:AO374,$F375)=0,$F375,""),""))</f>
        <v/>
      </c>
      <c r="AP375" s="362" t="str">
        <f>IF(G375="","",IF(AND($B375='Oneri di Urbanizzazione'!$E$29,$C375='Oneri di Urbanizzazione'!$E$31,$D375='Oneri di Urbanizzazione'!$E$34,$E375='Oneri di Urbanizzazione'!$E$36,$F375='Oneri di Urbanizzazione'!$E$38),IF(COUNTIF(AP$3:AP374,$G375)=0,$G375,""),""))</f>
        <v/>
      </c>
      <c r="AY375">
        <f t="shared" si="102"/>
        <v>373</v>
      </c>
      <c r="AZ375" s="375" t="str">
        <f t="shared" si="94"/>
        <v/>
      </c>
      <c r="BA375" s="375" t="str">
        <f t="shared" si="95"/>
        <v/>
      </c>
      <c r="BB375" s="375" t="str">
        <f t="shared" si="96"/>
        <v/>
      </c>
      <c r="BC375" s="375" t="str">
        <f t="shared" si="97"/>
        <v/>
      </c>
      <c r="BD375" s="375" t="str">
        <f t="shared" si="98"/>
        <v/>
      </c>
      <c r="BE375" s="375" t="str">
        <f t="shared" si="99"/>
        <v/>
      </c>
      <c r="BI375" t="str">
        <f>IF(BP375&lt;&gt;"",MAX(BI$3:BI374)+1,"")</f>
        <v/>
      </c>
      <c r="BJ375" t="str">
        <f>IF(BQ375&lt;&gt;"",MAX(BJ$3:BJ374)+1,"")</f>
        <v/>
      </c>
      <c r="BK375" t="str">
        <f>IF(BR375&lt;&gt;"",MAX(BK$3:BK374)+1,"")</f>
        <v/>
      </c>
      <c r="BL375" t="str">
        <f>IF(BS375&lt;&gt;"",MAX(BL$3:BL374)+1,"")</f>
        <v/>
      </c>
      <c r="BM375" t="str">
        <f>IF(BT375&lt;&gt;"",MAX(BM$3:BM374)+1,"")</f>
        <v/>
      </c>
      <c r="BN375" t="str">
        <f>IF(BU375&lt;&gt;"",MAX(BN$3:BN374)+1,"")</f>
        <v/>
      </c>
      <c r="BP375" t="str">
        <f>IF(B375&lt;&gt;"",IF(COUNTIF(BP$3:BP374,B375)&gt;0,"",B375),"")</f>
        <v/>
      </c>
      <c r="BQ375" t="str">
        <f>IF(C375&lt;&gt;"",IF(COUNTIF(BQ$3:BQ374,C375)&gt;0,"",C375),"")</f>
        <v/>
      </c>
      <c r="BR375" t="str">
        <f>IF(D375&lt;&gt;"",IF(COUNTIF(BR$3:BR374,D375)&gt;0,"",D375),"")</f>
        <v/>
      </c>
      <c r="BS375" t="str">
        <f>IF(E375&lt;&gt;"",IF(COUNTIF(BS$3:BS374,E375)&gt;0,"",E375),"")</f>
        <v/>
      </c>
      <c r="BT375" t="str">
        <f>IF(F375&lt;&gt;"",IF(COUNTIF(BT$3:BT374,F375)&gt;0,"",F375),"")</f>
        <v/>
      </c>
      <c r="BU375" t="str">
        <f>IF(G375&lt;&gt;"",IF(COUNTIF(BU$3:BU374,G375)&gt;0,"",G375),"")</f>
        <v/>
      </c>
    </row>
    <row r="376" spans="1:73" ht="18" x14ac:dyDescent="0.2">
      <c r="A376" s="595" t="str">
        <f t="shared" si="88"/>
        <v/>
      </c>
      <c r="B376" s="596"/>
      <c r="C376" s="596"/>
      <c r="D376" s="596"/>
      <c r="E376" s="597"/>
      <c r="F376" s="596"/>
      <c r="G376" s="596"/>
      <c r="H376" s="598"/>
      <c r="I376" s="598"/>
      <c r="J376" s="598"/>
      <c r="K376" s="948"/>
      <c r="L376" s="822"/>
      <c r="M376" s="822"/>
      <c r="N376" s="950"/>
      <c r="O376" s="599"/>
      <c r="P376" s="597"/>
      <c r="Q376" s="597"/>
      <c r="R376" s="597"/>
      <c r="S376" s="600"/>
      <c r="V376" s="362">
        <f t="shared" si="100"/>
        <v>374</v>
      </c>
      <c r="W376" s="601" t="str">
        <f t="shared" si="101"/>
        <v/>
      </c>
      <c r="X376" s="601" t="str">
        <f t="shared" si="89"/>
        <v/>
      </c>
      <c r="Y376" s="601" t="str">
        <f t="shared" si="90"/>
        <v/>
      </c>
      <c r="Z376" s="601" t="str">
        <f t="shared" si="91"/>
        <v/>
      </c>
      <c r="AA376" s="601" t="str">
        <f t="shared" si="92"/>
        <v/>
      </c>
      <c r="AB376" s="601" t="str">
        <f t="shared" si="93"/>
        <v/>
      </c>
      <c r="AD376" s="362" t="str">
        <f>IF(AK376&lt;&gt;"",MAX(AD$3:AD375)+1,"")</f>
        <v/>
      </c>
      <c r="AE376" s="362" t="str">
        <f>IF(AL376&lt;&gt;"",MAX(AE$3:AE375)+1,"")</f>
        <v/>
      </c>
      <c r="AF376" s="362" t="str">
        <f>IF(AM376&lt;&gt;"",MAX(AF$3:AF375)+1,"")</f>
        <v/>
      </c>
      <c r="AG376" s="362" t="str">
        <f>IF(AN376&lt;&gt;"",MAX(AG$3:AG375)+1,"")</f>
        <v/>
      </c>
      <c r="AH376" s="362" t="str">
        <f>IF(AO376&lt;&gt;"",MAX(AH$3:AH375)+1,"")</f>
        <v/>
      </c>
      <c r="AI376" s="362" t="str">
        <f>IF(AP376&lt;&gt;"",MAX(AI$3:AI375)+1,"")</f>
        <v/>
      </c>
      <c r="AK376" s="362" t="str">
        <f>IF(B376="","",IF(COUNTIF($AK$3:AL375,B376)=0,B376,""))</f>
        <v/>
      </c>
      <c r="AL376" s="362" t="str">
        <f>IF(C376="","",IF($B376='Oneri di Urbanizzazione'!$E$29,IF(COUNTIF($AL$3:AL375,$C376)=0,$C376,""),""))</f>
        <v/>
      </c>
      <c r="AM376" s="362" t="str">
        <f>IF(D376="","",IF(AND($B376='Oneri di Urbanizzazione'!$E$29,$C376='Oneri di Urbanizzazione'!$E$31),IF(COUNTIF(AM$3:AM375,$D376)=0,$D376,""),""))</f>
        <v/>
      </c>
      <c r="AN376" s="362" t="str">
        <f>IF(E376="","",IF(AND($B376='Oneri di Urbanizzazione'!$E$29,$C376='Oneri di Urbanizzazione'!$E$31,$D376='Oneri di Urbanizzazione'!$E$34),IF(COUNTIF(AN$3:AN375,$E376)=0,$E376,""),""))</f>
        <v/>
      </c>
      <c r="AO376" s="362" t="str">
        <f>IF(F376="","",IF(AND($B376='Oneri di Urbanizzazione'!$E$29,$C376='Oneri di Urbanizzazione'!$E$31,$D376='Oneri di Urbanizzazione'!$E$34,$E376='Oneri di Urbanizzazione'!$E$36),IF(COUNTIF(AO$3:AO375,$F376)=0,$F376,""),""))</f>
        <v/>
      </c>
      <c r="AP376" s="362" t="str">
        <f>IF(G376="","",IF(AND($B376='Oneri di Urbanizzazione'!$E$29,$C376='Oneri di Urbanizzazione'!$E$31,$D376='Oneri di Urbanizzazione'!$E$34,$E376='Oneri di Urbanizzazione'!$E$36,$F376='Oneri di Urbanizzazione'!$E$38),IF(COUNTIF(AP$3:AP375,$G376)=0,$G376,""),""))</f>
        <v/>
      </c>
      <c r="AY376">
        <f t="shared" si="102"/>
        <v>374</v>
      </c>
      <c r="AZ376" s="375" t="str">
        <f t="shared" si="94"/>
        <v/>
      </c>
      <c r="BA376" s="375" t="str">
        <f t="shared" si="95"/>
        <v/>
      </c>
      <c r="BB376" s="375" t="str">
        <f t="shared" si="96"/>
        <v/>
      </c>
      <c r="BC376" s="375" t="str">
        <f t="shared" si="97"/>
        <v/>
      </c>
      <c r="BD376" s="375" t="str">
        <f t="shared" si="98"/>
        <v/>
      </c>
      <c r="BE376" s="375" t="str">
        <f t="shared" si="99"/>
        <v/>
      </c>
      <c r="BI376" t="str">
        <f>IF(BP376&lt;&gt;"",MAX(BI$3:BI375)+1,"")</f>
        <v/>
      </c>
      <c r="BJ376" t="str">
        <f>IF(BQ376&lt;&gt;"",MAX(BJ$3:BJ375)+1,"")</f>
        <v/>
      </c>
      <c r="BK376" t="str">
        <f>IF(BR376&lt;&gt;"",MAX(BK$3:BK375)+1,"")</f>
        <v/>
      </c>
      <c r="BL376" t="str">
        <f>IF(BS376&lt;&gt;"",MAX(BL$3:BL375)+1,"")</f>
        <v/>
      </c>
      <c r="BM376" t="str">
        <f>IF(BT376&lt;&gt;"",MAX(BM$3:BM375)+1,"")</f>
        <v/>
      </c>
      <c r="BN376" t="str">
        <f>IF(BU376&lt;&gt;"",MAX(BN$3:BN375)+1,"")</f>
        <v/>
      </c>
      <c r="BP376" t="str">
        <f>IF(B376&lt;&gt;"",IF(COUNTIF(BP$3:BP375,B376)&gt;0,"",B376),"")</f>
        <v/>
      </c>
      <c r="BQ376" t="str">
        <f>IF(C376&lt;&gt;"",IF(COUNTIF(BQ$3:BQ375,C376)&gt;0,"",C376),"")</f>
        <v/>
      </c>
      <c r="BR376" t="str">
        <f>IF(D376&lt;&gt;"",IF(COUNTIF(BR$3:BR375,D376)&gt;0,"",D376),"")</f>
        <v/>
      </c>
      <c r="BS376" t="str">
        <f>IF(E376&lt;&gt;"",IF(COUNTIF(BS$3:BS375,E376)&gt;0,"",E376),"")</f>
        <v/>
      </c>
      <c r="BT376" t="str">
        <f>IF(F376&lt;&gt;"",IF(COUNTIF(BT$3:BT375,F376)&gt;0,"",F376),"")</f>
        <v/>
      </c>
      <c r="BU376" t="str">
        <f>IF(G376&lt;&gt;"",IF(COUNTIF(BU$3:BU375,G376)&gt;0,"",G376),"")</f>
        <v/>
      </c>
    </row>
    <row r="377" spans="1:73" ht="18" x14ac:dyDescent="0.2">
      <c r="A377" s="595" t="str">
        <f t="shared" si="88"/>
        <v/>
      </c>
      <c r="B377" s="596"/>
      <c r="C377" s="596"/>
      <c r="D377" s="596"/>
      <c r="E377" s="597"/>
      <c r="F377" s="596"/>
      <c r="G377" s="596"/>
      <c r="H377" s="598"/>
      <c r="I377" s="598"/>
      <c r="J377" s="598"/>
      <c r="K377" s="948"/>
      <c r="L377" s="822"/>
      <c r="M377" s="822"/>
      <c r="N377" s="950"/>
      <c r="O377" s="599"/>
      <c r="P377" s="597"/>
      <c r="Q377" s="597"/>
      <c r="R377" s="597"/>
      <c r="S377" s="600"/>
      <c r="V377" s="362">
        <f t="shared" si="100"/>
        <v>375</v>
      </c>
      <c r="W377" s="601" t="str">
        <f t="shared" si="101"/>
        <v/>
      </c>
      <c r="X377" s="601" t="str">
        <f t="shared" si="89"/>
        <v/>
      </c>
      <c r="Y377" s="601" t="str">
        <f t="shared" si="90"/>
        <v/>
      </c>
      <c r="Z377" s="601" t="str">
        <f t="shared" si="91"/>
        <v/>
      </c>
      <c r="AA377" s="601" t="str">
        <f t="shared" si="92"/>
        <v/>
      </c>
      <c r="AB377" s="601" t="str">
        <f t="shared" si="93"/>
        <v/>
      </c>
      <c r="AD377" s="362" t="str">
        <f>IF(AK377&lt;&gt;"",MAX(AD$3:AD376)+1,"")</f>
        <v/>
      </c>
      <c r="AE377" s="362" t="str">
        <f>IF(AL377&lt;&gt;"",MAX(AE$3:AE376)+1,"")</f>
        <v/>
      </c>
      <c r="AF377" s="362" t="str">
        <f>IF(AM377&lt;&gt;"",MAX(AF$3:AF376)+1,"")</f>
        <v/>
      </c>
      <c r="AG377" s="362" t="str">
        <f>IF(AN377&lt;&gt;"",MAX(AG$3:AG376)+1,"")</f>
        <v/>
      </c>
      <c r="AH377" s="362" t="str">
        <f>IF(AO377&lt;&gt;"",MAX(AH$3:AH376)+1,"")</f>
        <v/>
      </c>
      <c r="AI377" s="362" t="str">
        <f>IF(AP377&lt;&gt;"",MAX(AI$3:AI376)+1,"")</f>
        <v/>
      </c>
      <c r="AK377" s="362" t="str">
        <f>IF(B377="","",IF(COUNTIF($AK$3:AL376,B377)=0,B377,""))</f>
        <v/>
      </c>
      <c r="AL377" s="362" t="str">
        <f>IF(C377="","",IF($B377='Oneri di Urbanizzazione'!$E$29,IF(COUNTIF($AL$3:AL376,$C377)=0,$C377,""),""))</f>
        <v/>
      </c>
      <c r="AM377" s="362" t="str">
        <f>IF(D377="","",IF(AND($B377='Oneri di Urbanizzazione'!$E$29,$C377='Oneri di Urbanizzazione'!$E$31),IF(COUNTIF(AM$3:AM376,$D377)=0,$D377,""),""))</f>
        <v/>
      </c>
      <c r="AN377" s="362" t="str">
        <f>IF(E377="","",IF(AND($B377='Oneri di Urbanizzazione'!$E$29,$C377='Oneri di Urbanizzazione'!$E$31,$D377='Oneri di Urbanizzazione'!$E$34),IF(COUNTIF(AN$3:AN376,$E377)=0,$E377,""),""))</f>
        <v/>
      </c>
      <c r="AO377" s="362" t="str">
        <f>IF(F377="","",IF(AND($B377='Oneri di Urbanizzazione'!$E$29,$C377='Oneri di Urbanizzazione'!$E$31,$D377='Oneri di Urbanizzazione'!$E$34,$E377='Oneri di Urbanizzazione'!$E$36),IF(COUNTIF(AO$3:AO376,$F377)=0,$F377,""),""))</f>
        <v/>
      </c>
      <c r="AP377" s="362" t="str">
        <f>IF(G377="","",IF(AND($B377='Oneri di Urbanizzazione'!$E$29,$C377='Oneri di Urbanizzazione'!$E$31,$D377='Oneri di Urbanizzazione'!$E$34,$E377='Oneri di Urbanizzazione'!$E$36,$F377='Oneri di Urbanizzazione'!$E$38),IF(COUNTIF(AP$3:AP376,$G377)=0,$G377,""),""))</f>
        <v/>
      </c>
      <c r="AY377">
        <f t="shared" si="102"/>
        <v>375</v>
      </c>
      <c r="AZ377" s="375" t="str">
        <f t="shared" si="94"/>
        <v/>
      </c>
      <c r="BA377" s="375" t="str">
        <f t="shared" si="95"/>
        <v/>
      </c>
      <c r="BB377" s="375" t="str">
        <f t="shared" si="96"/>
        <v/>
      </c>
      <c r="BC377" s="375" t="str">
        <f t="shared" si="97"/>
        <v/>
      </c>
      <c r="BD377" s="375" t="str">
        <f t="shared" si="98"/>
        <v/>
      </c>
      <c r="BE377" s="375" t="str">
        <f t="shared" si="99"/>
        <v/>
      </c>
      <c r="BI377" t="str">
        <f>IF(BP377&lt;&gt;"",MAX(BI$3:BI376)+1,"")</f>
        <v/>
      </c>
      <c r="BJ377" t="str">
        <f>IF(BQ377&lt;&gt;"",MAX(BJ$3:BJ376)+1,"")</f>
        <v/>
      </c>
      <c r="BK377" t="str">
        <f>IF(BR377&lt;&gt;"",MAX(BK$3:BK376)+1,"")</f>
        <v/>
      </c>
      <c r="BL377" t="str">
        <f>IF(BS377&lt;&gt;"",MAX(BL$3:BL376)+1,"")</f>
        <v/>
      </c>
      <c r="BM377" t="str">
        <f>IF(BT377&lt;&gt;"",MAX(BM$3:BM376)+1,"")</f>
        <v/>
      </c>
      <c r="BN377" t="str">
        <f>IF(BU377&lt;&gt;"",MAX(BN$3:BN376)+1,"")</f>
        <v/>
      </c>
      <c r="BP377" t="str">
        <f>IF(B377&lt;&gt;"",IF(COUNTIF(BP$3:BP376,B377)&gt;0,"",B377),"")</f>
        <v/>
      </c>
      <c r="BQ377" t="str">
        <f>IF(C377&lt;&gt;"",IF(COUNTIF(BQ$3:BQ376,C377)&gt;0,"",C377),"")</f>
        <v/>
      </c>
      <c r="BR377" t="str">
        <f>IF(D377&lt;&gt;"",IF(COUNTIF(BR$3:BR376,D377)&gt;0,"",D377),"")</f>
        <v/>
      </c>
      <c r="BS377" t="str">
        <f>IF(E377&lt;&gt;"",IF(COUNTIF(BS$3:BS376,E377)&gt;0,"",E377),"")</f>
        <v/>
      </c>
      <c r="BT377" t="str">
        <f>IF(F377&lt;&gt;"",IF(COUNTIF(BT$3:BT376,F377)&gt;0,"",F377),"")</f>
        <v/>
      </c>
      <c r="BU377" t="str">
        <f>IF(G377&lt;&gt;"",IF(COUNTIF(BU$3:BU376,G377)&gt;0,"",G377),"")</f>
        <v/>
      </c>
    </row>
    <row r="378" spans="1:73" ht="18" x14ac:dyDescent="0.2">
      <c r="A378" s="595" t="str">
        <f t="shared" si="88"/>
        <v/>
      </c>
      <c r="B378" s="596"/>
      <c r="C378" s="596"/>
      <c r="D378" s="596"/>
      <c r="E378" s="597"/>
      <c r="F378" s="596"/>
      <c r="G378" s="596"/>
      <c r="H378" s="598"/>
      <c r="I378" s="598"/>
      <c r="J378" s="598"/>
      <c r="K378" s="948"/>
      <c r="L378" s="822"/>
      <c r="M378" s="822"/>
      <c r="N378" s="950"/>
      <c r="O378" s="599"/>
      <c r="P378" s="597"/>
      <c r="Q378" s="597"/>
      <c r="R378" s="597"/>
      <c r="S378" s="600"/>
      <c r="V378" s="362">
        <f t="shared" si="100"/>
        <v>376</v>
      </c>
      <c r="W378" s="601" t="str">
        <f t="shared" si="101"/>
        <v/>
      </c>
      <c r="X378" s="601" t="str">
        <f t="shared" si="89"/>
        <v/>
      </c>
      <c r="Y378" s="601" t="str">
        <f t="shared" si="90"/>
        <v/>
      </c>
      <c r="Z378" s="601" t="str">
        <f t="shared" si="91"/>
        <v/>
      </c>
      <c r="AA378" s="601" t="str">
        <f t="shared" si="92"/>
        <v/>
      </c>
      <c r="AB378" s="601" t="str">
        <f t="shared" si="93"/>
        <v/>
      </c>
      <c r="AD378" s="362" t="str">
        <f>IF(AK378&lt;&gt;"",MAX(AD$3:AD377)+1,"")</f>
        <v/>
      </c>
      <c r="AE378" s="362" t="str">
        <f>IF(AL378&lt;&gt;"",MAX(AE$3:AE377)+1,"")</f>
        <v/>
      </c>
      <c r="AF378" s="362" t="str">
        <f>IF(AM378&lt;&gt;"",MAX(AF$3:AF377)+1,"")</f>
        <v/>
      </c>
      <c r="AG378" s="362" t="str">
        <f>IF(AN378&lt;&gt;"",MAX(AG$3:AG377)+1,"")</f>
        <v/>
      </c>
      <c r="AH378" s="362" t="str">
        <f>IF(AO378&lt;&gt;"",MAX(AH$3:AH377)+1,"")</f>
        <v/>
      </c>
      <c r="AI378" s="362" t="str">
        <f>IF(AP378&lt;&gt;"",MAX(AI$3:AI377)+1,"")</f>
        <v/>
      </c>
      <c r="AK378" s="362" t="str">
        <f>IF(B378="","",IF(COUNTIF($AK$3:AL377,B378)=0,B378,""))</f>
        <v/>
      </c>
      <c r="AL378" s="362" t="str">
        <f>IF(C378="","",IF($B378='Oneri di Urbanizzazione'!$E$29,IF(COUNTIF($AL$3:AL377,$C378)=0,$C378,""),""))</f>
        <v/>
      </c>
      <c r="AM378" s="362" t="str">
        <f>IF(D378="","",IF(AND($B378='Oneri di Urbanizzazione'!$E$29,$C378='Oneri di Urbanizzazione'!$E$31),IF(COUNTIF(AM$3:AM377,$D378)=0,$D378,""),""))</f>
        <v/>
      </c>
      <c r="AN378" s="362" t="str">
        <f>IF(E378="","",IF(AND($B378='Oneri di Urbanizzazione'!$E$29,$C378='Oneri di Urbanizzazione'!$E$31,$D378='Oneri di Urbanizzazione'!$E$34),IF(COUNTIF(AN$3:AN377,$E378)=0,$E378,""),""))</f>
        <v/>
      </c>
      <c r="AO378" s="362" t="str">
        <f>IF(F378="","",IF(AND($B378='Oneri di Urbanizzazione'!$E$29,$C378='Oneri di Urbanizzazione'!$E$31,$D378='Oneri di Urbanizzazione'!$E$34,$E378='Oneri di Urbanizzazione'!$E$36),IF(COUNTIF(AO$3:AO377,$F378)=0,$F378,""),""))</f>
        <v/>
      </c>
      <c r="AP378" s="362" t="str">
        <f>IF(G378="","",IF(AND($B378='Oneri di Urbanizzazione'!$E$29,$C378='Oneri di Urbanizzazione'!$E$31,$D378='Oneri di Urbanizzazione'!$E$34,$E378='Oneri di Urbanizzazione'!$E$36,$F378='Oneri di Urbanizzazione'!$E$38),IF(COUNTIF(AP$3:AP377,$G378)=0,$G378,""),""))</f>
        <v/>
      </c>
      <c r="AY378">
        <f t="shared" si="102"/>
        <v>376</v>
      </c>
      <c r="AZ378" s="375" t="str">
        <f t="shared" si="94"/>
        <v/>
      </c>
      <c r="BA378" s="375" t="str">
        <f t="shared" si="95"/>
        <v/>
      </c>
      <c r="BB378" s="375" t="str">
        <f t="shared" si="96"/>
        <v/>
      </c>
      <c r="BC378" s="375" t="str">
        <f t="shared" si="97"/>
        <v/>
      </c>
      <c r="BD378" s="375" t="str">
        <f t="shared" si="98"/>
        <v/>
      </c>
      <c r="BE378" s="375" t="str">
        <f t="shared" si="99"/>
        <v/>
      </c>
      <c r="BI378" t="str">
        <f>IF(BP378&lt;&gt;"",MAX(BI$3:BI377)+1,"")</f>
        <v/>
      </c>
      <c r="BJ378" t="str">
        <f>IF(BQ378&lt;&gt;"",MAX(BJ$3:BJ377)+1,"")</f>
        <v/>
      </c>
      <c r="BK378" t="str">
        <f>IF(BR378&lt;&gt;"",MAX(BK$3:BK377)+1,"")</f>
        <v/>
      </c>
      <c r="BL378" t="str">
        <f>IF(BS378&lt;&gt;"",MAX(BL$3:BL377)+1,"")</f>
        <v/>
      </c>
      <c r="BM378" t="str">
        <f>IF(BT378&lt;&gt;"",MAX(BM$3:BM377)+1,"")</f>
        <v/>
      </c>
      <c r="BN378" t="str">
        <f>IF(BU378&lt;&gt;"",MAX(BN$3:BN377)+1,"")</f>
        <v/>
      </c>
      <c r="BP378" t="str">
        <f>IF(B378&lt;&gt;"",IF(COUNTIF(BP$3:BP377,B378)&gt;0,"",B378),"")</f>
        <v/>
      </c>
      <c r="BQ378" t="str">
        <f>IF(C378&lt;&gt;"",IF(COUNTIF(BQ$3:BQ377,C378)&gt;0,"",C378),"")</f>
        <v/>
      </c>
      <c r="BR378" t="str">
        <f>IF(D378&lt;&gt;"",IF(COUNTIF(BR$3:BR377,D378)&gt;0,"",D378),"")</f>
        <v/>
      </c>
      <c r="BS378" t="str">
        <f>IF(E378&lt;&gt;"",IF(COUNTIF(BS$3:BS377,E378)&gt;0,"",E378),"")</f>
        <v/>
      </c>
      <c r="BT378" t="str">
        <f>IF(F378&lt;&gt;"",IF(COUNTIF(BT$3:BT377,F378)&gt;0,"",F378),"")</f>
        <v/>
      </c>
      <c r="BU378" t="str">
        <f>IF(G378&lt;&gt;"",IF(COUNTIF(BU$3:BU377,G378)&gt;0,"",G378),"")</f>
        <v/>
      </c>
    </row>
    <row r="379" spans="1:73" ht="18" x14ac:dyDescent="0.2">
      <c r="A379" s="595" t="str">
        <f t="shared" si="88"/>
        <v/>
      </c>
      <c r="B379" s="596"/>
      <c r="C379" s="596"/>
      <c r="D379" s="596"/>
      <c r="E379" s="597"/>
      <c r="F379" s="596"/>
      <c r="G379" s="596"/>
      <c r="H379" s="598"/>
      <c r="I379" s="598"/>
      <c r="J379" s="598"/>
      <c r="K379" s="948"/>
      <c r="L379" s="822"/>
      <c r="M379" s="822"/>
      <c r="N379" s="950"/>
      <c r="O379" s="599"/>
      <c r="P379" s="597"/>
      <c r="Q379" s="597"/>
      <c r="R379" s="597"/>
      <c r="S379" s="600"/>
      <c r="V379" s="362">
        <f t="shared" si="100"/>
        <v>377</v>
      </c>
      <c r="W379" s="601" t="str">
        <f t="shared" si="101"/>
        <v/>
      </c>
      <c r="X379" s="601" t="str">
        <f t="shared" si="89"/>
        <v/>
      </c>
      <c r="Y379" s="601" t="str">
        <f t="shared" si="90"/>
        <v/>
      </c>
      <c r="Z379" s="601" t="str">
        <f t="shared" si="91"/>
        <v/>
      </c>
      <c r="AA379" s="601" t="str">
        <f t="shared" si="92"/>
        <v/>
      </c>
      <c r="AB379" s="601" t="str">
        <f t="shared" si="93"/>
        <v/>
      </c>
      <c r="AD379" s="362" t="str">
        <f>IF(AK379&lt;&gt;"",MAX(AD$3:AD378)+1,"")</f>
        <v/>
      </c>
      <c r="AE379" s="362" t="str">
        <f>IF(AL379&lt;&gt;"",MAX(AE$3:AE378)+1,"")</f>
        <v/>
      </c>
      <c r="AF379" s="362" t="str">
        <f>IF(AM379&lt;&gt;"",MAX(AF$3:AF378)+1,"")</f>
        <v/>
      </c>
      <c r="AG379" s="362" t="str">
        <f>IF(AN379&lt;&gt;"",MAX(AG$3:AG378)+1,"")</f>
        <v/>
      </c>
      <c r="AH379" s="362" t="str">
        <f>IF(AO379&lt;&gt;"",MAX(AH$3:AH378)+1,"")</f>
        <v/>
      </c>
      <c r="AI379" s="362" t="str">
        <f>IF(AP379&lt;&gt;"",MAX(AI$3:AI378)+1,"")</f>
        <v/>
      </c>
      <c r="AK379" s="362" t="str">
        <f>IF(B379="","",IF(COUNTIF($AK$3:AL378,B379)=0,B379,""))</f>
        <v/>
      </c>
      <c r="AL379" s="362" t="str">
        <f>IF(C379="","",IF($B379='Oneri di Urbanizzazione'!$E$29,IF(COUNTIF($AL$3:AL378,$C379)=0,$C379,""),""))</f>
        <v/>
      </c>
      <c r="AM379" s="362" t="str">
        <f>IF(D379="","",IF(AND($B379='Oneri di Urbanizzazione'!$E$29,$C379='Oneri di Urbanizzazione'!$E$31),IF(COUNTIF(AM$3:AM378,$D379)=0,$D379,""),""))</f>
        <v/>
      </c>
      <c r="AN379" s="362" t="str">
        <f>IF(E379="","",IF(AND($B379='Oneri di Urbanizzazione'!$E$29,$C379='Oneri di Urbanizzazione'!$E$31,$D379='Oneri di Urbanizzazione'!$E$34),IF(COUNTIF(AN$3:AN378,$E379)=0,$E379,""),""))</f>
        <v/>
      </c>
      <c r="AO379" s="362" t="str">
        <f>IF(F379="","",IF(AND($B379='Oneri di Urbanizzazione'!$E$29,$C379='Oneri di Urbanizzazione'!$E$31,$D379='Oneri di Urbanizzazione'!$E$34,$E379='Oneri di Urbanizzazione'!$E$36),IF(COUNTIF(AO$3:AO378,$F379)=0,$F379,""),""))</f>
        <v/>
      </c>
      <c r="AP379" s="362" t="str">
        <f>IF(G379="","",IF(AND($B379='Oneri di Urbanizzazione'!$E$29,$C379='Oneri di Urbanizzazione'!$E$31,$D379='Oneri di Urbanizzazione'!$E$34,$E379='Oneri di Urbanizzazione'!$E$36,$F379='Oneri di Urbanizzazione'!$E$38),IF(COUNTIF(AP$3:AP378,$G379)=0,$G379,""),""))</f>
        <v/>
      </c>
      <c r="AY379">
        <f t="shared" si="102"/>
        <v>377</v>
      </c>
      <c r="AZ379" s="375" t="str">
        <f t="shared" si="94"/>
        <v/>
      </c>
      <c r="BA379" s="375" t="str">
        <f t="shared" si="95"/>
        <v/>
      </c>
      <c r="BB379" s="375" t="str">
        <f t="shared" si="96"/>
        <v/>
      </c>
      <c r="BC379" s="375" t="str">
        <f t="shared" si="97"/>
        <v/>
      </c>
      <c r="BD379" s="375" t="str">
        <f t="shared" si="98"/>
        <v/>
      </c>
      <c r="BE379" s="375" t="str">
        <f t="shared" si="99"/>
        <v/>
      </c>
      <c r="BI379" t="str">
        <f>IF(BP379&lt;&gt;"",MAX(BI$3:BI378)+1,"")</f>
        <v/>
      </c>
      <c r="BJ379" t="str">
        <f>IF(BQ379&lt;&gt;"",MAX(BJ$3:BJ378)+1,"")</f>
        <v/>
      </c>
      <c r="BK379" t="str">
        <f>IF(BR379&lt;&gt;"",MAX(BK$3:BK378)+1,"")</f>
        <v/>
      </c>
      <c r="BL379" t="str">
        <f>IF(BS379&lt;&gt;"",MAX(BL$3:BL378)+1,"")</f>
        <v/>
      </c>
      <c r="BM379" t="str">
        <f>IF(BT379&lt;&gt;"",MAX(BM$3:BM378)+1,"")</f>
        <v/>
      </c>
      <c r="BN379" t="str">
        <f>IF(BU379&lt;&gt;"",MAX(BN$3:BN378)+1,"")</f>
        <v/>
      </c>
      <c r="BP379" t="str">
        <f>IF(B379&lt;&gt;"",IF(COUNTIF(BP$3:BP378,B379)&gt;0,"",B379),"")</f>
        <v/>
      </c>
      <c r="BQ379" t="str">
        <f>IF(C379&lt;&gt;"",IF(COUNTIF(BQ$3:BQ378,C379)&gt;0,"",C379),"")</f>
        <v/>
      </c>
      <c r="BR379" t="str">
        <f>IF(D379&lt;&gt;"",IF(COUNTIF(BR$3:BR378,D379)&gt;0,"",D379),"")</f>
        <v/>
      </c>
      <c r="BS379" t="str">
        <f>IF(E379&lt;&gt;"",IF(COUNTIF(BS$3:BS378,E379)&gt;0,"",E379),"")</f>
        <v/>
      </c>
      <c r="BT379" t="str">
        <f>IF(F379&lt;&gt;"",IF(COUNTIF(BT$3:BT378,F379)&gt;0,"",F379),"")</f>
        <v/>
      </c>
      <c r="BU379" t="str">
        <f>IF(G379&lt;&gt;"",IF(COUNTIF(BU$3:BU378,G379)&gt;0,"",G379),"")</f>
        <v/>
      </c>
    </row>
    <row r="380" spans="1:73" ht="18" x14ac:dyDescent="0.2">
      <c r="A380" s="595" t="str">
        <f t="shared" si="88"/>
        <v/>
      </c>
      <c r="B380" s="596"/>
      <c r="C380" s="596"/>
      <c r="D380" s="596"/>
      <c r="E380" s="597"/>
      <c r="F380" s="596"/>
      <c r="G380" s="596"/>
      <c r="H380" s="598"/>
      <c r="I380" s="598"/>
      <c r="J380" s="598"/>
      <c r="K380" s="948"/>
      <c r="L380" s="822"/>
      <c r="M380" s="822"/>
      <c r="N380" s="950"/>
      <c r="O380" s="599"/>
      <c r="P380" s="597"/>
      <c r="Q380" s="597"/>
      <c r="R380" s="597"/>
      <c r="S380" s="600"/>
      <c r="V380" s="362">
        <f t="shared" si="100"/>
        <v>378</v>
      </c>
      <c r="W380" s="601" t="str">
        <f t="shared" si="101"/>
        <v/>
      </c>
      <c r="X380" s="601" t="str">
        <f t="shared" si="89"/>
        <v/>
      </c>
      <c r="Y380" s="601" t="str">
        <f t="shared" si="90"/>
        <v/>
      </c>
      <c r="Z380" s="601" t="str">
        <f t="shared" si="91"/>
        <v/>
      </c>
      <c r="AA380" s="601" t="str">
        <f t="shared" si="92"/>
        <v/>
      </c>
      <c r="AB380" s="601" t="str">
        <f t="shared" si="93"/>
        <v/>
      </c>
      <c r="AD380" s="362" t="str">
        <f>IF(AK380&lt;&gt;"",MAX(AD$3:AD379)+1,"")</f>
        <v/>
      </c>
      <c r="AE380" s="362" t="str">
        <f>IF(AL380&lt;&gt;"",MAX(AE$3:AE379)+1,"")</f>
        <v/>
      </c>
      <c r="AF380" s="362" t="str">
        <f>IF(AM380&lt;&gt;"",MAX(AF$3:AF379)+1,"")</f>
        <v/>
      </c>
      <c r="AG380" s="362" t="str">
        <f>IF(AN380&lt;&gt;"",MAX(AG$3:AG379)+1,"")</f>
        <v/>
      </c>
      <c r="AH380" s="362" t="str">
        <f>IF(AO380&lt;&gt;"",MAX(AH$3:AH379)+1,"")</f>
        <v/>
      </c>
      <c r="AI380" s="362" t="str">
        <f>IF(AP380&lt;&gt;"",MAX(AI$3:AI379)+1,"")</f>
        <v/>
      </c>
      <c r="AK380" s="362" t="str">
        <f>IF(B380="","",IF(COUNTIF($AK$3:AL379,B380)=0,B380,""))</f>
        <v/>
      </c>
      <c r="AL380" s="362" t="str">
        <f>IF(C380="","",IF($B380='Oneri di Urbanizzazione'!$E$29,IF(COUNTIF($AL$3:AL379,$C380)=0,$C380,""),""))</f>
        <v/>
      </c>
      <c r="AM380" s="362" t="str">
        <f>IF(D380="","",IF(AND($B380='Oneri di Urbanizzazione'!$E$29,$C380='Oneri di Urbanizzazione'!$E$31),IF(COUNTIF(AM$3:AM379,$D380)=0,$D380,""),""))</f>
        <v/>
      </c>
      <c r="AN380" s="362" t="str">
        <f>IF(E380="","",IF(AND($B380='Oneri di Urbanizzazione'!$E$29,$C380='Oneri di Urbanizzazione'!$E$31,$D380='Oneri di Urbanizzazione'!$E$34),IF(COUNTIF(AN$3:AN379,$E380)=0,$E380,""),""))</f>
        <v/>
      </c>
      <c r="AO380" s="362" t="str">
        <f>IF(F380="","",IF(AND($B380='Oneri di Urbanizzazione'!$E$29,$C380='Oneri di Urbanizzazione'!$E$31,$D380='Oneri di Urbanizzazione'!$E$34,$E380='Oneri di Urbanizzazione'!$E$36),IF(COUNTIF(AO$3:AO379,$F380)=0,$F380,""),""))</f>
        <v/>
      </c>
      <c r="AP380" s="362" t="str">
        <f>IF(G380="","",IF(AND($B380='Oneri di Urbanizzazione'!$E$29,$C380='Oneri di Urbanizzazione'!$E$31,$D380='Oneri di Urbanizzazione'!$E$34,$E380='Oneri di Urbanizzazione'!$E$36,$F380='Oneri di Urbanizzazione'!$E$38),IF(COUNTIF(AP$3:AP379,$G380)=0,$G380,""),""))</f>
        <v/>
      </c>
      <c r="AY380">
        <f t="shared" si="102"/>
        <v>378</v>
      </c>
      <c r="AZ380" s="375" t="str">
        <f t="shared" si="94"/>
        <v/>
      </c>
      <c r="BA380" s="375" t="str">
        <f t="shared" si="95"/>
        <v/>
      </c>
      <c r="BB380" s="375" t="str">
        <f t="shared" si="96"/>
        <v/>
      </c>
      <c r="BC380" s="375" t="str">
        <f t="shared" si="97"/>
        <v/>
      </c>
      <c r="BD380" s="375" t="str">
        <f t="shared" si="98"/>
        <v/>
      </c>
      <c r="BE380" s="375" t="str">
        <f t="shared" si="99"/>
        <v/>
      </c>
      <c r="BI380" t="str">
        <f>IF(BP380&lt;&gt;"",MAX(BI$3:BI379)+1,"")</f>
        <v/>
      </c>
      <c r="BJ380" t="str">
        <f>IF(BQ380&lt;&gt;"",MAX(BJ$3:BJ379)+1,"")</f>
        <v/>
      </c>
      <c r="BK380" t="str">
        <f>IF(BR380&lt;&gt;"",MAX(BK$3:BK379)+1,"")</f>
        <v/>
      </c>
      <c r="BL380" t="str">
        <f>IF(BS380&lt;&gt;"",MAX(BL$3:BL379)+1,"")</f>
        <v/>
      </c>
      <c r="BM380" t="str">
        <f>IF(BT380&lt;&gt;"",MAX(BM$3:BM379)+1,"")</f>
        <v/>
      </c>
      <c r="BN380" t="str">
        <f>IF(BU380&lt;&gt;"",MAX(BN$3:BN379)+1,"")</f>
        <v/>
      </c>
      <c r="BP380" t="str">
        <f>IF(B380&lt;&gt;"",IF(COUNTIF(BP$3:BP379,B380)&gt;0,"",B380),"")</f>
        <v/>
      </c>
      <c r="BQ380" t="str">
        <f>IF(C380&lt;&gt;"",IF(COUNTIF(BQ$3:BQ379,C380)&gt;0,"",C380),"")</f>
        <v/>
      </c>
      <c r="BR380" t="str">
        <f>IF(D380&lt;&gt;"",IF(COUNTIF(BR$3:BR379,D380)&gt;0,"",D380),"")</f>
        <v/>
      </c>
      <c r="BS380" t="str">
        <f>IF(E380&lt;&gt;"",IF(COUNTIF(BS$3:BS379,E380)&gt;0,"",E380),"")</f>
        <v/>
      </c>
      <c r="BT380" t="str">
        <f>IF(F380&lt;&gt;"",IF(COUNTIF(BT$3:BT379,F380)&gt;0,"",F380),"")</f>
        <v/>
      </c>
      <c r="BU380" t="str">
        <f>IF(G380&lt;&gt;"",IF(COUNTIF(BU$3:BU379,G380)&gt;0,"",G380),"")</f>
        <v/>
      </c>
    </row>
    <row r="381" spans="1:73" ht="18" x14ac:dyDescent="0.2">
      <c r="A381" s="595" t="str">
        <f t="shared" si="88"/>
        <v/>
      </c>
      <c r="B381" s="596"/>
      <c r="C381" s="596"/>
      <c r="D381" s="596"/>
      <c r="E381" s="597"/>
      <c r="F381" s="596"/>
      <c r="G381" s="596"/>
      <c r="H381" s="598"/>
      <c r="I381" s="598"/>
      <c r="J381" s="598"/>
      <c r="K381" s="948"/>
      <c r="L381" s="822"/>
      <c r="M381" s="822"/>
      <c r="N381" s="950"/>
      <c r="O381" s="599"/>
      <c r="P381" s="597"/>
      <c r="Q381" s="597"/>
      <c r="R381" s="597"/>
      <c r="S381" s="600"/>
      <c r="V381" s="362">
        <f t="shared" si="100"/>
        <v>379</v>
      </c>
      <c r="W381" s="601" t="str">
        <f t="shared" si="101"/>
        <v/>
      </c>
      <c r="X381" s="601" t="str">
        <f t="shared" si="89"/>
        <v/>
      </c>
      <c r="Y381" s="601" t="str">
        <f t="shared" si="90"/>
        <v/>
      </c>
      <c r="Z381" s="601" t="str">
        <f t="shared" si="91"/>
        <v/>
      </c>
      <c r="AA381" s="601" t="str">
        <f t="shared" si="92"/>
        <v/>
      </c>
      <c r="AB381" s="601" t="str">
        <f t="shared" si="93"/>
        <v/>
      </c>
      <c r="AD381" s="362" t="str">
        <f>IF(AK381&lt;&gt;"",MAX(AD$3:AD380)+1,"")</f>
        <v/>
      </c>
      <c r="AE381" s="362" t="str">
        <f>IF(AL381&lt;&gt;"",MAX(AE$3:AE380)+1,"")</f>
        <v/>
      </c>
      <c r="AF381" s="362" t="str">
        <f>IF(AM381&lt;&gt;"",MAX(AF$3:AF380)+1,"")</f>
        <v/>
      </c>
      <c r="AG381" s="362" t="str">
        <f>IF(AN381&lt;&gt;"",MAX(AG$3:AG380)+1,"")</f>
        <v/>
      </c>
      <c r="AH381" s="362" t="str">
        <f>IF(AO381&lt;&gt;"",MAX(AH$3:AH380)+1,"")</f>
        <v/>
      </c>
      <c r="AI381" s="362" t="str">
        <f>IF(AP381&lt;&gt;"",MAX(AI$3:AI380)+1,"")</f>
        <v/>
      </c>
      <c r="AK381" s="362" t="str">
        <f>IF(B381="","",IF(COUNTIF($AK$3:AL380,B381)=0,B381,""))</f>
        <v/>
      </c>
      <c r="AL381" s="362" t="str">
        <f>IF(C381="","",IF($B381='Oneri di Urbanizzazione'!$E$29,IF(COUNTIF($AL$3:AL380,$C381)=0,$C381,""),""))</f>
        <v/>
      </c>
      <c r="AM381" s="362" t="str">
        <f>IF(D381="","",IF(AND($B381='Oneri di Urbanizzazione'!$E$29,$C381='Oneri di Urbanizzazione'!$E$31),IF(COUNTIF(AM$3:AM380,$D381)=0,$D381,""),""))</f>
        <v/>
      </c>
      <c r="AN381" s="362" t="str">
        <f>IF(E381="","",IF(AND($B381='Oneri di Urbanizzazione'!$E$29,$C381='Oneri di Urbanizzazione'!$E$31,$D381='Oneri di Urbanizzazione'!$E$34),IF(COUNTIF(AN$3:AN380,$E381)=0,$E381,""),""))</f>
        <v/>
      </c>
      <c r="AO381" s="362" t="str">
        <f>IF(F381="","",IF(AND($B381='Oneri di Urbanizzazione'!$E$29,$C381='Oneri di Urbanizzazione'!$E$31,$D381='Oneri di Urbanizzazione'!$E$34,$E381='Oneri di Urbanizzazione'!$E$36),IF(COUNTIF(AO$3:AO380,$F381)=0,$F381,""),""))</f>
        <v/>
      </c>
      <c r="AP381" s="362" t="str">
        <f>IF(G381="","",IF(AND($B381='Oneri di Urbanizzazione'!$E$29,$C381='Oneri di Urbanizzazione'!$E$31,$D381='Oneri di Urbanizzazione'!$E$34,$E381='Oneri di Urbanizzazione'!$E$36,$F381='Oneri di Urbanizzazione'!$E$38),IF(COUNTIF(AP$3:AP380,$G381)=0,$G381,""),""))</f>
        <v/>
      </c>
      <c r="AY381">
        <f t="shared" si="102"/>
        <v>379</v>
      </c>
      <c r="AZ381" s="375" t="str">
        <f t="shared" si="94"/>
        <v/>
      </c>
      <c r="BA381" s="375" t="str">
        <f t="shared" si="95"/>
        <v/>
      </c>
      <c r="BB381" s="375" t="str">
        <f t="shared" si="96"/>
        <v/>
      </c>
      <c r="BC381" s="375" t="str">
        <f t="shared" si="97"/>
        <v/>
      </c>
      <c r="BD381" s="375" t="str">
        <f t="shared" si="98"/>
        <v/>
      </c>
      <c r="BE381" s="375" t="str">
        <f t="shared" si="99"/>
        <v/>
      </c>
      <c r="BI381" t="str">
        <f>IF(BP381&lt;&gt;"",MAX(BI$3:BI380)+1,"")</f>
        <v/>
      </c>
      <c r="BJ381" t="str">
        <f>IF(BQ381&lt;&gt;"",MAX(BJ$3:BJ380)+1,"")</f>
        <v/>
      </c>
      <c r="BK381" t="str">
        <f>IF(BR381&lt;&gt;"",MAX(BK$3:BK380)+1,"")</f>
        <v/>
      </c>
      <c r="BL381" t="str">
        <f>IF(BS381&lt;&gt;"",MAX(BL$3:BL380)+1,"")</f>
        <v/>
      </c>
      <c r="BM381" t="str">
        <f>IF(BT381&lt;&gt;"",MAX(BM$3:BM380)+1,"")</f>
        <v/>
      </c>
      <c r="BN381" t="str">
        <f>IF(BU381&lt;&gt;"",MAX(BN$3:BN380)+1,"")</f>
        <v/>
      </c>
      <c r="BP381" t="str">
        <f>IF(B381&lt;&gt;"",IF(COUNTIF(BP$3:BP380,B381)&gt;0,"",B381),"")</f>
        <v/>
      </c>
      <c r="BQ381" t="str">
        <f>IF(C381&lt;&gt;"",IF(COUNTIF(BQ$3:BQ380,C381)&gt;0,"",C381),"")</f>
        <v/>
      </c>
      <c r="BR381" t="str">
        <f>IF(D381&lt;&gt;"",IF(COUNTIF(BR$3:BR380,D381)&gt;0,"",D381),"")</f>
        <v/>
      </c>
      <c r="BS381" t="str">
        <f>IF(E381&lt;&gt;"",IF(COUNTIF(BS$3:BS380,E381)&gt;0,"",E381),"")</f>
        <v/>
      </c>
      <c r="BT381" t="str">
        <f>IF(F381&lt;&gt;"",IF(COUNTIF(BT$3:BT380,F381)&gt;0,"",F381),"")</f>
        <v/>
      </c>
      <c r="BU381" t="str">
        <f>IF(G381&lt;&gt;"",IF(COUNTIF(BU$3:BU380,G381)&gt;0,"",G381),"")</f>
        <v/>
      </c>
    </row>
    <row r="382" spans="1:73" ht="18" x14ac:dyDescent="0.2">
      <c r="A382" s="595" t="str">
        <f t="shared" si="88"/>
        <v/>
      </c>
      <c r="B382" s="596"/>
      <c r="C382" s="596"/>
      <c r="D382" s="596"/>
      <c r="E382" s="597"/>
      <c r="F382" s="596"/>
      <c r="G382" s="596"/>
      <c r="H382" s="598"/>
      <c r="I382" s="598"/>
      <c r="J382" s="598"/>
      <c r="K382" s="948"/>
      <c r="L382" s="822"/>
      <c r="M382" s="822"/>
      <c r="N382" s="950"/>
      <c r="O382" s="599"/>
      <c r="P382" s="597"/>
      <c r="Q382" s="597"/>
      <c r="R382" s="597"/>
      <c r="S382" s="600"/>
      <c r="V382" s="362">
        <f t="shared" si="100"/>
        <v>380</v>
      </c>
      <c r="W382" s="601" t="str">
        <f t="shared" si="101"/>
        <v/>
      </c>
      <c r="X382" s="601" t="str">
        <f t="shared" si="89"/>
        <v/>
      </c>
      <c r="Y382" s="601" t="str">
        <f t="shared" si="90"/>
        <v/>
      </c>
      <c r="Z382" s="601" t="str">
        <f t="shared" si="91"/>
        <v/>
      </c>
      <c r="AA382" s="601" t="str">
        <f t="shared" si="92"/>
        <v/>
      </c>
      <c r="AB382" s="601" t="str">
        <f t="shared" si="93"/>
        <v/>
      </c>
      <c r="AD382" s="362" t="str">
        <f>IF(AK382&lt;&gt;"",MAX(AD$3:AD381)+1,"")</f>
        <v/>
      </c>
      <c r="AE382" s="362" t="str">
        <f>IF(AL382&lt;&gt;"",MAX(AE$3:AE381)+1,"")</f>
        <v/>
      </c>
      <c r="AF382" s="362" t="str">
        <f>IF(AM382&lt;&gt;"",MAX(AF$3:AF381)+1,"")</f>
        <v/>
      </c>
      <c r="AG382" s="362" t="str">
        <f>IF(AN382&lt;&gt;"",MAX(AG$3:AG381)+1,"")</f>
        <v/>
      </c>
      <c r="AH382" s="362" t="str">
        <f>IF(AO382&lt;&gt;"",MAX(AH$3:AH381)+1,"")</f>
        <v/>
      </c>
      <c r="AI382" s="362" t="str">
        <f>IF(AP382&lt;&gt;"",MAX(AI$3:AI381)+1,"")</f>
        <v/>
      </c>
      <c r="AK382" s="362" t="str">
        <f>IF(B382="","",IF(COUNTIF($AK$3:AL381,B382)=0,B382,""))</f>
        <v/>
      </c>
      <c r="AL382" s="362" t="str">
        <f>IF(C382="","",IF($B382='Oneri di Urbanizzazione'!$E$29,IF(COUNTIF($AL$3:AL381,$C382)=0,$C382,""),""))</f>
        <v/>
      </c>
      <c r="AM382" s="362" t="str">
        <f>IF(D382="","",IF(AND($B382='Oneri di Urbanizzazione'!$E$29,$C382='Oneri di Urbanizzazione'!$E$31),IF(COUNTIF(AM$3:AM381,$D382)=0,$D382,""),""))</f>
        <v/>
      </c>
      <c r="AN382" s="362" t="str">
        <f>IF(E382="","",IF(AND($B382='Oneri di Urbanizzazione'!$E$29,$C382='Oneri di Urbanizzazione'!$E$31,$D382='Oneri di Urbanizzazione'!$E$34),IF(COUNTIF(AN$3:AN381,$E382)=0,$E382,""),""))</f>
        <v/>
      </c>
      <c r="AO382" s="362" t="str">
        <f>IF(F382="","",IF(AND($B382='Oneri di Urbanizzazione'!$E$29,$C382='Oneri di Urbanizzazione'!$E$31,$D382='Oneri di Urbanizzazione'!$E$34,$E382='Oneri di Urbanizzazione'!$E$36),IF(COUNTIF(AO$3:AO381,$F382)=0,$F382,""),""))</f>
        <v/>
      </c>
      <c r="AP382" s="362" t="str">
        <f>IF(G382="","",IF(AND($B382='Oneri di Urbanizzazione'!$E$29,$C382='Oneri di Urbanizzazione'!$E$31,$D382='Oneri di Urbanizzazione'!$E$34,$E382='Oneri di Urbanizzazione'!$E$36,$F382='Oneri di Urbanizzazione'!$E$38),IF(COUNTIF(AP$3:AP381,$G382)=0,$G382,""),""))</f>
        <v/>
      </c>
      <c r="AY382">
        <f t="shared" si="102"/>
        <v>380</v>
      </c>
      <c r="AZ382" s="375" t="str">
        <f t="shared" si="94"/>
        <v/>
      </c>
      <c r="BA382" s="375" t="str">
        <f t="shared" si="95"/>
        <v/>
      </c>
      <c r="BB382" s="375" t="str">
        <f t="shared" si="96"/>
        <v/>
      </c>
      <c r="BC382" s="375" t="str">
        <f t="shared" si="97"/>
        <v/>
      </c>
      <c r="BD382" s="375" t="str">
        <f t="shared" si="98"/>
        <v/>
      </c>
      <c r="BE382" s="375" t="str">
        <f t="shared" si="99"/>
        <v/>
      </c>
      <c r="BI382" t="str">
        <f>IF(BP382&lt;&gt;"",MAX(BI$3:BI381)+1,"")</f>
        <v/>
      </c>
      <c r="BJ382" t="str">
        <f>IF(BQ382&lt;&gt;"",MAX(BJ$3:BJ381)+1,"")</f>
        <v/>
      </c>
      <c r="BK382" t="str">
        <f>IF(BR382&lt;&gt;"",MAX(BK$3:BK381)+1,"")</f>
        <v/>
      </c>
      <c r="BL382" t="str">
        <f>IF(BS382&lt;&gt;"",MAX(BL$3:BL381)+1,"")</f>
        <v/>
      </c>
      <c r="BM382" t="str">
        <f>IF(BT382&lt;&gt;"",MAX(BM$3:BM381)+1,"")</f>
        <v/>
      </c>
      <c r="BN382" t="str">
        <f>IF(BU382&lt;&gt;"",MAX(BN$3:BN381)+1,"")</f>
        <v/>
      </c>
      <c r="BP382" t="str">
        <f>IF(B382&lt;&gt;"",IF(COUNTIF(BP$3:BP381,B382)&gt;0,"",B382),"")</f>
        <v/>
      </c>
      <c r="BQ382" t="str">
        <f>IF(C382&lt;&gt;"",IF(COUNTIF(BQ$3:BQ381,C382)&gt;0,"",C382),"")</f>
        <v/>
      </c>
      <c r="BR382" t="str">
        <f>IF(D382&lt;&gt;"",IF(COUNTIF(BR$3:BR381,D382)&gt;0,"",D382),"")</f>
        <v/>
      </c>
      <c r="BS382" t="str">
        <f>IF(E382&lt;&gt;"",IF(COUNTIF(BS$3:BS381,E382)&gt;0,"",E382),"")</f>
        <v/>
      </c>
      <c r="BT382" t="str">
        <f>IF(F382&lt;&gt;"",IF(COUNTIF(BT$3:BT381,F382)&gt;0,"",F382),"")</f>
        <v/>
      </c>
      <c r="BU382" t="str">
        <f>IF(G382&lt;&gt;"",IF(COUNTIF(BU$3:BU381,G382)&gt;0,"",G382),"")</f>
        <v/>
      </c>
    </row>
    <row r="383" spans="1:73" ht="18" x14ac:dyDescent="0.2">
      <c r="A383" s="595" t="str">
        <f t="shared" si="88"/>
        <v/>
      </c>
      <c r="B383" s="596"/>
      <c r="C383" s="596"/>
      <c r="D383" s="596"/>
      <c r="E383" s="597"/>
      <c r="F383" s="596"/>
      <c r="G383" s="596"/>
      <c r="H383" s="598"/>
      <c r="I383" s="598"/>
      <c r="J383" s="598"/>
      <c r="K383" s="948"/>
      <c r="L383" s="822"/>
      <c r="M383" s="822"/>
      <c r="N383" s="950"/>
      <c r="O383" s="599"/>
      <c r="P383" s="597"/>
      <c r="Q383" s="597"/>
      <c r="R383" s="597"/>
      <c r="S383" s="600"/>
      <c r="V383" s="362">
        <f t="shared" si="100"/>
        <v>381</v>
      </c>
      <c r="W383" s="601" t="str">
        <f t="shared" si="101"/>
        <v/>
      </c>
      <c r="X383" s="601" t="str">
        <f t="shared" si="89"/>
        <v/>
      </c>
      <c r="Y383" s="601" t="str">
        <f t="shared" si="90"/>
        <v/>
      </c>
      <c r="Z383" s="601" t="str">
        <f t="shared" si="91"/>
        <v/>
      </c>
      <c r="AA383" s="601" t="str">
        <f t="shared" si="92"/>
        <v/>
      </c>
      <c r="AB383" s="601" t="str">
        <f t="shared" si="93"/>
        <v/>
      </c>
      <c r="AD383" s="362" t="str">
        <f>IF(AK383&lt;&gt;"",MAX(AD$3:AD382)+1,"")</f>
        <v/>
      </c>
      <c r="AE383" s="362" t="str">
        <f>IF(AL383&lt;&gt;"",MAX(AE$3:AE382)+1,"")</f>
        <v/>
      </c>
      <c r="AF383" s="362" t="str">
        <f>IF(AM383&lt;&gt;"",MAX(AF$3:AF382)+1,"")</f>
        <v/>
      </c>
      <c r="AG383" s="362" t="str">
        <f>IF(AN383&lt;&gt;"",MAX(AG$3:AG382)+1,"")</f>
        <v/>
      </c>
      <c r="AH383" s="362" t="str">
        <f>IF(AO383&lt;&gt;"",MAX(AH$3:AH382)+1,"")</f>
        <v/>
      </c>
      <c r="AI383" s="362" t="str">
        <f>IF(AP383&lt;&gt;"",MAX(AI$3:AI382)+1,"")</f>
        <v/>
      </c>
      <c r="AK383" s="362" t="str">
        <f>IF(B383="","",IF(COUNTIF($AK$3:AL382,B383)=0,B383,""))</f>
        <v/>
      </c>
      <c r="AL383" s="362" t="str">
        <f>IF(C383="","",IF($B383='Oneri di Urbanizzazione'!$E$29,IF(COUNTIF($AL$3:AL382,$C383)=0,$C383,""),""))</f>
        <v/>
      </c>
      <c r="AM383" s="362" t="str">
        <f>IF(D383="","",IF(AND($B383='Oneri di Urbanizzazione'!$E$29,$C383='Oneri di Urbanizzazione'!$E$31),IF(COUNTIF(AM$3:AM382,$D383)=0,$D383,""),""))</f>
        <v/>
      </c>
      <c r="AN383" s="362" t="str">
        <f>IF(E383="","",IF(AND($B383='Oneri di Urbanizzazione'!$E$29,$C383='Oneri di Urbanizzazione'!$E$31,$D383='Oneri di Urbanizzazione'!$E$34),IF(COUNTIF(AN$3:AN382,$E383)=0,$E383,""),""))</f>
        <v/>
      </c>
      <c r="AO383" s="362" t="str">
        <f>IF(F383="","",IF(AND($B383='Oneri di Urbanizzazione'!$E$29,$C383='Oneri di Urbanizzazione'!$E$31,$D383='Oneri di Urbanizzazione'!$E$34,$E383='Oneri di Urbanizzazione'!$E$36),IF(COUNTIF(AO$3:AO382,$F383)=0,$F383,""),""))</f>
        <v/>
      </c>
      <c r="AP383" s="362" t="str">
        <f>IF(G383="","",IF(AND($B383='Oneri di Urbanizzazione'!$E$29,$C383='Oneri di Urbanizzazione'!$E$31,$D383='Oneri di Urbanizzazione'!$E$34,$E383='Oneri di Urbanizzazione'!$E$36,$F383='Oneri di Urbanizzazione'!$E$38),IF(COUNTIF(AP$3:AP382,$G383)=0,$G383,""),""))</f>
        <v/>
      </c>
      <c r="AY383">
        <f t="shared" si="102"/>
        <v>381</v>
      </c>
      <c r="AZ383" s="375" t="str">
        <f t="shared" si="94"/>
        <v/>
      </c>
      <c r="BA383" s="375" t="str">
        <f t="shared" si="95"/>
        <v/>
      </c>
      <c r="BB383" s="375" t="str">
        <f t="shared" si="96"/>
        <v/>
      </c>
      <c r="BC383" s="375" t="str">
        <f t="shared" si="97"/>
        <v/>
      </c>
      <c r="BD383" s="375" t="str">
        <f t="shared" si="98"/>
        <v/>
      </c>
      <c r="BE383" s="375" t="str">
        <f t="shared" si="99"/>
        <v/>
      </c>
      <c r="BI383" t="str">
        <f>IF(BP383&lt;&gt;"",MAX(BI$3:BI382)+1,"")</f>
        <v/>
      </c>
      <c r="BJ383" t="str">
        <f>IF(BQ383&lt;&gt;"",MAX(BJ$3:BJ382)+1,"")</f>
        <v/>
      </c>
      <c r="BK383" t="str">
        <f>IF(BR383&lt;&gt;"",MAX(BK$3:BK382)+1,"")</f>
        <v/>
      </c>
      <c r="BL383" t="str">
        <f>IF(BS383&lt;&gt;"",MAX(BL$3:BL382)+1,"")</f>
        <v/>
      </c>
      <c r="BM383" t="str">
        <f>IF(BT383&lt;&gt;"",MAX(BM$3:BM382)+1,"")</f>
        <v/>
      </c>
      <c r="BN383" t="str">
        <f>IF(BU383&lt;&gt;"",MAX(BN$3:BN382)+1,"")</f>
        <v/>
      </c>
      <c r="BP383" t="str">
        <f>IF(B383&lt;&gt;"",IF(COUNTIF(BP$3:BP382,B383)&gt;0,"",B383),"")</f>
        <v/>
      </c>
      <c r="BQ383" t="str">
        <f>IF(C383&lt;&gt;"",IF(COUNTIF(BQ$3:BQ382,C383)&gt;0,"",C383),"")</f>
        <v/>
      </c>
      <c r="BR383" t="str">
        <f>IF(D383&lt;&gt;"",IF(COUNTIF(BR$3:BR382,D383)&gt;0,"",D383),"")</f>
        <v/>
      </c>
      <c r="BS383" t="str">
        <f>IF(E383&lt;&gt;"",IF(COUNTIF(BS$3:BS382,E383)&gt;0,"",E383),"")</f>
        <v/>
      </c>
      <c r="BT383" t="str">
        <f>IF(F383&lt;&gt;"",IF(COUNTIF(BT$3:BT382,F383)&gt;0,"",F383),"")</f>
        <v/>
      </c>
      <c r="BU383" t="str">
        <f>IF(G383&lt;&gt;"",IF(COUNTIF(BU$3:BU382,G383)&gt;0,"",G383),"")</f>
        <v/>
      </c>
    </row>
    <row r="384" spans="1:73" ht="18" x14ac:dyDescent="0.2">
      <c r="A384" s="595" t="str">
        <f t="shared" si="88"/>
        <v/>
      </c>
      <c r="B384" s="596"/>
      <c r="C384" s="596"/>
      <c r="D384" s="596"/>
      <c r="E384" s="597"/>
      <c r="F384" s="596"/>
      <c r="G384" s="596"/>
      <c r="H384" s="598"/>
      <c r="I384" s="598"/>
      <c r="J384" s="598"/>
      <c r="K384" s="948"/>
      <c r="L384" s="822"/>
      <c r="M384" s="822"/>
      <c r="N384" s="950"/>
      <c r="O384" s="599"/>
      <c r="P384" s="597"/>
      <c r="Q384" s="597"/>
      <c r="R384" s="597"/>
      <c r="S384" s="600"/>
      <c r="V384" s="362">
        <f t="shared" si="100"/>
        <v>382</v>
      </c>
      <c r="W384" s="601" t="str">
        <f t="shared" si="101"/>
        <v/>
      </c>
      <c r="X384" s="601" t="str">
        <f t="shared" si="89"/>
        <v/>
      </c>
      <c r="Y384" s="601" t="str">
        <f t="shared" si="90"/>
        <v/>
      </c>
      <c r="Z384" s="601" t="str">
        <f t="shared" si="91"/>
        <v/>
      </c>
      <c r="AA384" s="601" t="str">
        <f t="shared" si="92"/>
        <v/>
      </c>
      <c r="AB384" s="601" t="str">
        <f t="shared" si="93"/>
        <v/>
      </c>
      <c r="AD384" s="362" t="str">
        <f>IF(AK384&lt;&gt;"",MAX(AD$3:AD383)+1,"")</f>
        <v/>
      </c>
      <c r="AE384" s="362" t="str">
        <f>IF(AL384&lt;&gt;"",MAX(AE$3:AE383)+1,"")</f>
        <v/>
      </c>
      <c r="AF384" s="362" t="str">
        <f>IF(AM384&lt;&gt;"",MAX(AF$3:AF383)+1,"")</f>
        <v/>
      </c>
      <c r="AG384" s="362" t="str">
        <f>IF(AN384&lt;&gt;"",MAX(AG$3:AG383)+1,"")</f>
        <v/>
      </c>
      <c r="AH384" s="362" t="str">
        <f>IF(AO384&lt;&gt;"",MAX(AH$3:AH383)+1,"")</f>
        <v/>
      </c>
      <c r="AI384" s="362" t="str">
        <f>IF(AP384&lt;&gt;"",MAX(AI$3:AI383)+1,"")</f>
        <v/>
      </c>
      <c r="AK384" s="362" t="str">
        <f>IF(B384="","",IF(COUNTIF($AK$3:AL383,B384)=0,B384,""))</f>
        <v/>
      </c>
      <c r="AL384" s="362" t="str">
        <f>IF(C384="","",IF($B384='Oneri di Urbanizzazione'!$E$29,IF(COUNTIF($AL$3:AL383,$C384)=0,$C384,""),""))</f>
        <v/>
      </c>
      <c r="AM384" s="362" t="str">
        <f>IF(D384="","",IF(AND($B384='Oneri di Urbanizzazione'!$E$29,$C384='Oneri di Urbanizzazione'!$E$31),IF(COUNTIF(AM$3:AM383,$D384)=0,$D384,""),""))</f>
        <v/>
      </c>
      <c r="AN384" s="362" t="str">
        <f>IF(E384="","",IF(AND($B384='Oneri di Urbanizzazione'!$E$29,$C384='Oneri di Urbanizzazione'!$E$31,$D384='Oneri di Urbanizzazione'!$E$34),IF(COUNTIF(AN$3:AN383,$E384)=0,$E384,""),""))</f>
        <v/>
      </c>
      <c r="AO384" s="362" t="str">
        <f>IF(F384="","",IF(AND($B384='Oneri di Urbanizzazione'!$E$29,$C384='Oneri di Urbanizzazione'!$E$31,$D384='Oneri di Urbanizzazione'!$E$34,$E384='Oneri di Urbanizzazione'!$E$36),IF(COUNTIF(AO$3:AO383,$F384)=0,$F384,""),""))</f>
        <v/>
      </c>
      <c r="AP384" s="362" t="str">
        <f>IF(G384="","",IF(AND($B384='Oneri di Urbanizzazione'!$E$29,$C384='Oneri di Urbanizzazione'!$E$31,$D384='Oneri di Urbanizzazione'!$E$34,$E384='Oneri di Urbanizzazione'!$E$36,$F384='Oneri di Urbanizzazione'!$E$38),IF(COUNTIF(AP$3:AP383,$G384)=0,$G384,""),""))</f>
        <v/>
      </c>
      <c r="AY384">
        <f t="shared" si="102"/>
        <v>382</v>
      </c>
      <c r="AZ384" s="375" t="str">
        <f t="shared" si="94"/>
        <v/>
      </c>
      <c r="BA384" s="375" t="str">
        <f t="shared" si="95"/>
        <v/>
      </c>
      <c r="BB384" s="375" t="str">
        <f t="shared" si="96"/>
        <v/>
      </c>
      <c r="BC384" s="375" t="str">
        <f t="shared" si="97"/>
        <v/>
      </c>
      <c r="BD384" s="375" t="str">
        <f t="shared" si="98"/>
        <v/>
      </c>
      <c r="BE384" s="375" t="str">
        <f t="shared" si="99"/>
        <v/>
      </c>
      <c r="BI384" t="str">
        <f>IF(BP384&lt;&gt;"",MAX(BI$3:BI383)+1,"")</f>
        <v/>
      </c>
      <c r="BJ384" t="str">
        <f>IF(BQ384&lt;&gt;"",MAX(BJ$3:BJ383)+1,"")</f>
        <v/>
      </c>
      <c r="BK384" t="str">
        <f>IF(BR384&lt;&gt;"",MAX(BK$3:BK383)+1,"")</f>
        <v/>
      </c>
      <c r="BL384" t="str">
        <f>IF(BS384&lt;&gt;"",MAX(BL$3:BL383)+1,"")</f>
        <v/>
      </c>
      <c r="BM384" t="str">
        <f>IF(BT384&lt;&gt;"",MAX(BM$3:BM383)+1,"")</f>
        <v/>
      </c>
      <c r="BN384" t="str">
        <f>IF(BU384&lt;&gt;"",MAX(BN$3:BN383)+1,"")</f>
        <v/>
      </c>
      <c r="BP384" t="str">
        <f>IF(B384&lt;&gt;"",IF(COUNTIF(BP$3:BP383,B384)&gt;0,"",B384),"")</f>
        <v/>
      </c>
      <c r="BQ384" t="str">
        <f>IF(C384&lt;&gt;"",IF(COUNTIF(BQ$3:BQ383,C384)&gt;0,"",C384),"")</f>
        <v/>
      </c>
      <c r="BR384" t="str">
        <f>IF(D384&lt;&gt;"",IF(COUNTIF(BR$3:BR383,D384)&gt;0,"",D384),"")</f>
        <v/>
      </c>
      <c r="BS384" t="str">
        <f>IF(E384&lt;&gt;"",IF(COUNTIF(BS$3:BS383,E384)&gt;0,"",E384),"")</f>
        <v/>
      </c>
      <c r="BT384" t="str">
        <f>IF(F384&lt;&gt;"",IF(COUNTIF(BT$3:BT383,F384)&gt;0,"",F384),"")</f>
        <v/>
      </c>
      <c r="BU384" t="str">
        <f>IF(G384&lt;&gt;"",IF(COUNTIF(BU$3:BU383,G384)&gt;0,"",G384),"")</f>
        <v/>
      </c>
    </row>
    <row r="385" spans="1:73" ht="18" x14ac:dyDescent="0.2">
      <c r="A385" s="595" t="str">
        <f t="shared" si="88"/>
        <v/>
      </c>
      <c r="B385" s="596"/>
      <c r="C385" s="596"/>
      <c r="D385" s="596"/>
      <c r="E385" s="597"/>
      <c r="F385" s="596"/>
      <c r="G385" s="596"/>
      <c r="H385" s="598"/>
      <c r="I385" s="598"/>
      <c r="J385" s="598"/>
      <c r="K385" s="948"/>
      <c r="L385" s="822"/>
      <c r="M385" s="822"/>
      <c r="N385" s="950"/>
      <c r="O385" s="599"/>
      <c r="P385" s="597"/>
      <c r="Q385" s="597"/>
      <c r="R385" s="597"/>
      <c r="S385" s="600"/>
      <c r="V385" s="362">
        <f t="shared" si="100"/>
        <v>383</v>
      </c>
      <c r="W385" s="601" t="str">
        <f t="shared" si="101"/>
        <v/>
      </c>
      <c r="X385" s="601" t="str">
        <f t="shared" si="89"/>
        <v/>
      </c>
      <c r="Y385" s="601" t="str">
        <f t="shared" si="90"/>
        <v/>
      </c>
      <c r="Z385" s="601" t="str">
        <f t="shared" si="91"/>
        <v/>
      </c>
      <c r="AA385" s="601" t="str">
        <f t="shared" si="92"/>
        <v/>
      </c>
      <c r="AB385" s="601" t="str">
        <f t="shared" si="93"/>
        <v/>
      </c>
      <c r="AD385" s="362" t="str">
        <f>IF(AK385&lt;&gt;"",MAX(AD$3:AD384)+1,"")</f>
        <v/>
      </c>
      <c r="AE385" s="362" t="str">
        <f>IF(AL385&lt;&gt;"",MAX(AE$3:AE384)+1,"")</f>
        <v/>
      </c>
      <c r="AF385" s="362" t="str">
        <f>IF(AM385&lt;&gt;"",MAX(AF$3:AF384)+1,"")</f>
        <v/>
      </c>
      <c r="AG385" s="362" t="str">
        <f>IF(AN385&lt;&gt;"",MAX(AG$3:AG384)+1,"")</f>
        <v/>
      </c>
      <c r="AH385" s="362" t="str">
        <f>IF(AO385&lt;&gt;"",MAX(AH$3:AH384)+1,"")</f>
        <v/>
      </c>
      <c r="AI385" s="362" t="str">
        <f>IF(AP385&lt;&gt;"",MAX(AI$3:AI384)+1,"")</f>
        <v/>
      </c>
      <c r="AK385" s="362" t="str">
        <f>IF(B385="","",IF(COUNTIF($AK$3:AL384,B385)=0,B385,""))</f>
        <v/>
      </c>
      <c r="AL385" s="362" t="str">
        <f>IF(C385="","",IF($B385='Oneri di Urbanizzazione'!$E$29,IF(COUNTIF($AL$3:AL384,$C385)=0,$C385,""),""))</f>
        <v/>
      </c>
      <c r="AM385" s="362" t="str">
        <f>IF(D385="","",IF(AND($B385='Oneri di Urbanizzazione'!$E$29,$C385='Oneri di Urbanizzazione'!$E$31),IF(COUNTIF(AM$3:AM384,$D385)=0,$D385,""),""))</f>
        <v/>
      </c>
      <c r="AN385" s="362" t="str">
        <f>IF(E385="","",IF(AND($B385='Oneri di Urbanizzazione'!$E$29,$C385='Oneri di Urbanizzazione'!$E$31,$D385='Oneri di Urbanizzazione'!$E$34),IF(COUNTIF(AN$3:AN384,$E385)=0,$E385,""),""))</f>
        <v/>
      </c>
      <c r="AO385" s="362" t="str">
        <f>IF(F385="","",IF(AND($B385='Oneri di Urbanizzazione'!$E$29,$C385='Oneri di Urbanizzazione'!$E$31,$D385='Oneri di Urbanizzazione'!$E$34,$E385='Oneri di Urbanizzazione'!$E$36),IF(COUNTIF(AO$3:AO384,$F385)=0,$F385,""),""))</f>
        <v/>
      </c>
      <c r="AP385" s="362" t="str">
        <f>IF(G385="","",IF(AND($B385='Oneri di Urbanizzazione'!$E$29,$C385='Oneri di Urbanizzazione'!$E$31,$D385='Oneri di Urbanizzazione'!$E$34,$E385='Oneri di Urbanizzazione'!$E$36,$F385='Oneri di Urbanizzazione'!$E$38),IF(COUNTIF(AP$3:AP384,$G385)=0,$G385,""),""))</f>
        <v/>
      </c>
      <c r="AY385">
        <f t="shared" si="102"/>
        <v>383</v>
      </c>
      <c r="AZ385" s="375" t="str">
        <f t="shared" si="94"/>
        <v/>
      </c>
      <c r="BA385" s="375" t="str">
        <f t="shared" si="95"/>
        <v/>
      </c>
      <c r="BB385" s="375" t="str">
        <f t="shared" si="96"/>
        <v/>
      </c>
      <c r="BC385" s="375" t="str">
        <f t="shared" si="97"/>
        <v/>
      </c>
      <c r="BD385" s="375" t="str">
        <f t="shared" si="98"/>
        <v/>
      </c>
      <c r="BE385" s="375" t="str">
        <f t="shared" si="99"/>
        <v/>
      </c>
      <c r="BI385" t="str">
        <f>IF(BP385&lt;&gt;"",MAX(BI$3:BI384)+1,"")</f>
        <v/>
      </c>
      <c r="BJ385" t="str">
        <f>IF(BQ385&lt;&gt;"",MAX(BJ$3:BJ384)+1,"")</f>
        <v/>
      </c>
      <c r="BK385" t="str">
        <f>IF(BR385&lt;&gt;"",MAX(BK$3:BK384)+1,"")</f>
        <v/>
      </c>
      <c r="BL385" t="str">
        <f>IF(BS385&lt;&gt;"",MAX(BL$3:BL384)+1,"")</f>
        <v/>
      </c>
      <c r="BM385" t="str">
        <f>IF(BT385&lt;&gt;"",MAX(BM$3:BM384)+1,"")</f>
        <v/>
      </c>
      <c r="BN385" t="str">
        <f>IF(BU385&lt;&gt;"",MAX(BN$3:BN384)+1,"")</f>
        <v/>
      </c>
      <c r="BP385" t="str">
        <f>IF(B385&lt;&gt;"",IF(COUNTIF(BP$3:BP384,B385)&gt;0,"",B385),"")</f>
        <v/>
      </c>
      <c r="BQ385" t="str">
        <f>IF(C385&lt;&gt;"",IF(COUNTIF(BQ$3:BQ384,C385)&gt;0,"",C385),"")</f>
        <v/>
      </c>
      <c r="BR385" t="str">
        <f>IF(D385&lt;&gt;"",IF(COUNTIF(BR$3:BR384,D385)&gt;0,"",D385),"")</f>
        <v/>
      </c>
      <c r="BS385" t="str">
        <f>IF(E385&lt;&gt;"",IF(COUNTIF(BS$3:BS384,E385)&gt;0,"",E385),"")</f>
        <v/>
      </c>
      <c r="BT385" t="str">
        <f>IF(F385&lt;&gt;"",IF(COUNTIF(BT$3:BT384,F385)&gt;0,"",F385),"")</f>
        <v/>
      </c>
      <c r="BU385" t="str">
        <f>IF(G385&lt;&gt;"",IF(COUNTIF(BU$3:BU384,G385)&gt;0,"",G385),"")</f>
        <v/>
      </c>
    </row>
    <row r="386" spans="1:73" ht="18" x14ac:dyDescent="0.2">
      <c r="A386" s="595" t="str">
        <f t="shared" si="88"/>
        <v/>
      </c>
      <c r="B386" s="596"/>
      <c r="C386" s="596"/>
      <c r="D386" s="596"/>
      <c r="E386" s="597"/>
      <c r="F386" s="596"/>
      <c r="G386" s="596"/>
      <c r="H386" s="598"/>
      <c r="I386" s="598"/>
      <c r="J386" s="598"/>
      <c r="K386" s="948"/>
      <c r="L386" s="822"/>
      <c r="M386" s="822"/>
      <c r="N386" s="950"/>
      <c r="O386" s="599"/>
      <c r="P386" s="597"/>
      <c r="Q386" s="597"/>
      <c r="R386" s="597"/>
      <c r="S386" s="600"/>
      <c r="V386" s="362">
        <f t="shared" si="100"/>
        <v>384</v>
      </c>
      <c r="W386" s="601" t="str">
        <f t="shared" si="101"/>
        <v/>
      </c>
      <c r="X386" s="601" t="str">
        <f t="shared" si="89"/>
        <v/>
      </c>
      <c r="Y386" s="601" t="str">
        <f t="shared" si="90"/>
        <v/>
      </c>
      <c r="Z386" s="601" t="str">
        <f t="shared" si="91"/>
        <v/>
      </c>
      <c r="AA386" s="601" t="str">
        <f t="shared" si="92"/>
        <v/>
      </c>
      <c r="AB386" s="601" t="str">
        <f t="shared" si="93"/>
        <v/>
      </c>
      <c r="AD386" s="362" t="str">
        <f>IF(AK386&lt;&gt;"",MAX(AD$3:AD385)+1,"")</f>
        <v/>
      </c>
      <c r="AE386" s="362" t="str">
        <f>IF(AL386&lt;&gt;"",MAX(AE$3:AE385)+1,"")</f>
        <v/>
      </c>
      <c r="AF386" s="362" t="str">
        <f>IF(AM386&lt;&gt;"",MAX(AF$3:AF385)+1,"")</f>
        <v/>
      </c>
      <c r="AG386" s="362" t="str">
        <f>IF(AN386&lt;&gt;"",MAX(AG$3:AG385)+1,"")</f>
        <v/>
      </c>
      <c r="AH386" s="362" t="str">
        <f>IF(AO386&lt;&gt;"",MAX(AH$3:AH385)+1,"")</f>
        <v/>
      </c>
      <c r="AI386" s="362" t="str">
        <f>IF(AP386&lt;&gt;"",MAX(AI$3:AI385)+1,"")</f>
        <v/>
      </c>
      <c r="AK386" s="362" t="str">
        <f>IF(B386="","",IF(COUNTIF($AK$3:AL385,B386)=0,B386,""))</f>
        <v/>
      </c>
      <c r="AL386" s="362" t="str">
        <f>IF(C386="","",IF($B386='Oneri di Urbanizzazione'!$E$29,IF(COUNTIF($AL$3:AL385,$C386)=0,$C386,""),""))</f>
        <v/>
      </c>
      <c r="AM386" s="362" t="str">
        <f>IF(D386="","",IF(AND($B386='Oneri di Urbanizzazione'!$E$29,$C386='Oneri di Urbanizzazione'!$E$31),IF(COUNTIF(AM$3:AM385,$D386)=0,$D386,""),""))</f>
        <v/>
      </c>
      <c r="AN386" s="362" t="str">
        <f>IF(E386="","",IF(AND($B386='Oneri di Urbanizzazione'!$E$29,$C386='Oneri di Urbanizzazione'!$E$31,$D386='Oneri di Urbanizzazione'!$E$34),IF(COUNTIF(AN$3:AN385,$E386)=0,$E386,""),""))</f>
        <v/>
      </c>
      <c r="AO386" s="362" t="str">
        <f>IF(F386="","",IF(AND($B386='Oneri di Urbanizzazione'!$E$29,$C386='Oneri di Urbanizzazione'!$E$31,$D386='Oneri di Urbanizzazione'!$E$34,$E386='Oneri di Urbanizzazione'!$E$36),IF(COUNTIF(AO$3:AO385,$F386)=0,$F386,""),""))</f>
        <v/>
      </c>
      <c r="AP386" s="362" t="str">
        <f>IF(G386="","",IF(AND($B386='Oneri di Urbanizzazione'!$E$29,$C386='Oneri di Urbanizzazione'!$E$31,$D386='Oneri di Urbanizzazione'!$E$34,$E386='Oneri di Urbanizzazione'!$E$36,$F386='Oneri di Urbanizzazione'!$E$38),IF(COUNTIF(AP$3:AP385,$G386)=0,$G386,""),""))</f>
        <v/>
      </c>
      <c r="AY386">
        <f t="shared" si="102"/>
        <v>384</v>
      </c>
      <c r="AZ386" s="375" t="str">
        <f t="shared" si="94"/>
        <v/>
      </c>
      <c r="BA386" s="375" t="str">
        <f t="shared" si="95"/>
        <v/>
      </c>
      <c r="BB386" s="375" t="str">
        <f t="shared" si="96"/>
        <v/>
      </c>
      <c r="BC386" s="375" t="str">
        <f t="shared" si="97"/>
        <v/>
      </c>
      <c r="BD386" s="375" t="str">
        <f t="shared" si="98"/>
        <v/>
      </c>
      <c r="BE386" s="375" t="str">
        <f t="shared" si="99"/>
        <v/>
      </c>
      <c r="BI386" t="str">
        <f>IF(BP386&lt;&gt;"",MAX(BI$3:BI385)+1,"")</f>
        <v/>
      </c>
      <c r="BJ386" t="str">
        <f>IF(BQ386&lt;&gt;"",MAX(BJ$3:BJ385)+1,"")</f>
        <v/>
      </c>
      <c r="BK386" t="str">
        <f>IF(BR386&lt;&gt;"",MAX(BK$3:BK385)+1,"")</f>
        <v/>
      </c>
      <c r="BL386" t="str">
        <f>IF(BS386&lt;&gt;"",MAX(BL$3:BL385)+1,"")</f>
        <v/>
      </c>
      <c r="BM386" t="str">
        <f>IF(BT386&lt;&gt;"",MAX(BM$3:BM385)+1,"")</f>
        <v/>
      </c>
      <c r="BN386" t="str">
        <f>IF(BU386&lt;&gt;"",MAX(BN$3:BN385)+1,"")</f>
        <v/>
      </c>
      <c r="BP386" t="str">
        <f>IF(B386&lt;&gt;"",IF(COUNTIF(BP$3:BP385,B386)&gt;0,"",B386),"")</f>
        <v/>
      </c>
      <c r="BQ386" t="str">
        <f>IF(C386&lt;&gt;"",IF(COUNTIF(BQ$3:BQ385,C386)&gt;0,"",C386),"")</f>
        <v/>
      </c>
      <c r="BR386" t="str">
        <f>IF(D386&lt;&gt;"",IF(COUNTIF(BR$3:BR385,D386)&gt;0,"",D386),"")</f>
        <v/>
      </c>
      <c r="BS386" t="str">
        <f>IF(E386&lt;&gt;"",IF(COUNTIF(BS$3:BS385,E386)&gt;0,"",E386),"")</f>
        <v/>
      </c>
      <c r="BT386" t="str">
        <f>IF(F386&lt;&gt;"",IF(COUNTIF(BT$3:BT385,F386)&gt;0,"",F386),"")</f>
        <v/>
      </c>
      <c r="BU386" t="str">
        <f>IF(G386&lt;&gt;"",IF(COUNTIF(BU$3:BU385,G386)&gt;0,"",G386),"")</f>
        <v/>
      </c>
    </row>
    <row r="387" spans="1:73" ht="18" x14ac:dyDescent="0.2">
      <c r="A387" s="595" t="str">
        <f t="shared" si="88"/>
        <v/>
      </c>
      <c r="B387" s="596"/>
      <c r="C387" s="596"/>
      <c r="D387" s="596"/>
      <c r="E387" s="597"/>
      <c r="F387" s="596"/>
      <c r="G387" s="596"/>
      <c r="H387" s="598"/>
      <c r="I387" s="598"/>
      <c r="J387" s="598"/>
      <c r="K387" s="948"/>
      <c r="L387" s="822"/>
      <c r="M387" s="822"/>
      <c r="N387" s="950"/>
      <c r="O387" s="599"/>
      <c r="P387" s="597"/>
      <c r="Q387" s="597"/>
      <c r="R387" s="597"/>
      <c r="S387" s="600"/>
      <c r="V387" s="362">
        <f t="shared" si="100"/>
        <v>385</v>
      </c>
      <c r="W387" s="601" t="str">
        <f t="shared" si="101"/>
        <v/>
      </c>
      <c r="X387" s="601" t="str">
        <f t="shared" si="89"/>
        <v/>
      </c>
      <c r="Y387" s="601" t="str">
        <f t="shared" si="90"/>
        <v/>
      </c>
      <c r="Z387" s="601" t="str">
        <f t="shared" si="91"/>
        <v/>
      </c>
      <c r="AA387" s="601" t="str">
        <f t="shared" si="92"/>
        <v/>
      </c>
      <c r="AB387" s="601" t="str">
        <f t="shared" si="93"/>
        <v/>
      </c>
      <c r="AD387" s="362" t="str">
        <f>IF(AK387&lt;&gt;"",MAX(AD$3:AD386)+1,"")</f>
        <v/>
      </c>
      <c r="AE387" s="362" t="str">
        <f>IF(AL387&lt;&gt;"",MAX(AE$3:AE386)+1,"")</f>
        <v/>
      </c>
      <c r="AF387" s="362" t="str">
        <f>IF(AM387&lt;&gt;"",MAX(AF$3:AF386)+1,"")</f>
        <v/>
      </c>
      <c r="AG387" s="362" t="str">
        <f>IF(AN387&lt;&gt;"",MAX(AG$3:AG386)+1,"")</f>
        <v/>
      </c>
      <c r="AH387" s="362" t="str">
        <f>IF(AO387&lt;&gt;"",MAX(AH$3:AH386)+1,"")</f>
        <v/>
      </c>
      <c r="AI387" s="362" t="str">
        <f>IF(AP387&lt;&gt;"",MAX(AI$3:AI386)+1,"")</f>
        <v/>
      </c>
      <c r="AK387" s="362" t="str">
        <f>IF(B387="","",IF(COUNTIF($AK$3:AL386,B387)=0,B387,""))</f>
        <v/>
      </c>
      <c r="AL387" s="362" t="str">
        <f>IF(C387="","",IF($B387='Oneri di Urbanizzazione'!$E$29,IF(COUNTIF($AL$3:AL386,$C387)=0,$C387,""),""))</f>
        <v/>
      </c>
      <c r="AM387" s="362" t="str">
        <f>IF(D387="","",IF(AND($B387='Oneri di Urbanizzazione'!$E$29,$C387='Oneri di Urbanizzazione'!$E$31),IF(COUNTIF(AM$3:AM386,$D387)=0,$D387,""),""))</f>
        <v/>
      </c>
      <c r="AN387" s="362" t="str">
        <f>IF(E387="","",IF(AND($B387='Oneri di Urbanizzazione'!$E$29,$C387='Oneri di Urbanizzazione'!$E$31,$D387='Oneri di Urbanizzazione'!$E$34),IF(COUNTIF(AN$3:AN386,$E387)=0,$E387,""),""))</f>
        <v/>
      </c>
      <c r="AO387" s="362" t="str">
        <f>IF(F387="","",IF(AND($B387='Oneri di Urbanizzazione'!$E$29,$C387='Oneri di Urbanizzazione'!$E$31,$D387='Oneri di Urbanizzazione'!$E$34,$E387='Oneri di Urbanizzazione'!$E$36),IF(COUNTIF(AO$3:AO386,$F387)=0,$F387,""),""))</f>
        <v/>
      </c>
      <c r="AP387" s="362" t="str">
        <f>IF(G387="","",IF(AND($B387='Oneri di Urbanizzazione'!$E$29,$C387='Oneri di Urbanizzazione'!$E$31,$D387='Oneri di Urbanizzazione'!$E$34,$E387='Oneri di Urbanizzazione'!$E$36,$F387='Oneri di Urbanizzazione'!$E$38),IF(COUNTIF(AP$3:AP386,$G387)=0,$G387,""),""))</f>
        <v/>
      </c>
      <c r="AY387">
        <f t="shared" si="102"/>
        <v>385</v>
      </c>
      <c r="AZ387" s="375" t="str">
        <f t="shared" si="94"/>
        <v/>
      </c>
      <c r="BA387" s="375" t="str">
        <f t="shared" si="95"/>
        <v/>
      </c>
      <c r="BB387" s="375" t="str">
        <f t="shared" si="96"/>
        <v/>
      </c>
      <c r="BC387" s="375" t="str">
        <f t="shared" si="97"/>
        <v/>
      </c>
      <c r="BD387" s="375" t="str">
        <f t="shared" si="98"/>
        <v/>
      </c>
      <c r="BE387" s="375" t="str">
        <f t="shared" si="99"/>
        <v/>
      </c>
      <c r="BI387" t="str">
        <f>IF(BP387&lt;&gt;"",MAX(BI$3:BI386)+1,"")</f>
        <v/>
      </c>
      <c r="BJ387" t="str">
        <f>IF(BQ387&lt;&gt;"",MAX(BJ$3:BJ386)+1,"")</f>
        <v/>
      </c>
      <c r="BK387" t="str">
        <f>IF(BR387&lt;&gt;"",MAX(BK$3:BK386)+1,"")</f>
        <v/>
      </c>
      <c r="BL387" t="str">
        <f>IF(BS387&lt;&gt;"",MAX(BL$3:BL386)+1,"")</f>
        <v/>
      </c>
      <c r="BM387" t="str">
        <f>IF(BT387&lt;&gt;"",MAX(BM$3:BM386)+1,"")</f>
        <v/>
      </c>
      <c r="BN387" t="str">
        <f>IF(BU387&lt;&gt;"",MAX(BN$3:BN386)+1,"")</f>
        <v/>
      </c>
      <c r="BP387" t="str">
        <f>IF(B387&lt;&gt;"",IF(COUNTIF(BP$3:BP386,B387)&gt;0,"",B387),"")</f>
        <v/>
      </c>
      <c r="BQ387" t="str">
        <f>IF(C387&lt;&gt;"",IF(COUNTIF(BQ$3:BQ386,C387)&gt;0,"",C387),"")</f>
        <v/>
      </c>
      <c r="BR387" t="str">
        <f>IF(D387&lt;&gt;"",IF(COUNTIF(BR$3:BR386,D387)&gt;0,"",D387),"")</f>
        <v/>
      </c>
      <c r="BS387" t="str">
        <f>IF(E387&lt;&gt;"",IF(COUNTIF(BS$3:BS386,E387)&gt;0,"",E387),"")</f>
        <v/>
      </c>
      <c r="BT387" t="str">
        <f>IF(F387&lt;&gt;"",IF(COUNTIF(BT$3:BT386,F387)&gt;0,"",F387),"")</f>
        <v/>
      </c>
      <c r="BU387" t="str">
        <f>IF(G387&lt;&gt;"",IF(COUNTIF(BU$3:BU386,G387)&gt;0,"",G387),"")</f>
        <v/>
      </c>
    </row>
    <row r="388" spans="1:73" ht="18" x14ac:dyDescent="0.2">
      <c r="A388" s="595" t="str">
        <f t="shared" ref="A388:A451" si="103">IF(B388&lt;&gt;"",CONCATENATE(B388,C388,D388,E388,F388,G388),"")</f>
        <v/>
      </c>
      <c r="B388" s="596"/>
      <c r="C388" s="596"/>
      <c r="D388" s="596"/>
      <c r="E388" s="597"/>
      <c r="F388" s="596"/>
      <c r="G388" s="596"/>
      <c r="H388" s="598"/>
      <c r="I388" s="598"/>
      <c r="J388" s="598"/>
      <c r="K388" s="948"/>
      <c r="L388" s="822"/>
      <c r="M388" s="822"/>
      <c r="N388" s="950"/>
      <c r="O388" s="599"/>
      <c r="P388" s="597"/>
      <c r="Q388" s="597"/>
      <c r="R388" s="597"/>
      <c r="S388" s="600"/>
      <c r="V388" s="362">
        <f t="shared" si="100"/>
        <v>386</v>
      </c>
      <c r="W388" s="601" t="str">
        <f t="shared" si="101"/>
        <v/>
      </c>
      <c r="X388" s="601" t="str">
        <f t="shared" ref="X388:X451" si="104">IFERROR(VLOOKUP($V388,AE:AL,8,FALSE),"")</f>
        <v/>
      </c>
      <c r="Y388" s="601" t="str">
        <f t="shared" ref="Y388:Y451" si="105">IFERROR(VLOOKUP($V388,AF:AM,8,FALSE),"")</f>
        <v/>
      </c>
      <c r="Z388" s="601" t="str">
        <f t="shared" ref="Z388:Z451" si="106">IFERROR(VLOOKUP($V388,AG:AN,8,FALSE),"")</f>
        <v/>
      </c>
      <c r="AA388" s="601" t="str">
        <f t="shared" ref="AA388:AA451" si="107">IFERROR(VLOOKUP($V388,AH:AO,8,FALSE),"")</f>
        <v/>
      </c>
      <c r="AB388" s="601" t="str">
        <f t="shared" ref="AB388:AB451" si="108">IFERROR(VLOOKUP($V388,AI:AP,8,FALSE),"")</f>
        <v/>
      </c>
      <c r="AD388" s="362" t="str">
        <f>IF(AK388&lt;&gt;"",MAX(AD$3:AD387)+1,"")</f>
        <v/>
      </c>
      <c r="AE388" s="362" t="str">
        <f>IF(AL388&lt;&gt;"",MAX(AE$3:AE387)+1,"")</f>
        <v/>
      </c>
      <c r="AF388" s="362" t="str">
        <f>IF(AM388&lt;&gt;"",MAX(AF$3:AF387)+1,"")</f>
        <v/>
      </c>
      <c r="AG388" s="362" t="str">
        <f>IF(AN388&lt;&gt;"",MAX(AG$3:AG387)+1,"")</f>
        <v/>
      </c>
      <c r="AH388" s="362" t="str">
        <f>IF(AO388&lt;&gt;"",MAX(AH$3:AH387)+1,"")</f>
        <v/>
      </c>
      <c r="AI388" s="362" t="str">
        <f>IF(AP388&lt;&gt;"",MAX(AI$3:AI387)+1,"")</f>
        <v/>
      </c>
      <c r="AK388" s="362" t="str">
        <f>IF(B388="","",IF(COUNTIF($AK$3:AL387,B388)=0,B388,""))</f>
        <v/>
      </c>
      <c r="AL388" s="362" t="str">
        <f>IF(C388="","",IF($B388='Oneri di Urbanizzazione'!$E$29,IF(COUNTIF($AL$3:AL387,$C388)=0,$C388,""),""))</f>
        <v/>
      </c>
      <c r="AM388" s="362" t="str">
        <f>IF(D388="","",IF(AND($B388='Oneri di Urbanizzazione'!$E$29,$C388='Oneri di Urbanizzazione'!$E$31),IF(COUNTIF(AM$3:AM387,$D388)=0,$D388,""),""))</f>
        <v/>
      </c>
      <c r="AN388" s="362" t="str">
        <f>IF(E388="","",IF(AND($B388='Oneri di Urbanizzazione'!$E$29,$C388='Oneri di Urbanizzazione'!$E$31,$D388='Oneri di Urbanizzazione'!$E$34),IF(COUNTIF(AN$3:AN387,$E388)=0,$E388,""),""))</f>
        <v/>
      </c>
      <c r="AO388" s="362" t="str">
        <f>IF(F388="","",IF(AND($B388='Oneri di Urbanizzazione'!$E$29,$C388='Oneri di Urbanizzazione'!$E$31,$D388='Oneri di Urbanizzazione'!$E$34,$E388='Oneri di Urbanizzazione'!$E$36),IF(COUNTIF(AO$3:AO387,$F388)=0,$F388,""),""))</f>
        <v/>
      </c>
      <c r="AP388" s="362" t="str">
        <f>IF(G388="","",IF(AND($B388='Oneri di Urbanizzazione'!$E$29,$C388='Oneri di Urbanizzazione'!$E$31,$D388='Oneri di Urbanizzazione'!$E$34,$E388='Oneri di Urbanizzazione'!$E$36,$F388='Oneri di Urbanizzazione'!$E$38),IF(COUNTIF(AP$3:AP387,$G388)=0,$G388,""),""))</f>
        <v/>
      </c>
      <c r="AY388">
        <f t="shared" si="102"/>
        <v>386</v>
      </c>
      <c r="AZ388" s="375" t="str">
        <f t="shared" ref="AZ388:AZ451" si="109">IFERROR(VLOOKUP($AY388,BI:BP,8,FALSE),"")</f>
        <v/>
      </c>
      <c r="BA388" s="375" t="str">
        <f t="shared" ref="BA388:BA451" si="110">IFERROR(VLOOKUP($AY388,BJ:BQ,8,FALSE),"")</f>
        <v/>
      </c>
      <c r="BB388" s="375" t="str">
        <f t="shared" ref="BB388:BB451" si="111">IFERROR(VLOOKUP($AY388,BK:BR,8,FALSE),"")</f>
        <v/>
      </c>
      <c r="BC388" s="375" t="str">
        <f t="shared" ref="BC388:BC451" si="112">IFERROR(VLOOKUP($AY388,BL:BS,8,FALSE),"")</f>
        <v/>
      </c>
      <c r="BD388" s="375" t="str">
        <f t="shared" ref="BD388:BD451" si="113">IFERROR(VLOOKUP($AY388,BM:BT,8,FALSE),"")</f>
        <v/>
      </c>
      <c r="BE388" s="375" t="str">
        <f t="shared" ref="BE388:BE451" si="114">IFERROR(VLOOKUP($AY388,BN:BU,8,FALSE),"")</f>
        <v/>
      </c>
      <c r="BI388" t="str">
        <f>IF(BP388&lt;&gt;"",MAX(BI$3:BI387)+1,"")</f>
        <v/>
      </c>
      <c r="BJ388" t="str">
        <f>IF(BQ388&lt;&gt;"",MAX(BJ$3:BJ387)+1,"")</f>
        <v/>
      </c>
      <c r="BK388" t="str">
        <f>IF(BR388&lt;&gt;"",MAX(BK$3:BK387)+1,"")</f>
        <v/>
      </c>
      <c r="BL388" t="str">
        <f>IF(BS388&lt;&gt;"",MAX(BL$3:BL387)+1,"")</f>
        <v/>
      </c>
      <c r="BM388" t="str">
        <f>IF(BT388&lt;&gt;"",MAX(BM$3:BM387)+1,"")</f>
        <v/>
      </c>
      <c r="BN388" t="str">
        <f>IF(BU388&lt;&gt;"",MAX(BN$3:BN387)+1,"")</f>
        <v/>
      </c>
      <c r="BP388" t="str">
        <f>IF(B388&lt;&gt;"",IF(COUNTIF(BP$3:BP387,B388)&gt;0,"",B388),"")</f>
        <v/>
      </c>
      <c r="BQ388" t="str">
        <f>IF(C388&lt;&gt;"",IF(COUNTIF(BQ$3:BQ387,C388)&gt;0,"",C388),"")</f>
        <v/>
      </c>
      <c r="BR388" t="str">
        <f>IF(D388&lt;&gt;"",IF(COUNTIF(BR$3:BR387,D388)&gt;0,"",D388),"")</f>
        <v/>
      </c>
      <c r="BS388" t="str">
        <f>IF(E388&lt;&gt;"",IF(COUNTIF(BS$3:BS387,E388)&gt;0,"",E388),"")</f>
        <v/>
      </c>
      <c r="BT388" t="str">
        <f>IF(F388&lt;&gt;"",IF(COUNTIF(BT$3:BT387,F388)&gt;0,"",F388),"")</f>
        <v/>
      </c>
      <c r="BU388" t="str">
        <f>IF(G388&lt;&gt;"",IF(COUNTIF(BU$3:BU387,G388)&gt;0,"",G388),"")</f>
        <v/>
      </c>
    </row>
    <row r="389" spans="1:73" ht="18" x14ac:dyDescent="0.2">
      <c r="A389" s="595" t="str">
        <f t="shared" si="103"/>
        <v/>
      </c>
      <c r="B389" s="596"/>
      <c r="C389" s="596"/>
      <c r="D389" s="596"/>
      <c r="E389" s="597"/>
      <c r="F389" s="596"/>
      <c r="G389" s="596"/>
      <c r="H389" s="598"/>
      <c r="I389" s="598"/>
      <c r="J389" s="598"/>
      <c r="K389" s="948"/>
      <c r="L389" s="822"/>
      <c r="M389" s="822"/>
      <c r="N389" s="950"/>
      <c r="O389" s="599"/>
      <c r="P389" s="597"/>
      <c r="Q389" s="597"/>
      <c r="R389" s="597"/>
      <c r="S389" s="600"/>
      <c r="V389" s="362">
        <f t="shared" ref="V389:V452" si="115">+V388+1</f>
        <v>387</v>
      </c>
      <c r="W389" s="601" t="str">
        <f t="shared" ref="W389:W452" si="116">IFERROR(VLOOKUP($V388,AD:AK,8,FALSE),"")</f>
        <v/>
      </c>
      <c r="X389" s="601" t="str">
        <f t="shared" si="104"/>
        <v/>
      </c>
      <c r="Y389" s="601" t="str">
        <f t="shared" si="105"/>
        <v/>
      </c>
      <c r="Z389" s="601" t="str">
        <f t="shared" si="106"/>
        <v/>
      </c>
      <c r="AA389" s="601" t="str">
        <f t="shared" si="107"/>
        <v/>
      </c>
      <c r="AB389" s="601" t="str">
        <f t="shared" si="108"/>
        <v/>
      </c>
      <c r="AD389" s="362" t="str">
        <f>IF(AK389&lt;&gt;"",MAX(AD$3:AD388)+1,"")</f>
        <v/>
      </c>
      <c r="AE389" s="362" t="str">
        <f>IF(AL389&lt;&gt;"",MAX(AE$3:AE388)+1,"")</f>
        <v/>
      </c>
      <c r="AF389" s="362" t="str">
        <f>IF(AM389&lt;&gt;"",MAX(AF$3:AF388)+1,"")</f>
        <v/>
      </c>
      <c r="AG389" s="362" t="str">
        <f>IF(AN389&lt;&gt;"",MAX(AG$3:AG388)+1,"")</f>
        <v/>
      </c>
      <c r="AH389" s="362" t="str">
        <f>IF(AO389&lt;&gt;"",MAX(AH$3:AH388)+1,"")</f>
        <v/>
      </c>
      <c r="AI389" s="362" t="str">
        <f>IF(AP389&lt;&gt;"",MAX(AI$3:AI388)+1,"")</f>
        <v/>
      </c>
      <c r="AK389" s="362" t="str">
        <f>IF(B389="","",IF(COUNTIF($AK$3:AL388,B389)=0,B389,""))</f>
        <v/>
      </c>
      <c r="AL389" s="362" t="str">
        <f>IF(C389="","",IF($B389='Oneri di Urbanizzazione'!$E$29,IF(COUNTIF($AL$3:AL388,$C389)=0,$C389,""),""))</f>
        <v/>
      </c>
      <c r="AM389" s="362" t="str">
        <f>IF(D389="","",IF(AND($B389='Oneri di Urbanizzazione'!$E$29,$C389='Oneri di Urbanizzazione'!$E$31),IF(COUNTIF(AM$3:AM388,$D389)=0,$D389,""),""))</f>
        <v/>
      </c>
      <c r="AN389" s="362" t="str">
        <f>IF(E389="","",IF(AND($B389='Oneri di Urbanizzazione'!$E$29,$C389='Oneri di Urbanizzazione'!$E$31,$D389='Oneri di Urbanizzazione'!$E$34),IF(COUNTIF(AN$3:AN388,$E389)=0,$E389,""),""))</f>
        <v/>
      </c>
      <c r="AO389" s="362" t="str">
        <f>IF(F389="","",IF(AND($B389='Oneri di Urbanizzazione'!$E$29,$C389='Oneri di Urbanizzazione'!$E$31,$D389='Oneri di Urbanizzazione'!$E$34,$E389='Oneri di Urbanizzazione'!$E$36),IF(COUNTIF(AO$3:AO388,$F389)=0,$F389,""),""))</f>
        <v/>
      </c>
      <c r="AP389" s="362" t="str">
        <f>IF(G389="","",IF(AND($B389='Oneri di Urbanizzazione'!$E$29,$C389='Oneri di Urbanizzazione'!$E$31,$D389='Oneri di Urbanizzazione'!$E$34,$E389='Oneri di Urbanizzazione'!$E$36,$F389='Oneri di Urbanizzazione'!$E$38),IF(COUNTIF(AP$3:AP388,$G389)=0,$G389,""),""))</f>
        <v/>
      </c>
      <c r="AY389">
        <f t="shared" ref="AY389:AY452" si="117">+AY388+1</f>
        <v>387</v>
      </c>
      <c r="AZ389" s="375" t="str">
        <f t="shared" si="109"/>
        <v/>
      </c>
      <c r="BA389" s="375" t="str">
        <f t="shared" si="110"/>
        <v/>
      </c>
      <c r="BB389" s="375" t="str">
        <f t="shared" si="111"/>
        <v/>
      </c>
      <c r="BC389" s="375" t="str">
        <f t="shared" si="112"/>
        <v/>
      </c>
      <c r="BD389" s="375" t="str">
        <f t="shared" si="113"/>
        <v/>
      </c>
      <c r="BE389" s="375" t="str">
        <f t="shared" si="114"/>
        <v/>
      </c>
      <c r="BI389" t="str">
        <f>IF(BP389&lt;&gt;"",MAX(BI$3:BI388)+1,"")</f>
        <v/>
      </c>
      <c r="BJ389" t="str">
        <f>IF(BQ389&lt;&gt;"",MAX(BJ$3:BJ388)+1,"")</f>
        <v/>
      </c>
      <c r="BK389" t="str">
        <f>IF(BR389&lt;&gt;"",MAX(BK$3:BK388)+1,"")</f>
        <v/>
      </c>
      <c r="BL389" t="str">
        <f>IF(BS389&lt;&gt;"",MAX(BL$3:BL388)+1,"")</f>
        <v/>
      </c>
      <c r="BM389" t="str">
        <f>IF(BT389&lt;&gt;"",MAX(BM$3:BM388)+1,"")</f>
        <v/>
      </c>
      <c r="BN389" t="str">
        <f>IF(BU389&lt;&gt;"",MAX(BN$3:BN388)+1,"")</f>
        <v/>
      </c>
      <c r="BP389" t="str">
        <f>IF(B389&lt;&gt;"",IF(COUNTIF(BP$3:BP388,B389)&gt;0,"",B389),"")</f>
        <v/>
      </c>
      <c r="BQ389" t="str">
        <f>IF(C389&lt;&gt;"",IF(COUNTIF(BQ$3:BQ388,C389)&gt;0,"",C389),"")</f>
        <v/>
      </c>
      <c r="BR389" t="str">
        <f>IF(D389&lt;&gt;"",IF(COUNTIF(BR$3:BR388,D389)&gt;0,"",D389),"")</f>
        <v/>
      </c>
      <c r="BS389" t="str">
        <f>IF(E389&lt;&gt;"",IF(COUNTIF(BS$3:BS388,E389)&gt;0,"",E389),"")</f>
        <v/>
      </c>
      <c r="BT389" t="str">
        <f>IF(F389&lt;&gt;"",IF(COUNTIF(BT$3:BT388,F389)&gt;0,"",F389),"")</f>
        <v/>
      </c>
      <c r="BU389" t="str">
        <f>IF(G389&lt;&gt;"",IF(COUNTIF(BU$3:BU388,G389)&gt;0,"",G389),"")</f>
        <v/>
      </c>
    </row>
    <row r="390" spans="1:73" ht="18" x14ac:dyDescent="0.2">
      <c r="A390" s="595" t="str">
        <f t="shared" si="103"/>
        <v/>
      </c>
      <c r="B390" s="596"/>
      <c r="C390" s="596"/>
      <c r="D390" s="596"/>
      <c r="E390" s="597"/>
      <c r="F390" s="596"/>
      <c r="G390" s="596"/>
      <c r="H390" s="598"/>
      <c r="I390" s="598"/>
      <c r="J390" s="598"/>
      <c r="K390" s="948"/>
      <c r="L390" s="822"/>
      <c r="M390" s="822"/>
      <c r="N390" s="950"/>
      <c r="O390" s="599"/>
      <c r="P390" s="597"/>
      <c r="Q390" s="597"/>
      <c r="R390" s="597"/>
      <c r="S390" s="600"/>
      <c r="V390" s="362">
        <f t="shared" si="115"/>
        <v>388</v>
      </c>
      <c r="W390" s="601" t="str">
        <f t="shared" si="116"/>
        <v/>
      </c>
      <c r="X390" s="601" t="str">
        <f t="shared" si="104"/>
        <v/>
      </c>
      <c r="Y390" s="601" t="str">
        <f t="shared" si="105"/>
        <v/>
      </c>
      <c r="Z390" s="601" t="str">
        <f t="shared" si="106"/>
        <v/>
      </c>
      <c r="AA390" s="601" t="str">
        <f t="shared" si="107"/>
        <v/>
      </c>
      <c r="AB390" s="601" t="str">
        <f t="shared" si="108"/>
        <v/>
      </c>
      <c r="AD390" s="362" t="str">
        <f>IF(AK390&lt;&gt;"",MAX(AD$3:AD389)+1,"")</f>
        <v/>
      </c>
      <c r="AE390" s="362" t="str">
        <f>IF(AL390&lt;&gt;"",MAX(AE$3:AE389)+1,"")</f>
        <v/>
      </c>
      <c r="AF390" s="362" t="str">
        <f>IF(AM390&lt;&gt;"",MAX(AF$3:AF389)+1,"")</f>
        <v/>
      </c>
      <c r="AG390" s="362" t="str">
        <f>IF(AN390&lt;&gt;"",MAX(AG$3:AG389)+1,"")</f>
        <v/>
      </c>
      <c r="AH390" s="362" t="str">
        <f>IF(AO390&lt;&gt;"",MAX(AH$3:AH389)+1,"")</f>
        <v/>
      </c>
      <c r="AI390" s="362" t="str">
        <f>IF(AP390&lt;&gt;"",MAX(AI$3:AI389)+1,"")</f>
        <v/>
      </c>
      <c r="AK390" s="362" t="str">
        <f>IF(B390="","",IF(COUNTIF($AK$3:AL389,B390)=0,B390,""))</f>
        <v/>
      </c>
      <c r="AL390" s="362" t="str">
        <f>IF(C390="","",IF($B390='Oneri di Urbanizzazione'!$E$29,IF(COUNTIF($AL$3:AL389,$C390)=0,$C390,""),""))</f>
        <v/>
      </c>
      <c r="AM390" s="362" t="str">
        <f>IF(D390="","",IF(AND($B390='Oneri di Urbanizzazione'!$E$29,$C390='Oneri di Urbanizzazione'!$E$31),IF(COUNTIF(AM$3:AM389,$D390)=0,$D390,""),""))</f>
        <v/>
      </c>
      <c r="AN390" s="362" t="str">
        <f>IF(E390="","",IF(AND($B390='Oneri di Urbanizzazione'!$E$29,$C390='Oneri di Urbanizzazione'!$E$31,$D390='Oneri di Urbanizzazione'!$E$34),IF(COUNTIF(AN$3:AN389,$E390)=0,$E390,""),""))</f>
        <v/>
      </c>
      <c r="AO390" s="362" t="str">
        <f>IF(F390="","",IF(AND($B390='Oneri di Urbanizzazione'!$E$29,$C390='Oneri di Urbanizzazione'!$E$31,$D390='Oneri di Urbanizzazione'!$E$34,$E390='Oneri di Urbanizzazione'!$E$36),IF(COUNTIF(AO$3:AO389,$F390)=0,$F390,""),""))</f>
        <v/>
      </c>
      <c r="AP390" s="362" t="str">
        <f>IF(G390="","",IF(AND($B390='Oneri di Urbanizzazione'!$E$29,$C390='Oneri di Urbanizzazione'!$E$31,$D390='Oneri di Urbanizzazione'!$E$34,$E390='Oneri di Urbanizzazione'!$E$36,$F390='Oneri di Urbanizzazione'!$E$38),IF(COUNTIF(AP$3:AP389,$G390)=0,$G390,""),""))</f>
        <v/>
      </c>
      <c r="AY390">
        <f t="shared" si="117"/>
        <v>388</v>
      </c>
      <c r="AZ390" s="375" t="str">
        <f t="shared" si="109"/>
        <v/>
      </c>
      <c r="BA390" s="375" t="str">
        <f t="shared" si="110"/>
        <v/>
      </c>
      <c r="BB390" s="375" t="str">
        <f t="shared" si="111"/>
        <v/>
      </c>
      <c r="BC390" s="375" t="str">
        <f t="shared" si="112"/>
        <v/>
      </c>
      <c r="BD390" s="375" t="str">
        <f t="shared" si="113"/>
        <v/>
      </c>
      <c r="BE390" s="375" t="str">
        <f t="shared" si="114"/>
        <v/>
      </c>
      <c r="BI390" t="str">
        <f>IF(BP390&lt;&gt;"",MAX(BI$3:BI389)+1,"")</f>
        <v/>
      </c>
      <c r="BJ390" t="str">
        <f>IF(BQ390&lt;&gt;"",MAX(BJ$3:BJ389)+1,"")</f>
        <v/>
      </c>
      <c r="BK390" t="str">
        <f>IF(BR390&lt;&gt;"",MAX(BK$3:BK389)+1,"")</f>
        <v/>
      </c>
      <c r="BL390" t="str">
        <f>IF(BS390&lt;&gt;"",MAX(BL$3:BL389)+1,"")</f>
        <v/>
      </c>
      <c r="BM390" t="str">
        <f>IF(BT390&lt;&gt;"",MAX(BM$3:BM389)+1,"")</f>
        <v/>
      </c>
      <c r="BN390" t="str">
        <f>IF(BU390&lt;&gt;"",MAX(BN$3:BN389)+1,"")</f>
        <v/>
      </c>
      <c r="BP390" t="str">
        <f>IF(B390&lt;&gt;"",IF(COUNTIF(BP$3:BP389,B390)&gt;0,"",B390),"")</f>
        <v/>
      </c>
      <c r="BQ390" t="str">
        <f>IF(C390&lt;&gt;"",IF(COUNTIF(BQ$3:BQ389,C390)&gt;0,"",C390),"")</f>
        <v/>
      </c>
      <c r="BR390" t="str">
        <f>IF(D390&lt;&gt;"",IF(COUNTIF(BR$3:BR389,D390)&gt;0,"",D390),"")</f>
        <v/>
      </c>
      <c r="BS390" t="str">
        <f>IF(E390&lt;&gt;"",IF(COUNTIF(BS$3:BS389,E390)&gt;0,"",E390),"")</f>
        <v/>
      </c>
      <c r="BT390" t="str">
        <f>IF(F390&lt;&gt;"",IF(COUNTIF(BT$3:BT389,F390)&gt;0,"",F390),"")</f>
        <v/>
      </c>
      <c r="BU390" t="str">
        <f>IF(G390&lt;&gt;"",IF(COUNTIF(BU$3:BU389,G390)&gt;0,"",G390),"")</f>
        <v/>
      </c>
    </row>
    <row r="391" spans="1:73" ht="18" x14ac:dyDescent="0.2">
      <c r="A391" s="595" t="str">
        <f t="shared" si="103"/>
        <v/>
      </c>
      <c r="B391" s="596"/>
      <c r="C391" s="596"/>
      <c r="D391" s="596"/>
      <c r="E391" s="597"/>
      <c r="F391" s="596"/>
      <c r="G391" s="596"/>
      <c r="H391" s="598"/>
      <c r="I391" s="598"/>
      <c r="J391" s="598"/>
      <c r="K391" s="948"/>
      <c r="L391" s="822"/>
      <c r="M391" s="822"/>
      <c r="N391" s="950"/>
      <c r="O391" s="599"/>
      <c r="P391" s="597"/>
      <c r="Q391" s="597"/>
      <c r="R391" s="597"/>
      <c r="S391" s="600"/>
      <c r="V391" s="362">
        <f t="shared" si="115"/>
        <v>389</v>
      </c>
      <c r="W391" s="601" t="str">
        <f t="shared" si="116"/>
        <v/>
      </c>
      <c r="X391" s="601" t="str">
        <f t="shared" si="104"/>
        <v/>
      </c>
      <c r="Y391" s="601" t="str">
        <f t="shared" si="105"/>
        <v/>
      </c>
      <c r="Z391" s="601" t="str">
        <f t="shared" si="106"/>
        <v/>
      </c>
      <c r="AA391" s="601" t="str">
        <f t="shared" si="107"/>
        <v/>
      </c>
      <c r="AB391" s="601" t="str">
        <f t="shared" si="108"/>
        <v/>
      </c>
      <c r="AD391" s="362" t="str">
        <f>IF(AK391&lt;&gt;"",MAX(AD$3:AD390)+1,"")</f>
        <v/>
      </c>
      <c r="AE391" s="362" t="str">
        <f>IF(AL391&lt;&gt;"",MAX(AE$3:AE390)+1,"")</f>
        <v/>
      </c>
      <c r="AF391" s="362" t="str">
        <f>IF(AM391&lt;&gt;"",MAX(AF$3:AF390)+1,"")</f>
        <v/>
      </c>
      <c r="AG391" s="362" t="str">
        <f>IF(AN391&lt;&gt;"",MAX(AG$3:AG390)+1,"")</f>
        <v/>
      </c>
      <c r="AH391" s="362" t="str">
        <f>IF(AO391&lt;&gt;"",MAX(AH$3:AH390)+1,"")</f>
        <v/>
      </c>
      <c r="AI391" s="362" t="str">
        <f>IF(AP391&lt;&gt;"",MAX(AI$3:AI390)+1,"")</f>
        <v/>
      </c>
      <c r="AK391" s="362" t="str">
        <f>IF(B391="","",IF(COUNTIF($AK$3:AL390,B391)=0,B391,""))</f>
        <v/>
      </c>
      <c r="AL391" s="362" t="str">
        <f>IF(C391="","",IF($B391='Oneri di Urbanizzazione'!$E$29,IF(COUNTIF($AL$3:AL390,$C391)=0,$C391,""),""))</f>
        <v/>
      </c>
      <c r="AM391" s="362" t="str">
        <f>IF(D391="","",IF(AND($B391='Oneri di Urbanizzazione'!$E$29,$C391='Oneri di Urbanizzazione'!$E$31),IF(COUNTIF(AM$3:AM390,$D391)=0,$D391,""),""))</f>
        <v/>
      </c>
      <c r="AN391" s="362" t="str">
        <f>IF(E391="","",IF(AND($B391='Oneri di Urbanizzazione'!$E$29,$C391='Oneri di Urbanizzazione'!$E$31,$D391='Oneri di Urbanizzazione'!$E$34),IF(COUNTIF(AN$3:AN390,$E391)=0,$E391,""),""))</f>
        <v/>
      </c>
      <c r="AO391" s="362" t="str">
        <f>IF(F391="","",IF(AND($B391='Oneri di Urbanizzazione'!$E$29,$C391='Oneri di Urbanizzazione'!$E$31,$D391='Oneri di Urbanizzazione'!$E$34,$E391='Oneri di Urbanizzazione'!$E$36),IF(COUNTIF(AO$3:AO390,$F391)=0,$F391,""),""))</f>
        <v/>
      </c>
      <c r="AP391" s="362" t="str">
        <f>IF(G391="","",IF(AND($B391='Oneri di Urbanizzazione'!$E$29,$C391='Oneri di Urbanizzazione'!$E$31,$D391='Oneri di Urbanizzazione'!$E$34,$E391='Oneri di Urbanizzazione'!$E$36,$F391='Oneri di Urbanizzazione'!$E$38),IF(COUNTIF(AP$3:AP390,$G391)=0,$G391,""),""))</f>
        <v/>
      </c>
      <c r="AY391">
        <f t="shared" si="117"/>
        <v>389</v>
      </c>
      <c r="AZ391" s="375" t="str">
        <f t="shared" si="109"/>
        <v/>
      </c>
      <c r="BA391" s="375" t="str">
        <f t="shared" si="110"/>
        <v/>
      </c>
      <c r="BB391" s="375" t="str">
        <f t="shared" si="111"/>
        <v/>
      </c>
      <c r="BC391" s="375" t="str">
        <f t="shared" si="112"/>
        <v/>
      </c>
      <c r="BD391" s="375" t="str">
        <f t="shared" si="113"/>
        <v/>
      </c>
      <c r="BE391" s="375" t="str">
        <f t="shared" si="114"/>
        <v/>
      </c>
      <c r="BI391" t="str">
        <f>IF(BP391&lt;&gt;"",MAX(BI$3:BI390)+1,"")</f>
        <v/>
      </c>
      <c r="BJ391" t="str">
        <f>IF(BQ391&lt;&gt;"",MAX(BJ$3:BJ390)+1,"")</f>
        <v/>
      </c>
      <c r="BK391" t="str">
        <f>IF(BR391&lt;&gt;"",MAX(BK$3:BK390)+1,"")</f>
        <v/>
      </c>
      <c r="BL391" t="str">
        <f>IF(BS391&lt;&gt;"",MAX(BL$3:BL390)+1,"")</f>
        <v/>
      </c>
      <c r="BM391" t="str">
        <f>IF(BT391&lt;&gt;"",MAX(BM$3:BM390)+1,"")</f>
        <v/>
      </c>
      <c r="BN391" t="str">
        <f>IF(BU391&lt;&gt;"",MAX(BN$3:BN390)+1,"")</f>
        <v/>
      </c>
      <c r="BP391" t="str">
        <f>IF(B391&lt;&gt;"",IF(COUNTIF(BP$3:BP390,B391)&gt;0,"",B391),"")</f>
        <v/>
      </c>
      <c r="BQ391" t="str">
        <f>IF(C391&lt;&gt;"",IF(COUNTIF(BQ$3:BQ390,C391)&gt;0,"",C391),"")</f>
        <v/>
      </c>
      <c r="BR391" t="str">
        <f>IF(D391&lt;&gt;"",IF(COUNTIF(BR$3:BR390,D391)&gt;0,"",D391),"")</f>
        <v/>
      </c>
      <c r="BS391" t="str">
        <f>IF(E391&lt;&gt;"",IF(COUNTIF(BS$3:BS390,E391)&gt;0,"",E391),"")</f>
        <v/>
      </c>
      <c r="BT391" t="str">
        <f>IF(F391&lt;&gt;"",IF(COUNTIF(BT$3:BT390,F391)&gt;0,"",F391),"")</f>
        <v/>
      </c>
      <c r="BU391" t="str">
        <f>IF(G391&lt;&gt;"",IF(COUNTIF(BU$3:BU390,G391)&gt;0,"",G391),"")</f>
        <v/>
      </c>
    </row>
    <row r="392" spans="1:73" ht="18" x14ac:dyDescent="0.2">
      <c r="A392" s="595" t="str">
        <f t="shared" si="103"/>
        <v/>
      </c>
      <c r="B392" s="596"/>
      <c r="C392" s="596"/>
      <c r="D392" s="596"/>
      <c r="E392" s="597"/>
      <c r="F392" s="596"/>
      <c r="G392" s="596"/>
      <c r="H392" s="598"/>
      <c r="I392" s="598"/>
      <c r="J392" s="598"/>
      <c r="K392" s="948"/>
      <c r="L392" s="822"/>
      <c r="M392" s="822"/>
      <c r="N392" s="950"/>
      <c r="O392" s="599"/>
      <c r="P392" s="597"/>
      <c r="Q392" s="597"/>
      <c r="R392" s="597"/>
      <c r="S392" s="600"/>
      <c r="V392" s="362">
        <f t="shared" si="115"/>
        <v>390</v>
      </c>
      <c r="W392" s="601" t="str">
        <f t="shared" si="116"/>
        <v/>
      </c>
      <c r="X392" s="601" t="str">
        <f t="shared" si="104"/>
        <v/>
      </c>
      <c r="Y392" s="601" t="str">
        <f t="shared" si="105"/>
        <v/>
      </c>
      <c r="Z392" s="601" t="str">
        <f t="shared" si="106"/>
        <v/>
      </c>
      <c r="AA392" s="601" t="str">
        <f t="shared" si="107"/>
        <v/>
      </c>
      <c r="AB392" s="601" t="str">
        <f t="shared" si="108"/>
        <v/>
      </c>
      <c r="AD392" s="362" t="str">
        <f>IF(AK392&lt;&gt;"",MAX(AD$3:AD391)+1,"")</f>
        <v/>
      </c>
      <c r="AE392" s="362" t="str">
        <f>IF(AL392&lt;&gt;"",MAX(AE$3:AE391)+1,"")</f>
        <v/>
      </c>
      <c r="AF392" s="362" t="str">
        <f>IF(AM392&lt;&gt;"",MAX(AF$3:AF391)+1,"")</f>
        <v/>
      </c>
      <c r="AG392" s="362" t="str">
        <f>IF(AN392&lt;&gt;"",MAX(AG$3:AG391)+1,"")</f>
        <v/>
      </c>
      <c r="AH392" s="362" t="str">
        <f>IF(AO392&lt;&gt;"",MAX(AH$3:AH391)+1,"")</f>
        <v/>
      </c>
      <c r="AI392" s="362" t="str">
        <f>IF(AP392&lt;&gt;"",MAX(AI$3:AI391)+1,"")</f>
        <v/>
      </c>
      <c r="AK392" s="362" t="str">
        <f>IF(B392="","",IF(COUNTIF($AK$3:AL391,B392)=0,B392,""))</f>
        <v/>
      </c>
      <c r="AL392" s="362" t="str">
        <f>IF(C392="","",IF($B392='Oneri di Urbanizzazione'!$E$29,IF(COUNTIF($AL$3:AL391,$C392)=0,$C392,""),""))</f>
        <v/>
      </c>
      <c r="AM392" s="362" t="str">
        <f>IF(D392="","",IF(AND($B392='Oneri di Urbanizzazione'!$E$29,$C392='Oneri di Urbanizzazione'!$E$31),IF(COUNTIF(AM$3:AM391,$D392)=0,$D392,""),""))</f>
        <v/>
      </c>
      <c r="AN392" s="362" t="str">
        <f>IF(E392="","",IF(AND($B392='Oneri di Urbanizzazione'!$E$29,$C392='Oneri di Urbanizzazione'!$E$31,$D392='Oneri di Urbanizzazione'!$E$34),IF(COUNTIF(AN$3:AN391,$E392)=0,$E392,""),""))</f>
        <v/>
      </c>
      <c r="AO392" s="362" t="str">
        <f>IF(F392="","",IF(AND($B392='Oneri di Urbanizzazione'!$E$29,$C392='Oneri di Urbanizzazione'!$E$31,$D392='Oneri di Urbanizzazione'!$E$34,$E392='Oneri di Urbanizzazione'!$E$36),IF(COUNTIF(AO$3:AO391,$F392)=0,$F392,""),""))</f>
        <v/>
      </c>
      <c r="AP392" s="362" t="str">
        <f>IF(G392="","",IF(AND($B392='Oneri di Urbanizzazione'!$E$29,$C392='Oneri di Urbanizzazione'!$E$31,$D392='Oneri di Urbanizzazione'!$E$34,$E392='Oneri di Urbanizzazione'!$E$36,$F392='Oneri di Urbanizzazione'!$E$38),IF(COUNTIF(AP$3:AP391,$G392)=0,$G392,""),""))</f>
        <v/>
      </c>
      <c r="AY392">
        <f t="shared" si="117"/>
        <v>390</v>
      </c>
      <c r="AZ392" s="375" t="str">
        <f t="shared" si="109"/>
        <v/>
      </c>
      <c r="BA392" s="375" t="str">
        <f t="shared" si="110"/>
        <v/>
      </c>
      <c r="BB392" s="375" t="str">
        <f t="shared" si="111"/>
        <v/>
      </c>
      <c r="BC392" s="375" t="str">
        <f t="shared" si="112"/>
        <v/>
      </c>
      <c r="BD392" s="375" t="str">
        <f t="shared" si="113"/>
        <v/>
      </c>
      <c r="BE392" s="375" t="str">
        <f t="shared" si="114"/>
        <v/>
      </c>
      <c r="BI392" t="str">
        <f>IF(BP392&lt;&gt;"",MAX(BI$3:BI391)+1,"")</f>
        <v/>
      </c>
      <c r="BJ392" t="str">
        <f>IF(BQ392&lt;&gt;"",MAX(BJ$3:BJ391)+1,"")</f>
        <v/>
      </c>
      <c r="BK392" t="str">
        <f>IF(BR392&lt;&gt;"",MAX(BK$3:BK391)+1,"")</f>
        <v/>
      </c>
      <c r="BL392" t="str">
        <f>IF(BS392&lt;&gt;"",MAX(BL$3:BL391)+1,"")</f>
        <v/>
      </c>
      <c r="BM392" t="str">
        <f>IF(BT392&lt;&gt;"",MAX(BM$3:BM391)+1,"")</f>
        <v/>
      </c>
      <c r="BN392" t="str">
        <f>IF(BU392&lt;&gt;"",MAX(BN$3:BN391)+1,"")</f>
        <v/>
      </c>
      <c r="BP392" t="str">
        <f>IF(B392&lt;&gt;"",IF(COUNTIF(BP$3:BP391,B392)&gt;0,"",B392),"")</f>
        <v/>
      </c>
      <c r="BQ392" t="str">
        <f>IF(C392&lt;&gt;"",IF(COUNTIF(BQ$3:BQ391,C392)&gt;0,"",C392),"")</f>
        <v/>
      </c>
      <c r="BR392" t="str">
        <f>IF(D392&lt;&gt;"",IF(COUNTIF(BR$3:BR391,D392)&gt;0,"",D392),"")</f>
        <v/>
      </c>
      <c r="BS392" t="str">
        <f>IF(E392&lt;&gt;"",IF(COUNTIF(BS$3:BS391,E392)&gt;0,"",E392),"")</f>
        <v/>
      </c>
      <c r="BT392" t="str">
        <f>IF(F392&lt;&gt;"",IF(COUNTIF(BT$3:BT391,F392)&gt;0,"",F392),"")</f>
        <v/>
      </c>
      <c r="BU392" t="str">
        <f>IF(G392&lt;&gt;"",IF(COUNTIF(BU$3:BU391,G392)&gt;0,"",G392),"")</f>
        <v/>
      </c>
    </row>
    <row r="393" spans="1:73" ht="18" x14ac:dyDescent="0.2">
      <c r="A393" s="595" t="str">
        <f t="shared" si="103"/>
        <v/>
      </c>
      <c r="B393" s="596"/>
      <c r="C393" s="596"/>
      <c r="D393" s="596"/>
      <c r="E393" s="597"/>
      <c r="F393" s="596"/>
      <c r="G393" s="596"/>
      <c r="H393" s="598"/>
      <c r="I393" s="598"/>
      <c r="J393" s="598"/>
      <c r="K393" s="948"/>
      <c r="L393" s="822"/>
      <c r="M393" s="822"/>
      <c r="N393" s="950"/>
      <c r="O393" s="599"/>
      <c r="P393" s="597"/>
      <c r="Q393" s="597"/>
      <c r="R393" s="597"/>
      <c r="S393" s="600"/>
      <c r="V393" s="362">
        <f t="shared" si="115"/>
        <v>391</v>
      </c>
      <c r="W393" s="601" t="str">
        <f t="shared" si="116"/>
        <v/>
      </c>
      <c r="X393" s="601" t="str">
        <f t="shared" si="104"/>
        <v/>
      </c>
      <c r="Y393" s="601" t="str">
        <f t="shared" si="105"/>
        <v/>
      </c>
      <c r="Z393" s="601" t="str">
        <f t="shared" si="106"/>
        <v/>
      </c>
      <c r="AA393" s="601" t="str">
        <f t="shared" si="107"/>
        <v/>
      </c>
      <c r="AB393" s="601" t="str">
        <f t="shared" si="108"/>
        <v/>
      </c>
      <c r="AD393" s="362" t="str">
        <f>IF(AK393&lt;&gt;"",MAX(AD$3:AD392)+1,"")</f>
        <v/>
      </c>
      <c r="AE393" s="362" t="str">
        <f>IF(AL393&lt;&gt;"",MAX(AE$3:AE392)+1,"")</f>
        <v/>
      </c>
      <c r="AF393" s="362" t="str">
        <f>IF(AM393&lt;&gt;"",MAX(AF$3:AF392)+1,"")</f>
        <v/>
      </c>
      <c r="AG393" s="362" t="str">
        <f>IF(AN393&lt;&gt;"",MAX(AG$3:AG392)+1,"")</f>
        <v/>
      </c>
      <c r="AH393" s="362" t="str">
        <f>IF(AO393&lt;&gt;"",MAX(AH$3:AH392)+1,"")</f>
        <v/>
      </c>
      <c r="AI393" s="362" t="str">
        <f>IF(AP393&lt;&gt;"",MAX(AI$3:AI392)+1,"")</f>
        <v/>
      </c>
      <c r="AK393" s="362" t="str">
        <f>IF(B393="","",IF(COUNTIF($AK$3:AL392,B393)=0,B393,""))</f>
        <v/>
      </c>
      <c r="AL393" s="362" t="str">
        <f>IF(C393="","",IF($B393='Oneri di Urbanizzazione'!$E$29,IF(COUNTIF($AL$3:AL392,$C393)=0,$C393,""),""))</f>
        <v/>
      </c>
      <c r="AM393" s="362" t="str">
        <f>IF(D393="","",IF(AND($B393='Oneri di Urbanizzazione'!$E$29,$C393='Oneri di Urbanizzazione'!$E$31),IF(COUNTIF(AM$3:AM392,$D393)=0,$D393,""),""))</f>
        <v/>
      </c>
      <c r="AN393" s="362" t="str">
        <f>IF(E393="","",IF(AND($B393='Oneri di Urbanizzazione'!$E$29,$C393='Oneri di Urbanizzazione'!$E$31,$D393='Oneri di Urbanizzazione'!$E$34),IF(COUNTIF(AN$3:AN392,$E393)=0,$E393,""),""))</f>
        <v/>
      </c>
      <c r="AO393" s="362" t="str">
        <f>IF(F393="","",IF(AND($B393='Oneri di Urbanizzazione'!$E$29,$C393='Oneri di Urbanizzazione'!$E$31,$D393='Oneri di Urbanizzazione'!$E$34,$E393='Oneri di Urbanizzazione'!$E$36),IF(COUNTIF(AO$3:AO392,$F393)=0,$F393,""),""))</f>
        <v/>
      </c>
      <c r="AP393" s="362" t="str">
        <f>IF(G393="","",IF(AND($B393='Oneri di Urbanizzazione'!$E$29,$C393='Oneri di Urbanizzazione'!$E$31,$D393='Oneri di Urbanizzazione'!$E$34,$E393='Oneri di Urbanizzazione'!$E$36,$F393='Oneri di Urbanizzazione'!$E$38),IF(COUNTIF(AP$3:AP392,$G393)=0,$G393,""),""))</f>
        <v/>
      </c>
      <c r="AY393">
        <f t="shared" si="117"/>
        <v>391</v>
      </c>
      <c r="AZ393" s="375" t="str">
        <f t="shared" si="109"/>
        <v/>
      </c>
      <c r="BA393" s="375" t="str">
        <f t="shared" si="110"/>
        <v/>
      </c>
      <c r="BB393" s="375" t="str">
        <f t="shared" si="111"/>
        <v/>
      </c>
      <c r="BC393" s="375" t="str">
        <f t="shared" si="112"/>
        <v/>
      </c>
      <c r="BD393" s="375" t="str">
        <f t="shared" si="113"/>
        <v/>
      </c>
      <c r="BE393" s="375" t="str">
        <f t="shared" si="114"/>
        <v/>
      </c>
      <c r="BI393" t="str">
        <f>IF(BP393&lt;&gt;"",MAX(BI$3:BI392)+1,"")</f>
        <v/>
      </c>
      <c r="BJ393" t="str">
        <f>IF(BQ393&lt;&gt;"",MAX(BJ$3:BJ392)+1,"")</f>
        <v/>
      </c>
      <c r="BK393" t="str">
        <f>IF(BR393&lt;&gt;"",MAX(BK$3:BK392)+1,"")</f>
        <v/>
      </c>
      <c r="BL393" t="str">
        <f>IF(BS393&lt;&gt;"",MAX(BL$3:BL392)+1,"")</f>
        <v/>
      </c>
      <c r="BM393" t="str">
        <f>IF(BT393&lt;&gt;"",MAX(BM$3:BM392)+1,"")</f>
        <v/>
      </c>
      <c r="BN393" t="str">
        <f>IF(BU393&lt;&gt;"",MAX(BN$3:BN392)+1,"")</f>
        <v/>
      </c>
      <c r="BP393" t="str">
        <f>IF(B393&lt;&gt;"",IF(COUNTIF(BP$3:BP392,B393)&gt;0,"",B393),"")</f>
        <v/>
      </c>
      <c r="BQ393" t="str">
        <f>IF(C393&lt;&gt;"",IF(COUNTIF(BQ$3:BQ392,C393)&gt;0,"",C393),"")</f>
        <v/>
      </c>
      <c r="BR393" t="str">
        <f>IF(D393&lt;&gt;"",IF(COUNTIF(BR$3:BR392,D393)&gt;0,"",D393),"")</f>
        <v/>
      </c>
      <c r="BS393" t="str">
        <f>IF(E393&lt;&gt;"",IF(COUNTIF(BS$3:BS392,E393)&gt;0,"",E393),"")</f>
        <v/>
      </c>
      <c r="BT393" t="str">
        <f>IF(F393&lt;&gt;"",IF(COUNTIF(BT$3:BT392,F393)&gt;0,"",F393),"")</f>
        <v/>
      </c>
      <c r="BU393" t="str">
        <f>IF(G393&lt;&gt;"",IF(COUNTIF(BU$3:BU392,G393)&gt;0,"",G393),"")</f>
        <v/>
      </c>
    </row>
    <row r="394" spans="1:73" ht="18" x14ac:dyDescent="0.2">
      <c r="A394" s="595" t="str">
        <f t="shared" si="103"/>
        <v/>
      </c>
      <c r="B394" s="596"/>
      <c r="C394" s="596"/>
      <c r="D394" s="596"/>
      <c r="E394" s="597"/>
      <c r="F394" s="596"/>
      <c r="G394" s="596"/>
      <c r="H394" s="598"/>
      <c r="I394" s="598"/>
      <c r="J394" s="598"/>
      <c r="K394" s="948"/>
      <c r="L394" s="822"/>
      <c r="M394" s="822"/>
      <c r="N394" s="950"/>
      <c r="O394" s="599"/>
      <c r="P394" s="597"/>
      <c r="Q394" s="597"/>
      <c r="R394" s="597"/>
      <c r="S394" s="600"/>
      <c r="V394" s="362">
        <f t="shared" si="115"/>
        <v>392</v>
      </c>
      <c r="W394" s="601" t="str">
        <f t="shared" si="116"/>
        <v/>
      </c>
      <c r="X394" s="601" t="str">
        <f t="shared" si="104"/>
        <v/>
      </c>
      <c r="Y394" s="601" t="str">
        <f t="shared" si="105"/>
        <v/>
      </c>
      <c r="Z394" s="601" t="str">
        <f t="shared" si="106"/>
        <v/>
      </c>
      <c r="AA394" s="601" t="str">
        <f t="shared" si="107"/>
        <v/>
      </c>
      <c r="AB394" s="601" t="str">
        <f t="shared" si="108"/>
        <v/>
      </c>
      <c r="AD394" s="362" t="str">
        <f>IF(AK394&lt;&gt;"",MAX(AD$3:AD393)+1,"")</f>
        <v/>
      </c>
      <c r="AE394" s="362" t="str">
        <f>IF(AL394&lt;&gt;"",MAX(AE$3:AE393)+1,"")</f>
        <v/>
      </c>
      <c r="AF394" s="362" t="str">
        <f>IF(AM394&lt;&gt;"",MAX(AF$3:AF393)+1,"")</f>
        <v/>
      </c>
      <c r="AG394" s="362" t="str">
        <f>IF(AN394&lt;&gt;"",MAX(AG$3:AG393)+1,"")</f>
        <v/>
      </c>
      <c r="AH394" s="362" t="str">
        <f>IF(AO394&lt;&gt;"",MAX(AH$3:AH393)+1,"")</f>
        <v/>
      </c>
      <c r="AI394" s="362" t="str">
        <f>IF(AP394&lt;&gt;"",MAX(AI$3:AI393)+1,"")</f>
        <v/>
      </c>
      <c r="AK394" s="362" t="str">
        <f>IF(B394="","",IF(COUNTIF($AK$3:AL393,B394)=0,B394,""))</f>
        <v/>
      </c>
      <c r="AL394" s="362" t="str">
        <f>IF(C394="","",IF($B394='Oneri di Urbanizzazione'!$E$29,IF(COUNTIF($AL$3:AL393,$C394)=0,$C394,""),""))</f>
        <v/>
      </c>
      <c r="AM394" s="362" t="str">
        <f>IF(D394="","",IF(AND($B394='Oneri di Urbanizzazione'!$E$29,$C394='Oneri di Urbanizzazione'!$E$31),IF(COUNTIF(AM$3:AM393,$D394)=0,$D394,""),""))</f>
        <v/>
      </c>
      <c r="AN394" s="362" t="str">
        <f>IF(E394="","",IF(AND($B394='Oneri di Urbanizzazione'!$E$29,$C394='Oneri di Urbanizzazione'!$E$31,$D394='Oneri di Urbanizzazione'!$E$34),IF(COUNTIF(AN$3:AN393,$E394)=0,$E394,""),""))</f>
        <v/>
      </c>
      <c r="AO394" s="362" t="str">
        <f>IF(F394="","",IF(AND($B394='Oneri di Urbanizzazione'!$E$29,$C394='Oneri di Urbanizzazione'!$E$31,$D394='Oneri di Urbanizzazione'!$E$34,$E394='Oneri di Urbanizzazione'!$E$36),IF(COUNTIF(AO$3:AO393,$F394)=0,$F394,""),""))</f>
        <v/>
      </c>
      <c r="AP394" s="362" t="str">
        <f>IF(G394="","",IF(AND($B394='Oneri di Urbanizzazione'!$E$29,$C394='Oneri di Urbanizzazione'!$E$31,$D394='Oneri di Urbanizzazione'!$E$34,$E394='Oneri di Urbanizzazione'!$E$36,$F394='Oneri di Urbanizzazione'!$E$38),IF(COUNTIF(AP$3:AP393,$G394)=0,$G394,""),""))</f>
        <v/>
      </c>
      <c r="AY394">
        <f t="shared" si="117"/>
        <v>392</v>
      </c>
      <c r="AZ394" s="375" t="str">
        <f t="shared" si="109"/>
        <v/>
      </c>
      <c r="BA394" s="375" t="str">
        <f t="shared" si="110"/>
        <v/>
      </c>
      <c r="BB394" s="375" t="str">
        <f t="shared" si="111"/>
        <v/>
      </c>
      <c r="BC394" s="375" t="str">
        <f t="shared" si="112"/>
        <v/>
      </c>
      <c r="BD394" s="375" t="str">
        <f t="shared" si="113"/>
        <v/>
      </c>
      <c r="BE394" s="375" t="str">
        <f t="shared" si="114"/>
        <v/>
      </c>
      <c r="BI394" t="str">
        <f>IF(BP394&lt;&gt;"",MAX(BI$3:BI393)+1,"")</f>
        <v/>
      </c>
      <c r="BJ394" t="str">
        <f>IF(BQ394&lt;&gt;"",MAX(BJ$3:BJ393)+1,"")</f>
        <v/>
      </c>
      <c r="BK394" t="str">
        <f>IF(BR394&lt;&gt;"",MAX(BK$3:BK393)+1,"")</f>
        <v/>
      </c>
      <c r="BL394" t="str">
        <f>IF(BS394&lt;&gt;"",MAX(BL$3:BL393)+1,"")</f>
        <v/>
      </c>
      <c r="BM394" t="str">
        <f>IF(BT394&lt;&gt;"",MAX(BM$3:BM393)+1,"")</f>
        <v/>
      </c>
      <c r="BN394" t="str">
        <f>IF(BU394&lt;&gt;"",MAX(BN$3:BN393)+1,"")</f>
        <v/>
      </c>
      <c r="BP394" t="str">
        <f>IF(B394&lt;&gt;"",IF(COUNTIF(BP$3:BP393,B394)&gt;0,"",B394),"")</f>
        <v/>
      </c>
      <c r="BQ394" t="str">
        <f>IF(C394&lt;&gt;"",IF(COUNTIF(BQ$3:BQ393,C394)&gt;0,"",C394),"")</f>
        <v/>
      </c>
      <c r="BR394" t="str">
        <f>IF(D394&lt;&gt;"",IF(COUNTIF(BR$3:BR393,D394)&gt;0,"",D394),"")</f>
        <v/>
      </c>
      <c r="BS394" t="str">
        <f>IF(E394&lt;&gt;"",IF(COUNTIF(BS$3:BS393,E394)&gt;0,"",E394),"")</f>
        <v/>
      </c>
      <c r="BT394" t="str">
        <f>IF(F394&lt;&gt;"",IF(COUNTIF(BT$3:BT393,F394)&gt;0,"",F394),"")</f>
        <v/>
      </c>
      <c r="BU394" t="str">
        <f>IF(G394&lt;&gt;"",IF(COUNTIF(BU$3:BU393,G394)&gt;0,"",G394),"")</f>
        <v/>
      </c>
    </row>
    <row r="395" spans="1:73" ht="18" x14ac:dyDescent="0.2">
      <c r="A395" s="595" t="str">
        <f t="shared" si="103"/>
        <v/>
      </c>
      <c r="B395" s="596"/>
      <c r="C395" s="596"/>
      <c r="D395" s="596"/>
      <c r="E395" s="597"/>
      <c r="F395" s="596"/>
      <c r="G395" s="596"/>
      <c r="H395" s="598"/>
      <c r="I395" s="598"/>
      <c r="J395" s="598"/>
      <c r="K395" s="948"/>
      <c r="L395" s="822"/>
      <c r="M395" s="822"/>
      <c r="N395" s="950"/>
      <c r="O395" s="599"/>
      <c r="P395" s="597"/>
      <c r="Q395" s="597"/>
      <c r="R395" s="597"/>
      <c r="S395" s="600"/>
      <c r="V395" s="362">
        <f t="shared" si="115"/>
        <v>393</v>
      </c>
      <c r="W395" s="601" t="str">
        <f t="shared" si="116"/>
        <v/>
      </c>
      <c r="X395" s="601" t="str">
        <f t="shared" si="104"/>
        <v/>
      </c>
      <c r="Y395" s="601" t="str">
        <f t="shared" si="105"/>
        <v/>
      </c>
      <c r="Z395" s="601" t="str">
        <f t="shared" si="106"/>
        <v/>
      </c>
      <c r="AA395" s="601" t="str">
        <f t="shared" si="107"/>
        <v/>
      </c>
      <c r="AB395" s="601" t="str">
        <f t="shared" si="108"/>
        <v/>
      </c>
      <c r="AD395" s="362" t="str">
        <f>IF(AK395&lt;&gt;"",MAX(AD$3:AD394)+1,"")</f>
        <v/>
      </c>
      <c r="AE395" s="362" t="str">
        <f>IF(AL395&lt;&gt;"",MAX(AE$3:AE394)+1,"")</f>
        <v/>
      </c>
      <c r="AF395" s="362" t="str">
        <f>IF(AM395&lt;&gt;"",MAX(AF$3:AF394)+1,"")</f>
        <v/>
      </c>
      <c r="AG395" s="362" t="str">
        <f>IF(AN395&lt;&gt;"",MAX(AG$3:AG394)+1,"")</f>
        <v/>
      </c>
      <c r="AH395" s="362" t="str">
        <f>IF(AO395&lt;&gt;"",MAX(AH$3:AH394)+1,"")</f>
        <v/>
      </c>
      <c r="AI395" s="362" t="str">
        <f>IF(AP395&lt;&gt;"",MAX(AI$3:AI394)+1,"")</f>
        <v/>
      </c>
      <c r="AK395" s="362" t="str">
        <f>IF(B395="","",IF(COUNTIF($AK$3:AL394,B395)=0,B395,""))</f>
        <v/>
      </c>
      <c r="AL395" s="362" t="str">
        <f>IF(C395="","",IF($B395='Oneri di Urbanizzazione'!$E$29,IF(COUNTIF($AL$3:AL394,$C395)=0,$C395,""),""))</f>
        <v/>
      </c>
      <c r="AM395" s="362" t="str">
        <f>IF(D395="","",IF(AND($B395='Oneri di Urbanizzazione'!$E$29,$C395='Oneri di Urbanizzazione'!$E$31),IF(COUNTIF(AM$3:AM394,$D395)=0,$D395,""),""))</f>
        <v/>
      </c>
      <c r="AN395" s="362" t="str">
        <f>IF(E395="","",IF(AND($B395='Oneri di Urbanizzazione'!$E$29,$C395='Oneri di Urbanizzazione'!$E$31,$D395='Oneri di Urbanizzazione'!$E$34),IF(COUNTIF(AN$3:AN394,$E395)=0,$E395,""),""))</f>
        <v/>
      </c>
      <c r="AO395" s="362" t="str">
        <f>IF(F395="","",IF(AND($B395='Oneri di Urbanizzazione'!$E$29,$C395='Oneri di Urbanizzazione'!$E$31,$D395='Oneri di Urbanizzazione'!$E$34,$E395='Oneri di Urbanizzazione'!$E$36),IF(COUNTIF(AO$3:AO394,$F395)=0,$F395,""),""))</f>
        <v/>
      </c>
      <c r="AP395" s="362" t="str">
        <f>IF(G395="","",IF(AND($B395='Oneri di Urbanizzazione'!$E$29,$C395='Oneri di Urbanizzazione'!$E$31,$D395='Oneri di Urbanizzazione'!$E$34,$E395='Oneri di Urbanizzazione'!$E$36,$F395='Oneri di Urbanizzazione'!$E$38),IF(COUNTIF(AP$3:AP394,$G395)=0,$G395,""),""))</f>
        <v/>
      </c>
      <c r="AY395">
        <f t="shared" si="117"/>
        <v>393</v>
      </c>
      <c r="AZ395" s="375" t="str">
        <f t="shared" si="109"/>
        <v/>
      </c>
      <c r="BA395" s="375" t="str">
        <f t="shared" si="110"/>
        <v/>
      </c>
      <c r="BB395" s="375" t="str">
        <f t="shared" si="111"/>
        <v/>
      </c>
      <c r="BC395" s="375" t="str">
        <f t="shared" si="112"/>
        <v/>
      </c>
      <c r="BD395" s="375" t="str">
        <f t="shared" si="113"/>
        <v/>
      </c>
      <c r="BE395" s="375" t="str">
        <f t="shared" si="114"/>
        <v/>
      </c>
      <c r="BI395" t="str">
        <f>IF(BP395&lt;&gt;"",MAX(BI$3:BI394)+1,"")</f>
        <v/>
      </c>
      <c r="BJ395" t="str">
        <f>IF(BQ395&lt;&gt;"",MAX(BJ$3:BJ394)+1,"")</f>
        <v/>
      </c>
      <c r="BK395" t="str">
        <f>IF(BR395&lt;&gt;"",MAX(BK$3:BK394)+1,"")</f>
        <v/>
      </c>
      <c r="BL395" t="str">
        <f>IF(BS395&lt;&gt;"",MAX(BL$3:BL394)+1,"")</f>
        <v/>
      </c>
      <c r="BM395" t="str">
        <f>IF(BT395&lt;&gt;"",MAX(BM$3:BM394)+1,"")</f>
        <v/>
      </c>
      <c r="BN395" t="str">
        <f>IF(BU395&lt;&gt;"",MAX(BN$3:BN394)+1,"")</f>
        <v/>
      </c>
      <c r="BP395" t="str">
        <f>IF(B395&lt;&gt;"",IF(COUNTIF(BP$3:BP394,B395)&gt;0,"",B395),"")</f>
        <v/>
      </c>
      <c r="BQ395" t="str">
        <f>IF(C395&lt;&gt;"",IF(COUNTIF(BQ$3:BQ394,C395)&gt;0,"",C395),"")</f>
        <v/>
      </c>
      <c r="BR395" t="str">
        <f>IF(D395&lt;&gt;"",IF(COUNTIF(BR$3:BR394,D395)&gt;0,"",D395),"")</f>
        <v/>
      </c>
      <c r="BS395" t="str">
        <f>IF(E395&lt;&gt;"",IF(COUNTIF(BS$3:BS394,E395)&gt;0,"",E395),"")</f>
        <v/>
      </c>
      <c r="BT395" t="str">
        <f>IF(F395&lt;&gt;"",IF(COUNTIF(BT$3:BT394,F395)&gt;0,"",F395),"")</f>
        <v/>
      </c>
      <c r="BU395" t="str">
        <f>IF(G395&lt;&gt;"",IF(COUNTIF(BU$3:BU394,G395)&gt;0,"",G395),"")</f>
        <v/>
      </c>
    </row>
    <row r="396" spans="1:73" ht="18" x14ac:dyDescent="0.2">
      <c r="A396" s="595" t="str">
        <f t="shared" si="103"/>
        <v/>
      </c>
      <c r="B396" s="596"/>
      <c r="C396" s="596"/>
      <c r="D396" s="596"/>
      <c r="E396" s="597"/>
      <c r="F396" s="596"/>
      <c r="G396" s="596"/>
      <c r="H396" s="598"/>
      <c r="I396" s="598"/>
      <c r="J396" s="598"/>
      <c r="K396" s="948"/>
      <c r="L396" s="822"/>
      <c r="M396" s="822"/>
      <c r="N396" s="950"/>
      <c r="O396" s="599"/>
      <c r="P396" s="597"/>
      <c r="Q396" s="597"/>
      <c r="R396" s="597"/>
      <c r="S396" s="600"/>
      <c r="V396" s="362">
        <f t="shared" si="115"/>
        <v>394</v>
      </c>
      <c r="W396" s="601" t="str">
        <f t="shared" si="116"/>
        <v/>
      </c>
      <c r="X396" s="601" t="str">
        <f t="shared" si="104"/>
        <v/>
      </c>
      <c r="Y396" s="601" t="str">
        <f t="shared" si="105"/>
        <v/>
      </c>
      <c r="Z396" s="601" t="str">
        <f t="shared" si="106"/>
        <v/>
      </c>
      <c r="AA396" s="601" t="str">
        <f t="shared" si="107"/>
        <v/>
      </c>
      <c r="AB396" s="601" t="str">
        <f t="shared" si="108"/>
        <v/>
      </c>
      <c r="AD396" s="362" t="str">
        <f>IF(AK396&lt;&gt;"",MAX(AD$3:AD395)+1,"")</f>
        <v/>
      </c>
      <c r="AE396" s="362" t="str">
        <f>IF(AL396&lt;&gt;"",MAX(AE$3:AE395)+1,"")</f>
        <v/>
      </c>
      <c r="AF396" s="362" t="str">
        <f>IF(AM396&lt;&gt;"",MAX(AF$3:AF395)+1,"")</f>
        <v/>
      </c>
      <c r="AG396" s="362" t="str">
        <f>IF(AN396&lt;&gt;"",MAX(AG$3:AG395)+1,"")</f>
        <v/>
      </c>
      <c r="AH396" s="362" t="str">
        <f>IF(AO396&lt;&gt;"",MAX(AH$3:AH395)+1,"")</f>
        <v/>
      </c>
      <c r="AI396" s="362" t="str">
        <f>IF(AP396&lt;&gt;"",MAX(AI$3:AI395)+1,"")</f>
        <v/>
      </c>
      <c r="AK396" s="362" t="str">
        <f>IF(B396="","",IF(COUNTIF($AK$3:AL395,B396)=0,B396,""))</f>
        <v/>
      </c>
      <c r="AL396" s="362" t="str">
        <f>IF(C396="","",IF($B396='Oneri di Urbanizzazione'!$E$29,IF(COUNTIF($AL$3:AL395,$C396)=0,$C396,""),""))</f>
        <v/>
      </c>
      <c r="AM396" s="362" t="str">
        <f>IF(D396="","",IF(AND($B396='Oneri di Urbanizzazione'!$E$29,$C396='Oneri di Urbanizzazione'!$E$31),IF(COUNTIF(AM$3:AM395,$D396)=0,$D396,""),""))</f>
        <v/>
      </c>
      <c r="AN396" s="362" t="str">
        <f>IF(E396="","",IF(AND($B396='Oneri di Urbanizzazione'!$E$29,$C396='Oneri di Urbanizzazione'!$E$31,$D396='Oneri di Urbanizzazione'!$E$34),IF(COUNTIF(AN$3:AN395,$E396)=0,$E396,""),""))</f>
        <v/>
      </c>
      <c r="AO396" s="362" t="str">
        <f>IF(F396="","",IF(AND($B396='Oneri di Urbanizzazione'!$E$29,$C396='Oneri di Urbanizzazione'!$E$31,$D396='Oneri di Urbanizzazione'!$E$34,$E396='Oneri di Urbanizzazione'!$E$36),IF(COUNTIF(AO$3:AO395,$F396)=0,$F396,""),""))</f>
        <v/>
      </c>
      <c r="AP396" s="362" t="str">
        <f>IF(G396="","",IF(AND($B396='Oneri di Urbanizzazione'!$E$29,$C396='Oneri di Urbanizzazione'!$E$31,$D396='Oneri di Urbanizzazione'!$E$34,$E396='Oneri di Urbanizzazione'!$E$36,$F396='Oneri di Urbanizzazione'!$E$38),IF(COUNTIF(AP$3:AP395,$G396)=0,$G396,""),""))</f>
        <v/>
      </c>
      <c r="AY396">
        <f t="shared" si="117"/>
        <v>394</v>
      </c>
      <c r="AZ396" s="375" t="str">
        <f t="shared" si="109"/>
        <v/>
      </c>
      <c r="BA396" s="375" t="str">
        <f t="shared" si="110"/>
        <v/>
      </c>
      <c r="BB396" s="375" t="str">
        <f t="shared" si="111"/>
        <v/>
      </c>
      <c r="BC396" s="375" t="str">
        <f t="shared" si="112"/>
        <v/>
      </c>
      <c r="BD396" s="375" t="str">
        <f t="shared" si="113"/>
        <v/>
      </c>
      <c r="BE396" s="375" t="str">
        <f t="shared" si="114"/>
        <v/>
      </c>
      <c r="BI396" t="str">
        <f>IF(BP396&lt;&gt;"",MAX(BI$3:BI395)+1,"")</f>
        <v/>
      </c>
      <c r="BJ396" t="str">
        <f>IF(BQ396&lt;&gt;"",MAX(BJ$3:BJ395)+1,"")</f>
        <v/>
      </c>
      <c r="BK396" t="str">
        <f>IF(BR396&lt;&gt;"",MAX(BK$3:BK395)+1,"")</f>
        <v/>
      </c>
      <c r="BL396" t="str">
        <f>IF(BS396&lt;&gt;"",MAX(BL$3:BL395)+1,"")</f>
        <v/>
      </c>
      <c r="BM396" t="str">
        <f>IF(BT396&lt;&gt;"",MAX(BM$3:BM395)+1,"")</f>
        <v/>
      </c>
      <c r="BN396" t="str">
        <f>IF(BU396&lt;&gt;"",MAX(BN$3:BN395)+1,"")</f>
        <v/>
      </c>
      <c r="BP396" t="str">
        <f>IF(B396&lt;&gt;"",IF(COUNTIF(BP$3:BP395,B396)&gt;0,"",B396),"")</f>
        <v/>
      </c>
      <c r="BQ396" t="str">
        <f>IF(C396&lt;&gt;"",IF(COUNTIF(BQ$3:BQ395,C396)&gt;0,"",C396),"")</f>
        <v/>
      </c>
      <c r="BR396" t="str">
        <f>IF(D396&lt;&gt;"",IF(COUNTIF(BR$3:BR395,D396)&gt;0,"",D396),"")</f>
        <v/>
      </c>
      <c r="BS396" t="str">
        <f>IF(E396&lt;&gt;"",IF(COUNTIF(BS$3:BS395,E396)&gt;0,"",E396),"")</f>
        <v/>
      </c>
      <c r="BT396" t="str">
        <f>IF(F396&lt;&gt;"",IF(COUNTIF(BT$3:BT395,F396)&gt;0,"",F396),"")</f>
        <v/>
      </c>
      <c r="BU396" t="str">
        <f>IF(G396&lt;&gt;"",IF(COUNTIF(BU$3:BU395,G396)&gt;0,"",G396),"")</f>
        <v/>
      </c>
    </row>
    <row r="397" spans="1:73" ht="18" x14ac:dyDescent="0.2">
      <c r="A397" s="595" t="str">
        <f t="shared" si="103"/>
        <v/>
      </c>
      <c r="B397" s="596"/>
      <c r="C397" s="596"/>
      <c r="D397" s="596"/>
      <c r="E397" s="597"/>
      <c r="F397" s="596"/>
      <c r="G397" s="596"/>
      <c r="H397" s="598"/>
      <c r="I397" s="598"/>
      <c r="J397" s="598"/>
      <c r="K397" s="948"/>
      <c r="L397" s="822"/>
      <c r="M397" s="822"/>
      <c r="N397" s="950"/>
      <c r="O397" s="599"/>
      <c r="P397" s="597"/>
      <c r="Q397" s="597"/>
      <c r="R397" s="597"/>
      <c r="S397" s="600"/>
      <c r="V397" s="362">
        <f t="shared" si="115"/>
        <v>395</v>
      </c>
      <c r="W397" s="601" t="str">
        <f t="shared" si="116"/>
        <v/>
      </c>
      <c r="X397" s="601" t="str">
        <f t="shared" si="104"/>
        <v/>
      </c>
      <c r="Y397" s="601" t="str">
        <f t="shared" si="105"/>
        <v/>
      </c>
      <c r="Z397" s="601" t="str">
        <f t="shared" si="106"/>
        <v/>
      </c>
      <c r="AA397" s="601" t="str">
        <f t="shared" si="107"/>
        <v/>
      </c>
      <c r="AB397" s="601" t="str">
        <f t="shared" si="108"/>
        <v/>
      </c>
      <c r="AD397" s="362" t="str">
        <f>IF(AK397&lt;&gt;"",MAX(AD$3:AD396)+1,"")</f>
        <v/>
      </c>
      <c r="AE397" s="362" t="str">
        <f>IF(AL397&lt;&gt;"",MAX(AE$3:AE396)+1,"")</f>
        <v/>
      </c>
      <c r="AF397" s="362" t="str">
        <f>IF(AM397&lt;&gt;"",MAX(AF$3:AF396)+1,"")</f>
        <v/>
      </c>
      <c r="AG397" s="362" t="str">
        <f>IF(AN397&lt;&gt;"",MAX(AG$3:AG396)+1,"")</f>
        <v/>
      </c>
      <c r="AH397" s="362" t="str">
        <f>IF(AO397&lt;&gt;"",MAX(AH$3:AH396)+1,"")</f>
        <v/>
      </c>
      <c r="AI397" s="362" t="str">
        <f>IF(AP397&lt;&gt;"",MAX(AI$3:AI396)+1,"")</f>
        <v/>
      </c>
      <c r="AK397" s="362" t="str">
        <f>IF(B397="","",IF(COUNTIF($AK$3:AL396,B397)=0,B397,""))</f>
        <v/>
      </c>
      <c r="AL397" s="362" t="str">
        <f>IF(C397="","",IF($B397='Oneri di Urbanizzazione'!$E$29,IF(COUNTIF($AL$3:AL396,$C397)=0,$C397,""),""))</f>
        <v/>
      </c>
      <c r="AM397" s="362" t="str">
        <f>IF(D397="","",IF(AND($B397='Oneri di Urbanizzazione'!$E$29,$C397='Oneri di Urbanizzazione'!$E$31),IF(COUNTIF(AM$3:AM396,$D397)=0,$D397,""),""))</f>
        <v/>
      </c>
      <c r="AN397" s="362" t="str">
        <f>IF(E397="","",IF(AND($B397='Oneri di Urbanizzazione'!$E$29,$C397='Oneri di Urbanizzazione'!$E$31,$D397='Oneri di Urbanizzazione'!$E$34),IF(COUNTIF(AN$3:AN396,$E397)=0,$E397,""),""))</f>
        <v/>
      </c>
      <c r="AO397" s="362" t="str">
        <f>IF(F397="","",IF(AND($B397='Oneri di Urbanizzazione'!$E$29,$C397='Oneri di Urbanizzazione'!$E$31,$D397='Oneri di Urbanizzazione'!$E$34,$E397='Oneri di Urbanizzazione'!$E$36),IF(COUNTIF(AO$3:AO396,$F397)=0,$F397,""),""))</f>
        <v/>
      </c>
      <c r="AP397" s="362" t="str">
        <f>IF(G397="","",IF(AND($B397='Oneri di Urbanizzazione'!$E$29,$C397='Oneri di Urbanizzazione'!$E$31,$D397='Oneri di Urbanizzazione'!$E$34,$E397='Oneri di Urbanizzazione'!$E$36,$F397='Oneri di Urbanizzazione'!$E$38),IF(COUNTIF(AP$3:AP396,$G397)=0,$G397,""),""))</f>
        <v/>
      </c>
      <c r="AY397">
        <f t="shared" si="117"/>
        <v>395</v>
      </c>
      <c r="AZ397" s="375" t="str">
        <f t="shared" si="109"/>
        <v/>
      </c>
      <c r="BA397" s="375" t="str">
        <f t="shared" si="110"/>
        <v/>
      </c>
      <c r="BB397" s="375" t="str">
        <f t="shared" si="111"/>
        <v/>
      </c>
      <c r="BC397" s="375" t="str">
        <f t="shared" si="112"/>
        <v/>
      </c>
      <c r="BD397" s="375" t="str">
        <f t="shared" si="113"/>
        <v/>
      </c>
      <c r="BE397" s="375" t="str">
        <f t="shared" si="114"/>
        <v/>
      </c>
      <c r="BI397" t="str">
        <f>IF(BP397&lt;&gt;"",MAX(BI$3:BI396)+1,"")</f>
        <v/>
      </c>
      <c r="BJ397" t="str">
        <f>IF(BQ397&lt;&gt;"",MAX(BJ$3:BJ396)+1,"")</f>
        <v/>
      </c>
      <c r="BK397" t="str">
        <f>IF(BR397&lt;&gt;"",MAX(BK$3:BK396)+1,"")</f>
        <v/>
      </c>
      <c r="BL397" t="str">
        <f>IF(BS397&lt;&gt;"",MAX(BL$3:BL396)+1,"")</f>
        <v/>
      </c>
      <c r="BM397" t="str">
        <f>IF(BT397&lt;&gt;"",MAX(BM$3:BM396)+1,"")</f>
        <v/>
      </c>
      <c r="BN397" t="str">
        <f>IF(BU397&lt;&gt;"",MAX(BN$3:BN396)+1,"")</f>
        <v/>
      </c>
      <c r="BP397" t="str">
        <f>IF(B397&lt;&gt;"",IF(COUNTIF(BP$3:BP396,B397)&gt;0,"",B397),"")</f>
        <v/>
      </c>
      <c r="BQ397" t="str">
        <f>IF(C397&lt;&gt;"",IF(COUNTIF(BQ$3:BQ396,C397)&gt;0,"",C397),"")</f>
        <v/>
      </c>
      <c r="BR397" t="str">
        <f>IF(D397&lt;&gt;"",IF(COUNTIF(BR$3:BR396,D397)&gt;0,"",D397),"")</f>
        <v/>
      </c>
      <c r="BS397" t="str">
        <f>IF(E397&lt;&gt;"",IF(COUNTIF(BS$3:BS396,E397)&gt;0,"",E397),"")</f>
        <v/>
      </c>
      <c r="BT397" t="str">
        <f>IF(F397&lt;&gt;"",IF(COUNTIF(BT$3:BT396,F397)&gt;0,"",F397),"")</f>
        <v/>
      </c>
      <c r="BU397" t="str">
        <f>IF(G397&lt;&gt;"",IF(COUNTIF(BU$3:BU396,G397)&gt;0,"",G397),"")</f>
        <v/>
      </c>
    </row>
    <row r="398" spans="1:73" ht="18" x14ac:dyDescent="0.2">
      <c r="A398" s="595" t="str">
        <f t="shared" si="103"/>
        <v/>
      </c>
      <c r="B398" s="596"/>
      <c r="C398" s="596"/>
      <c r="D398" s="596"/>
      <c r="E398" s="597"/>
      <c r="F398" s="596"/>
      <c r="G398" s="596"/>
      <c r="H398" s="598"/>
      <c r="I398" s="598"/>
      <c r="J398" s="598"/>
      <c r="K398" s="948"/>
      <c r="L398" s="822"/>
      <c r="M398" s="822"/>
      <c r="N398" s="950"/>
      <c r="O398" s="599"/>
      <c r="P398" s="597"/>
      <c r="Q398" s="597"/>
      <c r="R398" s="597"/>
      <c r="S398" s="600"/>
      <c r="V398" s="362">
        <f t="shared" si="115"/>
        <v>396</v>
      </c>
      <c r="W398" s="601" t="str">
        <f t="shared" si="116"/>
        <v/>
      </c>
      <c r="X398" s="601" t="str">
        <f t="shared" si="104"/>
        <v/>
      </c>
      <c r="Y398" s="601" t="str">
        <f t="shared" si="105"/>
        <v/>
      </c>
      <c r="Z398" s="601" t="str">
        <f t="shared" si="106"/>
        <v/>
      </c>
      <c r="AA398" s="601" t="str">
        <f t="shared" si="107"/>
        <v/>
      </c>
      <c r="AB398" s="601" t="str">
        <f t="shared" si="108"/>
        <v/>
      </c>
      <c r="AD398" s="362" t="str">
        <f>IF(AK398&lt;&gt;"",MAX(AD$3:AD397)+1,"")</f>
        <v/>
      </c>
      <c r="AE398" s="362" t="str">
        <f>IF(AL398&lt;&gt;"",MAX(AE$3:AE397)+1,"")</f>
        <v/>
      </c>
      <c r="AF398" s="362" t="str">
        <f>IF(AM398&lt;&gt;"",MAX(AF$3:AF397)+1,"")</f>
        <v/>
      </c>
      <c r="AG398" s="362" t="str">
        <f>IF(AN398&lt;&gt;"",MAX(AG$3:AG397)+1,"")</f>
        <v/>
      </c>
      <c r="AH398" s="362" t="str">
        <f>IF(AO398&lt;&gt;"",MAX(AH$3:AH397)+1,"")</f>
        <v/>
      </c>
      <c r="AI398" s="362" t="str">
        <f>IF(AP398&lt;&gt;"",MAX(AI$3:AI397)+1,"")</f>
        <v/>
      </c>
      <c r="AK398" s="362" t="str">
        <f>IF(B398="","",IF(COUNTIF($AK$3:AL397,B398)=0,B398,""))</f>
        <v/>
      </c>
      <c r="AL398" s="362" t="str">
        <f>IF(C398="","",IF($B398='Oneri di Urbanizzazione'!$E$29,IF(COUNTIF($AL$3:AL397,$C398)=0,$C398,""),""))</f>
        <v/>
      </c>
      <c r="AM398" s="362" t="str">
        <f>IF(D398="","",IF(AND($B398='Oneri di Urbanizzazione'!$E$29,$C398='Oneri di Urbanizzazione'!$E$31),IF(COUNTIF(AM$3:AM397,$D398)=0,$D398,""),""))</f>
        <v/>
      </c>
      <c r="AN398" s="362" t="str">
        <f>IF(E398="","",IF(AND($B398='Oneri di Urbanizzazione'!$E$29,$C398='Oneri di Urbanizzazione'!$E$31,$D398='Oneri di Urbanizzazione'!$E$34),IF(COUNTIF(AN$3:AN397,$E398)=0,$E398,""),""))</f>
        <v/>
      </c>
      <c r="AO398" s="362" t="str">
        <f>IF(F398="","",IF(AND($B398='Oneri di Urbanizzazione'!$E$29,$C398='Oneri di Urbanizzazione'!$E$31,$D398='Oneri di Urbanizzazione'!$E$34,$E398='Oneri di Urbanizzazione'!$E$36),IF(COUNTIF(AO$3:AO397,$F398)=0,$F398,""),""))</f>
        <v/>
      </c>
      <c r="AP398" s="362" t="str">
        <f>IF(G398="","",IF(AND($B398='Oneri di Urbanizzazione'!$E$29,$C398='Oneri di Urbanizzazione'!$E$31,$D398='Oneri di Urbanizzazione'!$E$34,$E398='Oneri di Urbanizzazione'!$E$36,$F398='Oneri di Urbanizzazione'!$E$38),IF(COUNTIF(AP$3:AP397,$G398)=0,$G398,""),""))</f>
        <v/>
      </c>
      <c r="AY398">
        <f t="shared" si="117"/>
        <v>396</v>
      </c>
      <c r="AZ398" s="375" t="str">
        <f t="shared" si="109"/>
        <v/>
      </c>
      <c r="BA398" s="375" t="str">
        <f t="shared" si="110"/>
        <v/>
      </c>
      <c r="BB398" s="375" t="str">
        <f t="shared" si="111"/>
        <v/>
      </c>
      <c r="BC398" s="375" t="str">
        <f t="shared" si="112"/>
        <v/>
      </c>
      <c r="BD398" s="375" t="str">
        <f t="shared" si="113"/>
        <v/>
      </c>
      <c r="BE398" s="375" t="str">
        <f t="shared" si="114"/>
        <v/>
      </c>
      <c r="BI398" t="str">
        <f>IF(BP398&lt;&gt;"",MAX(BI$3:BI397)+1,"")</f>
        <v/>
      </c>
      <c r="BJ398" t="str">
        <f>IF(BQ398&lt;&gt;"",MAX(BJ$3:BJ397)+1,"")</f>
        <v/>
      </c>
      <c r="BK398" t="str">
        <f>IF(BR398&lt;&gt;"",MAX(BK$3:BK397)+1,"")</f>
        <v/>
      </c>
      <c r="BL398" t="str">
        <f>IF(BS398&lt;&gt;"",MAX(BL$3:BL397)+1,"")</f>
        <v/>
      </c>
      <c r="BM398" t="str">
        <f>IF(BT398&lt;&gt;"",MAX(BM$3:BM397)+1,"")</f>
        <v/>
      </c>
      <c r="BN398" t="str">
        <f>IF(BU398&lt;&gt;"",MAX(BN$3:BN397)+1,"")</f>
        <v/>
      </c>
      <c r="BP398" t="str">
        <f>IF(B398&lt;&gt;"",IF(COUNTIF(BP$3:BP397,B398)&gt;0,"",B398),"")</f>
        <v/>
      </c>
      <c r="BQ398" t="str">
        <f>IF(C398&lt;&gt;"",IF(COUNTIF(BQ$3:BQ397,C398)&gt;0,"",C398),"")</f>
        <v/>
      </c>
      <c r="BR398" t="str">
        <f>IF(D398&lt;&gt;"",IF(COUNTIF(BR$3:BR397,D398)&gt;0,"",D398),"")</f>
        <v/>
      </c>
      <c r="BS398" t="str">
        <f>IF(E398&lt;&gt;"",IF(COUNTIF(BS$3:BS397,E398)&gt;0,"",E398),"")</f>
        <v/>
      </c>
      <c r="BT398" t="str">
        <f>IF(F398&lt;&gt;"",IF(COUNTIF(BT$3:BT397,F398)&gt;0,"",F398),"")</f>
        <v/>
      </c>
      <c r="BU398" t="str">
        <f>IF(G398&lt;&gt;"",IF(COUNTIF(BU$3:BU397,G398)&gt;0,"",G398),"")</f>
        <v/>
      </c>
    </row>
    <row r="399" spans="1:73" ht="18" x14ac:dyDescent="0.2">
      <c r="A399" s="595" t="str">
        <f t="shared" si="103"/>
        <v/>
      </c>
      <c r="B399" s="596"/>
      <c r="C399" s="596"/>
      <c r="D399" s="596"/>
      <c r="E399" s="597"/>
      <c r="F399" s="596"/>
      <c r="G399" s="596"/>
      <c r="H399" s="598"/>
      <c r="I399" s="598"/>
      <c r="J399" s="598"/>
      <c r="K399" s="948"/>
      <c r="L399" s="822"/>
      <c r="M399" s="822"/>
      <c r="N399" s="950"/>
      <c r="O399" s="599"/>
      <c r="P399" s="597"/>
      <c r="Q399" s="597"/>
      <c r="R399" s="597"/>
      <c r="S399" s="600"/>
      <c r="V399" s="362">
        <f t="shared" si="115"/>
        <v>397</v>
      </c>
      <c r="W399" s="601" t="str">
        <f t="shared" si="116"/>
        <v/>
      </c>
      <c r="X399" s="601" t="str">
        <f t="shared" si="104"/>
        <v/>
      </c>
      <c r="Y399" s="601" t="str">
        <f t="shared" si="105"/>
        <v/>
      </c>
      <c r="Z399" s="601" t="str">
        <f t="shared" si="106"/>
        <v/>
      </c>
      <c r="AA399" s="601" t="str">
        <f t="shared" si="107"/>
        <v/>
      </c>
      <c r="AB399" s="601" t="str">
        <f t="shared" si="108"/>
        <v/>
      </c>
      <c r="AD399" s="362" t="str">
        <f>IF(AK399&lt;&gt;"",MAX(AD$3:AD398)+1,"")</f>
        <v/>
      </c>
      <c r="AE399" s="362" t="str">
        <f>IF(AL399&lt;&gt;"",MAX(AE$3:AE398)+1,"")</f>
        <v/>
      </c>
      <c r="AF399" s="362" t="str">
        <f>IF(AM399&lt;&gt;"",MAX(AF$3:AF398)+1,"")</f>
        <v/>
      </c>
      <c r="AG399" s="362" t="str">
        <f>IF(AN399&lt;&gt;"",MAX(AG$3:AG398)+1,"")</f>
        <v/>
      </c>
      <c r="AH399" s="362" t="str">
        <f>IF(AO399&lt;&gt;"",MAX(AH$3:AH398)+1,"")</f>
        <v/>
      </c>
      <c r="AI399" s="362" t="str">
        <f>IF(AP399&lt;&gt;"",MAX(AI$3:AI398)+1,"")</f>
        <v/>
      </c>
      <c r="AK399" s="362" t="str">
        <f>IF(B399="","",IF(COUNTIF($AK$3:AL398,B399)=0,B399,""))</f>
        <v/>
      </c>
      <c r="AL399" s="362" t="str">
        <f>IF(C399="","",IF($B399='Oneri di Urbanizzazione'!$E$29,IF(COUNTIF($AL$3:AL398,$C399)=0,$C399,""),""))</f>
        <v/>
      </c>
      <c r="AM399" s="362" t="str">
        <f>IF(D399="","",IF(AND($B399='Oneri di Urbanizzazione'!$E$29,$C399='Oneri di Urbanizzazione'!$E$31),IF(COUNTIF(AM$3:AM398,$D399)=0,$D399,""),""))</f>
        <v/>
      </c>
      <c r="AN399" s="362" t="str">
        <f>IF(E399="","",IF(AND($B399='Oneri di Urbanizzazione'!$E$29,$C399='Oneri di Urbanizzazione'!$E$31,$D399='Oneri di Urbanizzazione'!$E$34),IF(COUNTIF(AN$3:AN398,$E399)=0,$E399,""),""))</f>
        <v/>
      </c>
      <c r="AO399" s="362" t="str">
        <f>IF(F399="","",IF(AND($B399='Oneri di Urbanizzazione'!$E$29,$C399='Oneri di Urbanizzazione'!$E$31,$D399='Oneri di Urbanizzazione'!$E$34,$E399='Oneri di Urbanizzazione'!$E$36),IF(COUNTIF(AO$3:AO398,$F399)=0,$F399,""),""))</f>
        <v/>
      </c>
      <c r="AP399" s="362" t="str">
        <f>IF(G399="","",IF(AND($B399='Oneri di Urbanizzazione'!$E$29,$C399='Oneri di Urbanizzazione'!$E$31,$D399='Oneri di Urbanizzazione'!$E$34,$E399='Oneri di Urbanizzazione'!$E$36,$F399='Oneri di Urbanizzazione'!$E$38),IF(COUNTIF(AP$3:AP398,$G399)=0,$G399,""),""))</f>
        <v/>
      </c>
      <c r="AY399">
        <f t="shared" si="117"/>
        <v>397</v>
      </c>
      <c r="AZ399" s="375" t="str">
        <f t="shared" si="109"/>
        <v/>
      </c>
      <c r="BA399" s="375" t="str">
        <f t="shared" si="110"/>
        <v/>
      </c>
      <c r="BB399" s="375" t="str">
        <f t="shared" si="111"/>
        <v/>
      </c>
      <c r="BC399" s="375" t="str">
        <f t="shared" si="112"/>
        <v/>
      </c>
      <c r="BD399" s="375" t="str">
        <f t="shared" si="113"/>
        <v/>
      </c>
      <c r="BE399" s="375" t="str">
        <f t="shared" si="114"/>
        <v/>
      </c>
      <c r="BI399" t="str">
        <f>IF(BP399&lt;&gt;"",MAX(BI$3:BI398)+1,"")</f>
        <v/>
      </c>
      <c r="BJ399" t="str">
        <f>IF(BQ399&lt;&gt;"",MAX(BJ$3:BJ398)+1,"")</f>
        <v/>
      </c>
      <c r="BK399" t="str">
        <f>IF(BR399&lt;&gt;"",MAX(BK$3:BK398)+1,"")</f>
        <v/>
      </c>
      <c r="BL399" t="str">
        <f>IF(BS399&lt;&gt;"",MAX(BL$3:BL398)+1,"")</f>
        <v/>
      </c>
      <c r="BM399" t="str">
        <f>IF(BT399&lt;&gt;"",MAX(BM$3:BM398)+1,"")</f>
        <v/>
      </c>
      <c r="BN399" t="str">
        <f>IF(BU399&lt;&gt;"",MAX(BN$3:BN398)+1,"")</f>
        <v/>
      </c>
      <c r="BP399" t="str">
        <f>IF(B399&lt;&gt;"",IF(COUNTIF(BP$3:BP398,B399)&gt;0,"",B399),"")</f>
        <v/>
      </c>
      <c r="BQ399" t="str">
        <f>IF(C399&lt;&gt;"",IF(COUNTIF(BQ$3:BQ398,C399)&gt;0,"",C399),"")</f>
        <v/>
      </c>
      <c r="BR399" t="str">
        <f>IF(D399&lt;&gt;"",IF(COUNTIF(BR$3:BR398,D399)&gt;0,"",D399),"")</f>
        <v/>
      </c>
      <c r="BS399" t="str">
        <f>IF(E399&lt;&gt;"",IF(COUNTIF(BS$3:BS398,E399)&gt;0,"",E399),"")</f>
        <v/>
      </c>
      <c r="BT399" t="str">
        <f>IF(F399&lt;&gt;"",IF(COUNTIF(BT$3:BT398,F399)&gt;0,"",F399),"")</f>
        <v/>
      </c>
      <c r="BU399" t="str">
        <f>IF(G399&lt;&gt;"",IF(COUNTIF(BU$3:BU398,G399)&gt;0,"",G399),"")</f>
        <v/>
      </c>
    </row>
    <row r="400" spans="1:73" ht="18" x14ac:dyDescent="0.2">
      <c r="A400" s="595" t="str">
        <f t="shared" si="103"/>
        <v/>
      </c>
      <c r="B400" s="596"/>
      <c r="C400" s="596"/>
      <c r="D400" s="596"/>
      <c r="E400" s="597"/>
      <c r="F400" s="596"/>
      <c r="G400" s="596"/>
      <c r="H400" s="598"/>
      <c r="I400" s="598"/>
      <c r="J400" s="598"/>
      <c r="K400" s="948"/>
      <c r="L400" s="822"/>
      <c r="M400" s="822"/>
      <c r="N400" s="950"/>
      <c r="O400" s="599"/>
      <c r="P400" s="597"/>
      <c r="Q400" s="597"/>
      <c r="R400" s="597"/>
      <c r="S400" s="600"/>
      <c r="V400" s="362">
        <f t="shared" si="115"/>
        <v>398</v>
      </c>
      <c r="W400" s="601" t="str">
        <f t="shared" si="116"/>
        <v/>
      </c>
      <c r="X400" s="601" t="str">
        <f t="shared" si="104"/>
        <v/>
      </c>
      <c r="Y400" s="601" t="str">
        <f t="shared" si="105"/>
        <v/>
      </c>
      <c r="Z400" s="601" t="str">
        <f t="shared" si="106"/>
        <v/>
      </c>
      <c r="AA400" s="601" t="str">
        <f t="shared" si="107"/>
        <v/>
      </c>
      <c r="AB400" s="601" t="str">
        <f t="shared" si="108"/>
        <v/>
      </c>
      <c r="AD400" s="362" t="str">
        <f>IF(AK400&lt;&gt;"",MAX(AD$3:AD399)+1,"")</f>
        <v/>
      </c>
      <c r="AE400" s="362" t="str">
        <f>IF(AL400&lt;&gt;"",MAX(AE$3:AE399)+1,"")</f>
        <v/>
      </c>
      <c r="AF400" s="362" t="str">
        <f>IF(AM400&lt;&gt;"",MAX(AF$3:AF399)+1,"")</f>
        <v/>
      </c>
      <c r="AG400" s="362" t="str">
        <f>IF(AN400&lt;&gt;"",MAX(AG$3:AG399)+1,"")</f>
        <v/>
      </c>
      <c r="AH400" s="362" t="str">
        <f>IF(AO400&lt;&gt;"",MAX(AH$3:AH399)+1,"")</f>
        <v/>
      </c>
      <c r="AI400" s="362" t="str">
        <f>IF(AP400&lt;&gt;"",MAX(AI$3:AI399)+1,"")</f>
        <v/>
      </c>
      <c r="AK400" s="362" t="str">
        <f>IF(B400="","",IF(COUNTIF($AK$3:AL399,B400)=0,B400,""))</f>
        <v/>
      </c>
      <c r="AL400" s="362" t="str">
        <f>IF(C400="","",IF($B400='Oneri di Urbanizzazione'!$E$29,IF(COUNTIF($AL$3:AL399,$C400)=0,$C400,""),""))</f>
        <v/>
      </c>
      <c r="AM400" s="362" t="str">
        <f>IF(D400="","",IF(AND($B400='Oneri di Urbanizzazione'!$E$29,$C400='Oneri di Urbanizzazione'!$E$31),IF(COUNTIF(AM$3:AM399,$D400)=0,$D400,""),""))</f>
        <v/>
      </c>
      <c r="AN400" s="362" t="str">
        <f>IF(E400="","",IF(AND($B400='Oneri di Urbanizzazione'!$E$29,$C400='Oneri di Urbanizzazione'!$E$31,$D400='Oneri di Urbanizzazione'!$E$34),IF(COUNTIF(AN$3:AN399,$E400)=0,$E400,""),""))</f>
        <v/>
      </c>
      <c r="AO400" s="362" t="str">
        <f>IF(F400="","",IF(AND($B400='Oneri di Urbanizzazione'!$E$29,$C400='Oneri di Urbanizzazione'!$E$31,$D400='Oneri di Urbanizzazione'!$E$34,$E400='Oneri di Urbanizzazione'!$E$36),IF(COUNTIF(AO$3:AO399,$F400)=0,$F400,""),""))</f>
        <v/>
      </c>
      <c r="AP400" s="362" t="str">
        <f>IF(G400="","",IF(AND($B400='Oneri di Urbanizzazione'!$E$29,$C400='Oneri di Urbanizzazione'!$E$31,$D400='Oneri di Urbanizzazione'!$E$34,$E400='Oneri di Urbanizzazione'!$E$36,$F400='Oneri di Urbanizzazione'!$E$38),IF(COUNTIF(AP$3:AP399,$G400)=0,$G400,""),""))</f>
        <v/>
      </c>
      <c r="AY400">
        <f t="shared" si="117"/>
        <v>398</v>
      </c>
      <c r="AZ400" s="375" t="str">
        <f t="shared" si="109"/>
        <v/>
      </c>
      <c r="BA400" s="375" t="str">
        <f t="shared" si="110"/>
        <v/>
      </c>
      <c r="BB400" s="375" t="str">
        <f t="shared" si="111"/>
        <v/>
      </c>
      <c r="BC400" s="375" t="str">
        <f t="shared" si="112"/>
        <v/>
      </c>
      <c r="BD400" s="375" t="str">
        <f t="shared" si="113"/>
        <v/>
      </c>
      <c r="BE400" s="375" t="str">
        <f t="shared" si="114"/>
        <v/>
      </c>
      <c r="BI400" t="str">
        <f>IF(BP400&lt;&gt;"",MAX(BI$3:BI399)+1,"")</f>
        <v/>
      </c>
      <c r="BJ400" t="str">
        <f>IF(BQ400&lt;&gt;"",MAX(BJ$3:BJ399)+1,"")</f>
        <v/>
      </c>
      <c r="BK400" t="str">
        <f>IF(BR400&lt;&gt;"",MAX(BK$3:BK399)+1,"")</f>
        <v/>
      </c>
      <c r="BL400" t="str">
        <f>IF(BS400&lt;&gt;"",MAX(BL$3:BL399)+1,"")</f>
        <v/>
      </c>
      <c r="BM400" t="str">
        <f>IF(BT400&lt;&gt;"",MAX(BM$3:BM399)+1,"")</f>
        <v/>
      </c>
      <c r="BN400" t="str">
        <f>IF(BU400&lt;&gt;"",MAX(BN$3:BN399)+1,"")</f>
        <v/>
      </c>
      <c r="BP400" t="str">
        <f>IF(B400&lt;&gt;"",IF(COUNTIF(BP$3:BP399,B400)&gt;0,"",B400),"")</f>
        <v/>
      </c>
      <c r="BQ400" t="str">
        <f>IF(C400&lt;&gt;"",IF(COUNTIF(BQ$3:BQ399,C400)&gt;0,"",C400),"")</f>
        <v/>
      </c>
      <c r="BR400" t="str">
        <f>IF(D400&lt;&gt;"",IF(COUNTIF(BR$3:BR399,D400)&gt;0,"",D400),"")</f>
        <v/>
      </c>
      <c r="BS400" t="str">
        <f>IF(E400&lt;&gt;"",IF(COUNTIF(BS$3:BS399,E400)&gt;0,"",E400),"")</f>
        <v/>
      </c>
      <c r="BT400" t="str">
        <f>IF(F400&lt;&gt;"",IF(COUNTIF(BT$3:BT399,F400)&gt;0,"",F400),"")</f>
        <v/>
      </c>
      <c r="BU400" t="str">
        <f>IF(G400&lt;&gt;"",IF(COUNTIF(BU$3:BU399,G400)&gt;0,"",G400),"")</f>
        <v/>
      </c>
    </row>
    <row r="401" spans="1:73" ht="18" x14ac:dyDescent="0.2">
      <c r="A401" s="595" t="str">
        <f t="shared" si="103"/>
        <v/>
      </c>
      <c r="B401" s="596"/>
      <c r="C401" s="596"/>
      <c r="D401" s="596"/>
      <c r="E401" s="597"/>
      <c r="F401" s="596"/>
      <c r="G401" s="596"/>
      <c r="H401" s="598"/>
      <c r="I401" s="598"/>
      <c r="J401" s="598"/>
      <c r="K401" s="948"/>
      <c r="L401" s="822"/>
      <c r="M401" s="822"/>
      <c r="N401" s="950"/>
      <c r="O401" s="599"/>
      <c r="P401" s="597"/>
      <c r="Q401" s="597"/>
      <c r="R401" s="597"/>
      <c r="S401" s="600"/>
      <c r="V401" s="362">
        <f t="shared" si="115"/>
        <v>399</v>
      </c>
      <c r="W401" s="601" t="str">
        <f t="shared" si="116"/>
        <v/>
      </c>
      <c r="X401" s="601" t="str">
        <f t="shared" si="104"/>
        <v/>
      </c>
      <c r="Y401" s="601" t="str">
        <f t="shared" si="105"/>
        <v/>
      </c>
      <c r="Z401" s="601" t="str">
        <f t="shared" si="106"/>
        <v/>
      </c>
      <c r="AA401" s="601" t="str">
        <f t="shared" si="107"/>
        <v/>
      </c>
      <c r="AB401" s="601" t="str">
        <f t="shared" si="108"/>
        <v/>
      </c>
      <c r="AD401" s="362" t="str">
        <f>IF(AK401&lt;&gt;"",MAX(AD$3:AD400)+1,"")</f>
        <v/>
      </c>
      <c r="AE401" s="362" t="str">
        <f>IF(AL401&lt;&gt;"",MAX(AE$3:AE400)+1,"")</f>
        <v/>
      </c>
      <c r="AF401" s="362" t="str">
        <f>IF(AM401&lt;&gt;"",MAX(AF$3:AF400)+1,"")</f>
        <v/>
      </c>
      <c r="AG401" s="362" t="str">
        <f>IF(AN401&lt;&gt;"",MAX(AG$3:AG400)+1,"")</f>
        <v/>
      </c>
      <c r="AH401" s="362" t="str">
        <f>IF(AO401&lt;&gt;"",MAX(AH$3:AH400)+1,"")</f>
        <v/>
      </c>
      <c r="AI401" s="362" t="str">
        <f>IF(AP401&lt;&gt;"",MAX(AI$3:AI400)+1,"")</f>
        <v/>
      </c>
      <c r="AK401" s="362" t="str">
        <f>IF(B401="","",IF(COUNTIF($AK$3:AL400,B401)=0,B401,""))</f>
        <v/>
      </c>
      <c r="AL401" s="362" t="str">
        <f>IF(C401="","",IF($B401='Oneri di Urbanizzazione'!$E$29,IF(COUNTIF($AL$3:AL400,$C401)=0,$C401,""),""))</f>
        <v/>
      </c>
      <c r="AM401" s="362" t="str">
        <f>IF(D401="","",IF(AND($B401='Oneri di Urbanizzazione'!$E$29,$C401='Oneri di Urbanizzazione'!$E$31),IF(COUNTIF(AM$3:AM400,$D401)=0,$D401,""),""))</f>
        <v/>
      </c>
      <c r="AN401" s="362" t="str">
        <f>IF(E401="","",IF(AND($B401='Oneri di Urbanizzazione'!$E$29,$C401='Oneri di Urbanizzazione'!$E$31,$D401='Oneri di Urbanizzazione'!$E$34),IF(COUNTIF(AN$3:AN400,$E401)=0,$E401,""),""))</f>
        <v/>
      </c>
      <c r="AO401" s="362" t="str">
        <f>IF(F401="","",IF(AND($B401='Oneri di Urbanizzazione'!$E$29,$C401='Oneri di Urbanizzazione'!$E$31,$D401='Oneri di Urbanizzazione'!$E$34,$E401='Oneri di Urbanizzazione'!$E$36),IF(COUNTIF(AO$3:AO400,$F401)=0,$F401,""),""))</f>
        <v/>
      </c>
      <c r="AP401" s="362" t="str">
        <f>IF(G401="","",IF(AND($B401='Oneri di Urbanizzazione'!$E$29,$C401='Oneri di Urbanizzazione'!$E$31,$D401='Oneri di Urbanizzazione'!$E$34,$E401='Oneri di Urbanizzazione'!$E$36,$F401='Oneri di Urbanizzazione'!$E$38),IF(COUNTIF(AP$3:AP400,$G401)=0,$G401,""),""))</f>
        <v/>
      </c>
      <c r="AY401">
        <f t="shared" si="117"/>
        <v>399</v>
      </c>
      <c r="AZ401" s="375" t="str">
        <f t="shared" si="109"/>
        <v/>
      </c>
      <c r="BA401" s="375" t="str">
        <f t="shared" si="110"/>
        <v/>
      </c>
      <c r="BB401" s="375" t="str">
        <f t="shared" si="111"/>
        <v/>
      </c>
      <c r="BC401" s="375" t="str">
        <f t="shared" si="112"/>
        <v/>
      </c>
      <c r="BD401" s="375" t="str">
        <f t="shared" si="113"/>
        <v/>
      </c>
      <c r="BE401" s="375" t="str">
        <f t="shared" si="114"/>
        <v/>
      </c>
      <c r="BI401" t="str">
        <f>IF(BP401&lt;&gt;"",MAX(BI$3:BI400)+1,"")</f>
        <v/>
      </c>
      <c r="BJ401" t="str">
        <f>IF(BQ401&lt;&gt;"",MAX(BJ$3:BJ400)+1,"")</f>
        <v/>
      </c>
      <c r="BK401" t="str">
        <f>IF(BR401&lt;&gt;"",MAX(BK$3:BK400)+1,"")</f>
        <v/>
      </c>
      <c r="BL401" t="str">
        <f>IF(BS401&lt;&gt;"",MAX(BL$3:BL400)+1,"")</f>
        <v/>
      </c>
      <c r="BM401" t="str">
        <f>IF(BT401&lt;&gt;"",MAX(BM$3:BM400)+1,"")</f>
        <v/>
      </c>
      <c r="BN401" t="str">
        <f>IF(BU401&lt;&gt;"",MAX(BN$3:BN400)+1,"")</f>
        <v/>
      </c>
      <c r="BP401" t="str">
        <f>IF(B401&lt;&gt;"",IF(COUNTIF(BP$3:BP400,B401)&gt;0,"",B401),"")</f>
        <v/>
      </c>
      <c r="BQ401" t="str">
        <f>IF(C401&lt;&gt;"",IF(COUNTIF(BQ$3:BQ400,C401)&gt;0,"",C401),"")</f>
        <v/>
      </c>
      <c r="BR401" t="str">
        <f>IF(D401&lt;&gt;"",IF(COUNTIF(BR$3:BR400,D401)&gt;0,"",D401),"")</f>
        <v/>
      </c>
      <c r="BS401" t="str">
        <f>IF(E401&lt;&gt;"",IF(COUNTIF(BS$3:BS400,E401)&gt;0,"",E401),"")</f>
        <v/>
      </c>
      <c r="BT401" t="str">
        <f>IF(F401&lt;&gt;"",IF(COUNTIF(BT$3:BT400,F401)&gt;0,"",F401),"")</f>
        <v/>
      </c>
      <c r="BU401" t="str">
        <f>IF(G401&lt;&gt;"",IF(COUNTIF(BU$3:BU400,G401)&gt;0,"",G401),"")</f>
        <v/>
      </c>
    </row>
    <row r="402" spans="1:73" ht="18" x14ac:dyDescent="0.2">
      <c r="A402" s="595" t="str">
        <f t="shared" si="103"/>
        <v/>
      </c>
      <c r="B402" s="596"/>
      <c r="C402" s="596"/>
      <c r="D402" s="596"/>
      <c r="E402" s="597"/>
      <c r="F402" s="596"/>
      <c r="G402" s="596"/>
      <c r="H402" s="598"/>
      <c r="I402" s="598"/>
      <c r="J402" s="598"/>
      <c r="K402" s="948"/>
      <c r="L402" s="822"/>
      <c r="M402" s="822"/>
      <c r="N402" s="950"/>
      <c r="O402" s="599"/>
      <c r="P402" s="597"/>
      <c r="Q402" s="597"/>
      <c r="R402" s="597"/>
      <c r="S402" s="600"/>
      <c r="V402" s="362">
        <f t="shared" si="115"/>
        <v>400</v>
      </c>
      <c r="W402" s="601" t="str">
        <f t="shared" si="116"/>
        <v/>
      </c>
      <c r="X402" s="601" t="str">
        <f t="shared" si="104"/>
        <v/>
      </c>
      <c r="Y402" s="601" t="str">
        <f t="shared" si="105"/>
        <v/>
      </c>
      <c r="Z402" s="601" t="str">
        <f t="shared" si="106"/>
        <v/>
      </c>
      <c r="AA402" s="601" t="str">
        <f t="shared" si="107"/>
        <v/>
      </c>
      <c r="AB402" s="601" t="str">
        <f t="shared" si="108"/>
        <v/>
      </c>
      <c r="AD402" s="362" t="str">
        <f>IF(AK402&lt;&gt;"",MAX(AD$3:AD401)+1,"")</f>
        <v/>
      </c>
      <c r="AE402" s="362" t="str">
        <f>IF(AL402&lt;&gt;"",MAX(AE$3:AE401)+1,"")</f>
        <v/>
      </c>
      <c r="AF402" s="362" t="str">
        <f>IF(AM402&lt;&gt;"",MAX(AF$3:AF401)+1,"")</f>
        <v/>
      </c>
      <c r="AG402" s="362" t="str">
        <f>IF(AN402&lt;&gt;"",MAX(AG$3:AG401)+1,"")</f>
        <v/>
      </c>
      <c r="AH402" s="362" t="str">
        <f>IF(AO402&lt;&gt;"",MAX(AH$3:AH401)+1,"")</f>
        <v/>
      </c>
      <c r="AI402" s="362" t="str">
        <f>IF(AP402&lt;&gt;"",MAX(AI$3:AI401)+1,"")</f>
        <v/>
      </c>
      <c r="AK402" s="362" t="str">
        <f>IF(B402="","",IF(COUNTIF($AK$3:AL401,B402)=0,B402,""))</f>
        <v/>
      </c>
      <c r="AL402" s="362" t="str">
        <f>IF(C402="","",IF($B402='Oneri di Urbanizzazione'!$E$29,IF(COUNTIF($AL$3:AL401,$C402)=0,$C402,""),""))</f>
        <v/>
      </c>
      <c r="AM402" s="362" t="str">
        <f>IF(D402="","",IF(AND($B402='Oneri di Urbanizzazione'!$E$29,$C402='Oneri di Urbanizzazione'!$E$31),IF(COUNTIF(AM$3:AM401,$D402)=0,$D402,""),""))</f>
        <v/>
      </c>
      <c r="AN402" s="362" t="str">
        <f>IF(E402="","",IF(AND($B402='Oneri di Urbanizzazione'!$E$29,$C402='Oneri di Urbanizzazione'!$E$31,$D402='Oneri di Urbanizzazione'!$E$34),IF(COUNTIF(AN$3:AN401,$E402)=0,$E402,""),""))</f>
        <v/>
      </c>
      <c r="AO402" s="362" t="str">
        <f>IF(F402="","",IF(AND($B402='Oneri di Urbanizzazione'!$E$29,$C402='Oneri di Urbanizzazione'!$E$31,$D402='Oneri di Urbanizzazione'!$E$34,$E402='Oneri di Urbanizzazione'!$E$36),IF(COUNTIF(AO$3:AO401,$F402)=0,$F402,""),""))</f>
        <v/>
      </c>
      <c r="AP402" s="362" t="str">
        <f>IF(G402="","",IF(AND($B402='Oneri di Urbanizzazione'!$E$29,$C402='Oneri di Urbanizzazione'!$E$31,$D402='Oneri di Urbanizzazione'!$E$34,$E402='Oneri di Urbanizzazione'!$E$36,$F402='Oneri di Urbanizzazione'!$E$38),IF(COUNTIF(AP$3:AP401,$G402)=0,$G402,""),""))</f>
        <v/>
      </c>
      <c r="AY402">
        <f t="shared" si="117"/>
        <v>400</v>
      </c>
      <c r="AZ402" s="375" t="str">
        <f t="shared" si="109"/>
        <v/>
      </c>
      <c r="BA402" s="375" t="str">
        <f t="shared" si="110"/>
        <v/>
      </c>
      <c r="BB402" s="375" t="str">
        <f t="shared" si="111"/>
        <v/>
      </c>
      <c r="BC402" s="375" t="str">
        <f t="shared" si="112"/>
        <v/>
      </c>
      <c r="BD402" s="375" t="str">
        <f t="shared" si="113"/>
        <v/>
      </c>
      <c r="BE402" s="375" t="str">
        <f t="shared" si="114"/>
        <v/>
      </c>
      <c r="BI402" t="str">
        <f>IF(BP402&lt;&gt;"",MAX(BI$3:BI401)+1,"")</f>
        <v/>
      </c>
      <c r="BJ402" t="str">
        <f>IF(BQ402&lt;&gt;"",MAX(BJ$3:BJ401)+1,"")</f>
        <v/>
      </c>
      <c r="BK402" t="str">
        <f>IF(BR402&lt;&gt;"",MAX(BK$3:BK401)+1,"")</f>
        <v/>
      </c>
      <c r="BL402" t="str">
        <f>IF(BS402&lt;&gt;"",MAX(BL$3:BL401)+1,"")</f>
        <v/>
      </c>
      <c r="BM402" t="str">
        <f>IF(BT402&lt;&gt;"",MAX(BM$3:BM401)+1,"")</f>
        <v/>
      </c>
      <c r="BN402" t="str">
        <f>IF(BU402&lt;&gt;"",MAX(BN$3:BN401)+1,"")</f>
        <v/>
      </c>
      <c r="BP402" t="str">
        <f>IF(B402&lt;&gt;"",IF(COUNTIF(BP$3:BP401,B402)&gt;0,"",B402),"")</f>
        <v/>
      </c>
      <c r="BQ402" t="str">
        <f>IF(C402&lt;&gt;"",IF(COUNTIF(BQ$3:BQ401,C402)&gt;0,"",C402),"")</f>
        <v/>
      </c>
      <c r="BR402" t="str">
        <f>IF(D402&lt;&gt;"",IF(COUNTIF(BR$3:BR401,D402)&gt;0,"",D402),"")</f>
        <v/>
      </c>
      <c r="BS402" t="str">
        <f>IF(E402&lt;&gt;"",IF(COUNTIF(BS$3:BS401,E402)&gt;0,"",E402),"")</f>
        <v/>
      </c>
      <c r="BT402" t="str">
        <f>IF(F402&lt;&gt;"",IF(COUNTIF(BT$3:BT401,F402)&gt;0,"",F402),"")</f>
        <v/>
      </c>
      <c r="BU402" t="str">
        <f>IF(G402&lt;&gt;"",IF(COUNTIF(BU$3:BU401,G402)&gt;0,"",G402),"")</f>
        <v/>
      </c>
    </row>
    <row r="403" spans="1:73" ht="18" x14ac:dyDescent="0.2">
      <c r="A403" s="595" t="str">
        <f t="shared" si="103"/>
        <v/>
      </c>
      <c r="B403" s="596"/>
      <c r="C403" s="596"/>
      <c r="D403" s="596"/>
      <c r="E403" s="597"/>
      <c r="F403" s="596"/>
      <c r="G403" s="596"/>
      <c r="H403" s="598"/>
      <c r="I403" s="598"/>
      <c r="J403" s="598"/>
      <c r="K403" s="948"/>
      <c r="L403" s="822"/>
      <c r="M403" s="822"/>
      <c r="N403" s="950"/>
      <c r="O403" s="599"/>
      <c r="P403" s="597"/>
      <c r="Q403" s="597"/>
      <c r="R403" s="597"/>
      <c r="S403" s="600"/>
      <c r="V403" s="362">
        <f t="shared" si="115"/>
        <v>401</v>
      </c>
      <c r="W403" s="601" t="str">
        <f t="shared" si="116"/>
        <v/>
      </c>
      <c r="X403" s="601" t="str">
        <f t="shared" si="104"/>
        <v/>
      </c>
      <c r="Y403" s="601" t="str">
        <f t="shared" si="105"/>
        <v/>
      </c>
      <c r="Z403" s="601" t="str">
        <f t="shared" si="106"/>
        <v/>
      </c>
      <c r="AA403" s="601" t="str">
        <f t="shared" si="107"/>
        <v/>
      </c>
      <c r="AB403" s="601" t="str">
        <f t="shared" si="108"/>
        <v/>
      </c>
      <c r="AD403" s="362" t="str">
        <f>IF(AK403&lt;&gt;"",MAX(AD$3:AD402)+1,"")</f>
        <v/>
      </c>
      <c r="AE403" s="362" t="str">
        <f>IF(AL403&lt;&gt;"",MAX(AE$3:AE402)+1,"")</f>
        <v/>
      </c>
      <c r="AF403" s="362" t="str">
        <f>IF(AM403&lt;&gt;"",MAX(AF$3:AF402)+1,"")</f>
        <v/>
      </c>
      <c r="AG403" s="362" t="str">
        <f>IF(AN403&lt;&gt;"",MAX(AG$3:AG402)+1,"")</f>
        <v/>
      </c>
      <c r="AH403" s="362" t="str">
        <f>IF(AO403&lt;&gt;"",MAX(AH$3:AH402)+1,"")</f>
        <v/>
      </c>
      <c r="AI403" s="362" t="str">
        <f>IF(AP403&lt;&gt;"",MAX(AI$3:AI402)+1,"")</f>
        <v/>
      </c>
      <c r="AK403" s="362" t="str">
        <f>IF(B403="","",IF(COUNTIF($AK$3:AL402,B403)=0,B403,""))</f>
        <v/>
      </c>
      <c r="AL403" s="362" t="str">
        <f>IF(C403="","",IF($B403='Oneri di Urbanizzazione'!$E$29,IF(COUNTIF($AL$3:AL402,$C403)=0,$C403,""),""))</f>
        <v/>
      </c>
      <c r="AM403" s="362" t="str">
        <f>IF(D403="","",IF(AND($B403='Oneri di Urbanizzazione'!$E$29,$C403='Oneri di Urbanizzazione'!$E$31),IF(COUNTIF(AM$3:AM402,$D403)=0,$D403,""),""))</f>
        <v/>
      </c>
      <c r="AN403" s="362" t="str">
        <f>IF(E403="","",IF(AND($B403='Oneri di Urbanizzazione'!$E$29,$C403='Oneri di Urbanizzazione'!$E$31,$D403='Oneri di Urbanizzazione'!$E$34),IF(COUNTIF(AN$3:AN402,$E403)=0,$E403,""),""))</f>
        <v/>
      </c>
      <c r="AO403" s="362" t="str">
        <f>IF(F403="","",IF(AND($B403='Oneri di Urbanizzazione'!$E$29,$C403='Oneri di Urbanizzazione'!$E$31,$D403='Oneri di Urbanizzazione'!$E$34,$E403='Oneri di Urbanizzazione'!$E$36),IF(COUNTIF(AO$3:AO402,$F403)=0,$F403,""),""))</f>
        <v/>
      </c>
      <c r="AP403" s="362" t="str">
        <f>IF(G403="","",IF(AND($B403='Oneri di Urbanizzazione'!$E$29,$C403='Oneri di Urbanizzazione'!$E$31,$D403='Oneri di Urbanizzazione'!$E$34,$E403='Oneri di Urbanizzazione'!$E$36,$F403='Oneri di Urbanizzazione'!$E$38),IF(COUNTIF(AP$3:AP402,$G403)=0,$G403,""),""))</f>
        <v/>
      </c>
      <c r="AY403">
        <f t="shared" si="117"/>
        <v>401</v>
      </c>
      <c r="AZ403" s="375" t="str">
        <f t="shared" si="109"/>
        <v/>
      </c>
      <c r="BA403" s="375" t="str">
        <f t="shared" si="110"/>
        <v/>
      </c>
      <c r="BB403" s="375" t="str">
        <f t="shared" si="111"/>
        <v/>
      </c>
      <c r="BC403" s="375" t="str">
        <f t="shared" si="112"/>
        <v/>
      </c>
      <c r="BD403" s="375" t="str">
        <f t="shared" si="113"/>
        <v/>
      </c>
      <c r="BE403" s="375" t="str">
        <f t="shared" si="114"/>
        <v/>
      </c>
      <c r="BI403" t="str">
        <f>IF(BP403&lt;&gt;"",MAX(BI$3:BI402)+1,"")</f>
        <v/>
      </c>
      <c r="BJ403" t="str">
        <f>IF(BQ403&lt;&gt;"",MAX(BJ$3:BJ402)+1,"")</f>
        <v/>
      </c>
      <c r="BK403" t="str">
        <f>IF(BR403&lt;&gt;"",MAX(BK$3:BK402)+1,"")</f>
        <v/>
      </c>
      <c r="BL403" t="str">
        <f>IF(BS403&lt;&gt;"",MAX(BL$3:BL402)+1,"")</f>
        <v/>
      </c>
      <c r="BM403" t="str">
        <f>IF(BT403&lt;&gt;"",MAX(BM$3:BM402)+1,"")</f>
        <v/>
      </c>
      <c r="BN403" t="str">
        <f>IF(BU403&lt;&gt;"",MAX(BN$3:BN402)+1,"")</f>
        <v/>
      </c>
      <c r="BP403" t="str">
        <f>IF(B403&lt;&gt;"",IF(COUNTIF(BP$3:BP402,B403)&gt;0,"",B403),"")</f>
        <v/>
      </c>
      <c r="BQ403" t="str">
        <f>IF(C403&lt;&gt;"",IF(COUNTIF(BQ$3:BQ402,C403)&gt;0,"",C403),"")</f>
        <v/>
      </c>
      <c r="BR403" t="str">
        <f>IF(D403&lt;&gt;"",IF(COUNTIF(BR$3:BR402,D403)&gt;0,"",D403),"")</f>
        <v/>
      </c>
      <c r="BS403" t="str">
        <f>IF(E403&lt;&gt;"",IF(COUNTIF(BS$3:BS402,E403)&gt;0,"",E403),"")</f>
        <v/>
      </c>
      <c r="BT403" t="str">
        <f>IF(F403&lt;&gt;"",IF(COUNTIF(BT$3:BT402,F403)&gt;0,"",F403),"")</f>
        <v/>
      </c>
      <c r="BU403" t="str">
        <f>IF(G403&lt;&gt;"",IF(COUNTIF(BU$3:BU402,G403)&gt;0,"",G403),"")</f>
        <v/>
      </c>
    </row>
    <row r="404" spans="1:73" ht="18" x14ac:dyDescent="0.2">
      <c r="A404" s="595" t="str">
        <f t="shared" si="103"/>
        <v/>
      </c>
      <c r="B404" s="596"/>
      <c r="C404" s="596"/>
      <c r="D404" s="596"/>
      <c r="E404" s="597"/>
      <c r="F404" s="596"/>
      <c r="G404" s="596"/>
      <c r="H404" s="598"/>
      <c r="I404" s="598"/>
      <c r="J404" s="598"/>
      <c r="K404" s="948"/>
      <c r="L404" s="822"/>
      <c r="M404" s="822"/>
      <c r="N404" s="950"/>
      <c r="O404" s="599"/>
      <c r="P404" s="597"/>
      <c r="Q404" s="597"/>
      <c r="R404" s="597"/>
      <c r="S404" s="600"/>
      <c r="V404" s="362">
        <f t="shared" si="115"/>
        <v>402</v>
      </c>
      <c r="W404" s="601" t="str">
        <f t="shared" si="116"/>
        <v/>
      </c>
      <c r="X404" s="601" t="str">
        <f t="shared" si="104"/>
        <v/>
      </c>
      <c r="Y404" s="601" t="str">
        <f t="shared" si="105"/>
        <v/>
      </c>
      <c r="Z404" s="601" t="str">
        <f t="shared" si="106"/>
        <v/>
      </c>
      <c r="AA404" s="601" t="str">
        <f t="shared" si="107"/>
        <v/>
      </c>
      <c r="AB404" s="601" t="str">
        <f t="shared" si="108"/>
        <v/>
      </c>
      <c r="AD404" s="362" t="str">
        <f>IF(AK404&lt;&gt;"",MAX(AD$3:AD403)+1,"")</f>
        <v/>
      </c>
      <c r="AE404" s="362" t="str">
        <f>IF(AL404&lt;&gt;"",MAX(AE$3:AE403)+1,"")</f>
        <v/>
      </c>
      <c r="AF404" s="362" t="str">
        <f>IF(AM404&lt;&gt;"",MAX(AF$3:AF403)+1,"")</f>
        <v/>
      </c>
      <c r="AG404" s="362" t="str">
        <f>IF(AN404&lt;&gt;"",MAX(AG$3:AG403)+1,"")</f>
        <v/>
      </c>
      <c r="AH404" s="362" t="str">
        <f>IF(AO404&lt;&gt;"",MAX(AH$3:AH403)+1,"")</f>
        <v/>
      </c>
      <c r="AI404" s="362" t="str">
        <f>IF(AP404&lt;&gt;"",MAX(AI$3:AI403)+1,"")</f>
        <v/>
      </c>
      <c r="AK404" s="362" t="str">
        <f>IF(B404="","",IF(COUNTIF($AK$3:AL403,B404)=0,B404,""))</f>
        <v/>
      </c>
      <c r="AL404" s="362" t="str">
        <f>IF(C404="","",IF($B404='Oneri di Urbanizzazione'!$E$29,IF(COUNTIF($AL$3:AL403,$C404)=0,$C404,""),""))</f>
        <v/>
      </c>
      <c r="AM404" s="362" t="str">
        <f>IF(D404="","",IF(AND($B404='Oneri di Urbanizzazione'!$E$29,$C404='Oneri di Urbanizzazione'!$E$31),IF(COUNTIF(AM$3:AM403,$D404)=0,$D404,""),""))</f>
        <v/>
      </c>
      <c r="AN404" s="362" t="str">
        <f>IF(E404="","",IF(AND($B404='Oneri di Urbanizzazione'!$E$29,$C404='Oneri di Urbanizzazione'!$E$31,$D404='Oneri di Urbanizzazione'!$E$34),IF(COUNTIF(AN$3:AN403,$E404)=0,$E404,""),""))</f>
        <v/>
      </c>
      <c r="AO404" s="362" t="str">
        <f>IF(F404="","",IF(AND($B404='Oneri di Urbanizzazione'!$E$29,$C404='Oneri di Urbanizzazione'!$E$31,$D404='Oneri di Urbanizzazione'!$E$34,$E404='Oneri di Urbanizzazione'!$E$36),IF(COUNTIF(AO$3:AO403,$F404)=0,$F404,""),""))</f>
        <v/>
      </c>
      <c r="AP404" s="362" t="str">
        <f>IF(G404="","",IF(AND($B404='Oneri di Urbanizzazione'!$E$29,$C404='Oneri di Urbanizzazione'!$E$31,$D404='Oneri di Urbanizzazione'!$E$34,$E404='Oneri di Urbanizzazione'!$E$36,$F404='Oneri di Urbanizzazione'!$E$38),IF(COUNTIF(AP$3:AP403,$G404)=0,$G404,""),""))</f>
        <v/>
      </c>
      <c r="AY404">
        <f t="shared" si="117"/>
        <v>402</v>
      </c>
      <c r="AZ404" s="375" t="str">
        <f t="shared" si="109"/>
        <v/>
      </c>
      <c r="BA404" s="375" t="str">
        <f t="shared" si="110"/>
        <v/>
      </c>
      <c r="BB404" s="375" t="str">
        <f t="shared" si="111"/>
        <v/>
      </c>
      <c r="BC404" s="375" t="str">
        <f t="shared" si="112"/>
        <v/>
      </c>
      <c r="BD404" s="375" t="str">
        <f t="shared" si="113"/>
        <v/>
      </c>
      <c r="BE404" s="375" t="str">
        <f t="shared" si="114"/>
        <v/>
      </c>
      <c r="BI404" t="str">
        <f>IF(BP404&lt;&gt;"",MAX(BI$3:BI403)+1,"")</f>
        <v/>
      </c>
      <c r="BJ404" t="str">
        <f>IF(BQ404&lt;&gt;"",MAX(BJ$3:BJ403)+1,"")</f>
        <v/>
      </c>
      <c r="BK404" t="str">
        <f>IF(BR404&lt;&gt;"",MAX(BK$3:BK403)+1,"")</f>
        <v/>
      </c>
      <c r="BL404" t="str">
        <f>IF(BS404&lt;&gt;"",MAX(BL$3:BL403)+1,"")</f>
        <v/>
      </c>
      <c r="BM404" t="str">
        <f>IF(BT404&lt;&gt;"",MAX(BM$3:BM403)+1,"")</f>
        <v/>
      </c>
      <c r="BN404" t="str">
        <f>IF(BU404&lt;&gt;"",MAX(BN$3:BN403)+1,"")</f>
        <v/>
      </c>
      <c r="BP404" t="str">
        <f>IF(B404&lt;&gt;"",IF(COUNTIF(BP$3:BP403,B404)&gt;0,"",B404),"")</f>
        <v/>
      </c>
      <c r="BQ404" t="str">
        <f>IF(C404&lt;&gt;"",IF(COUNTIF(BQ$3:BQ403,C404)&gt;0,"",C404),"")</f>
        <v/>
      </c>
      <c r="BR404" t="str">
        <f>IF(D404&lt;&gt;"",IF(COUNTIF(BR$3:BR403,D404)&gt;0,"",D404),"")</f>
        <v/>
      </c>
      <c r="BS404" t="str">
        <f>IF(E404&lt;&gt;"",IF(COUNTIF(BS$3:BS403,E404)&gt;0,"",E404),"")</f>
        <v/>
      </c>
      <c r="BT404" t="str">
        <f>IF(F404&lt;&gt;"",IF(COUNTIF(BT$3:BT403,F404)&gt;0,"",F404),"")</f>
        <v/>
      </c>
      <c r="BU404" t="str">
        <f>IF(G404&lt;&gt;"",IF(COUNTIF(BU$3:BU403,G404)&gt;0,"",G404),"")</f>
        <v/>
      </c>
    </row>
    <row r="405" spans="1:73" ht="18" x14ac:dyDescent="0.2">
      <c r="A405" s="595" t="str">
        <f t="shared" si="103"/>
        <v/>
      </c>
      <c r="B405" s="596"/>
      <c r="C405" s="596"/>
      <c r="D405" s="596"/>
      <c r="E405" s="597"/>
      <c r="F405" s="596"/>
      <c r="G405" s="596"/>
      <c r="H405" s="598"/>
      <c r="I405" s="598"/>
      <c r="J405" s="598"/>
      <c r="K405" s="948"/>
      <c r="L405" s="822"/>
      <c r="M405" s="822"/>
      <c r="N405" s="950"/>
      <c r="O405" s="599"/>
      <c r="P405" s="597"/>
      <c r="Q405" s="597"/>
      <c r="R405" s="597"/>
      <c r="S405" s="600"/>
      <c r="V405" s="362">
        <f t="shared" si="115"/>
        <v>403</v>
      </c>
      <c r="W405" s="601" t="str">
        <f t="shared" si="116"/>
        <v/>
      </c>
      <c r="X405" s="601" t="str">
        <f t="shared" si="104"/>
        <v/>
      </c>
      <c r="Y405" s="601" t="str">
        <f t="shared" si="105"/>
        <v/>
      </c>
      <c r="Z405" s="601" t="str">
        <f t="shared" si="106"/>
        <v/>
      </c>
      <c r="AA405" s="601" t="str">
        <f t="shared" si="107"/>
        <v/>
      </c>
      <c r="AB405" s="601" t="str">
        <f t="shared" si="108"/>
        <v/>
      </c>
      <c r="AD405" s="362" t="str">
        <f>IF(AK405&lt;&gt;"",MAX(AD$3:AD404)+1,"")</f>
        <v/>
      </c>
      <c r="AE405" s="362" t="str">
        <f>IF(AL405&lt;&gt;"",MAX(AE$3:AE404)+1,"")</f>
        <v/>
      </c>
      <c r="AF405" s="362" t="str">
        <f>IF(AM405&lt;&gt;"",MAX(AF$3:AF404)+1,"")</f>
        <v/>
      </c>
      <c r="AG405" s="362" t="str">
        <f>IF(AN405&lt;&gt;"",MAX(AG$3:AG404)+1,"")</f>
        <v/>
      </c>
      <c r="AH405" s="362" t="str">
        <f>IF(AO405&lt;&gt;"",MAX(AH$3:AH404)+1,"")</f>
        <v/>
      </c>
      <c r="AI405" s="362" t="str">
        <f>IF(AP405&lt;&gt;"",MAX(AI$3:AI404)+1,"")</f>
        <v/>
      </c>
      <c r="AK405" s="362" t="str">
        <f>IF(B405="","",IF(COUNTIF($AK$3:AL404,B405)=0,B405,""))</f>
        <v/>
      </c>
      <c r="AL405" s="362" t="str">
        <f>IF(C405="","",IF($B405='Oneri di Urbanizzazione'!$E$29,IF(COUNTIF($AL$3:AL404,$C405)=0,$C405,""),""))</f>
        <v/>
      </c>
      <c r="AM405" s="362" t="str">
        <f>IF(D405="","",IF(AND($B405='Oneri di Urbanizzazione'!$E$29,$C405='Oneri di Urbanizzazione'!$E$31),IF(COUNTIF(AM$3:AM404,$D405)=0,$D405,""),""))</f>
        <v/>
      </c>
      <c r="AN405" s="362" t="str">
        <f>IF(E405="","",IF(AND($B405='Oneri di Urbanizzazione'!$E$29,$C405='Oneri di Urbanizzazione'!$E$31,$D405='Oneri di Urbanizzazione'!$E$34),IF(COUNTIF(AN$3:AN404,$E405)=0,$E405,""),""))</f>
        <v/>
      </c>
      <c r="AO405" s="362" t="str">
        <f>IF(F405="","",IF(AND($B405='Oneri di Urbanizzazione'!$E$29,$C405='Oneri di Urbanizzazione'!$E$31,$D405='Oneri di Urbanizzazione'!$E$34,$E405='Oneri di Urbanizzazione'!$E$36),IF(COUNTIF(AO$3:AO404,$F405)=0,$F405,""),""))</f>
        <v/>
      </c>
      <c r="AP405" s="362" t="str">
        <f>IF(G405="","",IF(AND($B405='Oneri di Urbanizzazione'!$E$29,$C405='Oneri di Urbanizzazione'!$E$31,$D405='Oneri di Urbanizzazione'!$E$34,$E405='Oneri di Urbanizzazione'!$E$36,$F405='Oneri di Urbanizzazione'!$E$38),IF(COUNTIF(AP$3:AP404,$G405)=0,$G405,""),""))</f>
        <v/>
      </c>
      <c r="AY405">
        <f t="shared" si="117"/>
        <v>403</v>
      </c>
      <c r="AZ405" s="375" t="str">
        <f t="shared" si="109"/>
        <v/>
      </c>
      <c r="BA405" s="375" t="str">
        <f t="shared" si="110"/>
        <v/>
      </c>
      <c r="BB405" s="375" t="str">
        <f t="shared" si="111"/>
        <v/>
      </c>
      <c r="BC405" s="375" t="str">
        <f t="shared" si="112"/>
        <v/>
      </c>
      <c r="BD405" s="375" t="str">
        <f t="shared" si="113"/>
        <v/>
      </c>
      <c r="BE405" s="375" t="str">
        <f t="shared" si="114"/>
        <v/>
      </c>
      <c r="BI405" t="str">
        <f>IF(BP405&lt;&gt;"",MAX(BI$3:BI404)+1,"")</f>
        <v/>
      </c>
      <c r="BJ405" t="str">
        <f>IF(BQ405&lt;&gt;"",MAX(BJ$3:BJ404)+1,"")</f>
        <v/>
      </c>
      <c r="BK405" t="str">
        <f>IF(BR405&lt;&gt;"",MAX(BK$3:BK404)+1,"")</f>
        <v/>
      </c>
      <c r="BL405" t="str">
        <f>IF(BS405&lt;&gt;"",MAX(BL$3:BL404)+1,"")</f>
        <v/>
      </c>
      <c r="BM405" t="str">
        <f>IF(BT405&lt;&gt;"",MAX(BM$3:BM404)+1,"")</f>
        <v/>
      </c>
      <c r="BN405" t="str">
        <f>IF(BU405&lt;&gt;"",MAX(BN$3:BN404)+1,"")</f>
        <v/>
      </c>
      <c r="BP405" t="str">
        <f>IF(B405&lt;&gt;"",IF(COUNTIF(BP$3:BP404,B405)&gt;0,"",B405),"")</f>
        <v/>
      </c>
      <c r="BQ405" t="str">
        <f>IF(C405&lt;&gt;"",IF(COUNTIF(BQ$3:BQ404,C405)&gt;0,"",C405),"")</f>
        <v/>
      </c>
      <c r="BR405" t="str">
        <f>IF(D405&lt;&gt;"",IF(COUNTIF(BR$3:BR404,D405)&gt;0,"",D405),"")</f>
        <v/>
      </c>
      <c r="BS405" t="str">
        <f>IF(E405&lt;&gt;"",IF(COUNTIF(BS$3:BS404,E405)&gt;0,"",E405),"")</f>
        <v/>
      </c>
      <c r="BT405" t="str">
        <f>IF(F405&lt;&gt;"",IF(COUNTIF(BT$3:BT404,F405)&gt;0,"",F405),"")</f>
        <v/>
      </c>
      <c r="BU405" t="str">
        <f>IF(G405&lt;&gt;"",IF(COUNTIF(BU$3:BU404,G405)&gt;0,"",G405),"")</f>
        <v/>
      </c>
    </row>
    <row r="406" spans="1:73" ht="18" x14ac:dyDescent="0.2">
      <c r="A406" s="595" t="str">
        <f t="shared" si="103"/>
        <v/>
      </c>
      <c r="B406" s="596"/>
      <c r="C406" s="596"/>
      <c r="D406" s="596"/>
      <c r="E406" s="597"/>
      <c r="F406" s="596"/>
      <c r="G406" s="596"/>
      <c r="H406" s="598"/>
      <c r="I406" s="598"/>
      <c r="J406" s="598"/>
      <c r="K406" s="948"/>
      <c r="L406" s="822"/>
      <c r="M406" s="822"/>
      <c r="N406" s="950"/>
      <c r="O406" s="599"/>
      <c r="P406" s="597"/>
      <c r="Q406" s="597"/>
      <c r="R406" s="597"/>
      <c r="S406" s="600"/>
      <c r="V406" s="362">
        <f t="shared" si="115"/>
        <v>404</v>
      </c>
      <c r="W406" s="601" t="str">
        <f t="shared" si="116"/>
        <v/>
      </c>
      <c r="X406" s="601" t="str">
        <f t="shared" si="104"/>
        <v/>
      </c>
      <c r="Y406" s="601" t="str">
        <f t="shared" si="105"/>
        <v/>
      </c>
      <c r="Z406" s="601" t="str">
        <f t="shared" si="106"/>
        <v/>
      </c>
      <c r="AA406" s="601" t="str">
        <f t="shared" si="107"/>
        <v/>
      </c>
      <c r="AB406" s="601" t="str">
        <f t="shared" si="108"/>
        <v/>
      </c>
      <c r="AD406" s="362" t="str">
        <f>IF(AK406&lt;&gt;"",MAX(AD$3:AD405)+1,"")</f>
        <v/>
      </c>
      <c r="AE406" s="362" t="str">
        <f>IF(AL406&lt;&gt;"",MAX(AE$3:AE405)+1,"")</f>
        <v/>
      </c>
      <c r="AF406" s="362" t="str">
        <f>IF(AM406&lt;&gt;"",MAX(AF$3:AF405)+1,"")</f>
        <v/>
      </c>
      <c r="AG406" s="362" t="str">
        <f>IF(AN406&lt;&gt;"",MAX(AG$3:AG405)+1,"")</f>
        <v/>
      </c>
      <c r="AH406" s="362" t="str">
        <f>IF(AO406&lt;&gt;"",MAX(AH$3:AH405)+1,"")</f>
        <v/>
      </c>
      <c r="AI406" s="362" t="str">
        <f>IF(AP406&lt;&gt;"",MAX(AI$3:AI405)+1,"")</f>
        <v/>
      </c>
      <c r="AK406" s="362" t="str">
        <f>IF(B406="","",IF(COUNTIF($AK$3:AL405,B406)=0,B406,""))</f>
        <v/>
      </c>
      <c r="AL406" s="362" t="str">
        <f>IF(C406="","",IF($B406='Oneri di Urbanizzazione'!$E$29,IF(COUNTIF($AL$3:AL405,$C406)=0,$C406,""),""))</f>
        <v/>
      </c>
      <c r="AM406" s="362" t="str">
        <f>IF(D406="","",IF(AND($B406='Oneri di Urbanizzazione'!$E$29,$C406='Oneri di Urbanizzazione'!$E$31),IF(COUNTIF(AM$3:AM405,$D406)=0,$D406,""),""))</f>
        <v/>
      </c>
      <c r="AN406" s="362" t="str">
        <f>IF(E406="","",IF(AND($B406='Oneri di Urbanizzazione'!$E$29,$C406='Oneri di Urbanizzazione'!$E$31,$D406='Oneri di Urbanizzazione'!$E$34),IF(COUNTIF(AN$3:AN405,$E406)=0,$E406,""),""))</f>
        <v/>
      </c>
      <c r="AO406" s="362" t="str">
        <f>IF(F406="","",IF(AND($B406='Oneri di Urbanizzazione'!$E$29,$C406='Oneri di Urbanizzazione'!$E$31,$D406='Oneri di Urbanizzazione'!$E$34,$E406='Oneri di Urbanizzazione'!$E$36),IF(COUNTIF(AO$3:AO405,$F406)=0,$F406,""),""))</f>
        <v/>
      </c>
      <c r="AP406" s="362" t="str">
        <f>IF(G406="","",IF(AND($B406='Oneri di Urbanizzazione'!$E$29,$C406='Oneri di Urbanizzazione'!$E$31,$D406='Oneri di Urbanizzazione'!$E$34,$E406='Oneri di Urbanizzazione'!$E$36,$F406='Oneri di Urbanizzazione'!$E$38),IF(COUNTIF(AP$3:AP405,$G406)=0,$G406,""),""))</f>
        <v/>
      </c>
      <c r="AY406">
        <f t="shared" si="117"/>
        <v>404</v>
      </c>
      <c r="AZ406" s="375" t="str">
        <f t="shared" si="109"/>
        <v/>
      </c>
      <c r="BA406" s="375" t="str">
        <f t="shared" si="110"/>
        <v/>
      </c>
      <c r="BB406" s="375" t="str">
        <f t="shared" si="111"/>
        <v/>
      </c>
      <c r="BC406" s="375" t="str">
        <f t="shared" si="112"/>
        <v/>
      </c>
      <c r="BD406" s="375" t="str">
        <f t="shared" si="113"/>
        <v/>
      </c>
      <c r="BE406" s="375" t="str">
        <f t="shared" si="114"/>
        <v/>
      </c>
      <c r="BI406" t="str">
        <f>IF(BP406&lt;&gt;"",MAX(BI$3:BI405)+1,"")</f>
        <v/>
      </c>
      <c r="BJ406" t="str">
        <f>IF(BQ406&lt;&gt;"",MAX(BJ$3:BJ405)+1,"")</f>
        <v/>
      </c>
      <c r="BK406" t="str">
        <f>IF(BR406&lt;&gt;"",MAX(BK$3:BK405)+1,"")</f>
        <v/>
      </c>
      <c r="BL406" t="str">
        <f>IF(BS406&lt;&gt;"",MAX(BL$3:BL405)+1,"")</f>
        <v/>
      </c>
      <c r="BM406" t="str">
        <f>IF(BT406&lt;&gt;"",MAX(BM$3:BM405)+1,"")</f>
        <v/>
      </c>
      <c r="BN406" t="str">
        <f>IF(BU406&lt;&gt;"",MAX(BN$3:BN405)+1,"")</f>
        <v/>
      </c>
      <c r="BP406" t="str">
        <f>IF(B406&lt;&gt;"",IF(COUNTIF(BP$3:BP405,B406)&gt;0,"",B406),"")</f>
        <v/>
      </c>
      <c r="BQ406" t="str">
        <f>IF(C406&lt;&gt;"",IF(COUNTIF(BQ$3:BQ405,C406)&gt;0,"",C406),"")</f>
        <v/>
      </c>
      <c r="BR406" t="str">
        <f>IF(D406&lt;&gt;"",IF(COUNTIF(BR$3:BR405,D406)&gt;0,"",D406),"")</f>
        <v/>
      </c>
      <c r="BS406" t="str">
        <f>IF(E406&lt;&gt;"",IF(COUNTIF(BS$3:BS405,E406)&gt;0,"",E406),"")</f>
        <v/>
      </c>
      <c r="BT406" t="str">
        <f>IF(F406&lt;&gt;"",IF(COUNTIF(BT$3:BT405,F406)&gt;0,"",F406),"")</f>
        <v/>
      </c>
      <c r="BU406" t="str">
        <f>IF(G406&lt;&gt;"",IF(COUNTIF(BU$3:BU405,G406)&gt;0,"",G406),"")</f>
        <v/>
      </c>
    </row>
    <row r="407" spans="1:73" ht="18" x14ac:dyDescent="0.2">
      <c r="A407" s="595" t="str">
        <f t="shared" si="103"/>
        <v/>
      </c>
      <c r="B407" s="596"/>
      <c r="C407" s="596"/>
      <c r="D407" s="596"/>
      <c r="E407" s="597"/>
      <c r="F407" s="596"/>
      <c r="G407" s="596"/>
      <c r="H407" s="598"/>
      <c r="I407" s="598"/>
      <c r="J407" s="598"/>
      <c r="K407" s="948"/>
      <c r="L407" s="822"/>
      <c r="M407" s="822"/>
      <c r="N407" s="950"/>
      <c r="O407" s="599"/>
      <c r="P407" s="597"/>
      <c r="Q407" s="597"/>
      <c r="R407" s="597"/>
      <c r="S407" s="600"/>
      <c r="V407" s="362">
        <f t="shared" si="115"/>
        <v>405</v>
      </c>
      <c r="W407" s="601" t="str">
        <f t="shared" si="116"/>
        <v/>
      </c>
      <c r="X407" s="601" t="str">
        <f t="shared" si="104"/>
        <v/>
      </c>
      <c r="Y407" s="601" t="str">
        <f t="shared" si="105"/>
        <v/>
      </c>
      <c r="Z407" s="601" t="str">
        <f t="shared" si="106"/>
        <v/>
      </c>
      <c r="AA407" s="601" t="str">
        <f t="shared" si="107"/>
        <v/>
      </c>
      <c r="AB407" s="601" t="str">
        <f t="shared" si="108"/>
        <v/>
      </c>
      <c r="AD407" s="362" t="str">
        <f>IF(AK407&lt;&gt;"",MAX(AD$3:AD406)+1,"")</f>
        <v/>
      </c>
      <c r="AE407" s="362" t="str">
        <f>IF(AL407&lt;&gt;"",MAX(AE$3:AE406)+1,"")</f>
        <v/>
      </c>
      <c r="AF407" s="362" t="str">
        <f>IF(AM407&lt;&gt;"",MAX(AF$3:AF406)+1,"")</f>
        <v/>
      </c>
      <c r="AG407" s="362" t="str">
        <f>IF(AN407&lt;&gt;"",MAX(AG$3:AG406)+1,"")</f>
        <v/>
      </c>
      <c r="AH407" s="362" t="str">
        <f>IF(AO407&lt;&gt;"",MAX(AH$3:AH406)+1,"")</f>
        <v/>
      </c>
      <c r="AI407" s="362" t="str">
        <f>IF(AP407&lt;&gt;"",MAX(AI$3:AI406)+1,"")</f>
        <v/>
      </c>
      <c r="AK407" s="362" t="str">
        <f>IF(B407="","",IF(COUNTIF($AK$3:AL406,B407)=0,B407,""))</f>
        <v/>
      </c>
      <c r="AL407" s="362" t="str">
        <f>IF(C407="","",IF($B407='Oneri di Urbanizzazione'!$E$29,IF(COUNTIF($AL$3:AL406,$C407)=0,$C407,""),""))</f>
        <v/>
      </c>
      <c r="AM407" s="362" t="str">
        <f>IF(D407="","",IF(AND($B407='Oneri di Urbanizzazione'!$E$29,$C407='Oneri di Urbanizzazione'!$E$31),IF(COUNTIF(AM$3:AM406,$D407)=0,$D407,""),""))</f>
        <v/>
      </c>
      <c r="AN407" s="362" t="str">
        <f>IF(E407="","",IF(AND($B407='Oneri di Urbanizzazione'!$E$29,$C407='Oneri di Urbanizzazione'!$E$31,$D407='Oneri di Urbanizzazione'!$E$34),IF(COUNTIF(AN$3:AN406,$E407)=0,$E407,""),""))</f>
        <v/>
      </c>
      <c r="AO407" s="362" t="str">
        <f>IF(F407="","",IF(AND($B407='Oneri di Urbanizzazione'!$E$29,$C407='Oneri di Urbanizzazione'!$E$31,$D407='Oneri di Urbanizzazione'!$E$34,$E407='Oneri di Urbanizzazione'!$E$36),IF(COUNTIF(AO$3:AO406,$F407)=0,$F407,""),""))</f>
        <v/>
      </c>
      <c r="AP407" s="362" t="str">
        <f>IF(G407="","",IF(AND($B407='Oneri di Urbanizzazione'!$E$29,$C407='Oneri di Urbanizzazione'!$E$31,$D407='Oneri di Urbanizzazione'!$E$34,$E407='Oneri di Urbanizzazione'!$E$36,$F407='Oneri di Urbanizzazione'!$E$38),IF(COUNTIF(AP$3:AP406,$G407)=0,$G407,""),""))</f>
        <v/>
      </c>
      <c r="AY407">
        <f t="shared" si="117"/>
        <v>405</v>
      </c>
      <c r="AZ407" s="375" t="str">
        <f t="shared" si="109"/>
        <v/>
      </c>
      <c r="BA407" s="375" t="str">
        <f t="shared" si="110"/>
        <v/>
      </c>
      <c r="BB407" s="375" t="str">
        <f t="shared" si="111"/>
        <v/>
      </c>
      <c r="BC407" s="375" t="str">
        <f t="shared" si="112"/>
        <v/>
      </c>
      <c r="BD407" s="375" t="str">
        <f t="shared" si="113"/>
        <v/>
      </c>
      <c r="BE407" s="375" t="str">
        <f t="shared" si="114"/>
        <v/>
      </c>
      <c r="BI407" t="str">
        <f>IF(BP407&lt;&gt;"",MAX(BI$3:BI406)+1,"")</f>
        <v/>
      </c>
      <c r="BJ407" t="str">
        <f>IF(BQ407&lt;&gt;"",MAX(BJ$3:BJ406)+1,"")</f>
        <v/>
      </c>
      <c r="BK407" t="str">
        <f>IF(BR407&lt;&gt;"",MAX(BK$3:BK406)+1,"")</f>
        <v/>
      </c>
      <c r="BL407" t="str">
        <f>IF(BS407&lt;&gt;"",MAX(BL$3:BL406)+1,"")</f>
        <v/>
      </c>
      <c r="BM407" t="str">
        <f>IF(BT407&lt;&gt;"",MAX(BM$3:BM406)+1,"")</f>
        <v/>
      </c>
      <c r="BN407" t="str">
        <f>IF(BU407&lt;&gt;"",MAX(BN$3:BN406)+1,"")</f>
        <v/>
      </c>
      <c r="BP407" t="str">
        <f>IF(B407&lt;&gt;"",IF(COUNTIF(BP$3:BP406,B407)&gt;0,"",B407),"")</f>
        <v/>
      </c>
      <c r="BQ407" t="str">
        <f>IF(C407&lt;&gt;"",IF(COUNTIF(BQ$3:BQ406,C407)&gt;0,"",C407),"")</f>
        <v/>
      </c>
      <c r="BR407" t="str">
        <f>IF(D407&lt;&gt;"",IF(COUNTIF(BR$3:BR406,D407)&gt;0,"",D407),"")</f>
        <v/>
      </c>
      <c r="BS407" t="str">
        <f>IF(E407&lt;&gt;"",IF(COUNTIF(BS$3:BS406,E407)&gt;0,"",E407),"")</f>
        <v/>
      </c>
      <c r="BT407" t="str">
        <f>IF(F407&lt;&gt;"",IF(COUNTIF(BT$3:BT406,F407)&gt;0,"",F407),"")</f>
        <v/>
      </c>
      <c r="BU407" t="str">
        <f>IF(G407&lt;&gt;"",IF(COUNTIF(BU$3:BU406,G407)&gt;0,"",G407),"")</f>
        <v/>
      </c>
    </row>
    <row r="408" spans="1:73" ht="18" x14ac:dyDescent="0.2">
      <c r="A408" s="595" t="str">
        <f t="shared" si="103"/>
        <v/>
      </c>
      <c r="B408" s="596"/>
      <c r="C408" s="596"/>
      <c r="D408" s="596"/>
      <c r="E408" s="597"/>
      <c r="F408" s="596"/>
      <c r="G408" s="596"/>
      <c r="H408" s="598"/>
      <c r="I408" s="598"/>
      <c r="J408" s="598"/>
      <c r="K408" s="948"/>
      <c r="L408" s="822"/>
      <c r="M408" s="822"/>
      <c r="N408" s="950"/>
      <c r="O408" s="599"/>
      <c r="P408" s="597"/>
      <c r="Q408" s="597"/>
      <c r="R408" s="597"/>
      <c r="S408" s="600"/>
      <c r="V408" s="362">
        <f t="shared" si="115"/>
        <v>406</v>
      </c>
      <c r="W408" s="601" t="str">
        <f t="shared" si="116"/>
        <v/>
      </c>
      <c r="X408" s="601" t="str">
        <f t="shared" si="104"/>
        <v/>
      </c>
      <c r="Y408" s="601" t="str">
        <f t="shared" si="105"/>
        <v/>
      </c>
      <c r="Z408" s="601" t="str">
        <f t="shared" si="106"/>
        <v/>
      </c>
      <c r="AA408" s="601" t="str">
        <f t="shared" si="107"/>
        <v/>
      </c>
      <c r="AB408" s="601" t="str">
        <f t="shared" si="108"/>
        <v/>
      </c>
      <c r="AD408" s="362" t="str">
        <f>IF(AK408&lt;&gt;"",MAX(AD$3:AD407)+1,"")</f>
        <v/>
      </c>
      <c r="AE408" s="362" t="str">
        <f>IF(AL408&lt;&gt;"",MAX(AE$3:AE407)+1,"")</f>
        <v/>
      </c>
      <c r="AF408" s="362" t="str">
        <f>IF(AM408&lt;&gt;"",MAX(AF$3:AF407)+1,"")</f>
        <v/>
      </c>
      <c r="AG408" s="362" t="str">
        <f>IF(AN408&lt;&gt;"",MAX(AG$3:AG407)+1,"")</f>
        <v/>
      </c>
      <c r="AH408" s="362" t="str">
        <f>IF(AO408&lt;&gt;"",MAX(AH$3:AH407)+1,"")</f>
        <v/>
      </c>
      <c r="AI408" s="362" t="str">
        <f>IF(AP408&lt;&gt;"",MAX(AI$3:AI407)+1,"")</f>
        <v/>
      </c>
      <c r="AK408" s="362" t="str">
        <f>IF(B408="","",IF(COUNTIF($AK$3:AL407,B408)=0,B408,""))</f>
        <v/>
      </c>
      <c r="AL408" s="362" t="str">
        <f>IF(C408="","",IF($B408='Oneri di Urbanizzazione'!$E$29,IF(COUNTIF($AL$3:AL407,$C408)=0,$C408,""),""))</f>
        <v/>
      </c>
      <c r="AM408" s="362" t="str">
        <f>IF(D408="","",IF(AND($B408='Oneri di Urbanizzazione'!$E$29,$C408='Oneri di Urbanizzazione'!$E$31),IF(COUNTIF(AM$3:AM407,$D408)=0,$D408,""),""))</f>
        <v/>
      </c>
      <c r="AN408" s="362" t="str">
        <f>IF(E408="","",IF(AND($B408='Oneri di Urbanizzazione'!$E$29,$C408='Oneri di Urbanizzazione'!$E$31,$D408='Oneri di Urbanizzazione'!$E$34),IF(COUNTIF(AN$3:AN407,$E408)=0,$E408,""),""))</f>
        <v/>
      </c>
      <c r="AO408" s="362" t="str">
        <f>IF(F408="","",IF(AND($B408='Oneri di Urbanizzazione'!$E$29,$C408='Oneri di Urbanizzazione'!$E$31,$D408='Oneri di Urbanizzazione'!$E$34,$E408='Oneri di Urbanizzazione'!$E$36),IF(COUNTIF(AO$3:AO407,$F408)=0,$F408,""),""))</f>
        <v/>
      </c>
      <c r="AP408" s="362" t="str">
        <f>IF(G408="","",IF(AND($B408='Oneri di Urbanizzazione'!$E$29,$C408='Oneri di Urbanizzazione'!$E$31,$D408='Oneri di Urbanizzazione'!$E$34,$E408='Oneri di Urbanizzazione'!$E$36,$F408='Oneri di Urbanizzazione'!$E$38),IF(COUNTIF(AP$3:AP407,$G408)=0,$G408,""),""))</f>
        <v/>
      </c>
      <c r="AY408">
        <f t="shared" si="117"/>
        <v>406</v>
      </c>
      <c r="AZ408" s="375" t="str">
        <f t="shared" si="109"/>
        <v/>
      </c>
      <c r="BA408" s="375" t="str">
        <f t="shared" si="110"/>
        <v/>
      </c>
      <c r="BB408" s="375" t="str">
        <f t="shared" si="111"/>
        <v/>
      </c>
      <c r="BC408" s="375" t="str">
        <f t="shared" si="112"/>
        <v/>
      </c>
      <c r="BD408" s="375" t="str">
        <f t="shared" si="113"/>
        <v/>
      </c>
      <c r="BE408" s="375" t="str">
        <f t="shared" si="114"/>
        <v/>
      </c>
      <c r="BI408" t="str">
        <f>IF(BP408&lt;&gt;"",MAX(BI$3:BI407)+1,"")</f>
        <v/>
      </c>
      <c r="BJ408" t="str">
        <f>IF(BQ408&lt;&gt;"",MAX(BJ$3:BJ407)+1,"")</f>
        <v/>
      </c>
      <c r="BK408" t="str">
        <f>IF(BR408&lt;&gt;"",MAX(BK$3:BK407)+1,"")</f>
        <v/>
      </c>
      <c r="BL408" t="str">
        <f>IF(BS408&lt;&gt;"",MAX(BL$3:BL407)+1,"")</f>
        <v/>
      </c>
      <c r="BM408" t="str">
        <f>IF(BT408&lt;&gt;"",MAX(BM$3:BM407)+1,"")</f>
        <v/>
      </c>
      <c r="BN408" t="str">
        <f>IF(BU408&lt;&gt;"",MAX(BN$3:BN407)+1,"")</f>
        <v/>
      </c>
      <c r="BP408" t="str">
        <f>IF(B408&lt;&gt;"",IF(COUNTIF(BP$3:BP407,B408)&gt;0,"",B408),"")</f>
        <v/>
      </c>
      <c r="BQ408" t="str">
        <f>IF(C408&lt;&gt;"",IF(COUNTIF(BQ$3:BQ407,C408)&gt;0,"",C408),"")</f>
        <v/>
      </c>
      <c r="BR408" t="str">
        <f>IF(D408&lt;&gt;"",IF(COUNTIF(BR$3:BR407,D408)&gt;0,"",D408),"")</f>
        <v/>
      </c>
      <c r="BS408" t="str">
        <f>IF(E408&lt;&gt;"",IF(COUNTIF(BS$3:BS407,E408)&gt;0,"",E408),"")</f>
        <v/>
      </c>
      <c r="BT408" t="str">
        <f>IF(F408&lt;&gt;"",IF(COUNTIF(BT$3:BT407,F408)&gt;0,"",F408),"")</f>
        <v/>
      </c>
      <c r="BU408" t="str">
        <f>IF(G408&lt;&gt;"",IF(COUNTIF(BU$3:BU407,G408)&gt;0,"",G408),"")</f>
        <v/>
      </c>
    </row>
    <row r="409" spans="1:73" ht="18" x14ac:dyDescent="0.2">
      <c r="A409" s="595" t="str">
        <f t="shared" si="103"/>
        <v/>
      </c>
      <c r="B409" s="596"/>
      <c r="C409" s="596"/>
      <c r="D409" s="596"/>
      <c r="E409" s="597"/>
      <c r="F409" s="596"/>
      <c r="G409" s="596"/>
      <c r="H409" s="598"/>
      <c r="I409" s="598"/>
      <c r="J409" s="598"/>
      <c r="K409" s="948"/>
      <c r="L409" s="822"/>
      <c r="M409" s="822"/>
      <c r="N409" s="950"/>
      <c r="O409" s="599"/>
      <c r="P409" s="597"/>
      <c r="Q409" s="597"/>
      <c r="R409" s="597"/>
      <c r="S409" s="600"/>
      <c r="V409" s="362">
        <f t="shared" si="115"/>
        <v>407</v>
      </c>
      <c r="W409" s="601" t="str">
        <f t="shared" si="116"/>
        <v/>
      </c>
      <c r="X409" s="601" t="str">
        <f t="shared" si="104"/>
        <v/>
      </c>
      <c r="Y409" s="601" t="str">
        <f t="shared" si="105"/>
        <v/>
      </c>
      <c r="Z409" s="601" t="str">
        <f t="shared" si="106"/>
        <v/>
      </c>
      <c r="AA409" s="601" t="str">
        <f t="shared" si="107"/>
        <v/>
      </c>
      <c r="AB409" s="601" t="str">
        <f t="shared" si="108"/>
        <v/>
      </c>
      <c r="AD409" s="362" t="str">
        <f>IF(AK409&lt;&gt;"",MAX(AD$3:AD408)+1,"")</f>
        <v/>
      </c>
      <c r="AE409" s="362" t="str">
        <f>IF(AL409&lt;&gt;"",MAX(AE$3:AE408)+1,"")</f>
        <v/>
      </c>
      <c r="AF409" s="362" t="str">
        <f>IF(AM409&lt;&gt;"",MAX(AF$3:AF408)+1,"")</f>
        <v/>
      </c>
      <c r="AG409" s="362" t="str">
        <f>IF(AN409&lt;&gt;"",MAX(AG$3:AG408)+1,"")</f>
        <v/>
      </c>
      <c r="AH409" s="362" t="str">
        <f>IF(AO409&lt;&gt;"",MAX(AH$3:AH408)+1,"")</f>
        <v/>
      </c>
      <c r="AI409" s="362" t="str">
        <f>IF(AP409&lt;&gt;"",MAX(AI$3:AI408)+1,"")</f>
        <v/>
      </c>
      <c r="AK409" s="362" t="str">
        <f>IF(B409="","",IF(COUNTIF($AK$3:AL408,B409)=0,B409,""))</f>
        <v/>
      </c>
      <c r="AL409" s="362" t="str">
        <f>IF(C409="","",IF($B409='Oneri di Urbanizzazione'!$E$29,IF(COUNTIF($AL$3:AL408,$C409)=0,$C409,""),""))</f>
        <v/>
      </c>
      <c r="AM409" s="362" t="str">
        <f>IF(D409="","",IF(AND($B409='Oneri di Urbanizzazione'!$E$29,$C409='Oneri di Urbanizzazione'!$E$31),IF(COUNTIF(AM$3:AM408,$D409)=0,$D409,""),""))</f>
        <v/>
      </c>
      <c r="AN409" s="362" t="str">
        <f>IF(E409="","",IF(AND($B409='Oneri di Urbanizzazione'!$E$29,$C409='Oneri di Urbanizzazione'!$E$31,$D409='Oneri di Urbanizzazione'!$E$34),IF(COUNTIF(AN$3:AN408,$E409)=0,$E409,""),""))</f>
        <v/>
      </c>
      <c r="AO409" s="362" t="str">
        <f>IF(F409="","",IF(AND($B409='Oneri di Urbanizzazione'!$E$29,$C409='Oneri di Urbanizzazione'!$E$31,$D409='Oneri di Urbanizzazione'!$E$34,$E409='Oneri di Urbanizzazione'!$E$36),IF(COUNTIF(AO$3:AO408,$F409)=0,$F409,""),""))</f>
        <v/>
      </c>
      <c r="AP409" s="362" t="str">
        <f>IF(G409="","",IF(AND($B409='Oneri di Urbanizzazione'!$E$29,$C409='Oneri di Urbanizzazione'!$E$31,$D409='Oneri di Urbanizzazione'!$E$34,$E409='Oneri di Urbanizzazione'!$E$36,$F409='Oneri di Urbanizzazione'!$E$38),IF(COUNTIF(AP$3:AP408,$G409)=0,$G409,""),""))</f>
        <v/>
      </c>
      <c r="AY409">
        <f t="shared" si="117"/>
        <v>407</v>
      </c>
      <c r="AZ409" s="375" t="str">
        <f t="shared" si="109"/>
        <v/>
      </c>
      <c r="BA409" s="375" t="str">
        <f t="shared" si="110"/>
        <v/>
      </c>
      <c r="BB409" s="375" t="str">
        <f t="shared" si="111"/>
        <v/>
      </c>
      <c r="BC409" s="375" t="str">
        <f t="shared" si="112"/>
        <v/>
      </c>
      <c r="BD409" s="375" t="str">
        <f t="shared" si="113"/>
        <v/>
      </c>
      <c r="BE409" s="375" t="str">
        <f t="shared" si="114"/>
        <v/>
      </c>
      <c r="BI409" t="str">
        <f>IF(BP409&lt;&gt;"",MAX(BI$3:BI408)+1,"")</f>
        <v/>
      </c>
      <c r="BJ409" t="str">
        <f>IF(BQ409&lt;&gt;"",MAX(BJ$3:BJ408)+1,"")</f>
        <v/>
      </c>
      <c r="BK409" t="str">
        <f>IF(BR409&lt;&gt;"",MAX(BK$3:BK408)+1,"")</f>
        <v/>
      </c>
      <c r="BL409" t="str">
        <f>IF(BS409&lt;&gt;"",MAX(BL$3:BL408)+1,"")</f>
        <v/>
      </c>
      <c r="BM409" t="str">
        <f>IF(BT409&lt;&gt;"",MAX(BM$3:BM408)+1,"")</f>
        <v/>
      </c>
      <c r="BN409" t="str">
        <f>IF(BU409&lt;&gt;"",MAX(BN$3:BN408)+1,"")</f>
        <v/>
      </c>
      <c r="BP409" t="str">
        <f>IF(B409&lt;&gt;"",IF(COUNTIF(BP$3:BP408,B409)&gt;0,"",B409),"")</f>
        <v/>
      </c>
      <c r="BQ409" t="str">
        <f>IF(C409&lt;&gt;"",IF(COUNTIF(BQ$3:BQ408,C409)&gt;0,"",C409),"")</f>
        <v/>
      </c>
      <c r="BR409" t="str">
        <f>IF(D409&lt;&gt;"",IF(COUNTIF(BR$3:BR408,D409)&gt;0,"",D409),"")</f>
        <v/>
      </c>
      <c r="BS409" t="str">
        <f>IF(E409&lt;&gt;"",IF(COUNTIF(BS$3:BS408,E409)&gt;0,"",E409),"")</f>
        <v/>
      </c>
      <c r="BT409" t="str">
        <f>IF(F409&lt;&gt;"",IF(COUNTIF(BT$3:BT408,F409)&gt;0,"",F409),"")</f>
        <v/>
      </c>
      <c r="BU409" t="str">
        <f>IF(G409&lt;&gt;"",IF(COUNTIF(BU$3:BU408,G409)&gt;0,"",G409),"")</f>
        <v/>
      </c>
    </row>
    <row r="410" spans="1:73" ht="18" x14ac:dyDescent="0.2">
      <c r="A410" s="595" t="str">
        <f t="shared" si="103"/>
        <v/>
      </c>
      <c r="B410" s="596"/>
      <c r="C410" s="596"/>
      <c r="D410" s="596"/>
      <c r="E410" s="597"/>
      <c r="F410" s="596"/>
      <c r="G410" s="596"/>
      <c r="H410" s="598"/>
      <c r="I410" s="598"/>
      <c r="J410" s="598"/>
      <c r="K410" s="948"/>
      <c r="L410" s="822"/>
      <c r="M410" s="822"/>
      <c r="N410" s="950"/>
      <c r="O410" s="599"/>
      <c r="P410" s="597"/>
      <c r="Q410" s="597"/>
      <c r="R410" s="597"/>
      <c r="S410" s="600"/>
      <c r="V410" s="362">
        <f t="shared" si="115"/>
        <v>408</v>
      </c>
      <c r="W410" s="601" t="str">
        <f t="shared" si="116"/>
        <v/>
      </c>
      <c r="X410" s="601" t="str">
        <f t="shared" si="104"/>
        <v/>
      </c>
      <c r="Y410" s="601" t="str">
        <f t="shared" si="105"/>
        <v/>
      </c>
      <c r="Z410" s="601" t="str">
        <f t="shared" si="106"/>
        <v/>
      </c>
      <c r="AA410" s="601" t="str">
        <f t="shared" si="107"/>
        <v/>
      </c>
      <c r="AB410" s="601" t="str">
        <f t="shared" si="108"/>
        <v/>
      </c>
      <c r="AD410" s="362" t="str">
        <f>IF(AK410&lt;&gt;"",MAX(AD$3:AD409)+1,"")</f>
        <v/>
      </c>
      <c r="AE410" s="362" t="str">
        <f>IF(AL410&lt;&gt;"",MAX(AE$3:AE409)+1,"")</f>
        <v/>
      </c>
      <c r="AF410" s="362" t="str">
        <f>IF(AM410&lt;&gt;"",MAX(AF$3:AF409)+1,"")</f>
        <v/>
      </c>
      <c r="AG410" s="362" t="str">
        <f>IF(AN410&lt;&gt;"",MAX(AG$3:AG409)+1,"")</f>
        <v/>
      </c>
      <c r="AH410" s="362" t="str">
        <f>IF(AO410&lt;&gt;"",MAX(AH$3:AH409)+1,"")</f>
        <v/>
      </c>
      <c r="AI410" s="362" t="str">
        <f>IF(AP410&lt;&gt;"",MAX(AI$3:AI409)+1,"")</f>
        <v/>
      </c>
      <c r="AK410" s="362" t="str">
        <f>IF(B410="","",IF(COUNTIF($AK$3:AL409,B410)=0,B410,""))</f>
        <v/>
      </c>
      <c r="AL410" s="362" t="str">
        <f>IF(C410="","",IF($B410='Oneri di Urbanizzazione'!$E$29,IF(COUNTIF($AL$3:AL409,$C410)=0,$C410,""),""))</f>
        <v/>
      </c>
      <c r="AM410" s="362" t="str">
        <f>IF(D410="","",IF(AND($B410='Oneri di Urbanizzazione'!$E$29,$C410='Oneri di Urbanizzazione'!$E$31),IF(COUNTIF(AM$3:AM409,$D410)=0,$D410,""),""))</f>
        <v/>
      </c>
      <c r="AN410" s="362" t="str">
        <f>IF(E410="","",IF(AND($B410='Oneri di Urbanizzazione'!$E$29,$C410='Oneri di Urbanizzazione'!$E$31,$D410='Oneri di Urbanizzazione'!$E$34),IF(COUNTIF(AN$3:AN409,$E410)=0,$E410,""),""))</f>
        <v/>
      </c>
      <c r="AO410" s="362" t="str">
        <f>IF(F410="","",IF(AND($B410='Oneri di Urbanizzazione'!$E$29,$C410='Oneri di Urbanizzazione'!$E$31,$D410='Oneri di Urbanizzazione'!$E$34,$E410='Oneri di Urbanizzazione'!$E$36),IF(COUNTIF(AO$3:AO409,$F410)=0,$F410,""),""))</f>
        <v/>
      </c>
      <c r="AP410" s="362" t="str">
        <f>IF(G410="","",IF(AND($B410='Oneri di Urbanizzazione'!$E$29,$C410='Oneri di Urbanizzazione'!$E$31,$D410='Oneri di Urbanizzazione'!$E$34,$E410='Oneri di Urbanizzazione'!$E$36,$F410='Oneri di Urbanizzazione'!$E$38),IF(COUNTIF(AP$3:AP409,$G410)=0,$G410,""),""))</f>
        <v/>
      </c>
      <c r="AY410">
        <f t="shared" si="117"/>
        <v>408</v>
      </c>
      <c r="AZ410" s="375" t="str">
        <f t="shared" si="109"/>
        <v/>
      </c>
      <c r="BA410" s="375" t="str">
        <f t="shared" si="110"/>
        <v/>
      </c>
      <c r="BB410" s="375" t="str">
        <f t="shared" si="111"/>
        <v/>
      </c>
      <c r="BC410" s="375" t="str">
        <f t="shared" si="112"/>
        <v/>
      </c>
      <c r="BD410" s="375" t="str">
        <f t="shared" si="113"/>
        <v/>
      </c>
      <c r="BE410" s="375" t="str">
        <f t="shared" si="114"/>
        <v/>
      </c>
      <c r="BI410" t="str">
        <f>IF(BP410&lt;&gt;"",MAX(BI$3:BI409)+1,"")</f>
        <v/>
      </c>
      <c r="BJ410" t="str">
        <f>IF(BQ410&lt;&gt;"",MAX(BJ$3:BJ409)+1,"")</f>
        <v/>
      </c>
      <c r="BK410" t="str">
        <f>IF(BR410&lt;&gt;"",MAX(BK$3:BK409)+1,"")</f>
        <v/>
      </c>
      <c r="BL410" t="str">
        <f>IF(BS410&lt;&gt;"",MAX(BL$3:BL409)+1,"")</f>
        <v/>
      </c>
      <c r="BM410" t="str">
        <f>IF(BT410&lt;&gt;"",MAX(BM$3:BM409)+1,"")</f>
        <v/>
      </c>
      <c r="BN410" t="str">
        <f>IF(BU410&lt;&gt;"",MAX(BN$3:BN409)+1,"")</f>
        <v/>
      </c>
      <c r="BP410" t="str">
        <f>IF(B410&lt;&gt;"",IF(COUNTIF(BP$3:BP409,B410)&gt;0,"",B410),"")</f>
        <v/>
      </c>
      <c r="BQ410" t="str">
        <f>IF(C410&lt;&gt;"",IF(COUNTIF(BQ$3:BQ409,C410)&gt;0,"",C410),"")</f>
        <v/>
      </c>
      <c r="BR410" t="str">
        <f>IF(D410&lt;&gt;"",IF(COUNTIF(BR$3:BR409,D410)&gt;0,"",D410),"")</f>
        <v/>
      </c>
      <c r="BS410" t="str">
        <f>IF(E410&lt;&gt;"",IF(COUNTIF(BS$3:BS409,E410)&gt;0,"",E410),"")</f>
        <v/>
      </c>
      <c r="BT410" t="str">
        <f>IF(F410&lt;&gt;"",IF(COUNTIF(BT$3:BT409,F410)&gt;0,"",F410),"")</f>
        <v/>
      </c>
      <c r="BU410" t="str">
        <f>IF(G410&lt;&gt;"",IF(COUNTIF(BU$3:BU409,G410)&gt;0,"",G410),"")</f>
        <v/>
      </c>
    </row>
    <row r="411" spans="1:73" ht="18" x14ac:dyDescent="0.2">
      <c r="A411" s="595" t="str">
        <f t="shared" si="103"/>
        <v/>
      </c>
      <c r="B411" s="596"/>
      <c r="C411" s="596"/>
      <c r="D411" s="596"/>
      <c r="E411" s="597"/>
      <c r="F411" s="596"/>
      <c r="G411" s="596"/>
      <c r="H411" s="598"/>
      <c r="I411" s="598"/>
      <c r="J411" s="598"/>
      <c r="K411" s="948"/>
      <c r="L411" s="822"/>
      <c r="M411" s="822"/>
      <c r="N411" s="950"/>
      <c r="O411" s="599"/>
      <c r="P411" s="597"/>
      <c r="Q411" s="597"/>
      <c r="R411" s="597"/>
      <c r="S411" s="600"/>
      <c r="V411" s="362">
        <f t="shared" si="115"/>
        <v>409</v>
      </c>
      <c r="W411" s="601" t="str">
        <f t="shared" si="116"/>
        <v/>
      </c>
      <c r="X411" s="601" t="str">
        <f t="shared" si="104"/>
        <v/>
      </c>
      <c r="Y411" s="601" t="str">
        <f t="shared" si="105"/>
        <v/>
      </c>
      <c r="Z411" s="601" t="str">
        <f t="shared" si="106"/>
        <v/>
      </c>
      <c r="AA411" s="601" t="str">
        <f t="shared" si="107"/>
        <v/>
      </c>
      <c r="AB411" s="601" t="str">
        <f t="shared" si="108"/>
        <v/>
      </c>
      <c r="AD411" s="362" t="str">
        <f>IF(AK411&lt;&gt;"",MAX(AD$3:AD410)+1,"")</f>
        <v/>
      </c>
      <c r="AE411" s="362" t="str">
        <f>IF(AL411&lt;&gt;"",MAX(AE$3:AE410)+1,"")</f>
        <v/>
      </c>
      <c r="AF411" s="362" t="str">
        <f>IF(AM411&lt;&gt;"",MAX(AF$3:AF410)+1,"")</f>
        <v/>
      </c>
      <c r="AG411" s="362" t="str">
        <f>IF(AN411&lt;&gt;"",MAX(AG$3:AG410)+1,"")</f>
        <v/>
      </c>
      <c r="AH411" s="362" t="str">
        <f>IF(AO411&lt;&gt;"",MAX(AH$3:AH410)+1,"")</f>
        <v/>
      </c>
      <c r="AI411" s="362" t="str">
        <f>IF(AP411&lt;&gt;"",MAX(AI$3:AI410)+1,"")</f>
        <v/>
      </c>
      <c r="AK411" s="362" t="str">
        <f>IF(B411="","",IF(COUNTIF($AK$3:AL410,B411)=0,B411,""))</f>
        <v/>
      </c>
      <c r="AL411" s="362" t="str">
        <f>IF(C411="","",IF($B411='Oneri di Urbanizzazione'!$E$29,IF(COUNTIF($AL$3:AL410,$C411)=0,$C411,""),""))</f>
        <v/>
      </c>
      <c r="AM411" s="362" t="str">
        <f>IF(D411="","",IF(AND($B411='Oneri di Urbanizzazione'!$E$29,$C411='Oneri di Urbanizzazione'!$E$31),IF(COUNTIF(AM$3:AM410,$D411)=0,$D411,""),""))</f>
        <v/>
      </c>
      <c r="AN411" s="362" t="str">
        <f>IF(E411="","",IF(AND($B411='Oneri di Urbanizzazione'!$E$29,$C411='Oneri di Urbanizzazione'!$E$31,$D411='Oneri di Urbanizzazione'!$E$34),IF(COUNTIF(AN$3:AN410,$E411)=0,$E411,""),""))</f>
        <v/>
      </c>
      <c r="AO411" s="362" t="str">
        <f>IF(F411="","",IF(AND($B411='Oneri di Urbanizzazione'!$E$29,$C411='Oneri di Urbanizzazione'!$E$31,$D411='Oneri di Urbanizzazione'!$E$34,$E411='Oneri di Urbanizzazione'!$E$36),IF(COUNTIF(AO$3:AO410,$F411)=0,$F411,""),""))</f>
        <v/>
      </c>
      <c r="AP411" s="362" t="str">
        <f>IF(G411="","",IF(AND($B411='Oneri di Urbanizzazione'!$E$29,$C411='Oneri di Urbanizzazione'!$E$31,$D411='Oneri di Urbanizzazione'!$E$34,$E411='Oneri di Urbanizzazione'!$E$36,$F411='Oneri di Urbanizzazione'!$E$38),IF(COUNTIF(AP$3:AP410,$G411)=0,$G411,""),""))</f>
        <v/>
      </c>
      <c r="AY411">
        <f t="shared" si="117"/>
        <v>409</v>
      </c>
      <c r="AZ411" s="375" t="str">
        <f t="shared" si="109"/>
        <v/>
      </c>
      <c r="BA411" s="375" t="str">
        <f t="shared" si="110"/>
        <v/>
      </c>
      <c r="BB411" s="375" t="str">
        <f t="shared" si="111"/>
        <v/>
      </c>
      <c r="BC411" s="375" t="str">
        <f t="shared" si="112"/>
        <v/>
      </c>
      <c r="BD411" s="375" t="str">
        <f t="shared" si="113"/>
        <v/>
      </c>
      <c r="BE411" s="375" t="str">
        <f t="shared" si="114"/>
        <v/>
      </c>
      <c r="BI411" t="str">
        <f>IF(BP411&lt;&gt;"",MAX(BI$3:BI410)+1,"")</f>
        <v/>
      </c>
      <c r="BJ411" t="str">
        <f>IF(BQ411&lt;&gt;"",MAX(BJ$3:BJ410)+1,"")</f>
        <v/>
      </c>
      <c r="BK411" t="str">
        <f>IF(BR411&lt;&gt;"",MAX(BK$3:BK410)+1,"")</f>
        <v/>
      </c>
      <c r="BL411" t="str">
        <f>IF(BS411&lt;&gt;"",MAX(BL$3:BL410)+1,"")</f>
        <v/>
      </c>
      <c r="BM411" t="str">
        <f>IF(BT411&lt;&gt;"",MAX(BM$3:BM410)+1,"")</f>
        <v/>
      </c>
      <c r="BN411" t="str">
        <f>IF(BU411&lt;&gt;"",MAX(BN$3:BN410)+1,"")</f>
        <v/>
      </c>
      <c r="BP411" t="str">
        <f>IF(B411&lt;&gt;"",IF(COUNTIF(BP$3:BP410,B411)&gt;0,"",B411),"")</f>
        <v/>
      </c>
      <c r="BQ411" t="str">
        <f>IF(C411&lt;&gt;"",IF(COUNTIF(BQ$3:BQ410,C411)&gt;0,"",C411),"")</f>
        <v/>
      </c>
      <c r="BR411" t="str">
        <f>IF(D411&lt;&gt;"",IF(COUNTIF(BR$3:BR410,D411)&gt;0,"",D411),"")</f>
        <v/>
      </c>
      <c r="BS411" t="str">
        <f>IF(E411&lt;&gt;"",IF(COUNTIF(BS$3:BS410,E411)&gt;0,"",E411),"")</f>
        <v/>
      </c>
      <c r="BT411" t="str">
        <f>IF(F411&lt;&gt;"",IF(COUNTIF(BT$3:BT410,F411)&gt;0,"",F411),"")</f>
        <v/>
      </c>
      <c r="BU411" t="str">
        <f>IF(G411&lt;&gt;"",IF(COUNTIF(BU$3:BU410,G411)&gt;0,"",G411),"")</f>
        <v/>
      </c>
    </row>
    <row r="412" spans="1:73" ht="18" x14ac:dyDescent="0.2">
      <c r="A412" s="595" t="str">
        <f t="shared" si="103"/>
        <v/>
      </c>
      <c r="B412" s="596"/>
      <c r="C412" s="596"/>
      <c r="D412" s="596"/>
      <c r="E412" s="597"/>
      <c r="F412" s="596"/>
      <c r="G412" s="596"/>
      <c r="H412" s="598"/>
      <c r="I412" s="598"/>
      <c r="J412" s="598"/>
      <c r="K412" s="948"/>
      <c r="L412" s="822"/>
      <c r="M412" s="822"/>
      <c r="N412" s="950"/>
      <c r="O412" s="599"/>
      <c r="P412" s="597"/>
      <c r="Q412" s="597"/>
      <c r="R412" s="597"/>
      <c r="S412" s="600"/>
      <c r="V412" s="362">
        <f t="shared" si="115"/>
        <v>410</v>
      </c>
      <c r="W412" s="601" t="str">
        <f t="shared" si="116"/>
        <v/>
      </c>
      <c r="X412" s="601" t="str">
        <f t="shared" si="104"/>
        <v/>
      </c>
      <c r="Y412" s="601" t="str">
        <f t="shared" si="105"/>
        <v/>
      </c>
      <c r="Z412" s="601" t="str">
        <f t="shared" si="106"/>
        <v/>
      </c>
      <c r="AA412" s="601" t="str">
        <f t="shared" si="107"/>
        <v/>
      </c>
      <c r="AB412" s="601" t="str">
        <f t="shared" si="108"/>
        <v/>
      </c>
      <c r="AD412" s="362" t="str">
        <f>IF(AK412&lt;&gt;"",MAX(AD$3:AD411)+1,"")</f>
        <v/>
      </c>
      <c r="AE412" s="362" t="str">
        <f>IF(AL412&lt;&gt;"",MAX(AE$3:AE411)+1,"")</f>
        <v/>
      </c>
      <c r="AF412" s="362" t="str">
        <f>IF(AM412&lt;&gt;"",MAX(AF$3:AF411)+1,"")</f>
        <v/>
      </c>
      <c r="AG412" s="362" t="str">
        <f>IF(AN412&lt;&gt;"",MAX(AG$3:AG411)+1,"")</f>
        <v/>
      </c>
      <c r="AH412" s="362" t="str">
        <f>IF(AO412&lt;&gt;"",MAX(AH$3:AH411)+1,"")</f>
        <v/>
      </c>
      <c r="AI412" s="362" t="str">
        <f>IF(AP412&lt;&gt;"",MAX(AI$3:AI411)+1,"")</f>
        <v/>
      </c>
      <c r="AK412" s="362" t="str">
        <f>IF(B412="","",IF(COUNTIF($AK$3:AL411,B412)=0,B412,""))</f>
        <v/>
      </c>
      <c r="AL412" s="362" t="str">
        <f>IF(C412="","",IF($B412='Oneri di Urbanizzazione'!$E$29,IF(COUNTIF($AL$3:AL411,$C412)=0,$C412,""),""))</f>
        <v/>
      </c>
      <c r="AM412" s="362" t="str">
        <f>IF(D412="","",IF(AND($B412='Oneri di Urbanizzazione'!$E$29,$C412='Oneri di Urbanizzazione'!$E$31),IF(COUNTIF(AM$3:AM411,$D412)=0,$D412,""),""))</f>
        <v/>
      </c>
      <c r="AN412" s="362" t="str">
        <f>IF(E412="","",IF(AND($B412='Oneri di Urbanizzazione'!$E$29,$C412='Oneri di Urbanizzazione'!$E$31,$D412='Oneri di Urbanizzazione'!$E$34),IF(COUNTIF(AN$3:AN411,$E412)=0,$E412,""),""))</f>
        <v/>
      </c>
      <c r="AO412" s="362" t="str">
        <f>IF(F412="","",IF(AND($B412='Oneri di Urbanizzazione'!$E$29,$C412='Oneri di Urbanizzazione'!$E$31,$D412='Oneri di Urbanizzazione'!$E$34,$E412='Oneri di Urbanizzazione'!$E$36),IF(COUNTIF(AO$3:AO411,$F412)=0,$F412,""),""))</f>
        <v/>
      </c>
      <c r="AP412" s="362" t="str">
        <f>IF(G412="","",IF(AND($B412='Oneri di Urbanizzazione'!$E$29,$C412='Oneri di Urbanizzazione'!$E$31,$D412='Oneri di Urbanizzazione'!$E$34,$E412='Oneri di Urbanizzazione'!$E$36,$F412='Oneri di Urbanizzazione'!$E$38),IF(COUNTIF(AP$3:AP411,$G412)=0,$G412,""),""))</f>
        <v/>
      </c>
      <c r="AY412">
        <f t="shared" si="117"/>
        <v>410</v>
      </c>
      <c r="AZ412" s="375" t="str">
        <f t="shared" si="109"/>
        <v/>
      </c>
      <c r="BA412" s="375" t="str">
        <f t="shared" si="110"/>
        <v/>
      </c>
      <c r="BB412" s="375" t="str">
        <f t="shared" si="111"/>
        <v/>
      </c>
      <c r="BC412" s="375" t="str">
        <f t="shared" si="112"/>
        <v/>
      </c>
      <c r="BD412" s="375" t="str">
        <f t="shared" si="113"/>
        <v/>
      </c>
      <c r="BE412" s="375" t="str">
        <f t="shared" si="114"/>
        <v/>
      </c>
      <c r="BI412" t="str">
        <f>IF(BP412&lt;&gt;"",MAX(BI$3:BI411)+1,"")</f>
        <v/>
      </c>
      <c r="BJ412" t="str">
        <f>IF(BQ412&lt;&gt;"",MAX(BJ$3:BJ411)+1,"")</f>
        <v/>
      </c>
      <c r="BK412" t="str">
        <f>IF(BR412&lt;&gt;"",MAX(BK$3:BK411)+1,"")</f>
        <v/>
      </c>
      <c r="BL412" t="str">
        <f>IF(BS412&lt;&gt;"",MAX(BL$3:BL411)+1,"")</f>
        <v/>
      </c>
      <c r="BM412" t="str">
        <f>IF(BT412&lt;&gt;"",MAX(BM$3:BM411)+1,"")</f>
        <v/>
      </c>
      <c r="BN412" t="str">
        <f>IF(BU412&lt;&gt;"",MAX(BN$3:BN411)+1,"")</f>
        <v/>
      </c>
      <c r="BP412" t="str">
        <f>IF(B412&lt;&gt;"",IF(COUNTIF(BP$3:BP411,B412)&gt;0,"",B412),"")</f>
        <v/>
      </c>
      <c r="BQ412" t="str">
        <f>IF(C412&lt;&gt;"",IF(COUNTIF(BQ$3:BQ411,C412)&gt;0,"",C412),"")</f>
        <v/>
      </c>
      <c r="BR412" t="str">
        <f>IF(D412&lt;&gt;"",IF(COUNTIF(BR$3:BR411,D412)&gt;0,"",D412),"")</f>
        <v/>
      </c>
      <c r="BS412" t="str">
        <f>IF(E412&lt;&gt;"",IF(COUNTIF(BS$3:BS411,E412)&gt;0,"",E412),"")</f>
        <v/>
      </c>
      <c r="BT412" t="str">
        <f>IF(F412&lt;&gt;"",IF(COUNTIF(BT$3:BT411,F412)&gt;0,"",F412),"")</f>
        <v/>
      </c>
      <c r="BU412" t="str">
        <f>IF(G412&lt;&gt;"",IF(COUNTIF(BU$3:BU411,G412)&gt;0,"",G412),"")</f>
        <v/>
      </c>
    </row>
    <row r="413" spans="1:73" ht="18" x14ac:dyDescent="0.2">
      <c r="A413" s="595" t="str">
        <f t="shared" si="103"/>
        <v/>
      </c>
      <c r="B413" s="596"/>
      <c r="C413" s="596"/>
      <c r="D413" s="596"/>
      <c r="E413" s="597"/>
      <c r="F413" s="596"/>
      <c r="G413" s="596"/>
      <c r="H413" s="598"/>
      <c r="I413" s="598"/>
      <c r="J413" s="598"/>
      <c r="K413" s="948"/>
      <c r="L413" s="822"/>
      <c r="M413" s="822"/>
      <c r="N413" s="950"/>
      <c r="O413" s="599"/>
      <c r="P413" s="597"/>
      <c r="Q413" s="597"/>
      <c r="R413" s="597"/>
      <c r="S413" s="600"/>
      <c r="V413" s="362">
        <f t="shared" si="115"/>
        <v>411</v>
      </c>
      <c r="W413" s="601" t="str">
        <f t="shared" si="116"/>
        <v/>
      </c>
      <c r="X413" s="601" t="str">
        <f t="shared" si="104"/>
        <v/>
      </c>
      <c r="Y413" s="601" t="str">
        <f t="shared" si="105"/>
        <v/>
      </c>
      <c r="Z413" s="601" t="str">
        <f t="shared" si="106"/>
        <v/>
      </c>
      <c r="AA413" s="601" t="str">
        <f t="shared" si="107"/>
        <v/>
      </c>
      <c r="AB413" s="601" t="str">
        <f t="shared" si="108"/>
        <v/>
      </c>
      <c r="AD413" s="362" t="str">
        <f>IF(AK413&lt;&gt;"",MAX(AD$3:AD412)+1,"")</f>
        <v/>
      </c>
      <c r="AE413" s="362" t="str">
        <f>IF(AL413&lt;&gt;"",MAX(AE$3:AE412)+1,"")</f>
        <v/>
      </c>
      <c r="AF413" s="362" t="str">
        <f>IF(AM413&lt;&gt;"",MAX(AF$3:AF412)+1,"")</f>
        <v/>
      </c>
      <c r="AG413" s="362" t="str">
        <f>IF(AN413&lt;&gt;"",MAX(AG$3:AG412)+1,"")</f>
        <v/>
      </c>
      <c r="AH413" s="362" t="str">
        <f>IF(AO413&lt;&gt;"",MAX(AH$3:AH412)+1,"")</f>
        <v/>
      </c>
      <c r="AI413" s="362" t="str">
        <f>IF(AP413&lt;&gt;"",MAX(AI$3:AI412)+1,"")</f>
        <v/>
      </c>
      <c r="AK413" s="362" t="str">
        <f>IF(B413="","",IF(COUNTIF($AK$3:AL412,B413)=0,B413,""))</f>
        <v/>
      </c>
      <c r="AL413" s="362" t="str">
        <f>IF(C413="","",IF($B413='Oneri di Urbanizzazione'!$E$29,IF(COUNTIF($AL$3:AL412,$C413)=0,$C413,""),""))</f>
        <v/>
      </c>
      <c r="AM413" s="362" t="str">
        <f>IF(D413="","",IF(AND($B413='Oneri di Urbanizzazione'!$E$29,$C413='Oneri di Urbanizzazione'!$E$31),IF(COUNTIF(AM$3:AM412,$D413)=0,$D413,""),""))</f>
        <v/>
      </c>
      <c r="AN413" s="362" t="str">
        <f>IF(E413="","",IF(AND($B413='Oneri di Urbanizzazione'!$E$29,$C413='Oneri di Urbanizzazione'!$E$31,$D413='Oneri di Urbanizzazione'!$E$34),IF(COUNTIF(AN$3:AN412,$E413)=0,$E413,""),""))</f>
        <v/>
      </c>
      <c r="AO413" s="362" t="str">
        <f>IF(F413="","",IF(AND($B413='Oneri di Urbanizzazione'!$E$29,$C413='Oneri di Urbanizzazione'!$E$31,$D413='Oneri di Urbanizzazione'!$E$34,$E413='Oneri di Urbanizzazione'!$E$36),IF(COUNTIF(AO$3:AO412,$F413)=0,$F413,""),""))</f>
        <v/>
      </c>
      <c r="AP413" s="362" t="str">
        <f>IF(G413="","",IF(AND($B413='Oneri di Urbanizzazione'!$E$29,$C413='Oneri di Urbanizzazione'!$E$31,$D413='Oneri di Urbanizzazione'!$E$34,$E413='Oneri di Urbanizzazione'!$E$36,$F413='Oneri di Urbanizzazione'!$E$38),IF(COUNTIF(AP$3:AP412,$G413)=0,$G413,""),""))</f>
        <v/>
      </c>
      <c r="AY413">
        <f t="shared" si="117"/>
        <v>411</v>
      </c>
      <c r="AZ413" s="375" t="str">
        <f t="shared" si="109"/>
        <v/>
      </c>
      <c r="BA413" s="375" t="str">
        <f t="shared" si="110"/>
        <v/>
      </c>
      <c r="BB413" s="375" t="str">
        <f t="shared" si="111"/>
        <v/>
      </c>
      <c r="BC413" s="375" t="str">
        <f t="shared" si="112"/>
        <v/>
      </c>
      <c r="BD413" s="375" t="str">
        <f t="shared" si="113"/>
        <v/>
      </c>
      <c r="BE413" s="375" t="str">
        <f t="shared" si="114"/>
        <v/>
      </c>
      <c r="BI413" t="str">
        <f>IF(BP413&lt;&gt;"",MAX(BI$3:BI412)+1,"")</f>
        <v/>
      </c>
      <c r="BJ413" t="str">
        <f>IF(BQ413&lt;&gt;"",MAX(BJ$3:BJ412)+1,"")</f>
        <v/>
      </c>
      <c r="BK413" t="str">
        <f>IF(BR413&lt;&gt;"",MAX(BK$3:BK412)+1,"")</f>
        <v/>
      </c>
      <c r="BL413" t="str">
        <f>IF(BS413&lt;&gt;"",MAX(BL$3:BL412)+1,"")</f>
        <v/>
      </c>
      <c r="BM413" t="str">
        <f>IF(BT413&lt;&gt;"",MAX(BM$3:BM412)+1,"")</f>
        <v/>
      </c>
      <c r="BN413" t="str">
        <f>IF(BU413&lt;&gt;"",MAX(BN$3:BN412)+1,"")</f>
        <v/>
      </c>
      <c r="BP413" t="str">
        <f>IF(B413&lt;&gt;"",IF(COUNTIF(BP$3:BP412,B413)&gt;0,"",B413),"")</f>
        <v/>
      </c>
      <c r="BQ413" t="str">
        <f>IF(C413&lt;&gt;"",IF(COUNTIF(BQ$3:BQ412,C413)&gt;0,"",C413),"")</f>
        <v/>
      </c>
      <c r="BR413" t="str">
        <f>IF(D413&lt;&gt;"",IF(COUNTIF(BR$3:BR412,D413)&gt;0,"",D413),"")</f>
        <v/>
      </c>
      <c r="BS413" t="str">
        <f>IF(E413&lt;&gt;"",IF(COUNTIF(BS$3:BS412,E413)&gt;0,"",E413),"")</f>
        <v/>
      </c>
      <c r="BT413" t="str">
        <f>IF(F413&lt;&gt;"",IF(COUNTIF(BT$3:BT412,F413)&gt;0,"",F413),"")</f>
        <v/>
      </c>
      <c r="BU413" t="str">
        <f>IF(G413&lt;&gt;"",IF(COUNTIF(BU$3:BU412,G413)&gt;0,"",G413),"")</f>
        <v/>
      </c>
    </row>
    <row r="414" spans="1:73" ht="18" x14ac:dyDescent="0.2">
      <c r="A414" s="595" t="str">
        <f t="shared" si="103"/>
        <v/>
      </c>
      <c r="B414" s="596"/>
      <c r="C414" s="596"/>
      <c r="D414" s="596"/>
      <c r="E414" s="597"/>
      <c r="F414" s="596"/>
      <c r="G414" s="596"/>
      <c r="H414" s="598"/>
      <c r="I414" s="598"/>
      <c r="J414" s="598"/>
      <c r="K414" s="948"/>
      <c r="L414" s="822"/>
      <c r="M414" s="822"/>
      <c r="N414" s="950"/>
      <c r="O414" s="599"/>
      <c r="P414" s="597"/>
      <c r="Q414" s="597"/>
      <c r="R414" s="597"/>
      <c r="S414" s="600"/>
      <c r="V414" s="362">
        <f t="shared" si="115"/>
        <v>412</v>
      </c>
      <c r="W414" s="601" t="str">
        <f t="shared" si="116"/>
        <v/>
      </c>
      <c r="X414" s="601" t="str">
        <f t="shared" si="104"/>
        <v/>
      </c>
      <c r="Y414" s="601" t="str">
        <f t="shared" si="105"/>
        <v/>
      </c>
      <c r="Z414" s="601" t="str">
        <f t="shared" si="106"/>
        <v/>
      </c>
      <c r="AA414" s="601" t="str">
        <f t="shared" si="107"/>
        <v/>
      </c>
      <c r="AB414" s="601" t="str">
        <f t="shared" si="108"/>
        <v/>
      </c>
      <c r="AD414" s="362" t="str">
        <f>IF(AK414&lt;&gt;"",MAX(AD$3:AD413)+1,"")</f>
        <v/>
      </c>
      <c r="AE414" s="362" t="str">
        <f>IF(AL414&lt;&gt;"",MAX(AE$3:AE413)+1,"")</f>
        <v/>
      </c>
      <c r="AF414" s="362" t="str">
        <f>IF(AM414&lt;&gt;"",MAX(AF$3:AF413)+1,"")</f>
        <v/>
      </c>
      <c r="AG414" s="362" t="str">
        <f>IF(AN414&lt;&gt;"",MAX(AG$3:AG413)+1,"")</f>
        <v/>
      </c>
      <c r="AH414" s="362" t="str">
        <f>IF(AO414&lt;&gt;"",MAX(AH$3:AH413)+1,"")</f>
        <v/>
      </c>
      <c r="AI414" s="362" t="str">
        <f>IF(AP414&lt;&gt;"",MAX(AI$3:AI413)+1,"")</f>
        <v/>
      </c>
      <c r="AK414" s="362" t="str">
        <f>IF(B414="","",IF(COUNTIF($AK$3:AL413,B414)=0,B414,""))</f>
        <v/>
      </c>
      <c r="AL414" s="362" t="str">
        <f>IF(C414="","",IF($B414='Oneri di Urbanizzazione'!$E$29,IF(COUNTIF($AL$3:AL413,$C414)=0,$C414,""),""))</f>
        <v/>
      </c>
      <c r="AM414" s="362" t="str">
        <f>IF(D414="","",IF(AND($B414='Oneri di Urbanizzazione'!$E$29,$C414='Oneri di Urbanizzazione'!$E$31),IF(COUNTIF(AM$3:AM413,$D414)=0,$D414,""),""))</f>
        <v/>
      </c>
      <c r="AN414" s="362" t="str">
        <f>IF(E414="","",IF(AND($B414='Oneri di Urbanizzazione'!$E$29,$C414='Oneri di Urbanizzazione'!$E$31,$D414='Oneri di Urbanizzazione'!$E$34),IF(COUNTIF(AN$3:AN413,$E414)=0,$E414,""),""))</f>
        <v/>
      </c>
      <c r="AO414" s="362" t="str">
        <f>IF(F414="","",IF(AND($B414='Oneri di Urbanizzazione'!$E$29,$C414='Oneri di Urbanizzazione'!$E$31,$D414='Oneri di Urbanizzazione'!$E$34,$E414='Oneri di Urbanizzazione'!$E$36),IF(COUNTIF(AO$3:AO413,$F414)=0,$F414,""),""))</f>
        <v/>
      </c>
      <c r="AP414" s="362" t="str">
        <f>IF(G414="","",IF(AND($B414='Oneri di Urbanizzazione'!$E$29,$C414='Oneri di Urbanizzazione'!$E$31,$D414='Oneri di Urbanizzazione'!$E$34,$E414='Oneri di Urbanizzazione'!$E$36,$F414='Oneri di Urbanizzazione'!$E$38),IF(COUNTIF(AP$3:AP413,$G414)=0,$G414,""),""))</f>
        <v/>
      </c>
      <c r="AY414">
        <f t="shared" si="117"/>
        <v>412</v>
      </c>
      <c r="AZ414" s="375" t="str">
        <f t="shared" si="109"/>
        <v/>
      </c>
      <c r="BA414" s="375" t="str">
        <f t="shared" si="110"/>
        <v/>
      </c>
      <c r="BB414" s="375" t="str">
        <f t="shared" si="111"/>
        <v/>
      </c>
      <c r="BC414" s="375" t="str">
        <f t="shared" si="112"/>
        <v/>
      </c>
      <c r="BD414" s="375" t="str">
        <f t="shared" si="113"/>
        <v/>
      </c>
      <c r="BE414" s="375" t="str">
        <f t="shared" si="114"/>
        <v/>
      </c>
      <c r="BI414" t="str">
        <f>IF(BP414&lt;&gt;"",MAX(BI$3:BI413)+1,"")</f>
        <v/>
      </c>
      <c r="BJ414" t="str">
        <f>IF(BQ414&lt;&gt;"",MAX(BJ$3:BJ413)+1,"")</f>
        <v/>
      </c>
      <c r="BK414" t="str">
        <f>IF(BR414&lt;&gt;"",MAX(BK$3:BK413)+1,"")</f>
        <v/>
      </c>
      <c r="BL414" t="str">
        <f>IF(BS414&lt;&gt;"",MAX(BL$3:BL413)+1,"")</f>
        <v/>
      </c>
      <c r="BM414" t="str">
        <f>IF(BT414&lt;&gt;"",MAX(BM$3:BM413)+1,"")</f>
        <v/>
      </c>
      <c r="BN414" t="str">
        <f>IF(BU414&lt;&gt;"",MAX(BN$3:BN413)+1,"")</f>
        <v/>
      </c>
      <c r="BP414" t="str">
        <f>IF(B414&lt;&gt;"",IF(COUNTIF(BP$3:BP413,B414)&gt;0,"",B414),"")</f>
        <v/>
      </c>
      <c r="BQ414" t="str">
        <f>IF(C414&lt;&gt;"",IF(COUNTIF(BQ$3:BQ413,C414)&gt;0,"",C414),"")</f>
        <v/>
      </c>
      <c r="BR414" t="str">
        <f>IF(D414&lt;&gt;"",IF(COUNTIF(BR$3:BR413,D414)&gt;0,"",D414),"")</f>
        <v/>
      </c>
      <c r="BS414" t="str">
        <f>IF(E414&lt;&gt;"",IF(COUNTIF(BS$3:BS413,E414)&gt;0,"",E414),"")</f>
        <v/>
      </c>
      <c r="BT414" t="str">
        <f>IF(F414&lt;&gt;"",IF(COUNTIF(BT$3:BT413,F414)&gt;0,"",F414),"")</f>
        <v/>
      </c>
      <c r="BU414" t="str">
        <f>IF(G414&lt;&gt;"",IF(COUNTIF(BU$3:BU413,G414)&gt;0,"",G414),"")</f>
        <v/>
      </c>
    </row>
    <row r="415" spans="1:73" ht="18" x14ac:dyDescent="0.2">
      <c r="A415" s="595" t="str">
        <f t="shared" si="103"/>
        <v/>
      </c>
      <c r="B415" s="596"/>
      <c r="C415" s="596"/>
      <c r="D415" s="596"/>
      <c r="E415" s="597"/>
      <c r="F415" s="596"/>
      <c r="G415" s="596"/>
      <c r="H415" s="598"/>
      <c r="I415" s="598"/>
      <c r="J415" s="598"/>
      <c r="K415" s="948"/>
      <c r="L415" s="822"/>
      <c r="M415" s="822"/>
      <c r="N415" s="950"/>
      <c r="O415" s="599"/>
      <c r="P415" s="597"/>
      <c r="Q415" s="597"/>
      <c r="R415" s="597"/>
      <c r="S415" s="600"/>
      <c r="V415" s="362">
        <f t="shared" si="115"/>
        <v>413</v>
      </c>
      <c r="W415" s="601" t="str">
        <f t="shared" si="116"/>
        <v/>
      </c>
      <c r="X415" s="601" t="str">
        <f t="shared" si="104"/>
        <v/>
      </c>
      <c r="Y415" s="601" t="str">
        <f t="shared" si="105"/>
        <v/>
      </c>
      <c r="Z415" s="601" t="str">
        <f t="shared" si="106"/>
        <v/>
      </c>
      <c r="AA415" s="601" t="str">
        <f t="shared" si="107"/>
        <v/>
      </c>
      <c r="AB415" s="601" t="str">
        <f t="shared" si="108"/>
        <v/>
      </c>
      <c r="AD415" s="362" t="str">
        <f>IF(AK415&lt;&gt;"",MAX(AD$3:AD414)+1,"")</f>
        <v/>
      </c>
      <c r="AE415" s="362" t="str">
        <f>IF(AL415&lt;&gt;"",MAX(AE$3:AE414)+1,"")</f>
        <v/>
      </c>
      <c r="AF415" s="362" t="str">
        <f>IF(AM415&lt;&gt;"",MAX(AF$3:AF414)+1,"")</f>
        <v/>
      </c>
      <c r="AG415" s="362" t="str">
        <f>IF(AN415&lt;&gt;"",MAX(AG$3:AG414)+1,"")</f>
        <v/>
      </c>
      <c r="AH415" s="362" t="str">
        <f>IF(AO415&lt;&gt;"",MAX(AH$3:AH414)+1,"")</f>
        <v/>
      </c>
      <c r="AI415" s="362" t="str">
        <f>IF(AP415&lt;&gt;"",MAX(AI$3:AI414)+1,"")</f>
        <v/>
      </c>
      <c r="AK415" s="362" t="str">
        <f>IF(B415="","",IF(COUNTIF($AK$3:AL414,B415)=0,B415,""))</f>
        <v/>
      </c>
      <c r="AL415" s="362" t="str">
        <f>IF(C415="","",IF($B415='Oneri di Urbanizzazione'!$E$29,IF(COUNTIF($AL$3:AL414,$C415)=0,$C415,""),""))</f>
        <v/>
      </c>
      <c r="AM415" s="362" t="str">
        <f>IF(D415="","",IF(AND($B415='Oneri di Urbanizzazione'!$E$29,$C415='Oneri di Urbanizzazione'!$E$31),IF(COUNTIF(AM$3:AM414,$D415)=0,$D415,""),""))</f>
        <v/>
      </c>
      <c r="AN415" s="362" t="str">
        <f>IF(E415="","",IF(AND($B415='Oneri di Urbanizzazione'!$E$29,$C415='Oneri di Urbanizzazione'!$E$31,$D415='Oneri di Urbanizzazione'!$E$34),IF(COUNTIF(AN$3:AN414,$E415)=0,$E415,""),""))</f>
        <v/>
      </c>
      <c r="AO415" s="362" t="str">
        <f>IF(F415="","",IF(AND($B415='Oneri di Urbanizzazione'!$E$29,$C415='Oneri di Urbanizzazione'!$E$31,$D415='Oneri di Urbanizzazione'!$E$34,$E415='Oneri di Urbanizzazione'!$E$36),IF(COUNTIF(AO$3:AO414,$F415)=0,$F415,""),""))</f>
        <v/>
      </c>
      <c r="AP415" s="362" t="str">
        <f>IF(G415="","",IF(AND($B415='Oneri di Urbanizzazione'!$E$29,$C415='Oneri di Urbanizzazione'!$E$31,$D415='Oneri di Urbanizzazione'!$E$34,$E415='Oneri di Urbanizzazione'!$E$36,$F415='Oneri di Urbanizzazione'!$E$38),IF(COUNTIF(AP$3:AP414,$G415)=0,$G415,""),""))</f>
        <v/>
      </c>
      <c r="AY415">
        <f t="shared" si="117"/>
        <v>413</v>
      </c>
      <c r="AZ415" s="375" t="str">
        <f t="shared" si="109"/>
        <v/>
      </c>
      <c r="BA415" s="375" t="str">
        <f t="shared" si="110"/>
        <v/>
      </c>
      <c r="BB415" s="375" t="str">
        <f t="shared" si="111"/>
        <v/>
      </c>
      <c r="BC415" s="375" t="str">
        <f t="shared" si="112"/>
        <v/>
      </c>
      <c r="BD415" s="375" t="str">
        <f t="shared" si="113"/>
        <v/>
      </c>
      <c r="BE415" s="375" t="str">
        <f t="shared" si="114"/>
        <v/>
      </c>
      <c r="BI415" t="str">
        <f>IF(BP415&lt;&gt;"",MAX(BI$3:BI414)+1,"")</f>
        <v/>
      </c>
      <c r="BJ415" t="str">
        <f>IF(BQ415&lt;&gt;"",MAX(BJ$3:BJ414)+1,"")</f>
        <v/>
      </c>
      <c r="BK415" t="str">
        <f>IF(BR415&lt;&gt;"",MAX(BK$3:BK414)+1,"")</f>
        <v/>
      </c>
      <c r="BL415" t="str">
        <f>IF(BS415&lt;&gt;"",MAX(BL$3:BL414)+1,"")</f>
        <v/>
      </c>
      <c r="BM415" t="str">
        <f>IF(BT415&lt;&gt;"",MAX(BM$3:BM414)+1,"")</f>
        <v/>
      </c>
      <c r="BN415" t="str">
        <f>IF(BU415&lt;&gt;"",MAX(BN$3:BN414)+1,"")</f>
        <v/>
      </c>
      <c r="BP415" t="str">
        <f>IF(B415&lt;&gt;"",IF(COUNTIF(BP$3:BP414,B415)&gt;0,"",B415),"")</f>
        <v/>
      </c>
      <c r="BQ415" t="str">
        <f>IF(C415&lt;&gt;"",IF(COUNTIF(BQ$3:BQ414,C415)&gt;0,"",C415),"")</f>
        <v/>
      </c>
      <c r="BR415" t="str">
        <f>IF(D415&lt;&gt;"",IF(COUNTIF(BR$3:BR414,D415)&gt;0,"",D415),"")</f>
        <v/>
      </c>
      <c r="BS415" t="str">
        <f>IF(E415&lt;&gt;"",IF(COUNTIF(BS$3:BS414,E415)&gt;0,"",E415),"")</f>
        <v/>
      </c>
      <c r="BT415" t="str">
        <f>IF(F415&lt;&gt;"",IF(COUNTIF(BT$3:BT414,F415)&gt;0,"",F415),"")</f>
        <v/>
      </c>
      <c r="BU415" t="str">
        <f>IF(G415&lt;&gt;"",IF(COUNTIF(BU$3:BU414,G415)&gt;0,"",G415),"")</f>
        <v/>
      </c>
    </row>
    <row r="416" spans="1:73" ht="18" x14ac:dyDescent="0.2">
      <c r="A416" s="595" t="str">
        <f t="shared" si="103"/>
        <v/>
      </c>
      <c r="B416" s="596"/>
      <c r="C416" s="596"/>
      <c r="D416" s="596"/>
      <c r="E416" s="597"/>
      <c r="F416" s="596"/>
      <c r="G416" s="596"/>
      <c r="H416" s="598"/>
      <c r="I416" s="598"/>
      <c r="J416" s="598"/>
      <c r="K416" s="948"/>
      <c r="L416" s="822"/>
      <c r="M416" s="822"/>
      <c r="N416" s="950"/>
      <c r="O416" s="599"/>
      <c r="P416" s="597"/>
      <c r="Q416" s="597"/>
      <c r="R416" s="597"/>
      <c r="S416" s="600"/>
      <c r="V416" s="362">
        <f t="shared" si="115"/>
        <v>414</v>
      </c>
      <c r="W416" s="601" t="str">
        <f t="shared" si="116"/>
        <v/>
      </c>
      <c r="X416" s="601" t="str">
        <f t="shared" si="104"/>
        <v/>
      </c>
      <c r="Y416" s="601" t="str">
        <f t="shared" si="105"/>
        <v/>
      </c>
      <c r="Z416" s="601" t="str">
        <f t="shared" si="106"/>
        <v/>
      </c>
      <c r="AA416" s="601" t="str">
        <f t="shared" si="107"/>
        <v/>
      </c>
      <c r="AB416" s="601" t="str">
        <f t="shared" si="108"/>
        <v/>
      </c>
      <c r="AD416" s="362" t="str">
        <f>IF(AK416&lt;&gt;"",MAX(AD$3:AD415)+1,"")</f>
        <v/>
      </c>
      <c r="AE416" s="362" t="str">
        <f>IF(AL416&lt;&gt;"",MAX(AE$3:AE415)+1,"")</f>
        <v/>
      </c>
      <c r="AF416" s="362" t="str">
        <f>IF(AM416&lt;&gt;"",MAX(AF$3:AF415)+1,"")</f>
        <v/>
      </c>
      <c r="AG416" s="362" t="str">
        <f>IF(AN416&lt;&gt;"",MAX(AG$3:AG415)+1,"")</f>
        <v/>
      </c>
      <c r="AH416" s="362" t="str">
        <f>IF(AO416&lt;&gt;"",MAX(AH$3:AH415)+1,"")</f>
        <v/>
      </c>
      <c r="AI416" s="362" t="str">
        <f>IF(AP416&lt;&gt;"",MAX(AI$3:AI415)+1,"")</f>
        <v/>
      </c>
      <c r="AK416" s="362" t="str">
        <f>IF(B416="","",IF(COUNTIF($AK$3:AL415,B416)=0,B416,""))</f>
        <v/>
      </c>
      <c r="AL416" s="362" t="str">
        <f>IF(C416="","",IF($B416='Oneri di Urbanizzazione'!$E$29,IF(COUNTIF($AL$3:AL415,$C416)=0,$C416,""),""))</f>
        <v/>
      </c>
      <c r="AM416" s="362" t="str">
        <f>IF(D416="","",IF(AND($B416='Oneri di Urbanizzazione'!$E$29,$C416='Oneri di Urbanizzazione'!$E$31),IF(COUNTIF(AM$3:AM415,$D416)=0,$D416,""),""))</f>
        <v/>
      </c>
      <c r="AN416" s="362" t="str">
        <f>IF(E416="","",IF(AND($B416='Oneri di Urbanizzazione'!$E$29,$C416='Oneri di Urbanizzazione'!$E$31,$D416='Oneri di Urbanizzazione'!$E$34),IF(COUNTIF(AN$3:AN415,$E416)=0,$E416,""),""))</f>
        <v/>
      </c>
      <c r="AO416" s="362" t="str">
        <f>IF(F416="","",IF(AND($B416='Oneri di Urbanizzazione'!$E$29,$C416='Oneri di Urbanizzazione'!$E$31,$D416='Oneri di Urbanizzazione'!$E$34,$E416='Oneri di Urbanizzazione'!$E$36),IF(COUNTIF(AO$3:AO415,$F416)=0,$F416,""),""))</f>
        <v/>
      </c>
      <c r="AP416" s="362" t="str">
        <f>IF(G416="","",IF(AND($B416='Oneri di Urbanizzazione'!$E$29,$C416='Oneri di Urbanizzazione'!$E$31,$D416='Oneri di Urbanizzazione'!$E$34,$E416='Oneri di Urbanizzazione'!$E$36,$F416='Oneri di Urbanizzazione'!$E$38),IF(COUNTIF(AP$3:AP415,$G416)=0,$G416,""),""))</f>
        <v/>
      </c>
      <c r="AY416">
        <f t="shared" si="117"/>
        <v>414</v>
      </c>
      <c r="AZ416" s="375" t="str">
        <f t="shared" si="109"/>
        <v/>
      </c>
      <c r="BA416" s="375" t="str">
        <f t="shared" si="110"/>
        <v/>
      </c>
      <c r="BB416" s="375" t="str">
        <f t="shared" si="111"/>
        <v/>
      </c>
      <c r="BC416" s="375" t="str">
        <f t="shared" si="112"/>
        <v/>
      </c>
      <c r="BD416" s="375" t="str">
        <f t="shared" si="113"/>
        <v/>
      </c>
      <c r="BE416" s="375" t="str">
        <f t="shared" si="114"/>
        <v/>
      </c>
      <c r="BI416" t="str">
        <f>IF(BP416&lt;&gt;"",MAX(BI$3:BI415)+1,"")</f>
        <v/>
      </c>
      <c r="BJ416" t="str">
        <f>IF(BQ416&lt;&gt;"",MAX(BJ$3:BJ415)+1,"")</f>
        <v/>
      </c>
      <c r="BK416" t="str">
        <f>IF(BR416&lt;&gt;"",MAX(BK$3:BK415)+1,"")</f>
        <v/>
      </c>
      <c r="BL416" t="str">
        <f>IF(BS416&lt;&gt;"",MAX(BL$3:BL415)+1,"")</f>
        <v/>
      </c>
      <c r="BM416" t="str">
        <f>IF(BT416&lt;&gt;"",MAX(BM$3:BM415)+1,"")</f>
        <v/>
      </c>
      <c r="BN416" t="str">
        <f>IF(BU416&lt;&gt;"",MAX(BN$3:BN415)+1,"")</f>
        <v/>
      </c>
      <c r="BP416" t="str">
        <f>IF(B416&lt;&gt;"",IF(COUNTIF(BP$3:BP415,B416)&gt;0,"",B416),"")</f>
        <v/>
      </c>
      <c r="BQ416" t="str">
        <f>IF(C416&lt;&gt;"",IF(COUNTIF(BQ$3:BQ415,C416)&gt;0,"",C416),"")</f>
        <v/>
      </c>
      <c r="BR416" t="str">
        <f>IF(D416&lt;&gt;"",IF(COUNTIF(BR$3:BR415,D416)&gt;0,"",D416),"")</f>
        <v/>
      </c>
      <c r="BS416" t="str">
        <f>IF(E416&lt;&gt;"",IF(COUNTIF(BS$3:BS415,E416)&gt;0,"",E416),"")</f>
        <v/>
      </c>
      <c r="BT416" t="str">
        <f>IF(F416&lt;&gt;"",IF(COUNTIF(BT$3:BT415,F416)&gt;0,"",F416),"")</f>
        <v/>
      </c>
      <c r="BU416" t="str">
        <f>IF(G416&lt;&gt;"",IF(COUNTIF(BU$3:BU415,G416)&gt;0,"",G416),"")</f>
        <v/>
      </c>
    </row>
    <row r="417" spans="1:73" ht="18" x14ac:dyDescent="0.2">
      <c r="A417" s="595" t="str">
        <f t="shared" si="103"/>
        <v/>
      </c>
      <c r="B417" s="596"/>
      <c r="C417" s="596"/>
      <c r="D417" s="596"/>
      <c r="E417" s="597"/>
      <c r="F417" s="596"/>
      <c r="G417" s="596"/>
      <c r="H417" s="598"/>
      <c r="I417" s="598"/>
      <c r="J417" s="598"/>
      <c r="K417" s="948"/>
      <c r="L417" s="822"/>
      <c r="M417" s="822"/>
      <c r="N417" s="950"/>
      <c r="O417" s="599"/>
      <c r="P417" s="597"/>
      <c r="Q417" s="597"/>
      <c r="R417" s="597"/>
      <c r="S417" s="600"/>
      <c r="V417" s="362">
        <f t="shared" si="115"/>
        <v>415</v>
      </c>
      <c r="W417" s="601" t="str">
        <f t="shared" si="116"/>
        <v/>
      </c>
      <c r="X417" s="601" t="str">
        <f t="shared" si="104"/>
        <v/>
      </c>
      <c r="Y417" s="601" t="str">
        <f t="shared" si="105"/>
        <v/>
      </c>
      <c r="Z417" s="601" t="str">
        <f t="shared" si="106"/>
        <v/>
      </c>
      <c r="AA417" s="601" t="str">
        <f t="shared" si="107"/>
        <v/>
      </c>
      <c r="AB417" s="601" t="str">
        <f t="shared" si="108"/>
        <v/>
      </c>
      <c r="AD417" s="362" t="str">
        <f>IF(AK417&lt;&gt;"",MAX(AD$3:AD416)+1,"")</f>
        <v/>
      </c>
      <c r="AE417" s="362" t="str">
        <f>IF(AL417&lt;&gt;"",MAX(AE$3:AE416)+1,"")</f>
        <v/>
      </c>
      <c r="AF417" s="362" t="str">
        <f>IF(AM417&lt;&gt;"",MAX(AF$3:AF416)+1,"")</f>
        <v/>
      </c>
      <c r="AG417" s="362" t="str">
        <f>IF(AN417&lt;&gt;"",MAX(AG$3:AG416)+1,"")</f>
        <v/>
      </c>
      <c r="AH417" s="362" t="str">
        <f>IF(AO417&lt;&gt;"",MAX(AH$3:AH416)+1,"")</f>
        <v/>
      </c>
      <c r="AI417" s="362" t="str">
        <f>IF(AP417&lt;&gt;"",MAX(AI$3:AI416)+1,"")</f>
        <v/>
      </c>
      <c r="AK417" s="362" t="str">
        <f>IF(B417="","",IF(COUNTIF($AK$3:AL416,B417)=0,B417,""))</f>
        <v/>
      </c>
      <c r="AL417" s="362" t="str">
        <f>IF(C417="","",IF($B417='Oneri di Urbanizzazione'!$E$29,IF(COUNTIF($AL$3:AL416,$C417)=0,$C417,""),""))</f>
        <v/>
      </c>
      <c r="AM417" s="362" t="str">
        <f>IF(D417="","",IF(AND($B417='Oneri di Urbanizzazione'!$E$29,$C417='Oneri di Urbanizzazione'!$E$31),IF(COUNTIF(AM$3:AM416,$D417)=0,$D417,""),""))</f>
        <v/>
      </c>
      <c r="AN417" s="362" t="str">
        <f>IF(E417="","",IF(AND($B417='Oneri di Urbanizzazione'!$E$29,$C417='Oneri di Urbanizzazione'!$E$31,$D417='Oneri di Urbanizzazione'!$E$34),IF(COUNTIF(AN$3:AN416,$E417)=0,$E417,""),""))</f>
        <v/>
      </c>
      <c r="AO417" s="362" t="str">
        <f>IF(F417="","",IF(AND($B417='Oneri di Urbanizzazione'!$E$29,$C417='Oneri di Urbanizzazione'!$E$31,$D417='Oneri di Urbanizzazione'!$E$34,$E417='Oneri di Urbanizzazione'!$E$36),IF(COUNTIF(AO$3:AO416,$F417)=0,$F417,""),""))</f>
        <v/>
      </c>
      <c r="AP417" s="362" t="str">
        <f>IF(G417="","",IF(AND($B417='Oneri di Urbanizzazione'!$E$29,$C417='Oneri di Urbanizzazione'!$E$31,$D417='Oneri di Urbanizzazione'!$E$34,$E417='Oneri di Urbanizzazione'!$E$36,$F417='Oneri di Urbanizzazione'!$E$38),IF(COUNTIF(AP$3:AP416,$G417)=0,$G417,""),""))</f>
        <v/>
      </c>
      <c r="AY417">
        <f t="shared" si="117"/>
        <v>415</v>
      </c>
      <c r="AZ417" s="375" t="str">
        <f t="shared" si="109"/>
        <v/>
      </c>
      <c r="BA417" s="375" t="str">
        <f t="shared" si="110"/>
        <v/>
      </c>
      <c r="BB417" s="375" t="str">
        <f t="shared" si="111"/>
        <v/>
      </c>
      <c r="BC417" s="375" t="str">
        <f t="shared" si="112"/>
        <v/>
      </c>
      <c r="BD417" s="375" t="str">
        <f t="shared" si="113"/>
        <v/>
      </c>
      <c r="BE417" s="375" t="str">
        <f t="shared" si="114"/>
        <v/>
      </c>
      <c r="BI417" t="str">
        <f>IF(BP417&lt;&gt;"",MAX(BI$3:BI416)+1,"")</f>
        <v/>
      </c>
      <c r="BJ417" t="str">
        <f>IF(BQ417&lt;&gt;"",MAX(BJ$3:BJ416)+1,"")</f>
        <v/>
      </c>
      <c r="BK417" t="str">
        <f>IF(BR417&lt;&gt;"",MAX(BK$3:BK416)+1,"")</f>
        <v/>
      </c>
      <c r="BL417" t="str">
        <f>IF(BS417&lt;&gt;"",MAX(BL$3:BL416)+1,"")</f>
        <v/>
      </c>
      <c r="BM417" t="str">
        <f>IF(BT417&lt;&gt;"",MAX(BM$3:BM416)+1,"")</f>
        <v/>
      </c>
      <c r="BN417" t="str">
        <f>IF(BU417&lt;&gt;"",MAX(BN$3:BN416)+1,"")</f>
        <v/>
      </c>
      <c r="BP417" t="str">
        <f>IF(B417&lt;&gt;"",IF(COUNTIF(BP$3:BP416,B417)&gt;0,"",B417),"")</f>
        <v/>
      </c>
      <c r="BQ417" t="str">
        <f>IF(C417&lt;&gt;"",IF(COUNTIF(BQ$3:BQ416,C417)&gt;0,"",C417),"")</f>
        <v/>
      </c>
      <c r="BR417" t="str">
        <f>IF(D417&lt;&gt;"",IF(COUNTIF(BR$3:BR416,D417)&gt;0,"",D417),"")</f>
        <v/>
      </c>
      <c r="BS417" t="str">
        <f>IF(E417&lt;&gt;"",IF(COUNTIF(BS$3:BS416,E417)&gt;0,"",E417),"")</f>
        <v/>
      </c>
      <c r="BT417" t="str">
        <f>IF(F417&lt;&gt;"",IF(COUNTIF(BT$3:BT416,F417)&gt;0,"",F417),"")</f>
        <v/>
      </c>
      <c r="BU417" t="str">
        <f>IF(G417&lt;&gt;"",IF(COUNTIF(BU$3:BU416,G417)&gt;0,"",G417),"")</f>
        <v/>
      </c>
    </row>
    <row r="418" spans="1:73" ht="18" x14ac:dyDescent="0.2">
      <c r="A418" s="595" t="str">
        <f t="shared" si="103"/>
        <v/>
      </c>
      <c r="B418" s="596"/>
      <c r="C418" s="596"/>
      <c r="D418" s="596"/>
      <c r="E418" s="597"/>
      <c r="F418" s="596"/>
      <c r="G418" s="596"/>
      <c r="H418" s="598"/>
      <c r="I418" s="598"/>
      <c r="J418" s="598"/>
      <c r="K418" s="948"/>
      <c r="L418" s="822"/>
      <c r="M418" s="822"/>
      <c r="N418" s="950"/>
      <c r="O418" s="599"/>
      <c r="P418" s="597"/>
      <c r="Q418" s="597"/>
      <c r="R418" s="597"/>
      <c r="S418" s="600"/>
      <c r="V418" s="362">
        <f t="shared" si="115"/>
        <v>416</v>
      </c>
      <c r="W418" s="601" t="str">
        <f t="shared" si="116"/>
        <v/>
      </c>
      <c r="X418" s="601" t="str">
        <f t="shared" si="104"/>
        <v/>
      </c>
      <c r="Y418" s="601" t="str">
        <f t="shared" si="105"/>
        <v/>
      </c>
      <c r="Z418" s="601" t="str">
        <f t="shared" si="106"/>
        <v/>
      </c>
      <c r="AA418" s="601" t="str">
        <f t="shared" si="107"/>
        <v/>
      </c>
      <c r="AB418" s="601" t="str">
        <f t="shared" si="108"/>
        <v/>
      </c>
      <c r="AD418" s="362" t="str">
        <f>IF(AK418&lt;&gt;"",MAX(AD$3:AD417)+1,"")</f>
        <v/>
      </c>
      <c r="AE418" s="362" t="str">
        <f>IF(AL418&lt;&gt;"",MAX(AE$3:AE417)+1,"")</f>
        <v/>
      </c>
      <c r="AF418" s="362" t="str">
        <f>IF(AM418&lt;&gt;"",MAX(AF$3:AF417)+1,"")</f>
        <v/>
      </c>
      <c r="AG418" s="362" t="str">
        <f>IF(AN418&lt;&gt;"",MAX(AG$3:AG417)+1,"")</f>
        <v/>
      </c>
      <c r="AH418" s="362" t="str">
        <f>IF(AO418&lt;&gt;"",MAX(AH$3:AH417)+1,"")</f>
        <v/>
      </c>
      <c r="AI418" s="362" t="str">
        <f>IF(AP418&lt;&gt;"",MAX(AI$3:AI417)+1,"")</f>
        <v/>
      </c>
      <c r="AK418" s="362" t="str">
        <f>IF(B418="","",IF(COUNTIF($AK$3:AL417,B418)=0,B418,""))</f>
        <v/>
      </c>
      <c r="AL418" s="362" t="str">
        <f>IF(C418="","",IF($B418='Oneri di Urbanizzazione'!$E$29,IF(COUNTIF($AL$3:AL417,$C418)=0,$C418,""),""))</f>
        <v/>
      </c>
      <c r="AM418" s="362" t="str">
        <f>IF(D418="","",IF(AND($B418='Oneri di Urbanizzazione'!$E$29,$C418='Oneri di Urbanizzazione'!$E$31),IF(COUNTIF(AM$3:AM417,$D418)=0,$D418,""),""))</f>
        <v/>
      </c>
      <c r="AN418" s="362" t="str">
        <f>IF(E418="","",IF(AND($B418='Oneri di Urbanizzazione'!$E$29,$C418='Oneri di Urbanizzazione'!$E$31,$D418='Oneri di Urbanizzazione'!$E$34),IF(COUNTIF(AN$3:AN417,$E418)=0,$E418,""),""))</f>
        <v/>
      </c>
      <c r="AO418" s="362" t="str">
        <f>IF(F418="","",IF(AND($B418='Oneri di Urbanizzazione'!$E$29,$C418='Oneri di Urbanizzazione'!$E$31,$D418='Oneri di Urbanizzazione'!$E$34,$E418='Oneri di Urbanizzazione'!$E$36),IF(COUNTIF(AO$3:AO417,$F418)=0,$F418,""),""))</f>
        <v/>
      </c>
      <c r="AP418" s="362" t="str">
        <f>IF(G418="","",IF(AND($B418='Oneri di Urbanizzazione'!$E$29,$C418='Oneri di Urbanizzazione'!$E$31,$D418='Oneri di Urbanizzazione'!$E$34,$E418='Oneri di Urbanizzazione'!$E$36,$F418='Oneri di Urbanizzazione'!$E$38),IF(COUNTIF(AP$3:AP417,$G418)=0,$G418,""),""))</f>
        <v/>
      </c>
      <c r="AY418">
        <f t="shared" si="117"/>
        <v>416</v>
      </c>
      <c r="AZ418" s="375" t="str">
        <f t="shared" si="109"/>
        <v/>
      </c>
      <c r="BA418" s="375" t="str">
        <f t="shared" si="110"/>
        <v/>
      </c>
      <c r="BB418" s="375" t="str">
        <f t="shared" si="111"/>
        <v/>
      </c>
      <c r="BC418" s="375" t="str">
        <f t="shared" si="112"/>
        <v/>
      </c>
      <c r="BD418" s="375" t="str">
        <f t="shared" si="113"/>
        <v/>
      </c>
      <c r="BE418" s="375" t="str">
        <f t="shared" si="114"/>
        <v/>
      </c>
      <c r="BI418" t="str">
        <f>IF(BP418&lt;&gt;"",MAX(BI$3:BI417)+1,"")</f>
        <v/>
      </c>
      <c r="BJ418" t="str">
        <f>IF(BQ418&lt;&gt;"",MAX(BJ$3:BJ417)+1,"")</f>
        <v/>
      </c>
      <c r="BK418" t="str">
        <f>IF(BR418&lt;&gt;"",MAX(BK$3:BK417)+1,"")</f>
        <v/>
      </c>
      <c r="BL418" t="str">
        <f>IF(BS418&lt;&gt;"",MAX(BL$3:BL417)+1,"")</f>
        <v/>
      </c>
      <c r="BM418" t="str">
        <f>IF(BT418&lt;&gt;"",MAX(BM$3:BM417)+1,"")</f>
        <v/>
      </c>
      <c r="BN418" t="str">
        <f>IF(BU418&lt;&gt;"",MAX(BN$3:BN417)+1,"")</f>
        <v/>
      </c>
      <c r="BP418" t="str">
        <f>IF(B418&lt;&gt;"",IF(COUNTIF(BP$3:BP417,B418)&gt;0,"",B418),"")</f>
        <v/>
      </c>
      <c r="BQ418" t="str">
        <f>IF(C418&lt;&gt;"",IF(COUNTIF(BQ$3:BQ417,C418)&gt;0,"",C418),"")</f>
        <v/>
      </c>
      <c r="BR418" t="str">
        <f>IF(D418&lt;&gt;"",IF(COUNTIF(BR$3:BR417,D418)&gt;0,"",D418),"")</f>
        <v/>
      </c>
      <c r="BS418" t="str">
        <f>IF(E418&lt;&gt;"",IF(COUNTIF(BS$3:BS417,E418)&gt;0,"",E418),"")</f>
        <v/>
      </c>
      <c r="BT418" t="str">
        <f>IF(F418&lt;&gt;"",IF(COUNTIF(BT$3:BT417,F418)&gt;0,"",F418),"")</f>
        <v/>
      </c>
      <c r="BU418" t="str">
        <f>IF(G418&lt;&gt;"",IF(COUNTIF(BU$3:BU417,G418)&gt;0,"",G418),"")</f>
        <v/>
      </c>
    </row>
    <row r="419" spans="1:73" ht="18" x14ac:dyDescent="0.2">
      <c r="A419" s="595" t="str">
        <f t="shared" si="103"/>
        <v/>
      </c>
      <c r="B419" s="596"/>
      <c r="C419" s="596"/>
      <c r="D419" s="596"/>
      <c r="E419" s="597"/>
      <c r="F419" s="596"/>
      <c r="G419" s="596"/>
      <c r="H419" s="598"/>
      <c r="I419" s="598"/>
      <c r="J419" s="598"/>
      <c r="K419" s="948"/>
      <c r="L419" s="822"/>
      <c r="M419" s="822"/>
      <c r="N419" s="950"/>
      <c r="O419" s="599"/>
      <c r="P419" s="597"/>
      <c r="Q419" s="597"/>
      <c r="R419" s="597"/>
      <c r="S419" s="600"/>
      <c r="V419" s="362">
        <f t="shared" si="115"/>
        <v>417</v>
      </c>
      <c r="W419" s="601" t="str">
        <f t="shared" si="116"/>
        <v/>
      </c>
      <c r="X419" s="601" t="str">
        <f t="shared" si="104"/>
        <v/>
      </c>
      <c r="Y419" s="601" t="str">
        <f t="shared" si="105"/>
        <v/>
      </c>
      <c r="Z419" s="601" t="str">
        <f t="shared" si="106"/>
        <v/>
      </c>
      <c r="AA419" s="601" t="str">
        <f t="shared" si="107"/>
        <v/>
      </c>
      <c r="AB419" s="601" t="str">
        <f t="shared" si="108"/>
        <v/>
      </c>
      <c r="AD419" s="362" t="str">
        <f>IF(AK419&lt;&gt;"",MAX(AD$3:AD418)+1,"")</f>
        <v/>
      </c>
      <c r="AE419" s="362" t="str">
        <f>IF(AL419&lt;&gt;"",MAX(AE$3:AE418)+1,"")</f>
        <v/>
      </c>
      <c r="AF419" s="362" t="str">
        <f>IF(AM419&lt;&gt;"",MAX(AF$3:AF418)+1,"")</f>
        <v/>
      </c>
      <c r="AG419" s="362" t="str">
        <f>IF(AN419&lt;&gt;"",MAX(AG$3:AG418)+1,"")</f>
        <v/>
      </c>
      <c r="AH419" s="362" t="str">
        <f>IF(AO419&lt;&gt;"",MAX(AH$3:AH418)+1,"")</f>
        <v/>
      </c>
      <c r="AI419" s="362" t="str">
        <f>IF(AP419&lt;&gt;"",MAX(AI$3:AI418)+1,"")</f>
        <v/>
      </c>
      <c r="AK419" s="362" t="str">
        <f>IF(B419="","",IF(COUNTIF($AK$3:AL418,B419)=0,B419,""))</f>
        <v/>
      </c>
      <c r="AL419" s="362" t="str">
        <f>IF(C419="","",IF($B419='Oneri di Urbanizzazione'!$E$29,IF(COUNTIF($AL$3:AL418,$C419)=0,$C419,""),""))</f>
        <v/>
      </c>
      <c r="AM419" s="362" t="str">
        <f>IF(D419="","",IF(AND($B419='Oneri di Urbanizzazione'!$E$29,$C419='Oneri di Urbanizzazione'!$E$31),IF(COUNTIF(AM$3:AM418,$D419)=0,$D419,""),""))</f>
        <v/>
      </c>
      <c r="AN419" s="362" t="str">
        <f>IF(E419="","",IF(AND($B419='Oneri di Urbanizzazione'!$E$29,$C419='Oneri di Urbanizzazione'!$E$31,$D419='Oneri di Urbanizzazione'!$E$34),IF(COUNTIF(AN$3:AN418,$E419)=0,$E419,""),""))</f>
        <v/>
      </c>
      <c r="AO419" s="362" t="str">
        <f>IF(F419="","",IF(AND($B419='Oneri di Urbanizzazione'!$E$29,$C419='Oneri di Urbanizzazione'!$E$31,$D419='Oneri di Urbanizzazione'!$E$34,$E419='Oneri di Urbanizzazione'!$E$36),IF(COUNTIF(AO$3:AO418,$F419)=0,$F419,""),""))</f>
        <v/>
      </c>
      <c r="AP419" s="362" t="str">
        <f>IF(G419="","",IF(AND($B419='Oneri di Urbanizzazione'!$E$29,$C419='Oneri di Urbanizzazione'!$E$31,$D419='Oneri di Urbanizzazione'!$E$34,$E419='Oneri di Urbanizzazione'!$E$36,$F419='Oneri di Urbanizzazione'!$E$38),IF(COUNTIF(AP$3:AP418,$G419)=0,$G419,""),""))</f>
        <v/>
      </c>
      <c r="AY419">
        <f t="shared" si="117"/>
        <v>417</v>
      </c>
      <c r="AZ419" s="375" t="str">
        <f t="shared" si="109"/>
        <v/>
      </c>
      <c r="BA419" s="375" t="str">
        <f t="shared" si="110"/>
        <v/>
      </c>
      <c r="BB419" s="375" t="str">
        <f t="shared" si="111"/>
        <v/>
      </c>
      <c r="BC419" s="375" t="str">
        <f t="shared" si="112"/>
        <v/>
      </c>
      <c r="BD419" s="375" t="str">
        <f t="shared" si="113"/>
        <v/>
      </c>
      <c r="BE419" s="375" t="str">
        <f t="shared" si="114"/>
        <v/>
      </c>
      <c r="BI419" t="str">
        <f>IF(BP419&lt;&gt;"",MAX(BI$3:BI418)+1,"")</f>
        <v/>
      </c>
      <c r="BJ419" t="str">
        <f>IF(BQ419&lt;&gt;"",MAX(BJ$3:BJ418)+1,"")</f>
        <v/>
      </c>
      <c r="BK419" t="str">
        <f>IF(BR419&lt;&gt;"",MAX(BK$3:BK418)+1,"")</f>
        <v/>
      </c>
      <c r="BL419" t="str">
        <f>IF(BS419&lt;&gt;"",MAX(BL$3:BL418)+1,"")</f>
        <v/>
      </c>
      <c r="BM419" t="str">
        <f>IF(BT419&lt;&gt;"",MAX(BM$3:BM418)+1,"")</f>
        <v/>
      </c>
      <c r="BN419" t="str">
        <f>IF(BU419&lt;&gt;"",MAX(BN$3:BN418)+1,"")</f>
        <v/>
      </c>
      <c r="BP419" t="str">
        <f>IF(B419&lt;&gt;"",IF(COUNTIF(BP$3:BP418,B419)&gt;0,"",B419),"")</f>
        <v/>
      </c>
      <c r="BQ419" t="str">
        <f>IF(C419&lt;&gt;"",IF(COUNTIF(BQ$3:BQ418,C419)&gt;0,"",C419),"")</f>
        <v/>
      </c>
      <c r="BR419" t="str">
        <f>IF(D419&lt;&gt;"",IF(COUNTIF(BR$3:BR418,D419)&gt;0,"",D419),"")</f>
        <v/>
      </c>
      <c r="BS419" t="str">
        <f>IF(E419&lt;&gt;"",IF(COUNTIF(BS$3:BS418,E419)&gt;0,"",E419),"")</f>
        <v/>
      </c>
      <c r="BT419" t="str">
        <f>IF(F419&lt;&gt;"",IF(COUNTIF(BT$3:BT418,F419)&gt;0,"",F419),"")</f>
        <v/>
      </c>
      <c r="BU419" t="str">
        <f>IF(G419&lt;&gt;"",IF(COUNTIF(BU$3:BU418,G419)&gt;0,"",G419),"")</f>
        <v/>
      </c>
    </row>
    <row r="420" spans="1:73" ht="18" x14ac:dyDescent="0.2">
      <c r="A420" s="595" t="str">
        <f t="shared" si="103"/>
        <v/>
      </c>
      <c r="B420" s="596"/>
      <c r="C420" s="596"/>
      <c r="D420" s="596"/>
      <c r="E420" s="597"/>
      <c r="F420" s="596"/>
      <c r="G420" s="596"/>
      <c r="H420" s="598"/>
      <c r="I420" s="598"/>
      <c r="J420" s="598"/>
      <c r="K420" s="948"/>
      <c r="L420" s="822"/>
      <c r="M420" s="822"/>
      <c r="N420" s="950"/>
      <c r="O420" s="599"/>
      <c r="P420" s="597"/>
      <c r="Q420" s="597"/>
      <c r="R420" s="597"/>
      <c r="S420" s="600"/>
      <c r="V420" s="362">
        <f t="shared" si="115"/>
        <v>418</v>
      </c>
      <c r="W420" s="601" t="str">
        <f t="shared" si="116"/>
        <v/>
      </c>
      <c r="X420" s="601" t="str">
        <f t="shared" si="104"/>
        <v/>
      </c>
      <c r="Y420" s="601" t="str">
        <f t="shared" si="105"/>
        <v/>
      </c>
      <c r="Z420" s="601" t="str">
        <f t="shared" si="106"/>
        <v/>
      </c>
      <c r="AA420" s="601" t="str">
        <f t="shared" si="107"/>
        <v/>
      </c>
      <c r="AB420" s="601" t="str">
        <f t="shared" si="108"/>
        <v/>
      </c>
      <c r="AD420" s="362" t="str">
        <f>IF(AK420&lt;&gt;"",MAX(AD$3:AD419)+1,"")</f>
        <v/>
      </c>
      <c r="AE420" s="362" t="str">
        <f>IF(AL420&lt;&gt;"",MAX(AE$3:AE419)+1,"")</f>
        <v/>
      </c>
      <c r="AF420" s="362" t="str">
        <f>IF(AM420&lt;&gt;"",MAX(AF$3:AF419)+1,"")</f>
        <v/>
      </c>
      <c r="AG420" s="362" t="str">
        <f>IF(AN420&lt;&gt;"",MAX(AG$3:AG419)+1,"")</f>
        <v/>
      </c>
      <c r="AH420" s="362" t="str">
        <f>IF(AO420&lt;&gt;"",MAX(AH$3:AH419)+1,"")</f>
        <v/>
      </c>
      <c r="AI420" s="362" t="str">
        <f>IF(AP420&lt;&gt;"",MAX(AI$3:AI419)+1,"")</f>
        <v/>
      </c>
      <c r="AK420" s="362" t="str">
        <f>IF(B420="","",IF(COUNTIF($AK$3:AL419,B420)=0,B420,""))</f>
        <v/>
      </c>
      <c r="AL420" s="362" t="str">
        <f>IF(C420="","",IF($B420='Oneri di Urbanizzazione'!$E$29,IF(COUNTIF($AL$3:AL419,$C420)=0,$C420,""),""))</f>
        <v/>
      </c>
      <c r="AM420" s="362" t="str">
        <f>IF(D420="","",IF(AND($B420='Oneri di Urbanizzazione'!$E$29,$C420='Oneri di Urbanizzazione'!$E$31),IF(COUNTIF(AM$3:AM419,$D420)=0,$D420,""),""))</f>
        <v/>
      </c>
      <c r="AN420" s="362" t="str">
        <f>IF(E420="","",IF(AND($B420='Oneri di Urbanizzazione'!$E$29,$C420='Oneri di Urbanizzazione'!$E$31,$D420='Oneri di Urbanizzazione'!$E$34),IF(COUNTIF(AN$3:AN419,$E420)=0,$E420,""),""))</f>
        <v/>
      </c>
      <c r="AO420" s="362" t="str">
        <f>IF(F420="","",IF(AND($B420='Oneri di Urbanizzazione'!$E$29,$C420='Oneri di Urbanizzazione'!$E$31,$D420='Oneri di Urbanizzazione'!$E$34,$E420='Oneri di Urbanizzazione'!$E$36),IF(COUNTIF(AO$3:AO419,$F420)=0,$F420,""),""))</f>
        <v/>
      </c>
      <c r="AP420" s="362" t="str">
        <f>IF(G420="","",IF(AND($B420='Oneri di Urbanizzazione'!$E$29,$C420='Oneri di Urbanizzazione'!$E$31,$D420='Oneri di Urbanizzazione'!$E$34,$E420='Oneri di Urbanizzazione'!$E$36,$F420='Oneri di Urbanizzazione'!$E$38),IF(COUNTIF(AP$3:AP419,$G420)=0,$G420,""),""))</f>
        <v/>
      </c>
      <c r="AY420">
        <f t="shared" si="117"/>
        <v>418</v>
      </c>
      <c r="AZ420" s="375" t="str">
        <f t="shared" si="109"/>
        <v/>
      </c>
      <c r="BA420" s="375" t="str">
        <f t="shared" si="110"/>
        <v/>
      </c>
      <c r="BB420" s="375" t="str">
        <f t="shared" si="111"/>
        <v/>
      </c>
      <c r="BC420" s="375" t="str">
        <f t="shared" si="112"/>
        <v/>
      </c>
      <c r="BD420" s="375" t="str">
        <f t="shared" si="113"/>
        <v/>
      </c>
      <c r="BE420" s="375" t="str">
        <f t="shared" si="114"/>
        <v/>
      </c>
      <c r="BI420" t="str">
        <f>IF(BP420&lt;&gt;"",MAX(BI$3:BI419)+1,"")</f>
        <v/>
      </c>
      <c r="BJ420" t="str">
        <f>IF(BQ420&lt;&gt;"",MAX(BJ$3:BJ419)+1,"")</f>
        <v/>
      </c>
      <c r="BK420" t="str">
        <f>IF(BR420&lt;&gt;"",MAX(BK$3:BK419)+1,"")</f>
        <v/>
      </c>
      <c r="BL420" t="str">
        <f>IF(BS420&lt;&gt;"",MAX(BL$3:BL419)+1,"")</f>
        <v/>
      </c>
      <c r="BM420" t="str">
        <f>IF(BT420&lt;&gt;"",MAX(BM$3:BM419)+1,"")</f>
        <v/>
      </c>
      <c r="BN420" t="str">
        <f>IF(BU420&lt;&gt;"",MAX(BN$3:BN419)+1,"")</f>
        <v/>
      </c>
      <c r="BP420" t="str">
        <f>IF(B420&lt;&gt;"",IF(COUNTIF(BP$3:BP419,B420)&gt;0,"",B420),"")</f>
        <v/>
      </c>
      <c r="BQ420" t="str">
        <f>IF(C420&lt;&gt;"",IF(COUNTIF(BQ$3:BQ419,C420)&gt;0,"",C420),"")</f>
        <v/>
      </c>
      <c r="BR420" t="str">
        <f>IF(D420&lt;&gt;"",IF(COUNTIF(BR$3:BR419,D420)&gt;0,"",D420),"")</f>
        <v/>
      </c>
      <c r="BS420" t="str">
        <f>IF(E420&lt;&gt;"",IF(COUNTIF(BS$3:BS419,E420)&gt;0,"",E420),"")</f>
        <v/>
      </c>
      <c r="BT420" t="str">
        <f>IF(F420&lt;&gt;"",IF(COUNTIF(BT$3:BT419,F420)&gt;0,"",F420),"")</f>
        <v/>
      </c>
      <c r="BU420" t="str">
        <f>IF(G420&lt;&gt;"",IF(COUNTIF(BU$3:BU419,G420)&gt;0,"",G420),"")</f>
        <v/>
      </c>
    </row>
    <row r="421" spans="1:73" ht="18" x14ac:dyDescent="0.2">
      <c r="A421" s="595" t="str">
        <f t="shared" si="103"/>
        <v/>
      </c>
      <c r="B421" s="596"/>
      <c r="C421" s="596"/>
      <c r="D421" s="596"/>
      <c r="E421" s="597"/>
      <c r="F421" s="596"/>
      <c r="G421" s="596"/>
      <c r="H421" s="598"/>
      <c r="I421" s="598"/>
      <c r="J421" s="598"/>
      <c r="K421" s="948"/>
      <c r="L421" s="822"/>
      <c r="M421" s="822"/>
      <c r="N421" s="950"/>
      <c r="O421" s="599"/>
      <c r="P421" s="597"/>
      <c r="Q421" s="597"/>
      <c r="R421" s="597"/>
      <c r="S421" s="600"/>
      <c r="V421" s="362">
        <f t="shared" si="115"/>
        <v>419</v>
      </c>
      <c r="W421" s="601" t="str">
        <f t="shared" si="116"/>
        <v/>
      </c>
      <c r="X421" s="601" t="str">
        <f t="shared" si="104"/>
        <v/>
      </c>
      <c r="Y421" s="601" t="str">
        <f t="shared" si="105"/>
        <v/>
      </c>
      <c r="Z421" s="601" t="str">
        <f t="shared" si="106"/>
        <v/>
      </c>
      <c r="AA421" s="601" t="str">
        <f t="shared" si="107"/>
        <v/>
      </c>
      <c r="AB421" s="601" t="str">
        <f t="shared" si="108"/>
        <v/>
      </c>
      <c r="AD421" s="362" t="str">
        <f>IF(AK421&lt;&gt;"",MAX(AD$3:AD420)+1,"")</f>
        <v/>
      </c>
      <c r="AE421" s="362" t="str">
        <f>IF(AL421&lt;&gt;"",MAX(AE$3:AE420)+1,"")</f>
        <v/>
      </c>
      <c r="AF421" s="362" t="str">
        <f>IF(AM421&lt;&gt;"",MAX(AF$3:AF420)+1,"")</f>
        <v/>
      </c>
      <c r="AG421" s="362" t="str">
        <f>IF(AN421&lt;&gt;"",MAX(AG$3:AG420)+1,"")</f>
        <v/>
      </c>
      <c r="AH421" s="362" t="str">
        <f>IF(AO421&lt;&gt;"",MAX(AH$3:AH420)+1,"")</f>
        <v/>
      </c>
      <c r="AI421" s="362" t="str">
        <f>IF(AP421&lt;&gt;"",MAX(AI$3:AI420)+1,"")</f>
        <v/>
      </c>
      <c r="AK421" s="362" t="str">
        <f>IF(B421="","",IF(COUNTIF($AK$3:AL420,B421)=0,B421,""))</f>
        <v/>
      </c>
      <c r="AL421" s="362" t="str">
        <f>IF(C421="","",IF($B421='Oneri di Urbanizzazione'!$E$29,IF(COUNTIF($AL$3:AL420,$C421)=0,$C421,""),""))</f>
        <v/>
      </c>
      <c r="AM421" s="362" t="str">
        <f>IF(D421="","",IF(AND($B421='Oneri di Urbanizzazione'!$E$29,$C421='Oneri di Urbanizzazione'!$E$31),IF(COUNTIF(AM$3:AM420,$D421)=0,$D421,""),""))</f>
        <v/>
      </c>
      <c r="AN421" s="362" t="str">
        <f>IF(E421="","",IF(AND($B421='Oneri di Urbanizzazione'!$E$29,$C421='Oneri di Urbanizzazione'!$E$31,$D421='Oneri di Urbanizzazione'!$E$34),IF(COUNTIF(AN$3:AN420,$E421)=0,$E421,""),""))</f>
        <v/>
      </c>
      <c r="AO421" s="362" t="str">
        <f>IF(F421="","",IF(AND($B421='Oneri di Urbanizzazione'!$E$29,$C421='Oneri di Urbanizzazione'!$E$31,$D421='Oneri di Urbanizzazione'!$E$34,$E421='Oneri di Urbanizzazione'!$E$36),IF(COUNTIF(AO$3:AO420,$F421)=0,$F421,""),""))</f>
        <v/>
      </c>
      <c r="AP421" s="362" t="str">
        <f>IF(G421="","",IF(AND($B421='Oneri di Urbanizzazione'!$E$29,$C421='Oneri di Urbanizzazione'!$E$31,$D421='Oneri di Urbanizzazione'!$E$34,$E421='Oneri di Urbanizzazione'!$E$36,$F421='Oneri di Urbanizzazione'!$E$38),IF(COUNTIF(AP$3:AP420,$G421)=0,$G421,""),""))</f>
        <v/>
      </c>
      <c r="AY421">
        <f t="shared" si="117"/>
        <v>419</v>
      </c>
      <c r="AZ421" s="375" t="str">
        <f t="shared" si="109"/>
        <v/>
      </c>
      <c r="BA421" s="375" t="str">
        <f t="shared" si="110"/>
        <v/>
      </c>
      <c r="BB421" s="375" t="str">
        <f t="shared" si="111"/>
        <v/>
      </c>
      <c r="BC421" s="375" t="str">
        <f t="shared" si="112"/>
        <v/>
      </c>
      <c r="BD421" s="375" t="str">
        <f t="shared" si="113"/>
        <v/>
      </c>
      <c r="BE421" s="375" t="str">
        <f t="shared" si="114"/>
        <v/>
      </c>
      <c r="BI421" t="str">
        <f>IF(BP421&lt;&gt;"",MAX(BI$3:BI420)+1,"")</f>
        <v/>
      </c>
      <c r="BJ421" t="str">
        <f>IF(BQ421&lt;&gt;"",MAX(BJ$3:BJ420)+1,"")</f>
        <v/>
      </c>
      <c r="BK421" t="str">
        <f>IF(BR421&lt;&gt;"",MAX(BK$3:BK420)+1,"")</f>
        <v/>
      </c>
      <c r="BL421" t="str">
        <f>IF(BS421&lt;&gt;"",MAX(BL$3:BL420)+1,"")</f>
        <v/>
      </c>
      <c r="BM421" t="str">
        <f>IF(BT421&lt;&gt;"",MAX(BM$3:BM420)+1,"")</f>
        <v/>
      </c>
      <c r="BN421" t="str">
        <f>IF(BU421&lt;&gt;"",MAX(BN$3:BN420)+1,"")</f>
        <v/>
      </c>
      <c r="BP421" t="str">
        <f>IF(B421&lt;&gt;"",IF(COUNTIF(BP$3:BP420,B421)&gt;0,"",B421),"")</f>
        <v/>
      </c>
      <c r="BQ421" t="str">
        <f>IF(C421&lt;&gt;"",IF(COUNTIF(BQ$3:BQ420,C421)&gt;0,"",C421),"")</f>
        <v/>
      </c>
      <c r="BR421" t="str">
        <f>IF(D421&lt;&gt;"",IF(COUNTIF(BR$3:BR420,D421)&gt;0,"",D421),"")</f>
        <v/>
      </c>
      <c r="BS421" t="str">
        <f>IF(E421&lt;&gt;"",IF(COUNTIF(BS$3:BS420,E421)&gt;0,"",E421),"")</f>
        <v/>
      </c>
      <c r="BT421" t="str">
        <f>IF(F421&lt;&gt;"",IF(COUNTIF(BT$3:BT420,F421)&gt;0,"",F421),"")</f>
        <v/>
      </c>
      <c r="BU421" t="str">
        <f>IF(G421&lt;&gt;"",IF(COUNTIF(BU$3:BU420,G421)&gt;0,"",G421),"")</f>
        <v/>
      </c>
    </row>
    <row r="422" spans="1:73" ht="18" x14ac:dyDescent="0.2">
      <c r="A422" s="595" t="str">
        <f t="shared" si="103"/>
        <v/>
      </c>
      <c r="B422" s="596"/>
      <c r="C422" s="596"/>
      <c r="D422" s="596"/>
      <c r="E422" s="597"/>
      <c r="F422" s="596"/>
      <c r="G422" s="596"/>
      <c r="H422" s="598"/>
      <c r="I422" s="598"/>
      <c r="J422" s="598"/>
      <c r="K422" s="948"/>
      <c r="L422" s="822"/>
      <c r="M422" s="822"/>
      <c r="N422" s="950"/>
      <c r="O422" s="599"/>
      <c r="P422" s="597"/>
      <c r="Q422" s="597"/>
      <c r="R422" s="597"/>
      <c r="S422" s="600"/>
      <c r="V422" s="362">
        <f t="shared" si="115"/>
        <v>420</v>
      </c>
      <c r="W422" s="601" t="str">
        <f t="shared" si="116"/>
        <v/>
      </c>
      <c r="X422" s="601" t="str">
        <f t="shared" si="104"/>
        <v/>
      </c>
      <c r="Y422" s="601" t="str">
        <f t="shared" si="105"/>
        <v/>
      </c>
      <c r="Z422" s="601" t="str">
        <f t="shared" si="106"/>
        <v/>
      </c>
      <c r="AA422" s="601" t="str">
        <f t="shared" si="107"/>
        <v/>
      </c>
      <c r="AB422" s="601" t="str">
        <f t="shared" si="108"/>
        <v/>
      </c>
      <c r="AD422" s="362" t="str">
        <f>IF(AK422&lt;&gt;"",MAX(AD$3:AD421)+1,"")</f>
        <v/>
      </c>
      <c r="AE422" s="362" t="str">
        <f>IF(AL422&lt;&gt;"",MAX(AE$3:AE421)+1,"")</f>
        <v/>
      </c>
      <c r="AF422" s="362" t="str">
        <f>IF(AM422&lt;&gt;"",MAX(AF$3:AF421)+1,"")</f>
        <v/>
      </c>
      <c r="AG422" s="362" t="str">
        <f>IF(AN422&lt;&gt;"",MAX(AG$3:AG421)+1,"")</f>
        <v/>
      </c>
      <c r="AH422" s="362" t="str">
        <f>IF(AO422&lt;&gt;"",MAX(AH$3:AH421)+1,"")</f>
        <v/>
      </c>
      <c r="AI422" s="362" t="str">
        <f>IF(AP422&lt;&gt;"",MAX(AI$3:AI421)+1,"")</f>
        <v/>
      </c>
      <c r="AK422" s="362" t="str">
        <f>IF(B422="","",IF(COUNTIF($AK$3:AL421,B422)=0,B422,""))</f>
        <v/>
      </c>
      <c r="AL422" s="362" t="str">
        <f>IF(C422="","",IF($B422='Oneri di Urbanizzazione'!$E$29,IF(COUNTIF($AL$3:AL421,$C422)=0,$C422,""),""))</f>
        <v/>
      </c>
      <c r="AM422" s="362" t="str">
        <f>IF(D422="","",IF(AND($B422='Oneri di Urbanizzazione'!$E$29,$C422='Oneri di Urbanizzazione'!$E$31),IF(COUNTIF(AM$3:AM421,$D422)=0,$D422,""),""))</f>
        <v/>
      </c>
      <c r="AN422" s="362" t="str">
        <f>IF(E422="","",IF(AND($B422='Oneri di Urbanizzazione'!$E$29,$C422='Oneri di Urbanizzazione'!$E$31,$D422='Oneri di Urbanizzazione'!$E$34),IF(COUNTIF(AN$3:AN421,$E422)=0,$E422,""),""))</f>
        <v/>
      </c>
      <c r="AO422" s="362" t="str">
        <f>IF(F422="","",IF(AND($B422='Oneri di Urbanizzazione'!$E$29,$C422='Oneri di Urbanizzazione'!$E$31,$D422='Oneri di Urbanizzazione'!$E$34,$E422='Oneri di Urbanizzazione'!$E$36),IF(COUNTIF(AO$3:AO421,$F422)=0,$F422,""),""))</f>
        <v/>
      </c>
      <c r="AP422" s="362" t="str">
        <f>IF(G422="","",IF(AND($B422='Oneri di Urbanizzazione'!$E$29,$C422='Oneri di Urbanizzazione'!$E$31,$D422='Oneri di Urbanizzazione'!$E$34,$E422='Oneri di Urbanizzazione'!$E$36,$F422='Oneri di Urbanizzazione'!$E$38),IF(COUNTIF(AP$3:AP421,$G422)=0,$G422,""),""))</f>
        <v/>
      </c>
      <c r="AY422">
        <f t="shared" si="117"/>
        <v>420</v>
      </c>
      <c r="AZ422" s="375" t="str">
        <f t="shared" si="109"/>
        <v/>
      </c>
      <c r="BA422" s="375" t="str">
        <f t="shared" si="110"/>
        <v/>
      </c>
      <c r="BB422" s="375" t="str">
        <f t="shared" si="111"/>
        <v/>
      </c>
      <c r="BC422" s="375" t="str">
        <f t="shared" si="112"/>
        <v/>
      </c>
      <c r="BD422" s="375" t="str">
        <f t="shared" si="113"/>
        <v/>
      </c>
      <c r="BE422" s="375" t="str">
        <f t="shared" si="114"/>
        <v/>
      </c>
      <c r="BI422" t="str">
        <f>IF(BP422&lt;&gt;"",MAX(BI$3:BI421)+1,"")</f>
        <v/>
      </c>
      <c r="BJ422" t="str">
        <f>IF(BQ422&lt;&gt;"",MAX(BJ$3:BJ421)+1,"")</f>
        <v/>
      </c>
      <c r="BK422" t="str">
        <f>IF(BR422&lt;&gt;"",MAX(BK$3:BK421)+1,"")</f>
        <v/>
      </c>
      <c r="BL422" t="str">
        <f>IF(BS422&lt;&gt;"",MAX(BL$3:BL421)+1,"")</f>
        <v/>
      </c>
      <c r="BM422" t="str">
        <f>IF(BT422&lt;&gt;"",MAX(BM$3:BM421)+1,"")</f>
        <v/>
      </c>
      <c r="BN422" t="str">
        <f>IF(BU422&lt;&gt;"",MAX(BN$3:BN421)+1,"")</f>
        <v/>
      </c>
      <c r="BP422" t="str">
        <f>IF(B422&lt;&gt;"",IF(COUNTIF(BP$3:BP421,B422)&gt;0,"",B422),"")</f>
        <v/>
      </c>
      <c r="BQ422" t="str">
        <f>IF(C422&lt;&gt;"",IF(COUNTIF(BQ$3:BQ421,C422)&gt;0,"",C422),"")</f>
        <v/>
      </c>
      <c r="BR422" t="str">
        <f>IF(D422&lt;&gt;"",IF(COUNTIF(BR$3:BR421,D422)&gt;0,"",D422),"")</f>
        <v/>
      </c>
      <c r="BS422" t="str">
        <f>IF(E422&lt;&gt;"",IF(COUNTIF(BS$3:BS421,E422)&gt;0,"",E422),"")</f>
        <v/>
      </c>
      <c r="BT422" t="str">
        <f>IF(F422&lt;&gt;"",IF(COUNTIF(BT$3:BT421,F422)&gt;0,"",F422),"")</f>
        <v/>
      </c>
      <c r="BU422" t="str">
        <f>IF(G422&lt;&gt;"",IF(COUNTIF(BU$3:BU421,G422)&gt;0,"",G422),"")</f>
        <v/>
      </c>
    </row>
    <row r="423" spans="1:73" ht="18" x14ac:dyDescent="0.2">
      <c r="A423" s="595" t="str">
        <f t="shared" si="103"/>
        <v/>
      </c>
      <c r="B423" s="596"/>
      <c r="C423" s="596"/>
      <c r="D423" s="596"/>
      <c r="E423" s="597"/>
      <c r="F423" s="596"/>
      <c r="G423" s="596"/>
      <c r="H423" s="598"/>
      <c r="I423" s="598"/>
      <c r="J423" s="598"/>
      <c r="K423" s="948"/>
      <c r="L423" s="822"/>
      <c r="M423" s="822"/>
      <c r="N423" s="950"/>
      <c r="O423" s="599"/>
      <c r="P423" s="597"/>
      <c r="Q423" s="597"/>
      <c r="R423" s="597"/>
      <c r="S423" s="600"/>
      <c r="V423" s="362">
        <f t="shared" si="115"/>
        <v>421</v>
      </c>
      <c r="W423" s="601" t="str">
        <f t="shared" si="116"/>
        <v/>
      </c>
      <c r="X423" s="601" t="str">
        <f t="shared" si="104"/>
        <v/>
      </c>
      <c r="Y423" s="601" t="str">
        <f t="shared" si="105"/>
        <v/>
      </c>
      <c r="Z423" s="601" t="str">
        <f t="shared" si="106"/>
        <v/>
      </c>
      <c r="AA423" s="601" t="str">
        <f t="shared" si="107"/>
        <v/>
      </c>
      <c r="AB423" s="601" t="str">
        <f t="shared" si="108"/>
        <v/>
      </c>
      <c r="AD423" s="362" t="str">
        <f>IF(AK423&lt;&gt;"",MAX(AD$3:AD422)+1,"")</f>
        <v/>
      </c>
      <c r="AE423" s="362" t="str">
        <f>IF(AL423&lt;&gt;"",MAX(AE$3:AE422)+1,"")</f>
        <v/>
      </c>
      <c r="AF423" s="362" t="str">
        <f>IF(AM423&lt;&gt;"",MAX(AF$3:AF422)+1,"")</f>
        <v/>
      </c>
      <c r="AG423" s="362" t="str">
        <f>IF(AN423&lt;&gt;"",MAX(AG$3:AG422)+1,"")</f>
        <v/>
      </c>
      <c r="AH423" s="362" t="str">
        <f>IF(AO423&lt;&gt;"",MAX(AH$3:AH422)+1,"")</f>
        <v/>
      </c>
      <c r="AI423" s="362" t="str">
        <f>IF(AP423&lt;&gt;"",MAX(AI$3:AI422)+1,"")</f>
        <v/>
      </c>
      <c r="AK423" s="362" t="str">
        <f>IF(B423="","",IF(COUNTIF($AK$3:AL422,B423)=0,B423,""))</f>
        <v/>
      </c>
      <c r="AL423" s="362" t="str">
        <f>IF(C423="","",IF($B423='Oneri di Urbanizzazione'!$E$29,IF(COUNTIF($AL$3:AL422,$C423)=0,$C423,""),""))</f>
        <v/>
      </c>
      <c r="AM423" s="362" t="str">
        <f>IF(D423="","",IF(AND($B423='Oneri di Urbanizzazione'!$E$29,$C423='Oneri di Urbanizzazione'!$E$31),IF(COUNTIF(AM$3:AM422,$D423)=0,$D423,""),""))</f>
        <v/>
      </c>
      <c r="AN423" s="362" t="str">
        <f>IF(E423="","",IF(AND($B423='Oneri di Urbanizzazione'!$E$29,$C423='Oneri di Urbanizzazione'!$E$31,$D423='Oneri di Urbanizzazione'!$E$34),IF(COUNTIF(AN$3:AN422,$E423)=0,$E423,""),""))</f>
        <v/>
      </c>
      <c r="AO423" s="362" t="str">
        <f>IF(F423="","",IF(AND($B423='Oneri di Urbanizzazione'!$E$29,$C423='Oneri di Urbanizzazione'!$E$31,$D423='Oneri di Urbanizzazione'!$E$34,$E423='Oneri di Urbanizzazione'!$E$36),IF(COUNTIF(AO$3:AO422,$F423)=0,$F423,""),""))</f>
        <v/>
      </c>
      <c r="AP423" s="362" t="str">
        <f>IF(G423="","",IF(AND($B423='Oneri di Urbanizzazione'!$E$29,$C423='Oneri di Urbanizzazione'!$E$31,$D423='Oneri di Urbanizzazione'!$E$34,$E423='Oneri di Urbanizzazione'!$E$36,$F423='Oneri di Urbanizzazione'!$E$38),IF(COUNTIF(AP$3:AP422,$G423)=0,$G423,""),""))</f>
        <v/>
      </c>
      <c r="AY423">
        <f t="shared" si="117"/>
        <v>421</v>
      </c>
      <c r="AZ423" s="375" t="str">
        <f t="shared" si="109"/>
        <v/>
      </c>
      <c r="BA423" s="375" t="str">
        <f t="shared" si="110"/>
        <v/>
      </c>
      <c r="BB423" s="375" t="str">
        <f t="shared" si="111"/>
        <v/>
      </c>
      <c r="BC423" s="375" t="str">
        <f t="shared" si="112"/>
        <v/>
      </c>
      <c r="BD423" s="375" t="str">
        <f t="shared" si="113"/>
        <v/>
      </c>
      <c r="BE423" s="375" t="str">
        <f t="shared" si="114"/>
        <v/>
      </c>
      <c r="BI423" t="str">
        <f>IF(BP423&lt;&gt;"",MAX(BI$3:BI422)+1,"")</f>
        <v/>
      </c>
      <c r="BJ423" t="str">
        <f>IF(BQ423&lt;&gt;"",MAX(BJ$3:BJ422)+1,"")</f>
        <v/>
      </c>
      <c r="BK423" t="str">
        <f>IF(BR423&lt;&gt;"",MAX(BK$3:BK422)+1,"")</f>
        <v/>
      </c>
      <c r="BL423" t="str">
        <f>IF(BS423&lt;&gt;"",MAX(BL$3:BL422)+1,"")</f>
        <v/>
      </c>
      <c r="BM423" t="str">
        <f>IF(BT423&lt;&gt;"",MAX(BM$3:BM422)+1,"")</f>
        <v/>
      </c>
      <c r="BN423" t="str">
        <f>IF(BU423&lt;&gt;"",MAX(BN$3:BN422)+1,"")</f>
        <v/>
      </c>
      <c r="BP423" t="str">
        <f>IF(B423&lt;&gt;"",IF(COUNTIF(BP$3:BP422,B423)&gt;0,"",B423),"")</f>
        <v/>
      </c>
      <c r="BQ423" t="str">
        <f>IF(C423&lt;&gt;"",IF(COUNTIF(BQ$3:BQ422,C423)&gt;0,"",C423),"")</f>
        <v/>
      </c>
      <c r="BR423" t="str">
        <f>IF(D423&lt;&gt;"",IF(COUNTIF(BR$3:BR422,D423)&gt;0,"",D423),"")</f>
        <v/>
      </c>
      <c r="BS423" t="str">
        <f>IF(E423&lt;&gt;"",IF(COUNTIF(BS$3:BS422,E423)&gt;0,"",E423),"")</f>
        <v/>
      </c>
      <c r="BT423" t="str">
        <f>IF(F423&lt;&gt;"",IF(COUNTIF(BT$3:BT422,F423)&gt;0,"",F423),"")</f>
        <v/>
      </c>
      <c r="BU423" t="str">
        <f>IF(G423&lt;&gt;"",IF(COUNTIF(BU$3:BU422,G423)&gt;0,"",G423),"")</f>
        <v/>
      </c>
    </row>
    <row r="424" spans="1:73" ht="18" x14ac:dyDescent="0.2">
      <c r="A424" s="595" t="str">
        <f t="shared" si="103"/>
        <v/>
      </c>
      <c r="B424" s="596"/>
      <c r="C424" s="596"/>
      <c r="D424" s="596"/>
      <c r="E424" s="597"/>
      <c r="F424" s="596"/>
      <c r="G424" s="596"/>
      <c r="H424" s="598"/>
      <c r="I424" s="598"/>
      <c r="J424" s="598"/>
      <c r="K424" s="948"/>
      <c r="L424" s="822"/>
      <c r="M424" s="822"/>
      <c r="N424" s="950"/>
      <c r="O424" s="599"/>
      <c r="P424" s="597"/>
      <c r="Q424" s="597"/>
      <c r="R424" s="597"/>
      <c r="S424" s="600"/>
      <c r="V424" s="362">
        <f t="shared" si="115"/>
        <v>422</v>
      </c>
      <c r="W424" s="601" t="str">
        <f t="shared" si="116"/>
        <v/>
      </c>
      <c r="X424" s="601" t="str">
        <f t="shared" si="104"/>
        <v/>
      </c>
      <c r="Y424" s="601" t="str">
        <f t="shared" si="105"/>
        <v/>
      </c>
      <c r="Z424" s="601" t="str">
        <f t="shared" si="106"/>
        <v/>
      </c>
      <c r="AA424" s="601" t="str">
        <f t="shared" si="107"/>
        <v/>
      </c>
      <c r="AB424" s="601" t="str">
        <f t="shared" si="108"/>
        <v/>
      </c>
      <c r="AD424" s="362" t="str">
        <f>IF(AK424&lt;&gt;"",MAX(AD$3:AD423)+1,"")</f>
        <v/>
      </c>
      <c r="AE424" s="362" t="str">
        <f>IF(AL424&lt;&gt;"",MAX(AE$3:AE423)+1,"")</f>
        <v/>
      </c>
      <c r="AF424" s="362" t="str">
        <f>IF(AM424&lt;&gt;"",MAX(AF$3:AF423)+1,"")</f>
        <v/>
      </c>
      <c r="AG424" s="362" t="str">
        <f>IF(AN424&lt;&gt;"",MAX(AG$3:AG423)+1,"")</f>
        <v/>
      </c>
      <c r="AH424" s="362" t="str">
        <f>IF(AO424&lt;&gt;"",MAX(AH$3:AH423)+1,"")</f>
        <v/>
      </c>
      <c r="AI424" s="362" t="str">
        <f>IF(AP424&lt;&gt;"",MAX(AI$3:AI423)+1,"")</f>
        <v/>
      </c>
      <c r="AK424" s="362" t="str">
        <f>IF(B424="","",IF(COUNTIF($AK$3:AL423,B424)=0,B424,""))</f>
        <v/>
      </c>
      <c r="AL424" s="362" t="str">
        <f>IF(C424="","",IF($B424='Oneri di Urbanizzazione'!$E$29,IF(COUNTIF($AL$3:AL423,$C424)=0,$C424,""),""))</f>
        <v/>
      </c>
      <c r="AM424" s="362" t="str">
        <f>IF(D424="","",IF(AND($B424='Oneri di Urbanizzazione'!$E$29,$C424='Oneri di Urbanizzazione'!$E$31),IF(COUNTIF(AM$3:AM423,$D424)=0,$D424,""),""))</f>
        <v/>
      </c>
      <c r="AN424" s="362" t="str">
        <f>IF(E424="","",IF(AND($B424='Oneri di Urbanizzazione'!$E$29,$C424='Oneri di Urbanizzazione'!$E$31,$D424='Oneri di Urbanizzazione'!$E$34),IF(COUNTIF(AN$3:AN423,$E424)=0,$E424,""),""))</f>
        <v/>
      </c>
      <c r="AO424" s="362" t="str">
        <f>IF(F424="","",IF(AND($B424='Oneri di Urbanizzazione'!$E$29,$C424='Oneri di Urbanizzazione'!$E$31,$D424='Oneri di Urbanizzazione'!$E$34,$E424='Oneri di Urbanizzazione'!$E$36),IF(COUNTIF(AO$3:AO423,$F424)=0,$F424,""),""))</f>
        <v/>
      </c>
      <c r="AP424" s="362" t="str">
        <f>IF(G424="","",IF(AND($B424='Oneri di Urbanizzazione'!$E$29,$C424='Oneri di Urbanizzazione'!$E$31,$D424='Oneri di Urbanizzazione'!$E$34,$E424='Oneri di Urbanizzazione'!$E$36,$F424='Oneri di Urbanizzazione'!$E$38),IF(COUNTIF(AP$3:AP423,$G424)=0,$G424,""),""))</f>
        <v/>
      </c>
      <c r="AY424">
        <f t="shared" si="117"/>
        <v>422</v>
      </c>
      <c r="AZ424" s="375" t="str">
        <f t="shared" si="109"/>
        <v/>
      </c>
      <c r="BA424" s="375" t="str">
        <f t="shared" si="110"/>
        <v/>
      </c>
      <c r="BB424" s="375" t="str">
        <f t="shared" si="111"/>
        <v/>
      </c>
      <c r="BC424" s="375" t="str">
        <f t="shared" si="112"/>
        <v/>
      </c>
      <c r="BD424" s="375" t="str">
        <f t="shared" si="113"/>
        <v/>
      </c>
      <c r="BE424" s="375" t="str">
        <f t="shared" si="114"/>
        <v/>
      </c>
      <c r="BI424" t="str">
        <f>IF(BP424&lt;&gt;"",MAX(BI$3:BI423)+1,"")</f>
        <v/>
      </c>
      <c r="BJ424" t="str">
        <f>IF(BQ424&lt;&gt;"",MAX(BJ$3:BJ423)+1,"")</f>
        <v/>
      </c>
      <c r="BK424" t="str">
        <f>IF(BR424&lt;&gt;"",MAX(BK$3:BK423)+1,"")</f>
        <v/>
      </c>
      <c r="BL424" t="str">
        <f>IF(BS424&lt;&gt;"",MAX(BL$3:BL423)+1,"")</f>
        <v/>
      </c>
      <c r="BM424" t="str">
        <f>IF(BT424&lt;&gt;"",MAX(BM$3:BM423)+1,"")</f>
        <v/>
      </c>
      <c r="BN424" t="str">
        <f>IF(BU424&lt;&gt;"",MAX(BN$3:BN423)+1,"")</f>
        <v/>
      </c>
      <c r="BP424" t="str">
        <f>IF(B424&lt;&gt;"",IF(COUNTIF(BP$3:BP423,B424)&gt;0,"",B424),"")</f>
        <v/>
      </c>
      <c r="BQ424" t="str">
        <f>IF(C424&lt;&gt;"",IF(COUNTIF(BQ$3:BQ423,C424)&gt;0,"",C424),"")</f>
        <v/>
      </c>
      <c r="BR424" t="str">
        <f>IF(D424&lt;&gt;"",IF(COUNTIF(BR$3:BR423,D424)&gt;0,"",D424),"")</f>
        <v/>
      </c>
      <c r="BS424" t="str">
        <f>IF(E424&lt;&gt;"",IF(COUNTIF(BS$3:BS423,E424)&gt;0,"",E424),"")</f>
        <v/>
      </c>
      <c r="BT424" t="str">
        <f>IF(F424&lt;&gt;"",IF(COUNTIF(BT$3:BT423,F424)&gt;0,"",F424),"")</f>
        <v/>
      </c>
      <c r="BU424" t="str">
        <f>IF(G424&lt;&gt;"",IF(COUNTIF(BU$3:BU423,G424)&gt;0,"",G424),"")</f>
        <v/>
      </c>
    </row>
    <row r="425" spans="1:73" ht="18" x14ac:dyDescent="0.2">
      <c r="A425" s="595" t="str">
        <f t="shared" si="103"/>
        <v/>
      </c>
      <c r="B425" s="596"/>
      <c r="C425" s="596"/>
      <c r="D425" s="596"/>
      <c r="E425" s="597"/>
      <c r="F425" s="596"/>
      <c r="G425" s="596"/>
      <c r="H425" s="598"/>
      <c r="I425" s="598"/>
      <c r="J425" s="598"/>
      <c r="K425" s="948"/>
      <c r="L425" s="822"/>
      <c r="M425" s="822"/>
      <c r="N425" s="950"/>
      <c r="O425" s="599"/>
      <c r="P425" s="597"/>
      <c r="Q425" s="597"/>
      <c r="R425" s="597"/>
      <c r="S425" s="600"/>
      <c r="V425" s="362">
        <f t="shared" si="115"/>
        <v>423</v>
      </c>
      <c r="W425" s="601" t="str">
        <f t="shared" si="116"/>
        <v/>
      </c>
      <c r="X425" s="601" t="str">
        <f t="shared" si="104"/>
        <v/>
      </c>
      <c r="Y425" s="601" t="str">
        <f t="shared" si="105"/>
        <v/>
      </c>
      <c r="Z425" s="601" t="str">
        <f t="shared" si="106"/>
        <v/>
      </c>
      <c r="AA425" s="601" t="str">
        <f t="shared" si="107"/>
        <v/>
      </c>
      <c r="AB425" s="601" t="str">
        <f t="shared" si="108"/>
        <v/>
      </c>
      <c r="AD425" s="362" t="str">
        <f>IF(AK425&lt;&gt;"",MAX(AD$3:AD424)+1,"")</f>
        <v/>
      </c>
      <c r="AE425" s="362" t="str">
        <f>IF(AL425&lt;&gt;"",MAX(AE$3:AE424)+1,"")</f>
        <v/>
      </c>
      <c r="AF425" s="362" t="str">
        <f>IF(AM425&lt;&gt;"",MAX(AF$3:AF424)+1,"")</f>
        <v/>
      </c>
      <c r="AG425" s="362" t="str">
        <f>IF(AN425&lt;&gt;"",MAX(AG$3:AG424)+1,"")</f>
        <v/>
      </c>
      <c r="AH425" s="362" t="str">
        <f>IF(AO425&lt;&gt;"",MAX(AH$3:AH424)+1,"")</f>
        <v/>
      </c>
      <c r="AI425" s="362" t="str">
        <f>IF(AP425&lt;&gt;"",MAX(AI$3:AI424)+1,"")</f>
        <v/>
      </c>
      <c r="AK425" s="362" t="str">
        <f>IF(B425="","",IF(COUNTIF($AK$3:AL424,B425)=0,B425,""))</f>
        <v/>
      </c>
      <c r="AL425" s="362" t="str">
        <f>IF(C425="","",IF($B425='Oneri di Urbanizzazione'!$E$29,IF(COUNTIF($AL$3:AL424,$C425)=0,$C425,""),""))</f>
        <v/>
      </c>
      <c r="AM425" s="362" t="str">
        <f>IF(D425="","",IF(AND($B425='Oneri di Urbanizzazione'!$E$29,$C425='Oneri di Urbanizzazione'!$E$31),IF(COUNTIF(AM$3:AM424,$D425)=0,$D425,""),""))</f>
        <v/>
      </c>
      <c r="AN425" s="362" t="str">
        <f>IF(E425="","",IF(AND($B425='Oneri di Urbanizzazione'!$E$29,$C425='Oneri di Urbanizzazione'!$E$31,$D425='Oneri di Urbanizzazione'!$E$34),IF(COUNTIF(AN$3:AN424,$E425)=0,$E425,""),""))</f>
        <v/>
      </c>
      <c r="AO425" s="362" t="str">
        <f>IF(F425="","",IF(AND($B425='Oneri di Urbanizzazione'!$E$29,$C425='Oneri di Urbanizzazione'!$E$31,$D425='Oneri di Urbanizzazione'!$E$34,$E425='Oneri di Urbanizzazione'!$E$36),IF(COUNTIF(AO$3:AO424,$F425)=0,$F425,""),""))</f>
        <v/>
      </c>
      <c r="AP425" s="362" t="str">
        <f>IF(G425="","",IF(AND($B425='Oneri di Urbanizzazione'!$E$29,$C425='Oneri di Urbanizzazione'!$E$31,$D425='Oneri di Urbanizzazione'!$E$34,$E425='Oneri di Urbanizzazione'!$E$36,$F425='Oneri di Urbanizzazione'!$E$38),IF(COUNTIF(AP$3:AP424,$G425)=0,$G425,""),""))</f>
        <v/>
      </c>
      <c r="AY425">
        <f t="shared" si="117"/>
        <v>423</v>
      </c>
      <c r="AZ425" s="375" t="str">
        <f t="shared" si="109"/>
        <v/>
      </c>
      <c r="BA425" s="375" t="str">
        <f t="shared" si="110"/>
        <v/>
      </c>
      <c r="BB425" s="375" t="str">
        <f t="shared" si="111"/>
        <v/>
      </c>
      <c r="BC425" s="375" t="str">
        <f t="shared" si="112"/>
        <v/>
      </c>
      <c r="BD425" s="375" t="str">
        <f t="shared" si="113"/>
        <v/>
      </c>
      <c r="BE425" s="375" t="str">
        <f t="shared" si="114"/>
        <v/>
      </c>
      <c r="BI425" t="str">
        <f>IF(BP425&lt;&gt;"",MAX(BI$3:BI424)+1,"")</f>
        <v/>
      </c>
      <c r="BJ425" t="str">
        <f>IF(BQ425&lt;&gt;"",MAX(BJ$3:BJ424)+1,"")</f>
        <v/>
      </c>
      <c r="BK425" t="str">
        <f>IF(BR425&lt;&gt;"",MAX(BK$3:BK424)+1,"")</f>
        <v/>
      </c>
      <c r="BL425" t="str">
        <f>IF(BS425&lt;&gt;"",MAX(BL$3:BL424)+1,"")</f>
        <v/>
      </c>
      <c r="BM425" t="str">
        <f>IF(BT425&lt;&gt;"",MAX(BM$3:BM424)+1,"")</f>
        <v/>
      </c>
      <c r="BN425" t="str">
        <f>IF(BU425&lt;&gt;"",MAX(BN$3:BN424)+1,"")</f>
        <v/>
      </c>
      <c r="BP425" t="str">
        <f>IF(B425&lt;&gt;"",IF(COUNTIF(BP$3:BP424,B425)&gt;0,"",B425),"")</f>
        <v/>
      </c>
      <c r="BQ425" t="str">
        <f>IF(C425&lt;&gt;"",IF(COUNTIF(BQ$3:BQ424,C425)&gt;0,"",C425),"")</f>
        <v/>
      </c>
      <c r="BR425" t="str">
        <f>IF(D425&lt;&gt;"",IF(COUNTIF(BR$3:BR424,D425)&gt;0,"",D425),"")</f>
        <v/>
      </c>
      <c r="BS425" t="str">
        <f>IF(E425&lt;&gt;"",IF(COUNTIF(BS$3:BS424,E425)&gt;0,"",E425),"")</f>
        <v/>
      </c>
      <c r="BT425" t="str">
        <f>IF(F425&lt;&gt;"",IF(COUNTIF(BT$3:BT424,F425)&gt;0,"",F425),"")</f>
        <v/>
      </c>
      <c r="BU425" t="str">
        <f>IF(G425&lt;&gt;"",IF(COUNTIF(BU$3:BU424,G425)&gt;0,"",G425),"")</f>
        <v/>
      </c>
    </row>
    <row r="426" spans="1:73" ht="18" x14ac:dyDescent="0.2">
      <c r="A426" s="595" t="str">
        <f t="shared" si="103"/>
        <v/>
      </c>
      <c r="B426" s="596"/>
      <c r="C426" s="596"/>
      <c r="D426" s="596"/>
      <c r="E426" s="597"/>
      <c r="F426" s="596"/>
      <c r="G426" s="596"/>
      <c r="H426" s="598"/>
      <c r="I426" s="598"/>
      <c r="J426" s="598"/>
      <c r="K426" s="948"/>
      <c r="L426" s="822"/>
      <c r="M426" s="822"/>
      <c r="N426" s="950"/>
      <c r="O426" s="599"/>
      <c r="P426" s="597"/>
      <c r="Q426" s="597"/>
      <c r="R426" s="597"/>
      <c r="S426" s="600"/>
      <c r="V426" s="362">
        <f t="shared" si="115"/>
        <v>424</v>
      </c>
      <c r="W426" s="601" t="str">
        <f t="shared" si="116"/>
        <v/>
      </c>
      <c r="X426" s="601" t="str">
        <f t="shared" si="104"/>
        <v/>
      </c>
      <c r="Y426" s="601" t="str">
        <f t="shared" si="105"/>
        <v/>
      </c>
      <c r="Z426" s="601" t="str">
        <f t="shared" si="106"/>
        <v/>
      </c>
      <c r="AA426" s="601" t="str">
        <f t="shared" si="107"/>
        <v/>
      </c>
      <c r="AB426" s="601" t="str">
        <f t="shared" si="108"/>
        <v/>
      </c>
      <c r="AD426" s="362" t="str">
        <f>IF(AK426&lt;&gt;"",MAX(AD$3:AD425)+1,"")</f>
        <v/>
      </c>
      <c r="AE426" s="362" t="str">
        <f>IF(AL426&lt;&gt;"",MAX(AE$3:AE425)+1,"")</f>
        <v/>
      </c>
      <c r="AF426" s="362" t="str">
        <f>IF(AM426&lt;&gt;"",MAX(AF$3:AF425)+1,"")</f>
        <v/>
      </c>
      <c r="AG426" s="362" t="str">
        <f>IF(AN426&lt;&gt;"",MAX(AG$3:AG425)+1,"")</f>
        <v/>
      </c>
      <c r="AH426" s="362" t="str">
        <f>IF(AO426&lt;&gt;"",MAX(AH$3:AH425)+1,"")</f>
        <v/>
      </c>
      <c r="AI426" s="362" t="str">
        <f>IF(AP426&lt;&gt;"",MAX(AI$3:AI425)+1,"")</f>
        <v/>
      </c>
      <c r="AK426" s="362" t="str">
        <f>IF(B426="","",IF(COUNTIF($AK$3:AL425,B426)=0,B426,""))</f>
        <v/>
      </c>
      <c r="AL426" s="362" t="str">
        <f>IF(C426="","",IF($B426='Oneri di Urbanizzazione'!$E$29,IF(COUNTIF($AL$3:AL425,$C426)=0,$C426,""),""))</f>
        <v/>
      </c>
      <c r="AM426" s="362" t="str">
        <f>IF(D426="","",IF(AND($B426='Oneri di Urbanizzazione'!$E$29,$C426='Oneri di Urbanizzazione'!$E$31),IF(COUNTIF(AM$3:AM425,$D426)=0,$D426,""),""))</f>
        <v/>
      </c>
      <c r="AN426" s="362" t="str">
        <f>IF(E426="","",IF(AND($B426='Oneri di Urbanizzazione'!$E$29,$C426='Oneri di Urbanizzazione'!$E$31,$D426='Oneri di Urbanizzazione'!$E$34),IF(COUNTIF(AN$3:AN425,$E426)=0,$E426,""),""))</f>
        <v/>
      </c>
      <c r="AO426" s="362" t="str">
        <f>IF(F426="","",IF(AND($B426='Oneri di Urbanizzazione'!$E$29,$C426='Oneri di Urbanizzazione'!$E$31,$D426='Oneri di Urbanizzazione'!$E$34,$E426='Oneri di Urbanizzazione'!$E$36),IF(COUNTIF(AO$3:AO425,$F426)=0,$F426,""),""))</f>
        <v/>
      </c>
      <c r="AP426" s="362" t="str">
        <f>IF(G426="","",IF(AND($B426='Oneri di Urbanizzazione'!$E$29,$C426='Oneri di Urbanizzazione'!$E$31,$D426='Oneri di Urbanizzazione'!$E$34,$E426='Oneri di Urbanizzazione'!$E$36,$F426='Oneri di Urbanizzazione'!$E$38),IF(COUNTIF(AP$3:AP425,$G426)=0,$G426,""),""))</f>
        <v/>
      </c>
      <c r="AY426">
        <f t="shared" si="117"/>
        <v>424</v>
      </c>
      <c r="AZ426" s="375" t="str">
        <f t="shared" si="109"/>
        <v/>
      </c>
      <c r="BA426" s="375" t="str">
        <f t="shared" si="110"/>
        <v/>
      </c>
      <c r="BB426" s="375" t="str">
        <f t="shared" si="111"/>
        <v/>
      </c>
      <c r="BC426" s="375" t="str">
        <f t="shared" si="112"/>
        <v/>
      </c>
      <c r="BD426" s="375" t="str">
        <f t="shared" si="113"/>
        <v/>
      </c>
      <c r="BE426" s="375" t="str">
        <f t="shared" si="114"/>
        <v/>
      </c>
      <c r="BI426" t="str">
        <f>IF(BP426&lt;&gt;"",MAX(BI$3:BI425)+1,"")</f>
        <v/>
      </c>
      <c r="BJ426" t="str">
        <f>IF(BQ426&lt;&gt;"",MAX(BJ$3:BJ425)+1,"")</f>
        <v/>
      </c>
      <c r="BK426" t="str">
        <f>IF(BR426&lt;&gt;"",MAX(BK$3:BK425)+1,"")</f>
        <v/>
      </c>
      <c r="BL426" t="str">
        <f>IF(BS426&lt;&gt;"",MAX(BL$3:BL425)+1,"")</f>
        <v/>
      </c>
      <c r="BM426" t="str">
        <f>IF(BT426&lt;&gt;"",MAX(BM$3:BM425)+1,"")</f>
        <v/>
      </c>
      <c r="BN426" t="str">
        <f>IF(BU426&lt;&gt;"",MAX(BN$3:BN425)+1,"")</f>
        <v/>
      </c>
      <c r="BP426" t="str">
        <f>IF(B426&lt;&gt;"",IF(COUNTIF(BP$3:BP425,B426)&gt;0,"",B426),"")</f>
        <v/>
      </c>
      <c r="BQ426" t="str">
        <f>IF(C426&lt;&gt;"",IF(COUNTIF(BQ$3:BQ425,C426)&gt;0,"",C426),"")</f>
        <v/>
      </c>
      <c r="BR426" t="str">
        <f>IF(D426&lt;&gt;"",IF(COUNTIF(BR$3:BR425,D426)&gt;0,"",D426),"")</f>
        <v/>
      </c>
      <c r="BS426" t="str">
        <f>IF(E426&lt;&gt;"",IF(COUNTIF(BS$3:BS425,E426)&gt;0,"",E426),"")</f>
        <v/>
      </c>
      <c r="BT426" t="str">
        <f>IF(F426&lt;&gt;"",IF(COUNTIF(BT$3:BT425,F426)&gt;0,"",F426),"")</f>
        <v/>
      </c>
      <c r="BU426" t="str">
        <f>IF(G426&lt;&gt;"",IF(COUNTIF(BU$3:BU425,G426)&gt;0,"",G426),"")</f>
        <v/>
      </c>
    </row>
    <row r="427" spans="1:73" ht="18" x14ac:dyDescent="0.2">
      <c r="A427" s="595" t="str">
        <f t="shared" si="103"/>
        <v/>
      </c>
      <c r="B427" s="596"/>
      <c r="C427" s="596"/>
      <c r="D427" s="596"/>
      <c r="E427" s="597"/>
      <c r="F427" s="596"/>
      <c r="G427" s="596"/>
      <c r="H427" s="598"/>
      <c r="I427" s="598"/>
      <c r="J427" s="598"/>
      <c r="K427" s="948"/>
      <c r="L427" s="822"/>
      <c r="M427" s="822"/>
      <c r="N427" s="950"/>
      <c r="O427" s="599"/>
      <c r="P427" s="597"/>
      <c r="Q427" s="597"/>
      <c r="R427" s="597"/>
      <c r="S427" s="600"/>
      <c r="V427" s="362">
        <f t="shared" si="115"/>
        <v>425</v>
      </c>
      <c r="W427" s="601" t="str">
        <f t="shared" si="116"/>
        <v/>
      </c>
      <c r="X427" s="601" t="str">
        <f t="shared" si="104"/>
        <v/>
      </c>
      <c r="Y427" s="601" t="str">
        <f t="shared" si="105"/>
        <v/>
      </c>
      <c r="Z427" s="601" t="str">
        <f t="shared" si="106"/>
        <v/>
      </c>
      <c r="AA427" s="601" t="str">
        <f t="shared" si="107"/>
        <v/>
      </c>
      <c r="AB427" s="601" t="str">
        <f t="shared" si="108"/>
        <v/>
      </c>
      <c r="AD427" s="362" t="str">
        <f>IF(AK427&lt;&gt;"",MAX(AD$3:AD426)+1,"")</f>
        <v/>
      </c>
      <c r="AE427" s="362" t="str">
        <f>IF(AL427&lt;&gt;"",MAX(AE$3:AE426)+1,"")</f>
        <v/>
      </c>
      <c r="AF427" s="362" t="str">
        <f>IF(AM427&lt;&gt;"",MAX(AF$3:AF426)+1,"")</f>
        <v/>
      </c>
      <c r="AG427" s="362" t="str">
        <f>IF(AN427&lt;&gt;"",MAX(AG$3:AG426)+1,"")</f>
        <v/>
      </c>
      <c r="AH427" s="362" t="str">
        <f>IF(AO427&lt;&gt;"",MAX(AH$3:AH426)+1,"")</f>
        <v/>
      </c>
      <c r="AI427" s="362" t="str">
        <f>IF(AP427&lt;&gt;"",MAX(AI$3:AI426)+1,"")</f>
        <v/>
      </c>
      <c r="AK427" s="362" t="str">
        <f>IF(B427="","",IF(COUNTIF($AK$3:AL426,B427)=0,B427,""))</f>
        <v/>
      </c>
      <c r="AL427" s="362" t="str">
        <f>IF(C427="","",IF($B427='Oneri di Urbanizzazione'!$E$29,IF(COUNTIF($AL$3:AL426,$C427)=0,$C427,""),""))</f>
        <v/>
      </c>
      <c r="AM427" s="362" t="str">
        <f>IF(D427="","",IF(AND($B427='Oneri di Urbanizzazione'!$E$29,$C427='Oneri di Urbanizzazione'!$E$31),IF(COUNTIF(AM$3:AM426,$D427)=0,$D427,""),""))</f>
        <v/>
      </c>
      <c r="AN427" s="362" t="str">
        <f>IF(E427="","",IF(AND($B427='Oneri di Urbanizzazione'!$E$29,$C427='Oneri di Urbanizzazione'!$E$31,$D427='Oneri di Urbanizzazione'!$E$34),IF(COUNTIF(AN$3:AN426,$E427)=0,$E427,""),""))</f>
        <v/>
      </c>
      <c r="AO427" s="362" t="str">
        <f>IF(F427="","",IF(AND($B427='Oneri di Urbanizzazione'!$E$29,$C427='Oneri di Urbanizzazione'!$E$31,$D427='Oneri di Urbanizzazione'!$E$34,$E427='Oneri di Urbanizzazione'!$E$36),IF(COUNTIF(AO$3:AO426,$F427)=0,$F427,""),""))</f>
        <v/>
      </c>
      <c r="AP427" s="362" t="str">
        <f>IF(G427="","",IF(AND($B427='Oneri di Urbanizzazione'!$E$29,$C427='Oneri di Urbanizzazione'!$E$31,$D427='Oneri di Urbanizzazione'!$E$34,$E427='Oneri di Urbanizzazione'!$E$36,$F427='Oneri di Urbanizzazione'!$E$38),IF(COUNTIF(AP$3:AP426,$G427)=0,$G427,""),""))</f>
        <v/>
      </c>
      <c r="AY427">
        <f t="shared" si="117"/>
        <v>425</v>
      </c>
      <c r="AZ427" s="375" t="str">
        <f t="shared" si="109"/>
        <v/>
      </c>
      <c r="BA427" s="375" t="str">
        <f t="shared" si="110"/>
        <v/>
      </c>
      <c r="BB427" s="375" t="str">
        <f t="shared" si="111"/>
        <v/>
      </c>
      <c r="BC427" s="375" t="str">
        <f t="shared" si="112"/>
        <v/>
      </c>
      <c r="BD427" s="375" t="str">
        <f t="shared" si="113"/>
        <v/>
      </c>
      <c r="BE427" s="375" t="str">
        <f t="shared" si="114"/>
        <v/>
      </c>
      <c r="BI427" t="str">
        <f>IF(BP427&lt;&gt;"",MAX(BI$3:BI426)+1,"")</f>
        <v/>
      </c>
      <c r="BJ427" t="str">
        <f>IF(BQ427&lt;&gt;"",MAX(BJ$3:BJ426)+1,"")</f>
        <v/>
      </c>
      <c r="BK427" t="str">
        <f>IF(BR427&lt;&gt;"",MAX(BK$3:BK426)+1,"")</f>
        <v/>
      </c>
      <c r="BL427" t="str">
        <f>IF(BS427&lt;&gt;"",MAX(BL$3:BL426)+1,"")</f>
        <v/>
      </c>
      <c r="BM427" t="str">
        <f>IF(BT427&lt;&gt;"",MAX(BM$3:BM426)+1,"")</f>
        <v/>
      </c>
      <c r="BN427" t="str">
        <f>IF(BU427&lt;&gt;"",MAX(BN$3:BN426)+1,"")</f>
        <v/>
      </c>
      <c r="BP427" t="str">
        <f>IF(B427&lt;&gt;"",IF(COUNTIF(BP$3:BP426,B427)&gt;0,"",B427),"")</f>
        <v/>
      </c>
      <c r="BQ427" t="str">
        <f>IF(C427&lt;&gt;"",IF(COUNTIF(BQ$3:BQ426,C427)&gt;0,"",C427),"")</f>
        <v/>
      </c>
      <c r="BR427" t="str">
        <f>IF(D427&lt;&gt;"",IF(COUNTIF(BR$3:BR426,D427)&gt;0,"",D427),"")</f>
        <v/>
      </c>
      <c r="BS427" t="str">
        <f>IF(E427&lt;&gt;"",IF(COUNTIF(BS$3:BS426,E427)&gt;0,"",E427),"")</f>
        <v/>
      </c>
      <c r="BT427" t="str">
        <f>IF(F427&lt;&gt;"",IF(COUNTIF(BT$3:BT426,F427)&gt;0,"",F427),"")</f>
        <v/>
      </c>
      <c r="BU427" t="str">
        <f>IF(G427&lt;&gt;"",IF(COUNTIF(BU$3:BU426,G427)&gt;0,"",G427),"")</f>
        <v/>
      </c>
    </row>
    <row r="428" spans="1:73" ht="18" x14ac:dyDescent="0.2">
      <c r="A428" s="595" t="str">
        <f t="shared" si="103"/>
        <v/>
      </c>
      <c r="B428" s="596"/>
      <c r="C428" s="596"/>
      <c r="D428" s="596"/>
      <c r="E428" s="597"/>
      <c r="F428" s="596"/>
      <c r="G428" s="596"/>
      <c r="H428" s="598"/>
      <c r="I428" s="598"/>
      <c r="J428" s="598"/>
      <c r="K428" s="948"/>
      <c r="L428" s="822"/>
      <c r="M428" s="822"/>
      <c r="N428" s="950"/>
      <c r="O428" s="599"/>
      <c r="P428" s="597"/>
      <c r="Q428" s="597"/>
      <c r="R428" s="597"/>
      <c r="S428" s="600"/>
      <c r="V428" s="362">
        <f t="shared" si="115"/>
        <v>426</v>
      </c>
      <c r="W428" s="601" t="str">
        <f t="shared" si="116"/>
        <v/>
      </c>
      <c r="X428" s="601" t="str">
        <f t="shared" si="104"/>
        <v/>
      </c>
      <c r="Y428" s="601" t="str">
        <f t="shared" si="105"/>
        <v/>
      </c>
      <c r="Z428" s="601" t="str">
        <f t="shared" si="106"/>
        <v/>
      </c>
      <c r="AA428" s="601" t="str">
        <f t="shared" si="107"/>
        <v/>
      </c>
      <c r="AB428" s="601" t="str">
        <f t="shared" si="108"/>
        <v/>
      </c>
      <c r="AD428" s="362" t="str">
        <f>IF(AK428&lt;&gt;"",MAX(AD$3:AD427)+1,"")</f>
        <v/>
      </c>
      <c r="AE428" s="362" t="str">
        <f>IF(AL428&lt;&gt;"",MAX(AE$3:AE427)+1,"")</f>
        <v/>
      </c>
      <c r="AF428" s="362" t="str">
        <f>IF(AM428&lt;&gt;"",MAX(AF$3:AF427)+1,"")</f>
        <v/>
      </c>
      <c r="AG428" s="362" t="str">
        <f>IF(AN428&lt;&gt;"",MAX(AG$3:AG427)+1,"")</f>
        <v/>
      </c>
      <c r="AH428" s="362" t="str">
        <f>IF(AO428&lt;&gt;"",MAX(AH$3:AH427)+1,"")</f>
        <v/>
      </c>
      <c r="AI428" s="362" t="str">
        <f>IF(AP428&lt;&gt;"",MAX(AI$3:AI427)+1,"")</f>
        <v/>
      </c>
      <c r="AK428" s="362" t="str">
        <f>IF(B428="","",IF(COUNTIF($AK$3:AL427,B428)=0,B428,""))</f>
        <v/>
      </c>
      <c r="AL428" s="362" t="str">
        <f>IF(C428="","",IF($B428='Oneri di Urbanizzazione'!$E$29,IF(COUNTIF($AL$3:AL427,$C428)=0,$C428,""),""))</f>
        <v/>
      </c>
      <c r="AM428" s="362" t="str">
        <f>IF(D428="","",IF(AND($B428='Oneri di Urbanizzazione'!$E$29,$C428='Oneri di Urbanizzazione'!$E$31),IF(COUNTIF(AM$3:AM427,$D428)=0,$D428,""),""))</f>
        <v/>
      </c>
      <c r="AN428" s="362" t="str">
        <f>IF(E428="","",IF(AND($B428='Oneri di Urbanizzazione'!$E$29,$C428='Oneri di Urbanizzazione'!$E$31,$D428='Oneri di Urbanizzazione'!$E$34),IF(COUNTIF(AN$3:AN427,$E428)=0,$E428,""),""))</f>
        <v/>
      </c>
      <c r="AO428" s="362" t="str">
        <f>IF(F428="","",IF(AND($B428='Oneri di Urbanizzazione'!$E$29,$C428='Oneri di Urbanizzazione'!$E$31,$D428='Oneri di Urbanizzazione'!$E$34,$E428='Oneri di Urbanizzazione'!$E$36),IF(COUNTIF(AO$3:AO427,$F428)=0,$F428,""),""))</f>
        <v/>
      </c>
      <c r="AP428" s="362" t="str">
        <f>IF(G428="","",IF(AND($B428='Oneri di Urbanizzazione'!$E$29,$C428='Oneri di Urbanizzazione'!$E$31,$D428='Oneri di Urbanizzazione'!$E$34,$E428='Oneri di Urbanizzazione'!$E$36,$F428='Oneri di Urbanizzazione'!$E$38),IF(COUNTIF(AP$3:AP427,$G428)=0,$G428,""),""))</f>
        <v/>
      </c>
      <c r="AY428">
        <f t="shared" si="117"/>
        <v>426</v>
      </c>
      <c r="AZ428" s="375" t="str">
        <f t="shared" si="109"/>
        <v/>
      </c>
      <c r="BA428" s="375" t="str">
        <f t="shared" si="110"/>
        <v/>
      </c>
      <c r="BB428" s="375" t="str">
        <f t="shared" si="111"/>
        <v/>
      </c>
      <c r="BC428" s="375" t="str">
        <f t="shared" si="112"/>
        <v/>
      </c>
      <c r="BD428" s="375" t="str">
        <f t="shared" si="113"/>
        <v/>
      </c>
      <c r="BE428" s="375" t="str">
        <f t="shared" si="114"/>
        <v/>
      </c>
      <c r="BI428" t="str">
        <f>IF(BP428&lt;&gt;"",MAX(BI$3:BI427)+1,"")</f>
        <v/>
      </c>
      <c r="BJ428" t="str">
        <f>IF(BQ428&lt;&gt;"",MAX(BJ$3:BJ427)+1,"")</f>
        <v/>
      </c>
      <c r="BK428" t="str">
        <f>IF(BR428&lt;&gt;"",MAX(BK$3:BK427)+1,"")</f>
        <v/>
      </c>
      <c r="BL428" t="str">
        <f>IF(BS428&lt;&gt;"",MAX(BL$3:BL427)+1,"")</f>
        <v/>
      </c>
      <c r="BM428" t="str">
        <f>IF(BT428&lt;&gt;"",MAX(BM$3:BM427)+1,"")</f>
        <v/>
      </c>
      <c r="BN428" t="str">
        <f>IF(BU428&lt;&gt;"",MAX(BN$3:BN427)+1,"")</f>
        <v/>
      </c>
      <c r="BP428" t="str">
        <f>IF(B428&lt;&gt;"",IF(COUNTIF(BP$3:BP427,B428)&gt;0,"",B428),"")</f>
        <v/>
      </c>
      <c r="BQ428" t="str">
        <f>IF(C428&lt;&gt;"",IF(COUNTIF(BQ$3:BQ427,C428)&gt;0,"",C428),"")</f>
        <v/>
      </c>
      <c r="BR428" t="str">
        <f>IF(D428&lt;&gt;"",IF(COUNTIF(BR$3:BR427,D428)&gt;0,"",D428),"")</f>
        <v/>
      </c>
      <c r="BS428" t="str">
        <f>IF(E428&lt;&gt;"",IF(COUNTIF(BS$3:BS427,E428)&gt;0,"",E428),"")</f>
        <v/>
      </c>
      <c r="BT428" t="str">
        <f>IF(F428&lt;&gt;"",IF(COUNTIF(BT$3:BT427,F428)&gt;0,"",F428),"")</f>
        <v/>
      </c>
      <c r="BU428" t="str">
        <f>IF(G428&lt;&gt;"",IF(COUNTIF(BU$3:BU427,G428)&gt;0,"",G428),"")</f>
        <v/>
      </c>
    </row>
    <row r="429" spans="1:73" ht="18" x14ac:dyDescent="0.2">
      <c r="A429" s="595" t="str">
        <f t="shared" si="103"/>
        <v/>
      </c>
      <c r="B429" s="596"/>
      <c r="C429" s="596"/>
      <c r="D429" s="596"/>
      <c r="E429" s="597"/>
      <c r="F429" s="596"/>
      <c r="G429" s="596"/>
      <c r="H429" s="598"/>
      <c r="I429" s="598"/>
      <c r="J429" s="598"/>
      <c r="K429" s="948"/>
      <c r="L429" s="822"/>
      <c r="M429" s="822"/>
      <c r="N429" s="950"/>
      <c r="O429" s="599"/>
      <c r="P429" s="597"/>
      <c r="Q429" s="597"/>
      <c r="R429" s="597"/>
      <c r="S429" s="600"/>
      <c r="V429" s="362">
        <f t="shared" si="115"/>
        <v>427</v>
      </c>
      <c r="W429" s="601" t="str">
        <f t="shared" si="116"/>
        <v/>
      </c>
      <c r="X429" s="601" t="str">
        <f t="shared" si="104"/>
        <v/>
      </c>
      <c r="Y429" s="601" t="str">
        <f t="shared" si="105"/>
        <v/>
      </c>
      <c r="Z429" s="601" t="str">
        <f t="shared" si="106"/>
        <v/>
      </c>
      <c r="AA429" s="601" t="str">
        <f t="shared" si="107"/>
        <v/>
      </c>
      <c r="AB429" s="601" t="str">
        <f t="shared" si="108"/>
        <v/>
      </c>
      <c r="AD429" s="362" t="str">
        <f>IF(AK429&lt;&gt;"",MAX(AD$3:AD428)+1,"")</f>
        <v/>
      </c>
      <c r="AE429" s="362" t="str">
        <f>IF(AL429&lt;&gt;"",MAX(AE$3:AE428)+1,"")</f>
        <v/>
      </c>
      <c r="AF429" s="362" t="str">
        <f>IF(AM429&lt;&gt;"",MAX(AF$3:AF428)+1,"")</f>
        <v/>
      </c>
      <c r="AG429" s="362" t="str">
        <f>IF(AN429&lt;&gt;"",MAX(AG$3:AG428)+1,"")</f>
        <v/>
      </c>
      <c r="AH429" s="362" t="str">
        <f>IF(AO429&lt;&gt;"",MAX(AH$3:AH428)+1,"")</f>
        <v/>
      </c>
      <c r="AI429" s="362" t="str">
        <f>IF(AP429&lt;&gt;"",MAX(AI$3:AI428)+1,"")</f>
        <v/>
      </c>
      <c r="AK429" s="362" t="str">
        <f>IF(B429="","",IF(COUNTIF($AK$3:AL428,B429)=0,B429,""))</f>
        <v/>
      </c>
      <c r="AL429" s="362" t="str">
        <f>IF(C429="","",IF($B429='Oneri di Urbanizzazione'!$E$29,IF(COUNTIF($AL$3:AL428,$C429)=0,$C429,""),""))</f>
        <v/>
      </c>
      <c r="AM429" s="362" t="str">
        <f>IF(D429="","",IF(AND($B429='Oneri di Urbanizzazione'!$E$29,$C429='Oneri di Urbanizzazione'!$E$31),IF(COUNTIF(AM$3:AM428,$D429)=0,$D429,""),""))</f>
        <v/>
      </c>
      <c r="AN429" s="362" t="str">
        <f>IF(E429="","",IF(AND($B429='Oneri di Urbanizzazione'!$E$29,$C429='Oneri di Urbanizzazione'!$E$31,$D429='Oneri di Urbanizzazione'!$E$34),IF(COUNTIF(AN$3:AN428,$E429)=0,$E429,""),""))</f>
        <v/>
      </c>
      <c r="AO429" s="362" t="str">
        <f>IF(F429="","",IF(AND($B429='Oneri di Urbanizzazione'!$E$29,$C429='Oneri di Urbanizzazione'!$E$31,$D429='Oneri di Urbanizzazione'!$E$34,$E429='Oneri di Urbanizzazione'!$E$36),IF(COUNTIF(AO$3:AO428,$F429)=0,$F429,""),""))</f>
        <v/>
      </c>
      <c r="AP429" s="362" t="str">
        <f>IF(G429="","",IF(AND($B429='Oneri di Urbanizzazione'!$E$29,$C429='Oneri di Urbanizzazione'!$E$31,$D429='Oneri di Urbanizzazione'!$E$34,$E429='Oneri di Urbanizzazione'!$E$36,$F429='Oneri di Urbanizzazione'!$E$38),IF(COUNTIF(AP$3:AP428,$G429)=0,$G429,""),""))</f>
        <v/>
      </c>
      <c r="AY429">
        <f t="shared" si="117"/>
        <v>427</v>
      </c>
      <c r="AZ429" s="375" t="str">
        <f t="shared" si="109"/>
        <v/>
      </c>
      <c r="BA429" s="375" t="str">
        <f t="shared" si="110"/>
        <v/>
      </c>
      <c r="BB429" s="375" t="str">
        <f t="shared" si="111"/>
        <v/>
      </c>
      <c r="BC429" s="375" t="str">
        <f t="shared" si="112"/>
        <v/>
      </c>
      <c r="BD429" s="375" t="str">
        <f t="shared" si="113"/>
        <v/>
      </c>
      <c r="BE429" s="375" t="str">
        <f t="shared" si="114"/>
        <v/>
      </c>
      <c r="BI429" t="str">
        <f>IF(BP429&lt;&gt;"",MAX(BI$3:BI428)+1,"")</f>
        <v/>
      </c>
      <c r="BJ429" t="str">
        <f>IF(BQ429&lt;&gt;"",MAX(BJ$3:BJ428)+1,"")</f>
        <v/>
      </c>
      <c r="BK429" t="str">
        <f>IF(BR429&lt;&gt;"",MAX(BK$3:BK428)+1,"")</f>
        <v/>
      </c>
      <c r="BL429" t="str">
        <f>IF(BS429&lt;&gt;"",MAX(BL$3:BL428)+1,"")</f>
        <v/>
      </c>
      <c r="BM429" t="str">
        <f>IF(BT429&lt;&gt;"",MAX(BM$3:BM428)+1,"")</f>
        <v/>
      </c>
      <c r="BN429" t="str">
        <f>IF(BU429&lt;&gt;"",MAX(BN$3:BN428)+1,"")</f>
        <v/>
      </c>
      <c r="BP429" t="str">
        <f>IF(B429&lt;&gt;"",IF(COUNTIF(BP$3:BP428,B429)&gt;0,"",B429),"")</f>
        <v/>
      </c>
      <c r="BQ429" t="str">
        <f>IF(C429&lt;&gt;"",IF(COUNTIF(BQ$3:BQ428,C429)&gt;0,"",C429),"")</f>
        <v/>
      </c>
      <c r="BR429" t="str">
        <f>IF(D429&lt;&gt;"",IF(COUNTIF(BR$3:BR428,D429)&gt;0,"",D429),"")</f>
        <v/>
      </c>
      <c r="BS429" t="str">
        <f>IF(E429&lt;&gt;"",IF(COUNTIF(BS$3:BS428,E429)&gt;0,"",E429),"")</f>
        <v/>
      </c>
      <c r="BT429" t="str">
        <f>IF(F429&lt;&gt;"",IF(COUNTIF(BT$3:BT428,F429)&gt;0,"",F429),"")</f>
        <v/>
      </c>
      <c r="BU429" t="str">
        <f>IF(G429&lt;&gt;"",IF(COUNTIF(BU$3:BU428,G429)&gt;0,"",G429),"")</f>
        <v/>
      </c>
    </row>
    <row r="430" spans="1:73" ht="18" x14ac:dyDescent="0.2">
      <c r="A430" s="595" t="str">
        <f t="shared" si="103"/>
        <v/>
      </c>
      <c r="B430" s="596"/>
      <c r="C430" s="596"/>
      <c r="D430" s="596"/>
      <c r="E430" s="597"/>
      <c r="F430" s="596"/>
      <c r="G430" s="596"/>
      <c r="H430" s="598"/>
      <c r="I430" s="598"/>
      <c r="J430" s="598"/>
      <c r="K430" s="948"/>
      <c r="L430" s="822"/>
      <c r="M430" s="822"/>
      <c r="N430" s="950"/>
      <c r="O430" s="599"/>
      <c r="P430" s="597"/>
      <c r="Q430" s="597"/>
      <c r="R430" s="597"/>
      <c r="S430" s="600"/>
      <c r="V430" s="362">
        <f t="shared" si="115"/>
        <v>428</v>
      </c>
      <c r="W430" s="601" t="str">
        <f t="shared" si="116"/>
        <v/>
      </c>
      <c r="X430" s="601" t="str">
        <f t="shared" si="104"/>
        <v/>
      </c>
      <c r="Y430" s="601" t="str">
        <f t="shared" si="105"/>
        <v/>
      </c>
      <c r="Z430" s="601" t="str">
        <f t="shared" si="106"/>
        <v/>
      </c>
      <c r="AA430" s="601" t="str">
        <f t="shared" si="107"/>
        <v/>
      </c>
      <c r="AB430" s="601" t="str">
        <f t="shared" si="108"/>
        <v/>
      </c>
      <c r="AD430" s="362" t="str">
        <f>IF(AK430&lt;&gt;"",MAX(AD$3:AD429)+1,"")</f>
        <v/>
      </c>
      <c r="AE430" s="362" t="str">
        <f>IF(AL430&lt;&gt;"",MAX(AE$3:AE429)+1,"")</f>
        <v/>
      </c>
      <c r="AF430" s="362" t="str">
        <f>IF(AM430&lt;&gt;"",MAX(AF$3:AF429)+1,"")</f>
        <v/>
      </c>
      <c r="AG430" s="362" t="str">
        <f>IF(AN430&lt;&gt;"",MAX(AG$3:AG429)+1,"")</f>
        <v/>
      </c>
      <c r="AH430" s="362" t="str">
        <f>IF(AO430&lt;&gt;"",MAX(AH$3:AH429)+1,"")</f>
        <v/>
      </c>
      <c r="AI430" s="362" t="str">
        <f>IF(AP430&lt;&gt;"",MAX(AI$3:AI429)+1,"")</f>
        <v/>
      </c>
      <c r="AK430" s="362" t="str">
        <f>IF(B430="","",IF(COUNTIF($AK$3:AL429,B430)=0,B430,""))</f>
        <v/>
      </c>
      <c r="AL430" s="362" t="str">
        <f>IF(C430="","",IF($B430='Oneri di Urbanizzazione'!$E$29,IF(COUNTIF($AL$3:AL429,$C430)=0,$C430,""),""))</f>
        <v/>
      </c>
      <c r="AM430" s="362" t="str">
        <f>IF(D430="","",IF(AND($B430='Oneri di Urbanizzazione'!$E$29,$C430='Oneri di Urbanizzazione'!$E$31),IF(COUNTIF(AM$3:AM429,$D430)=0,$D430,""),""))</f>
        <v/>
      </c>
      <c r="AN430" s="362" t="str">
        <f>IF(E430="","",IF(AND($B430='Oneri di Urbanizzazione'!$E$29,$C430='Oneri di Urbanizzazione'!$E$31,$D430='Oneri di Urbanizzazione'!$E$34),IF(COUNTIF(AN$3:AN429,$E430)=0,$E430,""),""))</f>
        <v/>
      </c>
      <c r="AO430" s="362" t="str">
        <f>IF(F430="","",IF(AND($B430='Oneri di Urbanizzazione'!$E$29,$C430='Oneri di Urbanizzazione'!$E$31,$D430='Oneri di Urbanizzazione'!$E$34,$E430='Oneri di Urbanizzazione'!$E$36),IF(COUNTIF(AO$3:AO429,$F430)=0,$F430,""),""))</f>
        <v/>
      </c>
      <c r="AP430" s="362" t="str">
        <f>IF(G430="","",IF(AND($B430='Oneri di Urbanizzazione'!$E$29,$C430='Oneri di Urbanizzazione'!$E$31,$D430='Oneri di Urbanizzazione'!$E$34,$E430='Oneri di Urbanizzazione'!$E$36,$F430='Oneri di Urbanizzazione'!$E$38),IF(COUNTIF(AP$3:AP429,$G430)=0,$G430,""),""))</f>
        <v/>
      </c>
      <c r="AY430">
        <f t="shared" si="117"/>
        <v>428</v>
      </c>
      <c r="AZ430" s="375" t="str">
        <f t="shared" si="109"/>
        <v/>
      </c>
      <c r="BA430" s="375" t="str">
        <f t="shared" si="110"/>
        <v/>
      </c>
      <c r="BB430" s="375" t="str">
        <f t="shared" si="111"/>
        <v/>
      </c>
      <c r="BC430" s="375" t="str">
        <f t="shared" si="112"/>
        <v/>
      </c>
      <c r="BD430" s="375" t="str">
        <f t="shared" si="113"/>
        <v/>
      </c>
      <c r="BE430" s="375" t="str">
        <f t="shared" si="114"/>
        <v/>
      </c>
      <c r="BI430" t="str">
        <f>IF(BP430&lt;&gt;"",MAX(BI$3:BI429)+1,"")</f>
        <v/>
      </c>
      <c r="BJ430" t="str">
        <f>IF(BQ430&lt;&gt;"",MAX(BJ$3:BJ429)+1,"")</f>
        <v/>
      </c>
      <c r="BK430" t="str">
        <f>IF(BR430&lt;&gt;"",MAX(BK$3:BK429)+1,"")</f>
        <v/>
      </c>
      <c r="BL430" t="str">
        <f>IF(BS430&lt;&gt;"",MAX(BL$3:BL429)+1,"")</f>
        <v/>
      </c>
      <c r="BM430" t="str">
        <f>IF(BT430&lt;&gt;"",MAX(BM$3:BM429)+1,"")</f>
        <v/>
      </c>
      <c r="BN430" t="str">
        <f>IF(BU430&lt;&gt;"",MAX(BN$3:BN429)+1,"")</f>
        <v/>
      </c>
      <c r="BP430" t="str">
        <f>IF(B430&lt;&gt;"",IF(COUNTIF(BP$3:BP429,B430)&gt;0,"",B430),"")</f>
        <v/>
      </c>
      <c r="BQ430" t="str">
        <f>IF(C430&lt;&gt;"",IF(COUNTIF(BQ$3:BQ429,C430)&gt;0,"",C430),"")</f>
        <v/>
      </c>
      <c r="BR430" t="str">
        <f>IF(D430&lt;&gt;"",IF(COUNTIF(BR$3:BR429,D430)&gt;0,"",D430),"")</f>
        <v/>
      </c>
      <c r="BS430" t="str">
        <f>IF(E430&lt;&gt;"",IF(COUNTIF(BS$3:BS429,E430)&gt;0,"",E430),"")</f>
        <v/>
      </c>
      <c r="BT430" t="str">
        <f>IF(F430&lt;&gt;"",IF(COUNTIF(BT$3:BT429,F430)&gt;0,"",F430),"")</f>
        <v/>
      </c>
      <c r="BU430" t="str">
        <f>IF(G430&lt;&gt;"",IF(COUNTIF(BU$3:BU429,G430)&gt;0,"",G430),"")</f>
        <v/>
      </c>
    </row>
    <row r="431" spans="1:73" ht="18" x14ac:dyDescent="0.2">
      <c r="A431" s="595" t="str">
        <f t="shared" si="103"/>
        <v/>
      </c>
      <c r="B431" s="596"/>
      <c r="C431" s="596"/>
      <c r="D431" s="596"/>
      <c r="E431" s="597"/>
      <c r="F431" s="596"/>
      <c r="G431" s="596"/>
      <c r="H431" s="598"/>
      <c r="I431" s="598"/>
      <c r="J431" s="598"/>
      <c r="K431" s="948"/>
      <c r="L431" s="822"/>
      <c r="M431" s="822"/>
      <c r="N431" s="950"/>
      <c r="O431" s="599"/>
      <c r="P431" s="597"/>
      <c r="Q431" s="597"/>
      <c r="R431" s="597"/>
      <c r="S431" s="600"/>
      <c r="V431" s="362">
        <f t="shared" si="115"/>
        <v>429</v>
      </c>
      <c r="W431" s="601" t="str">
        <f t="shared" si="116"/>
        <v/>
      </c>
      <c r="X431" s="601" t="str">
        <f t="shared" si="104"/>
        <v/>
      </c>
      <c r="Y431" s="601" t="str">
        <f t="shared" si="105"/>
        <v/>
      </c>
      <c r="Z431" s="601" t="str">
        <f t="shared" si="106"/>
        <v/>
      </c>
      <c r="AA431" s="601" t="str">
        <f t="shared" si="107"/>
        <v/>
      </c>
      <c r="AB431" s="601" t="str">
        <f t="shared" si="108"/>
        <v/>
      </c>
      <c r="AD431" s="362" t="str">
        <f>IF(AK431&lt;&gt;"",MAX(AD$3:AD430)+1,"")</f>
        <v/>
      </c>
      <c r="AE431" s="362" t="str">
        <f>IF(AL431&lt;&gt;"",MAX(AE$3:AE430)+1,"")</f>
        <v/>
      </c>
      <c r="AF431" s="362" t="str">
        <f>IF(AM431&lt;&gt;"",MAX(AF$3:AF430)+1,"")</f>
        <v/>
      </c>
      <c r="AG431" s="362" t="str">
        <f>IF(AN431&lt;&gt;"",MAX(AG$3:AG430)+1,"")</f>
        <v/>
      </c>
      <c r="AH431" s="362" t="str">
        <f>IF(AO431&lt;&gt;"",MAX(AH$3:AH430)+1,"")</f>
        <v/>
      </c>
      <c r="AI431" s="362" t="str">
        <f>IF(AP431&lt;&gt;"",MAX(AI$3:AI430)+1,"")</f>
        <v/>
      </c>
      <c r="AK431" s="362" t="str">
        <f>IF(B431="","",IF(COUNTIF($AK$3:AL430,B431)=0,B431,""))</f>
        <v/>
      </c>
      <c r="AL431" s="362" t="str">
        <f>IF(C431="","",IF($B431='Oneri di Urbanizzazione'!$E$29,IF(COUNTIF($AL$3:AL430,$C431)=0,$C431,""),""))</f>
        <v/>
      </c>
      <c r="AM431" s="362" t="str">
        <f>IF(D431="","",IF(AND($B431='Oneri di Urbanizzazione'!$E$29,$C431='Oneri di Urbanizzazione'!$E$31),IF(COUNTIF(AM$3:AM430,$D431)=0,$D431,""),""))</f>
        <v/>
      </c>
      <c r="AN431" s="362" t="str">
        <f>IF(E431="","",IF(AND($B431='Oneri di Urbanizzazione'!$E$29,$C431='Oneri di Urbanizzazione'!$E$31,$D431='Oneri di Urbanizzazione'!$E$34),IF(COUNTIF(AN$3:AN430,$E431)=0,$E431,""),""))</f>
        <v/>
      </c>
      <c r="AO431" s="362" t="str">
        <f>IF(F431="","",IF(AND($B431='Oneri di Urbanizzazione'!$E$29,$C431='Oneri di Urbanizzazione'!$E$31,$D431='Oneri di Urbanizzazione'!$E$34,$E431='Oneri di Urbanizzazione'!$E$36),IF(COUNTIF(AO$3:AO430,$F431)=0,$F431,""),""))</f>
        <v/>
      </c>
      <c r="AP431" s="362" t="str">
        <f>IF(G431="","",IF(AND($B431='Oneri di Urbanizzazione'!$E$29,$C431='Oneri di Urbanizzazione'!$E$31,$D431='Oneri di Urbanizzazione'!$E$34,$E431='Oneri di Urbanizzazione'!$E$36,$F431='Oneri di Urbanizzazione'!$E$38),IF(COUNTIF(AP$3:AP430,$G431)=0,$G431,""),""))</f>
        <v/>
      </c>
      <c r="AY431">
        <f t="shared" si="117"/>
        <v>429</v>
      </c>
      <c r="AZ431" s="375" t="str">
        <f t="shared" si="109"/>
        <v/>
      </c>
      <c r="BA431" s="375" t="str">
        <f t="shared" si="110"/>
        <v/>
      </c>
      <c r="BB431" s="375" t="str">
        <f t="shared" si="111"/>
        <v/>
      </c>
      <c r="BC431" s="375" t="str">
        <f t="shared" si="112"/>
        <v/>
      </c>
      <c r="BD431" s="375" t="str">
        <f t="shared" si="113"/>
        <v/>
      </c>
      <c r="BE431" s="375" t="str">
        <f t="shared" si="114"/>
        <v/>
      </c>
      <c r="BI431" t="str">
        <f>IF(BP431&lt;&gt;"",MAX(BI$3:BI430)+1,"")</f>
        <v/>
      </c>
      <c r="BJ431" t="str">
        <f>IF(BQ431&lt;&gt;"",MAX(BJ$3:BJ430)+1,"")</f>
        <v/>
      </c>
      <c r="BK431" t="str">
        <f>IF(BR431&lt;&gt;"",MAX(BK$3:BK430)+1,"")</f>
        <v/>
      </c>
      <c r="BL431" t="str">
        <f>IF(BS431&lt;&gt;"",MAX(BL$3:BL430)+1,"")</f>
        <v/>
      </c>
      <c r="BM431" t="str">
        <f>IF(BT431&lt;&gt;"",MAX(BM$3:BM430)+1,"")</f>
        <v/>
      </c>
      <c r="BN431" t="str">
        <f>IF(BU431&lt;&gt;"",MAX(BN$3:BN430)+1,"")</f>
        <v/>
      </c>
      <c r="BP431" t="str">
        <f>IF(B431&lt;&gt;"",IF(COUNTIF(BP$3:BP430,B431)&gt;0,"",B431),"")</f>
        <v/>
      </c>
      <c r="BQ431" t="str">
        <f>IF(C431&lt;&gt;"",IF(COUNTIF(BQ$3:BQ430,C431)&gt;0,"",C431),"")</f>
        <v/>
      </c>
      <c r="BR431" t="str">
        <f>IF(D431&lt;&gt;"",IF(COUNTIF(BR$3:BR430,D431)&gt;0,"",D431),"")</f>
        <v/>
      </c>
      <c r="BS431" t="str">
        <f>IF(E431&lt;&gt;"",IF(COUNTIF(BS$3:BS430,E431)&gt;0,"",E431),"")</f>
        <v/>
      </c>
      <c r="BT431" t="str">
        <f>IF(F431&lt;&gt;"",IF(COUNTIF(BT$3:BT430,F431)&gt;0,"",F431),"")</f>
        <v/>
      </c>
      <c r="BU431" t="str">
        <f>IF(G431&lt;&gt;"",IF(COUNTIF(BU$3:BU430,G431)&gt;0,"",G431),"")</f>
        <v/>
      </c>
    </row>
    <row r="432" spans="1:73" ht="18" x14ac:dyDescent="0.2">
      <c r="A432" s="595" t="str">
        <f t="shared" si="103"/>
        <v/>
      </c>
      <c r="B432" s="596"/>
      <c r="C432" s="596"/>
      <c r="D432" s="596"/>
      <c r="E432" s="597"/>
      <c r="F432" s="596"/>
      <c r="G432" s="596"/>
      <c r="H432" s="598"/>
      <c r="I432" s="598"/>
      <c r="J432" s="598"/>
      <c r="K432" s="948"/>
      <c r="L432" s="822"/>
      <c r="M432" s="822"/>
      <c r="N432" s="950"/>
      <c r="O432" s="599"/>
      <c r="P432" s="597"/>
      <c r="Q432" s="597"/>
      <c r="R432" s="597"/>
      <c r="S432" s="600"/>
      <c r="V432" s="362">
        <f t="shared" si="115"/>
        <v>430</v>
      </c>
      <c r="W432" s="601" t="str">
        <f t="shared" si="116"/>
        <v/>
      </c>
      <c r="X432" s="601" t="str">
        <f t="shared" si="104"/>
        <v/>
      </c>
      <c r="Y432" s="601" t="str">
        <f t="shared" si="105"/>
        <v/>
      </c>
      <c r="Z432" s="601" t="str">
        <f t="shared" si="106"/>
        <v/>
      </c>
      <c r="AA432" s="601" t="str">
        <f t="shared" si="107"/>
        <v/>
      </c>
      <c r="AB432" s="601" t="str">
        <f t="shared" si="108"/>
        <v/>
      </c>
      <c r="AD432" s="362" t="str">
        <f>IF(AK432&lt;&gt;"",MAX(AD$3:AD431)+1,"")</f>
        <v/>
      </c>
      <c r="AE432" s="362" t="str">
        <f>IF(AL432&lt;&gt;"",MAX(AE$3:AE431)+1,"")</f>
        <v/>
      </c>
      <c r="AF432" s="362" t="str">
        <f>IF(AM432&lt;&gt;"",MAX(AF$3:AF431)+1,"")</f>
        <v/>
      </c>
      <c r="AG432" s="362" t="str">
        <f>IF(AN432&lt;&gt;"",MAX(AG$3:AG431)+1,"")</f>
        <v/>
      </c>
      <c r="AH432" s="362" t="str">
        <f>IF(AO432&lt;&gt;"",MAX(AH$3:AH431)+1,"")</f>
        <v/>
      </c>
      <c r="AI432" s="362" t="str">
        <f>IF(AP432&lt;&gt;"",MAX(AI$3:AI431)+1,"")</f>
        <v/>
      </c>
      <c r="AK432" s="362" t="str">
        <f>IF(B432="","",IF(COUNTIF($AK$3:AL431,B432)=0,B432,""))</f>
        <v/>
      </c>
      <c r="AL432" s="362" t="str">
        <f>IF(C432="","",IF($B432='Oneri di Urbanizzazione'!$E$29,IF(COUNTIF($AL$3:AL431,$C432)=0,$C432,""),""))</f>
        <v/>
      </c>
      <c r="AM432" s="362" t="str">
        <f>IF(D432="","",IF(AND($B432='Oneri di Urbanizzazione'!$E$29,$C432='Oneri di Urbanizzazione'!$E$31),IF(COUNTIF(AM$3:AM431,$D432)=0,$D432,""),""))</f>
        <v/>
      </c>
      <c r="AN432" s="362" t="str">
        <f>IF(E432="","",IF(AND($B432='Oneri di Urbanizzazione'!$E$29,$C432='Oneri di Urbanizzazione'!$E$31,$D432='Oneri di Urbanizzazione'!$E$34),IF(COUNTIF(AN$3:AN431,$E432)=0,$E432,""),""))</f>
        <v/>
      </c>
      <c r="AO432" s="362" t="str">
        <f>IF(F432="","",IF(AND($B432='Oneri di Urbanizzazione'!$E$29,$C432='Oneri di Urbanizzazione'!$E$31,$D432='Oneri di Urbanizzazione'!$E$34,$E432='Oneri di Urbanizzazione'!$E$36),IF(COUNTIF(AO$3:AO431,$F432)=0,$F432,""),""))</f>
        <v/>
      </c>
      <c r="AP432" s="362" t="str">
        <f>IF(G432="","",IF(AND($B432='Oneri di Urbanizzazione'!$E$29,$C432='Oneri di Urbanizzazione'!$E$31,$D432='Oneri di Urbanizzazione'!$E$34,$E432='Oneri di Urbanizzazione'!$E$36,$F432='Oneri di Urbanizzazione'!$E$38),IF(COUNTIF(AP$3:AP431,$G432)=0,$G432,""),""))</f>
        <v/>
      </c>
      <c r="AY432">
        <f t="shared" si="117"/>
        <v>430</v>
      </c>
      <c r="AZ432" s="375" t="str">
        <f t="shared" si="109"/>
        <v/>
      </c>
      <c r="BA432" s="375" t="str">
        <f t="shared" si="110"/>
        <v/>
      </c>
      <c r="BB432" s="375" t="str">
        <f t="shared" si="111"/>
        <v/>
      </c>
      <c r="BC432" s="375" t="str">
        <f t="shared" si="112"/>
        <v/>
      </c>
      <c r="BD432" s="375" t="str">
        <f t="shared" si="113"/>
        <v/>
      </c>
      <c r="BE432" s="375" t="str">
        <f t="shared" si="114"/>
        <v/>
      </c>
      <c r="BI432" t="str">
        <f>IF(BP432&lt;&gt;"",MAX(BI$3:BI431)+1,"")</f>
        <v/>
      </c>
      <c r="BJ432" t="str">
        <f>IF(BQ432&lt;&gt;"",MAX(BJ$3:BJ431)+1,"")</f>
        <v/>
      </c>
      <c r="BK432" t="str">
        <f>IF(BR432&lt;&gt;"",MAX(BK$3:BK431)+1,"")</f>
        <v/>
      </c>
      <c r="BL432" t="str">
        <f>IF(BS432&lt;&gt;"",MAX(BL$3:BL431)+1,"")</f>
        <v/>
      </c>
      <c r="BM432" t="str">
        <f>IF(BT432&lt;&gt;"",MAX(BM$3:BM431)+1,"")</f>
        <v/>
      </c>
      <c r="BN432" t="str">
        <f>IF(BU432&lt;&gt;"",MAX(BN$3:BN431)+1,"")</f>
        <v/>
      </c>
      <c r="BP432" t="str">
        <f>IF(B432&lt;&gt;"",IF(COUNTIF(BP$3:BP431,B432)&gt;0,"",B432),"")</f>
        <v/>
      </c>
      <c r="BQ432" t="str">
        <f>IF(C432&lt;&gt;"",IF(COUNTIF(BQ$3:BQ431,C432)&gt;0,"",C432),"")</f>
        <v/>
      </c>
      <c r="BR432" t="str">
        <f>IF(D432&lt;&gt;"",IF(COUNTIF(BR$3:BR431,D432)&gt;0,"",D432),"")</f>
        <v/>
      </c>
      <c r="BS432" t="str">
        <f>IF(E432&lt;&gt;"",IF(COUNTIF(BS$3:BS431,E432)&gt;0,"",E432),"")</f>
        <v/>
      </c>
      <c r="BT432" t="str">
        <f>IF(F432&lt;&gt;"",IF(COUNTIF(BT$3:BT431,F432)&gt;0,"",F432),"")</f>
        <v/>
      </c>
      <c r="BU432" t="str">
        <f>IF(G432&lt;&gt;"",IF(COUNTIF(BU$3:BU431,G432)&gt;0,"",G432),"")</f>
        <v/>
      </c>
    </row>
    <row r="433" spans="1:73" ht="18" x14ac:dyDescent="0.2">
      <c r="A433" s="595" t="str">
        <f t="shared" si="103"/>
        <v/>
      </c>
      <c r="B433" s="596"/>
      <c r="C433" s="596"/>
      <c r="D433" s="596"/>
      <c r="E433" s="597"/>
      <c r="F433" s="596"/>
      <c r="G433" s="596"/>
      <c r="H433" s="598"/>
      <c r="I433" s="598"/>
      <c r="J433" s="598"/>
      <c r="K433" s="948"/>
      <c r="L433" s="822"/>
      <c r="M433" s="822"/>
      <c r="N433" s="950"/>
      <c r="O433" s="599"/>
      <c r="P433" s="597"/>
      <c r="Q433" s="597"/>
      <c r="R433" s="597"/>
      <c r="S433" s="600"/>
      <c r="V433" s="362">
        <f t="shared" si="115"/>
        <v>431</v>
      </c>
      <c r="W433" s="601" t="str">
        <f t="shared" si="116"/>
        <v/>
      </c>
      <c r="X433" s="601" t="str">
        <f t="shared" si="104"/>
        <v/>
      </c>
      <c r="Y433" s="601" t="str">
        <f t="shared" si="105"/>
        <v/>
      </c>
      <c r="Z433" s="601" t="str">
        <f t="shared" si="106"/>
        <v/>
      </c>
      <c r="AA433" s="601" t="str">
        <f t="shared" si="107"/>
        <v/>
      </c>
      <c r="AB433" s="601" t="str">
        <f t="shared" si="108"/>
        <v/>
      </c>
      <c r="AD433" s="362" t="str">
        <f>IF(AK433&lt;&gt;"",MAX(AD$3:AD432)+1,"")</f>
        <v/>
      </c>
      <c r="AE433" s="362" t="str">
        <f>IF(AL433&lt;&gt;"",MAX(AE$3:AE432)+1,"")</f>
        <v/>
      </c>
      <c r="AF433" s="362" t="str">
        <f>IF(AM433&lt;&gt;"",MAX(AF$3:AF432)+1,"")</f>
        <v/>
      </c>
      <c r="AG433" s="362" t="str">
        <f>IF(AN433&lt;&gt;"",MAX(AG$3:AG432)+1,"")</f>
        <v/>
      </c>
      <c r="AH433" s="362" t="str">
        <f>IF(AO433&lt;&gt;"",MAX(AH$3:AH432)+1,"")</f>
        <v/>
      </c>
      <c r="AI433" s="362" t="str">
        <f>IF(AP433&lt;&gt;"",MAX(AI$3:AI432)+1,"")</f>
        <v/>
      </c>
      <c r="AK433" s="362" t="str">
        <f>IF(B433="","",IF(COUNTIF($AK$3:AL432,B433)=0,B433,""))</f>
        <v/>
      </c>
      <c r="AL433" s="362" t="str">
        <f>IF(C433="","",IF($B433='Oneri di Urbanizzazione'!$E$29,IF(COUNTIF($AL$3:AL432,$C433)=0,$C433,""),""))</f>
        <v/>
      </c>
      <c r="AM433" s="362" t="str">
        <f>IF(D433="","",IF(AND($B433='Oneri di Urbanizzazione'!$E$29,$C433='Oneri di Urbanizzazione'!$E$31),IF(COUNTIF(AM$3:AM432,$D433)=0,$D433,""),""))</f>
        <v/>
      </c>
      <c r="AN433" s="362" t="str">
        <f>IF(E433="","",IF(AND($B433='Oneri di Urbanizzazione'!$E$29,$C433='Oneri di Urbanizzazione'!$E$31,$D433='Oneri di Urbanizzazione'!$E$34),IF(COUNTIF(AN$3:AN432,$E433)=0,$E433,""),""))</f>
        <v/>
      </c>
      <c r="AO433" s="362" t="str">
        <f>IF(F433="","",IF(AND($B433='Oneri di Urbanizzazione'!$E$29,$C433='Oneri di Urbanizzazione'!$E$31,$D433='Oneri di Urbanizzazione'!$E$34,$E433='Oneri di Urbanizzazione'!$E$36),IF(COUNTIF(AO$3:AO432,$F433)=0,$F433,""),""))</f>
        <v/>
      </c>
      <c r="AP433" s="362" t="str">
        <f>IF(G433="","",IF(AND($B433='Oneri di Urbanizzazione'!$E$29,$C433='Oneri di Urbanizzazione'!$E$31,$D433='Oneri di Urbanizzazione'!$E$34,$E433='Oneri di Urbanizzazione'!$E$36,$F433='Oneri di Urbanizzazione'!$E$38),IF(COUNTIF(AP$3:AP432,$G433)=0,$G433,""),""))</f>
        <v/>
      </c>
      <c r="AY433">
        <f t="shared" si="117"/>
        <v>431</v>
      </c>
      <c r="AZ433" s="375" t="str">
        <f t="shared" si="109"/>
        <v/>
      </c>
      <c r="BA433" s="375" t="str">
        <f t="shared" si="110"/>
        <v/>
      </c>
      <c r="BB433" s="375" t="str">
        <f t="shared" si="111"/>
        <v/>
      </c>
      <c r="BC433" s="375" t="str">
        <f t="shared" si="112"/>
        <v/>
      </c>
      <c r="BD433" s="375" t="str">
        <f t="shared" si="113"/>
        <v/>
      </c>
      <c r="BE433" s="375" t="str">
        <f t="shared" si="114"/>
        <v/>
      </c>
      <c r="BI433" t="str">
        <f>IF(BP433&lt;&gt;"",MAX(BI$3:BI432)+1,"")</f>
        <v/>
      </c>
      <c r="BJ433" t="str">
        <f>IF(BQ433&lt;&gt;"",MAX(BJ$3:BJ432)+1,"")</f>
        <v/>
      </c>
      <c r="BK433" t="str">
        <f>IF(BR433&lt;&gt;"",MAX(BK$3:BK432)+1,"")</f>
        <v/>
      </c>
      <c r="BL433" t="str">
        <f>IF(BS433&lt;&gt;"",MAX(BL$3:BL432)+1,"")</f>
        <v/>
      </c>
      <c r="BM433" t="str">
        <f>IF(BT433&lt;&gt;"",MAX(BM$3:BM432)+1,"")</f>
        <v/>
      </c>
      <c r="BN433" t="str">
        <f>IF(BU433&lt;&gt;"",MAX(BN$3:BN432)+1,"")</f>
        <v/>
      </c>
      <c r="BP433" t="str">
        <f>IF(B433&lt;&gt;"",IF(COUNTIF(BP$3:BP432,B433)&gt;0,"",B433),"")</f>
        <v/>
      </c>
      <c r="BQ433" t="str">
        <f>IF(C433&lt;&gt;"",IF(COUNTIF(BQ$3:BQ432,C433)&gt;0,"",C433),"")</f>
        <v/>
      </c>
      <c r="BR433" t="str">
        <f>IF(D433&lt;&gt;"",IF(COUNTIF(BR$3:BR432,D433)&gt;0,"",D433),"")</f>
        <v/>
      </c>
      <c r="BS433" t="str">
        <f>IF(E433&lt;&gt;"",IF(COUNTIF(BS$3:BS432,E433)&gt;0,"",E433),"")</f>
        <v/>
      </c>
      <c r="BT433" t="str">
        <f>IF(F433&lt;&gt;"",IF(COUNTIF(BT$3:BT432,F433)&gt;0,"",F433),"")</f>
        <v/>
      </c>
      <c r="BU433" t="str">
        <f>IF(G433&lt;&gt;"",IF(COUNTIF(BU$3:BU432,G433)&gt;0,"",G433),"")</f>
        <v/>
      </c>
    </row>
    <row r="434" spans="1:73" ht="18" x14ac:dyDescent="0.2">
      <c r="A434" s="595" t="str">
        <f t="shared" si="103"/>
        <v/>
      </c>
      <c r="B434" s="596"/>
      <c r="C434" s="596"/>
      <c r="D434" s="596"/>
      <c r="E434" s="597"/>
      <c r="F434" s="596"/>
      <c r="G434" s="596"/>
      <c r="H434" s="598"/>
      <c r="I434" s="598"/>
      <c r="J434" s="598"/>
      <c r="K434" s="948"/>
      <c r="L434" s="822"/>
      <c r="M434" s="822"/>
      <c r="N434" s="950"/>
      <c r="O434" s="599"/>
      <c r="P434" s="597"/>
      <c r="Q434" s="597"/>
      <c r="R434" s="597"/>
      <c r="S434" s="600"/>
      <c r="V434" s="362">
        <f t="shared" si="115"/>
        <v>432</v>
      </c>
      <c r="W434" s="601" t="str">
        <f t="shared" si="116"/>
        <v/>
      </c>
      <c r="X434" s="601" t="str">
        <f t="shared" si="104"/>
        <v/>
      </c>
      <c r="Y434" s="601" t="str">
        <f t="shared" si="105"/>
        <v/>
      </c>
      <c r="Z434" s="601" t="str">
        <f t="shared" si="106"/>
        <v/>
      </c>
      <c r="AA434" s="601" t="str">
        <f t="shared" si="107"/>
        <v/>
      </c>
      <c r="AB434" s="601" t="str">
        <f t="shared" si="108"/>
        <v/>
      </c>
      <c r="AD434" s="362" t="str">
        <f>IF(AK434&lt;&gt;"",MAX(AD$3:AD433)+1,"")</f>
        <v/>
      </c>
      <c r="AE434" s="362" t="str">
        <f>IF(AL434&lt;&gt;"",MAX(AE$3:AE433)+1,"")</f>
        <v/>
      </c>
      <c r="AF434" s="362" t="str">
        <f>IF(AM434&lt;&gt;"",MAX(AF$3:AF433)+1,"")</f>
        <v/>
      </c>
      <c r="AG434" s="362" t="str">
        <f>IF(AN434&lt;&gt;"",MAX(AG$3:AG433)+1,"")</f>
        <v/>
      </c>
      <c r="AH434" s="362" t="str">
        <f>IF(AO434&lt;&gt;"",MAX(AH$3:AH433)+1,"")</f>
        <v/>
      </c>
      <c r="AI434" s="362" t="str">
        <f>IF(AP434&lt;&gt;"",MAX(AI$3:AI433)+1,"")</f>
        <v/>
      </c>
      <c r="AK434" s="362" t="str">
        <f>IF(B434="","",IF(COUNTIF($AK$3:AL433,B434)=0,B434,""))</f>
        <v/>
      </c>
      <c r="AL434" s="362" t="str">
        <f>IF(C434="","",IF($B434='Oneri di Urbanizzazione'!$E$29,IF(COUNTIF($AL$3:AL433,$C434)=0,$C434,""),""))</f>
        <v/>
      </c>
      <c r="AM434" s="362" t="str">
        <f>IF(D434="","",IF(AND($B434='Oneri di Urbanizzazione'!$E$29,$C434='Oneri di Urbanizzazione'!$E$31),IF(COUNTIF(AM$3:AM433,$D434)=0,$D434,""),""))</f>
        <v/>
      </c>
      <c r="AN434" s="362" t="str">
        <f>IF(E434="","",IF(AND($B434='Oneri di Urbanizzazione'!$E$29,$C434='Oneri di Urbanizzazione'!$E$31,$D434='Oneri di Urbanizzazione'!$E$34),IF(COUNTIF(AN$3:AN433,$E434)=0,$E434,""),""))</f>
        <v/>
      </c>
      <c r="AO434" s="362" t="str">
        <f>IF(F434="","",IF(AND($B434='Oneri di Urbanizzazione'!$E$29,$C434='Oneri di Urbanizzazione'!$E$31,$D434='Oneri di Urbanizzazione'!$E$34,$E434='Oneri di Urbanizzazione'!$E$36),IF(COUNTIF(AO$3:AO433,$F434)=0,$F434,""),""))</f>
        <v/>
      </c>
      <c r="AP434" s="362" t="str">
        <f>IF(G434="","",IF(AND($B434='Oneri di Urbanizzazione'!$E$29,$C434='Oneri di Urbanizzazione'!$E$31,$D434='Oneri di Urbanizzazione'!$E$34,$E434='Oneri di Urbanizzazione'!$E$36,$F434='Oneri di Urbanizzazione'!$E$38),IF(COUNTIF(AP$3:AP433,$G434)=0,$G434,""),""))</f>
        <v/>
      </c>
      <c r="AY434">
        <f t="shared" si="117"/>
        <v>432</v>
      </c>
      <c r="AZ434" s="375" t="str">
        <f t="shared" si="109"/>
        <v/>
      </c>
      <c r="BA434" s="375" t="str">
        <f t="shared" si="110"/>
        <v/>
      </c>
      <c r="BB434" s="375" t="str">
        <f t="shared" si="111"/>
        <v/>
      </c>
      <c r="BC434" s="375" t="str">
        <f t="shared" si="112"/>
        <v/>
      </c>
      <c r="BD434" s="375" t="str">
        <f t="shared" si="113"/>
        <v/>
      </c>
      <c r="BE434" s="375" t="str">
        <f t="shared" si="114"/>
        <v/>
      </c>
      <c r="BI434" t="str">
        <f>IF(BP434&lt;&gt;"",MAX(BI$3:BI433)+1,"")</f>
        <v/>
      </c>
      <c r="BJ434" t="str">
        <f>IF(BQ434&lt;&gt;"",MAX(BJ$3:BJ433)+1,"")</f>
        <v/>
      </c>
      <c r="BK434" t="str">
        <f>IF(BR434&lt;&gt;"",MAX(BK$3:BK433)+1,"")</f>
        <v/>
      </c>
      <c r="BL434" t="str">
        <f>IF(BS434&lt;&gt;"",MAX(BL$3:BL433)+1,"")</f>
        <v/>
      </c>
      <c r="BM434" t="str">
        <f>IF(BT434&lt;&gt;"",MAX(BM$3:BM433)+1,"")</f>
        <v/>
      </c>
      <c r="BN434" t="str">
        <f>IF(BU434&lt;&gt;"",MAX(BN$3:BN433)+1,"")</f>
        <v/>
      </c>
      <c r="BP434" t="str">
        <f>IF(B434&lt;&gt;"",IF(COUNTIF(BP$3:BP433,B434)&gt;0,"",B434),"")</f>
        <v/>
      </c>
      <c r="BQ434" t="str">
        <f>IF(C434&lt;&gt;"",IF(COUNTIF(BQ$3:BQ433,C434)&gt;0,"",C434),"")</f>
        <v/>
      </c>
      <c r="BR434" t="str">
        <f>IF(D434&lt;&gt;"",IF(COUNTIF(BR$3:BR433,D434)&gt;0,"",D434),"")</f>
        <v/>
      </c>
      <c r="BS434" t="str">
        <f>IF(E434&lt;&gt;"",IF(COUNTIF(BS$3:BS433,E434)&gt;0,"",E434),"")</f>
        <v/>
      </c>
      <c r="BT434" t="str">
        <f>IF(F434&lt;&gt;"",IF(COUNTIF(BT$3:BT433,F434)&gt;0,"",F434),"")</f>
        <v/>
      </c>
      <c r="BU434" t="str">
        <f>IF(G434&lt;&gt;"",IF(COUNTIF(BU$3:BU433,G434)&gt;0,"",G434),"")</f>
        <v/>
      </c>
    </row>
    <row r="435" spans="1:73" ht="18" x14ac:dyDescent="0.2">
      <c r="A435" s="595" t="str">
        <f t="shared" si="103"/>
        <v/>
      </c>
      <c r="B435" s="596"/>
      <c r="C435" s="596"/>
      <c r="D435" s="596"/>
      <c r="E435" s="597"/>
      <c r="F435" s="596"/>
      <c r="G435" s="596"/>
      <c r="H435" s="598"/>
      <c r="I435" s="598"/>
      <c r="J435" s="598"/>
      <c r="K435" s="948"/>
      <c r="L435" s="822"/>
      <c r="M435" s="822"/>
      <c r="N435" s="950"/>
      <c r="O435" s="599"/>
      <c r="P435" s="597"/>
      <c r="Q435" s="597"/>
      <c r="R435" s="597"/>
      <c r="S435" s="600"/>
      <c r="V435" s="362">
        <f t="shared" si="115"/>
        <v>433</v>
      </c>
      <c r="W435" s="601" t="str">
        <f t="shared" si="116"/>
        <v/>
      </c>
      <c r="X435" s="601" t="str">
        <f t="shared" si="104"/>
        <v/>
      </c>
      <c r="Y435" s="601" t="str">
        <f t="shared" si="105"/>
        <v/>
      </c>
      <c r="Z435" s="601" t="str">
        <f t="shared" si="106"/>
        <v/>
      </c>
      <c r="AA435" s="601" t="str">
        <f t="shared" si="107"/>
        <v/>
      </c>
      <c r="AB435" s="601" t="str">
        <f t="shared" si="108"/>
        <v/>
      </c>
      <c r="AD435" s="362" t="str">
        <f>IF(AK435&lt;&gt;"",MAX(AD$3:AD434)+1,"")</f>
        <v/>
      </c>
      <c r="AE435" s="362" t="str">
        <f>IF(AL435&lt;&gt;"",MAX(AE$3:AE434)+1,"")</f>
        <v/>
      </c>
      <c r="AF435" s="362" t="str">
        <f>IF(AM435&lt;&gt;"",MAX(AF$3:AF434)+1,"")</f>
        <v/>
      </c>
      <c r="AG435" s="362" t="str">
        <f>IF(AN435&lt;&gt;"",MAX(AG$3:AG434)+1,"")</f>
        <v/>
      </c>
      <c r="AH435" s="362" t="str">
        <f>IF(AO435&lt;&gt;"",MAX(AH$3:AH434)+1,"")</f>
        <v/>
      </c>
      <c r="AI435" s="362" t="str">
        <f>IF(AP435&lt;&gt;"",MAX(AI$3:AI434)+1,"")</f>
        <v/>
      </c>
      <c r="AK435" s="362" t="str">
        <f>IF(B435="","",IF(COUNTIF($AK$3:AL434,B435)=0,B435,""))</f>
        <v/>
      </c>
      <c r="AL435" s="362" t="str">
        <f>IF(C435="","",IF($B435='Oneri di Urbanizzazione'!$E$29,IF(COUNTIF($AL$3:AL434,$C435)=0,$C435,""),""))</f>
        <v/>
      </c>
      <c r="AM435" s="362" t="str">
        <f>IF(D435="","",IF(AND($B435='Oneri di Urbanizzazione'!$E$29,$C435='Oneri di Urbanizzazione'!$E$31),IF(COUNTIF(AM$3:AM434,$D435)=0,$D435,""),""))</f>
        <v/>
      </c>
      <c r="AN435" s="362" t="str">
        <f>IF(E435="","",IF(AND($B435='Oneri di Urbanizzazione'!$E$29,$C435='Oneri di Urbanizzazione'!$E$31,$D435='Oneri di Urbanizzazione'!$E$34),IF(COUNTIF(AN$3:AN434,$E435)=0,$E435,""),""))</f>
        <v/>
      </c>
      <c r="AO435" s="362" t="str">
        <f>IF(F435="","",IF(AND($B435='Oneri di Urbanizzazione'!$E$29,$C435='Oneri di Urbanizzazione'!$E$31,$D435='Oneri di Urbanizzazione'!$E$34,$E435='Oneri di Urbanizzazione'!$E$36),IF(COUNTIF(AO$3:AO434,$F435)=0,$F435,""),""))</f>
        <v/>
      </c>
      <c r="AP435" s="362" t="str">
        <f>IF(G435="","",IF(AND($B435='Oneri di Urbanizzazione'!$E$29,$C435='Oneri di Urbanizzazione'!$E$31,$D435='Oneri di Urbanizzazione'!$E$34,$E435='Oneri di Urbanizzazione'!$E$36,$F435='Oneri di Urbanizzazione'!$E$38),IF(COUNTIF(AP$3:AP434,$G435)=0,$G435,""),""))</f>
        <v/>
      </c>
      <c r="AY435">
        <f t="shared" si="117"/>
        <v>433</v>
      </c>
      <c r="AZ435" s="375" t="str">
        <f t="shared" si="109"/>
        <v/>
      </c>
      <c r="BA435" s="375" t="str">
        <f t="shared" si="110"/>
        <v/>
      </c>
      <c r="BB435" s="375" t="str">
        <f t="shared" si="111"/>
        <v/>
      </c>
      <c r="BC435" s="375" t="str">
        <f t="shared" si="112"/>
        <v/>
      </c>
      <c r="BD435" s="375" t="str">
        <f t="shared" si="113"/>
        <v/>
      </c>
      <c r="BE435" s="375" t="str">
        <f t="shared" si="114"/>
        <v/>
      </c>
      <c r="BI435" t="str">
        <f>IF(BP435&lt;&gt;"",MAX(BI$3:BI434)+1,"")</f>
        <v/>
      </c>
      <c r="BJ435" t="str">
        <f>IF(BQ435&lt;&gt;"",MAX(BJ$3:BJ434)+1,"")</f>
        <v/>
      </c>
      <c r="BK435" t="str">
        <f>IF(BR435&lt;&gt;"",MAX(BK$3:BK434)+1,"")</f>
        <v/>
      </c>
      <c r="BL435" t="str">
        <f>IF(BS435&lt;&gt;"",MAX(BL$3:BL434)+1,"")</f>
        <v/>
      </c>
      <c r="BM435" t="str">
        <f>IF(BT435&lt;&gt;"",MAX(BM$3:BM434)+1,"")</f>
        <v/>
      </c>
      <c r="BN435" t="str">
        <f>IF(BU435&lt;&gt;"",MAX(BN$3:BN434)+1,"")</f>
        <v/>
      </c>
      <c r="BP435" t="str">
        <f>IF(B435&lt;&gt;"",IF(COUNTIF(BP$3:BP434,B435)&gt;0,"",B435),"")</f>
        <v/>
      </c>
      <c r="BQ435" t="str">
        <f>IF(C435&lt;&gt;"",IF(COUNTIF(BQ$3:BQ434,C435)&gt;0,"",C435),"")</f>
        <v/>
      </c>
      <c r="BR435" t="str">
        <f>IF(D435&lt;&gt;"",IF(COUNTIF(BR$3:BR434,D435)&gt;0,"",D435),"")</f>
        <v/>
      </c>
      <c r="BS435" t="str">
        <f>IF(E435&lt;&gt;"",IF(COUNTIF(BS$3:BS434,E435)&gt;0,"",E435),"")</f>
        <v/>
      </c>
      <c r="BT435" t="str">
        <f>IF(F435&lt;&gt;"",IF(COUNTIF(BT$3:BT434,F435)&gt;0,"",F435),"")</f>
        <v/>
      </c>
      <c r="BU435" t="str">
        <f>IF(G435&lt;&gt;"",IF(COUNTIF(BU$3:BU434,G435)&gt;0,"",G435),"")</f>
        <v/>
      </c>
    </row>
    <row r="436" spans="1:73" ht="18" x14ac:dyDescent="0.2">
      <c r="A436" s="595" t="str">
        <f t="shared" si="103"/>
        <v/>
      </c>
      <c r="B436" s="596"/>
      <c r="C436" s="596"/>
      <c r="D436" s="596"/>
      <c r="E436" s="597"/>
      <c r="F436" s="596"/>
      <c r="G436" s="596"/>
      <c r="H436" s="598"/>
      <c r="I436" s="598"/>
      <c r="J436" s="598"/>
      <c r="K436" s="948"/>
      <c r="L436" s="822"/>
      <c r="M436" s="822"/>
      <c r="N436" s="950"/>
      <c r="O436" s="599"/>
      <c r="P436" s="597"/>
      <c r="Q436" s="597"/>
      <c r="R436" s="597"/>
      <c r="S436" s="600"/>
      <c r="V436" s="362">
        <f t="shared" si="115"/>
        <v>434</v>
      </c>
      <c r="W436" s="601" t="str">
        <f t="shared" si="116"/>
        <v/>
      </c>
      <c r="X436" s="601" t="str">
        <f t="shared" si="104"/>
        <v/>
      </c>
      <c r="Y436" s="601" t="str">
        <f t="shared" si="105"/>
        <v/>
      </c>
      <c r="Z436" s="601" t="str">
        <f t="shared" si="106"/>
        <v/>
      </c>
      <c r="AA436" s="601" t="str">
        <f t="shared" si="107"/>
        <v/>
      </c>
      <c r="AB436" s="601" t="str">
        <f t="shared" si="108"/>
        <v/>
      </c>
      <c r="AD436" s="362" t="str">
        <f>IF(AK436&lt;&gt;"",MAX(AD$3:AD435)+1,"")</f>
        <v/>
      </c>
      <c r="AE436" s="362" t="str">
        <f>IF(AL436&lt;&gt;"",MAX(AE$3:AE435)+1,"")</f>
        <v/>
      </c>
      <c r="AF436" s="362" t="str">
        <f>IF(AM436&lt;&gt;"",MAX(AF$3:AF435)+1,"")</f>
        <v/>
      </c>
      <c r="AG436" s="362" t="str">
        <f>IF(AN436&lt;&gt;"",MAX(AG$3:AG435)+1,"")</f>
        <v/>
      </c>
      <c r="AH436" s="362" t="str">
        <f>IF(AO436&lt;&gt;"",MAX(AH$3:AH435)+1,"")</f>
        <v/>
      </c>
      <c r="AI436" s="362" t="str">
        <f>IF(AP436&lt;&gt;"",MAX(AI$3:AI435)+1,"")</f>
        <v/>
      </c>
      <c r="AK436" s="362" t="str">
        <f>IF(B436="","",IF(COUNTIF($AK$3:AL435,B436)=0,B436,""))</f>
        <v/>
      </c>
      <c r="AL436" s="362" t="str">
        <f>IF(C436="","",IF($B436='Oneri di Urbanizzazione'!$E$29,IF(COUNTIF($AL$3:AL435,$C436)=0,$C436,""),""))</f>
        <v/>
      </c>
      <c r="AM436" s="362" t="str">
        <f>IF(D436="","",IF(AND($B436='Oneri di Urbanizzazione'!$E$29,$C436='Oneri di Urbanizzazione'!$E$31),IF(COUNTIF(AM$3:AM435,$D436)=0,$D436,""),""))</f>
        <v/>
      </c>
      <c r="AN436" s="362" t="str">
        <f>IF(E436="","",IF(AND($B436='Oneri di Urbanizzazione'!$E$29,$C436='Oneri di Urbanizzazione'!$E$31,$D436='Oneri di Urbanizzazione'!$E$34),IF(COUNTIF(AN$3:AN435,$E436)=0,$E436,""),""))</f>
        <v/>
      </c>
      <c r="AO436" s="362" t="str">
        <f>IF(F436="","",IF(AND($B436='Oneri di Urbanizzazione'!$E$29,$C436='Oneri di Urbanizzazione'!$E$31,$D436='Oneri di Urbanizzazione'!$E$34,$E436='Oneri di Urbanizzazione'!$E$36),IF(COUNTIF(AO$3:AO435,$F436)=0,$F436,""),""))</f>
        <v/>
      </c>
      <c r="AP436" s="362" t="str">
        <f>IF(G436="","",IF(AND($B436='Oneri di Urbanizzazione'!$E$29,$C436='Oneri di Urbanizzazione'!$E$31,$D436='Oneri di Urbanizzazione'!$E$34,$E436='Oneri di Urbanizzazione'!$E$36,$F436='Oneri di Urbanizzazione'!$E$38),IF(COUNTIF(AP$3:AP435,$G436)=0,$G436,""),""))</f>
        <v/>
      </c>
      <c r="AY436">
        <f t="shared" si="117"/>
        <v>434</v>
      </c>
      <c r="AZ436" s="375" t="str">
        <f t="shared" si="109"/>
        <v/>
      </c>
      <c r="BA436" s="375" t="str">
        <f t="shared" si="110"/>
        <v/>
      </c>
      <c r="BB436" s="375" t="str">
        <f t="shared" si="111"/>
        <v/>
      </c>
      <c r="BC436" s="375" t="str">
        <f t="shared" si="112"/>
        <v/>
      </c>
      <c r="BD436" s="375" t="str">
        <f t="shared" si="113"/>
        <v/>
      </c>
      <c r="BE436" s="375" t="str">
        <f t="shared" si="114"/>
        <v/>
      </c>
      <c r="BI436" t="str">
        <f>IF(BP436&lt;&gt;"",MAX(BI$3:BI435)+1,"")</f>
        <v/>
      </c>
      <c r="BJ436" t="str">
        <f>IF(BQ436&lt;&gt;"",MAX(BJ$3:BJ435)+1,"")</f>
        <v/>
      </c>
      <c r="BK436" t="str">
        <f>IF(BR436&lt;&gt;"",MAX(BK$3:BK435)+1,"")</f>
        <v/>
      </c>
      <c r="BL436" t="str">
        <f>IF(BS436&lt;&gt;"",MAX(BL$3:BL435)+1,"")</f>
        <v/>
      </c>
      <c r="BM436" t="str">
        <f>IF(BT436&lt;&gt;"",MAX(BM$3:BM435)+1,"")</f>
        <v/>
      </c>
      <c r="BN436" t="str">
        <f>IF(BU436&lt;&gt;"",MAX(BN$3:BN435)+1,"")</f>
        <v/>
      </c>
      <c r="BP436" t="str">
        <f>IF(B436&lt;&gt;"",IF(COUNTIF(BP$3:BP435,B436)&gt;0,"",B436),"")</f>
        <v/>
      </c>
      <c r="BQ436" t="str">
        <f>IF(C436&lt;&gt;"",IF(COUNTIF(BQ$3:BQ435,C436)&gt;0,"",C436),"")</f>
        <v/>
      </c>
      <c r="BR436" t="str">
        <f>IF(D436&lt;&gt;"",IF(COUNTIF(BR$3:BR435,D436)&gt;0,"",D436),"")</f>
        <v/>
      </c>
      <c r="BS436" t="str">
        <f>IF(E436&lt;&gt;"",IF(COUNTIF(BS$3:BS435,E436)&gt;0,"",E436),"")</f>
        <v/>
      </c>
      <c r="BT436" t="str">
        <f>IF(F436&lt;&gt;"",IF(COUNTIF(BT$3:BT435,F436)&gt;0,"",F436),"")</f>
        <v/>
      </c>
      <c r="BU436" t="str">
        <f>IF(G436&lt;&gt;"",IF(COUNTIF(BU$3:BU435,G436)&gt;0,"",G436),"")</f>
        <v/>
      </c>
    </row>
    <row r="437" spans="1:73" ht="18" x14ac:dyDescent="0.2">
      <c r="A437" s="595" t="str">
        <f t="shared" si="103"/>
        <v/>
      </c>
      <c r="B437" s="596"/>
      <c r="C437" s="596"/>
      <c r="D437" s="596"/>
      <c r="E437" s="597"/>
      <c r="F437" s="596"/>
      <c r="G437" s="596"/>
      <c r="H437" s="598"/>
      <c r="I437" s="598"/>
      <c r="J437" s="598"/>
      <c r="K437" s="948"/>
      <c r="L437" s="822"/>
      <c r="M437" s="822"/>
      <c r="N437" s="950"/>
      <c r="O437" s="599"/>
      <c r="P437" s="597"/>
      <c r="Q437" s="597"/>
      <c r="R437" s="597"/>
      <c r="S437" s="600"/>
      <c r="V437" s="362">
        <f t="shared" si="115"/>
        <v>435</v>
      </c>
      <c r="W437" s="601" t="str">
        <f t="shared" si="116"/>
        <v/>
      </c>
      <c r="X437" s="601" t="str">
        <f t="shared" si="104"/>
        <v/>
      </c>
      <c r="Y437" s="601" t="str">
        <f t="shared" si="105"/>
        <v/>
      </c>
      <c r="Z437" s="601" t="str">
        <f t="shared" si="106"/>
        <v/>
      </c>
      <c r="AA437" s="601" t="str">
        <f t="shared" si="107"/>
        <v/>
      </c>
      <c r="AB437" s="601" t="str">
        <f t="shared" si="108"/>
        <v/>
      </c>
      <c r="AD437" s="362" t="str">
        <f>IF(AK437&lt;&gt;"",MAX(AD$3:AD436)+1,"")</f>
        <v/>
      </c>
      <c r="AE437" s="362" t="str">
        <f>IF(AL437&lt;&gt;"",MAX(AE$3:AE436)+1,"")</f>
        <v/>
      </c>
      <c r="AF437" s="362" t="str">
        <f>IF(AM437&lt;&gt;"",MAX(AF$3:AF436)+1,"")</f>
        <v/>
      </c>
      <c r="AG437" s="362" t="str">
        <f>IF(AN437&lt;&gt;"",MAX(AG$3:AG436)+1,"")</f>
        <v/>
      </c>
      <c r="AH437" s="362" t="str">
        <f>IF(AO437&lt;&gt;"",MAX(AH$3:AH436)+1,"")</f>
        <v/>
      </c>
      <c r="AI437" s="362" t="str">
        <f>IF(AP437&lt;&gt;"",MAX(AI$3:AI436)+1,"")</f>
        <v/>
      </c>
      <c r="AK437" s="362" t="str">
        <f>IF(B437="","",IF(COUNTIF($AK$3:AL436,B437)=0,B437,""))</f>
        <v/>
      </c>
      <c r="AL437" s="362" t="str">
        <f>IF(C437="","",IF($B437='Oneri di Urbanizzazione'!$E$29,IF(COUNTIF($AL$3:AL436,$C437)=0,$C437,""),""))</f>
        <v/>
      </c>
      <c r="AM437" s="362" t="str">
        <f>IF(D437="","",IF(AND($B437='Oneri di Urbanizzazione'!$E$29,$C437='Oneri di Urbanizzazione'!$E$31),IF(COUNTIF(AM$3:AM436,$D437)=0,$D437,""),""))</f>
        <v/>
      </c>
      <c r="AN437" s="362" t="str">
        <f>IF(E437="","",IF(AND($B437='Oneri di Urbanizzazione'!$E$29,$C437='Oneri di Urbanizzazione'!$E$31,$D437='Oneri di Urbanizzazione'!$E$34),IF(COUNTIF(AN$3:AN436,$E437)=0,$E437,""),""))</f>
        <v/>
      </c>
      <c r="AO437" s="362" t="str">
        <f>IF(F437="","",IF(AND($B437='Oneri di Urbanizzazione'!$E$29,$C437='Oneri di Urbanizzazione'!$E$31,$D437='Oneri di Urbanizzazione'!$E$34,$E437='Oneri di Urbanizzazione'!$E$36),IF(COUNTIF(AO$3:AO436,$F437)=0,$F437,""),""))</f>
        <v/>
      </c>
      <c r="AP437" s="362" t="str">
        <f>IF(G437="","",IF(AND($B437='Oneri di Urbanizzazione'!$E$29,$C437='Oneri di Urbanizzazione'!$E$31,$D437='Oneri di Urbanizzazione'!$E$34,$E437='Oneri di Urbanizzazione'!$E$36,$F437='Oneri di Urbanizzazione'!$E$38),IF(COUNTIF(AP$3:AP436,$G437)=0,$G437,""),""))</f>
        <v/>
      </c>
      <c r="AY437">
        <f t="shared" si="117"/>
        <v>435</v>
      </c>
      <c r="AZ437" s="375" t="str">
        <f t="shared" si="109"/>
        <v/>
      </c>
      <c r="BA437" s="375" t="str">
        <f t="shared" si="110"/>
        <v/>
      </c>
      <c r="BB437" s="375" t="str">
        <f t="shared" si="111"/>
        <v/>
      </c>
      <c r="BC437" s="375" t="str">
        <f t="shared" si="112"/>
        <v/>
      </c>
      <c r="BD437" s="375" t="str">
        <f t="shared" si="113"/>
        <v/>
      </c>
      <c r="BE437" s="375" t="str">
        <f t="shared" si="114"/>
        <v/>
      </c>
      <c r="BI437" t="str">
        <f>IF(BP437&lt;&gt;"",MAX(BI$3:BI436)+1,"")</f>
        <v/>
      </c>
      <c r="BJ437" t="str">
        <f>IF(BQ437&lt;&gt;"",MAX(BJ$3:BJ436)+1,"")</f>
        <v/>
      </c>
      <c r="BK437" t="str">
        <f>IF(BR437&lt;&gt;"",MAX(BK$3:BK436)+1,"")</f>
        <v/>
      </c>
      <c r="BL437" t="str">
        <f>IF(BS437&lt;&gt;"",MAX(BL$3:BL436)+1,"")</f>
        <v/>
      </c>
      <c r="BM437" t="str">
        <f>IF(BT437&lt;&gt;"",MAX(BM$3:BM436)+1,"")</f>
        <v/>
      </c>
      <c r="BN437" t="str">
        <f>IF(BU437&lt;&gt;"",MAX(BN$3:BN436)+1,"")</f>
        <v/>
      </c>
      <c r="BP437" t="str">
        <f>IF(B437&lt;&gt;"",IF(COUNTIF(BP$3:BP436,B437)&gt;0,"",B437),"")</f>
        <v/>
      </c>
      <c r="BQ437" t="str">
        <f>IF(C437&lt;&gt;"",IF(COUNTIF(BQ$3:BQ436,C437)&gt;0,"",C437),"")</f>
        <v/>
      </c>
      <c r="BR437" t="str">
        <f>IF(D437&lt;&gt;"",IF(COUNTIF(BR$3:BR436,D437)&gt;0,"",D437),"")</f>
        <v/>
      </c>
      <c r="BS437" t="str">
        <f>IF(E437&lt;&gt;"",IF(COUNTIF(BS$3:BS436,E437)&gt;0,"",E437),"")</f>
        <v/>
      </c>
      <c r="BT437" t="str">
        <f>IF(F437&lt;&gt;"",IF(COUNTIF(BT$3:BT436,F437)&gt;0,"",F437),"")</f>
        <v/>
      </c>
      <c r="BU437" t="str">
        <f>IF(G437&lt;&gt;"",IF(COUNTIF(BU$3:BU436,G437)&gt;0,"",G437),"")</f>
        <v/>
      </c>
    </row>
    <row r="438" spans="1:73" ht="18" x14ac:dyDescent="0.2">
      <c r="A438" s="595" t="str">
        <f t="shared" si="103"/>
        <v/>
      </c>
      <c r="B438" s="596"/>
      <c r="C438" s="596"/>
      <c r="D438" s="596"/>
      <c r="E438" s="597"/>
      <c r="F438" s="596"/>
      <c r="G438" s="596"/>
      <c r="H438" s="598"/>
      <c r="I438" s="598"/>
      <c r="J438" s="598"/>
      <c r="K438" s="948"/>
      <c r="L438" s="822"/>
      <c r="M438" s="822"/>
      <c r="N438" s="950"/>
      <c r="O438" s="599"/>
      <c r="P438" s="597"/>
      <c r="Q438" s="597"/>
      <c r="R438" s="597"/>
      <c r="S438" s="600"/>
      <c r="V438" s="362">
        <f t="shared" si="115"/>
        <v>436</v>
      </c>
      <c r="W438" s="601" t="str">
        <f t="shared" si="116"/>
        <v/>
      </c>
      <c r="X438" s="601" t="str">
        <f t="shared" si="104"/>
        <v/>
      </c>
      <c r="Y438" s="601" t="str">
        <f t="shared" si="105"/>
        <v/>
      </c>
      <c r="Z438" s="601" t="str">
        <f t="shared" si="106"/>
        <v/>
      </c>
      <c r="AA438" s="601" t="str">
        <f t="shared" si="107"/>
        <v/>
      </c>
      <c r="AB438" s="601" t="str">
        <f t="shared" si="108"/>
        <v/>
      </c>
      <c r="AD438" s="362" t="str">
        <f>IF(AK438&lt;&gt;"",MAX(AD$3:AD437)+1,"")</f>
        <v/>
      </c>
      <c r="AE438" s="362" t="str">
        <f>IF(AL438&lt;&gt;"",MAX(AE$3:AE437)+1,"")</f>
        <v/>
      </c>
      <c r="AF438" s="362" t="str">
        <f>IF(AM438&lt;&gt;"",MAX(AF$3:AF437)+1,"")</f>
        <v/>
      </c>
      <c r="AG438" s="362" t="str">
        <f>IF(AN438&lt;&gt;"",MAX(AG$3:AG437)+1,"")</f>
        <v/>
      </c>
      <c r="AH438" s="362" t="str">
        <f>IF(AO438&lt;&gt;"",MAX(AH$3:AH437)+1,"")</f>
        <v/>
      </c>
      <c r="AI438" s="362" t="str">
        <f>IF(AP438&lt;&gt;"",MAX(AI$3:AI437)+1,"")</f>
        <v/>
      </c>
      <c r="AK438" s="362" t="str">
        <f>IF(B438="","",IF(COUNTIF($AK$3:AL437,B438)=0,B438,""))</f>
        <v/>
      </c>
      <c r="AL438" s="362" t="str">
        <f>IF(C438="","",IF($B438='Oneri di Urbanizzazione'!$E$29,IF(COUNTIF($AL$3:AL437,$C438)=0,$C438,""),""))</f>
        <v/>
      </c>
      <c r="AM438" s="362" t="str">
        <f>IF(D438="","",IF(AND($B438='Oneri di Urbanizzazione'!$E$29,$C438='Oneri di Urbanizzazione'!$E$31),IF(COUNTIF(AM$3:AM437,$D438)=0,$D438,""),""))</f>
        <v/>
      </c>
      <c r="AN438" s="362" t="str">
        <f>IF(E438="","",IF(AND($B438='Oneri di Urbanizzazione'!$E$29,$C438='Oneri di Urbanizzazione'!$E$31,$D438='Oneri di Urbanizzazione'!$E$34),IF(COUNTIF(AN$3:AN437,$E438)=0,$E438,""),""))</f>
        <v/>
      </c>
      <c r="AO438" s="362" t="str">
        <f>IF(F438="","",IF(AND($B438='Oneri di Urbanizzazione'!$E$29,$C438='Oneri di Urbanizzazione'!$E$31,$D438='Oneri di Urbanizzazione'!$E$34,$E438='Oneri di Urbanizzazione'!$E$36),IF(COUNTIF(AO$3:AO437,$F438)=0,$F438,""),""))</f>
        <v/>
      </c>
      <c r="AP438" s="362" t="str">
        <f>IF(G438="","",IF(AND($B438='Oneri di Urbanizzazione'!$E$29,$C438='Oneri di Urbanizzazione'!$E$31,$D438='Oneri di Urbanizzazione'!$E$34,$E438='Oneri di Urbanizzazione'!$E$36,$F438='Oneri di Urbanizzazione'!$E$38),IF(COUNTIF(AP$3:AP437,$G438)=0,$G438,""),""))</f>
        <v/>
      </c>
      <c r="AY438">
        <f t="shared" si="117"/>
        <v>436</v>
      </c>
      <c r="AZ438" s="375" t="str">
        <f t="shared" si="109"/>
        <v/>
      </c>
      <c r="BA438" s="375" t="str">
        <f t="shared" si="110"/>
        <v/>
      </c>
      <c r="BB438" s="375" t="str">
        <f t="shared" si="111"/>
        <v/>
      </c>
      <c r="BC438" s="375" t="str">
        <f t="shared" si="112"/>
        <v/>
      </c>
      <c r="BD438" s="375" t="str">
        <f t="shared" si="113"/>
        <v/>
      </c>
      <c r="BE438" s="375" t="str">
        <f t="shared" si="114"/>
        <v/>
      </c>
      <c r="BI438" t="str">
        <f>IF(BP438&lt;&gt;"",MAX(BI$3:BI437)+1,"")</f>
        <v/>
      </c>
      <c r="BJ438" t="str">
        <f>IF(BQ438&lt;&gt;"",MAX(BJ$3:BJ437)+1,"")</f>
        <v/>
      </c>
      <c r="BK438" t="str">
        <f>IF(BR438&lt;&gt;"",MAX(BK$3:BK437)+1,"")</f>
        <v/>
      </c>
      <c r="BL438" t="str">
        <f>IF(BS438&lt;&gt;"",MAX(BL$3:BL437)+1,"")</f>
        <v/>
      </c>
      <c r="BM438" t="str">
        <f>IF(BT438&lt;&gt;"",MAX(BM$3:BM437)+1,"")</f>
        <v/>
      </c>
      <c r="BN438" t="str">
        <f>IF(BU438&lt;&gt;"",MAX(BN$3:BN437)+1,"")</f>
        <v/>
      </c>
      <c r="BP438" t="str">
        <f>IF(B438&lt;&gt;"",IF(COUNTIF(BP$3:BP437,B438)&gt;0,"",B438),"")</f>
        <v/>
      </c>
      <c r="BQ438" t="str">
        <f>IF(C438&lt;&gt;"",IF(COUNTIF(BQ$3:BQ437,C438)&gt;0,"",C438),"")</f>
        <v/>
      </c>
      <c r="BR438" t="str">
        <f>IF(D438&lt;&gt;"",IF(COUNTIF(BR$3:BR437,D438)&gt;0,"",D438),"")</f>
        <v/>
      </c>
      <c r="BS438" t="str">
        <f>IF(E438&lt;&gt;"",IF(COUNTIF(BS$3:BS437,E438)&gt;0,"",E438),"")</f>
        <v/>
      </c>
      <c r="BT438" t="str">
        <f>IF(F438&lt;&gt;"",IF(COUNTIF(BT$3:BT437,F438)&gt;0,"",F438),"")</f>
        <v/>
      </c>
      <c r="BU438" t="str">
        <f>IF(G438&lt;&gt;"",IF(COUNTIF(BU$3:BU437,G438)&gt;0,"",G438),"")</f>
        <v/>
      </c>
    </row>
    <row r="439" spans="1:73" ht="18" x14ac:dyDescent="0.2">
      <c r="A439" s="595" t="str">
        <f t="shared" si="103"/>
        <v/>
      </c>
      <c r="B439" s="596"/>
      <c r="C439" s="596"/>
      <c r="D439" s="596"/>
      <c r="E439" s="597"/>
      <c r="F439" s="596"/>
      <c r="G439" s="596"/>
      <c r="H439" s="598"/>
      <c r="I439" s="598"/>
      <c r="J439" s="598"/>
      <c r="K439" s="948"/>
      <c r="L439" s="822"/>
      <c r="M439" s="822"/>
      <c r="N439" s="950"/>
      <c r="O439" s="599"/>
      <c r="P439" s="597"/>
      <c r="Q439" s="597"/>
      <c r="R439" s="597"/>
      <c r="S439" s="600"/>
      <c r="V439" s="362">
        <f t="shared" si="115"/>
        <v>437</v>
      </c>
      <c r="W439" s="601" t="str">
        <f t="shared" si="116"/>
        <v/>
      </c>
      <c r="X439" s="601" t="str">
        <f t="shared" si="104"/>
        <v/>
      </c>
      <c r="Y439" s="601" t="str">
        <f t="shared" si="105"/>
        <v/>
      </c>
      <c r="Z439" s="601" t="str">
        <f t="shared" si="106"/>
        <v/>
      </c>
      <c r="AA439" s="601" t="str">
        <f t="shared" si="107"/>
        <v/>
      </c>
      <c r="AB439" s="601" t="str">
        <f t="shared" si="108"/>
        <v/>
      </c>
      <c r="AD439" s="362" t="str">
        <f>IF(AK439&lt;&gt;"",MAX(AD$3:AD438)+1,"")</f>
        <v/>
      </c>
      <c r="AE439" s="362" t="str">
        <f>IF(AL439&lt;&gt;"",MAX(AE$3:AE438)+1,"")</f>
        <v/>
      </c>
      <c r="AF439" s="362" t="str">
        <f>IF(AM439&lt;&gt;"",MAX(AF$3:AF438)+1,"")</f>
        <v/>
      </c>
      <c r="AG439" s="362" t="str">
        <f>IF(AN439&lt;&gt;"",MAX(AG$3:AG438)+1,"")</f>
        <v/>
      </c>
      <c r="AH439" s="362" t="str">
        <f>IF(AO439&lt;&gt;"",MAX(AH$3:AH438)+1,"")</f>
        <v/>
      </c>
      <c r="AI439" s="362" t="str">
        <f>IF(AP439&lt;&gt;"",MAX(AI$3:AI438)+1,"")</f>
        <v/>
      </c>
      <c r="AK439" s="362" t="str">
        <f>IF(B439="","",IF(COUNTIF($AK$3:AL438,B439)=0,B439,""))</f>
        <v/>
      </c>
      <c r="AL439" s="362" t="str">
        <f>IF(C439="","",IF($B439='Oneri di Urbanizzazione'!$E$29,IF(COUNTIF($AL$3:AL438,$C439)=0,$C439,""),""))</f>
        <v/>
      </c>
      <c r="AM439" s="362" t="str">
        <f>IF(D439="","",IF(AND($B439='Oneri di Urbanizzazione'!$E$29,$C439='Oneri di Urbanizzazione'!$E$31),IF(COUNTIF(AM$3:AM438,$D439)=0,$D439,""),""))</f>
        <v/>
      </c>
      <c r="AN439" s="362" t="str">
        <f>IF(E439="","",IF(AND($B439='Oneri di Urbanizzazione'!$E$29,$C439='Oneri di Urbanizzazione'!$E$31,$D439='Oneri di Urbanizzazione'!$E$34),IF(COUNTIF(AN$3:AN438,$E439)=0,$E439,""),""))</f>
        <v/>
      </c>
      <c r="AO439" s="362" t="str">
        <f>IF(F439="","",IF(AND($B439='Oneri di Urbanizzazione'!$E$29,$C439='Oneri di Urbanizzazione'!$E$31,$D439='Oneri di Urbanizzazione'!$E$34,$E439='Oneri di Urbanizzazione'!$E$36),IF(COUNTIF(AO$3:AO438,$F439)=0,$F439,""),""))</f>
        <v/>
      </c>
      <c r="AP439" s="362" t="str">
        <f>IF(G439="","",IF(AND($B439='Oneri di Urbanizzazione'!$E$29,$C439='Oneri di Urbanizzazione'!$E$31,$D439='Oneri di Urbanizzazione'!$E$34,$E439='Oneri di Urbanizzazione'!$E$36,$F439='Oneri di Urbanizzazione'!$E$38),IF(COUNTIF(AP$3:AP438,$G439)=0,$G439,""),""))</f>
        <v/>
      </c>
      <c r="AY439">
        <f t="shared" si="117"/>
        <v>437</v>
      </c>
      <c r="AZ439" s="375" t="str">
        <f t="shared" si="109"/>
        <v/>
      </c>
      <c r="BA439" s="375" t="str">
        <f t="shared" si="110"/>
        <v/>
      </c>
      <c r="BB439" s="375" t="str">
        <f t="shared" si="111"/>
        <v/>
      </c>
      <c r="BC439" s="375" t="str">
        <f t="shared" si="112"/>
        <v/>
      </c>
      <c r="BD439" s="375" t="str">
        <f t="shared" si="113"/>
        <v/>
      </c>
      <c r="BE439" s="375" t="str">
        <f t="shared" si="114"/>
        <v/>
      </c>
      <c r="BI439" t="str">
        <f>IF(BP439&lt;&gt;"",MAX(BI$3:BI438)+1,"")</f>
        <v/>
      </c>
      <c r="BJ439" t="str">
        <f>IF(BQ439&lt;&gt;"",MAX(BJ$3:BJ438)+1,"")</f>
        <v/>
      </c>
      <c r="BK439" t="str">
        <f>IF(BR439&lt;&gt;"",MAX(BK$3:BK438)+1,"")</f>
        <v/>
      </c>
      <c r="BL439" t="str">
        <f>IF(BS439&lt;&gt;"",MAX(BL$3:BL438)+1,"")</f>
        <v/>
      </c>
      <c r="BM439" t="str">
        <f>IF(BT439&lt;&gt;"",MAX(BM$3:BM438)+1,"")</f>
        <v/>
      </c>
      <c r="BN439" t="str">
        <f>IF(BU439&lt;&gt;"",MAX(BN$3:BN438)+1,"")</f>
        <v/>
      </c>
      <c r="BP439" t="str">
        <f>IF(B439&lt;&gt;"",IF(COUNTIF(BP$3:BP438,B439)&gt;0,"",B439),"")</f>
        <v/>
      </c>
      <c r="BQ439" t="str">
        <f>IF(C439&lt;&gt;"",IF(COUNTIF(BQ$3:BQ438,C439)&gt;0,"",C439),"")</f>
        <v/>
      </c>
      <c r="BR439" t="str">
        <f>IF(D439&lt;&gt;"",IF(COUNTIF(BR$3:BR438,D439)&gt;0,"",D439),"")</f>
        <v/>
      </c>
      <c r="BS439" t="str">
        <f>IF(E439&lt;&gt;"",IF(COUNTIF(BS$3:BS438,E439)&gt;0,"",E439),"")</f>
        <v/>
      </c>
      <c r="BT439" t="str">
        <f>IF(F439&lt;&gt;"",IF(COUNTIF(BT$3:BT438,F439)&gt;0,"",F439),"")</f>
        <v/>
      </c>
      <c r="BU439" t="str">
        <f>IF(G439&lt;&gt;"",IF(COUNTIF(BU$3:BU438,G439)&gt;0,"",G439),"")</f>
        <v/>
      </c>
    </row>
    <row r="440" spans="1:73" ht="18" x14ac:dyDescent="0.2">
      <c r="A440" s="595" t="str">
        <f t="shared" si="103"/>
        <v/>
      </c>
      <c r="B440" s="596"/>
      <c r="C440" s="596"/>
      <c r="D440" s="596"/>
      <c r="E440" s="597"/>
      <c r="F440" s="596"/>
      <c r="G440" s="596"/>
      <c r="H440" s="598"/>
      <c r="I440" s="598"/>
      <c r="J440" s="598"/>
      <c r="K440" s="948"/>
      <c r="L440" s="822"/>
      <c r="M440" s="822"/>
      <c r="N440" s="950"/>
      <c r="O440" s="599"/>
      <c r="P440" s="597"/>
      <c r="Q440" s="597"/>
      <c r="R440" s="597"/>
      <c r="S440" s="600"/>
      <c r="V440" s="362">
        <f t="shared" si="115"/>
        <v>438</v>
      </c>
      <c r="W440" s="601" t="str">
        <f t="shared" si="116"/>
        <v/>
      </c>
      <c r="X440" s="601" t="str">
        <f t="shared" si="104"/>
        <v/>
      </c>
      <c r="Y440" s="601" t="str">
        <f t="shared" si="105"/>
        <v/>
      </c>
      <c r="Z440" s="601" t="str">
        <f t="shared" si="106"/>
        <v/>
      </c>
      <c r="AA440" s="601" t="str">
        <f t="shared" si="107"/>
        <v/>
      </c>
      <c r="AB440" s="601" t="str">
        <f t="shared" si="108"/>
        <v/>
      </c>
      <c r="AD440" s="362" t="str">
        <f>IF(AK440&lt;&gt;"",MAX(AD$3:AD439)+1,"")</f>
        <v/>
      </c>
      <c r="AE440" s="362" t="str">
        <f>IF(AL440&lt;&gt;"",MAX(AE$3:AE439)+1,"")</f>
        <v/>
      </c>
      <c r="AF440" s="362" t="str">
        <f>IF(AM440&lt;&gt;"",MAX(AF$3:AF439)+1,"")</f>
        <v/>
      </c>
      <c r="AG440" s="362" t="str">
        <f>IF(AN440&lt;&gt;"",MAX(AG$3:AG439)+1,"")</f>
        <v/>
      </c>
      <c r="AH440" s="362" t="str">
        <f>IF(AO440&lt;&gt;"",MAX(AH$3:AH439)+1,"")</f>
        <v/>
      </c>
      <c r="AI440" s="362" t="str">
        <f>IF(AP440&lt;&gt;"",MAX(AI$3:AI439)+1,"")</f>
        <v/>
      </c>
      <c r="AK440" s="362" t="str">
        <f>IF(B440="","",IF(COUNTIF($AK$3:AL439,B440)=0,B440,""))</f>
        <v/>
      </c>
      <c r="AL440" s="362" t="str">
        <f>IF(C440="","",IF($B440='Oneri di Urbanizzazione'!$E$29,IF(COUNTIF($AL$3:AL439,$C440)=0,$C440,""),""))</f>
        <v/>
      </c>
      <c r="AM440" s="362" t="str">
        <f>IF(D440="","",IF(AND($B440='Oneri di Urbanizzazione'!$E$29,$C440='Oneri di Urbanizzazione'!$E$31),IF(COUNTIF(AM$3:AM439,$D440)=0,$D440,""),""))</f>
        <v/>
      </c>
      <c r="AN440" s="362" t="str">
        <f>IF(E440="","",IF(AND($B440='Oneri di Urbanizzazione'!$E$29,$C440='Oneri di Urbanizzazione'!$E$31,$D440='Oneri di Urbanizzazione'!$E$34),IF(COUNTIF(AN$3:AN439,$E440)=0,$E440,""),""))</f>
        <v/>
      </c>
      <c r="AO440" s="362" t="str">
        <f>IF(F440="","",IF(AND($B440='Oneri di Urbanizzazione'!$E$29,$C440='Oneri di Urbanizzazione'!$E$31,$D440='Oneri di Urbanizzazione'!$E$34,$E440='Oneri di Urbanizzazione'!$E$36),IF(COUNTIF(AO$3:AO439,$F440)=0,$F440,""),""))</f>
        <v/>
      </c>
      <c r="AP440" s="362" t="str">
        <f>IF(G440="","",IF(AND($B440='Oneri di Urbanizzazione'!$E$29,$C440='Oneri di Urbanizzazione'!$E$31,$D440='Oneri di Urbanizzazione'!$E$34,$E440='Oneri di Urbanizzazione'!$E$36,$F440='Oneri di Urbanizzazione'!$E$38),IF(COUNTIF(AP$3:AP439,$G440)=0,$G440,""),""))</f>
        <v/>
      </c>
      <c r="AY440">
        <f t="shared" si="117"/>
        <v>438</v>
      </c>
      <c r="AZ440" s="375" t="str">
        <f t="shared" si="109"/>
        <v/>
      </c>
      <c r="BA440" s="375" t="str">
        <f t="shared" si="110"/>
        <v/>
      </c>
      <c r="BB440" s="375" t="str">
        <f t="shared" si="111"/>
        <v/>
      </c>
      <c r="BC440" s="375" t="str">
        <f t="shared" si="112"/>
        <v/>
      </c>
      <c r="BD440" s="375" t="str">
        <f t="shared" si="113"/>
        <v/>
      </c>
      <c r="BE440" s="375" t="str">
        <f t="shared" si="114"/>
        <v/>
      </c>
      <c r="BI440" t="str">
        <f>IF(BP440&lt;&gt;"",MAX(BI$3:BI439)+1,"")</f>
        <v/>
      </c>
      <c r="BJ440" t="str">
        <f>IF(BQ440&lt;&gt;"",MAX(BJ$3:BJ439)+1,"")</f>
        <v/>
      </c>
      <c r="BK440" t="str">
        <f>IF(BR440&lt;&gt;"",MAX(BK$3:BK439)+1,"")</f>
        <v/>
      </c>
      <c r="BL440" t="str">
        <f>IF(BS440&lt;&gt;"",MAX(BL$3:BL439)+1,"")</f>
        <v/>
      </c>
      <c r="BM440" t="str">
        <f>IF(BT440&lt;&gt;"",MAX(BM$3:BM439)+1,"")</f>
        <v/>
      </c>
      <c r="BN440" t="str">
        <f>IF(BU440&lt;&gt;"",MAX(BN$3:BN439)+1,"")</f>
        <v/>
      </c>
      <c r="BP440" t="str">
        <f>IF(B440&lt;&gt;"",IF(COUNTIF(BP$3:BP439,B440)&gt;0,"",B440),"")</f>
        <v/>
      </c>
      <c r="BQ440" t="str">
        <f>IF(C440&lt;&gt;"",IF(COUNTIF(BQ$3:BQ439,C440)&gt;0,"",C440),"")</f>
        <v/>
      </c>
      <c r="BR440" t="str">
        <f>IF(D440&lt;&gt;"",IF(COUNTIF(BR$3:BR439,D440)&gt;0,"",D440),"")</f>
        <v/>
      </c>
      <c r="BS440" t="str">
        <f>IF(E440&lt;&gt;"",IF(COUNTIF(BS$3:BS439,E440)&gt;0,"",E440),"")</f>
        <v/>
      </c>
      <c r="BT440" t="str">
        <f>IF(F440&lt;&gt;"",IF(COUNTIF(BT$3:BT439,F440)&gt;0,"",F440),"")</f>
        <v/>
      </c>
      <c r="BU440" t="str">
        <f>IF(G440&lt;&gt;"",IF(COUNTIF(BU$3:BU439,G440)&gt;0,"",G440),"")</f>
        <v/>
      </c>
    </row>
    <row r="441" spans="1:73" ht="18" x14ac:dyDescent="0.2">
      <c r="A441" s="595" t="str">
        <f t="shared" si="103"/>
        <v/>
      </c>
      <c r="B441" s="596"/>
      <c r="C441" s="596"/>
      <c r="D441" s="596"/>
      <c r="E441" s="597"/>
      <c r="F441" s="596"/>
      <c r="G441" s="596"/>
      <c r="H441" s="598"/>
      <c r="I441" s="598"/>
      <c r="J441" s="598"/>
      <c r="K441" s="948"/>
      <c r="L441" s="822"/>
      <c r="M441" s="822"/>
      <c r="N441" s="950"/>
      <c r="O441" s="599"/>
      <c r="P441" s="597"/>
      <c r="Q441" s="597"/>
      <c r="R441" s="597"/>
      <c r="S441" s="600"/>
      <c r="V441" s="362">
        <f t="shared" si="115"/>
        <v>439</v>
      </c>
      <c r="W441" s="601" t="str">
        <f t="shared" si="116"/>
        <v/>
      </c>
      <c r="X441" s="601" t="str">
        <f t="shared" si="104"/>
        <v/>
      </c>
      <c r="Y441" s="601" t="str">
        <f t="shared" si="105"/>
        <v/>
      </c>
      <c r="Z441" s="601" t="str">
        <f t="shared" si="106"/>
        <v/>
      </c>
      <c r="AA441" s="601" t="str">
        <f t="shared" si="107"/>
        <v/>
      </c>
      <c r="AB441" s="601" t="str">
        <f t="shared" si="108"/>
        <v/>
      </c>
      <c r="AD441" s="362" t="str">
        <f>IF(AK441&lt;&gt;"",MAX(AD$3:AD440)+1,"")</f>
        <v/>
      </c>
      <c r="AE441" s="362" t="str">
        <f>IF(AL441&lt;&gt;"",MAX(AE$3:AE440)+1,"")</f>
        <v/>
      </c>
      <c r="AF441" s="362" t="str">
        <f>IF(AM441&lt;&gt;"",MAX(AF$3:AF440)+1,"")</f>
        <v/>
      </c>
      <c r="AG441" s="362" t="str">
        <f>IF(AN441&lt;&gt;"",MAX(AG$3:AG440)+1,"")</f>
        <v/>
      </c>
      <c r="AH441" s="362" t="str">
        <f>IF(AO441&lt;&gt;"",MAX(AH$3:AH440)+1,"")</f>
        <v/>
      </c>
      <c r="AI441" s="362" t="str">
        <f>IF(AP441&lt;&gt;"",MAX(AI$3:AI440)+1,"")</f>
        <v/>
      </c>
      <c r="AK441" s="362" t="str">
        <f>IF(B441="","",IF(COUNTIF($AK$3:AL440,B441)=0,B441,""))</f>
        <v/>
      </c>
      <c r="AL441" s="362" t="str">
        <f>IF(C441="","",IF($B441='Oneri di Urbanizzazione'!$E$29,IF(COUNTIF($AL$3:AL440,$C441)=0,$C441,""),""))</f>
        <v/>
      </c>
      <c r="AM441" s="362" t="str">
        <f>IF(D441="","",IF(AND($B441='Oneri di Urbanizzazione'!$E$29,$C441='Oneri di Urbanizzazione'!$E$31),IF(COUNTIF(AM$3:AM440,$D441)=0,$D441,""),""))</f>
        <v/>
      </c>
      <c r="AN441" s="362" t="str">
        <f>IF(E441="","",IF(AND($B441='Oneri di Urbanizzazione'!$E$29,$C441='Oneri di Urbanizzazione'!$E$31,$D441='Oneri di Urbanizzazione'!$E$34),IF(COUNTIF(AN$3:AN440,$E441)=0,$E441,""),""))</f>
        <v/>
      </c>
      <c r="AO441" s="362" t="str">
        <f>IF(F441="","",IF(AND($B441='Oneri di Urbanizzazione'!$E$29,$C441='Oneri di Urbanizzazione'!$E$31,$D441='Oneri di Urbanizzazione'!$E$34,$E441='Oneri di Urbanizzazione'!$E$36),IF(COUNTIF(AO$3:AO440,$F441)=0,$F441,""),""))</f>
        <v/>
      </c>
      <c r="AP441" s="362" t="str">
        <f>IF(G441="","",IF(AND($B441='Oneri di Urbanizzazione'!$E$29,$C441='Oneri di Urbanizzazione'!$E$31,$D441='Oneri di Urbanizzazione'!$E$34,$E441='Oneri di Urbanizzazione'!$E$36,$F441='Oneri di Urbanizzazione'!$E$38),IF(COUNTIF(AP$3:AP440,$G441)=0,$G441,""),""))</f>
        <v/>
      </c>
      <c r="AY441">
        <f t="shared" si="117"/>
        <v>439</v>
      </c>
      <c r="AZ441" s="375" t="str">
        <f t="shared" si="109"/>
        <v/>
      </c>
      <c r="BA441" s="375" t="str">
        <f t="shared" si="110"/>
        <v/>
      </c>
      <c r="BB441" s="375" t="str">
        <f t="shared" si="111"/>
        <v/>
      </c>
      <c r="BC441" s="375" t="str">
        <f t="shared" si="112"/>
        <v/>
      </c>
      <c r="BD441" s="375" t="str">
        <f t="shared" si="113"/>
        <v/>
      </c>
      <c r="BE441" s="375" t="str">
        <f t="shared" si="114"/>
        <v/>
      </c>
      <c r="BI441" t="str">
        <f>IF(BP441&lt;&gt;"",MAX(BI$3:BI440)+1,"")</f>
        <v/>
      </c>
      <c r="BJ441" t="str">
        <f>IF(BQ441&lt;&gt;"",MAX(BJ$3:BJ440)+1,"")</f>
        <v/>
      </c>
      <c r="BK441" t="str">
        <f>IF(BR441&lt;&gt;"",MAX(BK$3:BK440)+1,"")</f>
        <v/>
      </c>
      <c r="BL441" t="str">
        <f>IF(BS441&lt;&gt;"",MAX(BL$3:BL440)+1,"")</f>
        <v/>
      </c>
      <c r="BM441" t="str">
        <f>IF(BT441&lt;&gt;"",MAX(BM$3:BM440)+1,"")</f>
        <v/>
      </c>
      <c r="BN441" t="str">
        <f>IF(BU441&lt;&gt;"",MAX(BN$3:BN440)+1,"")</f>
        <v/>
      </c>
      <c r="BP441" t="str">
        <f>IF(B441&lt;&gt;"",IF(COUNTIF(BP$3:BP440,B441)&gt;0,"",B441),"")</f>
        <v/>
      </c>
      <c r="BQ441" t="str">
        <f>IF(C441&lt;&gt;"",IF(COUNTIF(BQ$3:BQ440,C441)&gt;0,"",C441),"")</f>
        <v/>
      </c>
      <c r="BR441" t="str">
        <f>IF(D441&lt;&gt;"",IF(COUNTIF(BR$3:BR440,D441)&gt;0,"",D441),"")</f>
        <v/>
      </c>
      <c r="BS441" t="str">
        <f>IF(E441&lt;&gt;"",IF(COUNTIF(BS$3:BS440,E441)&gt;0,"",E441),"")</f>
        <v/>
      </c>
      <c r="BT441" t="str">
        <f>IF(F441&lt;&gt;"",IF(COUNTIF(BT$3:BT440,F441)&gt;0,"",F441),"")</f>
        <v/>
      </c>
      <c r="BU441" t="str">
        <f>IF(G441&lt;&gt;"",IF(COUNTIF(BU$3:BU440,G441)&gt;0,"",G441),"")</f>
        <v/>
      </c>
    </row>
    <row r="442" spans="1:73" ht="18" x14ac:dyDescent="0.2">
      <c r="A442" s="595" t="str">
        <f t="shared" si="103"/>
        <v/>
      </c>
      <c r="B442" s="596"/>
      <c r="C442" s="596"/>
      <c r="D442" s="596"/>
      <c r="E442" s="597"/>
      <c r="F442" s="596"/>
      <c r="G442" s="596"/>
      <c r="H442" s="598"/>
      <c r="I442" s="598"/>
      <c r="J442" s="598"/>
      <c r="K442" s="948"/>
      <c r="L442" s="822"/>
      <c r="M442" s="822"/>
      <c r="N442" s="950"/>
      <c r="O442" s="599"/>
      <c r="P442" s="597"/>
      <c r="Q442" s="597"/>
      <c r="R442" s="597"/>
      <c r="S442" s="600"/>
      <c r="V442" s="362">
        <f t="shared" si="115"/>
        <v>440</v>
      </c>
      <c r="W442" s="601" t="str">
        <f t="shared" si="116"/>
        <v/>
      </c>
      <c r="X442" s="601" t="str">
        <f t="shared" si="104"/>
        <v/>
      </c>
      <c r="Y442" s="601" t="str">
        <f t="shared" si="105"/>
        <v/>
      </c>
      <c r="Z442" s="601" t="str">
        <f t="shared" si="106"/>
        <v/>
      </c>
      <c r="AA442" s="601" t="str">
        <f t="shared" si="107"/>
        <v/>
      </c>
      <c r="AB442" s="601" t="str">
        <f t="shared" si="108"/>
        <v/>
      </c>
      <c r="AD442" s="362" t="str">
        <f>IF(AK442&lt;&gt;"",MAX(AD$3:AD441)+1,"")</f>
        <v/>
      </c>
      <c r="AE442" s="362" t="str">
        <f>IF(AL442&lt;&gt;"",MAX(AE$3:AE441)+1,"")</f>
        <v/>
      </c>
      <c r="AF442" s="362" t="str">
        <f>IF(AM442&lt;&gt;"",MAX(AF$3:AF441)+1,"")</f>
        <v/>
      </c>
      <c r="AG442" s="362" t="str">
        <f>IF(AN442&lt;&gt;"",MAX(AG$3:AG441)+1,"")</f>
        <v/>
      </c>
      <c r="AH442" s="362" t="str">
        <f>IF(AO442&lt;&gt;"",MAX(AH$3:AH441)+1,"")</f>
        <v/>
      </c>
      <c r="AI442" s="362" t="str">
        <f>IF(AP442&lt;&gt;"",MAX(AI$3:AI441)+1,"")</f>
        <v/>
      </c>
      <c r="AK442" s="362" t="str">
        <f>IF(B442="","",IF(COUNTIF($AK$3:AL441,B442)=0,B442,""))</f>
        <v/>
      </c>
      <c r="AL442" s="362" t="str">
        <f>IF(C442="","",IF($B442='Oneri di Urbanizzazione'!$E$29,IF(COUNTIF($AL$3:AL441,$C442)=0,$C442,""),""))</f>
        <v/>
      </c>
      <c r="AM442" s="362" t="str">
        <f>IF(D442="","",IF(AND($B442='Oneri di Urbanizzazione'!$E$29,$C442='Oneri di Urbanizzazione'!$E$31),IF(COUNTIF(AM$3:AM441,$D442)=0,$D442,""),""))</f>
        <v/>
      </c>
      <c r="AN442" s="362" t="str">
        <f>IF(E442="","",IF(AND($B442='Oneri di Urbanizzazione'!$E$29,$C442='Oneri di Urbanizzazione'!$E$31,$D442='Oneri di Urbanizzazione'!$E$34),IF(COUNTIF(AN$3:AN441,$E442)=0,$E442,""),""))</f>
        <v/>
      </c>
      <c r="AO442" s="362" t="str">
        <f>IF(F442="","",IF(AND($B442='Oneri di Urbanizzazione'!$E$29,$C442='Oneri di Urbanizzazione'!$E$31,$D442='Oneri di Urbanizzazione'!$E$34,$E442='Oneri di Urbanizzazione'!$E$36),IF(COUNTIF(AO$3:AO441,$F442)=0,$F442,""),""))</f>
        <v/>
      </c>
      <c r="AP442" s="362" t="str">
        <f>IF(G442="","",IF(AND($B442='Oneri di Urbanizzazione'!$E$29,$C442='Oneri di Urbanizzazione'!$E$31,$D442='Oneri di Urbanizzazione'!$E$34,$E442='Oneri di Urbanizzazione'!$E$36,$F442='Oneri di Urbanizzazione'!$E$38),IF(COUNTIF(AP$3:AP441,$G442)=0,$G442,""),""))</f>
        <v/>
      </c>
      <c r="AY442">
        <f t="shared" si="117"/>
        <v>440</v>
      </c>
      <c r="AZ442" s="375" t="str">
        <f t="shared" si="109"/>
        <v/>
      </c>
      <c r="BA442" s="375" t="str">
        <f t="shared" si="110"/>
        <v/>
      </c>
      <c r="BB442" s="375" t="str">
        <f t="shared" si="111"/>
        <v/>
      </c>
      <c r="BC442" s="375" t="str">
        <f t="shared" si="112"/>
        <v/>
      </c>
      <c r="BD442" s="375" t="str">
        <f t="shared" si="113"/>
        <v/>
      </c>
      <c r="BE442" s="375" t="str">
        <f t="shared" si="114"/>
        <v/>
      </c>
      <c r="BI442" t="str">
        <f>IF(BP442&lt;&gt;"",MAX(BI$3:BI441)+1,"")</f>
        <v/>
      </c>
      <c r="BJ442" t="str">
        <f>IF(BQ442&lt;&gt;"",MAX(BJ$3:BJ441)+1,"")</f>
        <v/>
      </c>
      <c r="BK442" t="str">
        <f>IF(BR442&lt;&gt;"",MAX(BK$3:BK441)+1,"")</f>
        <v/>
      </c>
      <c r="BL442" t="str">
        <f>IF(BS442&lt;&gt;"",MAX(BL$3:BL441)+1,"")</f>
        <v/>
      </c>
      <c r="BM442" t="str">
        <f>IF(BT442&lt;&gt;"",MAX(BM$3:BM441)+1,"")</f>
        <v/>
      </c>
      <c r="BN442" t="str">
        <f>IF(BU442&lt;&gt;"",MAX(BN$3:BN441)+1,"")</f>
        <v/>
      </c>
      <c r="BP442" t="str">
        <f>IF(B442&lt;&gt;"",IF(COUNTIF(BP$3:BP441,B442)&gt;0,"",B442),"")</f>
        <v/>
      </c>
      <c r="BQ442" t="str">
        <f>IF(C442&lt;&gt;"",IF(COUNTIF(BQ$3:BQ441,C442)&gt;0,"",C442),"")</f>
        <v/>
      </c>
      <c r="BR442" t="str">
        <f>IF(D442&lt;&gt;"",IF(COUNTIF(BR$3:BR441,D442)&gt;0,"",D442),"")</f>
        <v/>
      </c>
      <c r="BS442" t="str">
        <f>IF(E442&lt;&gt;"",IF(COUNTIF(BS$3:BS441,E442)&gt;0,"",E442),"")</f>
        <v/>
      </c>
      <c r="BT442" t="str">
        <f>IF(F442&lt;&gt;"",IF(COUNTIF(BT$3:BT441,F442)&gt;0,"",F442),"")</f>
        <v/>
      </c>
      <c r="BU442" t="str">
        <f>IF(G442&lt;&gt;"",IF(COUNTIF(BU$3:BU441,G442)&gt;0,"",G442),"")</f>
        <v/>
      </c>
    </row>
    <row r="443" spans="1:73" ht="18" x14ac:dyDescent="0.2">
      <c r="A443" s="595" t="str">
        <f t="shared" si="103"/>
        <v/>
      </c>
      <c r="B443" s="596"/>
      <c r="C443" s="596"/>
      <c r="D443" s="596"/>
      <c r="E443" s="597"/>
      <c r="F443" s="596"/>
      <c r="G443" s="596"/>
      <c r="H443" s="598"/>
      <c r="I443" s="598"/>
      <c r="J443" s="598"/>
      <c r="K443" s="948"/>
      <c r="L443" s="822"/>
      <c r="M443" s="822"/>
      <c r="N443" s="950"/>
      <c r="O443" s="599"/>
      <c r="P443" s="597"/>
      <c r="Q443" s="597"/>
      <c r="R443" s="597"/>
      <c r="S443" s="600"/>
      <c r="V443" s="362">
        <f t="shared" si="115"/>
        <v>441</v>
      </c>
      <c r="W443" s="601" t="str">
        <f t="shared" si="116"/>
        <v/>
      </c>
      <c r="X443" s="601" t="str">
        <f t="shared" si="104"/>
        <v/>
      </c>
      <c r="Y443" s="601" t="str">
        <f t="shared" si="105"/>
        <v/>
      </c>
      <c r="Z443" s="601" t="str">
        <f t="shared" si="106"/>
        <v/>
      </c>
      <c r="AA443" s="601" t="str">
        <f t="shared" si="107"/>
        <v/>
      </c>
      <c r="AB443" s="601" t="str">
        <f t="shared" si="108"/>
        <v/>
      </c>
      <c r="AD443" s="362" t="str">
        <f>IF(AK443&lt;&gt;"",MAX(AD$3:AD442)+1,"")</f>
        <v/>
      </c>
      <c r="AE443" s="362" t="str">
        <f>IF(AL443&lt;&gt;"",MAX(AE$3:AE442)+1,"")</f>
        <v/>
      </c>
      <c r="AF443" s="362" t="str">
        <f>IF(AM443&lt;&gt;"",MAX(AF$3:AF442)+1,"")</f>
        <v/>
      </c>
      <c r="AG443" s="362" t="str">
        <f>IF(AN443&lt;&gt;"",MAX(AG$3:AG442)+1,"")</f>
        <v/>
      </c>
      <c r="AH443" s="362" t="str">
        <f>IF(AO443&lt;&gt;"",MAX(AH$3:AH442)+1,"")</f>
        <v/>
      </c>
      <c r="AI443" s="362" t="str">
        <f>IF(AP443&lt;&gt;"",MAX(AI$3:AI442)+1,"")</f>
        <v/>
      </c>
      <c r="AK443" s="362" t="str">
        <f>IF(B443="","",IF(COUNTIF($AK$3:AL442,B443)=0,B443,""))</f>
        <v/>
      </c>
      <c r="AL443" s="362" t="str">
        <f>IF(C443="","",IF($B443='Oneri di Urbanizzazione'!$E$29,IF(COUNTIF($AL$3:AL442,$C443)=0,$C443,""),""))</f>
        <v/>
      </c>
      <c r="AM443" s="362" t="str">
        <f>IF(D443="","",IF(AND($B443='Oneri di Urbanizzazione'!$E$29,$C443='Oneri di Urbanizzazione'!$E$31),IF(COUNTIF(AM$3:AM442,$D443)=0,$D443,""),""))</f>
        <v/>
      </c>
      <c r="AN443" s="362" t="str">
        <f>IF(E443="","",IF(AND($B443='Oneri di Urbanizzazione'!$E$29,$C443='Oneri di Urbanizzazione'!$E$31,$D443='Oneri di Urbanizzazione'!$E$34),IF(COUNTIF(AN$3:AN442,$E443)=0,$E443,""),""))</f>
        <v/>
      </c>
      <c r="AO443" s="362" t="str">
        <f>IF(F443="","",IF(AND($B443='Oneri di Urbanizzazione'!$E$29,$C443='Oneri di Urbanizzazione'!$E$31,$D443='Oneri di Urbanizzazione'!$E$34,$E443='Oneri di Urbanizzazione'!$E$36),IF(COUNTIF(AO$3:AO442,$F443)=0,$F443,""),""))</f>
        <v/>
      </c>
      <c r="AP443" s="362" t="str">
        <f>IF(G443="","",IF(AND($B443='Oneri di Urbanizzazione'!$E$29,$C443='Oneri di Urbanizzazione'!$E$31,$D443='Oneri di Urbanizzazione'!$E$34,$E443='Oneri di Urbanizzazione'!$E$36,$F443='Oneri di Urbanizzazione'!$E$38),IF(COUNTIF(AP$3:AP442,$G443)=0,$G443,""),""))</f>
        <v/>
      </c>
      <c r="AY443">
        <f t="shared" si="117"/>
        <v>441</v>
      </c>
      <c r="AZ443" s="375" t="str">
        <f t="shared" si="109"/>
        <v/>
      </c>
      <c r="BA443" s="375" t="str">
        <f t="shared" si="110"/>
        <v/>
      </c>
      <c r="BB443" s="375" t="str">
        <f t="shared" si="111"/>
        <v/>
      </c>
      <c r="BC443" s="375" t="str">
        <f t="shared" si="112"/>
        <v/>
      </c>
      <c r="BD443" s="375" t="str">
        <f t="shared" si="113"/>
        <v/>
      </c>
      <c r="BE443" s="375" t="str">
        <f t="shared" si="114"/>
        <v/>
      </c>
      <c r="BI443" t="str">
        <f>IF(BP443&lt;&gt;"",MAX(BI$3:BI442)+1,"")</f>
        <v/>
      </c>
      <c r="BJ443" t="str">
        <f>IF(BQ443&lt;&gt;"",MAX(BJ$3:BJ442)+1,"")</f>
        <v/>
      </c>
      <c r="BK443" t="str">
        <f>IF(BR443&lt;&gt;"",MAX(BK$3:BK442)+1,"")</f>
        <v/>
      </c>
      <c r="BL443" t="str">
        <f>IF(BS443&lt;&gt;"",MAX(BL$3:BL442)+1,"")</f>
        <v/>
      </c>
      <c r="BM443" t="str">
        <f>IF(BT443&lt;&gt;"",MAX(BM$3:BM442)+1,"")</f>
        <v/>
      </c>
      <c r="BN443" t="str">
        <f>IF(BU443&lt;&gt;"",MAX(BN$3:BN442)+1,"")</f>
        <v/>
      </c>
      <c r="BP443" t="str">
        <f>IF(B443&lt;&gt;"",IF(COUNTIF(BP$3:BP442,B443)&gt;0,"",B443),"")</f>
        <v/>
      </c>
      <c r="BQ443" t="str">
        <f>IF(C443&lt;&gt;"",IF(COUNTIF(BQ$3:BQ442,C443)&gt;0,"",C443),"")</f>
        <v/>
      </c>
      <c r="BR443" t="str">
        <f>IF(D443&lt;&gt;"",IF(COUNTIF(BR$3:BR442,D443)&gt;0,"",D443),"")</f>
        <v/>
      </c>
      <c r="BS443" t="str">
        <f>IF(E443&lt;&gt;"",IF(COUNTIF(BS$3:BS442,E443)&gt;0,"",E443),"")</f>
        <v/>
      </c>
      <c r="BT443" t="str">
        <f>IF(F443&lt;&gt;"",IF(COUNTIF(BT$3:BT442,F443)&gt;0,"",F443),"")</f>
        <v/>
      </c>
      <c r="BU443" t="str">
        <f>IF(G443&lt;&gt;"",IF(COUNTIF(BU$3:BU442,G443)&gt;0,"",G443),"")</f>
        <v/>
      </c>
    </row>
    <row r="444" spans="1:73" ht="18" x14ac:dyDescent="0.2">
      <c r="A444" s="595" t="str">
        <f t="shared" si="103"/>
        <v/>
      </c>
      <c r="B444" s="596"/>
      <c r="C444" s="596"/>
      <c r="D444" s="596"/>
      <c r="E444" s="597"/>
      <c r="F444" s="596"/>
      <c r="G444" s="596"/>
      <c r="H444" s="598"/>
      <c r="I444" s="598"/>
      <c r="J444" s="598"/>
      <c r="K444" s="948"/>
      <c r="L444" s="822"/>
      <c r="M444" s="822"/>
      <c r="N444" s="950"/>
      <c r="O444" s="599"/>
      <c r="P444" s="597"/>
      <c r="Q444" s="597"/>
      <c r="R444" s="597"/>
      <c r="S444" s="600"/>
      <c r="V444" s="362">
        <f t="shared" si="115"/>
        <v>442</v>
      </c>
      <c r="W444" s="601" t="str">
        <f t="shared" si="116"/>
        <v/>
      </c>
      <c r="X444" s="601" t="str">
        <f t="shared" si="104"/>
        <v/>
      </c>
      <c r="Y444" s="601" t="str">
        <f t="shared" si="105"/>
        <v/>
      </c>
      <c r="Z444" s="601" t="str">
        <f t="shared" si="106"/>
        <v/>
      </c>
      <c r="AA444" s="601" t="str">
        <f t="shared" si="107"/>
        <v/>
      </c>
      <c r="AB444" s="601" t="str">
        <f t="shared" si="108"/>
        <v/>
      </c>
      <c r="AD444" s="362" t="str">
        <f>IF(AK444&lt;&gt;"",MAX(AD$3:AD443)+1,"")</f>
        <v/>
      </c>
      <c r="AE444" s="362" t="str">
        <f>IF(AL444&lt;&gt;"",MAX(AE$3:AE443)+1,"")</f>
        <v/>
      </c>
      <c r="AF444" s="362" t="str">
        <f>IF(AM444&lt;&gt;"",MAX(AF$3:AF443)+1,"")</f>
        <v/>
      </c>
      <c r="AG444" s="362" t="str">
        <f>IF(AN444&lt;&gt;"",MAX(AG$3:AG443)+1,"")</f>
        <v/>
      </c>
      <c r="AH444" s="362" t="str">
        <f>IF(AO444&lt;&gt;"",MAX(AH$3:AH443)+1,"")</f>
        <v/>
      </c>
      <c r="AI444" s="362" t="str">
        <f>IF(AP444&lt;&gt;"",MAX(AI$3:AI443)+1,"")</f>
        <v/>
      </c>
      <c r="AK444" s="362" t="str">
        <f>IF(B444="","",IF(COUNTIF($AK$3:AL443,B444)=0,B444,""))</f>
        <v/>
      </c>
      <c r="AL444" s="362" t="str">
        <f>IF(C444="","",IF($B444='Oneri di Urbanizzazione'!$E$29,IF(COUNTIF($AL$3:AL443,$C444)=0,$C444,""),""))</f>
        <v/>
      </c>
      <c r="AM444" s="362" t="str">
        <f>IF(D444="","",IF(AND($B444='Oneri di Urbanizzazione'!$E$29,$C444='Oneri di Urbanizzazione'!$E$31),IF(COUNTIF(AM$3:AM443,$D444)=0,$D444,""),""))</f>
        <v/>
      </c>
      <c r="AN444" s="362" t="str">
        <f>IF(E444="","",IF(AND($B444='Oneri di Urbanizzazione'!$E$29,$C444='Oneri di Urbanizzazione'!$E$31,$D444='Oneri di Urbanizzazione'!$E$34),IF(COUNTIF(AN$3:AN443,$E444)=0,$E444,""),""))</f>
        <v/>
      </c>
      <c r="AO444" s="362" t="str">
        <f>IF(F444="","",IF(AND($B444='Oneri di Urbanizzazione'!$E$29,$C444='Oneri di Urbanizzazione'!$E$31,$D444='Oneri di Urbanizzazione'!$E$34,$E444='Oneri di Urbanizzazione'!$E$36),IF(COUNTIF(AO$3:AO443,$F444)=0,$F444,""),""))</f>
        <v/>
      </c>
      <c r="AP444" s="362" t="str">
        <f>IF(G444="","",IF(AND($B444='Oneri di Urbanizzazione'!$E$29,$C444='Oneri di Urbanizzazione'!$E$31,$D444='Oneri di Urbanizzazione'!$E$34,$E444='Oneri di Urbanizzazione'!$E$36,$F444='Oneri di Urbanizzazione'!$E$38),IF(COUNTIF(AP$3:AP443,$G444)=0,$G444,""),""))</f>
        <v/>
      </c>
      <c r="AY444">
        <f t="shared" si="117"/>
        <v>442</v>
      </c>
      <c r="AZ444" s="375" t="str">
        <f t="shared" si="109"/>
        <v/>
      </c>
      <c r="BA444" s="375" t="str">
        <f t="shared" si="110"/>
        <v/>
      </c>
      <c r="BB444" s="375" t="str">
        <f t="shared" si="111"/>
        <v/>
      </c>
      <c r="BC444" s="375" t="str">
        <f t="shared" si="112"/>
        <v/>
      </c>
      <c r="BD444" s="375" t="str">
        <f t="shared" si="113"/>
        <v/>
      </c>
      <c r="BE444" s="375" t="str">
        <f t="shared" si="114"/>
        <v/>
      </c>
      <c r="BI444" t="str">
        <f>IF(BP444&lt;&gt;"",MAX(BI$3:BI443)+1,"")</f>
        <v/>
      </c>
      <c r="BJ444" t="str">
        <f>IF(BQ444&lt;&gt;"",MAX(BJ$3:BJ443)+1,"")</f>
        <v/>
      </c>
      <c r="BK444" t="str">
        <f>IF(BR444&lt;&gt;"",MAX(BK$3:BK443)+1,"")</f>
        <v/>
      </c>
      <c r="BL444" t="str">
        <f>IF(BS444&lt;&gt;"",MAX(BL$3:BL443)+1,"")</f>
        <v/>
      </c>
      <c r="BM444" t="str">
        <f>IF(BT444&lt;&gt;"",MAX(BM$3:BM443)+1,"")</f>
        <v/>
      </c>
      <c r="BN444" t="str">
        <f>IF(BU444&lt;&gt;"",MAX(BN$3:BN443)+1,"")</f>
        <v/>
      </c>
      <c r="BP444" t="str">
        <f>IF(B444&lt;&gt;"",IF(COUNTIF(BP$3:BP443,B444)&gt;0,"",B444),"")</f>
        <v/>
      </c>
      <c r="BQ444" t="str">
        <f>IF(C444&lt;&gt;"",IF(COUNTIF(BQ$3:BQ443,C444)&gt;0,"",C444),"")</f>
        <v/>
      </c>
      <c r="BR444" t="str">
        <f>IF(D444&lt;&gt;"",IF(COUNTIF(BR$3:BR443,D444)&gt;0,"",D444),"")</f>
        <v/>
      </c>
      <c r="BS444" t="str">
        <f>IF(E444&lt;&gt;"",IF(COUNTIF(BS$3:BS443,E444)&gt;0,"",E444),"")</f>
        <v/>
      </c>
      <c r="BT444" t="str">
        <f>IF(F444&lt;&gt;"",IF(COUNTIF(BT$3:BT443,F444)&gt;0,"",F444),"")</f>
        <v/>
      </c>
      <c r="BU444" t="str">
        <f>IF(G444&lt;&gt;"",IF(COUNTIF(BU$3:BU443,G444)&gt;0,"",G444),"")</f>
        <v/>
      </c>
    </row>
    <row r="445" spans="1:73" ht="18" x14ac:dyDescent="0.2">
      <c r="A445" s="595" t="str">
        <f t="shared" si="103"/>
        <v/>
      </c>
      <c r="B445" s="596"/>
      <c r="C445" s="596"/>
      <c r="D445" s="596"/>
      <c r="E445" s="597"/>
      <c r="F445" s="596"/>
      <c r="G445" s="596"/>
      <c r="H445" s="598"/>
      <c r="I445" s="598"/>
      <c r="J445" s="598"/>
      <c r="K445" s="948"/>
      <c r="L445" s="822"/>
      <c r="M445" s="822"/>
      <c r="N445" s="950"/>
      <c r="O445" s="599"/>
      <c r="P445" s="597"/>
      <c r="Q445" s="597"/>
      <c r="R445" s="597"/>
      <c r="S445" s="600"/>
      <c r="V445" s="362">
        <f t="shared" si="115"/>
        <v>443</v>
      </c>
      <c r="W445" s="601" t="str">
        <f t="shared" si="116"/>
        <v/>
      </c>
      <c r="X445" s="601" t="str">
        <f t="shared" si="104"/>
        <v/>
      </c>
      <c r="Y445" s="601" t="str">
        <f t="shared" si="105"/>
        <v/>
      </c>
      <c r="Z445" s="601" t="str">
        <f t="shared" si="106"/>
        <v/>
      </c>
      <c r="AA445" s="601" t="str">
        <f t="shared" si="107"/>
        <v/>
      </c>
      <c r="AB445" s="601" t="str">
        <f t="shared" si="108"/>
        <v/>
      </c>
      <c r="AD445" s="362" t="str">
        <f>IF(AK445&lt;&gt;"",MAX(AD$3:AD444)+1,"")</f>
        <v/>
      </c>
      <c r="AE445" s="362" t="str">
        <f>IF(AL445&lt;&gt;"",MAX(AE$3:AE444)+1,"")</f>
        <v/>
      </c>
      <c r="AF445" s="362" t="str">
        <f>IF(AM445&lt;&gt;"",MAX(AF$3:AF444)+1,"")</f>
        <v/>
      </c>
      <c r="AG445" s="362" t="str">
        <f>IF(AN445&lt;&gt;"",MAX(AG$3:AG444)+1,"")</f>
        <v/>
      </c>
      <c r="AH445" s="362" t="str">
        <f>IF(AO445&lt;&gt;"",MAX(AH$3:AH444)+1,"")</f>
        <v/>
      </c>
      <c r="AI445" s="362" t="str">
        <f>IF(AP445&lt;&gt;"",MAX(AI$3:AI444)+1,"")</f>
        <v/>
      </c>
      <c r="AK445" s="362" t="str">
        <f>IF(B445="","",IF(COUNTIF($AK$3:AL444,B445)=0,B445,""))</f>
        <v/>
      </c>
      <c r="AL445" s="362" t="str">
        <f>IF(C445="","",IF($B445='Oneri di Urbanizzazione'!$E$29,IF(COUNTIF($AL$3:AL444,$C445)=0,$C445,""),""))</f>
        <v/>
      </c>
      <c r="AM445" s="362" t="str">
        <f>IF(D445="","",IF(AND($B445='Oneri di Urbanizzazione'!$E$29,$C445='Oneri di Urbanizzazione'!$E$31),IF(COUNTIF(AM$3:AM444,$D445)=0,$D445,""),""))</f>
        <v/>
      </c>
      <c r="AN445" s="362" t="str">
        <f>IF(E445="","",IF(AND($B445='Oneri di Urbanizzazione'!$E$29,$C445='Oneri di Urbanizzazione'!$E$31,$D445='Oneri di Urbanizzazione'!$E$34),IF(COUNTIF(AN$3:AN444,$E445)=0,$E445,""),""))</f>
        <v/>
      </c>
      <c r="AO445" s="362" t="str">
        <f>IF(F445="","",IF(AND($B445='Oneri di Urbanizzazione'!$E$29,$C445='Oneri di Urbanizzazione'!$E$31,$D445='Oneri di Urbanizzazione'!$E$34,$E445='Oneri di Urbanizzazione'!$E$36),IF(COUNTIF(AO$3:AO444,$F445)=0,$F445,""),""))</f>
        <v/>
      </c>
      <c r="AP445" s="362" t="str">
        <f>IF(G445="","",IF(AND($B445='Oneri di Urbanizzazione'!$E$29,$C445='Oneri di Urbanizzazione'!$E$31,$D445='Oneri di Urbanizzazione'!$E$34,$E445='Oneri di Urbanizzazione'!$E$36,$F445='Oneri di Urbanizzazione'!$E$38),IF(COUNTIF(AP$3:AP444,$G445)=0,$G445,""),""))</f>
        <v/>
      </c>
      <c r="AY445">
        <f t="shared" si="117"/>
        <v>443</v>
      </c>
      <c r="AZ445" s="375" t="str">
        <f t="shared" si="109"/>
        <v/>
      </c>
      <c r="BA445" s="375" t="str">
        <f t="shared" si="110"/>
        <v/>
      </c>
      <c r="BB445" s="375" t="str">
        <f t="shared" si="111"/>
        <v/>
      </c>
      <c r="BC445" s="375" t="str">
        <f t="shared" si="112"/>
        <v/>
      </c>
      <c r="BD445" s="375" t="str">
        <f t="shared" si="113"/>
        <v/>
      </c>
      <c r="BE445" s="375" t="str">
        <f t="shared" si="114"/>
        <v/>
      </c>
      <c r="BI445" t="str">
        <f>IF(BP445&lt;&gt;"",MAX(BI$3:BI444)+1,"")</f>
        <v/>
      </c>
      <c r="BJ445" t="str">
        <f>IF(BQ445&lt;&gt;"",MAX(BJ$3:BJ444)+1,"")</f>
        <v/>
      </c>
      <c r="BK445" t="str">
        <f>IF(BR445&lt;&gt;"",MAX(BK$3:BK444)+1,"")</f>
        <v/>
      </c>
      <c r="BL445" t="str">
        <f>IF(BS445&lt;&gt;"",MAX(BL$3:BL444)+1,"")</f>
        <v/>
      </c>
      <c r="BM445" t="str">
        <f>IF(BT445&lt;&gt;"",MAX(BM$3:BM444)+1,"")</f>
        <v/>
      </c>
      <c r="BN445" t="str">
        <f>IF(BU445&lt;&gt;"",MAX(BN$3:BN444)+1,"")</f>
        <v/>
      </c>
      <c r="BP445" t="str">
        <f>IF(B445&lt;&gt;"",IF(COUNTIF(BP$3:BP444,B445)&gt;0,"",B445),"")</f>
        <v/>
      </c>
      <c r="BQ445" t="str">
        <f>IF(C445&lt;&gt;"",IF(COUNTIF(BQ$3:BQ444,C445)&gt;0,"",C445),"")</f>
        <v/>
      </c>
      <c r="BR445" t="str">
        <f>IF(D445&lt;&gt;"",IF(COUNTIF(BR$3:BR444,D445)&gt;0,"",D445),"")</f>
        <v/>
      </c>
      <c r="BS445" t="str">
        <f>IF(E445&lt;&gt;"",IF(COUNTIF(BS$3:BS444,E445)&gt;0,"",E445),"")</f>
        <v/>
      </c>
      <c r="BT445" t="str">
        <f>IF(F445&lt;&gt;"",IF(COUNTIF(BT$3:BT444,F445)&gt;0,"",F445),"")</f>
        <v/>
      </c>
      <c r="BU445" t="str">
        <f>IF(G445&lt;&gt;"",IF(COUNTIF(BU$3:BU444,G445)&gt;0,"",G445),"")</f>
        <v/>
      </c>
    </row>
    <row r="446" spans="1:73" ht="18" x14ac:dyDescent="0.2">
      <c r="A446" s="595" t="str">
        <f t="shared" si="103"/>
        <v/>
      </c>
      <c r="B446" s="596"/>
      <c r="C446" s="596"/>
      <c r="D446" s="596"/>
      <c r="E446" s="597"/>
      <c r="F446" s="596"/>
      <c r="G446" s="596"/>
      <c r="H446" s="598"/>
      <c r="I446" s="598"/>
      <c r="J446" s="598"/>
      <c r="K446" s="948"/>
      <c r="L446" s="822"/>
      <c r="M446" s="822"/>
      <c r="N446" s="950"/>
      <c r="O446" s="599"/>
      <c r="P446" s="597"/>
      <c r="Q446" s="597"/>
      <c r="R446" s="597"/>
      <c r="S446" s="600"/>
      <c r="V446" s="362">
        <f t="shared" si="115"/>
        <v>444</v>
      </c>
      <c r="W446" s="601" t="str">
        <f t="shared" si="116"/>
        <v/>
      </c>
      <c r="X446" s="601" t="str">
        <f t="shared" si="104"/>
        <v/>
      </c>
      <c r="Y446" s="601" t="str">
        <f t="shared" si="105"/>
        <v/>
      </c>
      <c r="Z446" s="601" t="str">
        <f t="shared" si="106"/>
        <v/>
      </c>
      <c r="AA446" s="601" t="str">
        <f t="shared" si="107"/>
        <v/>
      </c>
      <c r="AB446" s="601" t="str">
        <f t="shared" si="108"/>
        <v/>
      </c>
      <c r="AD446" s="362" t="str">
        <f>IF(AK446&lt;&gt;"",MAX(AD$3:AD445)+1,"")</f>
        <v/>
      </c>
      <c r="AE446" s="362" t="str">
        <f>IF(AL446&lt;&gt;"",MAX(AE$3:AE445)+1,"")</f>
        <v/>
      </c>
      <c r="AF446" s="362" t="str">
        <f>IF(AM446&lt;&gt;"",MAX(AF$3:AF445)+1,"")</f>
        <v/>
      </c>
      <c r="AG446" s="362" t="str">
        <f>IF(AN446&lt;&gt;"",MAX(AG$3:AG445)+1,"")</f>
        <v/>
      </c>
      <c r="AH446" s="362" t="str">
        <f>IF(AO446&lt;&gt;"",MAX(AH$3:AH445)+1,"")</f>
        <v/>
      </c>
      <c r="AI446" s="362" t="str">
        <f>IF(AP446&lt;&gt;"",MAX(AI$3:AI445)+1,"")</f>
        <v/>
      </c>
      <c r="AK446" s="362" t="str">
        <f>IF(B446="","",IF(COUNTIF($AK$3:AL445,B446)=0,B446,""))</f>
        <v/>
      </c>
      <c r="AL446" s="362" t="str">
        <f>IF(C446="","",IF($B446='Oneri di Urbanizzazione'!$E$29,IF(COUNTIF($AL$3:AL445,$C446)=0,$C446,""),""))</f>
        <v/>
      </c>
      <c r="AM446" s="362" t="str">
        <f>IF(D446="","",IF(AND($B446='Oneri di Urbanizzazione'!$E$29,$C446='Oneri di Urbanizzazione'!$E$31),IF(COUNTIF(AM$3:AM445,$D446)=0,$D446,""),""))</f>
        <v/>
      </c>
      <c r="AN446" s="362" t="str">
        <f>IF(E446="","",IF(AND($B446='Oneri di Urbanizzazione'!$E$29,$C446='Oneri di Urbanizzazione'!$E$31,$D446='Oneri di Urbanizzazione'!$E$34),IF(COUNTIF(AN$3:AN445,$E446)=0,$E446,""),""))</f>
        <v/>
      </c>
      <c r="AO446" s="362" t="str">
        <f>IF(F446="","",IF(AND($B446='Oneri di Urbanizzazione'!$E$29,$C446='Oneri di Urbanizzazione'!$E$31,$D446='Oneri di Urbanizzazione'!$E$34,$E446='Oneri di Urbanizzazione'!$E$36),IF(COUNTIF(AO$3:AO445,$F446)=0,$F446,""),""))</f>
        <v/>
      </c>
      <c r="AP446" s="362" t="str">
        <f>IF(G446="","",IF(AND($B446='Oneri di Urbanizzazione'!$E$29,$C446='Oneri di Urbanizzazione'!$E$31,$D446='Oneri di Urbanizzazione'!$E$34,$E446='Oneri di Urbanizzazione'!$E$36,$F446='Oneri di Urbanizzazione'!$E$38),IF(COUNTIF(AP$3:AP445,$G446)=0,$G446,""),""))</f>
        <v/>
      </c>
      <c r="AY446">
        <f t="shared" si="117"/>
        <v>444</v>
      </c>
      <c r="AZ446" s="375" t="str">
        <f t="shared" si="109"/>
        <v/>
      </c>
      <c r="BA446" s="375" t="str">
        <f t="shared" si="110"/>
        <v/>
      </c>
      <c r="BB446" s="375" t="str">
        <f t="shared" si="111"/>
        <v/>
      </c>
      <c r="BC446" s="375" t="str">
        <f t="shared" si="112"/>
        <v/>
      </c>
      <c r="BD446" s="375" t="str">
        <f t="shared" si="113"/>
        <v/>
      </c>
      <c r="BE446" s="375" t="str">
        <f t="shared" si="114"/>
        <v/>
      </c>
      <c r="BI446" t="str">
        <f>IF(BP446&lt;&gt;"",MAX(BI$3:BI445)+1,"")</f>
        <v/>
      </c>
      <c r="BJ446" t="str">
        <f>IF(BQ446&lt;&gt;"",MAX(BJ$3:BJ445)+1,"")</f>
        <v/>
      </c>
      <c r="BK446" t="str">
        <f>IF(BR446&lt;&gt;"",MAX(BK$3:BK445)+1,"")</f>
        <v/>
      </c>
      <c r="BL446" t="str">
        <f>IF(BS446&lt;&gt;"",MAX(BL$3:BL445)+1,"")</f>
        <v/>
      </c>
      <c r="BM446" t="str">
        <f>IF(BT446&lt;&gt;"",MAX(BM$3:BM445)+1,"")</f>
        <v/>
      </c>
      <c r="BN446" t="str">
        <f>IF(BU446&lt;&gt;"",MAX(BN$3:BN445)+1,"")</f>
        <v/>
      </c>
      <c r="BP446" t="str">
        <f>IF(B446&lt;&gt;"",IF(COUNTIF(BP$3:BP445,B446)&gt;0,"",B446),"")</f>
        <v/>
      </c>
      <c r="BQ446" t="str">
        <f>IF(C446&lt;&gt;"",IF(COUNTIF(BQ$3:BQ445,C446)&gt;0,"",C446),"")</f>
        <v/>
      </c>
      <c r="BR446" t="str">
        <f>IF(D446&lt;&gt;"",IF(COUNTIF(BR$3:BR445,D446)&gt;0,"",D446),"")</f>
        <v/>
      </c>
      <c r="BS446" t="str">
        <f>IF(E446&lt;&gt;"",IF(COUNTIF(BS$3:BS445,E446)&gt;0,"",E446),"")</f>
        <v/>
      </c>
      <c r="BT446" t="str">
        <f>IF(F446&lt;&gt;"",IF(COUNTIF(BT$3:BT445,F446)&gt;0,"",F446),"")</f>
        <v/>
      </c>
      <c r="BU446" t="str">
        <f>IF(G446&lt;&gt;"",IF(COUNTIF(BU$3:BU445,G446)&gt;0,"",G446),"")</f>
        <v/>
      </c>
    </row>
    <row r="447" spans="1:73" ht="18" x14ac:dyDescent="0.2">
      <c r="A447" s="595" t="str">
        <f t="shared" si="103"/>
        <v/>
      </c>
      <c r="B447" s="596"/>
      <c r="C447" s="596"/>
      <c r="D447" s="596"/>
      <c r="E447" s="597"/>
      <c r="F447" s="596"/>
      <c r="G447" s="596"/>
      <c r="H447" s="598"/>
      <c r="I447" s="598"/>
      <c r="J447" s="598"/>
      <c r="K447" s="948"/>
      <c r="L447" s="822"/>
      <c r="M447" s="822"/>
      <c r="N447" s="950"/>
      <c r="O447" s="599"/>
      <c r="P447" s="597"/>
      <c r="Q447" s="597"/>
      <c r="R447" s="597"/>
      <c r="S447" s="600"/>
      <c r="V447" s="362">
        <f t="shared" si="115"/>
        <v>445</v>
      </c>
      <c r="W447" s="601" t="str">
        <f t="shared" si="116"/>
        <v/>
      </c>
      <c r="X447" s="601" t="str">
        <f t="shared" si="104"/>
        <v/>
      </c>
      <c r="Y447" s="601" t="str">
        <f t="shared" si="105"/>
        <v/>
      </c>
      <c r="Z447" s="601" t="str">
        <f t="shared" si="106"/>
        <v/>
      </c>
      <c r="AA447" s="601" t="str">
        <f t="shared" si="107"/>
        <v/>
      </c>
      <c r="AB447" s="601" t="str">
        <f t="shared" si="108"/>
        <v/>
      </c>
      <c r="AD447" s="362" t="str">
        <f>IF(AK447&lt;&gt;"",MAX(AD$3:AD446)+1,"")</f>
        <v/>
      </c>
      <c r="AE447" s="362" t="str">
        <f>IF(AL447&lt;&gt;"",MAX(AE$3:AE446)+1,"")</f>
        <v/>
      </c>
      <c r="AF447" s="362" t="str">
        <f>IF(AM447&lt;&gt;"",MAX(AF$3:AF446)+1,"")</f>
        <v/>
      </c>
      <c r="AG447" s="362" t="str">
        <f>IF(AN447&lt;&gt;"",MAX(AG$3:AG446)+1,"")</f>
        <v/>
      </c>
      <c r="AH447" s="362" t="str">
        <f>IF(AO447&lt;&gt;"",MAX(AH$3:AH446)+1,"")</f>
        <v/>
      </c>
      <c r="AI447" s="362" t="str">
        <f>IF(AP447&lt;&gt;"",MAX(AI$3:AI446)+1,"")</f>
        <v/>
      </c>
      <c r="AK447" s="362" t="str">
        <f>IF(B447="","",IF(COUNTIF($AK$3:AL446,B447)=0,B447,""))</f>
        <v/>
      </c>
      <c r="AL447" s="362" t="str">
        <f>IF(C447="","",IF($B447='Oneri di Urbanizzazione'!$E$29,IF(COUNTIF($AL$3:AL446,$C447)=0,$C447,""),""))</f>
        <v/>
      </c>
      <c r="AM447" s="362" t="str">
        <f>IF(D447="","",IF(AND($B447='Oneri di Urbanizzazione'!$E$29,$C447='Oneri di Urbanizzazione'!$E$31),IF(COUNTIF(AM$3:AM446,$D447)=0,$D447,""),""))</f>
        <v/>
      </c>
      <c r="AN447" s="362" t="str">
        <f>IF(E447="","",IF(AND($B447='Oneri di Urbanizzazione'!$E$29,$C447='Oneri di Urbanizzazione'!$E$31,$D447='Oneri di Urbanizzazione'!$E$34),IF(COUNTIF(AN$3:AN446,$E447)=0,$E447,""),""))</f>
        <v/>
      </c>
      <c r="AO447" s="362" t="str">
        <f>IF(F447="","",IF(AND($B447='Oneri di Urbanizzazione'!$E$29,$C447='Oneri di Urbanizzazione'!$E$31,$D447='Oneri di Urbanizzazione'!$E$34,$E447='Oneri di Urbanizzazione'!$E$36),IF(COUNTIF(AO$3:AO446,$F447)=0,$F447,""),""))</f>
        <v/>
      </c>
      <c r="AP447" s="362" t="str">
        <f>IF(G447="","",IF(AND($B447='Oneri di Urbanizzazione'!$E$29,$C447='Oneri di Urbanizzazione'!$E$31,$D447='Oneri di Urbanizzazione'!$E$34,$E447='Oneri di Urbanizzazione'!$E$36,$F447='Oneri di Urbanizzazione'!$E$38),IF(COUNTIF(AP$3:AP446,$G447)=0,$G447,""),""))</f>
        <v/>
      </c>
      <c r="AY447">
        <f t="shared" si="117"/>
        <v>445</v>
      </c>
      <c r="AZ447" s="375" t="str">
        <f t="shared" si="109"/>
        <v/>
      </c>
      <c r="BA447" s="375" t="str">
        <f t="shared" si="110"/>
        <v/>
      </c>
      <c r="BB447" s="375" t="str">
        <f t="shared" si="111"/>
        <v/>
      </c>
      <c r="BC447" s="375" t="str">
        <f t="shared" si="112"/>
        <v/>
      </c>
      <c r="BD447" s="375" t="str">
        <f t="shared" si="113"/>
        <v/>
      </c>
      <c r="BE447" s="375" t="str">
        <f t="shared" si="114"/>
        <v/>
      </c>
      <c r="BI447" t="str">
        <f>IF(BP447&lt;&gt;"",MAX(BI$3:BI446)+1,"")</f>
        <v/>
      </c>
      <c r="BJ447" t="str">
        <f>IF(BQ447&lt;&gt;"",MAX(BJ$3:BJ446)+1,"")</f>
        <v/>
      </c>
      <c r="BK447" t="str">
        <f>IF(BR447&lt;&gt;"",MAX(BK$3:BK446)+1,"")</f>
        <v/>
      </c>
      <c r="BL447" t="str">
        <f>IF(BS447&lt;&gt;"",MAX(BL$3:BL446)+1,"")</f>
        <v/>
      </c>
      <c r="BM447" t="str">
        <f>IF(BT447&lt;&gt;"",MAX(BM$3:BM446)+1,"")</f>
        <v/>
      </c>
      <c r="BN447" t="str">
        <f>IF(BU447&lt;&gt;"",MAX(BN$3:BN446)+1,"")</f>
        <v/>
      </c>
      <c r="BP447" t="str">
        <f>IF(B447&lt;&gt;"",IF(COUNTIF(BP$3:BP446,B447)&gt;0,"",B447),"")</f>
        <v/>
      </c>
      <c r="BQ447" t="str">
        <f>IF(C447&lt;&gt;"",IF(COUNTIF(BQ$3:BQ446,C447)&gt;0,"",C447),"")</f>
        <v/>
      </c>
      <c r="BR447" t="str">
        <f>IF(D447&lt;&gt;"",IF(COUNTIF(BR$3:BR446,D447)&gt;0,"",D447),"")</f>
        <v/>
      </c>
      <c r="BS447" t="str">
        <f>IF(E447&lt;&gt;"",IF(COUNTIF(BS$3:BS446,E447)&gt;0,"",E447),"")</f>
        <v/>
      </c>
      <c r="BT447" t="str">
        <f>IF(F447&lt;&gt;"",IF(COUNTIF(BT$3:BT446,F447)&gt;0,"",F447),"")</f>
        <v/>
      </c>
      <c r="BU447" t="str">
        <f>IF(G447&lt;&gt;"",IF(COUNTIF(BU$3:BU446,G447)&gt;0,"",G447),"")</f>
        <v/>
      </c>
    </row>
    <row r="448" spans="1:73" ht="18" x14ac:dyDescent="0.2">
      <c r="A448" s="595" t="str">
        <f t="shared" si="103"/>
        <v/>
      </c>
      <c r="B448" s="596"/>
      <c r="C448" s="596"/>
      <c r="D448" s="596"/>
      <c r="E448" s="597"/>
      <c r="F448" s="596"/>
      <c r="G448" s="596"/>
      <c r="H448" s="598"/>
      <c r="I448" s="598"/>
      <c r="J448" s="598"/>
      <c r="K448" s="948"/>
      <c r="L448" s="822"/>
      <c r="M448" s="822"/>
      <c r="N448" s="950"/>
      <c r="O448" s="599"/>
      <c r="P448" s="597"/>
      <c r="Q448" s="597"/>
      <c r="R448" s="597"/>
      <c r="S448" s="600"/>
      <c r="V448" s="362">
        <f t="shared" si="115"/>
        <v>446</v>
      </c>
      <c r="W448" s="601" t="str">
        <f t="shared" si="116"/>
        <v/>
      </c>
      <c r="X448" s="601" t="str">
        <f t="shared" si="104"/>
        <v/>
      </c>
      <c r="Y448" s="601" t="str">
        <f t="shared" si="105"/>
        <v/>
      </c>
      <c r="Z448" s="601" t="str">
        <f t="shared" si="106"/>
        <v/>
      </c>
      <c r="AA448" s="601" t="str">
        <f t="shared" si="107"/>
        <v/>
      </c>
      <c r="AB448" s="601" t="str">
        <f t="shared" si="108"/>
        <v/>
      </c>
      <c r="AD448" s="362" t="str">
        <f>IF(AK448&lt;&gt;"",MAX(AD$3:AD447)+1,"")</f>
        <v/>
      </c>
      <c r="AE448" s="362" t="str">
        <f>IF(AL448&lt;&gt;"",MAX(AE$3:AE447)+1,"")</f>
        <v/>
      </c>
      <c r="AF448" s="362" t="str">
        <f>IF(AM448&lt;&gt;"",MAX(AF$3:AF447)+1,"")</f>
        <v/>
      </c>
      <c r="AG448" s="362" t="str">
        <f>IF(AN448&lt;&gt;"",MAX(AG$3:AG447)+1,"")</f>
        <v/>
      </c>
      <c r="AH448" s="362" t="str">
        <f>IF(AO448&lt;&gt;"",MAX(AH$3:AH447)+1,"")</f>
        <v/>
      </c>
      <c r="AI448" s="362" t="str">
        <f>IF(AP448&lt;&gt;"",MAX(AI$3:AI447)+1,"")</f>
        <v/>
      </c>
      <c r="AK448" s="362" t="str">
        <f>IF(B448="","",IF(COUNTIF($AK$3:AL447,B448)=0,B448,""))</f>
        <v/>
      </c>
      <c r="AL448" s="362" t="str">
        <f>IF(C448="","",IF($B448='Oneri di Urbanizzazione'!$E$29,IF(COUNTIF($AL$3:AL447,$C448)=0,$C448,""),""))</f>
        <v/>
      </c>
      <c r="AM448" s="362" t="str">
        <f>IF(D448="","",IF(AND($B448='Oneri di Urbanizzazione'!$E$29,$C448='Oneri di Urbanizzazione'!$E$31),IF(COUNTIF(AM$3:AM447,$D448)=0,$D448,""),""))</f>
        <v/>
      </c>
      <c r="AN448" s="362" t="str">
        <f>IF(E448="","",IF(AND($B448='Oneri di Urbanizzazione'!$E$29,$C448='Oneri di Urbanizzazione'!$E$31,$D448='Oneri di Urbanizzazione'!$E$34),IF(COUNTIF(AN$3:AN447,$E448)=0,$E448,""),""))</f>
        <v/>
      </c>
      <c r="AO448" s="362" t="str">
        <f>IF(F448="","",IF(AND($B448='Oneri di Urbanizzazione'!$E$29,$C448='Oneri di Urbanizzazione'!$E$31,$D448='Oneri di Urbanizzazione'!$E$34,$E448='Oneri di Urbanizzazione'!$E$36),IF(COUNTIF(AO$3:AO447,$F448)=0,$F448,""),""))</f>
        <v/>
      </c>
      <c r="AP448" s="362" t="str">
        <f>IF(G448="","",IF(AND($B448='Oneri di Urbanizzazione'!$E$29,$C448='Oneri di Urbanizzazione'!$E$31,$D448='Oneri di Urbanizzazione'!$E$34,$E448='Oneri di Urbanizzazione'!$E$36,$F448='Oneri di Urbanizzazione'!$E$38),IF(COUNTIF(AP$3:AP447,$G448)=0,$G448,""),""))</f>
        <v/>
      </c>
      <c r="AY448">
        <f t="shared" si="117"/>
        <v>446</v>
      </c>
      <c r="AZ448" s="375" t="str">
        <f t="shared" si="109"/>
        <v/>
      </c>
      <c r="BA448" s="375" t="str">
        <f t="shared" si="110"/>
        <v/>
      </c>
      <c r="BB448" s="375" t="str">
        <f t="shared" si="111"/>
        <v/>
      </c>
      <c r="BC448" s="375" t="str">
        <f t="shared" si="112"/>
        <v/>
      </c>
      <c r="BD448" s="375" t="str">
        <f t="shared" si="113"/>
        <v/>
      </c>
      <c r="BE448" s="375" t="str">
        <f t="shared" si="114"/>
        <v/>
      </c>
      <c r="BI448" t="str">
        <f>IF(BP448&lt;&gt;"",MAX(BI$3:BI447)+1,"")</f>
        <v/>
      </c>
      <c r="BJ448" t="str">
        <f>IF(BQ448&lt;&gt;"",MAX(BJ$3:BJ447)+1,"")</f>
        <v/>
      </c>
      <c r="BK448" t="str">
        <f>IF(BR448&lt;&gt;"",MAX(BK$3:BK447)+1,"")</f>
        <v/>
      </c>
      <c r="BL448" t="str">
        <f>IF(BS448&lt;&gt;"",MAX(BL$3:BL447)+1,"")</f>
        <v/>
      </c>
      <c r="BM448" t="str">
        <f>IF(BT448&lt;&gt;"",MAX(BM$3:BM447)+1,"")</f>
        <v/>
      </c>
      <c r="BN448" t="str">
        <f>IF(BU448&lt;&gt;"",MAX(BN$3:BN447)+1,"")</f>
        <v/>
      </c>
      <c r="BP448" t="str">
        <f>IF(B448&lt;&gt;"",IF(COUNTIF(BP$3:BP447,B448)&gt;0,"",B448),"")</f>
        <v/>
      </c>
      <c r="BQ448" t="str">
        <f>IF(C448&lt;&gt;"",IF(COUNTIF(BQ$3:BQ447,C448)&gt;0,"",C448),"")</f>
        <v/>
      </c>
      <c r="BR448" t="str">
        <f>IF(D448&lt;&gt;"",IF(COUNTIF(BR$3:BR447,D448)&gt;0,"",D448),"")</f>
        <v/>
      </c>
      <c r="BS448" t="str">
        <f>IF(E448&lt;&gt;"",IF(COUNTIF(BS$3:BS447,E448)&gt;0,"",E448),"")</f>
        <v/>
      </c>
      <c r="BT448" t="str">
        <f>IF(F448&lt;&gt;"",IF(COUNTIF(BT$3:BT447,F448)&gt;0,"",F448),"")</f>
        <v/>
      </c>
      <c r="BU448" t="str">
        <f>IF(G448&lt;&gt;"",IF(COUNTIF(BU$3:BU447,G448)&gt;0,"",G448),"")</f>
        <v/>
      </c>
    </row>
    <row r="449" spans="1:73" ht="18" x14ac:dyDescent="0.2">
      <c r="A449" s="595" t="str">
        <f t="shared" si="103"/>
        <v/>
      </c>
      <c r="B449" s="596"/>
      <c r="C449" s="596"/>
      <c r="D449" s="596"/>
      <c r="E449" s="597"/>
      <c r="F449" s="596"/>
      <c r="G449" s="596"/>
      <c r="H449" s="598"/>
      <c r="I449" s="598"/>
      <c r="J449" s="598"/>
      <c r="K449" s="948"/>
      <c r="L449" s="822"/>
      <c r="M449" s="822"/>
      <c r="N449" s="950"/>
      <c r="O449" s="599"/>
      <c r="P449" s="597"/>
      <c r="Q449" s="597"/>
      <c r="R449" s="597"/>
      <c r="S449" s="600"/>
      <c r="V449" s="362">
        <f t="shared" si="115"/>
        <v>447</v>
      </c>
      <c r="W449" s="601" t="str">
        <f t="shared" si="116"/>
        <v/>
      </c>
      <c r="X449" s="601" t="str">
        <f t="shared" si="104"/>
        <v/>
      </c>
      <c r="Y449" s="601" t="str">
        <f t="shared" si="105"/>
        <v/>
      </c>
      <c r="Z449" s="601" t="str">
        <f t="shared" si="106"/>
        <v/>
      </c>
      <c r="AA449" s="601" t="str">
        <f t="shared" si="107"/>
        <v/>
      </c>
      <c r="AB449" s="601" t="str">
        <f t="shared" si="108"/>
        <v/>
      </c>
      <c r="AD449" s="362" t="str">
        <f>IF(AK449&lt;&gt;"",MAX(AD$3:AD448)+1,"")</f>
        <v/>
      </c>
      <c r="AE449" s="362" t="str">
        <f>IF(AL449&lt;&gt;"",MAX(AE$3:AE448)+1,"")</f>
        <v/>
      </c>
      <c r="AF449" s="362" t="str">
        <f>IF(AM449&lt;&gt;"",MAX(AF$3:AF448)+1,"")</f>
        <v/>
      </c>
      <c r="AG449" s="362" t="str">
        <f>IF(AN449&lt;&gt;"",MAX(AG$3:AG448)+1,"")</f>
        <v/>
      </c>
      <c r="AH449" s="362" t="str">
        <f>IF(AO449&lt;&gt;"",MAX(AH$3:AH448)+1,"")</f>
        <v/>
      </c>
      <c r="AI449" s="362" t="str">
        <f>IF(AP449&lt;&gt;"",MAX(AI$3:AI448)+1,"")</f>
        <v/>
      </c>
      <c r="AK449" s="362" t="str">
        <f>IF(B449="","",IF(COUNTIF($AK$3:AL448,B449)=0,B449,""))</f>
        <v/>
      </c>
      <c r="AL449" s="362" t="str">
        <f>IF(C449="","",IF($B449='Oneri di Urbanizzazione'!$E$29,IF(COUNTIF($AL$3:AL448,$C449)=0,$C449,""),""))</f>
        <v/>
      </c>
      <c r="AM449" s="362" t="str">
        <f>IF(D449="","",IF(AND($B449='Oneri di Urbanizzazione'!$E$29,$C449='Oneri di Urbanizzazione'!$E$31),IF(COUNTIF(AM$3:AM448,$D449)=0,$D449,""),""))</f>
        <v/>
      </c>
      <c r="AN449" s="362" t="str">
        <f>IF(E449="","",IF(AND($B449='Oneri di Urbanizzazione'!$E$29,$C449='Oneri di Urbanizzazione'!$E$31,$D449='Oneri di Urbanizzazione'!$E$34),IF(COUNTIF(AN$3:AN448,$E449)=0,$E449,""),""))</f>
        <v/>
      </c>
      <c r="AO449" s="362" t="str">
        <f>IF(F449="","",IF(AND($B449='Oneri di Urbanizzazione'!$E$29,$C449='Oneri di Urbanizzazione'!$E$31,$D449='Oneri di Urbanizzazione'!$E$34,$E449='Oneri di Urbanizzazione'!$E$36),IF(COUNTIF(AO$3:AO448,$F449)=0,$F449,""),""))</f>
        <v/>
      </c>
      <c r="AP449" s="362" t="str">
        <f>IF(G449="","",IF(AND($B449='Oneri di Urbanizzazione'!$E$29,$C449='Oneri di Urbanizzazione'!$E$31,$D449='Oneri di Urbanizzazione'!$E$34,$E449='Oneri di Urbanizzazione'!$E$36,$F449='Oneri di Urbanizzazione'!$E$38),IF(COUNTIF(AP$3:AP448,$G449)=0,$G449,""),""))</f>
        <v/>
      </c>
      <c r="AY449">
        <f t="shared" si="117"/>
        <v>447</v>
      </c>
      <c r="AZ449" s="375" t="str">
        <f t="shared" si="109"/>
        <v/>
      </c>
      <c r="BA449" s="375" t="str">
        <f t="shared" si="110"/>
        <v/>
      </c>
      <c r="BB449" s="375" t="str">
        <f t="shared" si="111"/>
        <v/>
      </c>
      <c r="BC449" s="375" t="str">
        <f t="shared" si="112"/>
        <v/>
      </c>
      <c r="BD449" s="375" t="str">
        <f t="shared" si="113"/>
        <v/>
      </c>
      <c r="BE449" s="375" t="str">
        <f t="shared" si="114"/>
        <v/>
      </c>
      <c r="BI449" t="str">
        <f>IF(BP449&lt;&gt;"",MAX(BI$3:BI448)+1,"")</f>
        <v/>
      </c>
      <c r="BJ449" t="str">
        <f>IF(BQ449&lt;&gt;"",MAX(BJ$3:BJ448)+1,"")</f>
        <v/>
      </c>
      <c r="BK449" t="str">
        <f>IF(BR449&lt;&gt;"",MAX(BK$3:BK448)+1,"")</f>
        <v/>
      </c>
      <c r="BL449" t="str">
        <f>IF(BS449&lt;&gt;"",MAX(BL$3:BL448)+1,"")</f>
        <v/>
      </c>
      <c r="BM449" t="str">
        <f>IF(BT449&lt;&gt;"",MAX(BM$3:BM448)+1,"")</f>
        <v/>
      </c>
      <c r="BN449" t="str">
        <f>IF(BU449&lt;&gt;"",MAX(BN$3:BN448)+1,"")</f>
        <v/>
      </c>
      <c r="BP449" t="str">
        <f>IF(B449&lt;&gt;"",IF(COUNTIF(BP$3:BP448,B449)&gt;0,"",B449),"")</f>
        <v/>
      </c>
      <c r="BQ449" t="str">
        <f>IF(C449&lt;&gt;"",IF(COUNTIF(BQ$3:BQ448,C449)&gt;0,"",C449),"")</f>
        <v/>
      </c>
      <c r="BR449" t="str">
        <f>IF(D449&lt;&gt;"",IF(COUNTIF(BR$3:BR448,D449)&gt;0,"",D449),"")</f>
        <v/>
      </c>
      <c r="BS449" t="str">
        <f>IF(E449&lt;&gt;"",IF(COUNTIF(BS$3:BS448,E449)&gt;0,"",E449),"")</f>
        <v/>
      </c>
      <c r="BT449" t="str">
        <f>IF(F449&lt;&gt;"",IF(COUNTIF(BT$3:BT448,F449)&gt;0,"",F449),"")</f>
        <v/>
      </c>
      <c r="BU449" t="str">
        <f>IF(G449&lt;&gt;"",IF(COUNTIF(BU$3:BU448,G449)&gt;0,"",G449),"")</f>
        <v/>
      </c>
    </row>
    <row r="450" spans="1:73" ht="18" x14ac:dyDescent="0.2">
      <c r="A450" s="595" t="str">
        <f t="shared" si="103"/>
        <v/>
      </c>
      <c r="B450" s="596"/>
      <c r="C450" s="596"/>
      <c r="D450" s="596"/>
      <c r="E450" s="597"/>
      <c r="F450" s="596"/>
      <c r="G450" s="596"/>
      <c r="H450" s="598"/>
      <c r="I450" s="598"/>
      <c r="J450" s="598"/>
      <c r="K450" s="948"/>
      <c r="L450" s="822"/>
      <c r="M450" s="822"/>
      <c r="N450" s="950"/>
      <c r="O450" s="599"/>
      <c r="P450" s="597"/>
      <c r="Q450" s="597"/>
      <c r="R450" s="597"/>
      <c r="S450" s="600"/>
      <c r="V450" s="362">
        <f t="shared" si="115"/>
        <v>448</v>
      </c>
      <c r="W450" s="601" t="str">
        <f t="shared" si="116"/>
        <v/>
      </c>
      <c r="X450" s="601" t="str">
        <f t="shared" si="104"/>
        <v/>
      </c>
      <c r="Y450" s="601" t="str">
        <f t="shared" si="105"/>
        <v/>
      </c>
      <c r="Z450" s="601" t="str">
        <f t="shared" si="106"/>
        <v/>
      </c>
      <c r="AA450" s="601" t="str">
        <f t="shared" si="107"/>
        <v/>
      </c>
      <c r="AB450" s="601" t="str">
        <f t="shared" si="108"/>
        <v/>
      </c>
      <c r="AD450" s="362" t="str">
        <f>IF(AK450&lt;&gt;"",MAX(AD$3:AD449)+1,"")</f>
        <v/>
      </c>
      <c r="AE450" s="362" t="str">
        <f>IF(AL450&lt;&gt;"",MAX(AE$3:AE449)+1,"")</f>
        <v/>
      </c>
      <c r="AF450" s="362" t="str">
        <f>IF(AM450&lt;&gt;"",MAX(AF$3:AF449)+1,"")</f>
        <v/>
      </c>
      <c r="AG450" s="362" t="str">
        <f>IF(AN450&lt;&gt;"",MAX(AG$3:AG449)+1,"")</f>
        <v/>
      </c>
      <c r="AH450" s="362" t="str">
        <f>IF(AO450&lt;&gt;"",MAX(AH$3:AH449)+1,"")</f>
        <v/>
      </c>
      <c r="AI450" s="362" t="str">
        <f>IF(AP450&lt;&gt;"",MAX(AI$3:AI449)+1,"")</f>
        <v/>
      </c>
      <c r="AK450" s="362" t="str">
        <f>IF(B450="","",IF(COUNTIF($AK$3:AL449,B450)=0,B450,""))</f>
        <v/>
      </c>
      <c r="AL450" s="362" t="str">
        <f>IF(C450="","",IF($B450='Oneri di Urbanizzazione'!$E$29,IF(COUNTIF($AL$3:AL449,$C450)=0,$C450,""),""))</f>
        <v/>
      </c>
      <c r="AM450" s="362" t="str">
        <f>IF(D450="","",IF(AND($B450='Oneri di Urbanizzazione'!$E$29,$C450='Oneri di Urbanizzazione'!$E$31),IF(COUNTIF(AM$3:AM449,$D450)=0,$D450,""),""))</f>
        <v/>
      </c>
      <c r="AN450" s="362" t="str">
        <f>IF(E450="","",IF(AND($B450='Oneri di Urbanizzazione'!$E$29,$C450='Oneri di Urbanizzazione'!$E$31,$D450='Oneri di Urbanizzazione'!$E$34),IF(COUNTIF(AN$3:AN449,$E450)=0,$E450,""),""))</f>
        <v/>
      </c>
      <c r="AO450" s="362" t="str">
        <f>IF(F450="","",IF(AND($B450='Oneri di Urbanizzazione'!$E$29,$C450='Oneri di Urbanizzazione'!$E$31,$D450='Oneri di Urbanizzazione'!$E$34,$E450='Oneri di Urbanizzazione'!$E$36),IF(COUNTIF(AO$3:AO449,$F450)=0,$F450,""),""))</f>
        <v/>
      </c>
      <c r="AP450" s="362" t="str">
        <f>IF(G450="","",IF(AND($B450='Oneri di Urbanizzazione'!$E$29,$C450='Oneri di Urbanizzazione'!$E$31,$D450='Oneri di Urbanizzazione'!$E$34,$E450='Oneri di Urbanizzazione'!$E$36,$F450='Oneri di Urbanizzazione'!$E$38),IF(COUNTIF(AP$3:AP449,$G450)=0,$G450,""),""))</f>
        <v/>
      </c>
      <c r="AY450">
        <f t="shared" si="117"/>
        <v>448</v>
      </c>
      <c r="AZ450" s="375" t="str">
        <f t="shared" si="109"/>
        <v/>
      </c>
      <c r="BA450" s="375" t="str">
        <f t="shared" si="110"/>
        <v/>
      </c>
      <c r="BB450" s="375" t="str">
        <f t="shared" si="111"/>
        <v/>
      </c>
      <c r="BC450" s="375" t="str">
        <f t="shared" si="112"/>
        <v/>
      </c>
      <c r="BD450" s="375" t="str">
        <f t="shared" si="113"/>
        <v/>
      </c>
      <c r="BE450" s="375" t="str">
        <f t="shared" si="114"/>
        <v/>
      </c>
      <c r="BI450" t="str">
        <f>IF(BP450&lt;&gt;"",MAX(BI$3:BI449)+1,"")</f>
        <v/>
      </c>
      <c r="BJ450" t="str">
        <f>IF(BQ450&lt;&gt;"",MAX(BJ$3:BJ449)+1,"")</f>
        <v/>
      </c>
      <c r="BK450" t="str">
        <f>IF(BR450&lt;&gt;"",MAX(BK$3:BK449)+1,"")</f>
        <v/>
      </c>
      <c r="BL450" t="str">
        <f>IF(BS450&lt;&gt;"",MAX(BL$3:BL449)+1,"")</f>
        <v/>
      </c>
      <c r="BM450" t="str">
        <f>IF(BT450&lt;&gt;"",MAX(BM$3:BM449)+1,"")</f>
        <v/>
      </c>
      <c r="BN450" t="str">
        <f>IF(BU450&lt;&gt;"",MAX(BN$3:BN449)+1,"")</f>
        <v/>
      </c>
      <c r="BP450" t="str">
        <f>IF(B450&lt;&gt;"",IF(COUNTIF(BP$3:BP449,B450)&gt;0,"",B450),"")</f>
        <v/>
      </c>
      <c r="BQ450" t="str">
        <f>IF(C450&lt;&gt;"",IF(COUNTIF(BQ$3:BQ449,C450)&gt;0,"",C450),"")</f>
        <v/>
      </c>
      <c r="BR450" t="str">
        <f>IF(D450&lt;&gt;"",IF(COUNTIF(BR$3:BR449,D450)&gt;0,"",D450),"")</f>
        <v/>
      </c>
      <c r="BS450" t="str">
        <f>IF(E450&lt;&gt;"",IF(COUNTIF(BS$3:BS449,E450)&gt;0,"",E450),"")</f>
        <v/>
      </c>
      <c r="BT450" t="str">
        <f>IF(F450&lt;&gt;"",IF(COUNTIF(BT$3:BT449,F450)&gt;0,"",F450),"")</f>
        <v/>
      </c>
      <c r="BU450" t="str">
        <f>IF(G450&lt;&gt;"",IF(COUNTIF(BU$3:BU449,G450)&gt;0,"",G450),"")</f>
        <v/>
      </c>
    </row>
    <row r="451" spans="1:73" ht="18" x14ac:dyDescent="0.2">
      <c r="A451" s="595" t="str">
        <f t="shared" si="103"/>
        <v/>
      </c>
      <c r="B451" s="596"/>
      <c r="C451" s="596"/>
      <c r="D451" s="596"/>
      <c r="E451" s="597"/>
      <c r="F451" s="596"/>
      <c r="G451" s="596"/>
      <c r="H451" s="598"/>
      <c r="I451" s="598"/>
      <c r="J451" s="598"/>
      <c r="K451" s="948"/>
      <c r="L451" s="822"/>
      <c r="M451" s="822"/>
      <c r="N451" s="950"/>
      <c r="O451" s="599"/>
      <c r="P451" s="597"/>
      <c r="Q451" s="597"/>
      <c r="R451" s="597"/>
      <c r="S451" s="600"/>
      <c r="V451" s="362">
        <f t="shared" si="115"/>
        <v>449</v>
      </c>
      <c r="W451" s="601" t="str">
        <f t="shared" si="116"/>
        <v/>
      </c>
      <c r="X451" s="601" t="str">
        <f t="shared" si="104"/>
        <v/>
      </c>
      <c r="Y451" s="601" t="str">
        <f t="shared" si="105"/>
        <v/>
      </c>
      <c r="Z451" s="601" t="str">
        <f t="shared" si="106"/>
        <v/>
      </c>
      <c r="AA451" s="601" t="str">
        <f t="shared" si="107"/>
        <v/>
      </c>
      <c r="AB451" s="601" t="str">
        <f t="shared" si="108"/>
        <v/>
      </c>
      <c r="AD451" s="362" t="str">
        <f>IF(AK451&lt;&gt;"",MAX(AD$3:AD450)+1,"")</f>
        <v/>
      </c>
      <c r="AE451" s="362" t="str">
        <f>IF(AL451&lt;&gt;"",MAX(AE$3:AE450)+1,"")</f>
        <v/>
      </c>
      <c r="AF451" s="362" t="str">
        <f>IF(AM451&lt;&gt;"",MAX(AF$3:AF450)+1,"")</f>
        <v/>
      </c>
      <c r="AG451" s="362" t="str">
        <f>IF(AN451&lt;&gt;"",MAX(AG$3:AG450)+1,"")</f>
        <v/>
      </c>
      <c r="AH451" s="362" t="str">
        <f>IF(AO451&lt;&gt;"",MAX(AH$3:AH450)+1,"")</f>
        <v/>
      </c>
      <c r="AI451" s="362" t="str">
        <f>IF(AP451&lt;&gt;"",MAX(AI$3:AI450)+1,"")</f>
        <v/>
      </c>
      <c r="AK451" s="362" t="str">
        <f>IF(B451="","",IF(COUNTIF($AK$3:AL450,B451)=0,B451,""))</f>
        <v/>
      </c>
      <c r="AL451" s="362" t="str">
        <f>IF(C451="","",IF($B451='Oneri di Urbanizzazione'!$E$29,IF(COUNTIF($AL$3:AL450,$C451)=0,$C451,""),""))</f>
        <v/>
      </c>
      <c r="AM451" s="362" t="str">
        <f>IF(D451="","",IF(AND($B451='Oneri di Urbanizzazione'!$E$29,$C451='Oneri di Urbanizzazione'!$E$31),IF(COUNTIF(AM$3:AM450,$D451)=0,$D451,""),""))</f>
        <v/>
      </c>
      <c r="AN451" s="362" t="str">
        <f>IF(E451="","",IF(AND($B451='Oneri di Urbanizzazione'!$E$29,$C451='Oneri di Urbanizzazione'!$E$31,$D451='Oneri di Urbanizzazione'!$E$34),IF(COUNTIF(AN$3:AN450,$E451)=0,$E451,""),""))</f>
        <v/>
      </c>
      <c r="AO451" s="362" t="str">
        <f>IF(F451="","",IF(AND($B451='Oneri di Urbanizzazione'!$E$29,$C451='Oneri di Urbanizzazione'!$E$31,$D451='Oneri di Urbanizzazione'!$E$34,$E451='Oneri di Urbanizzazione'!$E$36),IF(COUNTIF(AO$3:AO450,$F451)=0,$F451,""),""))</f>
        <v/>
      </c>
      <c r="AP451" s="362" t="str">
        <f>IF(G451="","",IF(AND($B451='Oneri di Urbanizzazione'!$E$29,$C451='Oneri di Urbanizzazione'!$E$31,$D451='Oneri di Urbanizzazione'!$E$34,$E451='Oneri di Urbanizzazione'!$E$36,$F451='Oneri di Urbanizzazione'!$E$38),IF(COUNTIF(AP$3:AP450,$G451)=0,$G451,""),""))</f>
        <v/>
      </c>
      <c r="AY451">
        <f t="shared" si="117"/>
        <v>449</v>
      </c>
      <c r="AZ451" s="375" t="str">
        <f t="shared" si="109"/>
        <v/>
      </c>
      <c r="BA451" s="375" t="str">
        <f t="shared" si="110"/>
        <v/>
      </c>
      <c r="BB451" s="375" t="str">
        <f t="shared" si="111"/>
        <v/>
      </c>
      <c r="BC451" s="375" t="str">
        <f t="shared" si="112"/>
        <v/>
      </c>
      <c r="BD451" s="375" t="str">
        <f t="shared" si="113"/>
        <v/>
      </c>
      <c r="BE451" s="375" t="str">
        <f t="shared" si="114"/>
        <v/>
      </c>
      <c r="BI451" t="str">
        <f>IF(BP451&lt;&gt;"",MAX(BI$3:BI450)+1,"")</f>
        <v/>
      </c>
      <c r="BJ451" t="str">
        <f>IF(BQ451&lt;&gt;"",MAX(BJ$3:BJ450)+1,"")</f>
        <v/>
      </c>
      <c r="BK451" t="str">
        <f>IF(BR451&lt;&gt;"",MAX(BK$3:BK450)+1,"")</f>
        <v/>
      </c>
      <c r="BL451" t="str">
        <f>IF(BS451&lt;&gt;"",MAX(BL$3:BL450)+1,"")</f>
        <v/>
      </c>
      <c r="BM451" t="str">
        <f>IF(BT451&lt;&gt;"",MAX(BM$3:BM450)+1,"")</f>
        <v/>
      </c>
      <c r="BN451" t="str">
        <f>IF(BU451&lt;&gt;"",MAX(BN$3:BN450)+1,"")</f>
        <v/>
      </c>
      <c r="BP451" t="str">
        <f>IF(B451&lt;&gt;"",IF(COUNTIF(BP$3:BP450,B451)&gt;0,"",B451),"")</f>
        <v/>
      </c>
      <c r="BQ451" t="str">
        <f>IF(C451&lt;&gt;"",IF(COUNTIF(BQ$3:BQ450,C451)&gt;0,"",C451),"")</f>
        <v/>
      </c>
      <c r="BR451" t="str">
        <f>IF(D451&lt;&gt;"",IF(COUNTIF(BR$3:BR450,D451)&gt;0,"",D451),"")</f>
        <v/>
      </c>
      <c r="BS451" t="str">
        <f>IF(E451&lt;&gt;"",IF(COUNTIF(BS$3:BS450,E451)&gt;0,"",E451),"")</f>
        <v/>
      </c>
      <c r="BT451" t="str">
        <f>IF(F451&lt;&gt;"",IF(COUNTIF(BT$3:BT450,F451)&gt;0,"",F451),"")</f>
        <v/>
      </c>
      <c r="BU451" t="str">
        <f>IF(G451&lt;&gt;"",IF(COUNTIF(BU$3:BU450,G451)&gt;0,"",G451),"")</f>
        <v/>
      </c>
    </row>
    <row r="452" spans="1:73" ht="18" x14ac:dyDescent="0.2">
      <c r="A452" s="595" t="str">
        <f t="shared" ref="A452:A501" si="118">IF(B452&lt;&gt;"",CONCATENATE(B452,C452,D452,E452,F452,G452),"")</f>
        <v/>
      </c>
      <c r="B452" s="596"/>
      <c r="C452" s="596"/>
      <c r="D452" s="596"/>
      <c r="E452" s="597"/>
      <c r="F452" s="596"/>
      <c r="G452" s="596"/>
      <c r="H452" s="598"/>
      <c r="I452" s="598"/>
      <c r="J452" s="598"/>
      <c r="K452" s="948"/>
      <c r="L452" s="822"/>
      <c r="M452" s="822"/>
      <c r="N452" s="950"/>
      <c r="O452" s="599"/>
      <c r="P452" s="597"/>
      <c r="Q452" s="597"/>
      <c r="R452" s="597"/>
      <c r="S452" s="600"/>
      <c r="V452" s="362">
        <f t="shared" si="115"/>
        <v>450</v>
      </c>
      <c r="W452" s="601" t="str">
        <f t="shared" si="116"/>
        <v/>
      </c>
      <c r="X452" s="601" t="str">
        <f t="shared" ref="X452:X501" si="119">IFERROR(VLOOKUP($V452,AE:AL,8,FALSE),"")</f>
        <v/>
      </c>
      <c r="Y452" s="601" t="str">
        <f t="shared" ref="Y452:Y501" si="120">IFERROR(VLOOKUP($V452,AF:AM,8,FALSE),"")</f>
        <v/>
      </c>
      <c r="Z452" s="601" t="str">
        <f t="shared" ref="Z452:Z501" si="121">IFERROR(VLOOKUP($V452,AG:AN,8,FALSE),"")</f>
        <v/>
      </c>
      <c r="AA452" s="601" t="str">
        <f t="shared" ref="AA452:AA501" si="122">IFERROR(VLOOKUP($V452,AH:AO,8,FALSE),"")</f>
        <v/>
      </c>
      <c r="AB452" s="601" t="str">
        <f t="shared" ref="AB452:AB501" si="123">IFERROR(VLOOKUP($V452,AI:AP,8,FALSE),"")</f>
        <v/>
      </c>
      <c r="AD452" s="362" t="str">
        <f>IF(AK452&lt;&gt;"",MAX(AD$3:AD451)+1,"")</f>
        <v/>
      </c>
      <c r="AE452" s="362" t="str">
        <f>IF(AL452&lt;&gt;"",MAX(AE$3:AE451)+1,"")</f>
        <v/>
      </c>
      <c r="AF452" s="362" t="str">
        <f>IF(AM452&lt;&gt;"",MAX(AF$3:AF451)+1,"")</f>
        <v/>
      </c>
      <c r="AG452" s="362" t="str">
        <f>IF(AN452&lt;&gt;"",MAX(AG$3:AG451)+1,"")</f>
        <v/>
      </c>
      <c r="AH452" s="362" t="str">
        <f>IF(AO452&lt;&gt;"",MAX(AH$3:AH451)+1,"")</f>
        <v/>
      </c>
      <c r="AI452" s="362" t="str">
        <f>IF(AP452&lt;&gt;"",MAX(AI$3:AI451)+1,"")</f>
        <v/>
      </c>
      <c r="AK452" s="362" t="str">
        <f>IF(B452="","",IF(COUNTIF($AK$3:AL451,B452)=0,B452,""))</f>
        <v/>
      </c>
      <c r="AL452" s="362" t="str">
        <f>IF(C452="","",IF($B452='Oneri di Urbanizzazione'!$E$29,IF(COUNTIF($AL$3:AL451,$C452)=0,$C452,""),""))</f>
        <v/>
      </c>
      <c r="AM452" s="362" t="str">
        <f>IF(D452="","",IF(AND($B452='Oneri di Urbanizzazione'!$E$29,$C452='Oneri di Urbanizzazione'!$E$31),IF(COUNTIF(AM$3:AM451,$D452)=0,$D452,""),""))</f>
        <v/>
      </c>
      <c r="AN452" s="362" t="str">
        <f>IF(E452="","",IF(AND($B452='Oneri di Urbanizzazione'!$E$29,$C452='Oneri di Urbanizzazione'!$E$31,$D452='Oneri di Urbanizzazione'!$E$34),IF(COUNTIF(AN$3:AN451,$E452)=0,$E452,""),""))</f>
        <v/>
      </c>
      <c r="AO452" s="362" t="str">
        <f>IF(F452="","",IF(AND($B452='Oneri di Urbanizzazione'!$E$29,$C452='Oneri di Urbanizzazione'!$E$31,$D452='Oneri di Urbanizzazione'!$E$34,$E452='Oneri di Urbanizzazione'!$E$36),IF(COUNTIF(AO$3:AO451,$F452)=0,$F452,""),""))</f>
        <v/>
      </c>
      <c r="AP452" s="362" t="str">
        <f>IF(G452="","",IF(AND($B452='Oneri di Urbanizzazione'!$E$29,$C452='Oneri di Urbanizzazione'!$E$31,$D452='Oneri di Urbanizzazione'!$E$34,$E452='Oneri di Urbanizzazione'!$E$36,$F452='Oneri di Urbanizzazione'!$E$38),IF(COUNTIF(AP$3:AP451,$G452)=0,$G452,""),""))</f>
        <v/>
      </c>
      <c r="AY452">
        <f t="shared" si="117"/>
        <v>450</v>
      </c>
      <c r="AZ452" s="375" t="str">
        <f t="shared" ref="AZ452:AZ501" si="124">IFERROR(VLOOKUP($AY452,BI:BP,8,FALSE),"")</f>
        <v/>
      </c>
      <c r="BA452" s="375" t="str">
        <f t="shared" ref="BA452:BA501" si="125">IFERROR(VLOOKUP($AY452,BJ:BQ,8,FALSE),"")</f>
        <v/>
      </c>
      <c r="BB452" s="375" t="str">
        <f t="shared" ref="BB452:BB501" si="126">IFERROR(VLOOKUP($AY452,BK:BR,8,FALSE),"")</f>
        <v/>
      </c>
      <c r="BC452" s="375" t="str">
        <f t="shared" ref="BC452:BC501" si="127">IFERROR(VLOOKUP($AY452,BL:BS,8,FALSE),"")</f>
        <v/>
      </c>
      <c r="BD452" s="375" t="str">
        <f t="shared" ref="BD452:BD501" si="128">IFERROR(VLOOKUP($AY452,BM:BT,8,FALSE),"")</f>
        <v/>
      </c>
      <c r="BE452" s="375" t="str">
        <f t="shared" ref="BE452:BE501" si="129">IFERROR(VLOOKUP($AY452,BN:BU,8,FALSE),"")</f>
        <v/>
      </c>
      <c r="BI452" t="str">
        <f>IF(BP452&lt;&gt;"",MAX(BI$3:BI451)+1,"")</f>
        <v/>
      </c>
      <c r="BJ452" t="str">
        <f>IF(BQ452&lt;&gt;"",MAX(BJ$3:BJ451)+1,"")</f>
        <v/>
      </c>
      <c r="BK452" t="str">
        <f>IF(BR452&lt;&gt;"",MAX(BK$3:BK451)+1,"")</f>
        <v/>
      </c>
      <c r="BL452" t="str">
        <f>IF(BS452&lt;&gt;"",MAX(BL$3:BL451)+1,"")</f>
        <v/>
      </c>
      <c r="BM452" t="str">
        <f>IF(BT452&lt;&gt;"",MAX(BM$3:BM451)+1,"")</f>
        <v/>
      </c>
      <c r="BN452" t="str">
        <f>IF(BU452&lt;&gt;"",MAX(BN$3:BN451)+1,"")</f>
        <v/>
      </c>
      <c r="BP452" t="str">
        <f>IF(B452&lt;&gt;"",IF(COUNTIF(BP$3:BP451,B452)&gt;0,"",B452),"")</f>
        <v/>
      </c>
      <c r="BQ452" t="str">
        <f>IF(C452&lt;&gt;"",IF(COUNTIF(BQ$3:BQ451,C452)&gt;0,"",C452),"")</f>
        <v/>
      </c>
      <c r="BR452" t="str">
        <f>IF(D452&lt;&gt;"",IF(COUNTIF(BR$3:BR451,D452)&gt;0,"",D452),"")</f>
        <v/>
      </c>
      <c r="BS452" t="str">
        <f>IF(E452&lt;&gt;"",IF(COUNTIF(BS$3:BS451,E452)&gt;0,"",E452),"")</f>
        <v/>
      </c>
      <c r="BT452" t="str">
        <f>IF(F452&lt;&gt;"",IF(COUNTIF(BT$3:BT451,F452)&gt;0,"",F452),"")</f>
        <v/>
      </c>
      <c r="BU452" t="str">
        <f>IF(G452&lt;&gt;"",IF(COUNTIF(BU$3:BU451,G452)&gt;0,"",G452),"")</f>
        <v/>
      </c>
    </row>
    <row r="453" spans="1:73" ht="18" x14ac:dyDescent="0.2">
      <c r="A453" s="595" t="str">
        <f t="shared" si="118"/>
        <v/>
      </c>
      <c r="B453" s="596"/>
      <c r="C453" s="596"/>
      <c r="D453" s="596"/>
      <c r="E453" s="597"/>
      <c r="F453" s="596"/>
      <c r="G453" s="596"/>
      <c r="H453" s="598"/>
      <c r="I453" s="598"/>
      <c r="J453" s="598"/>
      <c r="K453" s="948"/>
      <c r="L453" s="822"/>
      <c r="M453" s="822"/>
      <c r="N453" s="950"/>
      <c r="O453" s="599"/>
      <c r="P453" s="597"/>
      <c r="Q453" s="597"/>
      <c r="R453" s="597"/>
      <c r="S453" s="600"/>
      <c r="V453" s="362">
        <f t="shared" ref="V453:V501" si="130">+V452+1</f>
        <v>451</v>
      </c>
      <c r="W453" s="601" t="str">
        <f t="shared" ref="W453:W501" si="131">IFERROR(VLOOKUP($V452,AD:AK,8,FALSE),"")</f>
        <v/>
      </c>
      <c r="X453" s="601" t="str">
        <f t="shared" si="119"/>
        <v/>
      </c>
      <c r="Y453" s="601" t="str">
        <f t="shared" si="120"/>
        <v/>
      </c>
      <c r="Z453" s="601" t="str">
        <f t="shared" si="121"/>
        <v/>
      </c>
      <c r="AA453" s="601" t="str">
        <f t="shared" si="122"/>
        <v/>
      </c>
      <c r="AB453" s="601" t="str">
        <f t="shared" si="123"/>
        <v/>
      </c>
      <c r="AD453" s="362" t="str">
        <f>IF(AK453&lt;&gt;"",MAX(AD$3:AD452)+1,"")</f>
        <v/>
      </c>
      <c r="AE453" s="362" t="str">
        <f>IF(AL453&lt;&gt;"",MAX(AE$3:AE452)+1,"")</f>
        <v/>
      </c>
      <c r="AF453" s="362" t="str">
        <f>IF(AM453&lt;&gt;"",MAX(AF$3:AF452)+1,"")</f>
        <v/>
      </c>
      <c r="AG453" s="362" t="str">
        <f>IF(AN453&lt;&gt;"",MAX(AG$3:AG452)+1,"")</f>
        <v/>
      </c>
      <c r="AH453" s="362" t="str">
        <f>IF(AO453&lt;&gt;"",MAX(AH$3:AH452)+1,"")</f>
        <v/>
      </c>
      <c r="AI453" s="362" t="str">
        <f>IF(AP453&lt;&gt;"",MAX(AI$3:AI452)+1,"")</f>
        <v/>
      </c>
      <c r="AK453" s="362" t="str">
        <f>IF(B453="","",IF(COUNTIF($AK$3:AL452,B453)=0,B453,""))</f>
        <v/>
      </c>
      <c r="AL453" s="362" t="str">
        <f>IF(C453="","",IF($B453='Oneri di Urbanizzazione'!$E$29,IF(COUNTIF($AL$3:AL452,$C453)=0,$C453,""),""))</f>
        <v/>
      </c>
      <c r="AM453" s="362" t="str">
        <f>IF(D453="","",IF(AND($B453='Oneri di Urbanizzazione'!$E$29,$C453='Oneri di Urbanizzazione'!$E$31),IF(COUNTIF(AM$3:AM452,$D453)=0,$D453,""),""))</f>
        <v/>
      </c>
      <c r="AN453" s="362" t="str">
        <f>IF(E453="","",IF(AND($B453='Oneri di Urbanizzazione'!$E$29,$C453='Oneri di Urbanizzazione'!$E$31,$D453='Oneri di Urbanizzazione'!$E$34),IF(COUNTIF(AN$3:AN452,$E453)=0,$E453,""),""))</f>
        <v/>
      </c>
      <c r="AO453" s="362" t="str">
        <f>IF(F453="","",IF(AND($B453='Oneri di Urbanizzazione'!$E$29,$C453='Oneri di Urbanizzazione'!$E$31,$D453='Oneri di Urbanizzazione'!$E$34,$E453='Oneri di Urbanizzazione'!$E$36),IF(COUNTIF(AO$3:AO452,$F453)=0,$F453,""),""))</f>
        <v/>
      </c>
      <c r="AP453" s="362" t="str">
        <f>IF(G453="","",IF(AND($B453='Oneri di Urbanizzazione'!$E$29,$C453='Oneri di Urbanizzazione'!$E$31,$D453='Oneri di Urbanizzazione'!$E$34,$E453='Oneri di Urbanizzazione'!$E$36,$F453='Oneri di Urbanizzazione'!$E$38),IF(COUNTIF(AP$3:AP452,$G453)=0,$G453,""),""))</f>
        <v/>
      </c>
      <c r="AY453">
        <f t="shared" ref="AY453:AY501" si="132">+AY452+1</f>
        <v>451</v>
      </c>
      <c r="AZ453" s="375" t="str">
        <f t="shared" si="124"/>
        <v/>
      </c>
      <c r="BA453" s="375" t="str">
        <f t="shared" si="125"/>
        <v/>
      </c>
      <c r="BB453" s="375" t="str">
        <f t="shared" si="126"/>
        <v/>
      </c>
      <c r="BC453" s="375" t="str">
        <f t="shared" si="127"/>
        <v/>
      </c>
      <c r="BD453" s="375" t="str">
        <f t="shared" si="128"/>
        <v/>
      </c>
      <c r="BE453" s="375" t="str">
        <f t="shared" si="129"/>
        <v/>
      </c>
      <c r="BI453" t="str">
        <f>IF(BP453&lt;&gt;"",MAX(BI$3:BI452)+1,"")</f>
        <v/>
      </c>
      <c r="BJ453" t="str">
        <f>IF(BQ453&lt;&gt;"",MAX(BJ$3:BJ452)+1,"")</f>
        <v/>
      </c>
      <c r="BK453" t="str">
        <f>IF(BR453&lt;&gt;"",MAX(BK$3:BK452)+1,"")</f>
        <v/>
      </c>
      <c r="BL453" t="str">
        <f>IF(BS453&lt;&gt;"",MAX(BL$3:BL452)+1,"")</f>
        <v/>
      </c>
      <c r="BM453" t="str">
        <f>IF(BT453&lt;&gt;"",MAX(BM$3:BM452)+1,"")</f>
        <v/>
      </c>
      <c r="BN453" t="str">
        <f>IF(BU453&lt;&gt;"",MAX(BN$3:BN452)+1,"")</f>
        <v/>
      </c>
      <c r="BP453" t="str">
        <f>IF(B453&lt;&gt;"",IF(COUNTIF(BP$3:BP452,B453)&gt;0,"",B453),"")</f>
        <v/>
      </c>
      <c r="BQ453" t="str">
        <f>IF(C453&lt;&gt;"",IF(COUNTIF(BQ$3:BQ452,C453)&gt;0,"",C453),"")</f>
        <v/>
      </c>
      <c r="BR453" t="str">
        <f>IF(D453&lt;&gt;"",IF(COUNTIF(BR$3:BR452,D453)&gt;0,"",D453),"")</f>
        <v/>
      </c>
      <c r="BS453" t="str">
        <f>IF(E453&lt;&gt;"",IF(COUNTIF(BS$3:BS452,E453)&gt;0,"",E453),"")</f>
        <v/>
      </c>
      <c r="BT453" t="str">
        <f>IF(F453&lt;&gt;"",IF(COUNTIF(BT$3:BT452,F453)&gt;0,"",F453),"")</f>
        <v/>
      </c>
      <c r="BU453" t="str">
        <f>IF(G453&lt;&gt;"",IF(COUNTIF(BU$3:BU452,G453)&gt;0,"",G453),"")</f>
        <v/>
      </c>
    </row>
    <row r="454" spans="1:73" ht="18" x14ac:dyDescent="0.2">
      <c r="A454" s="595" t="str">
        <f t="shared" si="118"/>
        <v/>
      </c>
      <c r="B454" s="596"/>
      <c r="C454" s="596"/>
      <c r="D454" s="596"/>
      <c r="E454" s="597"/>
      <c r="F454" s="596"/>
      <c r="G454" s="596"/>
      <c r="H454" s="598"/>
      <c r="I454" s="598"/>
      <c r="J454" s="598"/>
      <c r="K454" s="948"/>
      <c r="L454" s="822"/>
      <c r="M454" s="822"/>
      <c r="N454" s="950"/>
      <c r="O454" s="599"/>
      <c r="P454" s="597"/>
      <c r="Q454" s="597"/>
      <c r="R454" s="597"/>
      <c r="S454" s="600"/>
      <c r="V454" s="362">
        <f t="shared" si="130"/>
        <v>452</v>
      </c>
      <c r="W454" s="601" t="str">
        <f t="shared" si="131"/>
        <v/>
      </c>
      <c r="X454" s="601" t="str">
        <f t="shared" si="119"/>
        <v/>
      </c>
      <c r="Y454" s="601" t="str">
        <f t="shared" si="120"/>
        <v/>
      </c>
      <c r="Z454" s="601" t="str">
        <f t="shared" si="121"/>
        <v/>
      </c>
      <c r="AA454" s="601" t="str">
        <f t="shared" si="122"/>
        <v/>
      </c>
      <c r="AB454" s="601" t="str">
        <f t="shared" si="123"/>
        <v/>
      </c>
      <c r="AD454" s="362" t="str">
        <f>IF(AK454&lt;&gt;"",MAX(AD$3:AD453)+1,"")</f>
        <v/>
      </c>
      <c r="AE454" s="362" t="str">
        <f>IF(AL454&lt;&gt;"",MAX(AE$3:AE453)+1,"")</f>
        <v/>
      </c>
      <c r="AF454" s="362" t="str">
        <f>IF(AM454&lt;&gt;"",MAX(AF$3:AF453)+1,"")</f>
        <v/>
      </c>
      <c r="AG454" s="362" t="str">
        <f>IF(AN454&lt;&gt;"",MAX(AG$3:AG453)+1,"")</f>
        <v/>
      </c>
      <c r="AH454" s="362" t="str">
        <f>IF(AO454&lt;&gt;"",MAX(AH$3:AH453)+1,"")</f>
        <v/>
      </c>
      <c r="AI454" s="362" t="str">
        <f>IF(AP454&lt;&gt;"",MAX(AI$3:AI453)+1,"")</f>
        <v/>
      </c>
      <c r="AK454" s="362" t="str">
        <f>IF(B454="","",IF(COUNTIF($AK$3:AL453,B454)=0,B454,""))</f>
        <v/>
      </c>
      <c r="AL454" s="362" t="str">
        <f>IF(C454="","",IF($B454='Oneri di Urbanizzazione'!$E$29,IF(COUNTIF($AL$3:AL453,$C454)=0,$C454,""),""))</f>
        <v/>
      </c>
      <c r="AM454" s="362" t="str">
        <f>IF(D454="","",IF(AND($B454='Oneri di Urbanizzazione'!$E$29,$C454='Oneri di Urbanizzazione'!$E$31),IF(COUNTIF(AM$3:AM453,$D454)=0,$D454,""),""))</f>
        <v/>
      </c>
      <c r="AN454" s="362" t="str">
        <f>IF(E454="","",IF(AND($B454='Oneri di Urbanizzazione'!$E$29,$C454='Oneri di Urbanizzazione'!$E$31,$D454='Oneri di Urbanizzazione'!$E$34),IF(COUNTIF(AN$3:AN453,$E454)=0,$E454,""),""))</f>
        <v/>
      </c>
      <c r="AO454" s="362" t="str">
        <f>IF(F454="","",IF(AND($B454='Oneri di Urbanizzazione'!$E$29,$C454='Oneri di Urbanizzazione'!$E$31,$D454='Oneri di Urbanizzazione'!$E$34,$E454='Oneri di Urbanizzazione'!$E$36),IF(COUNTIF(AO$3:AO453,$F454)=0,$F454,""),""))</f>
        <v/>
      </c>
      <c r="AP454" s="362" t="str">
        <f>IF(G454="","",IF(AND($B454='Oneri di Urbanizzazione'!$E$29,$C454='Oneri di Urbanizzazione'!$E$31,$D454='Oneri di Urbanizzazione'!$E$34,$E454='Oneri di Urbanizzazione'!$E$36,$F454='Oneri di Urbanizzazione'!$E$38),IF(COUNTIF(AP$3:AP453,$G454)=0,$G454,""),""))</f>
        <v/>
      </c>
      <c r="AY454">
        <f t="shared" si="132"/>
        <v>452</v>
      </c>
      <c r="AZ454" s="375" t="str">
        <f t="shared" si="124"/>
        <v/>
      </c>
      <c r="BA454" s="375" t="str">
        <f t="shared" si="125"/>
        <v/>
      </c>
      <c r="BB454" s="375" t="str">
        <f t="shared" si="126"/>
        <v/>
      </c>
      <c r="BC454" s="375" t="str">
        <f t="shared" si="127"/>
        <v/>
      </c>
      <c r="BD454" s="375" t="str">
        <f t="shared" si="128"/>
        <v/>
      </c>
      <c r="BE454" s="375" t="str">
        <f t="shared" si="129"/>
        <v/>
      </c>
      <c r="BI454" t="str">
        <f>IF(BP454&lt;&gt;"",MAX(BI$3:BI453)+1,"")</f>
        <v/>
      </c>
      <c r="BJ454" t="str">
        <f>IF(BQ454&lt;&gt;"",MAX(BJ$3:BJ453)+1,"")</f>
        <v/>
      </c>
      <c r="BK454" t="str">
        <f>IF(BR454&lt;&gt;"",MAX(BK$3:BK453)+1,"")</f>
        <v/>
      </c>
      <c r="BL454" t="str">
        <f>IF(BS454&lt;&gt;"",MAX(BL$3:BL453)+1,"")</f>
        <v/>
      </c>
      <c r="BM454" t="str">
        <f>IF(BT454&lt;&gt;"",MAX(BM$3:BM453)+1,"")</f>
        <v/>
      </c>
      <c r="BN454" t="str">
        <f>IF(BU454&lt;&gt;"",MAX(BN$3:BN453)+1,"")</f>
        <v/>
      </c>
      <c r="BP454" t="str">
        <f>IF(B454&lt;&gt;"",IF(COUNTIF(BP$3:BP453,B454)&gt;0,"",B454),"")</f>
        <v/>
      </c>
      <c r="BQ454" t="str">
        <f>IF(C454&lt;&gt;"",IF(COUNTIF(BQ$3:BQ453,C454)&gt;0,"",C454),"")</f>
        <v/>
      </c>
      <c r="BR454" t="str">
        <f>IF(D454&lt;&gt;"",IF(COUNTIF(BR$3:BR453,D454)&gt;0,"",D454),"")</f>
        <v/>
      </c>
      <c r="BS454" t="str">
        <f>IF(E454&lt;&gt;"",IF(COUNTIF(BS$3:BS453,E454)&gt;0,"",E454),"")</f>
        <v/>
      </c>
      <c r="BT454" t="str">
        <f>IF(F454&lt;&gt;"",IF(COUNTIF(BT$3:BT453,F454)&gt;0,"",F454),"")</f>
        <v/>
      </c>
      <c r="BU454" t="str">
        <f>IF(G454&lt;&gt;"",IF(COUNTIF(BU$3:BU453,G454)&gt;0,"",G454),"")</f>
        <v/>
      </c>
    </row>
    <row r="455" spans="1:73" ht="18" x14ac:dyDescent="0.2">
      <c r="A455" s="595" t="str">
        <f t="shared" si="118"/>
        <v/>
      </c>
      <c r="B455" s="596"/>
      <c r="C455" s="596"/>
      <c r="D455" s="596"/>
      <c r="E455" s="597"/>
      <c r="F455" s="596"/>
      <c r="G455" s="596"/>
      <c r="H455" s="598"/>
      <c r="I455" s="598"/>
      <c r="J455" s="598"/>
      <c r="K455" s="948"/>
      <c r="L455" s="822"/>
      <c r="M455" s="822"/>
      <c r="N455" s="950"/>
      <c r="O455" s="599"/>
      <c r="P455" s="597"/>
      <c r="Q455" s="597"/>
      <c r="R455" s="597"/>
      <c r="S455" s="600"/>
      <c r="V455" s="362">
        <f t="shared" si="130"/>
        <v>453</v>
      </c>
      <c r="W455" s="601" t="str">
        <f t="shared" si="131"/>
        <v/>
      </c>
      <c r="X455" s="601" t="str">
        <f t="shared" si="119"/>
        <v/>
      </c>
      <c r="Y455" s="601" t="str">
        <f t="shared" si="120"/>
        <v/>
      </c>
      <c r="Z455" s="601" t="str">
        <f t="shared" si="121"/>
        <v/>
      </c>
      <c r="AA455" s="601" t="str">
        <f t="shared" si="122"/>
        <v/>
      </c>
      <c r="AB455" s="601" t="str">
        <f t="shared" si="123"/>
        <v/>
      </c>
      <c r="AD455" s="362" t="str">
        <f>IF(AK455&lt;&gt;"",MAX(AD$3:AD454)+1,"")</f>
        <v/>
      </c>
      <c r="AE455" s="362" t="str">
        <f>IF(AL455&lt;&gt;"",MAX(AE$3:AE454)+1,"")</f>
        <v/>
      </c>
      <c r="AF455" s="362" t="str">
        <f>IF(AM455&lt;&gt;"",MAX(AF$3:AF454)+1,"")</f>
        <v/>
      </c>
      <c r="AG455" s="362" t="str">
        <f>IF(AN455&lt;&gt;"",MAX(AG$3:AG454)+1,"")</f>
        <v/>
      </c>
      <c r="AH455" s="362" t="str">
        <f>IF(AO455&lt;&gt;"",MAX(AH$3:AH454)+1,"")</f>
        <v/>
      </c>
      <c r="AI455" s="362" t="str">
        <f>IF(AP455&lt;&gt;"",MAX(AI$3:AI454)+1,"")</f>
        <v/>
      </c>
      <c r="AK455" s="362" t="str">
        <f>IF(B455="","",IF(COUNTIF($AK$3:AL454,B455)=0,B455,""))</f>
        <v/>
      </c>
      <c r="AL455" s="362" t="str">
        <f>IF(C455="","",IF($B455='Oneri di Urbanizzazione'!$E$29,IF(COUNTIF($AL$3:AL454,$C455)=0,$C455,""),""))</f>
        <v/>
      </c>
      <c r="AM455" s="362" t="str">
        <f>IF(D455="","",IF(AND($B455='Oneri di Urbanizzazione'!$E$29,$C455='Oneri di Urbanizzazione'!$E$31),IF(COUNTIF(AM$3:AM454,$D455)=0,$D455,""),""))</f>
        <v/>
      </c>
      <c r="AN455" s="362" t="str">
        <f>IF(E455="","",IF(AND($B455='Oneri di Urbanizzazione'!$E$29,$C455='Oneri di Urbanizzazione'!$E$31,$D455='Oneri di Urbanizzazione'!$E$34),IF(COUNTIF(AN$3:AN454,$E455)=0,$E455,""),""))</f>
        <v/>
      </c>
      <c r="AO455" s="362" t="str">
        <f>IF(F455="","",IF(AND($B455='Oneri di Urbanizzazione'!$E$29,$C455='Oneri di Urbanizzazione'!$E$31,$D455='Oneri di Urbanizzazione'!$E$34,$E455='Oneri di Urbanizzazione'!$E$36),IF(COUNTIF(AO$3:AO454,$F455)=0,$F455,""),""))</f>
        <v/>
      </c>
      <c r="AP455" s="362" t="str">
        <f>IF(G455="","",IF(AND($B455='Oneri di Urbanizzazione'!$E$29,$C455='Oneri di Urbanizzazione'!$E$31,$D455='Oneri di Urbanizzazione'!$E$34,$E455='Oneri di Urbanizzazione'!$E$36,$F455='Oneri di Urbanizzazione'!$E$38),IF(COUNTIF(AP$3:AP454,$G455)=0,$G455,""),""))</f>
        <v/>
      </c>
      <c r="AY455">
        <f t="shared" si="132"/>
        <v>453</v>
      </c>
      <c r="AZ455" s="375" t="str">
        <f t="shared" si="124"/>
        <v/>
      </c>
      <c r="BA455" s="375" t="str">
        <f t="shared" si="125"/>
        <v/>
      </c>
      <c r="BB455" s="375" t="str">
        <f t="shared" si="126"/>
        <v/>
      </c>
      <c r="BC455" s="375" t="str">
        <f t="shared" si="127"/>
        <v/>
      </c>
      <c r="BD455" s="375" t="str">
        <f t="shared" si="128"/>
        <v/>
      </c>
      <c r="BE455" s="375" t="str">
        <f t="shared" si="129"/>
        <v/>
      </c>
      <c r="BI455" t="str">
        <f>IF(BP455&lt;&gt;"",MAX(BI$3:BI454)+1,"")</f>
        <v/>
      </c>
      <c r="BJ455" t="str">
        <f>IF(BQ455&lt;&gt;"",MAX(BJ$3:BJ454)+1,"")</f>
        <v/>
      </c>
      <c r="BK455" t="str">
        <f>IF(BR455&lt;&gt;"",MAX(BK$3:BK454)+1,"")</f>
        <v/>
      </c>
      <c r="BL455" t="str">
        <f>IF(BS455&lt;&gt;"",MAX(BL$3:BL454)+1,"")</f>
        <v/>
      </c>
      <c r="BM455" t="str">
        <f>IF(BT455&lt;&gt;"",MAX(BM$3:BM454)+1,"")</f>
        <v/>
      </c>
      <c r="BN455" t="str">
        <f>IF(BU455&lt;&gt;"",MAX(BN$3:BN454)+1,"")</f>
        <v/>
      </c>
      <c r="BP455" t="str">
        <f>IF(B455&lt;&gt;"",IF(COUNTIF(BP$3:BP454,B455)&gt;0,"",B455),"")</f>
        <v/>
      </c>
      <c r="BQ455" t="str">
        <f>IF(C455&lt;&gt;"",IF(COUNTIF(BQ$3:BQ454,C455)&gt;0,"",C455),"")</f>
        <v/>
      </c>
      <c r="BR455" t="str">
        <f>IF(D455&lt;&gt;"",IF(COUNTIF(BR$3:BR454,D455)&gt;0,"",D455),"")</f>
        <v/>
      </c>
      <c r="BS455" t="str">
        <f>IF(E455&lt;&gt;"",IF(COUNTIF(BS$3:BS454,E455)&gt;0,"",E455),"")</f>
        <v/>
      </c>
      <c r="BT455" t="str">
        <f>IF(F455&lt;&gt;"",IF(COUNTIF(BT$3:BT454,F455)&gt;0,"",F455),"")</f>
        <v/>
      </c>
      <c r="BU455" t="str">
        <f>IF(G455&lt;&gt;"",IF(COUNTIF(BU$3:BU454,G455)&gt;0,"",G455),"")</f>
        <v/>
      </c>
    </row>
    <row r="456" spans="1:73" ht="18" x14ac:dyDescent="0.2">
      <c r="A456" s="595" t="str">
        <f t="shared" si="118"/>
        <v/>
      </c>
      <c r="B456" s="596"/>
      <c r="C456" s="596"/>
      <c r="D456" s="596"/>
      <c r="E456" s="597"/>
      <c r="F456" s="596"/>
      <c r="G456" s="596"/>
      <c r="H456" s="598"/>
      <c r="I456" s="598"/>
      <c r="J456" s="598"/>
      <c r="K456" s="948"/>
      <c r="L456" s="822"/>
      <c r="M456" s="822"/>
      <c r="N456" s="950"/>
      <c r="O456" s="599"/>
      <c r="P456" s="597"/>
      <c r="Q456" s="597"/>
      <c r="R456" s="597"/>
      <c r="S456" s="600"/>
      <c r="V456" s="362">
        <f t="shared" si="130"/>
        <v>454</v>
      </c>
      <c r="W456" s="601" t="str">
        <f t="shared" si="131"/>
        <v/>
      </c>
      <c r="X456" s="601" t="str">
        <f t="shared" si="119"/>
        <v/>
      </c>
      <c r="Y456" s="601" t="str">
        <f t="shared" si="120"/>
        <v/>
      </c>
      <c r="Z456" s="601" t="str">
        <f t="shared" si="121"/>
        <v/>
      </c>
      <c r="AA456" s="601" t="str">
        <f t="shared" si="122"/>
        <v/>
      </c>
      <c r="AB456" s="601" t="str">
        <f t="shared" si="123"/>
        <v/>
      </c>
      <c r="AD456" s="362" t="str">
        <f>IF(AK456&lt;&gt;"",MAX(AD$3:AD455)+1,"")</f>
        <v/>
      </c>
      <c r="AE456" s="362" t="str">
        <f>IF(AL456&lt;&gt;"",MAX(AE$3:AE455)+1,"")</f>
        <v/>
      </c>
      <c r="AF456" s="362" t="str">
        <f>IF(AM456&lt;&gt;"",MAX(AF$3:AF455)+1,"")</f>
        <v/>
      </c>
      <c r="AG456" s="362" t="str">
        <f>IF(AN456&lt;&gt;"",MAX(AG$3:AG455)+1,"")</f>
        <v/>
      </c>
      <c r="AH456" s="362" t="str">
        <f>IF(AO456&lt;&gt;"",MAX(AH$3:AH455)+1,"")</f>
        <v/>
      </c>
      <c r="AI456" s="362" t="str">
        <f>IF(AP456&lt;&gt;"",MAX(AI$3:AI455)+1,"")</f>
        <v/>
      </c>
      <c r="AK456" s="362" t="str">
        <f>IF(B456="","",IF(COUNTIF($AK$3:AL455,B456)=0,B456,""))</f>
        <v/>
      </c>
      <c r="AL456" s="362" t="str">
        <f>IF(C456="","",IF($B456='Oneri di Urbanizzazione'!$E$29,IF(COUNTIF($AL$3:AL455,$C456)=0,$C456,""),""))</f>
        <v/>
      </c>
      <c r="AM456" s="362" t="str">
        <f>IF(D456="","",IF(AND($B456='Oneri di Urbanizzazione'!$E$29,$C456='Oneri di Urbanizzazione'!$E$31),IF(COUNTIF(AM$3:AM455,$D456)=0,$D456,""),""))</f>
        <v/>
      </c>
      <c r="AN456" s="362" t="str">
        <f>IF(E456="","",IF(AND($B456='Oneri di Urbanizzazione'!$E$29,$C456='Oneri di Urbanizzazione'!$E$31,$D456='Oneri di Urbanizzazione'!$E$34),IF(COUNTIF(AN$3:AN455,$E456)=0,$E456,""),""))</f>
        <v/>
      </c>
      <c r="AO456" s="362" t="str">
        <f>IF(F456="","",IF(AND($B456='Oneri di Urbanizzazione'!$E$29,$C456='Oneri di Urbanizzazione'!$E$31,$D456='Oneri di Urbanizzazione'!$E$34,$E456='Oneri di Urbanizzazione'!$E$36),IF(COUNTIF(AO$3:AO455,$F456)=0,$F456,""),""))</f>
        <v/>
      </c>
      <c r="AP456" s="362" t="str">
        <f>IF(G456="","",IF(AND($B456='Oneri di Urbanizzazione'!$E$29,$C456='Oneri di Urbanizzazione'!$E$31,$D456='Oneri di Urbanizzazione'!$E$34,$E456='Oneri di Urbanizzazione'!$E$36,$F456='Oneri di Urbanizzazione'!$E$38),IF(COUNTIF(AP$3:AP455,$G456)=0,$G456,""),""))</f>
        <v/>
      </c>
      <c r="AY456">
        <f t="shared" si="132"/>
        <v>454</v>
      </c>
      <c r="AZ456" s="375" t="str">
        <f t="shared" si="124"/>
        <v/>
      </c>
      <c r="BA456" s="375" t="str">
        <f t="shared" si="125"/>
        <v/>
      </c>
      <c r="BB456" s="375" t="str">
        <f t="shared" si="126"/>
        <v/>
      </c>
      <c r="BC456" s="375" t="str">
        <f t="shared" si="127"/>
        <v/>
      </c>
      <c r="BD456" s="375" t="str">
        <f t="shared" si="128"/>
        <v/>
      </c>
      <c r="BE456" s="375" t="str">
        <f t="shared" si="129"/>
        <v/>
      </c>
      <c r="BI456" t="str">
        <f>IF(BP456&lt;&gt;"",MAX(BI$3:BI455)+1,"")</f>
        <v/>
      </c>
      <c r="BJ456" t="str">
        <f>IF(BQ456&lt;&gt;"",MAX(BJ$3:BJ455)+1,"")</f>
        <v/>
      </c>
      <c r="BK456" t="str">
        <f>IF(BR456&lt;&gt;"",MAX(BK$3:BK455)+1,"")</f>
        <v/>
      </c>
      <c r="BL456" t="str">
        <f>IF(BS456&lt;&gt;"",MAX(BL$3:BL455)+1,"")</f>
        <v/>
      </c>
      <c r="BM456" t="str">
        <f>IF(BT456&lt;&gt;"",MAX(BM$3:BM455)+1,"")</f>
        <v/>
      </c>
      <c r="BN456" t="str">
        <f>IF(BU456&lt;&gt;"",MAX(BN$3:BN455)+1,"")</f>
        <v/>
      </c>
      <c r="BP456" t="str">
        <f>IF(B456&lt;&gt;"",IF(COUNTIF(BP$3:BP455,B456)&gt;0,"",B456),"")</f>
        <v/>
      </c>
      <c r="BQ456" t="str">
        <f>IF(C456&lt;&gt;"",IF(COUNTIF(BQ$3:BQ455,C456)&gt;0,"",C456),"")</f>
        <v/>
      </c>
      <c r="BR456" t="str">
        <f>IF(D456&lt;&gt;"",IF(COUNTIF(BR$3:BR455,D456)&gt;0,"",D456),"")</f>
        <v/>
      </c>
      <c r="BS456" t="str">
        <f>IF(E456&lt;&gt;"",IF(COUNTIF(BS$3:BS455,E456)&gt;0,"",E456),"")</f>
        <v/>
      </c>
      <c r="BT456" t="str">
        <f>IF(F456&lt;&gt;"",IF(COUNTIF(BT$3:BT455,F456)&gt;0,"",F456),"")</f>
        <v/>
      </c>
      <c r="BU456" t="str">
        <f>IF(G456&lt;&gt;"",IF(COUNTIF(BU$3:BU455,G456)&gt;0,"",G456),"")</f>
        <v/>
      </c>
    </row>
    <row r="457" spans="1:73" ht="18" x14ac:dyDescent="0.2">
      <c r="A457" s="595" t="str">
        <f t="shared" si="118"/>
        <v/>
      </c>
      <c r="B457" s="596"/>
      <c r="C457" s="596"/>
      <c r="D457" s="596"/>
      <c r="E457" s="597"/>
      <c r="F457" s="596"/>
      <c r="G457" s="596"/>
      <c r="H457" s="598"/>
      <c r="I457" s="598"/>
      <c r="J457" s="598"/>
      <c r="K457" s="948"/>
      <c r="L457" s="822"/>
      <c r="M457" s="822"/>
      <c r="N457" s="950"/>
      <c r="O457" s="599"/>
      <c r="P457" s="597"/>
      <c r="Q457" s="597"/>
      <c r="R457" s="597"/>
      <c r="S457" s="600"/>
      <c r="V457" s="362">
        <f t="shared" si="130"/>
        <v>455</v>
      </c>
      <c r="W457" s="601" t="str">
        <f t="shared" si="131"/>
        <v/>
      </c>
      <c r="X457" s="601" t="str">
        <f t="shared" si="119"/>
        <v/>
      </c>
      <c r="Y457" s="601" t="str">
        <f t="shared" si="120"/>
        <v/>
      </c>
      <c r="Z457" s="601" t="str">
        <f t="shared" si="121"/>
        <v/>
      </c>
      <c r="AA457" s="601" t="str">
        <f t="shared" si="122"/>
        <v/>
      </c>
      <c r="AB457" s="601" t="str">
        <f t="shared" si="123"/>
        <v/>
      </c>
      <c r="AD457" s="362" t="str">
        <f>IF(AK457&lt;&gt;"",MAX(AD$3:AD456)+1,"")</f>
        <v/>
      </c>
      <c r="AE457" s="362" t="str">
        <f>IF(AL457&lt;&gt;"",MAX(AE$3:AE456)+1,"")</f>
        <v/>
      </c>
      <c r="AF457" s="362" t="str">
        <f>IF(AM457&lt;&gt;"",MAX(AF$3:AF456)+1,"")</f>
        <v/>
      </c>
      <c r="AG457" s="362" t="str">
        <f>IF(AN457&lt;&gt;"",MAX(AG$3:AG456)+1,"")</f>
        <v/>
      </c>
      <c r="AH457" s="362" t="str">
        <f>IF(AO457&lt;&gt;"",MAX(AH$3:AH456)+1,"")</f>
        <v/>
      </c>
      <c r="AI457" s="362" t="str">
        <f>IF(AP457&lt;&gt;"",MAX(AI$3:AI456)+1,"")</f>
        <v/>
      </c>
      <c r="AK457" s="362" t="str">
        <f>IF(B457="","",IF(COUNTIF($AK$3:AL456,B457)=0,B457,""))</f>
        <v/>
      </c>
      <c r="AL457" s="362" t="str">
        <f>IF(C457="","",IF($B457='Oneri di Urbanizzazione'!$E$29,IF(COUNTIF($AL$3:AL456,$C457)=0,$C457,""),""))</f>
        <v/>
      </c>
      <c r="AM457" s="362" t="str">
        <f>IF(D457="","",IF(AND($B457='Oneri di Urbanizzazione'!$E$29,$C457='Oneri di Urbanizzazione'!$E$31),IF(COUNTIF(AM$3:AM456,$D457)=0,$D457,""),""))</f>
        <v/>
      </c>
      <c r="AN457" s="362" t="str">
        <f>IF(E457="","",IF(AND($B457='Oneri di Urbanizzazione'!$E$29,$C457='Oneri di Urbanizzazione'!$E$31,$D457='Oneri di Urbanizzazione'!$E$34),IF(COUNTIF(AN$3:AN456,$E457)=0,$E457,""),""))</f>
        <v/>
      </c>
      <c r="AO457" s="362" t="str">
        <f>IF(F457="","",IF(AND($B457='Oneri di Urbanizzazione'!$E$29,$C457='Oneri di Urbanizzazione'!$E$31,$D457='Oneri di Urbanizzazione'!$E$34,$E457='Oneri di Urbanizzazione'!$E$36),IF(COUNTIF(AO$3:AO456,$F457)=0,$F457,""),""))</f>
        <v/>
      </c>
      <c r="AP457" s="362" t="str">
        <f>IF(G457="","",IF(AND($B457='Oneri di Urbanizzazione'!$E$29,$C457='Oneri di Urbanizzazione'!$E$31,$D457='Oneri di Urbanizzazione'!$E$34,$E457='Oneri di Urbanizzazione'!$E$36,$F457='Oneri di Urbanizzazione'!$E$38),IF(COUNTIF(AP$3:AP456,$G457)=0,$G457,""),""))</f>
        <v/>
      </c>
      <c r="AY457">
        <f t="shared" si="132"/>
        <v>455</v>
      </c>
      <c r="AZ457" s="375" t="str">
        <f t="shared" si="124"/>
        <v/>
      </c>
      <c r="BA457" s="375" t="str">
        <f t="shared" si="125"/>
        <v/>
      </c>
      <c r="BB457" s="375" t="str">
        <f t="shared" si="126"/>
        <v/>
      </c>
      <c r="BC457" s="375" t="str">
        <f t="shared" si="127"/>
        <v/>
      </c>
      <c r="BD457" s="375" t="str">
        <f t="shared" si="128"/>
        <v/>
      </c>
      <c r="BE457" s="375" t="str">
        <f t="shared" si="129"/>
        <v/>
      </c>
      <c r="BI457" t="str">
        <f>IF(BP457&lt;&gt;"",MAX(BI$3:BI456)+1,"")</f>
        <v/>
      </c>
      <c r="BJ457" t="str">
        <f>IF(BQ457&lt;&gt;"",MAX(BJ$3:BJ456)+1,"")</f>
        <v/>
      </c>
      <c r="BK457" t="str">
        <f>IF(BR457&lt;&gt;"",MAX(BK$3:BK456)+1,"")</f>
        <v/>
      </c>
      <c r="BL457" t="str">
        <f>IF(BS457&lt;&gt;"",MAX(BL$3:BL456)+1,"")</f>
        <v/>
      </c>
      <c r="BM457" t="str">
        <f>IF(BT457&lt;&gt;"",MAX(BM$3:BM456)+1,"")</f>
        <v/>
      </c>
      <c r="BN457" t="str">
        <f>IF(BU457&lt;&gt;"",MAX(BN$3:BN456)+1,"")</f>
        <v/>
      </c>
      <c r="BP457" t="str">
        <f>IF(B457&lt;&gt;"",IF(COUNTIF(BP$3:BP456,B457)&gt;0,"",B457),"")</f>
        <v/>
      </c>
      <c r="BQ457" t="str">
        <f>IF(C457&lt;&gt;"",IF(COUNTIF(BQ$3:BQ456,C457)&gt;0,"",C457),"")</f>
        <v/>
      </c>
      <c r="BR457" t="str">
        <f>IF(D457&lt;&gt;"",IF(COUNTIF(BR$3:BR456,D457)&gt;0,"",D457),"")</f>
        <v/>
      </c>
      <c r="BS457" t="str">
        <f>IF(E457&lt;&gt;"",IF(COUNTIF(BS$3:BS456,E457)&gt;0,"",E457),"")</f>
        <v/>
      </c>
      <c r="BT457" t="str">
        <f>IF(F457&lt;&gt;"",IF(COUNTIF(BT$3:BT456,F457)&gt;0,"",F457),"")</f>
        <v/>
      </c>
      <c r="BU457" t="str">
        <f>IF(G457&lt;&gt;"",IF(COUNTIF(BU$3:BU456,G457)&gt;0,"",G457),"")</f>
        <v/>
      </c>
    </row>
    <row r="458" spans="1:73" ht="18" x14ac:dyDescent="0.2">
      <c r="A458" s="595" t="str">
        <f t="shared" si="118"/>
        <v/>
      </c>
      <c r="B458" s="596"/>
      <c r="C458" s="596"/>
      <c r="D458" s="596"/>
      <c r="E458" s="597"/>
      <c r="F458" s="596"/>
      <c r="G458" s="596"/>
      <c r="H458" s="598"/>
      <c r="I458" s="598"/>
      <c r="J458" s="598"/>
      <c r="K458" s="948"/>
      <c r="L458" s="822"/>
      <c r="M458" s="822"/>
      <c r="N458" s="950"/>
      <c r="O458" s="599"/>
      <c r="P458" s="597"/>
      <c r="Q458" s="597"/>
      <c r="R458" s="597"/>
      <c r="S458" s="600"/>
      <c r="V458" s="362">
        <f t="shared" si="130"/>
        <v>456</v>
      </c>
      <c r="W458" s="601" t="str">
        <f t="shared" si="131"/>
        <v/>
      </c>
      <c r="X458" s="601" t="str">
        <f t="shared" si="119"/>
        <v/>
      </c>
      <c r="Y458" s="601" t="str">
        <f t="shared" si="120"/>
        <v/>
      </c>
      <c r="Z458" s="601" t="str">
        <f t="shared" si="121"/>
        <v/>
      </c>
      <c r="AA458" s="601" t="str">
        <f t="shared" si="122"/>
        <v/>
      </c>
      <c r="AB458" s="601" t="str">
        <f t="shared" si="123"/>
        <v/>
      </c>
      <c r="AD458" s="362" t="str">
        <f>IF(AK458&lt;&gt;"",MAX(AD$3:AD457)+1,"")</f>
        <v/>
      </c>
      <c r="AE458" s="362" t="str">
        <f>IF(AL458&lt;&gt;"",MAX(AE$3:AE457)+1,"")</f>
        <v/>
      </c>
      <c r="AF458" s="362" t="str">
        <f>IF(AM458&lt;&gt;"",MAX(AF$3:AF457)+1,"")</f>
        <v/>
      </c>
      <c r="AG458" s="362" t="str">
        <f>IF(AN458&lt;&gt;"",MAX(AG$3:AG457)+1,"")</f>
        <v/>
      </c>
      <c r="AH458" s="362" t="str">
        <f>IF(AO458&lt;&gt;"",MAX(AH$3:AH457)+1,"")</f>
        <v/>
      </c>
      <c r="AI458" s="362" t="str">
        <f>IF(AP458&lt;&gt;"",MAX(AI$3:AI457)+1,"")</f>
        <v/>
      </c>
      <c r="AK458" s="362" t="str">
        <f>IF(B458="","",IF(COUNTIF($AK$3:AL457,B458)=0,B458,""))</f>
        <v/>
      </c>
      <c r="AL458" s="362" t="str">
        <f>IF(C458="","",IF($B458='Oneri di Urbanizzazione'!$E$29,IF(COUNTIF($AL$3:AL457,$C458)=0,$C458,""),""))</f>
        <v/>
      </c>
      <c r="AM458" s="362" t="str">
        <f>IF(D458="","",IF(AND($B458='Oneri di Urbanizzazione'!$E$29,$C458='Oneri di Urbanizzazione'!$E$31),IF(COUNTIF(AM$3:AM457,$D458)=0,$D458,""),""))</f>
        <v/>
      </c>
      <c r="AN458" s="362" t="str">
        <f>IF(E458="","",IF(AND($B458='Oneri di Urbanizzazione'!$E$29,$C458='Oneri di Urbanizzazione'!$E$31,$D458='Oneri di Urbanizzazione'!$E$34),IF(COUNTIF(AN$3:AN457,$E458)=0,$E458,""),""))</f>
        <v/>
      </c>
      <c r="AO458" s="362" t="str">
        <f>IF(F458="","",IF(AND($B458='Oneri di Urbanizzazione'!$E$29,$C458='Oneri di Urbanizzazione'!$E$31,$D458='Oneri di Urbanizzazione'!$E$34,$E458='Oneri di Urbanizzazione'!$E$36),IF(COUNTIF(AO$3:AO457,$F458)=0,$F458,""),""))</f>
        <v/>
      </c>
      <c r="AP458" s="362" t="str">
        <f>IF(G458="","",IF(AND($B458='Oneri di Urbanizzazione'!$E$29,$C458='Oneri di Urbanizzazione'!$E$31,$D458='Oneri di Urbanizzazione'!$E$34,$E458='Oneri di Urbanizzazione'!$E$36,$F458='Oneri di Urbanizzazione'!$E$38),IF(COUNTIF(AP$3:AP457,$G458)=0,$G458,""),""))</f>
        <v/>
      </c>
      <c r="AY458">
        <f t="shared" si="132"/>
        <v>456</v>
      </c>
      <c r="AZ458" s="375" t="str">
        <f t="shared" si="124"/>
        <v/>
      </c>
      <c r="BA458" s="375" t="str">
        <f t="shared" si="125"/>
        <v/>
      </c>
      <c r="BB458" s="375" t="str">
        <f t="shared" si="126"/>
        <v/>
      </c>
      <c r="BC458" s="375" t="str">
        <f t="shared" si="127"/>
        <v/>
      </c>
      <c r="BD458" s="375" t="str">
        <f t="shared" si="128"/>
        <v/>
      </c>
      <c r="BE458" s="375" t="str">
        <f t="shared" si="129"/>
        <v/>
      </c>
      <c r="BI458" t="str">
        <f>IF(BP458&lt;&gt;"",MAX(BI$3:BI457)+1,"")</f>
        <v/>
      </c>
      <c r="BJ458" t="str">
        <f>IF(BQ458&lt;&gt;"",MAX(BJ$3:BJ457)+1,"")</f>
        <v/>
      </c>
      <c r="BK458" t="str">
        <f>IF(BR458&lt;&gt;"",MAX(BK$3:BK457)+1,"")</f>
        <v/>
      </c>
      <c r="BL458" t="str">
        <f>IF(BS458&lt;&gt;"",MAX(BL$3:BL457)+1,"")</f>
        <v/>
      </c>
      <c r="BM458" t="str">
        <f>IF(BT458&lt;&gt;"",MAX(BM$3:BM457)+1,"")</f>
        <v/>
      </c>
      <c r="BN458" t="str">
        <f>IF(BU458&lt;&gt;"",MAX(BN$3:BN457)+1,"")</f>
        <v/>
      </c>
      <c r="BP458" t="str">
        <f>IF(B458&lt;&gt;"",IF(COUNTIF(BP$3:BP457,B458)&gt;0,"",B458),"")</f>
        <v/>
      </c>
      <c r="BQ458" t="str">
        <f>IF(C458&lt;&gt;"",IF(COUNTIF(BQ$3:BQ457,C458)&gt;0,"",C458),"")</f>
        <v/>
      </c>
      <c r="BR458" t="str">
        <f>IF(D458&lt;&gt;"",IF(COUNTIF(BR$3:BR457,D458)&gt;0,"",D458),"")</f>
        <v/>
      </c>
      <c r="BS458" t="str">
        <f>IF(E458&lt;&gt;"",IF(COUNTIF(BS$3:BS457,E458)&gt;0,"",E458),"")</f>
        <v/>
      </c>
      <c r="BT458" t="str">
        <f>IF(F458&lt;&gt;"",IF(COUNTIF(BT$3:BT457,F458)&gt;0,"",F458),"")</f>
        <v/>
      </c>
      <c r="BU458" t="str">
        <f>IF(G458&lt;&gt;"",IF(COUNTIF(BU$3:BU457,G458)&gt;0,"",G458),"")</f>
        <v/>
      </c>
    </row>
    <row r="459" spans="1:73" ht="18" x14ac:dyDescent="0.2">
      <c r="A459" s="595" t="str">
        <f t="shared" si="118"/>
        <v/>
      </c>
      <c r="B459" s="596"/>
      <c r="C459" s="596"/>
      <c r="D459" s="596"/>
      <c r="E459" s="597"/>
      <c r="F459" s="596"/>
      <c r="G459" s="596"/>
      <c r="H459" s="598"/>
      <c r="I459" s="598"/>
      <c r="J459" s="598"/>
      <c r="K459" s="948"/>
      <c r="L459" s="822"/>
      <c r="M459" s="822"/>
      <c r="N459" s="950"/>
      <c r="O459" s="599"/>
      <c r="P459" s="597"/>
      <c r="Q459" s="597"/>
      <c r="R459" s="597"/>
      <c r="S459" s="600"/>
      <c r="V459" s="362">
        <f t="shared" si="130"/>
        <v>457</v>
      </c>
      <c r="W459" s="601" t="str">
        <f t="shared" si="131"/>
        <v/>
      </c>
      <c r="X459" s="601" t="str">
        <f t="shared" si="119"/>
        <v/>
      </c>
      <c r="Y459" s="601" t="str">
        <f t="shared" si="120"/>
        <v/>
      </c>
      <c r="Z459" s="601" t="str">
        <f t="shared" si="121"/>
        <v/>
      </c>
      <c r="AA459" s="601" t="str">
        <f t="shared" si="122"/>
        <v/>
      </c>
      <c r="AB459" s="601" t="str">
        <f t="shared" si="123"/>
        <v/>
      </c>
      <c r="AD459" s="362" t="str">
        <f>IF(AK459&lt;&gt;"",MAX(AD$3:AD458)+1,"")</f>
        <v/>
      </c>
      <c r="AE459" s="362" t="str">
        <f>IF(AL459&lt;&gt;"",MAX(AE$3:AE458)+1,"")</f>
        <v/>
      </c>
      <c r="AF459" s="362" t="str">
        <f>IF(AM459&lt;&gt;"",MAX(AF$3:AF458)+1,"")</f>
        <v/>
      </c>
      <c r="AG459" s="362" t="str">
        <f>IF(AN459&lt;&gt;"",MAX(AG$3:AG458)+1,"")</f>
        <v/>
      </c>
      <c r="AH459" s="362" t="str">
        <f>IF(AO459&lt;&gt;"",MAX(AH$3:AH458)+1,"")</f>
        <v/>
      </c>
      <c r="AI459" s="362" t="str">
        <f>IF(AP459&lt;&gt;"",MAX(AI$3:AI458)+1,"")</f>
        <v/>
      </c>
      <c r="AK459" s="362" t="str">
        <f>IF(B459="","",IF(COUNTIF($AK$3:AL458,B459)=0,B459,""))</f>
        <v/>
      </c>
      <c r="AL459" s="362" t="str">
        <f>IF(C459="","",IF($B459='Oneri di Urbanizzazione'!$E$29,IF(COUNTIF($AL$3:AL458,$C459)=0,$C459,""),""))</f>
        <v/>
      </c>
      <c r="AM459" s="362" t="str">
        <f>IF(D459="","",IF(AND($B459='Oneri di Urbanizzazione'!$E$29,$C459='Oneri di Urbanizzazione'!$E$31),IF(COUNTIF(AM$3:AM458,$D459)=0,$D459,""),""))</f>
        <v/>
      </c>
      <c r="AN459" s="362" t="str">
        <f>IF(E459="","",IF(AND($B459='Oneri di Urbanizzazione'!$E$29,$C459='Oneri di Urbanizzazione'!$E$31,$D459='Oneri di Urbanizzazione'!$E$34),IF(COUNTIF(AN$3:AN458,$E459)=0,$E459,""),""))</f>
        <v/>
      </c>
      <c r="AO459" s="362" t="str">
        <f>IF(F459="","",IF(AND($B459='Oneri di Urbanizzazione'!$E$29,$C459='Oneri di Urbanizzazione'!$E$31,$D459='Oneri di Urbanizzazione'!$E$34,$E459='Oneri di Urbanizzazione'!$E$36),IF(COUNTIF(AO$3:AO458,$F459)=0,$F459,""),""))</f>
        <v/>
      </c>
      <c r="AP459" s="362" t="str">
        <f>IF(G459="","",IF(AND($B459='Oneri di Urbanizzazione'!$E$29,$C459='Oneri di Urbanizzazione'!$E$31,$D459='Oneri di Urbanizzazione'!$E$34,$E459='Oneri di Urbanizzazione'!$E$36,$F459='Oneri di Urbanizzazione'!$E$38),IF(COUNTIF(AP$3:AP458,$G459)=0,$G459,""),""))</f>
        <v/>
      </c>
      <c r="AY459">
        <f t="shared" si="132"/>
        <v>457</v>
      </c>
      <c r="AZ459" s="375" t="str">
        <f t="shared" si="124"/>
        <v/>
      </c>
      <c r="BA459" s="375" t="str">
        <f t="shared" si="125"/>
        <v/>
      </c>
      <c r="BB459" s="375" t="str">
        <f t="shared" si="126"/>
        <v/>
      </c>
      <c r="BC459" s="375" t="str">
        <f t="shared" si="127"/>
        <v/>
      </c>
      <c r="BD459" s="375" t="str">
        <f t="shared" si="128"/>
        <v/>
      </c>
      <c r="BE459" s="375" t="str">
        <f t="shared" si="129"/>
        <v/>
      </c>
      <c r="BI459" t="str">
        <f>IF(BP459&lt;&gt;"",MAX(BI$3:BI458)+1,"")</f>
        <v/>
      </c>
      <c r="BJ459" t="str">
        <f>IF(BQ459&lt;&gt;"",MAX(BJ$3:BJ458)+1,"")</f>
        <v/>
      </c>
      <c r="BK459" t="str">
        <f>IF(BR459&lt;&gt;"",MAX(BK$3:BK458)+1,"")</f>
        <v/>
      </c>
      <c r="BL459" t="str">
        <f>IF(BS459&lt;&gt;"",MAX(BL$3:BL458)+1,"")</f>
        <v/>
      </c>
      <c r="BM459" t="str">
        <f>IF(BT459&lt;&gt;"",MAX(BM$3:BM458)+1,"")</f>
        <v/>
      </c>
      <c r="BN459" t="str">
        <f>IF(BU459&lt;&gt;"",MAX(BN$3:BN458)+1,"")</f>
        <v/>
      </c>
      <c r="BP459" t="str">
        <f>IF(B459&lt;&gt;"",IF(COUNTIF(BP$3:BP458,B459)&gt;0,"",B459),"")</f>
        <v/>
      </c>
      <c r="BQ459" t="str">
        <f>IF(C459&lt;&gt;"",IF(COUNTIF(BQ$3:BQ458,C459)&gt;0,"",C459),"")</f>
        <v/>
      </c>
      <c r="BR459" t="str">
        <f>IF(D459&lt;&gt;"",IF(COUNTIF(BR$3:BR458,D459)&gt;0,"",D459),"")</f>
        <v/>
      </c>
      <c r="BS459" t="str">
        <f>IF(E459&lt;&gt;"",IF(COUNTIF(BS$3:BS458,E459)&gt;0,"",E459),"")</f>
        <v/>
      </c>
      <c r="BT459" t="str">
        <f>IF(F459&lt;&gt;"",IF(COUNTIF(BT$3:BT458,F459)&gt;0,"",F459),"")</f>
        <v/>
      </c>
      <c r="BU459" t="str">
        <f>IF(G459&lt;&gt;"",IF(COUNTIF(BU$3:BU458,G459)&gt;0,"",G459),"")</f>
        <v/>
      </c>
    </row>
    <row r="460" spans="1:73" ht="18" x14ac:dyDescent="0.2">
      <c r="A460" s="595" t="str">
        <f t="shared" si="118"/>
        <v/>
      </c>
      <c r="B460" s="596"/>
      <c r="C460" s="596"/>
      <c r="D460" s="596"/>
      <c r="E460" s="597"/>
      <c r="F460" s="596"/>
      <c r="G460" s="596"/>
      <c r="H460" s="598"/>
      <c r="I460" s="598"/>
      <c r="J460" s="598"/>
      <c r="K460" s="948"/>
      <c r="L460" s="822"/>
      <c r="M460" s="822"/>
      <c r="N460" s="950"/>
      <c r="O460" s="599"/>
      <c r="P460" s="597"/>
      <c r="Q460" s="597"/>
      <c r="R460" s="597"/>
      <c r="S460" s="600"/>
      <c r="V460" s="362">
        <f t="shared" si="130"/>
        <v>458</v>
      </c>
      <c r="W460" s="601" t="str">
        <f t="shared" si="131"/>
        <v/>
      </c>
      <c r="X460" s="601" t="str">
        <f t="shared" si="119"/>
        <v/>
      </c>
      <c r="Y460" s="601" t="str">
        <f t="shared" si="120"/>
        <v/>
      </c>
      <c r="Z460" s="601" t="str">
        <f t="shared" si="121"/>
        <v/>
      </c>
      <c r="AA460" s="601" t="str">
        <f t="shared" si="122"/>
        <v/>
      </c>
      <c r="AB460" s="601" t="str">
        <f t="shared" si="123"/>
        <v/>
      </c>
      <c r="AD460" s="362" t="str">
        <f>IF(AK460&lt;&gt;"",MAX(AD$3:AD459)+1,"")</f>
        <v/>
      </c>
      <c r="AE460" s="362" t="str">
        <f>IF(AL460&lt;&gt;"",MAX(AE$3:AE459)+1,"")</f>
        <v/>
      </c>
      <c r="AF460" s="362" t="str">
        <f>IF(AM460&lt;&gt;"",MAX(AF$3:AF459)+1,"")</f>
        <v/>
      </c>
      <c r="AG460" s="362" t="str">
        <f>IF(AN460&lt;&gt;"",MAX(AG$3:AG459)+1,"")</f>
        <v/>
      </c>
      <c r="AH460" s="362" t="str">
        <f>IF(AO460&lt;&gt;"",MAX(AH$3:AH459)+1,"")</f>
        <v/>
      </c>
      <c r="AI460" s="362" t="str">
        <f>IF(AP460&lt;&gt;"",MAX(AI$3:AI459)+1,"")</f>
        <v/>
      </c>
      <c r="AK460" s="362" t="str">
        <f>IF(B460="","",IF(COUNTIF($AK$3:AL459,B460)=0,B460,""))</f>
        <v/>
      </c>
      <c r="AL460" s="362" t="str">
        <f>IF(C460="","",IF($B460='Oneri di Urbanizzazione'!$E$29,IF(COUNTIF($AL$3:AL459,$C460)=0,$C460,""),""))</f>
        <v/>
      </c>
      <c r="AM460" s="362" t="str">
        <f>IF(D460="","",IF(AND($B460='Oneri di Urbanizzazione'!$E$29,$C460='Oneri di Urbanizzazione'!$E$31),IF(COUNTIF(AM$3:AM459,$D460)=0,$D460,""),""))</f>
        <v/>
      </c>
      <c r="AN460" s="362" t="str">
        <f>IF(E460="","",IF(AND($B460='Oneri di Urbanizzazione'!$E$29,$C460='Oneri di Urbanizzazione'!$E$31,$D460='Oneri di Urbanizzazione'!$E$34),IF(COUNTIF(AN$3:AN459,$E460)=0,$E460,""),""))</f>
        <v/>
      </c>
      <c r="AO460" s="362" t="str">
        <f>IF(F460="","",IF(AND($B460='Oneri di Urbanizzazione'!$E$29,$C460='Oneri di Urbanizzazione'!$E$31,$D460='Oneri di Urbanizzazione'!$E$34,$E460='Oneri di Urbanizzazione'!$E$36),IF(COUNTIF(AO$3:AO459,$F460)=0,$F460,""),""))</f>
        <v/>
      </c>
      <c r="AP460" s="362" t="str">
        <f>IF(G460="","",IF(AND($B460='Oneri di Urbanizzazione'!$E$29,$C460='Oneri di Urbanizzazione'!$E$31,$D460='Oneri di Urbanizzazione'!$E$34,$E460='Oneri di Urbanizzazione'!$E$36,$F460='Oneri di Urbanizzazione'!$E$38),IF(COUNTIF(AP$3:AP459,$G460)=0,$G460,""),""))</f>
        <v/>
      </c>
      <c r="AY460">
        <f t="shared" si="132"/>
        <v>458</v>
      </c>
      <c r="AZ460" s="375" t="str">
        <f t="shared" si="124"/>
        <v/>
      </c>
      <c r="BA460" s="375" t="str">
        <f t="shared" si="125"/>
        <v/>
      </c>
      <c r="BB460" s="375" t="str">
        <f t="shared" si="126"/>
        <v/>
      </c>
      <c r="BC460" s="375" t="str">
        <f t="shared" si="127"/>
        <v/>
      </c>
      <c r="BD460" s="375" t="str">
        <f t="shared" si="128"/>
        <v/>
      </c>
      <c r="BE460" s="375" t="str">
        <f t="shared" si="129"/>
        <v/>
      </c>
      <c r="BI460" t="str">
        <f>IF(BP460&lt;&gt;"",MAX(BI$3:BI459)+1,"")</f>
        <v/>
      </c>
      <c r="BJ460" t="str">
        <f>IF(BQ460&lt;&gt;"",MAX(BJ$3:BJ459)+1,"")</f>
        <v/>
      </c>
      <c r="BK460" t="str">
        <f>IF(BR460&lt;&gt;"",MAX(BK$3:BK459)+1,"")</f>
        <v/>
      </c>
      <c r="BL460" t="str">
        <f>IF(BS460&lt;&gt;"",MAX(BL$3:BL459)+1,"")</f>
        <v/>
      </c>
      <c r="BM460" t="str">
        <f>IF(BT460&lt;&gt;"",MAX(BM$3:BM459)+1,"")</f>
        <v/>
      </c>
      <c r="BN460" t="str">
        <f>IF(BU460&lt;&gt;"",MAX(BN$3:BN459)+1,"")</f>
        <v/>
      </c>
      <c r="BP460" t="str">
        <f>IF(B460&lt;&gt;"",IF(COUNTIF(BP$3:BP459,B460)&gt;0,"",B460),"")</f>
        <v/>
      </c>
      <c r="BQ460" t="str">
        <f>IF(C460&lt;&gt;"",IF(COUNTIF(BQ$3:BQ459,C460)&gt;0,"",C460),"")</f>
        <v/>
      </c>
      <c r="BR460" t="str">
        <f>IF(D460&lt;&gt;"",IF(COUNTIF(BR$3:BR459,D460)&gt;0,"",D460),"")</f>
        <v/>
      </c>
      <c r="BS460" t="str">
        <f>IF(E460&lt;&gt;"",IF(COUNTIF(BS$3:BS459,E460)&gt;0,"",E460),"")</f>
        <v/>
      </c>
      <c r="BT460" t="str">
        <f>IF(F460&lt;&gt;"",IF(COUNTIF(BT$3:BT459,F460)&gt;0,"",F460),"")</f>
        <v/>
      </c>
      <c r="BU460" t="str">
        <f>IF(G460&lt;&gt;"",IF(COUNTIF(BU$3:BU459,G460)&gt;0,"",G460),"")</f>
        <v/>
      </c>
    </row>
    <row r="461" spans="1:73" ht="18" x14ac:dyDescent="0.2">
      <c r="A461" s="595" t="str">
        <f t="shared" si="118"/>
        <v/>
      </c>
      <c r="B461" s="596"/>
      <c r="C461" s="596"/>
      <c r="D461" s="596"/>
      <c r="E461" s="597"/>
      <c r="F461" s="596"/>
      <c r="G461" s="596"/>
      <c r="H461" s="598"/>
      <c r="I461" s="598"/>
      <c r="J461" s="598"/>
      <c r="K461" s="948"/>
      <c r="L461" s="822"/>
      <c r="M461" s="822"/>
      <c r="N461" s="950"/>
      <c r="O461" s="599"/>
      <c r="P461" s="597"/>
      <c r="Q461" s="597"/>
      <c r="R461" s="597"/>
      <c r="S461" s="600"/>
      <c r="V461" s="362">
        <f t="shared" si="130"/>
        <v>459</v>
      </c>
      <c r="W461" s="601" t="str">
        <f t="shared" si="131"/>
        <v/>
      </c>
      <c r="X461" s="601" t="str">
        <f t="shared" si="119"/>
        <v/>
      </c>
      <c r="Y461" s="601" t="str">
        <f t="shared" si="120"/>
        <v/>
      </c>
      <c r="Z461" s="601" t="str">
        <f t="shared" si="121"/>
        <v/>
      </c>
      <c r="AA461" s="601" t="str">
        <f t="shared" si="122"/>
        <v/>
      </c>
      <c r="AB461" s="601" t="str">
        <f t="shared" si="123"/>
        <v/>
      </c>
      <c r="AD461" s="362" t="str">
        <f>IF(AK461&lt;&gt;"",MAX(AD$3:AD460)+1,"")</f>
        <v/>
      </c>
      <c r="AE461" s="362" t="str">
        <f>IF(AL461&lt;&gt;"",MAX(AE$3:AE460)+1,"")</f>
        <v/>
      </c>
      <c r="AF461" s="362" t="str">
        <f>IF(AM461&lt;&gt;"",MAX(AF$3:AF460)+1,"")</f>
        <v/>
      </c>
      <c r="AG461" s="362" t="str">
        <f>IF(AN461&lt;&gt;"",MAX(AG$3:AG460)+1,"")</f>
        <v/>
      </c>
      <c r="AH461" s="362" t="str">
        <f>IF(AO461&lt;&gt;"",MAX(AH$3:AH460)+1,"")</f>
        <v/>
      </c>
      <c r="AI461" s="362" t="str">
        <f>IF(AP461&lt;&gt;"",MAX(AI$3:AI460)+1,"")</f>
        <v/>
      </c>
      <c r="AK461" s="362" t="str">
        <f>IF(B461="","",IF(COUNTIF($AK$3:AL460,B461)=0,B461,""))</f>
        <v/>
      </c>
      <c r="AL461" s="362" t="str">
        <f>IF(C461="","",IF($B461='Oneri di Urbanizzazione'!$E$29,IF(COUNTIF($AL$3:AL460,$C461)=0,$C461,""),""))</f>
        <v/>
      </c>
      <c r="AM461" s="362" t="str">
        <f>IF(D461="","",IF(AND($B461='Oneri di Urbanizzazione'!$E$29,$C461='Oneri di Urbanizzazione'!$E$31),IF(COUNTIF(AM$3:AM460,$D461)=0,$D461,""),""))</f>
        <v/>
      </c>
      <c r="AN461" s="362" t="str">
        <f>IF(E461="","",IF(AND($B461='Oneri di Urbanizzazione'!$E$29,$C461='Oneri di Urbanizzazione'!$E$31,$D461='Oneri di Urbanizzazione'!$E$34),IF(COUNTIF(AN$3:AN460,$E461)=0,$E461,""),""))</f>
        <v/>
      </c>
      <c r="AO461" s="362" t="str">
        <f>IF(F461="","",IF(AND($B461='Oneri di Urbanizzazione'!$E$29,$C461='Oneri di Urbanizzazione'!$E$31,$D461='Oneri di Urbanizzazione'!$E$34,$E461='Oneri di Urbanizzazione'!$E$36),IF(COUNTIF(AO$3:AO460,$F461)=0,$F461,""),""))</f>
        <v/>
      </c>
      <c r="AP461" s="362" t="str">
        <f>IF(G461="","",IF(AND($B461='Oneri di Urbanizzazione'!$E$29,$C461='Oneri di Urbanizzazione'!$E$31,$D461='Oneri di Urbanizzazione'!$E$34,$E461='Oneri di Urbanizzazione'!$E$36,$F461='Oneri di Urbanizzazione'!$E$38),IF(COUNTIF(AP$3:AP460,$G461)=0,$G461,""),""))</f>
        <v/>
      </c>
      <c r="AY461">
        <f t="shared" si="132"/>
        <v>459</v>
      </c>
      <c r="AZ461" s="375" t="str">
        <f t="shared" si="124"/>
        <v/>
      </c>
      <c r="BA461" s="375" t="str">
        <f t="shared" si="125"/>
        <v/>
      </c>
      <c r="BB461" s="375" t="str">
        <f t="shared" si="126"/>
        <v/>
      </c>
      <c r="BC461" s="375" t="str">
        <f t="shared" si="127"/>
        <v/>
      </c>
      <c r="BD461" s="375" t="str">
        <f t="shared" si="128"/>
        <v/>
      </c>
      <c r="BE461" s="375" t="str">
        <f t="shared" si="129"/>
        <v/>
      </c>
      <c r="BI461" t="str">
        <f>IF(BP461&lt;&gt;"",MAX(BI$3:BI460)+1,"")</f>
        <v/>
      </c>
      <c r="BJ461" t="str">
        <f>IF(BQ461&lt;&gt;"",MAX(BJ$3:BJ460)+1,"")</f>
        <v/>
      </c>
      <c r="BK461" t="str">
        <f>IF(BR461&lt;&gt;"",MAX(BK$3:BK460)+1,"")</f>
        <v/>
      </c>
      <c r="BL461" t="str">
        <f>IF(BS461&lt;&gt;"",MAX(BL$3:BL460)+1,"")</f>
        <v/>
      </c>
      <c r="BM461" t="str">
        <f>IF(BT461&lt;&gt;"",MAX(BM$3:BM460)+1,"")</f>
        <v/>
      </c>
      <c r="BN461" t="str">
        <f>IF(BU461&lt;&gt;"",MAX(BN$3:BN460)+1,"")</f>
        <v/>
      </c>
      <c r="BP461" t="str">
        <f>IF(B461&lt;&gt;"",IF(COUNTIF(BP$3:BP460,B461)&gt;0,"",B461),"")</f>
        <v/>
      </c>
      <c r="BQ461" t="str">
        <f>IF(C461&lt;&gt;"",IF(COUNTIF(BQ$3:BQ460,C461)&gt;0,"",C461),"")</f>
        <v/>
      </c>
      <c r="BR461" t="str">
        <f>IF(D461&lt;&gt;"",IF(COUNTIF(BR$3:BR460,D461)&gt;0,"",D461),"")</f>
        <v/>
      </c>
      <c r="BS461" t="str">
        <f>IF(E461&lt;&gt;"",IF(COUNTIF(BS$3:BS460,E461)&gt;0,"",E461),"")</f>
        <v/>
      </c>
      <c r="BT461" t="str">
        <f>IF(F461&lt;&gt;"",IF(COUNTIF(BT$3:BT460,F461)&gt;0,"",F461),"")</f>
        <v/>
      </c>
      <c r="BU461" t="str">
        <f>IF(G461&lt;&gt;"",IF(COUNTIF(BU$3:BU460,G461)&gt;0,"",G461),"")</f>
        <v/>
      </c>
    </row>
    <row r="462" spans="1:73" ht="18" x14ac:dyDescent="0.2">
      <c r="A462" s="595" t="str">
        <f t="shared" si="118"/>
        <v/>
      </c>
      <c r="B462" s="596"/>
      <c r="C462" s="596"/>
      <c r="D462" s="596"/>
      <c r="E462" s="597"/>
      <c r="F462" s="596"/>
      <c r="G462" s="596"/>
      <c r="H462" s="598"/>
      <c r="I462" s="598"/>
      <c r="J462" s="598"/>
      <c r="K462" s="948"/>
      <c r="L462" s="822"/>
      <c r="M462" s="822"/>
      <c r="N462" s="950"/>
      <c r="O462" s="599"/>
      <c r="P462" s="597"/>
      <c r="Q462" s="597"/>
      <c r="R462" s="597"/>
      <c r="S462" s="600"/>
      <c r="V462" s="362">
        <f t="shared" si="130"/>
        <v>460</v>
      </c>
      <c r="W462" s="601" t="str">
        <f t="shared" si="131"/>
        <v/>
      </c>
      <c r="X462" s="601" t="str">
        <f t="shared" si="119"/>
        <v/>
      </c>
      <c r="Y462" s="601" t="str">
        <f t="shared" si="120"/>
        <v/>
      </c>
      <c r="Z462" s="601" t="str">
        <f t="shared" si="121"/>
        <v/>
      </c>
      <c r="AA462" s="601" t="str">
        <f t="shared" si="122"/>
        <v/>
      </c>
      <c r="AB462" s="601" t="str">
        <f t="shared" si="123"/>
        <v/>
      </c>
      <c r="AD462" s="362" t="str">
        <f>IF(AK462&lt;&gt;"",MAX(AD$3:AD461)+1,"")</f>
        <v/>
      </c>
      <c r="AE462" s="362" t="str">
        <f>IF(AL462&lt;&gt;"",MAX(AE$3:AE461)+1,"")</f>
        <v/>
      </c>
      <c r="AF462" s="362" t="str">
        <f>IF(AM462&lt;&gt;"",MAX(AF$3:AF461)+1,"")</f>
        <v/>
      </c>
      <c r="AG462" s="362" t="str">
        <f>IF(AN462&lt;&gt;"",MAX(AG$3:AG461)+1,"")</f>
        <v/>
      </c>
      <c r="AH462" s="362" t="str">
        <f>IF(AO462&lt;&gt;"",MAX(AH$3:AH461)+1,"")</f>
        <v/>
      </c>
      <c r="AI462" s="362" t="str">
        <f>IF(AP462&lt;&gt;"",MAX(AI$3:AI461)+1,"")</f>
        <v/>
      </c>
      <c r="AK462" s="362" t="str">
        <f>IF(B462="","",IF(COUNTIF($AK$3:AL461,B462)=0,B462,""))</f>
        <v/>
      </c>
      <c r="AL462" s="362" t="str">
        <f>IF(C462="","",IF($B462='Oneri di Urbanizzazione'!$E$29,IF(COUNTIF($AL$3:AL461,$C462)=0,$C462,""),""))</f>
        <v/>
      </c>
      <c r="AM462" s="362" t="str">
        <f>IF(D462="","",IF(AND($B462='Oneri di Urbanizzazione'!$E$29,$C462='Oneri di Urbanizzazione'!$E$31),IF(COUNTIF(AM$3:AM461,$D462)=0,$D462,""),""))</f>
        <v/>
      </c>
      <c r="AN462" s="362" t="str">
        <f>IF(E462="","",IF(AND($B462='Oneri di Urbanizzazione'!$E$29,$C462='Oneri di Urbanizzazione'!$E$31,$D462='Oneri di Urbanizzazione'!$E$34),IF(COUNTIF(AN$3:AN461,$E462)=0,$E462,""),""))</f>
        <v/>
      </c>
      <c r="AO462" s="362" t="str">
        <f>IF(F462="","",IF(AND($B462='Oneri di Urbanizzazione'!$E$29,$C462='Oneri di Urbanizzazione'!$E$31,$D462='Oneri di Urbanizzazione'!$E$34,$E462='Oneri di Urbanizzazione'!$E$36),IF(COUNTIF(AO$3:AO461,$F462)=0,$F462,""),""))</f>
        <v/>
      </c>
      <c r="AP462" s="362" t="str">
        <f>IF(G462="","",IF(AND($B462='Oneri di Urbanizzazione'!$E$29,$C462='Oneri di Urbanizzazione'!$E$31,$D462='Oneri di Urbanizzazione'!$E$34,$E462='Oneri di Urbanizzazione'!$E$36,$F462='Oneri di Urbanizzazione'!$E$38),IF(COUNTIF(AP$3:AP461,$G462)=0,$G462,""),""))</f>
        <v/>
      </c>
      <c r="AY462">
        <f t="shared" si="132"/>
        <v>460</v>
      </c>
      <c r="AZ462" s="375" t="str">
        <f t="shared" si="124"/>
        <v/>
      </c>
      <c r="BA462" s="375" t="str">
        <f t="shared" si="125"/>
        <v/>
      </c>
      <c r="BB462" s="375" t="str">
        <f t="shared" si="126"/>
        <v/>
      </c>
      <c r="BC462" s="375" t="str">
        <f t="shared" si="127"/>
        <v/>
      </c>
      <c r="BD462" s="375" t="str">
        <f t="shared" si="128"/>
        <v/>
      </c>
      <c r="BE462" s="375" t="str">
        <f t="shared" si="129"/>
        <v/>
      </c>
      <c r="BI462" t="str">
        <f>IF(BP462&lt;&gt;"",MAX(BI$3:BI461)+1,"")</f>
        <v/>
      </c>
      <c r="BJ462" t="str">
        <f>IF(BQ462&lt;&gt;"",MAX(BJ$3:BJ461)+1,"")</f>
        <v/>
      </c>
      <c r="BK462" t="str">
        <f>IF(BR462&lt;&gt;"",MAX(BK$3:BK461)+1,"")</f>
        <v/>
      </c>
      <c r="BL462" t="str">
        <f>IF(BS462&lt;&gt;"",MAX(BL$3:BL461)+1,"")</f>
        <v/>
      </c>
      <c r="BM462" t="str">
        <f>IF(BT462&lt;&gt;"",MAX(BM$3:BM461)+1,"")</f>
        <v/>
      </c>
      <c r="BN462" t="str">
        <f>IF(BU462&lt;&gt;"",MAX(BN$3:BN461)+1,"")</f>
        <v/>
      </c>
      <c r="BP462" t="str">
        <f>IF(B462&lt;&gt;"",IF(COUNTIF(BP$3:BP461,B462)&gt;0,"",B462),"")</f>
        <v/>
      </c>
      <c r="BQ462" t="str">
        <f>IF(C462&lt;&gt;"",IF(COUNTIF(BQ$3:BQ461,C462)&gt;0,"",C462),"")</f>
        <v/>
      </c>
      <c r="BR462" t="str">
        <f>IF(D462&lt;&gt;"",IF(COUNTIF(BR$3:BR461,D462)&gt;0,"",D462),"")</f>
        <v/>
      </c>
      <c r="BS462" t="str">
        <f>IF(E462&lt;&gt;"",IF(COUNTIF(BS$3:BS461,E462)&gt;0,"",E462),"")</f>
        <v/>
      </c>
      <c r="BT462" t="str">
        <f>IF(F462&lt;&gt;"",IF(COUNTIF(BT$3:BT461,F462)&gt;0,"",F462),"")</f>
        <v/>
      </c>
      <c r="BU462" t="str">
        <f>IF(G462&lt;&gt;"",IF(COUNTIF(BU$3:BU461,G462)&gt;0,"",G462),"")</f>
        <v/>
      </c>
    </row>
    <row r="463" spans="1:73" ht="18" x14ac:dyDescent="0.2">
      <c r="A463" s="595" t="str">
        <f t="shared" si="118"/>
        <v/>
      </c>
      <c r="B463" s="596"/>
      <c r="C463" s="596"/>
      <c r="D463" s="596"/>
      <c r="E463" s="597"/>
      <c r="F463" s="596"/>
      <c r="G463" s="596"/>
      <c r="H463" s="598"/>
      <c r="I463" s="598"/>
      <c r="J463" s="598"/>
      <c r="K463" s="948"/>
      <c r="L463" s="822"/>
      <c r="M463" s="822"/>
      <c r="N463" s="950"/>
      <c r="O463" s="599"/>
      <c r="P463" s="597"/>
      <c r="Q463" s="597"/>
      <c r="R463" s="597"/>
      <c r="S463" s="600"/>
      <c r="V463" s="362">
        <f t="shared" si="130"/>
        <v>461</v>
      </c>
      <c r="W463" s="601" t="str">
        <f t="shared" si="131"/>
        <v/>
      </c>
      <c r="X463" s="601" t="str">
        <f t="shared" si="119"/>
        <v/>
      </c>
      <c r="Y463" s="601" t="str">
        <f t="shared" si="120"/>
        <v/>
      </c>
      <c r="Z463" s="601" t="str">
        <f t="shared" si="121"/>
        <v/>
      </c>
      <c r="AA463" s="601" t="str">
        <f t="shared" si="122"/>
        <v/>
      </c>
      <c r="AB463" s="601" t="str">
        <f t="shared" si="123"/>
        <v/>
      </c>
      <c r="AD463" s="362" t="str">
        <f>IF(AK463&lt;&gt;"",MAX(AD$3:AD462)+1,"")</f>
        <v/>
      </c>
      <c r="AE463" s="362" t="str">
        <f>IF(AL463&lt;&gt;"",MAX(AE$3:AE462)+1,"")</f>
        <v/>
      </c>
      <c r="AF463" s="362" t="str">
        <f>IF(AM463&lt;&gt;"",MAX(AF$3:AF462)+1,"")</f>
        <v/>
      </c>
      <c r="AG463" s="362" t="str">
        <f>IF(AN463&lt;&gt;"",MAX(AG$3:AG462)+1,"")</f>
        <v/>
      </c>
      <c r="AH463" s="362" t="str">
        <f>IF(AO463&lt;&gt;"",MAX(AH$3:AH462)+1,"")</f>
        <v/>
      </c>
      <c r="AI463" s="362" t="str">
        <f>IF(AP463&lt;&gt;"",MAX(AI$3:AI462)+1,"")</f>
        <v/>
      </c>
      <c r="AK463" s="362" t="str">
        <f>IF(B463="","",IF(COUNTIF($AK$3:AL462,B463)=0,B463,""))</f>
        <v/>
      </c>
      <c r="AL463" s="362" t="str">
        <f>IF(C463="","",IF($B463='Oneri di Urbanizzazione'!$E$29,IF(COUNTIF($AL$3:AL462,$C463)=0,$C463,""),""))</f>
        <v/>
      </c>
      <c r="AM463" s="362" t="str">
        <f>IF(D463="","",IF(AND($B463='Oneri di Urbanizzazione'!$E$29,$C463='Oneri di Urbanizzazione'!$E$31),IF(COUNTIF(AM$3:AM462,$D463)=0,$D463,""),""))</f>
        <v/>
      </c>
      <c r="AN463" s="362" t="str">
        <f>IF(E463="","",IF(AND($B463='Oneri di Urbanizzazione'!$E$29,$C463='Oneri di Urbanizzazione'!$E$31,$D463='Oneri di Urbanizzazione'!$E$34),IF(COUNTIF(AN$3:AN462,$E463)=0,$E463,""),""))</f>
        <v/>
      </c>
      <c r="AO463" s="362" t="str">
        <f>IF(F463="","",IF(AND($B463='Oneri di Urbanizzazione'!$E$29,$C463='Oneri di Urbanizzazione'!$E$31,$D463='Oneri di Urbanizzazione'!$E$34,$E463='Oneri di Urbanizzazione'!$E$36),IF(COUNTIF(AO$3:AO462,$F463)=0,$F463,""),""))</f>
        <v/>
      </c>
      <c r="AP463" s="362" t="str">
        <f>IF(G463="","",IF(AND($B463='Oneri di Urbanizzazione'!$E$29,$C463='Oneri di Urbanizzazione'!$E$31,$D463='Oneri di Urbanizzazione'!$E$34,$E463='Oneri di Urbanizzazione'!$E$36,$F463='Oneri di Urbanizzazione'!$E$38),IF(COUNTIF(AP$3:AP462,$G463)=0,$G463,""),""))</f>
        <v/>
      </c>
      <c r="AY463">
        <f t="shared" si="132"/>
        <v>461</v>
      </c>
      <c r="AZ463" s="375" t="str">
        <f t="shared" si="124"/>
        <v/>
      </c>
      <c r="BA463" s="375" t="str">
        <f t="shared" si="125"/>
        <v/>
      </c>
      <c r="BB463" s="375" t="str">
        <f t="shared" si="126"/>
        <v/>
      </c>
      <c r="BC463" s="375" t="str">
        <f t="shared" si="127"/>
        <v/>
      </c>
      <c r="BD463" s="375" t="str">
        <f t="shared" si="128"/>
        <v/>
      </c>
      <c r="BE463" s="375" t="str">
        <f t="shared" si="129"/>
        <v/>
      </c>
      <c r="BI463" t="str">
        <f>IF(BP463&lt;&gt;"",MAX(BI$3:BI462)+1,"")</f>
        <v/>
      </c>
      <c r="BJ463" t="str">
        <f>IF(BQ463&lt;&gt;"",MAX(BJ$3:BJ462)+1,"")</f>
        <v/>
      </c>
      <c r="BK463" t="str">
        <f>IF(BR463&lt;&gt;"",MAX(BK$3:BK462)+1,"")</f>
        <v/>
      </c>
      <c r="BL463" t="str">
        <f>IF(BS463&lt;&gt;"",MAX(BL$3:BL462)+1,"")</f>
        <v/>
      </c>
      <c r="BM463" t="str">
        <f>IF(BT463&lt;&gt;"",MAX(BM$3:BM462)+1,"")</f>
        <v/>
      </c>
      <c r="BN463" t="str">
        <f>IF(BU463&lt;&gt;"",MAX(BN$3:BN462)+1,"")</f>
        <v/>
      </c>
      <c r="BP463" t="str">
        <f>IF(B463&lt;&gt;"",IF(COUNTIF(BP$3:BP462,B463)&gt;0,"",B463),"")</f>
        <v/>
      </c>
      <c r="BQ463" t="str">
        <f>IF(C463&lt;&gt;"",IF(COUNTIF(BQ$3:BQ462,C463)&gt;0,"",C463),"")</f>
        <v/>
      </c>
      <c r="BR463" t="str">
        <f>IF(D463&lt;&gt;"",IF(COUNTIF(BR$3:BR462,D463)&gt;0,"",D463),"")</f>
        <v/>
      </c>
      <c r="BS463" t="str">
        <f>IF(E463&lt;&gt;"",IF(COUNTIF(BS$3:BS462,E463)&gt;0,"",E463),"")</f>
        <v/>
      </c>
      <c r="BT463" t="str">
        <f>IF(F463&lt;&gt;"",IF(COUNTIF(BT$3:BT462,F463)&gt;0,"",F463),"")</f>
        <v/>
      </c>
      <c r="BU463" t="str">
        <f>IF(G463&lt;&gt;"",IF(COUNTIF(BU$3:BU462,G463)&gt;0,"",G463),"")</f>
        <v/>
      </c>
    </row>
    <row r="464" spans="1:73" ht="18" x14ac:dyDescent="0.2">
      <c r="A464" s="595" t="str">
        <f t="shared" si="118"/>
        <v/>
      </c>
      <c r="B464" s="596"/>
      <c r="C464" s="596"/>
      <c r="D464" s="596"/>
      <c r="E464" s="597"/>
      <c r="F464" s="596"/>
      <c r="G464" s="596"/>
      <c r="H464" s="598"/>
      <c r="I464" s="598"/>
      <c r="J464" s="598"/>
      <c r="K464" s="948"/>
      <c r="L464" s="822"/>
      <c r="M464" s="822"/>
      <c r="N464" s="950"/>
      <c r="O464" s="599"/>
      <c r="P464" s="597"/>
      <c r="Q464" s="597"/>
      <c r="R464" s="597"/>
      <c r="S464" s="600"/>
      <c r="V464" s="362">
        <f t="shared" si="130"/>
        <v>462</v>
      </c>
      <c r="W464" s="601" t="str">
        <f t="shared" si="131"/>
        <v/>
      </c>
      <c r="X464" s="601" t="str">
        <f t="shared" si="119"/>
        <v/>
      </c>
      <c r="Y464" s="601" t="str">
        <f t="shared" si="120"/>
        <v/>
      </c>
      <c r="Z464" s="601" t="str">
        <f t="shared" si="121"/>
        <v/>
      </c>
      <c r="AA464" s="601" t="str">
        <f t="shared" si="122"/>
        <v/>
      </c>
      <c r="AB464" s="601" t="str">
        <f t="shared" si="123"/>
        <v/>
      </c>
      <c r="AD464" s="362" t="str">
        <f>IF(AK464&lt;&gt;"",MAX(AD$3:AD463)+1,"")</f>
        <v/>
      </c>
      <c r="AE464" s="362" t="str">
        <f>IF(AL464&lt;&gt;"",MAX(AE$3:AE463)+1,"")</f>
        <v/>
      </c>
      <c r="AF464" s="362" t="str">
        <f>IF(AM464&lt;&gt;"",MAX(AF$3:AF463)+1,"")</f>
        <v/>
      </c>
      <c r="AG464" s="362" t="str">
        <f>IF(AN464&lt;&gt;"",MAX(AG$3:AG463)+1,"")</f>
        <v/>
      </c>
      <c r="AH464" s="362" t="str">
        <f>IF(AO464&lt;&gt;"",MAX(AH$3:AH463)+1,"")</f>
        <v/>
      </c>
      <c r="AI464" s="362" t="str">
        <f>IF(AP464&lt;&gt;"",MAX(AI$3:AI463)+1,"")</f>
        <v/>
      </c>
      <c r="AK464" s="362" t="str">
        <f>IF(B464="","",IF(COUNTIF($AK$3:AL463,B464)=0,B464,""))</f>
        <v/>
      </c>
      <c r="AL464" s="362" t="str">
        <f>IF(C464="","",IF($B464='Oneri di Urbanizzazione'!$E$29,IF(COUNTIF($AL$3:AL463,$C464)=0,$C464,""),""))</f>
        <v/>
      </c>
      <c r="AM464" s="362" t="str">
        <f>IF(D464="","",IF(AND($B464='Oneri di Urbanizzazione'!$E$29,$C464='Oneri di Urbanizzazione'!$E$31),IF(COUNTIF(AM$3:AM463,$D464)=0,$D464,""),""))</f>
        <v/>
      </c>
      <c r="AN464" s="362" t="str">
        <f>IF(E464="","",IF(AND($B464='Oneri di Urbanizzazione'!$E$29,$C464='Oneri di Urbanizzazione'!$E$31,$D464='Oneri di Urbanizzazione'!$E$34),IF(COUNTIF(AN$3:AN463,$E464)=0,$E464,""),""))</f>
        <v/>
      </c>
      <c r="AO464" s="362" t="str">
        <f>IF(F464="","",IF(AND($B464='Oneri di Urbanizzazione'!$E$29,$C464='Oneri di Urbanizzazione'!$E$31,$D464='Oneri di Urbanizzazione'!$E$34,$E464='Oneri di Urbanizzazione'!$E$36),IF(COUNTIF(AO$3:AO463,$F464)=0,$F464,""),""))</f>
        <v/>
      </c>
      <c r="AP464" s="362" t="str">
        <f>IF(G464="","",IF(AND($B464='Oneri di Urbanizzazione'!$E$29,$C464='Oneri di Urbanizzazione'!$E$31,$D464='Oneri di Urbanizzazione'!$E$34,$E464='Oneri di Urbanizzazione'!$E$36,$F464='Oneri di Urbanizzazione'!$E$38),IF(COUNTIF(AP$3:AP463,$G464)=0,$G464,""),""))</f>
        <v/>
      </c>
      <c r="AY464">
        <f t="shared" si="132"/>
        <v>462</v>
      </c>
      <c r="AZ464" s="375" t="str">
        <f t="shared" si="124"/>
        <v/>
      </c>
      <c r="BA464" s="375" t="str">
        <f t="shared" si="125"/>
        <v/>
      </c>
      <c r="BB464" s="375" t="str">
        <f t="shared" si="126"/>
        <v/>
      </c>
      <c r="BC464" s="375" t="str">
        <f t="shared" si="127"/>
        <v/>
      </c>
      <c r="BD464" s="375" t="str">
        <f t="shared" si="128"/>
        <v/>
      </c>
      <c r="BE464" s="375" t="str">
        <f t="shared" si="129"/>
        <v/>
      </c>
      <c r="BI464" t="str">
        <f>IF(BP464&lt;&gt;"",MAX(BI$3:BI463)+1,"")</f>
        <v/>
      </c>
      <c r="BJ464" t="str">
        <f>IF(BQ464&lt;&gt;"",MAX(BJ$3:BJ463)+1,"")</f>
        <v/>
      </c>
      <c r="BK464" t="str">
        <f>IF(BR464&lt;&gt;"",MAX(BK$3:BK463)+1,"")</f>
        <v/>
      </c>
      <c r="BL464" t="str">
        <f>IF(BS464&lt;&gt;"",MAX(BL$3:BL463)+1,"")</f>
        <v/>
      </c>
      <c r="BM464" t="str">
        <f>IF(BT464&lt;&gt;"",MAX(BM$3:BM463)+1,"")</f>
        <v/>
      </c>
      <c r="BN464" t="str">
        <f>IF(BU464&lt;&gt;"",MAX(BN$3:BN463)+1,"")</f>
        <v/>
      </c>
      <c r="BP464" t="str">
        <f>IF(B464&lt;&gt;"",IF(COUNTIF(BP$3:BP463,B464)&gt;0,"",B464),"")</f>
        <v/>
      </c>
      <c r="BQ464" t="str">
        <f>IF(C464&lt;&gt;"",IF(COUNTIF(BQ$3:BQ463,C464)&gt;0,"",C464),"")</f>
        <v/>
      </c>
      <c r="BR464" t="str">
        <f>IF(D464&lt;&gt;"",IF(COUNTIF(BR$3:BR463,D464)&gt;0,"",D464),"")</f>
        <v/>
      </c>
      <c r="BS464" t="str">
        <f>IF(E464&lt;&gt;"",IF(COUNTIF(BS$3:BS463,E464)&gt;0,"",E464),"")</f>
        <v/>
      </c>
      <c r="BT464" t="str">
        <f>IF(F464&lt;&gt;"",IF(COUNTIF(BT$3:BT463,F464)&gt;0,"",F464),"")</f>
        <v/>
      </c>
      <c r="BU464" t="str">
        <f>IF(G464&lt;&gt;"",IF(COUNTIF(BU$3:BU463,G464)&gt;0,"",G464),"")</f>
        <v/>
      </c>
    </row>
    <row r="465" spans="1:73" ht="18" x14ac:dyDescent="0.2">
      <c r="A465" s="595" t="str">
        <f t="shared" si="118"/>
        <v/>
      </c>
      <c r="B465" s="596"/>
      <c r="C465" s="596"/>
      <c r="D465" s="596"/>
      <c r="E465" s="597"/>
      <c r="F465" s="596"/>
      <c r="G465" s="596"/>
      <c r="H465" s="598"/>
      <c r="I465" s="598"/>
      <c r="J465" s="598"/>
      <c r="K465" s="948"/>
      <c r="L465" s="822"/>
      <c r="M465" s="822"/>
      <c r="N465" s="950"/>
      <c r="O465" s="599"/>
      <c r="P465" s="597"/>
      <c r="Q465" s="597"/>
      <c r="R465" s="597"/>
      <c r="S465" s="600"/>
      <c r="V465" s="362">
        <f t="shared" si="130"/>
        <v>463</v>
      </c>
      <c r="W465" s="601" t="str">
        <f t="shared" si="131"/>
        <v/>
      </c>
      <c r="X465" s="601" t="str">
        <f t="shared" si="119"/>
        <v/>
      </c>
      <c r="Y465" s="601" t="str">
        <f t="shared" si="120"/>
        <v/>
      </c>
      <c r="Z465" s="601" t="str">
        <f t="shared" si="121"/>
        <v/>
      </c>
      <c r="AA465" s="601" t="str">
        <f t="shared" si="122"/>
        <v/>
      </c>
      <c r="AB465" s="601" t="str">
        <f t="shared" si="123"/>
        <v/>
      </c>
      <c r="AD465" s="362" t="str">
        <f>IF(AK465&lt;&gt;"",MAX(AD$3:AD464)+1,"")</f>
        <v/>
      </c>
      <c r="AE465" s="362" t="str">
        <f>IF(AL465&lt;&gt;"",MAX(AE$3:AE464)+1,"")</f>
        <v/>
      </c>
      <c r="AF465" s="362" t="str">
        <f>IF(AM465&lt;&gt;"",MAX(AF$3:AF464)+1,"")</f>
        <v/>
      </c>
      <c r="AG465" s="362" t="str">
        <f>IF(AN465&lt;&gt;"",MAX(AG$3:AG464)+1,"")</f>
        <v/>
      </c>
      <c r="AH465" s="362" t="str">
        <f>IF(AO465&lt;&gt;"",MAX(AH$3:AH464)+1,"")</f>
        <v/>
      </c>
      <c r="AI465" s="362" t="str">
        <f>IF(AP465&lt;&gt;"",MAX(AI$3:AI464)+1,"")</f>
        <v/>
      </c>
      <c r="AK465" s="362" t="str">
        <f>IF(B465="","",IF(COUNTIF($AK$3:AL464,B465)=0,B465,""))</f>
        <v/>
      </c>
      <c r="AL465" s="362" t="str">
        <f>IF(C465="","",IF($B465='Oneri di Urbanizzazione'!$E$29,IF(COUNTIF($AL$3:AL464,$C465)=0,$C465,""),""))</f>
        <v/>
      </c>
      <c r="AM465" s="362" t="str">
        <f>IF(D465="","",IF(AND($B465='Oneri di Urbanizzazione'!$E$29,$C465='Oneri di Urbanizzazione'!$E$31),IF(COUNTIF(AM$3:AM464,$D465)=0,$D465,""),""))</f>
        <v/>
      </c>
      <c r="AN465" s="362" t="str">
        <f>IF(E465="","",IF(AND($B465='Oneri di Urbanizzazione'!$E$29,$C465='Oneri di Urbanizzazione'!$E$31,$D465='Oneri di Urbanizzazione'!$E$34),IF(COUNTIF(AN$3:AN464,$E465)=0,$E465,""),""))</f>
        <v/>
      </c>
      <c r="AO465" s="362" t="str">
        <f>IF(F465="","",IF(AND($B465='Oneri di Urbanizzazione'!$E$29,$C465='Oneri di Urbanizzazione'!$E$31,$D465='Oneri di Urbanizzazione'!$E$34,$E465='Oneri di Urbanizzazione'!$E$36),IF(COUNTIF(AO$3:AO464,$F465)=0,$F465,""),""))</f>
        <v/>
      </c>
      <c r="AP465" s="362" t="str">
        <f>IF(G465="","",IF(AND($B465='Oneri di Urbanizzazione'!$E$29,$C465='Oneri di Urbanizzazione'!$E$31,$D465='Oneri di Urbanizzazione'!$E$34,$E465='Oneri di Urbanizzazione'!$E$36,$F465='Oneri di Urbanizzazione'!$E$38),IF(COUNTIF(AP$3:AP464,$G465)=0,$G465,""),""))</f>
        <v/>
      </c>
      <c r="AY465">
        <f t="shared" si="132"/>
        <v>463</v>
      </c>
      <c r="AZ465" s="375" t="str">
        <f t="shared" si="124"/>
        <v/>
      </c>
      <c r="BA465" s="375" t="str">
        <f t="shared" si="125"/>
        <v/>
      </c>
      <c r="BB465" s="375" t="str">
        <f t="shared" si="126"/>
        <v/>
      </c>
      <c r="BC465" s="375" t="str">
        <f t="shared" si="127"/>
        <v/>
      </c>
      <c r="BD465" s="375" t="str">
        <f t="shared" si="128"/>
        <v/>
      </c>
      <c r="BE465" s="375" t="str">
        <f t="shared" si="129"/>
        <v/>
      </c>
      <c r="BI465" t="str">
        <f>IF(BP465&lt;&gt;"",MAX(BI$3:BI464)+1,"")</f>
        <v/>
      </c>
      <c r="BJ465" t="str">
        <f>IF(BQ465&lt;&gt;"",MAX(BJ$3:BJ464)+1,"")</f>
        <v/>
      </c>
      <c r="BK465" t="str">
        <f>IF(BR465&lt;&gt;"",MAX(BK$3:BK464)+1,"")</f>
        <v/>
      </c>
      <c r="BL465" t="str">
        <f>IF(BS465&lt;&gt;"",MAX(BL$3:BL464)+1,"")</f>
        <v/>
      </c>
      <c r="BM465" t="str">
        <f>IF(BT465&lt;&gt;"",MAX(BM$3:BM464)+1,"")</f>
        <v/>
      </c>
      <c r="BN465" t="str">
        <f>IF(BU465&lt;&gt;"",MAX(BN$3:BN464)+1,"")</f>
        <v/>
      </c>
      <c r="BP465" t="str">
        <f>IF(B465&lt;&gt;"",IF(COUNTIF(BP$3:BP464,B465)&gt;0,"",B465),"")</f>
        <v/>
      </c>
      <c r="BQ465" t="str">
        <f>IF(C465&lt;&gt;"",IF(COUNTIF(BQ$3:BQ464,C465)&gt;0,"",C465),"")</f>
        <v/>
      </c>
      <c r="BR465" t="str">
        <f>IF(D465&lt;&gt;"",IF(COUNTIF(BR$3:BR464,D465)&gt;0,"",D465),"")</f>
        <v/>
      </c>
      <c r="BS465" t="str">
        <f>IF(E465&lt;&gt;"",IF(COUNTIF(BS$3:BS464,E465)&gt;0,"",E465),"")</f>
        <v/>
      </c>
      <c r="BT465" t="str">
        <f>IF(F465&lt;&gt;"",IF(COUNTIF(BT$3:BT464,F465)&gt;0,"",F465),"")</f>
        <v/>
      </c>
      <c r="BU465" t="str">
        <f>IF(G465&lt;&gt;"",IF(COUNTIF(BU$3:BU464,G465)&gt;0,"",G465),"")</f>
        <v/>
      </c>
    </row>
    <row r="466" spans="1:73" ht="18" x14ac:dyDescent="0.2">
      <c r="A466" s="595" t="str">
        <f t="shared" si="118"/>
        <v/>
      </c>
      <c r="B466" s="596"/>
      <c r="C466" s="596"/>
      <c r="D466" s="596"/>
      <c r="E466" s="597"/>
      <c r="F466" s="596"/>
      <c r="G466" s="596"/>
      <c r="H466" s="598"/>
      <c r="I466" s="598"/>
      <c r="J466" s="598"/>
      <c r="K466" s="948"/>
      <c r="L466" s="822"/>
      <c r="M466" s="822"/>
      <c r="N466" s="950"/>
      <c r="O466" s="599"/>
      <c r="P466" s="597"/>
      <c r="Q466" s="597"/>
      <c r="R466" s="597"/>
      <c r="S466" s="600"/>
      <c r="V466" s="362">
        <f t="shared" si="130"/>
        <v>464</v>
      </c>
      <c r="W466" s="601" t="str">
        <f t="shared" si="131"/>
        <v/>
      </c>
      <c r="X466" s="601" t="str">
        <f t="shared" si="119"/>
        <v/>
      </c>
      <c r="Y466" s="601" t="str">
        <f t="shared" si="120"/>
        <v/>
      </c>
      <c r="Z466" s="601" t="str">
        <f t="shared" si="121"/>
        <v/>
      </c>
      <c r="AA466" s="601" t="str">
        <f t="shared" si="122"/>
        <v/>
      </c>
      <c r="AB466" s="601" t="str">
        <f t="shared" si="123"/>
        <v/>
      </c>
      <c r="AD466" s="362" t="str">
        <f>IF(AK466&lt;&gt;"",MAX(AD$3:AD465)+1,"")</f>
        <v/>
      </c>
      <c r="AE466" s="362" t="str">
        <f>IF(AL466&lt;&gt;"",MAX(AE$3:AE465)+1,"")</f>
        <v/>
      </c>
      <c r="AF466" s="362" t="str">
        <f>IF(AM466&lt;&gt;"",MAX(AF$3:AF465)+1,"")</f>
        <v/>
      </c>
      <c r="AG466" s="362" t="str">
        <f>IF(AN466&lt;&gt;"",MAX(AG$3:AG465)+1,"")</f>
        <v/>
      </c>
      <c r="AH466" s="362" t="str">
        <f>IF(AO466&lt;&gt;"",MAX(AH$3:AH465)+1,"")</f>
        <v/>
      </c>
      <c r="AI466" s="362" t="str">
        <f>IF(AP466&lt;&gt;"",MAX(AI$3:AI465)+1,"")</f>
        <v/>
      </c>
      <c r="AK466" s="362" t="str">
        <f>IF(B466="","",IF(COUNTIF($AK$3:AL465,B466)=0,B466,""))</f>
        <v/>
      </c>
      <c r="AL466" s="362" t="str">
        <f>IF(C466="","",IF($B466='Oneri di Urbanizzazione'!$E$29,IF(COUNTIF($AL$3:AL465,$C466)=0,$C466,""),""))</f>
        <v/>
      </c>
      <c r="AM466" s="362" t="str">
        <f>IF(D466="","",IF(AND($B466='Oneri di Urbanizzazione'!$E$29,$C466='Oneri di Urbanizzazione'!$E$31),IF(COUNTIF(AM$3:AM465,$D466)=0,$D466,""),""))</f>
        <v/>
      </c>
      <c r="AN466" s="362" t="str">
        <f>IF(E466="","",IF(AND($B466='Oneri di Urbanizzazione'!$E$29,$C466='Oneri di Urbanizzazione'!$E$31,$D466='Oneri di Urbanizzazione'!$E$34),IF(COUNTIF(AN$3:AN465,$E466)=0,$E466,""),""))</f>
        <v/>
      </c>
      <c r="AO466" s="362" t="str">
        <f>IF(F466="","",IF(AND($B466='Oneri di Urbanizzazione'!$E$29,$C466='Oneri di Urbanizzazione'!$E$31,$D466='Oneri di Urbanizzazione'!$E$34,$E466='Oneri di Urbanizzazione'!$E$36),IF(COUNTIF(AO$3:AO465,$F466)=0,$F466,""),""))</f>
        <v/>
      </c>
      <c r="AP466" s="362" t="str">
        <f>IF(G466="","",IF(AND($B466='Oneri di Urbanizzazione'!$E$29,$C466='Oneri di Urbanizzazione'!$E$31,$D466='Oneri di Urbanizzazione'!$E$34,$E466='Oneri di Urbanizzazione'!$E$36,$F466='Oneri di Urbanizzazione'!$E$38),IF(COUNTIF(AP$3:AP465,$G466)=0,$G466,""),""))</f>
        <v/>
      </c>
      <c r="AY466">
        <f t="shared" si="132"/>
        <v>464</v>
      </c>
      <c r="AZ466" s="375" t="str">
        <f t="shared" si="124"/>
        <v/>
      </c>
      <c r="BA466" s="375" t="str">
        <f t="shared" si="125"/>
        <v/>
      </c>
      <c r="BB466" s="375" t="str">
        <f t="shared" si="126"/>
        <v/>
      </c>
      <c r="BC466" s="375" t="str">
        <f t="shared" si="127"/>
        <v/>
      </c>
      <c r="BD466" s="375" t="str">
        <f t="shared" si="128"/>
        <v/>
      </c>
      <c r="BE466" s="375" t="str">
        <f t="shared" si="129"/>
        <v/>
      </c>
      <c r="BI466" t="str">
        <f>IF(BP466&lt;&gt;"",MAX(BI$3:BI465)+1,"")</f>
        <v/>
      </c>
      <c r="BJ466" t="str">
        <f>IF(BQ466&lt;&gt;"",MAX(BJ$3:BJ465)+1,"")</f>
        <v/>
      </c>
      <c r="BK466" t="str">
        <f>IF(BR466&lt;&gt;"",MAX(BK$3:BK465)+1,"")</f>
        <v/>
      </c>
      <c r="BL466" t="str">
        <f>IF(BS466&lt;&gt;"",MAX(BL$3:BL465)+1,"")</f>
        <v/>
      </c>
      <c r="BM466" t="str">
        <f>IF(BT466&lt;&gt;"",MAX(BM$3:BM465)+1,"")</f>
        <v/>
      </c>
      <c r="BN466" t="str">
        <f>IF(BU466&lt;&gt;"",MAX(BN$3:BN465)+1,"")</f>
        <v/>
      </c>
      <c r="BP466" t="str">
        <f>IF(B466&lt;&gt;"",IF(COUNTIF(BP$3:BP465,B466)&gt;0,"",B466),"")</f>
        <v/>
      </c>
      <c r="BQ466" t="str">
        <f>IF(C466&lt;&gt;"",IF(COUNTIF(BQ$3:BQ465,C466)&gt;0,"",C466),"")</f>
        <v/>
      </c>
      <c r="BR466" t="str">
        <f>IF(D466&lt;&gt;"",IF(COUNTIF(BR$3:BR465,D466)&gt;0,"",D466),"")</f>
        <v/>
      </c>
      <c r="BS466" t="str">
        <f>IF(E466&lt;&gt;"",IF(COUNTIF(BS$3:BS465,E466)&gt;0,"",E466),"")</f>
        <v/>
      </c>
      <c r="BT466" t="str">
        <f>IF(F466&lt;&gt;"",IF(COUNTIF(BT$3:BT465,F466)&gt;0,"",F466),"")</f>
        <v/>
      </c>
      <c r="BU466" t="str">
        <f>IF(G466&lt;&gt;"",IF(COUNTIF(BU$3:BU465,G466)&gt;0,"",G466),"")</f>
        <v/>
      </c>
    </row>
    <row r="467" spans="1:73" ht="18" x14ac:dyDescent="0.2">
      <c r="A467" s="595" t="str">
        <f t="shared" si="118"/>
        <v/>
      </c>
      <c r="B467" s="596"/>
      <c r="C467" s="596"/>
      <c r="D467" s="596"/>
      <c r="E467" s="597"/>
      <c r="F467" s="596"/>
      <c r="G467" s="596"/>
      <c r="H467" s="598"/>
      <c r="I467" s="598"/>
      <c r="J467" s="598"/>
      <c r="K467" s="948"/>
      <c r="L467" s="822"/>
      <c r="M467" s="822"/>
      <c r="N467" s="950"/>
      <c r="O467" s="599"/>
      <c r="P467" s="597"/>
      <c r="Q467" s="597"/>
      <c r="R467" s="597"/>
      <c r="S467" s="600"/>
      <c r="V467" s="362">
        <f t="shared" si="130"/>
        <v>465</v>
      </c>
      <c r="W467" s="601" t="str">
        <f t="shared" si="131"/>
        <v/>
      </c>
      <c r="X467" s="601" t="str">
        <f t="shared" si="119"/>
        <v/>
      </c>
      <c r="Y467" s="601" t="str">
        <f t="shared" si="120"/>
        <v/>
      </c>
      <c r="Z467" s="601" t="str">
        <f t="shared" si="121"/>
        <v/>
      </c>
      <c r="AA467" s="601" t="str">
        <f t="shared" si="122"/>
        <v/>
      </c>
      <c r="AB467" s="601" t="str">
        <f t="shared" si="123"/>
        <v/>
      </c>
      <c r="AD467" s="362" t="str">
        <f>IF(AK467&lt;&gt;"",MAX(AD$3:AD466)+1,"")</f>
        <v/>
      </c>
      <c r="AE467" s="362" t="str">
        <f>IF(AL467&lt;&gt;"",MAX(AE$3:AE466)+1,"")</f>
        <v/>
      </c>
      <c r="AF467" s="362" t="str">
        <f>IF(AM467&lt;&gt;"",MAX(AF$3:AF466)+1,"")</f>
        <v/>
      </c>
      <c r="AG467" s="362" t="str">
        <f>IF(AN467&lt;&gt;"",MAX(AG$3:AG466)+1,"")</f>
        <v/>
      </c>
      <c r="AH467" s="362" t="str">
        <f>IF(AO467&lt;&gt;"",MAX(AH$3:AH466)+1,"")</f>
        <v/>
      </c>
      <c r="AI467" s="362" t="str">
        <f>IF(AP467&lt;&gt;"",MAX(AI$3:AI466)+1,"")</f>
        <v/>
      </c>
      <c r="AK467" s="362" t="str">
        <f>IF(B467="","",IF(COUNTIF($AK$3:AL466,B467)=0,B467,""))</f>
        <v/>
      </c>
      <c r="AL467" s="362" t="str">
        <f>IF(C467="","",IF($B467='Oneri di Urbanizzazione'!$E$29,IF(COUNTIF($AL$3:AL466,$C467)=0,$C467,""),""))</f>
        <v/>
      </c>
      <c r="AM467" s="362" t="str">
        <f>IF(D467="","",IF(AND($B467='Oneri di Urbanizzazione'!$E$29,$C467='Oneri di Urbanizzazione'!$E$31),IF(COUNTIF(AM$3:AM466,$D467)=0,$D467,""),""))</f>
        <v/>
      </c>
      <c r="AN467" s="362" t="str">
        <f>IF(E467="","",IF(AND($B467='Oneri di Urbanizzazione'!$E$29,$C467='Oneri di Urbanizzazione'!$E$31,$D467='Oneri di Urbanizzazione'!$E$34),IF(COUNTIF(AN$3:AN466,$E467)=0,$E467,""),""))</f>
        <v/>
      </c>
      <c r="AO467" s="362" t="str">
        <f>IF(F467="","",IF(AND($B467='Oneri di Urbanizzazione'!$E$29,$C467='Oneri di Urbanizzazione'!$E$31,$D467='Oneri di Urbanizzazione'!$E$34,$E467='Oneri di Urbanizzazione'!$E$36),IF(COUNTIF(AO$3:AO466,$F467)=0,$F467,""),""))</f>
        <v/>
      </c>
      <c r="AP467" s="362" t="str">
        <f>IF(G467="","",IF(AND($B467='Oneri di Urbanizzazione'!$E$29,$C467='Oneri di Urbanizzazione'!$E$31,$D467='Oneri di Urbanizzazione'!$E$34,$E467='Oneri di Urbanizzazione'!$E$36,$F467='Oneri di Urbanizzazione'!$E$38),IF(COUNTIF(AP$3:AP466,$G467)=0,$G467,""),""))</f>
        <v/>
      </c>
      <c r="AY467">
        <f t="shared" si="132"/>
        <v>465</v>
      </c>
      <c r="AZ467" s="375" t="str">
        <f t="shared" si="124"/>
        <v/>
      </c>
      <c r="BA467" s="375" t="str">
        <f t="shared" si="125"/>
        <v/>
      </c>
      <c r="BB467" s="375" t="str">
        <f t="shared" si="126"/>
        <v/>
      </c>
      <c r="BC467" s="375" t="str">
        <f t="shared" si="127"/>
        <v/>
      </c>
      <c r="BD467" s="375" t="str">
        <f t="shared" si="128"/>
        <v/>
      </c>
      <c r="BE467" s="375" t="str">
        <f t="shared" si="129"/>
        <v/>
      </c>
      <c r="BI467" t="str">
        <f>IF(BP467&lt;&gt;"",MAX(BI$3:BI466)+1,"")</f>
        <v/>
      </c>
      <c r="BJ467" t="str">
        <f>IF(BQ467&lt;&gt;"",MAX(BJ$3:BJ466)+1,"")</f>
        <v/>
      </c>
      <c r="BK467" t="str">
        <f>IF(BR467&lt;&gt;"",MAX(BK$3:BK466)+1,"")</f>
        <v/>
      </c>
      <c r="BL467" t="str">
        <f>IF(BS467&lt;&gt;"",MAX(BL$3:BL466)+1,"")</f>
        <v/>
      </c>
      <c r="BM467" t="str">
        <f>IF(BT467&lt;&gt;"",MAX(BM$3:BM466)+1,"")</f>
        <v/>
      </c>
      <c r="BN467" t="str">
        <f>IF(BU467&lt;&gt;"",MAX(BN$3:BN466)+1,"")</f>
        <v/>
      </c>
      <c r="BP467" t="str">
        <f>IF(B467&lt;&gt;"",IF(COUNTIF(BP$3:BP466,B467)&gt;0,"",B467),"")</f>
        <v/>
      </c>
      <c r="BQ467" t="str">
        <f>IF(C467&lt;&gt;"",IF(COUNTIF(BQ$3:BQ466,C467)&gt;0,"",C467),"")</f>
        <v/>
      </c>
      <c r="BR467" t="str">
        <f>IF(D467&lt;&gt;"",IF(COUNTIF(BR$3:BR466,D467)&gt;0,"",D467),"")</f>
        <v/>
      </c>
      <c r="BS467" t="str">
        <f>IF(E467&lt;&gt;"",IF(COUNTIF(BS$3:BS466,E467)&gt;0,"",E467),"")</f>
        <v/>
      </c>
      <c r="BT467" t="str">
        <f>IF(F467&lt;&gt;"",IF(COUNTIF(BT$3:BT466,F467)&gt;0,"",F467),"")</f>
        <v/>
      </c>
      <c r="BU467" t="str">
        <f>IF(G467&lt;&gt;"",IF(COUNTIF(BU$3:BU466,G467)&gt;0,"",G467),"")</f>
        <v/>
      </c>
    </row>
    <row r="468" spans="1:73" ht="18" x14ac:dyDescent="0.2">
      <c r="A468" s="595" t="str">
        <f t="shared" si="118"/>
        <v/>
      </c>
      <c r="B468" s="596"/>
      <c r="C468" s="596"/>
      <c r="D468" s="596"/>
      <c r="E468" s="597"/>
      <c r="F468" s="596"/>
      <c r="G468" s="596"/>
      <c r="H468" s="598"/>
      <c r="I468" s="598"/>
      <c r="J468" s="598"/>
      <c r="K468" s="948"/>
      <c r="L468" s="822"/>
      <c r="M468" s="822"/>
      <c r="N468" s="950"/>
      <c r="O468" s="599"/>
      <c r="P468" s="597"/>
      <c r="Q468" s="597"/>
      <c r="R468" s="597"/>
      <c r="S468" s="600"/>
      <c r="V468" s="362">
        <f t="shared" si="130"/>
        <v>466</v>
      </c>
      <c r="W468" s="601" t="str">
        <f t="shared" si="131"/>
        <v/>
      </c>
      <c r="X468" s="601" t="str">
        <f t="shared" si="119"/>
        <v/>
      </c>
      <c r="Y468" s="601" t="str">
        <f t="shared" si="120"/>
        <v/>
      </c>
      <c r="Z468" s="601" t="str">
        <f t="shared" si="121"/>
        <v/>
      </c>
      <c r="AA468" s="601" t="str">
        <f t="shared" si="122"/>
        <v/>
      </c>
      <c r="AB468" s="601" t="str">
        <f t="shared" si="123"/>
        <v/>
      </c>
      <c r="AD468" s="362" t="str">
        <f>IF(AK468&lt;&gt;"",MAX(AD$3:AD467)+1,"")</f>
        <v/>
      </c>
      <c r="AE468" s="362" t="str">
        <f>IF(AL468&lt;&gt;"",MAX(AE$3:AE467)+1,"")</f>
        <v/>
      </c>
      <c r="AF468" s="362" t="str">
        <f>IF(AM468&lt;&gt;"",MAX(AF$3:AF467)+1,"")</f>
        <v/>
      </c>
      <c r="AG468" s="362" t="str">
        <f>IF(AN468&lt;&gt;"",MAX(AG$3:AG467)+1,"")</f>
        <v/>
      </c>
      <c r="AH468" s="362" t="str">
        <f>IF(AO468&lt;&gt;"",MAX(AH$3:AH467)+1,"")</f>
        <v/>
      </c>
      <c r="AI468" s="362" t="str">
        <f>IF(AP468&lt;&gt;"",MAX(AI$3:AI467)+1,"")</f>
        <v/>
      </c>
      <c r="AK468" s="362" t="str">
        <f>IF(B468="","",IF(COUNTIF($AK$3:AL467,B468)=0,B468,""))</f>
        <v/>
      </c>
      <c r="AL468" s="362" t="str">
        <f>IF(C468="","",IF($B468='Oneri di Urbanizzazione'!$E$29,IF(COUNTIF($AL$3:AL467,$C468)=0,$C468,""),""))</f>
        <v/>
      </c>
      <c r="AM468" s="362" t="str">
        <f>IF(D468="","",IF(AND($B468='Oneri di Urbanizzazione'!$E$29,$C468='Oneri di Urbanizzazione'!$E$31),IF(COUNTIF(AM$3:AM467,$D468)=0,$D468,""),""))</f>
        <v/>
      </c>
      <c r="AN468" s="362" t="str">
        <f>IF(E468="","",IF(AND($B468='Oneri di Urbanizzazione'!$E$29,$C468='Oneri di Urbanizzazione'!$E$31,$D468='Oneri di Urbanizzazione'!$E$34),IF(COUNTIF(AN$3:AN467,$E468)=0,$E468,""),""))</f>
        <v/>
      </c>
      <c r="AO468" s="362" t="str">
        <f>IF(F468="","",IF(AND($B468='Oneri di Urbanizzazione'!$E$29,$C468='Oneri di Urbanizzazione'!$E$31,$D468='Oneri di Urbanizzazione'!$E$34,$E468='Oneri di Urbanizzazione'!$E$36),IF(COUNTIF(AO$3:AO467,$F468)=0,$F468,""),""))</f>
        <v/>
      </c>
      <c r="AP468" s="362" t="str">
        <f>IF(G468="","",IF(AND($B468='Oneri di Urbanizzazione'!$E$29,$C468='Oneri di Urbanizzazione'!$E$31,$D468='Oneri di Urbanizzazione'!$E$34,$E468='Oneri di Urbanizzazione'!$E$36,$F468='Oneri di Urbanizzazione'!$E$38),IF(COUNTIF(AP$3:AP467,$G468)=0,$G468,""),""))</f>
        <v/>
      </c>
      <c r="AY468">
        <f t="shared" si="132"/>
        <v>466</v>
      </c>
      <c r="AZ468" s="375" t="str">
        <f t="shared" si="124"/>
        <v/>
      </c>
      <c r="BA468" s="375" t="str">
        <f t="shared" si="125"/>
        <v/>
      </c>
      <c r="BB468" s="375" t="str">
        <f t="shared" si="126"/>
        <v/>
      </c>
      <c r="BC468" s="375" t="str">
        <f t="shared" si="127"/>
        <v/>
      </c>
      <c r="BD468" s="375" t="str">
        <f t="shared" si="128"/>
        <v/>
      </c>
      <c r="BE468" s="375" t="str">
        <f t="shared" si="129"/>
        <v/>
      </c>
      <c r="BI468" t="str">
        <f>IF(BP468&lt;&gt;"",MAX(BI$3:BI467)+1,"")</f>
        <v/>
      </c>
      <c r="BJ468" t="str">
        <f>IF(BQ468&lt;&gt;"",MAX(BJ$3:BJ467)+1,"")</f>
        <v/>
      </c>
      <c r="BK468" t="str">
        <f>IF(BR468&lt;&gt;"",MAX(BK$3:BK467)+1,"")</f>
        <v/>
      </c>
      <c r="BL468" t="str">
        <f>IF(BS468&lt;&gt;"",MAX(BL$3:BL467)+1,"")</f>
        <v/>
      </c>
      <c r="BM468" t="str">
        <f>IF(BT468&lt;&gt;"",MAX(BM$3:BM467)+1,"")</f>
        <v/>
      </c>
      <c r="BN468" t="str">
        <f>IF(BU468&lt;&gt;"",MAX(BN$3:BN467)+1,"")</f>
        <v/>
      </c>
      <c r="BP468" t="str">
        <f>IF(B468&lt;&gt;"",IF(COUNTIF(BP$3:BP467,B468)&gt;0,"",B468),"")</f>
        <v/>
      </c>
      <c r="BQ468" t="str">
        <f>IF(C468&lt;&gt;"",IF(COUNTIF(BQ$3:BQ467,C468)&gt;0,"",C468),"")</f>
        <v/>
      </c>
      <c r="BR468" t="str">
        <f>IF(D468&lt;&gt;"",IF(COUNTIF(BR$3:BR467,D468)&gt;0,"",D468),"")</f>
        <v/>
      </c>
      <c r="BS468" t="str">
        <f>IF(E468&lt;&gt;"",IF(COUNTIF(BS$3:BS467,E468)&gt;0,"",E468),"")</f>
        <v/>
      </c>
      <c r="BT468" t="str">
        <f>IF(F468&lt;&gt;"",IF(COUNTIF(BT$3:BT467,F468)&gt;0,"",F468),"")</f>
        <v/>
      </c>
      <c r="BU468" t="str">
        <f>IF(G468&lt;&gt;"",IF(COUNTIF(BU$3:BU467,G468)&gt;0,"",G468),"")</f>
        <v/>
      </c>
    </row>
    <row r="469" spans="1:73" ht="18" x14ac:dyDescent="0.2">
      <c r="A469" s="595" t="str">
        <f t="shared" si="118"/>
        <v/>
      </c>
      <c r="B469" s="596"/>
      <c r="C469" s="596"/>
      <c r="D469" s="596"/>
      <c r="E469" s="597"/>
      <c r="F469" s="596"/>
      <c r="G469" s="596"/>
      <c r="H469" s="598"/>
      <c r="I469" s="598"/>
      <c r="J469" s="598"/>
      <c r="K469" s="948"/>
      <c r="L469" s="822"/>
      <c r="M469" s="822"/>
      <c r="N469" s="950"/>
      <c r="O469" s="599"/>
      <c r="P469" s="597"/>
      <c r="Q469" s="597"/>
      <c r="R469" s="597"/>
      <c r="S469" s="600"/>
      <c r="V469" s="362">
        <f t="shared" si="130"/>
        <v>467</v>
      </c>
      <c r="W469" s="601" t="str">
        <f t="shared" si="131"/>
        <v/>
      </c>
      <c r="X469" s="601" t="str">
        <f t="shared" si="119"/>
        <v/>
      </c>
      <c r="Y469" s="601" t="str">
        <f t="shared" si="120"/>
        <v/>
      </c>
      <c r="Z469" s="601" t="str">
        <f t="shared" si="121"/>
        <v/>
      </c>
      <c r="AA469" s="601" t="str">
        <f t="shared" si="122"/>
        <v/>
      </c>
      <c r="AB469" s="601" t="str">
        <f t="shared" si="123"/>
        <v/>
      </c>
      <c r="AD469" s="362" t="str">
        <f>IF(AK469&lt;&gt;"",MAX(AD$3:AD468)+1,"")</f>
        <v/>
      </c>
      <c r="AE469" s="362" t="str">
        <f>IF(AL469&lt;&gt;"",MAX(AE$3:AE468)+1,"")</f>
        <v/>
      </c>
      <c r="AF469" s="362" t="str">
        <f>IF(AM469&lt;&gt;"",MAX(AF$3:AF468)+1,"")</f>
        <v/>
      </c>
      <c r="AG469" s="362" t="str">
        <f>IF(AN469&lt;&gt;"",MAX(AG$3:AG468)+1,"")</f>
        <v/>
      </c>
      <c r="AH469" s="362" t="str">
        <f>IF(AO469&lt;&gt;"",MAX(AH$3:AH468)+1,"")</f>
        <v/>
      </c>
      <c r="AI469" s="362" t="str">
        <f>IF(AP469&lt;&gt;"",MAX(AI$3:AI468)+1,"")</f>
        <v/>
      </c>
      <c r="AK469" s="362" t="str">
        <f>IF(B469="","",IF(COUNTIF($AK$3:AL468,B469)=0,B469,""))</f>
        <v/>
      </c>
      <c r="AL469" s="362" t="str">
        <f>IF(C469="","",IF($B469='Oneri di Urbanizzazione'!$E$29,IF(COUNTIF($AL$3:AL468,$C469)=0,$C469,""),""))</f>
        <v/>
      </c>
      <c r="AM469" s="362" t="str">
        <f>IF(D469="","",IF(AND($B469='Oneri di Urbanizzazione'!$E$29,$C469='Oneri di Urbanizzazione'!$E$31),IF(COUNTIF(AM$3:AM468,$D469)=0,$D469,""),""))</f>
        <v/>
      </c>
      <c r="AN469" s="362" t="str">
        <f>IF(E469="","",IF(AND($B469='Oneri di Urbanizzazione'!$E$29,$C469='Oneri di Urbanizzazione'!$E$31,$D469='Oneri di Urbanizzazione'!$E$34),IF(COUNTIF(AN$3:AN468,$E469)=0,$E469,""),""))</f>
        <v/>
      </c>
      <c r="AO469" s="362" t="str">
        <f>IF(F469="","",IF(AND($B469='Oneri di Urbanizzazione'!$E$29,$C469='Oneri di Urbanizzazione'!$E$31,$D469='Oneri di Urbanizzazione'!$E$34,$E469='Oneri di Urbanizzazione'!$E$36),IF(COUNTIF(AO$3:AO468,$F469)=0,$F469,""),""))</f>
        <v/>
      </c>
      <c r="AP469" s="362" t="str">
        <f>IF(G469="","",IF(AND($B469='Oneri di Urbanizzazione'!$E$29,$C469='Oneri di Urbanizzazione'!$E$31,$D469='Oneri di Urbanizzazione'!$E$34,$E469='Oneri di Urbanizzazione'!$E$36,$F469='Oneri di Urbanizzazione'!$E$38),IF(COUNTIF(AP$3:AP468,$G469)=0,$G469,""),""))</f>
        <v/>
      </c>
      <c r="AY469">
        <f t="shared" si="132"/>
        <v>467</v>
      </c>
      <c r="AZ469" s="375" t="str">
        <f t="shared" si="124"/>
        <v/>
      </c>
      <c r="BA469" s="375" t="str">
        <f t="shared" si="125"/>
        <v/>
      </c>
      <c r="BB469" s="375" t="str">
        <f t="shared" si="126"/>
        <v/>
      </c>
      <c r="BC469" s="375" t="str">
        <f t="shared" si="127"/>
        <v/>
      </c>
      <c r="BD469" s="375" t="str">
        <f t="shared" si="128"/>
        <v/>
      </c>
      <c r="BE469" s="375" t="str">
        <f t="shared" si="129"/>
        <v/>
      </c>
      <c r="BI469" t="str">
        <f>IF(BP469&lt;&gt;"",MAX(BI$3:BI468)+1,"")</f>
        <v/>
      </c>
      <c r="BJ469" t="str">
        <f>IF(BQ469&lt;&gt;"",MAX(BJ$3:BJ468)+1,"")</f>
        <v/>
      </c>
      <c r="BK469" t="str">
        <f>IF(BR469&lt;&gt;"",MAX(BK$3:BK468)+1,"")</f>
        <v/>
      </c>
      <c r="BL469" t="str">
        <f>IF(BS469&lt;&gt;"",MAX(BL$3:BL468)+1,"")</f>
        <v/>
      </c>
      <c r="BM469" t="str">
        <f>IF(BT469&lt;&gt;"",MAX(BM$3:BM468)+1,"")</f>
        <v/>
      </c>
      <c r="BN469" t="str">
        <f>IF(BU469&lt;&gt;"",MAX(BN$3:BN468)+1,"")</f>
        <v/>
      </c>
      <c r="BP469" t="str">
        <f>IF(B469&lt;&gt;"",IF(COUNTIF(BP$3:BP468,B469)&gt;0,"",B469),"")</f>
        <v/>
      </c>
      <c r="BQ469" t="str">
        <f>IF(C469&lt;&gt;"",IF(COUNTIF(BQ$3:BQ468,C469)&gt;0,"",C469),"")</f>
        <v/>
      </c>
      <c r="BR469" t="str">
        <f>IF(D469&lt;&gt;"",IF(COUNTIF(BR$3:BR468,D469)&gt;0,"",D469),"")</f>
        <v/>
      </c>
      <c r="BS469" t="str">
        <f>IF(E469&lt;&gt;"",IF(COUNTIF(BS$3:BS468,E469)&gt;0,"",E469),"")</f>
        <v/>
      </c>
      <c r="BT469" t="str">
        <f>IF(F469&lt;&gt;"",IF(COUNTIF(BT$3:BT468,F469)&gt;0,"",F469),"")</f>
        <v/>
      </c>
      <c r="BU469" t="str">
        <f>IF(G469&lt;&gt;"",IF(COUNTIF(BU$3:BU468,G469)&gt;0,"",G469),"")</f>
        <v/>
      </c>
    </row>
    <row r="470" spans="1:73" ht="18" x14ac:dyDescent="0.2">
      <c r="A470" s="595" t="str">
        <f t="shared" si="118"/>
        <v/>
      </c>
      <c r="B470" s="596"/>
      <c r="C470" s="596"/>
      <c r="D470" s="596"/>
      <c r="E470" s="597"/>
      <c r="F470" s="596"/>
      <c r="G470" s="596"/>
      <c r="H470" s="598"/>
      <c r="I470" s="598"/>
      <c r="J470" s="598"/>
      <c r="K470" s="948"/>
      <c r="L470" s="822"/>
      <c r="M470" s="822"/>
      <c r="N470" s="950"/>
      <c r="O470" s="599"/>
      <c r="P470" s="597"/>
      <c r="Q470" s="597"/>
      <c r="R470" s="597"/>
      <c r="S470" s="600"/>
      <c r="V470" s="362">
        <f t="shared" si="130"/>
        <v>468</v>
      </c>
      <c r="W470" s="601" t="str">
        <f t="shared" si="131"/>
        <v/>
      </c>
      <c r="X470" s="601" t="str">
        <f t="shared" si="119"/>
        <v/>
      </c>
      <c r="Y470" s="601" t="str">
        <f t="shared" si="120"/>
        <v/>
      </c>
      <c r="Z470" s="601" t="str">
        <f t="shared" si="121"/>
        <v/>
      </c>
      <c r="AA470" s="601" t="str">
        <f t="shared" si="122"/>
        <v/>
      </c>
      <c r="AB470" s="601" t="str">
        <f t="shared" si="123"/>
        <v/>
      </c>
      <c r="AD470" s="362" t="str">
        <f>IF(AK470&lt;&gt;"",MAX(AD$3:AD469)+1,"")</f>
        <v/>
      </c>
      <c r="AE470" s="362" t="str">
        <f>IF(AL470&lt;&gt;"",MAX(AE$3:AE469)+1,"")</f>
        <v/>
      </c>
      <c r="AF470" s="362" t="str">
        <f>IF(AM470&lt;&gt;"",MAX(AF$3:AF469)+1,"")</f>
        <v/>
      </c>
      <c r="AG470" s="362" t="str">
        <f>IF(AN470&lt;&gt;"",MAX(AG$3:AG469)+1,"")</f>
        <v/>
      </c>
      <c r="AH470" s="362" t="str">
        <f>IF(AO470&lt;&gt;"",MAX(AH$3:AH469)+1,"")</f>
        <v/>
      </c>
      <c r="AI470" s="362" t="str">
        <f>IF(AP470&lt;&gt;"",MAX(AI$3:AI469)+1,"")</f>
        <v/>
      </c>
      <c r="AK470" s="362" t="str">
        <f>IF(B470="","",IF(COUNTIF($AK$3:AL469,B470)=0,B470,""))</f>
        <v/>
      </c>
      <c r="AL470" s="362" t="str">
        <f>IF(C470="","",IF($B470='Oneri di Urbanizzazione'!$E$29,IF(COUNTIF($AL$3:AL469,$C470)=0,$C470,""),""))</f>
        <v/>
      </c>
      <c r="AM470" s="362" t="str">
        <f>IF(D470="","",IF(AND($B470='Oneri di Urbanizzazione'!$E$29,$C470='Oneri di Urbanizzazione'!$E$31),IF(COUNTIF(AM$3:AM469,$D470)=0,$D470,""),""))</f>
        <v/>
      </c>
      <c r="AN470" s="362" t="str">
        <f>IF(E470="","",IF(AND($B470='Oneri di Urbanizzazione'!$E$29,$C470='Oneri di Urbanizzazione'!$E$31,$D470='Oneri di Urbanizzazione'!$E$34),IF(COUNTIF(AN$3:AN469,$E470)=0,$E470,""),""))</f>
        <v/>
      </c>
      <c r="AO470" s="362" t="str">
        <f>IF(F470="","",IF(AND($B470='Oneri di Urbanizzazione'!$E$29,$C470='Oneri di Urbanizzazione'!$E$31,$D470='Oneri di Urbanizzazione'!$E$34,$E470='Oneri di Urbanizzazione'!$E$36),IF(COUNTIF(AO$3:AO469,$F470)=0,$F470,""),""))</f>
        <v/>
      </c>
      <c r="AP470" s="362" t="str">
        <f>IF(G470="","",IF(AND($B470='Oneri di Urbanizzazione'!$E$29,$C470='Oneri di Urbanizzazione'!$E$31,$D470='Oneri di Urbanizzazione'!$E$34,$E470='Oneri di Urbanizzazione'!$E$36,$F470='Oneri di Urbanizzazione'!$E$38),IF(COUNTIF(AP$3:AP469,$G470)=0,$G470,""),""))</f>
        <v/>
      </c>
      <c r="AY470">
        <f t="shared" si="132"/>
        <v>468</v>
      </c>
      <c r="AZ470" s="375" t="str">
        <f t="shared" si="124"/>
        <v/>
      </c>
      <c r="BA470" s="375" t="str">
        <f t="shared" si="125"/>
        <v/>
      </c>
      <c r="BB470" s="375" t="str">
        <f t="shared" si="126"/>
        <v/>
      </c>
      <c r="BC470" s="375" t="str">
        <f t="shared" si="127"/>
        <v/>
      </c>
      <c r="BD470" s="375" t="str">
        <f t="shared" si="128"/>
        <v/>
      </c>
      <c r="BE470" s="375" t="str">
        <f t="shared" si="129"/>
        <v/>
      </c>
      <c r="BI470" t="str">
        <f>IF(BP470&lt;&gt;"",MAX(BI$3:BI469)+1,"")</f>
        <v/>
      </c>
      <c r="BJ470" t="str">
        <f>IF(BQ470&lt;&gt;"",MAX(BJ$3:BJ469)+1,"")</f>
        <v/>
      </c>
      <c r="BK470" t="str">
        <f>IF(BR470&lt;&gt;"",MAX(BK$3:BK469)+1,"")</f>
        <v/>
      </c>
      <c r="BL470" t="str">
        <f>IF(BS470&lt;&gt;"",MAX(BL$3:BL469)+1,"")</f>
        <v/>
      </c>
      <c r="BM470" t="str">
        <f>IF(BT470&lt;&gt;"",MAX(BM$3:BM469)+1,"")</f>
        <v/>
      </c>
      <c r="BN470" t="str">
        <f>IF(BU470&lt;&gt;"",MAX(BN$3:BN469)+1,"")</f>
        <v/>
      </c>
      <c r="BP470" t="str">
        <f>IF(B470&lt;&gt;"",IF(COUNTIF(BP$3:BP469,B470)&gt;0,"",B470),"")</f>
        <v/>
      </c>
      <c r="BQ470" t="str">
        <f>IF(C470&lt;&gt;"",IF(COUNTIF(BQ$3:BQ469,C470)&gt;0,"",C470),"")</f>
        <v/>
      </c>
      <c r="BR470" t="str">
        <f>IF(D470&lt;&gt;"",IF(COUNTIF(BR$3:BR469,D470)&gt;0,"",D470),"")</f>
        <v/>
      </c>
      <c r="BS470" t="str">
        <f>IF(E470&lt;&gt;"",IF(COUNTIF(BS$3:BS469,E470)&gt;0,"",E470),"")</f>
        <v/>
      </c>
      <c r="BT470" t="str">
        <f>IF(F470&lt;&gt;"",IF(COUNTIF(BT$3:BT469,F470)&gt;0,"",F470),"")</f>
        <v/>
      </c>
      <c r="BU470" t="str">
        <f>IF(G470&lt;&gt;"",IF(COUNTIF(BU$3:BU469,G470)&gt;0,"",G470),"")</f>
        <v/>
      </c>
    </row>
    <row r="471" spans="1:73" ht="18" x14ac:dyDescent="0.2">
      <c r="A471" s="595" t="str">
        <f t="shared" si="118"/>
        <v/>
      </c>
      <c r="B471" s="596"/>
      <c r="C471" s="596"/>
      <c r="D471" s="596"/>
      <c r="E471" s="597"/>
      <c r="F471" s="596"/>
      <c r="G471" s="596"/>
      <c r="H471" s="598"/>
      <c r="I471" s="598"/>
      <c r="J471" s="598"/>
      <c r="K471" s="948"/>
      <c r="L471" s="822"/>
      <c r="M471" s="822"/>
      <c r="N471" s="950"/>
      <c r="O471" s="599"/>
      <c r="P471" s="597"/>
      <c r="Q471" s="597"/>
      <c r="R471" s="597"/>
      <c r="S471" s="600"/>
      <c r="V471" s="362">
        <f t="shared" si="130"/>
        <v>469</v>
      </c>
      <c r="W471" s="601" t="str">
        <f t="shared" si="131"/>
        <v/>
      </c>
      <c r="X471" s="601" t="str">
        <f t="shared" si="119"/>
        <v/>
      </c>
      <c r="Y471" s="601" t="str">
        <f t="shared" si="120"/>
        <v/>
      </c>
      <c r="Z471" s="601" t="str">
        <f t="shared" si="121"/>
        <v/>
      </c>
      <c r="AA471" s="601" t="str">
        <f t="shared" si="122"/>
        <v/>
      </c>
      <c r="AB471" s="601" t="str">
        <f t="shared" si="123"/>
        <v/>
      </c>
      <c r="AD471" s="362" t="str">
        <f>IF(AK471&lt;&gt;"",MAX(AD$3:AD470)+1,"")</f>
        <v/>
      </c>
      <c r="AE471" s="362" t="str">
        <f>IF(AL471&lt;&gt;"",MAX(AE$3:AE470)+1,"")</f>
        <v/>
      </c>
      <c r="AF471" s="362" t="str">
        <f>IF(AM471&lt;&gt;"",MAX(AF$3:AF470)+1,"")</f>
        <v/>
      </c>
      <c r="AG471" s="362" t="str">
        <f>IF(AN471&lt;&gt;"",MAX(AG$3:AG470)+1,"")</f>
        <v/>
      </c>
      <c r="AH471" s="362" t="str">
        <f>IF(AO471&lt;&gt;"",MAX(AH$3:AH470)+1,"")</f>
        <v/>
      </c>
      <c r="AI471" s="362" t="str">
        <f>IF(AP471&lt;&gt;"",MAX(AI$3:AI470)+1,"")</f>
        <v/>
      </c>
      <c r="AK471" s="362" t="str">
        <f>IF(B471="","",IF(COUNTIF($AK$3:AL470,B471)=0,B471,""))</f>
        <v/>
      </c>
      <c r="AL471" s="362" t="str">
        <f>IF(C471="","",IF($B471='Oneri di Urbanizzazione'!$E$29,IF(COUNTIF($AL$3:AL470,$C471)=0,$C471,""),""))</f>
        <v/>
      </c>
      <c r="AM471" s="362" t="str">
        <f>IF(D471="","",IF(AND($B471='Oneri di Urbanizzazione'!$E$29,$C471='Oneri di Urbanizzazione'!$E$31),IF(COUNTIF(AM$3:AM470,$D471)=0,$D471,""),""))</f>
        <v/>
      </c>
      <c r="AN471" s="362" t="str">
        <f>IF(E471="","",IF(AND($B471='Oneri di Urbanizzazione'!$E$29,$C471='Oneri di Urbanizzazione'!$E$31,$D471='Oneri di Urbanizzazione'!$E$34),IF(COUNTIF(AN$3:AN470,$E471)=0,$E471,""),""))</f>
        <v/>
      </c>
      <c r="AO471" s="362" t="str">
        <f>IF(F471="","",IF(AND($B471='Oneri di Urbanizzazione'!$E$29,$C471='Oneri di Urbanizzazione'!$E$31,$D471='Oneri di Urbanizzazione'!$E$34,$E471='Oneri di Urbanizzazione'!$E$36),IF(COUNTIF(AO$3:AO470,$F471)=0,$F471,""),""))</f>
        <v/>
      </c>
      <c r="AP471" s="362" t="str">
        <f>IF(G471="","",IF(AND($B471='Oneri di Urbanizzazione'!$E$29,$C471='Oneri di Urbanizzazione'!$E$31,$D471='Oneri di Urbanizzazione'!$E$34,$E471='Oneri di Urbanizzazione'!$E$36,$F471='Oneri di Urbanizzazione'!$E$38),IF(COUNTIF(AP$3:AP470,$G471)=0,$G471,""),""))</f>
        <v/>
      </c>
      <c r="AY471">
        <f t="shared" si="132"/>
        <v>469</v>
      </c>
      <c r="AZ471" s="375" t="str">
        <f t="shared" si="124"/>
        <v/>
      </c>
      <c r="BA471" s="375" t="str">
        <f t="shared" si="125"/>
        <v/>
      </c>
      <c r="BB471" s="375" t="str">
        <f t="shared" si="126"/>
        <v/>
      </c>
      <c r="BC471" s="375" t="str">
        <f t="shared" si="127"/>
        <v/>
      </c>
      <c r="BD471" s="375" t="str">
        <f t="shared" si="128"/>
        <v/>
      </c>
      <c r="BE471" s="375" t="str">
        <f t="shared" si="129"/>
        <v/>
      </c>
      <c r="BI471" t="str">
        <f>IF(BP471&lt;&gt;"",MAX(BI$3:BI470)+1,"")</f>
        <v/>
      </c>
      <c r="BJ471" t="str">
        <f>IF(BQ471&lt;&gt;"",MAX(BJ$3:BJ470)+1,"")</f>
        <v/>
      </c>
      <c r="BK471" t="str">
        <f>IF(BR471&lt;&gt;"",MAX(BK$3:BK470)+1,"")</f>
        <v/>
      </c>
      <c r="BL471" t="str">
        <f>IF(BS471&lt;&gt;"",MAX(BL$3:BL470)+1,"")</f>
        <v/>
      </c>
      <c r="BM471" t="str">
        <f>IF(BT471&lt;&gt;"",MAX(BM$3:BM470)+1,"")</f>
        <v/>
      </c>
      <c r="BN471" t="str">
        <f>IF(BU471&lt;&gt;"",MAX(BN$3:BN470)+1,"")</f>
        <v/>
      </c>
      <c r="BP471" t="str">
        <f>IF(B471&lt;&gt;"",IF(COUNTIF(BP$3:BP470,B471)&gt;0,"",B471),"")</f>
        <v/>
      </c>
      <c r="BQ471" t="str">
        <f>IF(C471&lt;&gt;"",IF(COUNTIF(BQ$3:BQ470,C471)&gt;0,"",C471),"")</f>
        <v/>
      </c>
      <c r="BR471" t="str">
        <f>IF(D471&lt;&gt;"",IF(COUNTIF(BR$3:BR470,D471)&gt;0,"",D471),"")</f>
        <v/>
      </c>
      <c r="BS471" t="str">
        <f>IF(E471&lt;&gt;"",IF(COUNTIF(BS$3:BS470,E471)&gt;0,"",E471),"")</f>
        <v/>
      </c>
      <c r="BT471" t="str">
        <f>IF(F471&lt;&gt;"",IF(COUNTIF(BT$3:BT470,F471)&gt;0,"",F471),"")</f>
        <v/>
      </c>
      <c r="BU471" t="str">
        <f>IF(G471&lt;&gt;"",IF(COUNTIF(BU$3:BU470,G471)&gt;0,"",G471),"")</f>
        <v/>
      </c>
    </row>
    <row r="472" spans="1:73" ht="18" x14ac:dyDescent="0.2">
      <c r="A472" s="595" t="str">
        <f t="shared" si="118"/>
        <v/>
      </c>
      <c r="B472" s="596"/>
      <c r="C472" s="596"/>
      <c r="D472" s="596"/>
      <c r="E472" s="597"/>
      <c r="F472" s="596"/>
      <c r="G472" s="596"/>
      <c r="H472" s="598"/>
      <c r="I472" s="598"/>
      <c r="J472" s="598"/>
      <c r="K472" s="948"/>
      <c r="L472" s="822"/>
      <c r="M472" s="822"/>
      <c r="N472" s="950"/>
      <c r="O472" s="599"/>
      <c r="P472" s="597"/>
      <c r="Q472" s="597"/>
      <c r="R472" s="597"/>
      <c r="S472" s="600"/>
      <c r="V472" s="362">
        <f t="shared" si="130"/>
        <v>470</v>
      </c>
      <c r="W472" s="601" t="str">
        <f t="shared" si="131"/>
        <v/>
      </c>
      <c r="X472" s="601" t="str">
        <f t="shared" si="119"/>
        <v/>
      </c>
      <c r="Y472" s="601" t="str">
        <f t="shared" si="120"/>
        <v/>
      </c>
      <c r="Z472" s="601" t="str">
        <f t="shared" si="121"/>
        <v/>
      </c>
      <c r="AA472" s="601" t="str">
        <f t="shared" si="122"/>
        <v/>
      </c>
      <c r="AB472" s="601" t="str">
        <f t="shared" si="123"/>
        <v/>
      </c>
      <c r="AD472" s="362" t="str">
        <f>IF(AK472&lt;&gt;"",MAX(AD$3:AD471)+1,"")</f>
        <v/>
      </c>
      <c r="AE472" s="362" t="str">
        <f>IF(AL472&lt;&gt;"",MAX(AE$3:AE471)+1,"")</f>
        <v/>
      </c>
      <c r="AF472" s="362" t="str">
        <f>IF(AM472&lt;&gt;"",MAX(AF$3:AF471)+1,"")</f>
        <v/>
      </c>
      <c r="AG472" s="362" t="str">
        <f>IF(AN472&lt;&gt;"",MAX(AG$3:AG471)+1,"")</f>
        <v/>
      </c>
      <c r="AH472" s="362" t="str">
        <f>IF(AO472&lt;&gt;"",MAX(AH$3:AH471)+1,"")</f>
        <v/>
      </c>
      <c r="AI472" s="362" t="str">
        <f>IF(AP472&lt;&gt;"",MAX(AI$3:AI471)+1,"")</f>
        <v/>
      </c>
      <c r="AK472" s="362" t="str">
        <f>IF(B472="","",IF(COUNTIF($AK$3:AL471,B472)=0,B472,""))</f>
        <v/>
      </c>
      <c r="AL472" s="362" t="str">
        <f>IF(C472="","",IF($B472='Oneri di Urbanizzazione'!$E$29,IF(COUNTIF($AL$3:AL471,$C472)=0,$C472,""),""))</f>
        <v/>
      </c>
      <c r="AM472" s="362" t="str">
        <f>IF(D472="","",IF(AND($B472='Oneri di Urbanizzazione'!$E$29,$C472='Oneri di Urbanizzazione'!$E$31),IF(COUNTIF(AM$3:AM471,$D472)=0,$D472,""),""))</f>
        <v/>
      </c>
      <c r="AN472" s="362" t="str">
        <f>IF(E472="","",IF(AND($B472='Oneri di Urbanizzazione'!$E$29,$C472='Oneri di Urbanizzazione'!$E$31,$D472='Oneri di Urbanizzazione'!$E$34),IF(COUNTIF(AN$3:AN471,$E472)=0,$E472,""),""))</f>
        <v/>
      </c>
      <c r="AO472" s="362" t="str">
        <f>IF(F472="","",IF(AND($B472='Oneri di Urbanizzazione'!$E$29,$C472='Oneri di Urbanizzazione'!$E$31,$D472='Oneri di Urbanizzazione'!$E$34,$E472='Oneri di Urbanizzazione'!$E$36),IF(COUNTIF(AO$3:AO471,$F472)=0,$F472,""),""))</f>
        <v/>
      </c>
      <c r="AP472" s="362" t="str">
        <f>IF(G472="","",IF(AND($B472='Oneri di Urbanizzazione'!$E$29,$C472='Oneri di Urbanizzazione'!$E$31,$D472='Oneri di Urbanizzazione'!$E$34,$E472='Oneri di Urbanizzazione'!$E$36,$F472='Oneri di Urbanizzazione'!$E$38),IF(COUNTIF(AP$3:AP471,$G472)=0,$G472,""),""))</f>
        <v/>
      </c>
      <c r="AY472">
        <f t="shared" si="132"/>
        <v>470</v>
      </c>
      <c r="AZ472" s="375" t="str">
        <f t="shared" si="124"/>
        <v/>
      </c>
      <c r="BA472" s="375" t="str">
        <f t="shared" si="125"/>
        <v/>
      </c>
      <c r="BB472" s="375" t="str">
        <f t="shared" si="126"/>
        <v/>
      </c>
      <c r="BC472" s="375" t="str">
        <f t="shared" si="127"/>
        <v/>
      </c>
      <c r="BD472" s="375" t="str">
        <f t="shared" si="128"/>
        <v/>
      </c>
      <c r="BE472" s="375" t="str">
        <f t="shared" si="129"/>
        <v/>
      </c>
      <c r="BI472" t="str">
        <f>IF(BP472&lt;&gt;"",MAX(BI$3:BI471)+1,"")</f>
        <v/>
      </c>
      <c r="BJ472" t="str">
        <f>IF(BQ472&lt;&gt;"",MAX(BJ$3:BJ471)+1,"")</f>
        <v/>
      </c>
      <c r="BK472" t="str">
        <f>IF(BR472&lt;&gt;"",MAX(BK$3:BK471)+1,"")</f>
        <v/>
      </c>
      <c r="BL472" t="str">
        <f>IF(BS472&lt;&gt;"",MAX(BL$3:BL471)+1,"")</f>
        <v/>
      </c>
      <c r="BM472" t="str">
        <f>IF(BT472&lt;&gt;"",MAX(BM$3:BM471)+1,"")</f>
        <v/>
      </c>
      <c r="BN472" t="str">
        <f>IF(BU472&lt;&gt;"",MAX(BN$3:BN471)+1,"")</f>
        <v/>
      </c>
      <c r="BP472" t="str">
        <f>IF(B472&lt;&gt;"",IF(COUNTIF(BP$3:BP471,B472)&gt;0,"",B472),"")</f>
        <v/>
      </c>
      <c r="BQ472" t="str">
        <f>IF(C472&lt;&gt;"",IF(COUNTIF(BQ$3:BQ471,C472)&gt;0,"",C472),"")</f>
        <v/>
      </c>
      <c r="BR472" t="str">
        <f>IF(D472&lt;&gt;"",IF(COUNTIF(BR$3:BR471,D472)&gt;0,"",D472),"")</f>
        <v/>
      </c>
      <c r="BS472" t="str">
        <f>IF(E472&lt;&gt;"",IF(COUNTIF(BS$3:BS471,E472)&gt;0,"",E472),"")</f>
        <v/>
      </c>
      <c r="BT472" t="str">
        <f>IF(F472&lt;&gt;"",IF(COUNTIF(BT$3:BT471,F472)&gt;0,"",F472),"")</f>
        <v/>
      </c>
      <c r="BU472" t="str">
        <f>IF(G472&lt;&gt;"",IF(COUNTIF(BU$3:BU471,G472)&gt;0,"",G472),"")</f>
        <v/>
      </c>
    </row>
    <row r="473" spans="1:73" ht="18" x14ac:dyDescent="0.2">
      <c r="A473" s="595" t="str">
        <f t="shared" si="118"/>
        <v/>
      </c>
      <c r="B473" s="596"/>
      <c r="C473" s="596"/>
      <c r="D473" s="596"/>
      <c r="E473" s="597"/>
      <c r="F473" s="596"/>
      <c r="G473" s="596"/>
      <c r="H473" s="598"/>
      <c r="I473" s="598"/>
      <c r="J473" s="598"/>
      <c r="K473" s="948"/>
      <c r="L473" s="822"/>
      <c r="M473" s="822"/>
      <c r="N473" s="950"/>
      <c r="O473" s="599"/>
      <c r="P473" s="597"/>
      <c r="Q473" s="597"/>
      <c r="R473" s="597"/>
      <c r="S473" s="600"/>
      <c r="V473" s="362">
        <f t="shared" si="130"/>
        <v>471</v>
      </c>
      <c r="W473" s="601" t="str">
        <f t="shared" si="131"/>
        <v/>
      </c>
      <c r="X473" s="601" t="str">
        <f t="shared" si="119"/>
        <v/>
      </c>
      <c r="Y473" s="601" t="str">
        <f t="shared" si="120"/>
        <v/>
      </c>
      <c r="Z473" s="601" t="str">
        <f t="shared" si="121"/>
        <v/>
      </c>
      <c r="AA473" s="601" t="str">
        <f t="shared" si="122"/>
        <v/>
      </c>
      <c r="AB473" s="601" t="str">
        <f t="shared" si="123"/>
        <v/>
      </c>
      <c r="AD473" s="362" t="str">
        <f>IF(AK473&lt;&gt;"",MAX(AD$3:AD472)+1,"")</f>
        <v/>
      </c>
      <c r="AE473" s="362" t="str">
        <f>IF(AL473&lt;&gt;"",MAX(AE$3:AE472)+1,"")</f>
        <v/>
      </c>
      <c r="AF473" s="362" t="str">
        <f>IF(AM473&lt;&gt;"",MAX(AF$3:AF472)+1,"")</f>
        <v/>
      </c>
      <c r="AG473" s="362" t="str">
        <f>IF(AN473&lt;&gt;"",MAX(AG$3:AG472)+1,"")</f>
        <v/>
      </c>
      <c r="AH473" s="362" t="str">
        <f>IF(AO473&lt;&gt;"",MAX(AH$3:AH472)+1,"")</f>
        <v/>
      </c>
      <c r="AI473" s="362" t="str">
        <f>IF(AP473&lt;&gt;"",MAX(AI$3:AI472)+1,"")</f>
        <v/>
      </c>
      <c r="AK473" s="362" t="str">
        <f>IF(B473="","",IF(COUNTIF($AK$3:AL472,B473)=0,B473,""))</f>
        <v/>
      </c>
      <c r="AL473" s="362" t="str">
        <f>IF(C473="","",IF($B473='Oneri di Urbanizzazione'!$E$29,IF(COUNTIF($AL$3:AL472,$C473)=0,$C473,""),""))</f>
        <v/>
      </c>
      <c r="AM473" s="362" t="str">
        <f>IF(D473="","",IF(AND($B473='Oneri di Urbanizzazione'!$E$29,$C473='Oneri di Urbanizzazione'!$E$31),IF(COUNTIF(AM$3:AM472,$D473)=0,$D473,""),""))</f>
        <v/>
      </c>
      <c r="AN473" s="362" t="str">
        <f>IF(E473="","",IF(AND($B473='Oneri di Urbanizzazione'!$E$29,$C473='Oneri di Urbanizzazione'!$E$31,$D473='Oneri di Urbanizzazione'!$E$34),IF(COUNTIF(AN$3:AN472,$E473)=0,$E473,""),""))</f>
        <v/>
      </c>
      <c r="AO473" s="362" t="str">
        <f>IF(F473="","",IF(AND($B473='Oneri di Urbanizzazione'!$E$29,$C473='Oneri di Urbanizzazione'!$E$31,$D473='Oneri di Urbanizzazione'!$E$34,$E473='Oneri di Urbanizzazione'!$E$36),IF(COUNTIF(AO$3:AO472,$F473)=0,$F473,""),""))</f>
        <v/>
      </c>
      <c r="AP473" s="362" t="str">
        <f>IF(G473="","",IF(AND($B473='Oneri di Urbanizzazione'!$E$29,$C473='Oneri di Urbanizzazione'!$E$31,$D473='Oneri di Urbanizzazione'!$E$34,$E473='Oneri di Urbanizzazione'!$E$36,$F473='Oneri di Urbanizzazione'!$E$38),IF(COUNTIF(AP$3:AP472,$G473)=0,$G473,""),""))</f>
        <v/>
      </c>
      <c r="AY473">
        <f t="shared" si="132"/>
        <v>471</v>
      </c>
      <c r="AZ473" s="375" t="str">
        <f t="shared" si="124"/>
        <v/>
      </c>
      <c r="BA473" s="375" t="str">
        <f t="shared" si="125"/>
        <v/>
      </c>
      <c r="BB473" s="375" t="str">
        <f t="shared" si="126"/>
        <v/>
      </c>
      <c r="BC473" s="375" t="str">
        <f t="shared" si="127"/>
        <v/>
      </c>
      <c r="BD473" s="375" t="str">
        <f t="shared" si="128"/>
        <v/>
      </c>
      <c r="BE473" s="375" t="str">
        <f t="shared" si="129"/>
        <v/>
      </c>
      <c r="BI473" t="str">
        <f>IF(BP473&lt;&gt;"",MAX(BI$3:BI472)+1,"")</f>
        <v/>
      </c>
      <c r="BJ473" t="str">
        <f>IF(BQ473&lt;&gt;"",MAX(BJ$3:BJ472)+1,"")</f>
        <v/>
      </c>
      <c r="BK473" t="str">
        <f>IF(BR473&lt;&gt;"",MAX(BK$3:BK472)+1,"")</f>
        <v/>
      </c>
      <c r="BL473" t="str">
        <f>IF(BS473&lt;&gt;"",MAX(BL$3:BL472)+1,"")</f>
        <v/>
      </c>
      <c r="BM473" t="str">
        <f>IF(BT473&lt;&gt;"",MAX(BM$3:BM472)+1,"")</f>
        <v/>
      </c>
      <c r="BN473" t="str">
        <f>IF(BU473&lt;&gt;"",MAX(BN$3:BN472)+1,"")</f>
        <v/>
      </c>
      <c r="BP473" t="str">
        <f>IF(B473&lt;&gt;"",IF(COUNTIF(BP$3:BP472,B473)&gt;0,"",B473),"")</f>
        <v/>
      </c>
      <c r="BQ473" t="str">
        <f>IF(C473&lt;&gt;"",IF(COUNTIF(BQ$3:BQ472,C473)&gt;0,"",C473),"")</f>
        <v/>
      </c>
      <c r="BR473" t="str">
        <f>IF(D473&lt;&gt;"",IF(COUNTIF(BR$3:BR472,D473)&gt;0,"",D473),"")</f>
        <v/>
      </c>
      <c r="BS473" t="str">
        <f>IF(E473&lt;&gt;"",IF(COUNTIF(BS$3:BS472,E473)&gt;0,"",E473),"")</f>
        <v/>
      </c>
      <c r="BT473" t="str">
        <f>IF(F473&lt;&gt;"",IF(COUNTIF(BT$3:BT472,F473)&gt;0,"",F473),"")</f>
        <v/>
      </c>
      <c r="BU473" t="str">
        <f>IF(G473&lt;&gt;"",IF(COUNTIF(BU$3:BU472,G473)&gt;0,"",G473),"")</f>
        <v/>
      </c>
    </row>
    <row r="474" spans="1:73" ht="18" x14ac:dyDescent="0.2">
      <c r="A474" s="595" t="str">
        <f t="shared" si="118"/>
        <v/>
      </c>
      <c r="B474" s="596"/>
      <c r="C474" s="596"/>
      <c r="D474" s="596"/>
      <c r="E474" s="597"/>
      <c r="F474" s="596"/>
      <c r="G474" s="596"/>
      <c r="H474" s="598"/>
      <c r="I474" s="598"/>
      <c r="J474" s="598"/>
      <c r="K474" s="948"/>
      <c r="L474" s="822"/>
      <c r="M474" s="822"/>
      <c r="N474" s="950"/>
      <c r="O474" s="599"/>
      <c r="P474" s="597"/>
      <c r="Q474" s="597"/>
      <c r="R474" s="597"/>
      <c r="S474" s="600"/>
      <c r="V474" s="362">
        <f t="shared" si="130"/>
        <v>472</v>
      </c>
      <c r="W474" s="601" t="str">
        <f t="shared" si="131"/>
        <v/>
      </c>
      <c r="X474" s="601" t="str">
        <f t="shared" si="119"/>
        <v/>
      </c>
      <c r="Y474" s="601" t="str">
        <f t="shared" si="120"/>
        <v/>
      </c>
      <c r="Z474" s="601" t="str">
        <f t="shared" si="121"/>
        <v/>
      </c>
      <c r="AA474" s="601" t="str">
        <f t="shared" si="122"/>
        <v/>
      </c>
      <c r="AB474" s="601" t="str">
        <f t="shared" si="123"/>
        <v/>
      </c>
      <c r="AD474" s="362" t="str">
        <f>IF(AK474&lt;&gt;"",MAX(AD$3:AD473)+1,"")</f>
        <v/>
      </c>
      <c r="AE474" s="362" t="str">
        <f>IF(AL474&lt;&gt;"",MAX(AE$3:AE473)+1,"")</f>
        <v/>
      </c>
      <c r="AF474" s="362" t="str">
        <f>IF(AM474&lt;&gt;"",MAX(AF$3:AF473)+1,"")</f>
        <v/>
      </c>
      <c r="AG474" s="362" t="str">
        <f>IF(AN474&lt;&gt;"",MAX(AG$3:AG473)+1,"")</f>
        <v/>
      </c>
      <c r="AH474" s="362" t="str">
        <f>IF(AO474&lt;&gt;"",MAX(AH$3:AH473)+1,"")</f>
        <v/>
      </c>
      <c r="AI474" s="362" t="str">
        <f>IF(AP474&lt;&gt;"",MAX(AI$3:AI473)+1,"")</f>
        <v/>
      </c>
      <c r="AK474" s="362" t="str">
        <f>IF(B474="","",IF(COUNTIF($AK$3:AL473,B474)=0,B474,""))</f>
        <v/>
      </c>
      <c r="AL474" s="362" t="str">
        <f>IF(C474="","",IF($B474='Oneri di Urbanizzazione'!$E$29,IF(COUNTIF($AL$3:AL473,$C474)=0,$C474,""),""))</f>
        <v/>
      </c>
      <c r="AM474" s="362" t="str">
        <f>IF(D474="","",IF(AND($B474='Oneri di Urbanizzazione'!$E$29,$C474='Oneri di Urbanizzazione'!$E$31),IF(COUNTIF(AM$3:AM473,$D474)=0,$D474,""),""))</f>
        <v/>
      </c>
      <c r="AN474" s="362" t="str">
        <f>IF(E474="","",IF(AND($B474='Oneri di Urbanizzazione'!$E$29,$C474='Oneri di Urbanizzazione'!$E$31,$D474='Oneri di Urbanizzazione'!$E$34),IF(COUNTIF(AN$3:AN473,$E474)=0,$E474,""),""))</f>
        <v/>
      </c>
      <c r="AO474" s="362" t="str">
        <f>IF(F474="","",IF(AND($B474='Oneri di Urbanizzazione'!$E$29,$C474='Oneri di Urbanizzazione'!$E$31,$D474='Oneri di Urbanizzazione'!$E$34,$E474='Oneri di Urbanizzazione'!$E$36),IF(COUNTIF(AO$3:AO473,$F474)=0,$F474,""),""))</f>
        <v/>
      </c>
      <c r="AP474" s="362" t="str">
        <f>IF(G474="","",IF(AND($B474='Oneri di Urbanizzazione'!$E$29,$C474='Oneri di Urbanizzazione'!$E$31,$D474='Oneri di Urbanizzazione'!$E$34,$E474='Oneri di Urbanizzazione'!$E$36,$F474='Oneri di Urbanizzazione'!$E$38),IF(COUNTIF(AP$3:AP473,$G474)=0,$G474,""),""))</f>
        <v/>
      </c>
      <c r="AY474">
        <f t="shared" si="132"/>
        <v>472</v>
      </c>
      <c r="AZ474" s="375" t="str">
        <f t="shared" si="124"/>
        <v/>
      </c>
      <c r="BA474" s="375" t="str">
        <f t="shared" si="125"/>
        <v/>
      </c>
      <c r="BB474" s="375" t="str">
        <f t="shared" si="126"/>
        <v/>
      </c>
      <c r="BC474" s="375" t="str">
        <f t="shared" si="127"/>
        <v/>
      </c>
      <c r="BD474" s="375" t="str">
        <f t="shared" si="128"/>
        <v/>
      </c>
      <c r="BE474" s="375" t="str">
        <f t="shared" si="129"/>
        <v/>
      </c>
      <c r="BI474" t="str">
        <f>IF(BP474&lt;&gt;"",MAX(BI$3:BI473)+1,"")</f>
        <v/>
      </c>
      <c r="BJ474" t="str">
        <f>IF(BQ474&lt;&gt;"",MAX(BJ$3:BJ473)+1,"")</f>
        <v/>
      </c>
      <c r="BK474" t="str">
        <f>IF(BR474&lt;&gt;"",MAX(BK$3:BK473)+1,"")</f>
        <v/>
      </c>
      <c r="BL474" t="str">
        <f>IF(BS474&lt;&gt;"",MAX(BL$3:BL473)+1,"")</f>
        <v/>
      </c>
      <c r="BM474" t="str">
        <f>IF(BT474&lt;&gt;"",MAX(BM$3:BM473)+1,"")</f>
        <v/>
      </c>
      <c r="BN474" t="str">
        <f>IF(BU474&lt;&gt;"",MAX(BN$3:BN473)+1,"")</f>
        <v/>
      </c>
      <c r="BP474" t="str">
        <f>IF(B474&lt;&gt;"",IF(COUNTIF(BP$3:BP473,B474)&gt;0,"",B474),"")</f>
        <v/>
      </c>
      <c r="BQ474" t="str">
        <f>IF(C474&lt;&gt;"",IF(COUNTIF(BQ$3:BQ473,C474)&gt;0,"",C474),"")</f>
        <v/>
      </c>
      <c r="BR474" t="str">
        <f>IF(D474&lt;&gt;"",IF(COUNTIF(BR$3:BR473,D474)&gt;0,"",D474),"")</f>
        <v/>
      </c>
      <c r="BS474" t="str">
        <f>IF(E474&lt;&gt;"",IF(COUNTIF(BS$3:BS473,E474)&gt;0,"",E474),"")</f>
        <v/>
      </c>
      <c r="BT474" t="str">
        <f>IF(F474&lt;&gt;"",IF(COUNTIF(BT$3:BT473,F474)&gt;0,"",F474),"")</f>
        <v/>
      </c>
      <c r="BU474" t="str">
        <f>IF(G474&lt;&gt;"",IF(COUNTIF(BU$3:BU473,G474)&gt;0,"",G474),"")</f>
        <v/>
      </c>
    </row>
    <row r="475" spans="1:73" ht="18" x14ac:dyDescent="0.2">
      <c r="A475" s="595" t="str">
        <f t="shared" si="118"/>
        <v/>
      </c>
      <c r="B475" s="596"/>
      <c r="C475" s="596"/>
      <c r="D475" s="596"/>
      <c r="E475" s="597"/>
      <c r="F475" s="596"/>
      <c r="G475" s="596"/>
      <c r="H475" s="598"/>
      <c r="I475" s="598"/>
      <c r="J475" s="598"/>
      <c r="K475" s="948"/>
      <c r="L475" s="822"/>
      <c r="M475" s="822"/>
      <c r="N475" s="950"/>
      <c r="O475" s="599"/>
      <c r="P475" s="597"/>
      <c r="Q475" s="597"/>
      <c r="R475" s="597"/>
      <c r="S475" s="600"/>
      <c r="V475" s="362">
        <f t="shared" si="130"/>
        <v>473</v>
      </c>
      <c r="W475" s="601" t="str">
        <f t="shared" si="131"/>
        <v/>
      </c>
      <c r="X475" s="601" t="str">
        <f t="shared" si="119"/>
        <v/>
      </c>
      <c r="Y475" s="601" t="str">
        <f t="shared" si="120"/>
        <v/>
      </c>
      <c r="Z475" s="601" t="str">
        <f t="shared" si="121"/>
        <v/>
      </c>
      <c r="AA475" s="601" t="str">
        <f t="shared" si="122"/>
        <v/>
      </c>
      <c r="AB475" s="601" t="str">
        <f t="shared" si="123"/>
        <v/>
      </c>
      <c r="AD475" s="362" t="str">
        <f>IF(AK475&lt;&gt;"",MAX(AD$3:AD474)+1,"")</f>
        <v/>
      </c>
      <c r="AE475" s="362" t="str">
        <f>IF(AL475&lt;&gt;"",MAX(AE$3:AE474)+1,"")</f>
        <v/>
      </c>
      <c r="AF475" s="362" t="str">
        <f>IF(AM475&lt;&gt;"",MAX(AF$3:AF474)+1,"")</f>
        <v/>
      </c>
      <c r="AG475" s="362" t="str">
        <f>IF(AN475&lt;&gt;"",MAX(AG$3:AG474)+1,"")</f>
        <v/>
      </c>
      <c r="AH475" s="362" t="str">
        <f>IF(AO475&lt;&gt;"",MAX(AH$3:AH474)+1,"")</f>
        <v/>
      </c>
      <c r="AI475" s="362" t="str">
        <f>IF(AP475&lt;&gt;"",MAX(AI$3:AI474)+1,"")</f>
        <v/>
      </c>
      <c r="AK475" s="362" t="str">
        <f>IF(B475="","",IF(COUNTIF($AK$3:AL474,B475)=0,B475,""))</f>
        <v/>
      </c>
      <c r="AL475" s="362" t="str">
        <f>IF(C475="","",IF($B475='Oneri di Urbanizzazione'!$E$29,IF(COUNTIF($AL$3:AL474,$C475)=0,$C475,""),""))</f>
        <v/>
      </c>
      <c r="AM475" s="362" t="str">
        <f>IF(D475="","",IF(AND($B475='Oneri di Urbanizzazione'!$E$29,$C475='Oneri di Urbanizzazione'!$E$31),IF(COUNTIF(AM$3:AM474,$D475)=0,$D475,""),""))</f>
        <v/>
      </c>
      <c r="AN475" s="362" t="str">
        <f>IF(E475="","",IF(AND($B475='Oneri di Urbanizzazione'!$E$29,$C475='Oneri di Urbanizzazione'!$E$31,$D475='Oneri di Urbanizzazione'!$E$34),IF(COUNTIF(AN$3:AN474,$E475)=0,$E475,""),""))</f>
        <v/>
      </c>
      <c r="AO475" s="362" t="str">
        <f>IF(F475="","",IF(AND($B475='Oneri di Urbanizzazione'!$E$29,$C475='Oneri di Urbanizzazione'!$E$31,$D475='Oneri di Urbanizzazione'!$E$34,$E475='Oneri di Urbanizzazione'!$E$36),IF(COUNTIF(AO$3:AO474,$F475)=0,$F475,""),""))</f>
        <v/>
      </c>
      <c r="AP475" s="362" t="str">
        <f>IF(G475="","",IF(AND($B475='Oneri di Urbanizzazione'!$E$29,$C475='Oneri di Urbanizzazione'!$E$31,$D475='Oneri di Urbanizzazione'!$E$34,$E475='Oneri di Urbanizzazione'!$E$36,$F475='Oneri di Urbanizzazione'!$E$38),IF(COUNTIF(AP$3:AP474,$G475)=0,$G475,""),""))</f>
        <v/>
      </c>
      <c r="AY475">
        <f t="shared" si="132"/>
        <v>473</v>
      </c>
      <c r="AZ475" s="375" t="str">
        <f t="shared" si="124"/>
        <v/>
      </c>
      <c r="BA475" s="375" t="str">
        <f t="shared" si="125"/>
        <v/>
      </c>
      <c r="BB475" s="375" t="str">
        <f t="shared" si="126"/>
        <v/>
      </c>
      <c r="BC475" s="375" t="str">
        <f t="shared" si="127"/>
        <v/>
      </c>
      <c r="BD475" s="375" t="str">
        <f t="shared" si="128"/>
        <v/>
      </c>
      <c r="BE475" s="375" t="str">
        <f t="shared" si="129"/>
        <v/>
      </c>
      <c r="BI475" t="str">
        <f>IF(BP475&lt;&gt;"",MAX(BI$3:BI474)+1,"")</f>
        <v/>
      </c>
      <c r="BJ475" t="str">
        <f>IF(BQ475&lt;&gt;"",MAX(BJ$3:BJ474)+1,"")</f>
        <v/>
      </c>
      <c r="BK475" t="str">
        <f>IF(BR475&lt;&gt;"",MAX(BK$3:BK474)+1,"")</f>
        <v/>
      </c>
      <c r="BL475" t="str">
        <f>IF(BS475&lt;&gt;"",MAX(BL$3:BL474)+1,"")</f>
        <v/>
      </c>
      <c r="BM475" t="str">
        <f>IF(BT475&lt;&gt;"",MAX(BM$3:BM474)+1,"")</f>
        <v/>
      </c>
      <c r="BN475" t="str">
        <f>IF(BU475&lt;&gt;"",MAX(BN$3:BN474)+1,"")</f>
        <v/>
      </c>
      <c r="BP475" t="str">
        <f>IF(B475&lt;&gt;"",IF(COUNTIF(BP$3:BP474,B475)&gt;0,"",B475),"")</f>
        <v/>
      </c>
      <c r="BQ475" t="str">
        <f>IF(C475&lt;&gt;"",IF(COUNTIF(BQ$3:BQ474,C475)&gt;0,"",C475),"")</f>
        <v/>
      </c>
      <c r="BR475" t="str">
        <f>IF(D475&lt;&gt;"",IF(COUNTIF(BR$3:BR474,D475)&gt;0,"",D475),"")</f>
        <v/>
      </c>
      <c r="BS475" t="str">
        <f>IF(E475&lt;&gt;"",IF(COUNTIF(BS$3:BS474,E475)&gt;0,"",E475),"")</f>
        <v/>
      </c>
      <c r="BT475" t="str">
        <f>IF(F475&lt;&gt;"",IF(COUNTIF(BT$3:BT474,F475)&gt;0,"",F475),"")</f>
        <v/>
      </c>
      <c r="BU475" t="str">
        <f>IF(G475&lt;&gt;"",IF(COUNTIF(BU$3:BU474,G475)&gt;0,"",G475),"")</f>
        <v/>
      </c>
    </row>
    <row r="476" spans="1:73" ht="18" x14ac:dyDescent="0.2">
      <c r="A476" s="595" t="str">
        <f t="shared" si="118"/>
        <v/>
      </c>
      <c r="B476" s="596"/>
      <c r="C476" s="596"/>
      <c r="D476" s="596"/>
      <c r="E476" s="597"/>
      <c r="F476" s="596"/>
      <c r="G476" s="596"/>
      <c r="H476" s="598"/>
      <c r="I476" s="598"/>
      <c r="J476" s="598"/>
      <c r="K476" s="948"/>
      <c r="L476" s="822"/>
      <c r="M476" s="822"/>
      <c r="N476" s="950"/>
      <c r="O476" s="599"/>
      <c r="P476" s="597"/>
      <c r="Q476" s="597"/>
      <c r="R476" s="597"/>
      <c r="S476" s="600"/>
      <c r="V476" s="362">
        <f t="shared" si="130"/>
        <v>474</v>
      </c>
      <c r="W476" s="601" t="str">
        <f t="shared" si="131"/>
        <v/>
      </c>
      <c r="X476" s="601" t="str">
        <f t="shared" si="119"/>
        <v/>
      </c>
      <c r="Y476" s="601" t="str">
        <f t="shared" si="120"/>
        <v/>
      </c>
      <c r="Z476" s="601" t="str">
        <f t="shared" si="121"/>
        <v/>
      </c>
      <c r="AA476" s="601" t="str">
        <f t="shared" si="122"/>
        <v/>
      </c>
      <c r="AB476" s="601" t="str">
        <f t="shared" si="123"/>
        <v/>
      </c>
      <c r="AD476" s="362" t="str">
        <f>IF(AK476&lt;&gt;"",MAX(AD$3:AD475)+1,"")</f>
        <v/>
      </c>
      <c r="AE476" s="362" t="str">
        <f>IF(AL476&lt;&gt;"",MAX(AE$3:AE475)+1,"")</f>
        <v/>
      </c>
      <c r="AF476" s="362" t="str">
        <f>IF(AM476&lt;&gt;"",MAX(AF$3:AF475)+1,"")</f>
        <v/>
      </c>
      <c r="AG476" s="362" t="str">
        <f>IF(AN476&lt;&gt;"",MAX(AG$3:AG475)+1,"")</f>
        <v/>
      </c>
      <c r="AH476" s="362" t="str">
        <f>IF(AO476&lt;&gt;"",MAX(AH$3:AH475)+1,"")</f>
        <v/>
      </c>
      <c r="AI476" s="362" t="str">
        <f>IF(AP476&lt;&gt;"",MAX(AI$3:AI475)+1,"")</f>
        <v/>
      </c>
      <c r="AK476" s="362" t="str">
        <f>IF(B476="","",IF(COUNTIF($AK$3:AL475,B476)=0,B476,""))</f>
        <v/>
      </c>
      <c r="AL476" s="362" t="str">
        <f>IF(C476="","",IF($B476='Oneri di Urbanizzazione'!$E$29,IF(COUNTIF($AL$3:AL475,$C476)=0,$C476,""),""))</f>
        <v/>
      </c>
      <c r="AM476" s="362" t="str">
        <f>IF(D476="","",IF(AND($B476='Oneri di Urbanizzazione'!$E$29,$C476='Oneri di Urbanizzazione'!$E$31),IF(COUNTIF(AM$3:AM475,$D476)=0,$D476,""),""))</f>
        <v/>
      </c>
      <c r="AN476" s="362" t="str">
        <f>IF(E476="","",IF(AND($B476='Oneri di Urbanizzazione'!$E$29,$C476='Oneri di Urbanizzazione'!$E$31,$D476='Oneri di Urbanizzazione'!$E$34),IF(COUNTIF(AN$3:AN475,$E476)=0,$E476,""),""))</f>
        <v/>
      </c>
      <c r="AO476" s="362" t="str">
        <f>IF(F476="","",IF(AND($B476='Oneri di Urbanizzazione'!$E$29,$C476='Oneri di Urbanizzazione'!$E$31,$D476='Oneri di Urbanizzazione'!$E$34,$E476='Oneri di Urbanizzazione'!$E$36),IF(COUNTIF(AO$3:AO475,$F476)=0,$F476,""),""))</f>
        <v/>
      </c>
      <c r="AP476" s="362" t="str">
        <f>IF(G476="","",IF(AND($B476='Oneri di Urbanizzazione'!$E$29,$C476='Oneri di Urbanizzazione'!$E$31,$D476='Oneri di Urbanizzazione'!$E$34,$E476='Oneri di Urbanizzazione'!$E$36,$F476='Oneri di Urbanizzazione'!$E$38),IF(COUNTIF(AP$3:AP475,$G476)=0,$G476,""),""))</f>
        <v/>
      </c>
      <c r="AY476">
        <f t="shared" si="132"/>
        <v>474</v>
      </c>
      <c r="AZ476" s="375" t="str">
        <f t="shared" si="124"/>
        <v/>
      </c>
      <c r="BA476" s="375" t="str">
        <f t="shared" si="125"/>
        <v/>
      </c>
      <c r="BB476" s="375" t="str">
        <f t="shared" si="126"/>
        <v/>
      </c>
      <c r="BC476" s="375" t="str">
        <f t="shared" si="127"/>
        <v/>
      </c>
      <c r="BD476" s="375" t="str">
        <f t="shared" si="128"/>
        <v/>
      </c>
      <c r="BE476" s="375" t="str">
        <f t="shared" si="129"/>
        <v/>
      </c>
      <c r="BI476" t="str">
        <f>IF(BP476&lt;&gt;"",MAX(BI$3:BI475)+1,"")</f>
        <v/>
      </c>
      <c r="BJ476" t="str">
        <f>IF(BQ476&lt;&gt;"",MAX(BJ$3:BJ475)+1,"")</f>
        <v/>
      </c>
      <c r="BK476" t="str">
        <f>IF(BR476&lt;&gt;"",MAX(BK$3:BK475)+1,"")</f>
        <v/>
      </c>
      <c r="BL476" t="str">
        <f>IF(BS476&lt;&gt;"",MAX(BL$3:BL475)+1,"")</f>
        <v/>
      </c>
      <c r="BM476" t="str">
        <f>IF(BT476&lt;&gt;"",MAX(BM$3:BM475)+1,"")</f>
        <v/>
      </c>
      <c r="BN476" t="str">
        <f>IF(BU476&lt;&gt;"",MAX(BN$3:BN475)+1,"")</f>
        <v/>
      </c>
      <c r="BP476" t="str">
        <f>IF(B476&lt;&gt;"",IF(COUNTIF(BP$3:BP475,B476)&gt;0,"",B476),"")</f>
        <v/>
      </c>
      <c r="BQ476" t="str">
        <f>IF(C476&lt;&gt;"",IF(COUNTIF(BQ$3:BQ475,C476)&gt;0,"",C476),"")</f>
        <v/>
      </c>
      <c r="BR476" t="str">
        <f>IF(D476&lt;&gt;"",IF(COUNTIF(BR$3:BR475,D476)&gt;0,"",D476),"")</f>
        <v/>
      </c>
      <c r="BS476" t="str">
        <f>IF(E476&lt;&gt;"",IF(COUNTIF(BS$3:BS475,E476)&gt;0,"",E476),"")</f>
        <v/>
      </c>
      <c r="BT476" t="str">
        <f>IF(F476&lt;&gt;"",IF(COUNTIF(BT$3:BT475,F476)&gt;0,"",F476),"")</f>
        <v/>
      </c>
      <c r="BU476" t="str">
        <f>IF(G476&lt;&gt;"",IF(COUNTIF(BU$3:BU475,G476)&gt;0,"",G476),"")</f>
        <v/>
      </c>
    </row>
    <row r="477" spans="1:73" ht="18" x14ac:dyDescent="0.2">
      <c r="A477" s="595" t="str">
        <f t="shared" si="118"/>
        <v/>
      </c>
      <c r="B477" s="596"/>
      <c r="C477" s="596"/>
      <c r="D477" s="596"/>
      <c r="E477" s="597"/>
      <c r="F477" s="596"/>
      <c r="G477" s="596"/>
      <c r="H477" s="598"/>
      <c r="I477" s="598"/>
      <c r="J477" s="598"/>
      <c r="K477" s="948"/>
      <c r="L477" s="822"/>
      <c r="M477" s="822"/>
      <c r="N477" s="950"/>
      <c r="O477" s="599"/>
      <c r="P477" s="597"/>
      <c r="Q477" s="597"/>
      <c r="R477" s="597"/>
      <c r="S477" s="600"/>
      <c r="V477" s="362">
        <f t="shared" si="130"/>
        <v>475</v>
      </c>
      <c r="W477" s="601" t="str">
        <f t="shared" si="131"/>
        <v/>
      </c>
      <c r="X477" s="601" t="str">
        <f t="shared" si="119"/>
        <v/>
      </c>
      <c r="Y477" s="601" t="str">
        <f t="shared" si="120"/>
        <v/>
      </c>
      <c r="Z477" s="601" t="str">
        <f t="shared" si="121"/>
        <v/>
      </c>
      <c r="AA477" s="601" t="str">
        <f t="shared" si="122"/>
        <v/>
      </c>
      <c r="AB477" s="601" t="str">
        <f t="shared" si="123"/>
        <v/>
      </c>
      <c r="AD477" s="362" t="str">
        <f>IF(AK477&lt;&gt;"",MAX(AD$3:AD476)+1,"")</f>
        <v/>
      </c>
      <c r="AE477" s="362" t="str">
        <f>IF(AL477&lt;&gt;"",MAX(AE$3:AE476)+1,"")</f>
        <v/>
      </c>
      <c r="AF477" s="362" t="str">
        <f>IF(AM477&lt;&gt;"",MAX(AF$3:AF476)+1,"")</f>
        <v/>
      </c>
      <c r="AG477" s="362" t="str">
        <f>IF(AN477&lt;&gt;"",MAX(AG$3:AG476)+1,"")</f>
        <v/>
      </c>
      <c r="AH477" s="362" t="str">
        <f>IF(AO477&lt;&gt;"",MAX(AH$3:AH476)+1,"")</f>
        <v/>
      </c>
      <c r="AI477" s="362" t="str">
        <f>IF(AP477&lt;&gt;"",MAX(AI$3:AI476)+1,"")</f>
        <v/>
      </c>
      <c r="AK477" s="362" t="str">
        <f>IF(B477="","",IF(COUNTIF($AK$3:AL476,B477)=0,B477,""))</f>
        <v/>
      </c>
      <c r="AL477" s="362" t="str">
        <f>IF(C477="","",IF($B477='Oneri di Urbanizzazione'!$E$29,IF(COUNTIF($AL$3:AL476,$C477)=0,$C477,""),""))</f>
        <v/>
      </c>
      <c r="AM477" s="362" t="str">
        <f>IF(D477="","",IF(AND($B477='Oneri di Urbanizzazione'!$E$29,$C477='Oneri di Urbanizzazione'!$E$31),IF(COUNTIF(AM$3:AM476,$D477)=0,$D477,""),""))</f>
        <v/>
      </c>
      <c r="AN477" s="362" t="str">
        <f>IF(E477="","",IF(AND($B477='Oneri di Urbanizzazione'!$E$29,$C477='Oneri di Urbanizzazione'!$E$31,$D477='Oneri di Urbanizzazione'!$E$34),IF(COUNTIF(AN$3:AN476,$E477)=0,$E477,""),""))</f>
        <v/>
      </c>
      <c r="AO477" s="362" t="str">
        <f>IF(F477="","",IF(AND($B477='Oneri di Urbanizzazione'!$E$29,$C477='Oneri di Urbanizzazione'!$E$31,$D477='Oneri di Urbanizzazione'!$E$34,$E477='Oneri di Urbanizzazione'!$E$36),IF(COUNTIF(AO$3:AO476,$F477)=0,$F477,""),""))</f>
        <v/>
      </c>
      <c r="AP477" s="362" t="str">
        <f>IF(G477="","",IF(AND($B477='Oneri di Urbanizzazione'!$E$29,$C477='Oneri di Urbanizzazione'!$E$31,$D477='Oneri di Urbanizzazione'!$E$34,$E477='Oneri di Urbanizzazione'!$E$36,$F477='Oneri di Urbanizzazione'!$E$38),IF(COUNTIF(AP$3:AP476,$G477)=0,$G477,""),""))</f>
        <v/>
      </c>
      <c r="AY477">
        <f t="shared" si="132"/>
        <v>475</v>
      </c>
      <c r="AZ477" s="375" t="str">
        <f t="shared" si="124"/>
        <v/>
      </c>
      <c r="BA477" s="375" t="str">
        <f t="shared" si="125"/>
        <v/>
      </c>
      <c r="BB477" s="375" t="str">
        <f t="shared" si="126"/>
        <v/>
      </c>
      <c r="BC477" s="375" t="str">
        <f t="shared" si="127"/>
        <v/>
      </c>
      <c r="BD477" s="375" t="str">
        <f t="shared" si="128"/>
        <v/>
      </c>
      <c r="BE477" s="375" t="str">
        <f t="shared" si="129"/>
        <v/>
      </c>
      <c r="BI477" t="str">
        <f>IF(BP477&lt;&gt;"",MAX(BI$3:BI476)+1,"")</f>
        <v/>
      </c>
      <c r="BJ477" t="str">
        <f>IF(BQ477&lt;&gt;"",MAX(BJ$3:BJ476)+1,"")</f>
        <v/>
      </c>
      <c r="BK477" t="str">
        <f>IF(BR477&lt;&gt;"",MAX(BK$3:BK476)+1,"")</f>
        <v/>
      </c>
      <c r="BL477" t="str">
        <f>IF(BS477&lt;&gt;"",MAX(BL$3:BL476)+1,"")</f>
        <v/>
      </c>
      <c r="BM477" t="str">
        <f>IF(BT477&lt;&gt;"",MAX(BM$3:BM476)+1,"")</f>
        <v/>
      </c>
      <c r="BN477" t="str">
        <f>IF(BU477&lt;&gt;"",MAX(BN$3:BN476)+1,"")</f>
        <v/>
      </c>
      <c r="BP477" t="str">
        <f>IF(B477&lt;&gt;"",IF(COUNTIF(BP$3:BP476,B477)&gt;0,"",B477),"")</f>
        <v/>
      </c>
      <c r="BQ477" t="str">
        <f>IF(C477&lt;&gt;"",IF(COUNTIF(BQ$3:BQ476,C477)&gt;0,"",C477),"")</f>
        <v/>
      </c>
      <c r="BR477" t="str">
        <f>IF(D477&lt;&gt;"",IF(COUNTIF(BR$3:BR476,D477)&gt;0,"",D477),"")</f>
        <v/>
      </c>
      <c r="BS477" t="str">
        <f>IF(E477&lt;&gt;"",IF(COUNTIF(BS$3:BS476,E477)&gt;0,"",E477),"")</f>
        <v/>
      </c>
      <c r="BT477" t="str">
        <f>IF(F477&lt;&gt;"",IF(COUNTIF(BT$3:BT476,F477)&gt;0,"",F477),"")</f>
        <v/>
      </c>
      <c r="BU477" t="str">
        <f>IF(G477&lt;&gt;"",IF(COUNTIF(BU$3:BU476,G477)&gt;0,"",G477),"")</f>
        <v/>
      </c>
    </row>
    <row r="478" spans="1:73" ht="18" x14ac:dyDescent="0.2">
      <c r="A478" s="595" t="str">
        <f t="shared" si="118"/>
        <v/>
      </c>
      <c r="B478" s="596"/>
      <c r="C478" s="596"/>
      <c r="D478" s="596"/>
      <c r="E478" s="597"/>
      <c r="F478" s="596"/>
      <c r="G478" s="596"/>
      <c r="H478" s="598"/>
      <c r="I478" s="598"/>
      <c r="J478" s="598"/>
      <c r="K478" s="948"/>
      <c r="L478" s="822"/>
      <c r="M478" s="822"/>
      <c r="N478" s="950"/>
      <c r="O478" s="599"/>
      <c r="P478" s="597"/>
      <c r="Q478" s="597"/>
      <c r="R478" s="597"/>
      <c r="S478" s="600"/>
      <c r="V478" s="362">
        <f t="shared" si="130"/>
        <v>476</v>
      </c>
      <c r="W478" s="601" t="str">
        <f t="shared" si="131"/>
        <v/>
      </c>
      <c r="X478" s="601" t="str">
        <f t="shared" si="119"/>
        <v/>
      </c>
      <c r="Y478" s="601" t="str">
        <f t="shared" si="120"/>
        <v/>
      </c>
      <c r="Z478" s="601" t="str">
        <f t="shared" si="121"/>
        <v/>
      </c>
      <c r="AA478" s="601" t="str">
        <f t="shared" si="122"/>
        <v/>
      </c>
      <c r="AB478" s="601" t="str">
        <f t="shared" si="123"/>
        <v/>
      </c>
      <c r="AD478" s="362" t="str">
        <f>IF(AK478&lt;&gt;"",MAX(AD$3:AD477)+1,"")</f>
        <v/>
      </c>
      <c r="AE478" s="362" t="str">
        <f>IF(AL478&lt;&gt;"",MAX(AE$3:AE477)+1,"")</f>
        <v/>
      </c>
      <c r="AF478" s="362" t="str">
        <f>IF(AM478&lt;&gt;"",MAX(AF$3:AF477)+1,"")</f>
        <v/>
      </c>
      <c r="AG478" s="362" t="str">
        <f>IF(AN478&lt;&gt;"",MAX(AG$3:AG477)+1,"")</f>
        <v/>
      </c>
      <c r="AH478" s="362" t="str">
        <f>IF(AO478&lt;&gt;"",MAX(AH$3:AH477)+1,"")</f>
        <v/>
      </c>
      <c r="AI478" s="362" t="str">
        <f>IF(AP478&lt;&gt;"",MAX(AI$3:AI477)+1,"")</f>
        <v/>
      </c>
      <c r="AK478" s="362" t="str">
        <f>IF(B478="","",IF(COUNTIF($AK$3:AL477,B478)=0,B478,""))</f>
        <v/>
      </c>
      <c r="AL478" s="362" t="str">
        <f>IF(C478="","",IF($B478='Oneri di Urbanizzazione'!$E$29,IF(COUNTIF($AL$3:AL477,$C478)=0,$C478,""),""))</f>
        <v/>
      </c>
      <c r="AM478" s="362" t="str">
        <f>IF(D478="","",IF(AND($B478='Oneri di Urbanizzazione'!$E$29,$C478='Oneri di Urbanizzazione'!$E$31),IF(COUNTIF(AM$3:AM477,$D478)=0,$D478,""),""))</f>
        <v/>
      </c>
      <c r="AN478" s="362" t="str">
        <f>IF(E478="","",IF(AND($B478='Oneri di Urbanizzazione'!$E$29,$C478='Oneri di Urbanizzazione'!$E$31,$D478='Oneri di Urbanizzazione'!$E$34),IF(COUNTIF(AN$3:AN477,$E478)=0,$E478,""),""))</f>
        <v/>
      </c>
      <c r="AO478" s="362" t="str">
        <f>IF(F478="","",IF(AND($B478='Oneri di Urbanizzazione'!$E$29,$C478='Oneri di Urbanizzazione'!$E$31,$D478='Oneri di Urbanizzazione'!$E$34,$E478='Oneri di Urbanizzazione'!$E$36),IF(COUNTIF(AO$3:AO477,$F478)=0,$F478,""),""))</f>
        <v/>
      </c>
      <c r="AP478" s="362" t="str">
        <f>IF(G478="","",IF(AND($B478='Oneri di Urbanizzazione'!$E$29,$C478='Oneri di Urbanizzazione'!$E$31,$D478='Oneri di Urbanizzazione'!$E$34,$E478='Oneri di Urbanizzazione'!$E$36,$F478='Oneri di Urbanizzazione'!$E$38),IF(COUNTIF(AP$3:AP477,$G478)=0,$G478,""),""))</f>
        <v/>
      </c>
      <c r="AY478">
        <f t="shared" si="132"/>
        <v>476</v>
      </c>
      <c r="AZ478" s="375" t="str">
        <f t="shared" si="124"/>
        <v/>
      </c>
      <c r="BA478" s="375" t="str">
        <f t="shared" si="125"/>
        <v/>
      </c>
      <c r="BB478" s="375" t="str">
        <f t="shared" si="126"/>
        <v/>
      </c>
      <c r="BC478" s="375" t="str">
        <f t="shared" si="127"/>
        <v/>
      </c>
      <c r="BD478" s="375" t="str">
        <f t="shared" si="128"/>
        <v/>
      </c>
      <c r="BE478" s="375" t="str">
        <f t="shared" si="129"/>
        <v/>
      </c>
      <c r="BI478" t="str">
        <f>IF(BP478&lt;&gt;"",MAX(BI$3:BI477)+1,"")</f>
        <v/>
      </c>
      <c r="BJ478" t="str">
        <f>IF(BQ478&lt;&gt;"",MAX(BJ$3:BJ477)+1,"")</f>
        <v/>
      </c>
      <c r="BK478" t="str">
        <f>IF(BR478&lt;&gt;"",MAX(BK$3:BK477)+1,"")</f>
        <v/>
      </c>
      <c r="BL478" t="str">
        <f>IF(BS478&lt;&gt;"",MAX(BL$3:BL477)+1,"")</f>
        <v/>
      </c>
      <c r="BM478" t="str">
        <f>IF(BT478&lt;&gt;"",MAX(BM$3:BM477)+1,"")</f>
        <v/>
      </c>
      <c r="BN478" t="str">
        <f>IF(BU478&lt;&gt;"",MAX(BN$3:BN477)+1,"")</f>
        <v/>
      </c>
      <c r="BP478" t="str">
        <f>IF(B478&lt;&gt;"",IF(COUNTIF(BP$3:BP477,B478)&gt;0,"",B478),"")</f>
        <v/>
      </c>
      <c r="BQ478" t="str">
        <f>IF(C478&lt;&gt;"",IF(COUNTIF(BQ$3:BQ477,C478)&gt;0,"",C478),"")</f>
        <v/>
      </c>
      <c r="BR478" t="str">
        <f>IF(D478&lt;&gt;"",IF(COUNTIF(BR$3:BR477,D478)&gt;0,"",D478),"")</f>
        <v/>
      </c>
      <c r="BS478" t="str">
        <f>IF(E478&lt;&gt;"",IF(COUNTIF(BS$3:BS477,E478)&gt;0,"",E478),"")</f>
        <v/>
      </c>
      <c r="BT478" t="str">
        <f>IF(F478&lt;&gt;"",IF(COUNTIF(BT$3:BT477,F478)&gt;0,"",F478),"")</f>
        <v/>
      </c>
      <c r="BU478" t="str">
        <f>IF(G478&lt;&gt;"",IF(COUNTIF(BU$3:BU477,G478)&gt;0,"",G478),"")</f>
        <v/>
      </c>
    </row>
    <row r="479" spans="1:73" ht="18" x14ac:dyDescent="0.2">
      <c r="A479" s="595" t="str">
        <f t="shared" si="118"/>
        <v/>
      </c>
      <c r="B479" s="596"/>
      <c r="C479" s="596"/>
      <c r="D479" s="596"/>
      <c r="E479" s="597"/>
      <c r="F479" s="596"/>
      <c r="G479" s="596"/>
      <c r="H479" s="598"/>
      <c r="I479" s="598"/>
      <c r="J479" s="598"/>
      <c r="K479" s="948"/>
      <c r="L479" s="822"/>
      <c r="M479" s="822"/>
      <c r="N479" s="950"/>
      <c r="O479" s="599"/>
      <c r="P479" s="597"/>
      <c r="Q479" s="597"/>
      <c r="R479" s="597"/>
      <c r="S479" s="600"/>
      <c r="V479" s="362">
        <f t="shared" si="130"/>
        <v>477</v>
      </c>
      <c r="W479" s="601" t="str">
        <f t="shared" si="131"/>
        <v/>
      </c>
      <c r="X479" s="601" t="str">
        <f t="shared" si="119"/>
        <v/>
      </c>
      <c r="Y479" s="601" t="str">
        <f t="shared" si="120"/>
        <v/>
      </c>
      <c r="Z479" s="601" t="str">
        <f t="shared" si="121"/>
        <v/>
      </c>
      <c r="AA479" s="601" t="str">
        <f t="shared" si="122"/>
        <v/>
      </c>
      <c r="AB479" s="601" t="str">
        <f t="shared" si="123"/>
        <v/>
      </c>
      <c r="AD479" s="362" t="str">
        <f>IF(AK479&lt;&gt;"",MAX(AD$3:AD478)+1,"")</f>
        <v/>
      </c>
      <c r="AE479" s="362" t="str">
        <f>IF(AL479&lt;&gt;"",MAX(AE$3:AE478)+1,"")</f>
        <v/>
      </c>
      <c r="AF479" s="362" t="str">
        <f>IF(AM479&lt;&gt;"",MAX(AF$3:AF478)+1,"")</f>
        <v/>
      </c>
      <c r="AG479" s="362" t="str">
        <f>IF(AN479&lt;&gt;"",MAX(AG$3:AG478)+1,"")</f>
        <v/>
      </c>
      <c r="AH479" s="362" t="str">
        <f>IF(AO479&lt;&gt;"",MAX(AH$3:AH478)+1,"")</f>
        <v/>
      </c>
      <c r="AI479" s="362" t="str">
        <f>IF(AP479&lt;&gt;"",MAX(AI$3:AI478)+1,"")</f>
        <v/>
      </c>
      <c r="AK479" s="362" t="str">
        <f>IF(B479="","",IF(COUNTIF($AK$3:AL478,B479)=0,B479,""))</f>
        <v/>
      </c>
      <c r="AL479" s="362" t="str">
        <f>IF(C479="","",IF($B479='Oneri di Urbanizzazione'!$E$29,IF(COUNTIF($AL$3:AL478,$C479)=0,$C479,""),""))</f>
        <v/>
      </c>
      <c r="AM479" s="362" t="str">
        <f>IF(D479="","",IF(AND($B479='Oneri di Urbanizzazione'!$E$29,$C479='Oneri di Urbanizzazione'!$E$31),IF(COUNTIF(AM$3:AM478,$D479)=0,$D479,""),""))</f>
        <v/>
      </c>
      <c r="AN479" s="362" t="str">
        <f>IF(E479="","",IF(AND($B479='Oneri di Urbanizzazione'!$E$29,$C479='Oneri di Urbanizzazione'!$E$31,$D479='Oneri di Urbanizzazione'!$E$34),IF(COUNTIF(AN$3:AN478,$E479)=0,$E479,""),""))</f>
        <v/>
      </c>
      <c r="AO479" s="362" t="str">
        <f>IF(F479="","",IF(AND($B479='Oneri di Urbanizzazione'!$E$29,$C479='Oneri di Urbanizzazione'!$E$31,$D479='Oneri di Urbanizzazione'!$E$34,$E479='Oneri di Urbanizzazione'!$E$36),IF(COUNTIF(AO$3:AO478,$F479)=0,$F479,""),""))</f>
        <v/>
      </c>
      <c r="AP479" s="362" t="str">
        <f>IF(G479="","",IF(AND($B479='Oneri di Urbanizzazione'!$E$29,$C479='Oneri di Urbanizzazione'!$E$31,$D479='Oneri di Urbanizzazione'!$E$34,$E479='Oneri di Urbanizzazione'!$E$36,$F479='Oneri di Urbanizzazione'!$E$38),IF(COUNTIF(AP$3:AP478,$G479)=0,$G479,""),""))</f>
        <v/>
      </c>
      <c r="AY479">
        <f t="shared" si="132"/>
        <v>477</v>
      </c>
      <c r="AZ479" s="375" t="str">
        <f t="shared" si="124"/>
        <v/>
      </c>
      <c r="BA479" s="375" t="str">
        <f t="shared" si="125"/>
        <v/>
      </c>
      <c r="BB479" s="375" t="str">
        <f t="shared" si="126"/>
        <v/>
      </c>
      <c r="BC479" s="375" t="str">
        <f t="shared" si="127"/>
        <v/>
      </c>
      <c r="BD479" s="375" t="str">
        <f t="shared" si="128"/>
        <v/>
      </c>
      <c r="BE479" s="375" t="str">
        <f t="shared" si="129"/>
        <v/>
      </c>
      <c r="BI479" t="str">
        <f>IF(BP479&lt;&gt;"",MAX(BI$3:BI478)+1,"")</f>
        <v/>
      </c>
      <c r="BJ479" t="str">
        <f>IF(BQ479&lt;&gt;"",MAX(BJ$3:BJ478)+1,"")</f>
        <v/>
      </c>
      <c r="BK479" t="str">
        <f>IF(BR479&lt;&gt;"",MAX(BK$3:BK478)+1,"")</f>
        <v/>
      </c>
      <c r="BL479" t="str">
        <f>IF(BS479&lt;&gt;"",MAX(BL$3:BL478)+1,"")</f>
        <v/>
      </c>
      <c r="BM479" t="str">
        <f>IF(BT479&lt;&gt;"",MAX(BM$3:BM478)+1,"")</f>
        <v/>
      </c>
      <c r="BN479" t="str">
        <f>IF(BU479&lt;&gt;"",MAX(BN$3:BN478)+1,"")</f>
        <v/>
      </c>
      <c r="BP479" t="str">
        <f>IF(B479&lt;&gt;"",IF(COUNTIF(BP$3:BP478,B479)&gt;0,"",B479),"")</f>
        <v/>
      </c>
      <c r="BQ479" t="str">
        <f>IF(C479&lt;&gt;"",IF(COUNTIF(BQ$3:BQ478,C479)&gt;0,"",C479),"")</f>
        <v/>
      </c>
      <c r="BR479" t="str">
        <f>IF(D479&lt;&gt;"",IF(COUNTIF(BR$3:BR478,D479)&gt;0,"",D479),"")</f>
        <v/>
      </c>
      <c r="BS479" t="str">
        <f>IF(E479&lt;&gt;"",IF(COUNTIF(BS$3:BS478,E479)&gt;0,"",E479),"")</f>
        <v/>
      </c>
      <c r="BT479" t="str">
        <f>IF(F479&lt;&gt;"",IF(COUNTIF(BT$3:BT478,F479)&gt;0,"",F479),"")</f>
        <v/>
      </c>
      <c r="BU479" t="str">
        <f>IF(G479&lt;&gt;"",IF(COUNTIF(BU$3:BU478,G479)&gt;0,"",G479),"")</f>
        <v/>
      </c>
    </row>
    <row r="480" spans="1:73" ht="18" x14ac:dyDescent="0.2">
      <c r="A480" s="595" t="str">
        <f t="shared" si="118"/>
        <v/>
      </c>
      <c r="B480" s="596"/>
      <c r="C480" s="596"/>
      <c r="D480" s="596"/>
      <c r="E480" s="597"/>
      <c r="F480" s="596"/>
      <c r="G480" s="596"/>
      <c r="H480" s="598"/>
      <c r="I480" s="598"/>
      <c r="J480" s="598"/>
      <c r="K480" s="948"/>
      <c r="L480" s="822"/>
      <c r="M480" s="822"/>
      <c r="N480" s="950"/>
      <c r="O480" s="599"/>
      <c r="P480" s="597"/>
      <c r="Q480" s="597"/>
      <c r="R480" s="597"/>
      <c r="S480" s="600"/>
      <c r="V480" s="362">
        <f t="shared" si="130"/>
        <v>478</v>
      </c>
      <c r="W480" s="601" t="str">
        <f t="shared" si="131"/>
        <v/>
      </c>
      <c r="X480" s="601" t="str">
        <f t="shared" si="119"/>
        <v/>
      </c>
      <c r="Y480" s="601" t="str">
        <f t="shared" si="120"/>
        <v/>
      </c>
      <c r="Z480" s="601" t="str">
        <f t="shared" si="121"/>
        <v/>
      </c>
      <c r="AA480" s="601" t="str">
        <f t="shared" si="122"/>
        <v/>
      </c>
      <c r="AB480" s="601" t="str">
        <f t="shared" si="123"/>
        <v/>
      </c>
      <c r="AD480" s="362" t="str">
        <f>IF(AK480&lt;&gt;"",MAX(AD$3:AD479)+1,"")</f>
        <v/>
      </c>
      <c r="AE480" s="362" t="str">
        <f>IF(AL480&lt;&gt;"",MAX(AE$3:AE479)+1,"")</f>
        <v/>
      </c>
      <c r="AF480" s="362" t="str">
        <f>IF(AM480&lt;&gt;"",MAX(AF$3:AF479)+1,"")</f>
        <v/>
      </c>
      <c r="AG480" s="362" t="str">
        <f>IF(AN480&lt;&gt;"",MAX(AG$3:AG479)+1,"")</f>
        <v/>
      </c>
      <c r="AH480" s="362" t="str">
        <f>IF(AO480&lt;&gt;"",MAX(AH$3:AH479)+1,"")</f>
        <v/>
      </c>
      <c r="AI480" s="362" t="str">
        <f>IF(AP480&lt;&gt;"",MAX(AI$3:AI479)+1,"")</f>
        <v/>
      </c>
      <c r="AK480" s="362" t="str">
        <f>IF(B480="","",IF(COUNTIF($AK$3:AL479,B480)=0,B480,""))</f>
        <v/>
      </c>
      <c r="AL480" s="362" t="str">
        <f>IF(C480="","",IF($B480='Oneri di Urbanizzazione'!$E$29,IF(COUNTIF($AL$3:AL479,$C480)=0,$C480,""),""))</f>
        <v/>
      </c>
      <c r="AM480" s="362" t="str">
        <f>IF(D480="","",IF(AND($B480='Oneri di Urbanizzazione'!$E$29,$C480='Oneri di Urbanizzazione'!$E$31),IF(COUNTIF(AM$3:AM479,$D480)=0,$D480,""),""))</f>
        <v/>
      </c>
      <c r="AN480" s="362" t="str">
        <f>IF(E480="","",IF(AND($B480='Oneri di Urbanizzazione'!$E$29,$C480='Oneri di Urbanizzazione'!$E$31,$D480='Oneri di Urbanizzazione'!$E$34),IF(COUNTIF(AN$3:AN479,$E480)=0,$E480,""),""))</f>
        <v/>
      </c>
      <c r="AO480" s="362" t="str">
        <f>IF(F480="","",IF(AND($B480='Oneri di Urbanizzazione'!$E$29,$C480='Oneri di Urbanizzazione'!$E$31,$D480='Oneri di Urbanizzazione'!$E$34,$E480='Oneri di Urbanizzazione'!$E$36),IF(COUNTIF(AO$3:AO479,$F480)=0,$F480,""),""))</f>
        <v/>
      </c>
      <c r="AP480" s="362" t="str">
        <f>IF(G480="","",IF(AND($B480='Oneri di Urbanizzazione'!$E$29,$C480='Oneri di Urbanizzazione'!$E$31,$D480='Oneri di Urbanizzazione'!$E$34,$E480='Oneri di Urbanizzazione'!$E$36,$F480='Oneri di Urbanizzazione'!$E$38),IF(COUNTIF(AP$3:AP479,$G480)=0,$G480,""),""))</f>
        <v/>
      </c>
      <c r="AY480">
        <f t="shared" si="132"/>
        <v>478</v>
      </c>
      <c r="AZ480" s="375" t="str">
        <f t="shared" si="124"/>
        <v/>
      </c>
      <c r="BA480" s="375" t="str">
        <f t="shared" si="125"/>
        <v/>
      </c>
      <c r="BB480" s="375" t="str">
        <f t="shared" si="126"/>
        <v/>
      </c>
      <c r="BC480" s="375" t="str">
        <f t="shared" si="127"/>
        <v/>
      </c>
      <c r="BD480" s="375" t="str">
        <f t="shared" si="128"/>
        <v/>
      </c>
      <c r="BE480" s="375" t="str">
        <f t="shared" si="129"/>
        <v/>
      </c>
      <c r="BI480" t="str">
        <f>IF(BP480&lt;&gt;"",MAX(BI$3:BI479)+1,"")</f>
        <v/>
      </c>
      <c r="BJ480" t="str">
        <f>IF(BQ480&lt;&gt;"",MAX(BJ$3:BJ479)+1,"")</f>
        <v/>
      </c>
      <c r="BK480" t="str">
        <f>IF(BR480&lt;&gt;"",MAX(BK$3:BK479)+1,"")</f>
        <v/>
      </c>
      <c r="BL480" t="str">
        <f>IF(BS480&lt;&gt;"",MAX(BL$3:BL479)+1,"")</f>
        <v/>
      </c>
      <c r="BM480" t="str">
        <f>IF(BT480&lt;&gt;"",MAX(BM$3:BM479)+1,"")</f>
        <v/>
      </c>
      <c r="BN480" t="str">
        <f>IF(BU480&lt;&gt;"",MAX(BN$3:BN479)+1,"")</f>
        <v/>
      </c>
      <c r="BP480" t="str">
        <f>IF(B480&lt;&gt;"",IF(COUNTIF(BP$3:BP479,B480)&gt;0,"",B480),"")</f>
        <v/>
      </c>
      <c r="BQ480" t="str">
        <f>IF(C480&lt;&gt;"",IF(COUNTIF(BQ$3:BQ479,C480)&gt;0,"",C480),"")</f>
        <v/>
      </c>
      <c r="BR480" t="str">
        <f>IF(D480&lt;&gt;"",IF(COUNTIF(BR$3:BR479,D480)&gt;0,"",D480),"")</f>
        <v/>
      </c>
      <c r="BS480" t="str">
        <f>IF(E480&lt;&gt;"",IF(COUNTIF(BS$3:BS479,E480)&gt;0,"",E480),"")</f>
        <v/>
      </c>
      <c r="BT480" t="str">
        <f>IF(F480&lt;&gt;"",IF(COUNTIF(BT$3:BT479,F480)&gt;0,"",F480),"")</f>
        <v/>
      </c>
      <c r="BU480" t="str">
        <f>IF(G480&lt;&gt;"",IF(COUNTIF(BU$3:BU479,G480)&gt;0,"",G480),"")</f>
        <v/>
      </c>
    </row>
    <row r="481" spans="1:73" ht="18" x14ac:dyDescent="0.2">
      <c r="A481" s="595" t="str">
        <f t="shared" si="118"/>
        <v/>
      </c>
      <c r="B481" s="596"/>
      <c r="C481" s="596"/>
      <c r="D481" s="596"/>
      <c r="E481" s="597"/>
      <c r="F481" s="596"/>
      <c r="G481" s="596"/>
      <c r="H481" s="598"/>
      <c r="I481" s="598"/>
      <c r="J481" s="598"/>
      <c r="K481" s="948"/>
      <c r="L481" s="822"/>
      <c r="M481" s="822"/>
      <c r="N481" s="950"/>
      <c r="O481" s="599"/>
      <c r="P481" s="597"/>
      <c r="Q481" s="597"/>
      <c r="R481" s="597"/>
      <c r="S481" s="600"/>
      <c r="V481" s="362">
        <f t="shared" si="130"/>
        <v>479</v>
      </c>
      <c r="W481" s="601" t="str">
        <f t="shared" si="131"/>
        <v/>
      </c>
      <c r="X481" s="601" t="str">
        <f t="shared" si="119"/>
        <v/>
      </c>
      <c r="Y481" s="601" t="str">
        <f t="shared" si="120"/>
        <v/>
      </c>
      <c r="Z481" s="601" t="str">
        <f t="shared" si="121"/>
        <v/>
      </c>
      <c r="AA481" s="601" t="str">
        <f t="shared" si="122"/>
        <v/>
      </c>
      <c r="AB481" s="601" t="str">
        <f t="shared" si="123"/>
        <v/>
      </c>
      <c r="AD481" s="362" t="str">
        <f>IF(AK481&lt;&gt;"",MAX(AD$3:AD480)+1,"")</f>
        <v/>
      </c>
      <c r="AE481" s="362" t="str">
        <f>IF(AL481&lt;&gt;"",MAX(AE$3:AE480)+1,"")</f>
        <v/>
      </c>
      <c r="AF481" s="362" t="str">
        <f>IF(AM481&lt;&gt;"",MAX(AF$3:AF480)+1,"")</f>
        <v/>
      </c>
      <c r="AG481" s="362" t="str">
        <f>IF(AN481&lt;&gt;"",MAX(AG$3:AG480)+1,"")</f>
        <v/>
      </c>
      <c r="AH481" s="362" t="str">
        <f>IF(AO481&lt;&gt;"",MAX(AH$3:AH480)+1,"")</f>
        <v/>
      </c>
      <c r="AI481" s="362" t="str">
        <f>IF(AP481&lt;&gt;"",MAX(AI$3:AI480)+1,"")</f>
        <v/>
      </c>
      <c r="AK481" s="362" t="str">
        <f>IF(B481="","",IF(COUNTIF($AK$3:AL480,B481)=0,B481,""))</f>
        <v/>
      </c>
      <c r="AL481" s="362" t="str">
        <f>IF(C481="","",IF($B481='Oneri di Urbanizzazione'!$E$29,IF(COUNTIF($AL$3:AL480,$C481)=0,$C481,""),""))</f>
        <v/>
      </c>
      <c r="AM481" s="362" t="str">
        <f>IF(D481="","",IF(AND($B481='Oneri di Urbanizzazione'!$E$29,$C481='Oneri di Urbanizzazione'!$E$31),IF(COUNTIF(AM$3:AM480,$D481)=0,$D481,""),""))</f>
        <v/>
      </c>
      <c r="AN481" s="362" t="str">
        <f>IF(E481="","",IF(AND($B481='Oneri di Urbanizzazione'!$E$29,$C481='Oneri di Urbanizzazione'!$E$31,$D481='Oneri di Urbanizzazione'!$E$34),IF(COUNTIF(AN$3:AN480,$E481)=0,$E481,""),""))</f>
        <v/>
      </c>
      <c r="AO481" s="362" t="str">
        <f>IF(F481="","",IF(AND($B481='Oneri di Urbanizzazione'!$E$29,$C481='Oneri di Urbanizzazione'!$E$31,$D481='Oneri di Urbanizzazione'!$E$34,$E481='Oneri di Urbanizzazione'!$E$36),IF(COUNTIF(AO$3:AO480,$F481)=0,$F481,""),""))</f>
        <v/>
      </c>
      <c r="AP481" s="362" t="str">
        <f>IF(G481="","",IF(AND($B481='Oneri di Urbanizzazione'!$E$29,$C481='Oneri di Urbanizzazione'!$E$31,$D481='Oneri di Urbanizzazione'!$E$34,$E481='Oneri di Urbanizzazione'!$E$36,$F481='Oneri di Urbanizzazione'!$E$38),IF(COUNTIF(AP$3:AP480,$G481)=0,$G481,""),""))</f>
        <v/>
      </c>
      <c r="AY481">
        <f t="shared" si="132"/>
        <v>479</v>
      </c>
      <c r="AZ481" s="375" t="str">
        <f t="shared" si="124"/>
        <v/>
      </c>
      <c r="BA481" s="375" t="str">
        <f t="shared" si="125"/>
        <v/>
      </c>
      <c r="BB481" s="375" t="str">
        <f t="shared" si="126"/>
        <v/>
      </c>
      <c r="BC481" s="375" t="str">
        <f t="shared" si="127"/>
        <v/>
      </c>
      <c r="BD481" s="375" t="str">
        <f t="shared" si="128"/>
        <v/>
      </c>
      <c r="BE481" s="375" t="str">
        <f t="shared" si="129"/>
        <v/>
      </c>
      <c r="BI481" t="str">
        <f>IF(BP481&lt;&gt;"",MAX(BI$3:BI480)+1,"")</f>
        <v/>
      </c>
      <c r="BJ481" t="str">
        <f>IF(BQ481&lt;&gt;"",MAX(BJ$3:BJ480)+1,"")</f>
        <v/>
      </c>
      <c r="BK481" t="str">
        <f>IF(BR481&lt;&gt;"",MAX(BK$3:BK480)+1,"")</f>
        <v/>
      </c>
      <c r="BL481" t="str">
        <f>IF(BS481&lt;&gt;"",MAX(BL$3:BL480)+1,"")</f>
        <v/>
      </c>
      <c r="BM481" t="str">
        <f>IF(BT481&lt;&gt;"",MAX(BM$3:BM480)+1,"")</f>
        <v/>
      </c>
      <c r="BN481" t="str">
        <f>IF(BU481&lt;&gt;"",MAX(BN$3:BN480)+1,"")</f>
        <v/>
      </c>
      <c r="BP481" t="str">
        <f>IF(B481&lt;&gt;"",IF(COUNTIF(BP$3:BP480,B481)&gt;0,"",B481),"")</f>
        <v/>
      </c>
      <c r="BQ481" t="str">
        <f>IF(C481&lt;&gt;"",IF(COUNTIF(BQ$3:BQ480,C481)&gt;0,"",C481),"")</f>
        <v/>
      </c>
      <c r="BR481" t="str">
        <f>IF(D481&lt;&gt;"",IF(COUNTIF(BR$3:BR480,D481)&gt;0,"",D481),"")</f>
        <v/>
      </c>
      <c r="BS481" t="str">
        <f>IF(E481&lt;&gt;"",IF(COUNTIF(BS$3:BS480,E481)&gt;0,"",E481),"")</f>
        <v/>
      </c>
      <c r="BT481" t="str">
        <f>IF(F481&lt;&gt;"",IF(COUNTIF(BT$3:BT480,F481)&gt;0,"",F481),"")</f>
        <v/>
      </c>
      <c r="BU481" t="str">
        <f>IF(G481&lt;&gt;"",IF(COUNTIF(BU$3:BU480,G481)&gt;0,"",G481),"")</f>
        <v/>
      </c>
    </row>
    <row r="482" spans="1:73" ht="18" x14ac:dyDescent="0.2">
      <c r="A482" s="595" t="str">
        <f t="shared" si="118"/>
        <v/>
      </c>
      <c r="B482" s="596"/>
      <c r="C482" s="596"/>
      <c r="D482" s="596"/>
      <c r="E482" s="597"/>
      <c r="F482" s="596"/>
      <c r="G482" s="596"/>
      <c r="H482" s="598"/>
      <c r="I482" s="598"/>
      <c r="J482" s="598"/>
      <c r="K482" s="948"/>
      <c r="L482" s="822"/>
      <c r="M482" s="822"/>
      <c r="N482" s="950"/>
      <c r="O482" s="599"/>
      <c r="P482" s="597"/>
      <c r="Q482" s="597"/>
      <c r="R482" s="597"/>
      <c r="S482" s="600"/>
      <c r="V482" s="362">
        <f t="shared" si="130"/>
        <v>480</v>
      </c>
      <c r="W482" s="601" t="str">
        <f t="shared" si="131"/>
        <v/>
      </c>
      <c r="X482" s="601" t="str">
        <f t="shared" si="119"/>
        <v/>
      </c>
      <c r="Y482" s="601" t="str">
        <f t="shared" si="120"/>
        <v/>
      </c>
      <c r="Z482" s="601" t="str">
        <f t="shared" si="121"/>
        <v/>
      </c>
      <c r="AA482" s="601" t="str">
        <f t="shared" si="122"/>
        <v/>
      </c>
      <c r="AB482" s="601" t="str">
        <f t="shared" si="123"/>
        <v/>
      </c>
      <c r="AD482" s="362" t="str">
        <f>IF(AK482&lt;&gt;"",MAX(AD$3:AD481)+1,"")</f>
        <v/>
      </c>
      <c r="AE482" s="362" t="str">
        <f>IF(AL482&lt;&gt;"",MAX(AE$3:AE481)+1,"")</f>
        <v/>
      </c>
      <c r="AF482" s="362" t="str">
        <f>IF(AM482&lt;&gt;"",MAX(AF$3:AF481)+1,"")</f>
        <v/>
      </c>
      <c r="AG482" s="362" t="str">
        <f>IF(AN482&lt;&gt;"",MAX(AG$3:AG481)+1,"")</f>
        <v/>
      </c>
      <c r="AH482" s="362" t="str">
        <f>IF(AO482&lt;&gt;"",MAX(AH$3:AH481)+1,"")</f>
        <v/>
      </c>
      <c r="AI482" s="362" t="str">
        <f>IF(AP482&lt;&gt;"",MAX(AI$3:AI481)+1,"")</f>
        <v/>
      </c>
      <c r="AK482" s="362" t="str">
        <f>IF(B482="","",IF(COUNTIF($AK$3:AL481,B482)=0,B482,""))</f>
        <v/>
      </c>
      <c r="AL482" s="362" t="str">
        <f>IF(C482="","",IF($B482='Oneri di Urbanizzazione'!$E$29,IF(COUNTIF($AL$3:AL481,$C482)=0,$C482,""),""))</f>
        <v/>
      </c>
      <c r="AM482" s="362" t="str">
        <f>IF(D482="","",IF(AND($B482='Oneri di Urbanizzazione'!$E$29,$C482='Oneri di Urbanizzazione'!$E$31),IF(COUNTIF(AM$3:AM481,$D482)=0,$D482,""),""))</f>
        <v/>
      </c>
      <c r="AN482" s="362" t="str">
        <f>IF(E482="","",IF(AND($B482='Oneri di Urbanizzazione'!$E$29,$C482='Oneri di Urbanizzazione'!$E$31,$D482='Oneri di Urbanizzazione'!$E$34),IF(COUNTIF(AN$3:AN481,$E482)=0,$E482,""),""))</f>
        <v/>
      </c>
      <c r="AO482" s="362" t="str">
        <f>IF(F482="","",IF(AND($B482='Oneri di Urbanizzazione'!$E$29,$C482='Oneri di Urbanizzazione'!$E$31,$D482='Oneri di Urbanizzazione'!$E$34,$E482='Oneri di Urbanizzazione'!$E$36),IF(COUNTIF(AO$3:AO481,$F482)=0,$F482,""),""))</f>
        <v/>
      </c>
      <c r="AP482" s="362" t="str">
        <f>IF(G482="","",IF(AND($B482='Oneri di Urbanizzazione'!$E$29,$C482='Oneri di Urbanizzazione'!$E$31,$D482='Oneri di Urbanizzazione'!$E$34,$E482='Oneri di Urbanizzazione'!$E$36,$F482='Oneri di Urbanizzazione'!$E$38),IF(COUNTIF(AP$3:AP481,$G482)=0,$G482,""),""))</f>
        <v/>
      </c>
      <c r="AY482">
        <f t="shared" si="132"/>
        <v>480</v>
      </c>
      <c r="AZ482" s="375" t="str">
        <f t="shared" si="124"/>
        <v/>
      </c>
      <c r="BA482" s="375" t="str">
        <f t="shared" si="125"/>
        <v/>
      </c>
      <c r="BB482" s="375" t="str">
        <f t="shared" si="126"/>
        <v/>
      </c>
      <c r="BC482" s="375" t="str">
        <f t="shared" si="127"/>
        <v/>
      </c>
      <c r="BD482" s="375" t="str">
        <f t="shared" si="128"/>
        <v/>
      </c>
      <c r="BE482" s="375" t="str">
        <f t="shared" si="129"/>
        <v/>
      </c>
      <c r="BI482" t="str">
        <f>IF(BP482&lt;&gt;"",MAX(BI$3:BI481)+1,"")</f>
        <v/>
      </c>
      <c r="BJ482" t="str">
        <f>IF(BQ482&lt;&gt;"",MAX(BJ$3:BJ481)+1,"")</f>
        <v/>
      </c>
      <c r="BK482" t="str">
        <f>IF(BR482&lt;&gt;"",MAX(BK$3:BK481)+1,"")</f>
        <v/>
      </c>
      <c r="BL482" t="str">
        <f>IF(BS482&lt;&gt;"",MAX(BL$3:BL481)+1,"")</f>
        <v/>
      </c>
      <c r="BM482" t="str">
        <f>IF(BT482&lt;&gt;"",MAX(BM$3:BM481)+1,"")</f>
        <v/>
      </c>
      <c r="BN482" t="str">
        <f>IF(BU482&lt;&gt;"",MAX(BN$3:BN481)+1,"")</f>
        <v/>
      </c>
      <c r="BP482" t="str">
        <f>IF(B482&lt;&gt;"",IF(COUNTIF(BP$3:BP481,B482)&gt;0,"",B482),"")</f>
        <v/>
      </c>
      <c r="BQ482" t="str">
        <f>IF(C482&lt;&gt;"",IF(COUNTIF(BQ$3:BQ481,C482)&gt;0,"",C482),"")</f>
        <v/>
      </c>
      <c r="BR482" t="str">
        <f>IF(D482&lt;&gt;"",IF(COUNTIF(BR$3:BR481,D482)&gt;0,"",D482),"")</f>
        <v/>
      </c>
      <c r="BS482" t="str">
        <f>IF(E482&lt;&gt;"",IF(COUNTIF(BS$3:BS481,E482)&gt;0,"",E482),"")</f>
        <v/>
      </c>
      <c r="BT482" t="str">
        <f>IF(F482&lt;&gt;"",IF(COUNTIF(BT$3:BT481,F482)&gt;0,"",F482),"")</f>
        <v/>
      </c>
      <c r="BU482" t="str">
        <f>IF(G482&lt;&gt;"",IF(COUNTIF(BU$3:BU481,G482)&gt;0,"",G482),"")</f>
        <v/>
      </c>
    </row>
    <row r="483" spans="1:73" ht="18" x14ac:dyDescent="0.2">
      <c r="A483" s="595" t="str">
        <f t="shared" si="118"/>
        <v/>
      </c>
      <c r="B483" s="596"/>
      <c r="C483" s="596"/>
      <c r="D483" s="596"/>
      <c r="E483" s="597"/>
      <c r="F483" s="596"/>
      <c r="G483" s="596"/>
      <c r="H483" s="598"/>
      <c r="I483" s="598"/>
      <c r="J483" s="598"/>
      <c r="K483" s="948"/>
      <c r="L483" s="822"/>
      <c r="M483" s="822"/>
      <c r="N483" s="950"/>
      <c r="O483" s="599"/>
      <c r="P483" s="597"/>
      <c r="Q483" s="597"/>
      <c r="R483" s="597"/>
      <c r="S483" s="600"/>
      <c r="V483" s="362">
        <f t="shared" si="130"/>
        <v>481</v>
      </c>
      <c r="W483" s="601" t="str">
        <f t="shared" si="131"/>
        <v/>
      </c>
      <c r="X483" s="601" t="str">
        <f t="shared" si="119"/>
        <v/>
      </c>
      <c r="Y483" s="601" t="str">
        <f t="shared" si="120"/>
        <v/>
      </c>
      <c r="Z483" s="601" t="str">
        <f t="shared" si="121"/>
        <v/>
      </c>
      <c r="AA483" s="601" t="str">
        <f t="shared" si="122"/>
        <v/>
      </c>
      <c r="AB483" s="601" t="str">
        <f t="shared" si="123"/>
        <v/>
      </c>
      <c r="AD483" s="362" t="str">
        <f>IF(AK483&lt;&gt;"",MAX(AD$3:AD482)+1,"")</f>
        <v/>
      </c>
      <c r="AE483" s="362" t="str">
        <f>IF(AL483&lt;&gt;"",MAX(AE$3:AE482)+1,"")</f>
        <v/>
      </c>
      <c r="AF483" s="362" t="str">
        <f>IF(AM483&lt;&gt;"",MAX(AF$3:AF482)+1,"")</f>
        <v/>
      </c>
      <c r="AG483" s="362" t="str">
        <f>IF(AN483&lt;&gt;"",MAX(AG$3:AG482)+1,"")</f>
        <v/>
      </c>
      <c r="AH483" s="362" t="str">
        <f>IF(AO483&lt;&gt;"",MAX(AH$3:AH482)+1,"")</f>
        <v/>
      </c>
      <c r="AI483" s="362" t="str">
        <f>IF(AP483&lt;&gt;"",MAX(AI$3:AI482)+1,"")</f>
        <v/>
      </c>
      <c r="AK483" s="362" t="str">
        <f>IF(B483="","",IF(COUNTIF($AK$3:AL482,B483)=0,B483,""))</f>
        <v/>
      </c>
      <c r="AL483" s="362" t="str">
        <f>IF(C483="","",IF($B483='Oneri di Urbanizzazione'!$E$29,IF(COUNTIF($AL$3:AL482,$C483)=0,$C483,""),""))</f>
        <v/>
      </c>
      <c r="AM483" s="362" t="str">
        <f>IF(D483="","",IF(AND($B483='Oneri di Urbanizzazione'!$E$29,$C483='Oneri di Urbanizzazione'!$E$31),IF(COUNTIF(AM$3:AM482,$D483)=0,$D483,""),""))</f>
        <v/>
      </c>
      <c r="AN483" s="362" t="str">
        <f>IF(E483="","",IF(AND($B483='Oneri di Urbanizzazione'!$E$29,$C483='Oneri di Urbanizzazione'!$E$31,$D483='Oneri di Urbanizzazione'!$E$34),IF(COUNTIF(AN$3:AN482,$E483)=0,$E483,""),""))</f>
        <v/>
      </c>
      <c r="AO483" s="362" t="str">
        <f>IF(F483="","",IF(AND($B483='Oneri di Urbanizzazione'!$E$29,$C483='Oneri di Urbanizzazione'!$E$31,$D483='Oneri di Urbanizzazione'!$E$34,$E483='Oneri di Urbanizzazione'!$E$36),IF(COUNTIF(AO$3:AO482,$F483)=0,$F483,""),""))</f>
        <v/>
      </c>
      <c r="AP483" s="362" t="str">
        <f>IF(G483="","",IF(AND($B483='Oneri di Urbanizzazione'!$E$29,$C483='Oneri di Urbanizzazione'!$E$31,$D483='Oneri di Urbanizzazione'!$E$34,$E483='Oneri di Urbanizzazione'!$E$36,$F483='Oneri di Urbanizzazione'!$E$38),IF(COUNTIF(AP$3:AP482,$G483)=0,$G483,""),""))</f>
        <v/>
      </c>
      <c r="AY483">
        <f t="shared" si="132"/>
        <v>481</v>
      </c>
      <c r="AZ483" s="375" t="str">
        <f t="shared" si="124"/>
        <v/>
      </c>
      <c r="BA483" s="375" t="str">
        <f t="shared" si="125"/>
        <v/>
      </c>
      <c r="BB483" s="375" t="str">
        <f t="shared" si="126"/>
        <v/>
      </c>
      <c r="BC483" s="375" t="str">
        <f t="shared" si="127"/>
        <v/>
      </c>
      <c r="BD483" s="375" t="str">
        <f t="shared" si="128"/>
        <v/>
      </c>
      <c r="BE483" s="375" t="str">
        <f t="shared" si="129"/>
        <v/>
      </c>
      <c r="BI483" t="str">
        <f>IF(BP483&lt;&gt;"",MAX(BI$3:BI482)+1,"")</f>
        <v/>
      </c>
      <c r="BJ483" t="str">
        <f>IF(BQ483&lt;&gt;"",MAX(BJ$3:BJ482)+1,"")</f>
        <v/>
      </c>
      <c r="BK483" t="str">
        <f>IF(BR483&lt;&gt;"",MAX(BK$3:BK482)+1,"")</f>
        <v/>
      </c>
      <c r="BL483" t="str">
        <f>IF(BS483&lt;&gt;"",MAX(BL$3:BL482)+1,"")</f>
        <v/>
      </c>
      <c r="BM483" t="str">
        <f>IF(BT483&lt;&gt;"",MAX(BM$3:BM482)+1,"")</f>
        <v/>
      </c>
      <c r="BN483" t="str">
        <f>IF(BU483&lt;&gt;"",MAX(BN$3:BN482)+1,"")</f>
        <v/>
      </c>
      <c r="BP483" t="str">
        <f>IF(B483&lt;&gt;"",IF(COUNTIF(BP$3:BP482,B483)&gt;0,"",B483),"")</f>
        <v/>
      </c>
      <c r="BQ483" t="str">
        <f>IF(C483&lt;&gt;"",IF(COUNTIF(BQ$3:BQ482,C483)&gt;0,"",C483),"")</f>
        <v/>
      </c>
      <c r="BR483" t="str">
        <f>IF(D483&lt;&gt;"",IF(COUNTIF(BR$3:BR482,D483)&gt;0,"",D483),"")</f>
        <v/>
      </c>
      <c r="BS483" t="str">
        <f>IF(E483&lt;&gt;"",IF(COUNTIF(BS$3:BS482,E483)&gt;0,"",E483),"")</f>
        <v/>
      </c>
      <c r="BT483" t="str">
        <f>IF(F483&lt;&gt;"",IF(COUNTIF(BT$3:BT482,F483)&gt;0,"",F483),"")</f>
        <v/>
      </c>
      <c r="BU483" t="str">
        <f>IF(G483&lt;&gt;"",IF(COUNTIF(BU$3:BU482,G483)&gt;0,"",G483),"")</f>
        <v/>
      </c>
    </row>
    <row r="484" spans="1:73" ht="18" x14ac:dyDescent="0.2">
      <c r="A484" s="595" t="str">
        <f t="shared" si="118"/>
        <v/>
      </c>
      <c r="B484" s="596"/>
      <c r="C484" s="596"/>
      <c r="D484" s="596"/>
      <c r="E484" s="597"/>
      <c r="F484" s="596"/>
      <c r="G484" s="596"/>
      <c r="H484" s="598"/>
      <c r="I484" s="598"/>
      <c r="J484" s="598"/>
      <c r="K484" s="948"/>
      <c r="L484" s="822"/>
      <c r="M484" s="822"/>
      <c r="N484" s="950"/>
      <c r="O484" s="599"/>
      <c r="P484" s="597"/>
      <c r="Q484" s="597"/>
      <c r="R484" s="597"/>
      <c r="S484" s="600"/>
      <c r="V484" s="362">
        <f t="shared" si="130"/>
        <v>482</v>
      </c>
      <c r="W484" s="601" t="str">
        <f t="shared" si="131"/>
        <v/>
      </c>
      <c r="X484" s="601" t="str">
        <f t="shared" si="119"/>
        <v/>
      </c>
      <c r="Y484" s="601" t="str">
        <f t="shared" si="120"/>
        <v/>
      </c>
      <c r="Z484" s="601" t="str">
        <f t="shared" si="121"/>
        <v/>
      </c>
      <c r="AA484" s="601" t="str">
        <f t="shared" si="122"/>
        <v/>
      </c>
      <c r="AB484" s="601" t="str">
        <f t="shared" si="123"/>
        <v/>
      </c>
      <c r="AD484" s="362" t="str">
        <f>IF(AK484&lt;&gt;"",MAX(AD$3:AD483)+1,"")</f>
        <v/>
      </c>
      <c r="AE484" s="362" t="str">
        <f>IF(AL484&lt;&gt;"",MAX(AE$3:AE483)+1,"")</f>
        <v/>
      </c>
      <c r="AF484" s="362" t="str">
        <f>IF(AM484&lt;&gt;"",MAX(AF$3:AF483)+1,"")</f>
        <v/>
      </c>
      <c r="AG484" s="362" t="str">
        <f>IF(AN484&lt;&gt;"",MAX(AG$3:AG483)+1,"")</f>
        <v/>
      </c>
      <c r="AH484" s="362" t="str">
        <f>IF(AO484&lt;&gt;"",MAX(AH$3:AH483)+1,"")</f>
        <v/>
      </c>
      <c r="AI484" s="362" t="str">
        <f>IF(AP484&lt;&gt;"",MAX(AI$3:AI483)+1,"")</f>
        <v/>
      </c>
      <c r="AK484" s="362" t="str">
        <f>IF(B484="","",IF(COUNTIF($AK$3:AL483,B484)=0,B484,""))</f>
        <v/>
      </c>
      <c r="AL484" s="362" t="str">
        <f>IF(C484="","",IF($B484='Oneri di Urbanizzazione'!$E$29,IF(COUNTIF($AL$3:AL483,$C484)=0,$C484,""),""))</f>
        <v/>
      </c>
      <c r="AM484" s="362" t="str">
        <f>IF(D484="","",IF(AND($B484='Oneri di Urbanizzazione'!$E$29,$C484='Oneri di Urbanizzazione'!$E$31),IF(COUNTIF(AM$3:AM483,$D484)=0,$D484,""),""))</f>
        <v/>
      </c>
      <c r="AN484" s="362" t="str">
        <f>IF(E484="","",IF(AND($B484='Oneri di Urbanizzazione'!$E$29,$C484='Oneri di Urbanizzazione'!$E$31,$D484='Oneri di Urbanizzazione'!$E$34),IF(COUNTIF(AN$3:AN483,$E484)=0,$E484,""),""))</f>
        <v/>
      </c>
      <c r="AO484" s="362" t="str">
        <f>IF(F484="","",IF(AND($B484='Oneri di Urbanizzazione'!$E$29,$C484='Oneri di Urbanizzazione'!$E$31,$D484='Oneri di Urbanizzazione'!$E$34,$E484='Oneri di Urbanizzazione'!$E$36),IF(COUNTIF(AO$3:AO483,$F484)=0,$F484,""),""))</f>
        <v/>
      </c>
      <c r="AP484" s="362" t="str">
        <f>IF(G484="","",IF(AND($B484='Oneri di Urbanizzazione'!$E$29,$C484='Oneri di Urbanizzazione'!$E$31,$D484='Oneri di Urbanizzazione'!$E$34,$E484='Oneri di Urbanizzazione'!$E$36,$F484='Oneri di Urbanizzazione'!$E$38),IF(COUNTIF(AP$3:AP483,$G484)=0,$G484,""),""))</f>
        <v/>
      </c>
      <c r="AY484">
        <f t="shared" si="132"/>
        <v>482</v>
      </c>
      <c r="AZ484" s="375" t="str">
        <f t="shared" si="124"/>
        <v/>
      </c>
      <c r="BA484" s="375" t="str">
        <f t="shared" si="125"/>
        <v/>
      </c>
      <c r="BB484" s="375" t="str">
        <f t="shared" si="126"/>
        <v/>
      </c>
      <c r="BC484" s="375" t="str">
        <f t="shared" si="127"/>
        <v/>
      </c>
      <c r="BD484" s="375" t="str">
        <f t="shared" si="128"/>
        <v/>
      </c>
      <c r="BE484" s="375" t="str">
        <f t="shared" si="129"/>
        <v/>
      </c>
      <c r="BI484" t="str">
        <f>IF(BP484&lt;&gt;"",MAX(BI$3:BI483)+1,"")</f>
        <v/>
      </c>
      <c r="BJ484" t="str">
        <f>IF(BQ484&lt;&gt;"",MAX(BJ$3:BJ483)+1,"")</f>
        <v/>
      </c>
      <c r="BK484" t="str">
        <f>IF(BR484&lt;&gt;"",MAX(BK$3:BK483)+1,"")</f>
        <v/>
      </c>
      <c r="BL484" t="str">
        <f>IF(BS484&lt;&gt;"",MAX(BL$3:BL483)+1,"")</f>
        <v/>
      </c>
      <c r="BM484" t="str">
        <f>IF(BT484&lt;&gt;"",MAX(BM$3:BM483)+1,"")</f>
        <v/>
      </c>
      <c r="BN484" t="str">
        <f>IF(BU484&lt;&gt;"",MAX(BN$3:BN483)+1,"")</f>
        <v/>
      </c>
      <c r="BP484" t="str">
        <f>IF(B484&lt;&gt;"",IF(COUNTIF(BP$3:BP483,B484)&gt;0,"",B484),"")</f>
        <v/>
      </c>
      <c r="BQ484" t="str">
        <f>IF(C484&lt;&gt;"",IF(COUNTIF(BQ$3:BQ483,C484)&gt;0,"",C484),"")</f>
        <v/>
      </c>
      <c r="BR484" t="str">
        <f>IF(D484&lt;&gt;"",IF(COUNTIF(BR$3:BR483,D484)&gt;0,"",D484),"")</f>
        <v/>
      </c>
      <c r="BS484" t="str">
        <f>IF(E484&lt;&gt;"",IF(COUNTIF(BS$3:BS483,E484)&gt;0,"",E484),"")</f>
        <v/>
      </c>
      <c r="BT484" t="str">
        <f>IF(F484&lt;&gt;"",IF(COUNTIF(BT$3:BT483,F484)&gt;0,"",F484),"")</f>
        <v/>
      </c>
      <c r="BU484" t="str">
        <f>IF(G484&lt;&gt;"",IF(COUNTIF(BU$3:BU483,G484)&gt;0,"",G484),"")</f>
        <v/>
      </c>
    </row>
    <row r="485" spans="1:73" ht="18" x14ac:dyDescent="0.2">
      <c r="A485" s="595" t="str">
        <f t="shared" si="118"/>
        <v/>
      </c>
      <c r="B485" s="596"/>
      <c r="C485" s="596"/>
      <c r="D485" s="596"/>
      <c r="E485" s="597"/>
      <c r="F485" s="596"/>
      <c r="G485" s="596"/>
      <c r="H485" s="598"/>
      <c r="I485" s="598"/>
      <c r="J485" s="598"/>
      <c r="K485" s="948"/>
      <c r="L485" s="822"/>
      <c r="M485" s="822"/>
      <c r="N485" s="950"/>
      <c r="O485" s="599"/>
      <c r="P485" s="597"/>
      <c r="Q485" s="597"/>
      <c r="R485" s="597"/>
      <c r="S485" s="600"/>
      <c r="V485" s="362">
        <f t="shared" si="130"/>
        <v>483</v>
      </c>
      <c r="W485" s="601" t="str">
        <f t="shared" si="131"/>
        <v/>
      </c>
      <c r="X485" s="601" t="str">
        <f t="shared" si="119"/>
        <v/>
      </c>
      <c r="Y485" s="601" t="str">
        <f t="shared" si="120"/>
        <v/>
      </c>
      <c r="Z485" s="601" t="str">
        <f t="shared" si="121"/>
        <v/>
      </c>
      <c r="AA485" s="601" t="str">
        <f t="shared" si="122"/>
        <v/>
      </c>
      <c r="AB485" s="601" t="str">
        <f t="shared" si="123"/>
        <v/>
      </c>
      <c r="AD485" s="362" t="str">
        <f>IF(AK485&lt;&gt;"",MAX(AD$3:AD484)+1,"")</f>
        <v/>
      </c>
      <c r="AE485" s="362" t="str">
        <f>IF(AL485&lt;&gt;"",MAX(AE$3:AE484)+1,"")</f>
        <v/>
      </c>
      <c r="AF485" s="362" t="str">
        <f>IF(AM485&lt;&gt;"",MAX(AF$3:AF484)+1,"")</f>
        <v/>
      </c>
      <c r="AG485" s="362" t="str">
        <f>IF(AN485&lt;&gt;"",MAX(AG$3:AG484)+1,"")</f>
        <v/>
      </c>
      <c r="AH485" s="362" t="str">
        <f>IF(AO485&lt;&gt;"",MAX(AH$3:AH484)+1,"")</f>
        <v/>
      </c>
      <c r="AI485" s="362" t="str">
        <f>IF(AP485&lt;&gt;"",MAX(AI$3:AI484)+1,"")</f>
        <v/>
      </c>
      <c r="AK485" s="362" t="str">
        <f>IF(B485="","",IF(COUNTIF($AK$3:AL484,B485)=0,B485,""))</f>
        <v/>
      </c>
      <c r="AL485" s="362" t="str">
        <f>IF(C485="","",IF($B485='Oneri di Urbanizzazione'!$E$29,IF(COUNTIF($AL$3:AL484,$C485)=0,$C485,""),""))</f>
        <v/>
      </c>
      <c r="AM485" s="362" t="str">
        <f>IF(D485="","",IF(AND($B485='Oneri di Urbanizzazione'!$E$29,$C485='Oneri di Urbanizzazione'!$E$31),IF(COUNTIF(AM$3:AM484,$D485)=0,$D485,""),""))</f>
        <v/>
      </c>
      <c r="AN485" s="362" t="str">
        <f>IF(E485="","",IF(AND($B485='Oneri di Urbanizzazione'!$E$29,$C485='Oneri di Urbanizzazione'!$E$31,$D485='Oneri di Urbanizzazione'!$E$34),IF(COUNTIF(AN$3:AN484,$E485)=0,$E485,""),""))</f>
        <v/>
      </c>
      <c r="AO485" s="362" t="str">
        <f>IF(F485="","",IF(AND($B485='Oneri di Urbanizzazione'!$E$29,$C485='Oneri di Urbanizzazione'!$E$31,$D485='Oneri di Urbanizzazione'!$E$34,$E485='Oneri di Urbanizzazione'!$E$36),IF(COUNTIF(AO$3:AO484,$F485)=0,$F485,""),""))</f>
        <v/>
      </c>
      <c r="AP485" s="362" t="str">
        <f>IF(G485="","",IF(AND($B485='Oneri di Urbanizzazione'!$E$29,$C485='Oneri di Urbanizzazione'!$E$31,$D485='Oneri di Urbanizzazione'!$E$34,$E485='Oneri di Urbanizzazione'!$E$36,$F485='Oneri di Urbanizzazione'!$E$38),IF(COUNTIF(AP$3:AP484,$G485)=0,$G485,""),""))</f>
        <v/>
      </c>
      <c r="AY485">
        <f t="shared" si="132"/>
        <v>483</v>
      </c>
      <c r="AZ485" s="375" t="str">
        <f t="shared" si="124"/>
        <v/>
      </c>
      <c r="BA485" s="375" t="str">
        <f t="shared" si="125"/>
        <v/>
      </c>
      <c r="BB485" s="375" t="str">
        <f t="shared" si="126"/>
        <v/>
      </c>
      <c r="BC485" s="375" t="str">
        <f t="shared" si="127"/>
        <v/>
      </c>
      <c r="BD485" s="375" t="str">
        <f t="shared" si="128"/>
        <v/>
      </c>
      <c r="BE485" s="375" t="str">
        <f t="shared" si="129"/>
        <v/>
      </c>
      <c r="BI485" t="str">
        <f>IF(BP485&lt;&gt;"",MAX(BI$3:BI484)+1,"")</f>
        <v/>
      </c>
      <c r="BJ485" t="str">
        <f>IF(BQ485&lt;&gt;"",MAX(BJ$3:BJ484)+1,"")</f>
        <v/>
      </c>
      <c r="BK485" t="str">
        <f>IF(BR485&lt;&gt;"",MAX(BK$3:BK484)+1,"")</f>
        <v/>
      </c>
      <c r="BL485" t="str">
        <f>IF(BS485&lt;&gt;"",MAX(BL$3:BL484)+1,"")</f>
        <v/>
      </c>
      <c r="BM485" t="str">
        <f>IF(BT485&lt;&gt;"",MAX(BM$3:BM484)+1,"")</f>
        <v/>
      </c>
      <c r="BN485" t="str">
        <f>IF(BU485&lt;&gt;"",MAX(BN$3:BN484)+1,"")</f>
        <v/>
      </c>
      <c r="BP485" t="str">
        <f>IF(B485&lt;&gt;"",IF(COUNTIF(BP$3:BP484,B485)&gt;0,"",B485),"")</f>
        <v/>
      </c>
      <c r="BQ485" t="str">
        <f>IF(C485&lt;&gt;"",IF(COUNTIF(BQ$3:BQ484,C485)&gt;0,"",C485),"")</f>
        <v/>
      </c>
      <c r="BR485" t="str">
        <f>IF(D485&lt;&gt;"",IF(COUNTIF(BR$3:BR484,D485)&gt;0,"",D485),"")</f>
        <v/>
      </c>
      <c r="BS485" t="str">
        <f>IF(E485&lt;&gt;"",IF(COUNTIF(BS$3:BS484,E485)&gt;0,"",E485),"")</f>
        <v/>
      </c>
      <c r="BT485" t="str">
        <f>IF(F485&lt;&gt;"",IF(COUNTIF(BT$3:BT484,F485)&gt;0,"",F485),"")</f>
        <v/>
      </c>
      <c r="BU485" t="str">
        <f>IF(G485&lt;&gt;"",IF(COUNTIF(BU$3:BU484,G485)&gt;0,"",G485),"")</f>
        <v/>
      </c>
    </row>
    <row r="486" spans="1:73" ht="18" x14ac:dyDescent="0.2">
      <c r="A486" s="595" t="str">
        <f t="shared" si="118"/>
        <v/>
      </c>
      <c r="B486" s="596"/>
      <c r="C486" s="596"/>
      <c r="D486" s="596"/>
      <c r="E486" s="597"/>
      <c r="F486" s="596"/>
      <c r="G486" s="596"/>
      <c r="H486" s="598"/>
      <c r="I486" s="598"/>
      <c r="J486" s="598"/>
      <c r="K486" s="948"/>
      <c r="L486" s="822"/>
      <c r="M486" s="822"/>
      <c r="N486" s="950"/>
      <c r="O486" s="599"/>
      <c r="P486" s="597"/>
      <c r="Q486" s="597"/>
      <c r="R486" s="597"/>
      <c r="S486" s="600"/>
      <c r="V486" s="362">
        <f t="shared" si="130"/>
        <v>484</v>
      </c>
      <c r="W486" s="601" t="str">
        <f t="shared" si="131"/>
        <v/>
      </c>
      <c r="X486" s="601" t="str">
        <f t="shared" si="119"/>
        <v/>
      </c>
      <c r="Y486" s="601" t="str">
        <f t="shared" si="120"/>
        <v/>
      </c>
      <c r="Z486" s="601" t="str">
        <f t="shared" si="121"/>
        <v/>
      </c>
      <c r="AA486" s="601" t="str">
        <f t="shared" si="122"/>
        <v/>
      </c>
      <c r="AB486" s="601" t="str">
        <f t="shared" si="123"/>
        <v/>
      </c>
      <c r="AD486" s="362" t="str">
        <f>IF(AK486&lt;&gt;"",MAX(AD$3:AD485)+1,"")</f>
        <v/>
      </c>
      <c r="AE486" s="362" t="str">
        <f>IF(AL486&lt;&gt;"",MAX(AE$3:AE485)+1,"")</f>
        <v/>
      </c>
      <c r="AF486" s="362" t="str">
        <f>IF(AM486&lt;&gt;"",MAX(AF$3:AF485)+1,"")</f>
        <v/>
      </c>
      <c r="AG486" s="362" t="str">
        <f>IF(AN486&lt;&gt;"",MAX(AG$3:AG485)+1,"")</f>
        <v/>
      </c>
      <c r="AH486" s="362" t="str">
        <f>IF(AO486&lt;&gt;"",MAX(AH$3:AH485)+1,"")</f>
        <v/>
      </c>
      <c r="AI486" s="362" t="str">
        <f>IF(AP486&lt;&gt;"",MAX(AI$3:AI485)+1,"")</f>
        <v/>
      </c>
      <c r="AK486" s="362" t="str">
        <f>IF(B486="","",IF(COUNTIF($AK$3:AL485,B486)=0,B486,""))</f>
        <v/>
      </c>
      <c r="AL486" s="362" t="str">
        <f>IF(C486="","",IF($B486='Oneri di Urbanizzazione'!$E$29,IF(COUNTIF($AL$3:AL485,$C486)=0,$C486,""),""))</f>
        <v/>
      </c>
      <c r="AM486" s="362" t="str">
        <f>IF(D486="","",IF(AND($B486='Oneri di Urbanizzazione'!$E$29,$C486='Oneri di Urbanizzazione'!$E$31),IF(COUNTIF(AM$3:AM485,$D486)=0,$D486,""),""))</f>
        <v/>
      </c>
      <c r="AN486" s="362" t="str">
        <f>IF(E486="","",IF(AND($B486='Oneri di Urbanizzazione'!$E$29,$C486='Oneri di Urbanizzazione'!$E$31,$D486='Oneri di Urbanizzazione'!$E$34),IF(COUNTIF(AN$3:AN485,$E486)=0,$E486,""),""))</f>
        <v/>
      </c>
      <c r="AO486" s="362" t="str">
        <f>IF(F486="","",IF(AND($B486='Oneri di Urbanizzazione'!$E$29,$C486='Oneri di Urbanizzazione'!$E$31,$D486='Oneri di Urbanizzazione'!$E$34,$E486='Oneri di Urbanizzazione'!$E$36),IF(COUNTIF(AO$3:AO485,$F486)=0,$F486,""),""))</f>
        <v/>
      </c>
      <c r="AP486" s="362" t="str">
        <f>IF(G486="","",IF(AND($B486='Oneri di Urbanizzazione'!$E$29,$C486='Oneri di Urbanizzazione'!$E$31,$D486='Oneri di Urbanizzazione'!$E$34,$E486='Oneri di Urbanizzazione'!$E$36,$F486='Oneri di Urbanizzazione'!$E$38),IF(COUNTIF(AP$3:AP485,$G486)=0,$G486,""),""))</f>
        <v/>
      </c>
      <c r="AY486">
        <f t="shared" si="132"/>
        <v>484</v>
      </c>
      <c r="AZ486" s="375" t="str">
        <f t="shared" si="124"/>
        <v/>
      </c>
      <c r="BA486" s="375" t="str">
        <f t="shared" si="125"/>
        <v/>
      </c>
      <c r="BB486" s="375" t="str">
        <f t="shared" si="126"/>
        <v/>
      </c>
      <c r="BC486" s="375" t="str">
        <f t="shared" si="127"/>
        <v/>
      </c>
      <c r="BD486" s="375" t="str">
        <f t="shared" si="128"/>
        <v/>
      </c>
      <c r="BE486" s="375" t="str">
        <f t="shared" si="129"/>
        <v/>
      </c>
      <c r="BI486" t="str">
        <f>IF(BP486&lt;&gt;"",MAX(BI$3:BI485)+1,"")</f>
        <v/>
      </c>
      <c r="BJ486" t="str">
        <f>IF(BQ486&lt;&gt;"",MAX(BJ$3:BJ485)+1,"")</f>
        <v/>
      </c>
      <c r="BK486" t="str">
        <f>IF(BR486&lt;&gt;"",MAX(BK$3:BK485)+1,"")</f>
        <v/>
      </c>
      <c r="BL486" t="str">
        <f>IF(BS486&lt;&gt;"",MAX(BL$3:BL485)+1,"")</f>
        <v/>
      </c>
      <c r="BM486" t="str">
        <f>IF(BT486&lt;&gt;"",MAX(BM$3:BM485)+1,"")</f>
        <v/>
      </c>
      <c r="BN486" t="str">
        <f>IF(BU486&lt;&gt;"",MAX(BN$3:BN485)+1,"")</f>
        <v/>
      </c>
      <c r="BP486" t="str">
        <f>IF(B486&lt;&gt;"",IF(COUNTIF(BP$3:BP485,B486)&gt;0,"",B486),"")</f>
        <v/>
      </c>
      <c r="BQ486" t="str">
        <f>IF(C486&lt;&gt;"",IF(COUNTIF(BQ$3:BQ485,C486)&gt;0,"",C486),"")</f>
        <v/>
      </c>
      <c r="BR486" t="str">
        <f>IF(D486&lt;&gt;"",IF(COUNTIF(BR$3:BR485,D486)&gt;0,"",D486),"")</f>
        <v/>
      </c>
      <c r="BS486" t="str">
        <f>IF(E486&lt;&gt;"",IF(COUNTIF(BS$3:BS485,E486)&gt;0,"",E486),"")</f>
        <v/>
      </c>
      <c r="BT486" t="str">
        <f>IF(F486&lt;&gt;"",IF(COUNTIF(BT$3:BT485,F486)&gt;0,"",F486),"")</f>
        <v/>
      </c>
      <c r="BU486" t="str">
        <f>IF(G486&lt;&gt;"",IF(COUNTIF(BU$3:BU485,G486)&gt;0,"",G486),"")</f>
        <v/>
      </c>
    </row>
    <row r="487" spans="1:73" ht="18" x14ac:dyDescent="0.2">
      <c r="A487" s="595" t="str">
        <f t="shared" si="118"/>
        <v/>
      </c>
      <c r="B487" s="596"/>
      <c r="C487" s="596"/>
      <c r="D487" s="596"/>
      <c r="E487" s="597"/>
      <c r="F487" s="596"/>
      <c r="G487" s="596"/>
      <c r="H487" s="598"/>
      <c r="I487" s="598"/>
      <c r="J487" s="598"/>
      <c r="K487" s="948"/>
      <c r="L487" s="822"/>
      <c r="M487" s="822"/>
      <c r="N487" s="950"/>
      <c r="O487" s="599"/>
      <c r="P487" s="597"/>
      <c r="Q487" s="597"/>
      <c r="R487" s="597"/>
      <c r="S487" s="600"/>
      <c r="V487" s="362">
        <f t="shared" si="130"/>
        <v>485</v>
      </c>
      <c r="W487" s="601" t="str">
        <f t="shared" si="131"/>
        <v/>
      </c>
      <c r="X487" s="601" t="str">
        <f t="shared" si="119"/>
        <v/>
      </c>
      <c r="Y487" s="601" t="str">
        <f t="shared" si="120"/>
        <v/>
      </c>
      <c r="Z487" s="601" t="str">
        <f t="shared" si="121"/>
        <v/>
      </c>
      <c r="AA487" s="601" t="str">
        <f t="shared" si="122"/>
        <v/>
      </c>
      <c r="AB487" s="601" t="str">
        <f t="shared" si="123"/>
        <v/>
      </c>
      <c r="AD487" s="362" t="str">
        <f>IF(AK487&lt;&gt;"",MAX(AD$3:AD486)+1,"")</f>
        <v/>
      </c>
      <c r="AE487" s="362" t="str">
        <f>IF(AL487&lt;&gt;"",MAX(AE$3:AE486)+1,"")</f>
        <v/>
      </c>
      <c r="AF487" s="362" t="str">
        <f>IF(AM487&lt;&gt;"",MAX(AF$3:AF486)+1,"")</f>
        <v/>
      </c>
      <c r="AG487" s="362" t="str">
        <f>IF(AN487&lt;&gt;"",MAX(AG$3:AG486)+1,"")</f>
        <v/>
      </c>
      <c r="AH487" s="362" t="str">
        <f>IF(AO487&lt;&gt;"",MAX(AH$3:AH486)+1,"")</f>
        <v/>
      </c>
      <c r="AI487" s="362" t="str">
        <f>IF(AP487&lt;&gt;"",MAX(AI$3:AI486)+1,"")</f>
        <v/>
      </c>
      <c r="AK487" s="362" t="str">
        <f>IF(B487="","",IF(COUNTIF($AK$3:AL486,B487)=0,B487,""))</f>
        <v/>
      </c>
      <c r="AL487" s="362" t="str">
        <f>IF(C487="","",IF($B487='Oneri di Urbanizzazione'!$E$29,IF(COUNTIF($AL$3:AL486,$C487)=0,$C487,""),""))</f>
        <v/>
      </c>
      <c r="AM487" s="362" t="str">
        <f>IF(D487="","",IF(AND($B487='Oneri di Urbanizzazione'!$E$29,$C487='Oneri di Urbanizzazione'!$E$31),IF(COUNTIF(AM$3:AM486,$D487)=0,$D487,""),""))</f>
        <v/>
      </c>
      <c r="AN487" s="362" t="str">
        <f>IF(E487="","",IF(AND($B487='Oneri di Urbanizzazione'!$E$29,$C487='Oneri di Urbanizzazione'!$E$31,$D487='Oneri di Urbanizzazione'!$E$34),IF(COUNTIF(AN$3:AN486,$E487)=0,$E487,""),""))</f>
        <v/>
      </c>
      <c r="AO487" s="362" t="str">
        <f>IF(F487="","",IF(AND($B487='Oneri di Urbanizzazione'!$E$29,$C487='Oneri di Urbanizzazione'!$E$31,$D487='Oneri di Urbanizzazione'!$E$34,$E487='Oneri di Urbanizzazione'!$E$36),IF(COUNTIF(AO$3:AO486,$F487)=0,$F487,""),""))</f>
        <v/>
      </c>
      <c r="AP487" s="362" t="str">
        <f>IF(G487="","",IF(AND($B487='Oneri di Urbanizzazione'!$E$29,$C487='Oneri di Urbanizzazione'!$E$31,$D487='Oneri di Urbanizzazione'!$E$34,$E487='Oneri di Urbanizzazione'!$E$36,$F487='Oneri di Urbanizzazione'!$E$38),IF(COUNTIF(AP$3:AP486,$G487)=0,$G487,""),""))</f>
        <v/>
      </c>
      <c r="AY487">
        <f t="shared" si="132"/>
        <v>485</v>
      </c>
      <c r="AZ487" s="375" t="str">
        <f t="shared" si="124"/>
        <v/>
      </c>
      <c r="BA487" s="375" t="str">
        <f t="shared" si="125"/>
        <v/>
      </c>
      <c r="BB487" s="375" t="str">
        <f t="shared" si="126"/>
        <v/>
      </c>
      <c r="BC487" s="375" t="str">
        <f t="shared" si="127"/>
        <v/>
      </c>
      <c r="BD487" s="375" t="str">
        <f t="shared" si="128"/>
        <v/>
      </c>
      <c r="BE487" s="375" t="str">
        <f t="shared" si="129"/>
        <v/>
      </c>
      <c r="BI487" t="str">
        <f>IF(BP487&lt;&gt;"",MAX(BI$3:BI486)+1,"")</f>
        <v/>
      </c>
      <c r="BJ487" t="str">
        <f>IF(BQ487&lt;&gt;"",MAX(BJ$3:BJ486)+1,"")</f>
        <v/>
      </c>
      <c r="BK487" t="str">
        <f>IF(BR487&lt;&gt;"",MAX(BK$3:BK486)+1,"")</f>
        <v/>
      </c>
      <c r="BL487" t="str">
        <f>IF(BS487&lt;&gt;"",MAX(BL$3:BL486)+1,"")</f>
        <v/>
      </c>
      <c r="BM487" t="str">
        <f>IF(BT487&lt;&gt;"",MAX(BM$3:BM486)+1,"")</f>
        <v/>
      </c>
      <c r="BN487" t="str">
        <f>IF(BU487&lt;&gt;"",MAX(BN$3:BN486)+1,"")</f>
        <v/>
      </c>
      <c r="BP487" t="str">
        <f>IF(B487&lt;&gt;"",IF(COUNTIF(BP$3:BP486,B487)&gt;0,"",B487),"")</f>
        <v/>
      </c>
      <c r="BQ487" t="str">
        <f>IF(C487&lt;&gt;"",IF(COUNTIF(BQ$3:BQ486,C487)&gt;0,"",C487),"")</f>
        <v/>
      </c>
      <c r="BR487" t="str">
        <f>IF(D487&lt;&gt;"",IF(COUNTIF(BR$3:BR486,D487)&gt;0,"",D487),"")</f>
        <v/>
      </c>
      <c r="BS487" t="str">
        <f>IF(E487&lt;&gt;"",IF(COUNTIF(BS$3:BS486,E487)&gt;0,"",E487),"")</f>
        <v/>
      </c>
      <c r="BT487" t="str">
        <f>IF(F487&lt;&gt;"",IF(COUNTIF(BT$3:BT486,F487)&gt;0,"",F487),"")</f>
        <v/>
      </c>
      <c r="BU487" t="str">
        <f>IF(G487&lt;&gt;"",IF(COUNTIF(BU$3:BU486,G487)&gt;0,"",G487),"")</f>
        <v/>
      </c>
    </row>
    <row r="488" spans="1:73" ht="18" x14ac:dyDescent="0.2">
      <c r="A488" s="595" t="str">
        <f t="shared" si="118"/>
        <v/>
      </c>
      <c r="B488" s="596"/>
      <c r="C488" s="596"/>
      <c r="D488" s="596"/>
      <c r="E488" s="597"/>
      <c r="F488" s="596"/>
      <c r="G488" s="596"/>
      <c r="H488" s="598"/>
      <c r="I488" s="598"/>
      <c r="J488" s="598"/>
      <c r="K488" s="948"/>
      <c r="L488" s="822"/>
      <c r="M488" s="822"/>
      <c r="N488" s="950"/>
      <c r="O488" s="599"/>
      <c r="P488" s="597"/>
      <c r="Q488" s="597"/>
      <c r="R488" s="597"/>
      <c r="S488" s="600"/>
      <c r="V488" s="362">
        <f t="shared" si="130"/>
        <v>486</v>
      </c>
      <c r="W488" s="601" t="str">
        <f t="shared" si="131"/>
        <v/>
      </c>
      <c r="X488" s="601" t="str">
        <f t="shared" si="119"/>
        <v/>
      </c>
      <c r="Y488" s="601" t="str">
        <f t="shared" si="120"/>
        <v/>
      </c>
      <c r="Z488" s="601" t="str">
        <f t="shared" si="121"/>
        <v/>
      </c>
      <c r="AA488" s="601" t="str">
        <f t="shared" si="122"/>
        <v/>
      </c>
      <c r="AB488" s="601" t="str">
        <f t="shared" si="123"/>
        <v/>
      </c>
      <c r="AD488" s="362" t="str">
        <f>IF(AK488&lt;&gt;"",MAX(AD$3:AD487)+1,"")</f>
        <v/>
      </c>
      <c r="AE488" s="362" t="str">
        <f>IF(AL488&lt;&gt;"",MAX(AE$3:AE487)+1,"")</f>
        <v/>
      </c>
      <c r="AF488" s="362" t="str">
        <f>IF(AM488&lt;&gt;"",MAX(AF$3:AF487)+1,"")</f>
        <v/>
      </c>
      <c r="AG488" s="362" t="str">
        <f>IF(AN488&lt;&gt;"",MAX(AG$3:AG487)+1,"")</f>
        <v/>
      </c>
      <c r="AH488" s="362" t="str">
        <f>IF(AO488&lt;&gt;"",MAX(AH$3:AH487)+1,"")</f>
        <v/>
      </c>
      <c r="AI488" s="362" t="str">
        <f>IF(AP488&lt;&gt;"",MAX(AI$3:AI487)+1,"")</f>
        <v/>
      </c>
      <c r="AK488" s="362" t="str">
        <f>IF(B488="","",IF(COUNTIF($AK$3:AL487,B488)=0,B488,""))</f>
        <v/>
      </c>
      <c r="AL488" s="362" t="str">
        <f>IF(C488="","",IF($B488='Oneri di Urbanizzazione'!$E$29,IF(COUNTIF($AL$3:AL487,$C488)=0,$C488,""),""))</f>
        <v/>
      </c>
      <c r="AM488" s="362" t="str">
        <f>IF(D488="","",IF(AND($B488='Oneri di Urbanizzazione'!$E$29,$C488='Oneri di Urbanizzazione'!$E$31),IF(COUNTIF(AM$3:AM487,$D488)=0,$D488,""),""))</f>
        <v/>
      </c>
      <c r="AN488" s="362" t="str">
        <f>IF(E488="","",IF(AND($B488='Oneri di Urbanizzazione'!$E$29,$C488='Oneri di Urbanizzazione'!$E$31,$D488='Oneri di Urbanizzazione'!$E$34),IF(COUNTIF(AN$3:AN487,$E488)=0,$E488,""),""))</f>
        <v/>
      </c>
      <c r="AO488" s="362" t="str">
        <f>IF(F488="","",IF(AND($B488='Oneri di Urbanizzazione'!$E$29,$C488='Oneri di Urbanizzazione'!$E$31,$D488='Oneri di Urbanizzazione'!$E$34,$E488='Oneri di Urbanizzazione'!$E$36),IF(COUNTIF(AO$3:AO487,$F488)=0,$F488,""),""))</f>
        <v/>
      </c>
      <c r="AP488" s="362" t="str">
        <f>IF(G488="","",IF(AND($B488='Oneri di Urbanizzazione'!$E$29,$C488='Oneri di Urbanizzazione'!$E$31,$D488='Oneri di Urbanizzazione'!$E$34,$E488='Oneri di Urbanizzazione'!$E$36,$F488='Oneri di Urbanizzazione'!$E$38),IF(COUNTIF(AP$3:AP487,$G488)=0,$G488,""),""))</f>
        <v/>
      </c>
      <c r="AY488">
        <f t="shared" si="132"/>
        <v>486</v>
      </c>
      <c r="AZ488" s="375" t="str">
        <f t="shared" si="124"/>
        <v/>
      </c>
      <c r="BA488" s="375" t="str">
        <f t="shared" si="125"/>
        <v/>
      </c>
      <c r="BB488" s="375" t="str">
        <f t="shared" si="126"/>
        <v/>
      </c>
      <c r="BC488" s="375" t="str">
        <f t="shared" si="127"/>
        <v/>
      </c>
      <c r="BD488" s="375" t="str">
        <f t="shared" si="128"/>
        <v/>
      </c>
      <c r="BE488" s="375" t="str">
        <f t="shared" si="129"/>
        <v/>
      </c>
      <c r="BI488" t="str">
        <f>IF(BP488&lt;&gt;"",MAX(BI$3:BI487)+1,"")</f>
        <v/>
      </c>
      <c r="BJ488" t="str">
        <f>IF(BQ488&lt;&gt;"",MAX(BJ$3:BJ487)+1,"")</f>
        <v/>
      </c>
      <c r="BK488" t="str">
        <f>IF(BR488&lt;&gt;"",MAX(BK$3:BK487)+1,"")</f>
        <v/>
      </c>
      <c r="BL488" t="str">
        <f>IF(BS488&lt;&gt;"",MAX(BL$3:BL487)+1,"")</f>
        <v/>
      </c>
      <c r="BM488" t="str">
        <f>IF(BT488&lt;&gt;"",MAX(BM$3:BM487)+1,"")</f>
        <v/>
      </c>
      <c r="BN488" t="str">
        <f>IF(BU488&lt;&gt;"",MAX(BN$3:BN487)+1,"")</f>
        <v/>
      </c>
      <c r="BP488" t="str">
        <f>IF(B488&lt;&gt;"",IF(COUNTIF(BP$3:BP487,B488)&gt;0,"",B488),"")</f>
        <v/>
      </c>
      <c r="BQ488" t="str">
        <f>IF(C488&lt;&gt;"",IF(COUNTIF(BQ$3:BQ487,C488)&gt;0,"",C488),"")</f>
        <v/>
      </c>
      <c r="BR488" t="str">
        <f>IF(D488&lt;&gt;"",IF(COUNTIF(BR$3:BR487,D488)&gt;0,"",D488),"")</f>
        <v/>
      </c>
      <c r="BS488" t="str">
        <f>IF(E488&lt;&gt;"",IF(COUNTIF(BS$3:BS487,E488)&gt;0,"",E488),"")</f>
        <v/>
      </c>
      <c r="BT488" t="str">
        <f>IF(F488&lt;&gt;"",IF(COUNTIF(BT$3:BT487,F488)&gt;0,"",F488),"")</f>
        <v/>
      </c>
      <c r="BU488" t="str">
        <f>IF(G488&lt;&gt;"",IF(COUNTIF(BU$3:BU487,G488)&gt;0,"",G488),"")</f>
        <v/>
      </c>
    </row>
    <row r="489" spans="1:73" ht="18" x14ac:dyDescent="0.2">
      <c r="A489" s="595" t="str">
        <f t="shared" si="118"/>
        <v/>
      </c>
      <c r="B489" s="596"/>
      <c r="C489" s="596"/>
      <c r="D489" s="596"/>
      <c r="E489" s="597"/>
      <c r="F489" s="596"/>
      <c r="G489" s="596"/>
      <c r="H489" s="598"/>
      <c r="I489" s="598"/>
      <c r="J489" s="598"/>
      <c r="K489" s="948"/>
      <c r="L489" s="822"/>
      <c r="M489" s="822"/>
      <c r="N489" s="950"/>
      <c r="O489" s="599"/>
      <c r="P489" s="597"/>
      <c r="Q489" s="597"/>
      <c r="R489" s="597"/>
      <c r="S489" s="600"/>
      <c r="V489" s="362">
        <f t="shared" si="130"/>
        <v>487</v>
      </c>
      <c r="W489" s="601" t="str">
        <f t="shared" si="131"/>
        <v/>
      </c>
      <c r="X489" s="601" t="str">
        <f t="shared" si="119"/>
        <v/>
      </c>
      <c r="Y489" s="601" t="str">
        <f t="shared" si="120"/>
        <v/>
      </c>
      <c r="Z489" s="601" t="str">
        <f t="shared" si="121"/>
        <v/>
      </c>
      <c r="AA489" s="601" t="str">
        <f t="shared" si="122"/>
        <v/>
      </c>
      <c r="AB489" s="601" t="str">
        <f t="shared" si="123"/>
        <v/>
      </c>
      <c r="AD489" s="362" t="str">
        <f>IF(AK489&lt;&gt;"",MAX(AD$3:AD488)+1,"")</f>
        <v/>
      </c>
      <c r="AE489" s="362" t="str">
        <f>IF(AL489&lt;&gt;"",MAX(AE$3:AE488)+1,"")</f>
        <v/>
      </c>
      <c r="AF489" s="362" t="str">
        <f>IF(AM489&lt;&gt;"",MAX(AF$3:AF488)+1,"")</f>
        <v/>
      </c>
      <c r="AG489" s="362" t="str">
        <f>IF(AN489&lt;&gt;"",MAX(AG$3:AG488)+1,"")</f>
        <v/>
      </c>
      <c r="AH489" s="362" t="str">
        <f>IF(AO489&lt;&gt;"",MAX(AH$3:AH488)+1,"")</f>
        <v/>
      </c>
      <c r="AI489" s="362" t="str">
        <f>IF(AP489&lt;&gt;"",MAX(AI$3:AI488)+1,"")</f>
        <v/>
      </c>
      <c r="AK489" s="362" t="str">
        <f>IF(B489="","",IF(COUNTIF($AK$3:AL488,B489)=0,B489,""))</f>
        <v/>
      </c>
      <c r="AL489" s="362" t="str">
        <f>IF(C489="","",IF($B489='Oneri di Urbanizzazione'!$E$29,IF(COUNTIF($AL$3:AL488,$C489)=0,$C489,""),""))</f>
        <v/>
      </c>
      <c r="AM489" s="362" t="str">
        <f>IF(D489="","",IF(AND($B489='Oneri di Urbanizzazione'!$E$29,$C489='Oneri di Urbanizzazione'!$E$31),IF(COUNTIF(AM$3:AM488,$D489)=0,$D489,""),""))</f>
        <v/>
      </c>
      <c r="AN489" s="362" t="str">
        <f>IF(E489="","",IF(AND($B489='Oneri di Urbanizzazione'!$E$29,$C489='Oneri di Urbanizzazione'!$E$31,$D489='Oneri di Urbanizzazione'!$E$34),IF(COUNTIF(AN$3:AN488,$E489)=0,$E489,""),""))</f>
        <v/>
      </c>
      <c r="AO489" s="362" t="str">
        <f>IF(F489="","",IF(AND($B489='Oneri di Urbanizzazione'!$E$29,$C489='Oneri di Urbanizzazione'!$E$31,$D489='Oneri di Urbanizzazione'!$E$34,$E489='Oneri di Urbanizzazione'!$E$36),IF(COUNTIF(AO$3:AO488,$F489)=0,$F489,""),""))</f>
        <v/>
      </c>
      <c r="AP489" s="362" t="str">
        <f>IF(G489="","",IF(AND($B489='Oneri di Urbanizzazione'!$E$29,$C489='Oneri di Urbanizzazione'!$E$31,$D489='Oneri di Urbanizzazione'!$E$34,$E489='Oneri di Urbanizzazione'!$E$36,$F489='Oneri di Urbanizzazione'!$E$38),IF(COUNTIF(AP$3:AP488,$G489)=0,$G489,""),""))</f>
        <v/>
      </c>
      <c r="AY489">
        <f t="shared" si="132"/>
        <v>487</v>
      </c>
      <c r="AZ489" s="375" t="str">
        <f t="shared" si="124"/>
        <v/>
      </c>
      <c r="BA489" s="375" t="str">
        <f t="shared" si="125"/>
        <v/>
      </c>
      <c r="BB489" s="375" t="str">
        <f t="shared" si="126"/>
        <v/>
      </c>
      <c r="BC489" s="375" t="str">
        <f t="shared" si="127"/>
        <v/>
      </c>
      <c r="BD489" s="375" t="str">
        <f t="shared" si="128"/>
        <v/>
      </c>
      <c r="BE489" s="375" t="str">
        <f t="shared" si="129"/>
        <v/>
      </c>
      <c r="BI489" t="str">
        <f>IF(BP489&lt;&gt;"",MAX(BI$3:BI488)+1,"")</f>
        <v/>
      </c>
      <c r="BJ489" t="str">
        <f>IF(BQ489&lt;&gt;"",MAX(BJ$3:BJ488)+1,"")</f>
        <v/>
      </c>
      <c r="BK489" t="str">
        <f>IF(BR489&lt;&gt;"",MAX(BK$3:BK488)+1,"")</f>
        <v/>
      </c>
      <c r="BL489" t="str">
        <f>IF(BS489&lt;&gt;"",MAX(BL$3:BL488)+1,"")</f>
        <v/>
      </c>
      <c r="BM489" t="str">
        <f>IF(BT489&lt;&gt;"",MAX(BM$3:BM488)+1,"")</f>
        <v/>
      </c>
      <c r="BN489" t="str">
        <f>IF(BU489&lt;&gt;"",MAX(BN$3:BN488)+1,"")</f>
        <v/>
      </c>
      <c r="BP489" t="str">
        <f>IF(B489&lt;&gt;"",IF(COUNTIF(BP$3:BP488,B489)&gt;0,"",B489),"")</f>
        <v/>
      </c>
      <c r="BQ489" t="str">
        <f>IF(C489&lt;&gt;"",IF(COUNTIF(BQ$3:BQ488,C489)&gt;0,"",C489),"")</f>
        <v/>
      </c>
      <c r="BR489" t="str">
        <f>IF(D489&lt;&gt;"",IF(COUNTIF(BR$3:BR488,D489)&gt;0,"",D489),"")</f>
        <v/>
      </c>
      <c r="BS489" t="str">
        <f>IF(E489&lt;&gt;"",IF(COUNTIF(BS$3:BS488,E489)&gt;0,"",E489),"")</f>
        <v/>
      </c>
      <c r="BT489" t="str">
        <f>IF(F489&lt;&gt;"",IF(COUNTIF(BT$3:BT488,F489)&gt;0,"",F489),"")</f>
        <v/>
      </c>
      <c r="BU489" t="str">
        <f>IF(G489&lt;&gt;"",IF(COUNTIF(BU$3:BU488,G489)&gt;0,"",G489),"")</f>
        <v/>
      </c>
    </row>
    <row r="490" spans="1:73" ht="18" x14ac:dyDescent="0.2">
      <c r="A490" s="595" t="str">
        <f t="shared" si="118"/>
        <v/>
      </c>
      <c r="B490" s="596"/>
      <c r="C490" s="596"/>
      <c r="D490" s="596"/>
      <c r="E490" s="597"/>
      <c r="F490" s="596"/>
      <c r="G490" s="596"/>
      <c r="H490" s="598"/>
      <c r="I490" s="598"/>
      <c r="J490" s="598"/>
      <c r="K490" s="948"/>
      <c r="L490" s="822"/>
      <c r="M490" s="822"/>
      <c r="N490" s="950"/>
      <c r="O490" s="599"/>
      <c r="P490" s="597"/>
      <c r="Q490" s="597"/>
      <c r="R490" s="597"/>
      <c r="S490" s="600"/>
      <c r="V490" s="362">
        <f t="shared" si="130"/>
        <v>488</v>
      </c>
      <c r="W490" s="601" t="str">
        <f t="shared" si="131"/>
        <v/>
      </c>
      <c r="X490" s="601" t="str">
        <f t="shared" si="119"/>
        <v/>
      </c>
      <c r="Y490" s="601" t="str">
        <f t="shared" si="120"/>
        <v/>
      </c>
      <c r="Z490" s="601" t="str">
        <f t="shared" si="121"/>
        <v/>
      </c>
      <c r="AA490" s="601" t="str">
        <f t="shared" si="122"/>
        <v/>
      </c>
      <c r="AB490" s="601" t="str">
        <f t="shared" si="123"/>
        <v/>
      </c>
      <c r="AD490" s="362" t="str">
        <f>IF(AK490&lt;&gt;"",MAX(AD$3:AD489)+1,"")</f>
        <v/>
      </c>
      <c r="AE490" s="362" t="str">
        <f>IF(AL490&lt;&gt;"",MAX(AE$3:AE489)+1,"")</f>
        <v/>
      </c>
      <c r="AF490" s="362" t="str">
        <f>IF(AM490&lt;&gt;"",MAX(AF$3:AF489)+1,"")</f>
        <v/>
      </c>
      <c r="AG490" s="362" t="str">
        <f>IF(AN490&lt;&gt;"",MAX(AG$3:AG489)+1,"")</f>
        <v/>
      </c>
      <c r="AH490" s="362" t="str">
        <f>IF(AO490&lt;&gt;"",MAX(AH$3:AH489)+1,"")</f>
        <v/>
      </c>
      <c r="AI490" s="362" t="str">
        <f>IF(AP490&lt;&gt;"",MAX(AI$3:AI489)+1,"")</f>
        <v/>
      </c>
      <c r="AK490" s="362" t="str">
        <f>IF(B490="","",IF(COUNTIF($AK$3:AL489,B490)=0,B490,""))</f>
        <v/>
      </c>
      <c r="AL490" s="362" t="str">
        <f>IF(C490="","",IF($B490='Oneri di Urbanizzazione'!$E$29,IF(COUNTIF($AL$3:AL489,$C490)=0,$C490,""),""))</f>
        <v/>
      </c>
      <c r="AM490" s="362" t="str">
        <f>IF(D490="","",IF(AND($B490='Oneri di Urbanizzazione'!$E$29,$C490='Oneri di Urbanizzazione'!$E$31),IF(COUNTIF(AM$3:AM489,$D490)=0,$D490,""),""))</f>
        <v/>
      </c>
      <c r="AN490" s="362" t="str">
        <f>IF(E490="","",IF(AND($B490='Oneri di Urbanizzazione'!$E$29,$C490='Oneri di Urbanizzazione'!$E$31,$D490='Oneri di Urbanizzazione'!$E$34),IF(COUNTIF(AN$3:AN489,$E490)=0,$E490,""),""))</f>
        <v/>
      </c>
      <c r="AO490" s="362" t="str">
        <f>IF(F490="","",IF(AND($B490='Oneri di Urbanizzazione'!$E$29,$C490='Oneri di Urbanizzazione'!$E$31,$D490='Oneri di Urbanizzazione'!$E$34,$E490='Oneri di Urbanizzazione'!$E$36),IF(COUNTIF(AO$3:AO489,$F490)=0,$F490,""),""))</f>
        <v/>
      </c>
      <c r="AP490" s="362" t="str">
        <f>IF(G490="","",IF(AND($B490='Oneri di Urbanizzazione'!$E$29,$C490='Oneri di Urbanizzazione'!$E$31,$D490='Oneri di Urbanizzazione'!$E$34,$E490='Oneri di Urbanizzazione'!$E$36,$F490='Oneri di Urbanizzazione'!$E$38),IF(COUNTIF(AP$3:AP489,$G490)=0,$G490,""),""))</f>
        <v/>
      </c>
      <c r="AY490">
        <f t="shared" si="132"/>
        <v>488</v>
      </c>
      <c r="AZ490" s="375" t="str">
        <f t="shared" si="124"/>
        <v/>
      </c>
      <c r="BA490" s="375" t="str">
        <f t="shared" si="125"/>
        <v/>
      </c>
      <c r="BB490" s="375" t="str">
        <f t="shared" si="126"/>
        <v/>
      </c>
      <c r="BC490" s="375" t="str">
        <f t="shared" si="127"/>
        <v/>
      </c>
      <c r="BD490" s="375" t="str">
        <f t="shared" si="128"/>
        <v/>
      </c>
      <c r="BE490" s="375" t="str">
        <f t="shared" si="129"/>
        <v/>
      </c>
      <c r="BI490" t="str">
        <f>IF(BP490&lt;&gt;"",MAX(BI$3:BI489)+1,"")</f>
        <v/>
      </c>
      <c r="BJ490" t="str">
        <f>IF(BQ490&lt;&gt;"",MAX(BJ$3:BJ489)+1,"")</f>
        <v/>
      </c>
      <c r="BK490" t="str">
        <f>IF(BR490&lt;&gt;"",MAX(BK$3:BK489)+1,"")</f>
        <v/>
      </c>
      <c r="BL490" t="str">
        <f>IF(BS490&lt;&gt;"",MAX(BL$3:BL489)+1,"")</f>
        <v/>
      </c>
      <c r="BM490" t="str">
        <f>IF(BT490&lt;&gt;"",MAX(BM$3:BM489)+1,"")</f>
        <v/>
      </c>
      <c r="BN490" t="str">
        <f>IF(BU490&lt;&gt;"",MAX(BN$3:BN489)+1,"")</f>
        <v/>
      </c>
      <c r="BP490" t="str">
        <f>IF(B490&lt;&gt;"",IF(COUNTIF(BP$3:BP489,B490)&gt;0,"",B490),"")</f>
        <v/>
      </c>
      <c r="BQ490" t="str">
        <f>IF(C490&lt;&gt;"",IF(COUNTIF(BQ$3:BQ489,C490)&gt;0,"",C490),"")</f>
        <v/>
      </c>
      <c r="BR490" t="str">
        <f>IF(D490&lt;&gt;"",IF(COUNTIF(BR$3:BR489,D490)&gt;0,"",D490),"")</f>
        <v/>
      </c>
      <c r="BS490" t="str">
        <f>IF(E490&lt;&gt;"",IF(COUNTIF(BS$3:BS489,E490)&gt;0,"",E490),"")</f>
        <v/>
      </c>
      <c r="BT490" t="str">
        <f>IF(F490&lt;&gt;"",IF(COUNTIF(BT$3:BT489,F490)&gt;0,"",F490),"")</f>
        <v/>
      </c>
      <c r="BU490" t="str">
        <f>IF(G490&lt;&gt;"",IF(COUNTIF(BU$3:BU489,G490)&gt;0,"",G490),"")</f>
        <v/>
      </c>
    </row>
    <row r="491" spans="1:73" ht="18" x14ac:dyDescent="0.2">
      <c r="A491" s="595" t="str">
        <f t="shared" si="118"/>
        <v/>
      </c>
      <c r="B491" s="596"/>
      <c r="C491" s="596"/>
      <c r="D491" s="596"/>
      <c r="E491" s="597"/>
      <c r="F491" s="596"/>
      <c r="G491" s="596"/>
      <c r="H491" s="598"/>
      <c r="I491" s="598"/>
      <c r="J491" s="598"/>
      <c r="K491" s="948"/>
      <c r="L491" s="822"/>
      <c r="M491" s="822"/>
      <c r="N491" s="950"/>
      <c r="O491" s="599"/>
      <c r="P491" s="597"/>
      <c r="Q491" s="597"/>
      <c r="R491" s="597"/>
      <c r="S491" s="600"/>
      <c r="V491" s="362">
        <f t="shared" si="130"/>
        <v>489</v>
      </c>
      <c r="W491" s="601" t="str">
        <f t="shared" si="131"/>
        <v/>
      </c>
      <c r="X491" s="601" t="str">
        <f t="shared" si="119"/>
        <v/>
      </c>
      <c r="Y491" s="601" t="str">
        <f t="shared" si="120"/>
        <v/>
      </c>
      <c r="Z491" s="601" t="str">
        <f t="shared" si="121"/>
        <v/>
      </c>
      <c r="AA491" s="601" t="str">
        <f t="shared" si="122"/>
        <v/>
      </c>
      <c r="AB491" s="601" t="str">
        <f t="shared" si="123"/>
        <v/>
      </c>
      <c r="AD491" s="362" t="str">
        <f>IF(AK491&lt;&gt;"",MAX(AD$3:AD490)+1,"")</f>
        <v/>
      </c>
      <c r="AE491" s="362" t="str">
        <f>IF(AL491&lt;&gt;"",MAX(AE$3:AE490)+1,"")</f>
        <v/>
      </c>
      <c r="AF491" s="362" t="str">
        <f>IF(AM491&lt;&gt;"",MAX(AF$3:AF490)+1,"")</f>
        <v/>
      </c>
      <c r="AG491" s="362" t="str">
        <f>IF(AN491&lt;&gt;"",MAX(AG$3:AG490)+1,"")</f>
        <v/>
      </c>
      <c r="AH491" s="362" t="str">
        <f>IF(AO491&lt;&gt;"",MAX(AH$3:AH490)+1,"")</f>
        <v/>
      </c>
      <c r="AI491" s="362" t="str">
        <f>IF(AP491&lt;&gt;"",MAX(AI$3:AI490)+1,"")</f>
        <v/>
      </c>
      <c r="AK491" s="362" t="str">
        <f>IF(B491="","",IF(COUNTIF($AK$3:AL490,B491)=0,B491,""))</f>
        <v/>
      </c>
      <c r="AL491" s="362" t="str">
        <f>IF(C491="","",IF($B491='Oneri di Urbanizzazione'!$E$29,IF(COUNTIF($AL$3:AL490,$C491)=0,$C491,""),""))</f>
        <v/>
      </c>
      <c r="AM491" s="362" t="str">
        <f>IF(D491="","",IF(AND($B491='Oneri di Urbanizzazione'!$E$29,$C491='Oneri di Urbanizzazione'!$E$31),IF(COUNTIF(AM$3:AM490,$D491)=0,$D491,""),""))</f>
        <v/>
      </c>
      <c r="AN491" s="362" t="str">
        <f>IF(E491="","",IF(AND($B491='Oneri di Urbanizzazione'!$E$29,$C491='Oneri di Urbanizzazione'!$E$31,$D491='Oneri di Urbanizzazione'!$E$34),IF(COUNTIF(AN$3:AN490,$E491)=0,$E491,""),""))</f>
        <v/>
      </c>
      <c r="AO491" s="362" t="str">
        <f>IF(F491="","",IF(AND($B491='Oneri di Urbanizzazione'!$E$29,$C491='Oneri di Urbanizzazione'!$E$31,$D491='Oneri di Urbanizzazione'!$E$34,$E491='Oneri di Urbanizzazione'!$E$36),IF(COUNTIF(AO$3:AO490,$F491)=0,$F491,""),""))</f>
        <v/>
      </c>
      <c r="AP491" s="362" t="str">
        <f>IF(G491="","",IF(AND($B491='Oneri di Urbanizzazione'!$E$29,$C491='Oneri di Urbanizzazione'!$E$31,$D491='Oneri di Urbanizzazione'!$E$34,$E491='Oneri di Urbanizzazione'!$E$36,$F491='Oneri di Urbanizzazione'!$E$38),IF(COUNTIF(AP$3:AP490,$G491)=0,$G491,""),""))</f>
        <v/>
      </c>
      <c r="AY491">
        <f t="shared" si="132"/>
        <v>489</v>
      </c>
      <c r="AZ491" s="375" t="str">
        <f t="shared" si="124"/>
        <v/>
      </c>
      <c r="BA491" s="375" t="str">
        <f t="shared" si="125"/>
        <v/>
      </c>
      <c r="BB491" s="375" t="str">
        <f t="shared" si="126"/>
        <v/>
      </c>
      <c r="BC491" s="375" t="str">
        <f t="shared" si="127"/>
        <v/>
      </c>
      <c r="BD491" s="375" t="str">
        <f t="shared" si="128"/>
        <v/>
      </c>
      <c r="BE491" s="375" t="str">
        <f t="shared" si="129"/>
        <v/>
      </c>
      <c r="BI491" t="str">
        <f>IF(BP491&lt;&gt;"",MAX(BI$3:BI490)+1,"")</f>
        <v/>
      </c>
      <c r="BJ491" t="str">
        <f>IF(BQ491&lt;&gt;"",MAX(BJ$3:BJ490)+1,"")</f>
        <v/>
      </c>
      <c r="BK491" t="str">
        <f>IF(BR491&lt;&gt;"",MAX(BK$3:BK490)+1,"")</f>
        <v/>
      </c>
      <c r="BL491" t="str">
        <f>IF(BS491&lt;&gt;"",MAX(BL$3:BL490)+1,"")</f>
        <v/>
      </c>
      <c r="BM491" t="str">
        <f>IF(BT491&lt;&gt;"",MAX(BM$3:BM490)+1,"")</f>
        <v/>
      </c>
      <c r="BN491" t="str">
        <f>IF(BU491&lt;&gt;"",MAX(BN$3:BN490)+1,"")</f>
        <v/>
      </c>
      <c r="BP491" t="str">
        <f>IF(B491&lt;&gt;"",IF(COUNTIF(BP$3:BP490,B491)&gt;0,"",B491),"")</f>
        <v/>
      </c>
      <c r="BQ491" t="str">
        <f>IF(C491&lt;&gt;"",IF(COUNTIF(BQ$3:BQ490,C491)&gt;0,"",C491),"")</f>
        <v/>
      </c>
      <c r="BR491" t="str">
        <f>IF(D491&lt;&gt;"",IF(COUNTIF(BR$3:BR490,D491)&gt;0,"",D491),"")</f>
        <v/>
      </c>
      <c r="BS491" t="str">
        <f>IF(E491&lt;&gt;"",IF(COUNTIF(BS$3:BS490,E491)&gt;0,"",E491),"")</f>
        <v/>
      </c>
      <c r="BT491" t="str">
        <f>IF(F491&lt;&gt;"",IF(COUNTIF(BT$3:BT490,F491)&gt;0,"",F491),"")</f>
        <v/>
      </c>
      <c r="BU491" t="str">
        <f>IF(G491&lt;&gt;"",IF(COUNTIF(BU$3:BU490,G491)&gt;0,"",G491),"")</f>
        <v/>
      </c>
    </row>
    <row r="492" spans="1:73" ht="18" x14ac:dyDescent="0.2">
      <c r="A492" s="595" t="str">
        <f t="shared" si="118"/>
        <v/>
      </c>
      <c r="B492" s="596"/>
      <c r="C492" s="596"/>
      <c r="D492" s="596"/>
      <c r="E492" s="597"/>
      <c r="F492" s="596"/>
      <c r="G492" s="596"/>
      <c r="H492" s="598"/>
      <c r="I492" s="598"/>
      <c r="J492" s="598"/>
      <c r="K492" s="948"/>
      <c r="L492" s="822"/>
      <c r="M492" s="822"/>
      <c r="N492" s="950"/>
      <c r="O492" s="599"/>
      <c r="P492" s="597"/>
      <c r="Q492" s="597"/>
      <c r="R492" s="597"/>
      <c r="S492" s="600"/>
      <c r="V492" s="362">
        <f t="shared" si="130"/>
        <v>490</v>
      </c>
      <c r="W492" s="601" t="str">
        <f t="shared" si="131"/>
        <v/>
      </c>
      <c r="X492" s="601" t="str">
        <f t="shared" si="119"/>
        <v/>
      </c>
      <c r="Y492" s="601" t="str">
        <f t="shared" si="120"/>
        <v/>
      </c>
      <c r="Z492" s="601" t="str">
        <f t="shared" si="121"/>
        <v/>
      </c>
      <c r="AA492" s="601" t="str">
        <f t="shared" si="122"/>
        <v/>
      </c>
      <c r="AB492" s="601" t="str">
        <f t="shared" si="123"/>
        <v/>
      </c>
      <c r="AD492" s="362" t="str">
        <f>IF(AK492&lt;&gt;"",MAX(AD$3:AD491)+1,"")</f>
        <v/>
      </c>
      <c r="AE492" s="362" t="str">
        <f>IF(AL492&lt;&gt;"",MAX(AE$3:AE491)+1,"")</f>
        <v/>
      </c>
      <c r="AF492" s="362" t="str">
        <f>IF(AM492&lt;&gt;"",MAX(AF$3:AF491)+1,"")</f>
        <v/>
      </c>
      <c r="AG492" s="362" t="str">
        <f>IF(AN492&lt;&gt;"",MAX(AG$3:AG491)+1,"")</f>
        <v/>
      </c>
      <c r="AH492" s="362" t="str">
        <f>IF(AO492&lt;&gt;"",MAX(AH$3:AH491)+1,"")</f>
        <v/>
      </c>
      <c r="AI492" s="362" t="str">
        <f>IF(AP492&lt;&gt;"",MAX(AI$3:AI491)+1,"")</f>
        <v/>
      </c>
      <c r="AK492" s="362" t="str">
        <f>IF(B492="","",IF(COUNTIF($AK$3:AL491,B492)=0,B492,""))</f>
        <v/>
      </c>
      <c r="AL492" s="362" t="str">
        <f>IF(C492="","",IF($B492='Oneri di Urbanizzazione'!$E$29,IF(COUNTIF($AL$3:AL491,$C492)=0,$C492,""),""))</f>
        <v/>
      </c>
      <c r="AM492" s="362" t="str">
        <f>IF(D492="","",IF(AND($B492='Oneri di Urbanizzazione'!$E$29,$C492='Oneri di Urbanizzazione'!$E$31),IF(COUNTIF(AM$3:AM491,$D492)=0,$D492,""),""))</f>
        <v/>
      </c>
      <c r="AN492" s="362" t="str">
        <f>IF(E492="","",IF(AND($B492='Oneri di Urbanizzazione'!$E$29,$C492='Oneri di Urbanizzazione'!$E$31,$D492='Oneri di Urbanizzazione'!$E$34),IF(COUNTIF(AN$3:AN491,$E492)=0,$E492,""),""))</f>
        <v/>
      </c>
      <c r="AO492" s="362" t="str">
        <f>IF(F492="","",IF(AND($B492='Oneri di Urbanizzazione'!$E$29,$C492='Oneri di Urbanizzazione'!$E$31,$D492='Oneri di Urbanizzazione'!$E$34,$E492='Oneri di Urbanizzazione'!$E$36),IF(COUNTIF(AO$3:AO491,$F492)=0,$F492,""),""))</f>
        <v/>
      </c>
      <c r="AP492" s="362" t="str">
        <f>IF(G492="","",IF(AND($B492='Oneri di Urbanizzazione'!$E$29,$C492='Oneri di Urbanizzazione'!$E$31,$D492='Oneri di Urbanizzazione'!$E$34,$E492='Oneri di Urbanizzazione'!$E$36,$F492='Oneri di Urbanizzazione'!$E$38),IF(COUNTIF(AP$3:AP491,$G492)=0,$G492,""),""))</f>
        <v/>
      </c>
      <c r="AY492">
        <f t="shared" si="132"/>
        <v>490</v>
      </c>
      <c r="AZ492" s="375" t="str">
        <f t="shared" si="124"/>
        <v/>
      </c>
      <c r="BA492" s="375" t="str">
        <f t="shared" si="125"/>
        <v/>
      </c>
      <c r="BB492" s="375" t="str">
        <f t="shared" si="126"/>
        <v/>
      </c>
      <c r="BC492" s="375" t="str">
        <f t="shared" si="127"/>
        <v/>
      </c>
      <c r="BD492" s="375" t="str">
        <f t="shared" si="128"/>
        <v/>
      </c>
      <c r="BE492" s="375" t="str">
        <f t="shared" si="129"/>
        <v/>
      </c>
      <c r="BI492" t="str">
        <f>IF(BP492&lt;&gt;"",MAX(BI$3:BI491)+1,"")</f>
        <v/>
      </c>
      <c r="BJ492" t="str">
        <f>IF(BQ492&lt;&gt;"",MAX(BJ$3:BJ491)+1,"")</f>
        <v/>
      </c>
      <c r="BK492" t="str">
        <f>IF(BR492&lt;&gt;"",MAX(BK$3:BK491)+1,"")</f>
        <v/>
      </c>
      <c r="BL492" t="str">
        <f>IF(BS492&lt;&gt;"",MAX(BL$3:BL491)+1,"")</f>
        <v/>
      </c>
      <c r="BM492" t="str">
        <f>IF(BT492&lt;&gt;"",MAX(BM$3:BM491)+1,"")</f>
        <v/>
      </c>
      <c r="BN492" t="str">
        <f>IF(BU492&lt;&gt;"",MAX(BN$3:BN491)+1,"")</f>
        <v/>
      </c>
      <c r="BP492" t="str">
        <f>IF(B492&lt;&gt;"",IF(COUNTIF(BP$3:BP491,B492)&gt;0,"",B492),"")</f>
        <v/>
      </c>
      <c r="BQ492" t="str">
        <f>IF(C492&lt;&gt;"",IF(COUNTIF(BQ$3:BQ491,C492)&gt;0,"",C492),"")</f>
        <v/>
      </c>
      <c r="BR492" t="str">
        <f>IF(D492&lt;&gt;"",IF(COUNTIF(BR$3:BR491,D492)&gt;0,"",D492),"")</f>
        <v/>
      </c>
      <c r="BS492" t="str">
        <f>IF(E492&lt;&gt;"",IF(COUNTIF(BS$3:BS491,E492)&gt;0,"",E492),"")</f>
        <v/>
      </c>
      <c r="BT492" t="str">
        <f>IF(F492&lt;&gt;"",IF(COUNTIF(BT$3:BT491,F492)&gt;0,"",F492),"")</f>
        <v/>
      </c>
      <c r="BU492" t="str">
        <f>IF(G492&lt;&gt;"",IF(COUNTIF(BU$3:BU491,G492)&gt;0,"",G492),"")</f>
        <v/>
      </c>
    </row>
    <row r="493" spans="1:73" ht="18" x14ac:dyDescent="0.2">
      <c r="A493" s="595" t="str">
        <f t="shared" si="118"/>
        <v/>
      </c>
      <c r="B493" s="596"/>
      <c r="C493" s="596"/>
      <c r="D493" s="596"/>
      <c r="E493" s="597"/>
      <c r="F493" s="596"/>
      <c r="G493" s="596"/>
      <c r="H493" s="598"/>
      <c r="I493" s="598"/>
      <c r="J493" s="598"/>
      <c r="K493" s="948"/>
      <c r="L493" s="822"/>
      <c r="M493" s="822"/>
      <c r="N493" s="950"/>
      <c r="O493" s="599"/>
      <c r="P493" s="597"/>
      <c r="Q493" s="597"/>
      <c r="R493" s="597"/>
      <c r="S493" s="600"/>
      <c r="V493" s="362">
        <f t="shared" si="130"/>
        <v>491</v>
      </c>
      <c r="W493" s="601" t="str">
        <f t="shared" si="131"/>
        <v/>
      </c>
      <c r="X493" s="601" t="str">
        <f t="shared" si="119"/>
        <v/>
      </c>
      <c r="Y493" s="601" t="str">
        <f t="shared" si="120"/>
        <v/>
      </c>
      <c r="Z493" s="601" t="str">
        <f t="shared" si="121"/>
        <v/>
      </c>
      <c r="AA493" s="601" t="str">
        <f t="shared" si="122"/>
        <v/>
      </c>
      <c r="AB493" s="601" t="str">
        <f t="shared" si="123"/>
        <v/>
      </c>
      <c r="AD493" s="362" t="str">
        <f>IF(AK493&lt;&gt;"",MAX(AD$3:AD492)+1,"")</f>
        <v/>
      </c>
      <c r="AE493" s="362" t="str">
        <f>IF(AL493&lt;&gt;"",MAX(AE$3:AE492)+1,"")</f>
        <v/>
      </c>
      <c r="AF493" s="362" t="str">
        <f>IF(AM493&lt;&gt;"",MAX(AF$3:AF492)+1,"")</f>
        <v/>
      </c>
      <c r="AG493" s="362" t="str">
        <f>IF(AN493&lt;&gt;"",MAX(AG$3:AG492)+1,"")</f>
        <v/>
      </c>
      <c r="AH493" s="362" t="str">
        <f>IF(AO493&lt;&gt;"",MAX(AH$3:AH492)+1,"")</f>
        <v/>
      </c>
      <c r="AI493" s="362" t="str">
        <f>IF(AP493&lt;&gt;"",MAX(AI$3:AI492)+1,"")</f>
        <v/>
      </c>
      <c r="AK493" s="362" t="str">
        <f>IF(B493="","",IF(COUNTIF($AK$3:AL492,B493)=0,B493,""))</f>
        <v/>
      </c>
      <c r="AL493" s="362" t="str">
        <f>IF(C493="","",IF($B493='Oneri di Urbanizzazione'!$E$29,IF(COUNTIF($AL$3:AL492,$C493)=0,$C493,""),""))</f>
        <v/>
      </c>
      <c r="AM493" s="362" t="str">
        <f>IF(D493="","",IF(AND($B493='Oneri di Urbanizzazione'!$E$29,$C493='Oneri di Urbanizzazione'!$E$31),IF(COUNTIF(AM$3:AM492,$D493)=0,$D493,""),""))</f>
        <v/>
      </c>
      <c r="AN493" s="362" t="str">
        <f>IF(E493="","",IF(AND($B493='Oneri di Urbanizzazione'!$E$29,$C493='Oneri di Urbanizzazione'!$E$31,$D493='Oneri di Urbanizzazione'!$E$34),IF(COUNTIF(AN$3:AN492,$E493)=0,$E493,""),""))</f>
        <v/>
      </c>
      <c r="AO493" s="362" t="str">
        <f>IF(F493="","",IF(AND($B493='Oneri di Urbanizzazione'!$E$29,$C493='Oneri di Urbanizzazione'!$E$31,$D493='Oneri di Urbanizzazione'!$E$34,$E493='Oneri di Urbanizzazione'!$E$36),IF(COUNTIF(AO$3:AO492,$F493)=0,$F493,""),""))</f>
        <v/>
      </c>
      <c r="AP493" s="362" t="str">
        <f>IF(G493="","",IF(AND($B493='Oneri di Urbanizzazione'!$E$29,$C493='Oneri di Urbanizzazione'!$E$31,$D493='Oneri di Urbanizzazione'!$E$34,$E493='Oneri di Urbanizzazione'!$E$36,$F493='Oneri di Urbanizzazione'!$E$38),IF(COUNTIF(AP$3:AP492,$G493)=0,$G493,""),""))</f>
        <v/>
      </c>
      <c r="AY493">
        <f t="shared" si="132"/>
        <v>491</v>
      </c>
      <c r="AZ493" s="375" t="str">
        <f t="shared" si="124"/>
        <v/>
      </c>
      <c r="BA493" s="375" t="str">
        <f t="shared" si="125"/>
        <v/>
      </c>
      <c r="BB493" s="375" t="str">
        <f t="shared" si="126"/>
        <v/>
      </c>
      <c r="BC493" s="375" t="str">
        <f t="shared" si="127"/>
        <v/>
      </c>
      <c r="BD493" s="375" t="str">
        <f t="shared" si="128"/>
        <v/>
      </c>
      <c r="BE493" s="375" t="str">
        <f t="shared" si="129"/>
        <v/>
      </c>
      <c r="BI493" t="str">
        <f>IF(BP493&lt;&gt;"",MAX(BI$3:BI492)+1,"")</f>
        <v/>
      </c>
      <c r="BJ493" t="str">
        <f>IF(BQ493&lt;&gt;"",MAX(BJ$3:BJ492)+1,"")</f>
        <v/>
      </c>
      <c r="BK493" t="str">
        <f>IF(BR493&lt;&gt;"",MAX(BK$3:BK492)+1,"")</f>
        <v/>
      </c>
      <c r="BL493" t="str">
        <f>IF(BS493&lt;&gt;"",MAX(BL$3:BL492)+1,"")</f>
        <v/>
      </c>
      <c r="BM493" t="str">
        <f>IF(BT493&lt;&gt;"",MAX(BM$3:BM492)+1,"")</f>
        <v/>
      </c>
      <c r="BN493" t="str">
        <f>IF(BU493&lt;&gt;"",MAX(BN$3:BN492)+1,"")</f>
        <v/>
      </c>
      <c r="BP493" t="str">
        <f>IF(B493&lt;&gt;"",IF(COUNTIF(BP$3:BP492,B493)&gt;0,"",B493),"")</f>
        <v/>
      </c>
      <c r="BQ493" t="str">
        <f>IF(C493&lt;&gt;"",IF(COUNTIF(BQ$3:BQ492,C493)&gt;0,"",C493),"")</f>
        <v/>
      </c>
      <c r="BR493" t="str">
        <f>IF(D493&lt;&gt;"",IF(COUNTIF(BR$3:BR492,D493)&gt;0,"",D493),"")</f>
        <v/>
      </c>
      <c r="BS493" t="str">
        <f>IF(E493&lt;&gt;"",IF(COUNTIF(BS$3:BS492,E493)&gt;0,"",E493),"")</f>
        <v/>
      </c>
      <c r="BT493" t="str">
        <f>IF(F493&lt;&gt;"",IF(COUNTIF(BT$3:BT492,F493)&gt;0,"",F493),"")</f>
        <v/>
      </c>
      <c r="BU493" t="str">
        <f>IF(G493&lt;&gt;"",IF(COUNTIF(BU$3:BU492,G493)&gt;0,"",G493),"")</f>
        <v/>
      </c>
    </row>
    <row r="494" spans="1:73" ht="18" x14ac:dyDescent="0.2">
      <c r="A494" s="595" t="str">
        <f t="shared" si="118"/>
        <v/>
      </c>
      <c r="B494" s="596"/>
      <c r="C494" s="596"/>
      <c r="D494" s="596"/>
      <c r="E494" s="597"/>
      <c r="F494" s="596"/>
      <c r="G494" s="596"/>
      <c r="H494" s="598"/>
      <c r="I494" s="598"/>
      <c r="J494" s="598"/>
      <c r="K494" s="948"/>
      <c r="L494" s="822"/>
      <c r="M494" s="822"/>
      <c r="N494" s="950"/>
      <c r="O494" s="599"/>
      <c r="P494" s="597"/>
      <c r="Q494" s="597"/>
      <c r="R494" s="597"/>
      <c r="S494" s="600"/>
      <c r="V494" s="362">
        <f t="shared" si="130"/>
        <v>492</v>
      </c>
      <c r="W494" s="601" t="str">
        <f t="shared" si="131"/>
        <v/>
      </c>
      <c r="X494" s="601" t="str">
        <f t="shared" si="119"/>
        <v/>
      </c>
      <c r="Y494" s="601" t="str">
        <f t="shared" si="120"/>
        <v/>
      </c>
      <c r="Z494" s="601" t="str">
        <f t="shared" si="121"/>
        <v/>
      </c>
      <c r="AA494" s="601" t="str">
        <f t="shared" si="122"/>
        <v/>
      </c>
      <c r="AB494" s="601" t="str">
        <f t="shared" si="123"/>
        <v/>
      </c>
      <c r="AD494" s="362" t="str">
        <f>IF(AK494&lt;&gt;"",MAX(AD$3:AD493)+1,"")</f>
        <v/>
      </c>
      <c r="AE494" s="362" t="str">
        <f>IF(AL494&lt;&gt;"",MAX(AE$3:AE493)+1,"")</f>
        <v/>
      </c>
      <c r="AF494" s="362" t="str">
        <f>IF(AM494&lt;&gt;"",MAX(AF$3:AF493)+1,"")</f>
        <v/>
      </c>
      <c r="AG494" s="362" t="str">
        <f>IF(AN494&lt;&gt;"",MAX(AG$3:AG493)+1,"")</f>
        <v/>
      </c>
      <c r="AH494" s="362" t="str">
        <f>IF(AO494&lt;&gt;"",MAX(AH$3:AH493)+1,"")</f>
        <v/>
      </c>
      <c r="AI494" s="362" t="str">
        <f>IF(AP494&lt;&gt;"",MAX(AI$3:AI493)+1,"")</f>
        <v/>
      </c>
      <c r="AK494" s="362" t="str">
        <f>IF(B494="","",IF(COUNTIF($AK$3:AL493,B494)=0,B494,""))</f>
        <v/>
      </c>
      <c r="AL494" s="362" t="str">
        <f>IF(C494="","",IF($B494='Oneri di Urbanizzazione'!$E$29,IF(COUNTIF($AL$3:AL493,$C494)=0,$C494,""),""))</f>
        <v/>
      </c>
      <c r="AM494" s="362" t="str">
        <f>IF(D494="","",IF(AND($B494='Oneri di Urbanizzazione'!$E$29,$C494='Oneri di Urbanizzazione'!$E$31),IF(COUNTIF(AM$3:AM493,$D494)=0,$D494,""),""))</f>
        <v/>
      </c>
      <c r="AN494" s="362" t="str">
        <f>IF(E494="","",IF(AND($B494='Oneri di Urbanizzazione'!$E$29,$C494='Oneri di Urbanizzazione'!$E$31,$D494='Oneri di Urbanizzazione'!$E$34),IF(COUNTIF(AN$3:AN493,$E494)=0,$E494,""),""))</f>
        <v/>
      </c>
      <c r="AO494" s="362" t="str">
        <f>IF(F494="","",IF(AND($B494='Oneri di Urbanizzazione'!$E$29,$C494='Oneri di Urbanizzazione'!$E$31,$D494='Oneri di Urbanizzazione'!$E$34,$E494='Oneri di Urbanizzazione'!$E$36),IF(COUNTIF(AO$3:AO493,$F494)=0,$F494,""),""))</f>
        <v/>
      </c>
      <c r="AP494" s="362" t="str">
        <f>IF(G494="","",IF(AND($B494='Oneri di Urbanizzazione'!$E$29,$C494='Oneri di Urbanizzazione'!$E$31,$D494='Oneri di Urbanizzazione'!$E$34,$E494='Oneri di Urbanizzazione'!$E$36,$F494='Oneri di Urbanizzazione'!$E$38),IF(COUNTIF(AP$3:AP493,$G494)=0,$G494,""),""))</f>
        <v/>
      </c>
      <c r="AY494">
        <f t="shared" si="132"/>
        <v>492</v>
      </c>
      <c r="AZ494" s="375" t="str">
        <f t="shared" si="124"/>
        <v/>
      </c>
      <c r="BA494" s="375" t="str">
        <f t="shared" si="125"/>
        <v/>
      </c>
      <c r="BB494" s="375" t="str">
        <f t="shared" si="126"/>
        <v/>
      </c>
      <c r="BC494" s="375" t="str">
        <f t="shared" si="127"/>
        <v/>
      </c>
      <c r="BD494" s="375" t="str">
        <f t="shared" si="128"/>
        <v/>
      </c>
      <c r="BE494" s="375" t="str">
        <f t="shared" si="129"/>
        <v/>
      </c>
      <c r="BI494" t="str">
        <f>IF(BP494&lt;&gt;"",MAX(BI$3:BI493)+1,"")</f>
        <v/>
      </c>
      <c r="BJ494" t="str">
        <f>IF(BQ494&lt;&gt;"",MAX(BJ$3:BJ493)+1,"")</f>
        <v/>
      </c>
      <c r="BK494" t="str">
        <f>IF(BR494&lt;&gt;"",MAX(BK$3:BK493)+1,"")</f>
        <v/>
      </c>
      <c r="BL494" t="str">
        <f>IF(BS494&lt;&gt;"",MAX(BL$3:BL493)+1,"")</f>
        <v/>
      </c>
      <c r="BM494" t="str">
        <f>IF(BT494&lt;&gt;"",MAX(BM$3:BM493)+1,"")</f>
        <v/>
      </c>
      <c r="BN494" t="str">
        <f>IF(BU494&lt;&gt;"",MAX(BN$3:BN493)+1,"")</f>
        <v/>
      </c>
      <c r="BP494" t="str">
        <f>IF(B494&lt;&gt;"",IF(COUNTIF(BP$3:BP493,B494)&gt;0,"",B494),"")</f>
        <v/>
      </c>
      <c r="BQ494" t="str">
        <f>IF(C494&lt;&gt;"",IF(COUNTIF(BQ$3:BQ493,C494)&gt;0,"",C494),"")</f>
        <v/>
      </c>
      <c r="BR494" t="str">
        <f>IF(D494&lt;&gt;"",IF(COUNTIF(BR$3:BR493,D494)&gt;0,"",D494),"")</f>
        <v/>
      </c>
      <c r="BS494" t="str">
        <f>IF(E494&lt;&gt;"",IF(COUNTIF(BS$3:BS493,E494)&gt;0,"",E494),"")</f>
        <v/>
      </c>
      <c r="BT494" t="str">
        <f>IF(F494&lt;&gt;"",IF(COUNTIF(BT$3:BT493,F494)&gt;0,"",F494),"")</f>
        <v/>
      </c>
      <c r="BU494" t="str">
        <f>IF(G494&lt;&gt;"",IF(COUNTIF(BU$3:BU493,G494)&gt;0,"",G494),"")</f>
        <v/>
      </c>
    </row>
    <row r="495" spans="1:73" ht="18" x14ac:dyDescent="0.2">
      <c r="A495" s="595" t="str">
        <f t="shared" si="118"/>
        <v/>
      </c>
      <c r="B495" s="596"/>
      <c r="C495" s="596"/>
      <c r="D495" s="596"/>
      <c r="E495" s="597"/>
      <c r="F495" s="596"/>
      <c r="G495" s="596"/>
      <c r="H495" s="598"/>
      <c r="I495" s="598"/>
      <c r="J495" s="598"/>
      <c r="K495" s="948"/>
      <c r="L495" s="822"/>
      <c r="M495" s="822"/>
      <c r="N495" s="950"/>
      <c r="O495" s="599"/>
      <c r="P495" s="597"/>
      <c r="Q495" s="597"/>
      <c r="R495" s="597"/>
      <c r="S495" s="600"/>
      <c r="V495" s="362">
        <f t="shared" si="130"/>
        <v>493</v>
      </c>
      <c r="W495" s="601" t="str">
        <f t="shared" si="131"/>
        <v/>
      </c>
      <c r="X495" s="601" t="str">
        <f t="shared" si="119"/>
        <v/>
      </c>
      <c r="Y495" s="601" t="str">
        <f t="shared" si="120"/>
        <v/>
      </c>
      <c r="Z495" s="601" t="str">
        <f t="shared" si="121"/>
        <v/>
      </c>
      <c r="AA495" s="601" t="str">
        <f t="shared" si="122"/>
        <v/>
      </c>
      <c r="AB495" s="601" t="str">
        <f t="shared" si="123"/>
        <v/>
      </c>
      <c r="AD495" s="362" t="str">
        <f>IF(AK495&lt;&gt;"",MAX(AD$3:AD494)+1,"")</f>
        <v/>
      </c>
      <c r="AE495" s="362" t="str">
        <f>IF(AL495&lt;&gt;"",MAX(AE$3:AE494)+1,"")</f>
        <v/>
      </c>
      <c r="AF495" s="362" t="str">
        <f>IF(AM495&lt;&gt;"",MAX(AF$3:AF494)+1,"")</f>
        <v/>
      </c>
      <c r="AG495" s="362" t="str">
        <f>IF(AN495&lt;&gt;"",MAX(AG$3:AG494)+1,"")</f>
        <v/>
      </c>
      <c r="AH495" s="362" t="str">
        <f>IF(AO495&lt;&gt;"",MAX(AH$3:AH494)+1,"")</f>
        <v/>
      </c>
      <c r="AI495" s="362" t="str">
        <f>IF(AP495&lt;&gt;"",MAX(AI$3:AI494)+1,"")</f>
        <v/>
      </c>
      <c r="AK495" s="362" t="str">
        <f>IF(B495="","",IF(COUNTIF($AK$3:AL494,B495)=0,B495,""))</f>
        <v/>
      </c>
      <c r="AL495" s="362" t="str">
        <f>IF(C495="","",IF($B495='Oneri di Urbanizzazione'!$E$29,IF(COUNTIF($AL$3:AL494,$C495)=0,$C495,""),""))</f>
        <v/>
      </c>
      <c r="AM495" s="362" t="str">
        <f>IF(D495="","",IF(AND($B495='Oneri di Urbanizzazione'!$E$29,$C495='Oneri di Urbanizzazione'!$E$31),IF(COUNTIF(AM$3:AM494,$D495)=0,$D495,""),""))</f>
        <v/>
      </c>
      <c r="AN495" s="362" t="str">
        <f>IF(E495="","",IF(AND($B495='Oneri di Urbanizzazione'!$E$29,$C495='Oneri di Urbanizzazione'!$E$31,$D495='Oneri di Urbanizzazione'!$E$34),IF(COUNTIF(AN$3:AN494,$E495)=0,$E495,""),""))</f>
        <v/>
      </c>
      <c r="AO495" s="362" t="str">
        <f>IF(F495="","",IF(AND($B495='Oneri di Urbanizzazione'!$E$29,$C495='Oneri di Urbanizzazione'!$E$31,$D495='Oneri di Urbanizzazione'!$E$34,$E495='Oneri di Urbanizzazione'!$E$36),IF(COUNTIF(AO$3:AO494,$F495)=0,$F495,""),""))</f>
        <v/>
      </c>
      <c r="AP495" s="362" t="str">
        <f>IF(G495="","",IF(AND($B495='Oneri di Urbanizzazione'!$E$29,$C495='Oneri di Urbanizzazione'!$E$31,$D495='Oneri di Urbanizzazione'!$E$34,$E495='Oneri di Urbanizzazione'!$E$36,$F495='Oneri di Urbanizzazione'!$E$38),IF(COUNTIF(AP$3:AP494,$G495)=0,$G495,""),""))</f>
        <v/>
      </c>
      <c r="AY495">
        <f t="shared" si="132"/>
        <v>493</v>
      </c>
      <c r="AZ495" s="375" t="str">
        <f t="shared" si="124"/>
        <v/>
      </c>
      <c r="BA495" s="375" t="str">
        <f t="shared" si="125"/>
        <v/>
      </c>
      <c r="BB495" s="375" t="str">
        <f t="shared" si="126"/>
        <v/>
      </c>
      <c r="BC495" s="375" t="str">
        <f t="shared" si="127"/>
        <v/>
      </c>
      <c r="BD495" s="375" t="str">
        <f t="shared" si="128"/>
        <v/>
      </c>
      <c r="BE495" s="375" t="str">
        <f t="shared" si="129"/>
        <v/>
      </c>
      <c r="BI495" t="str">
        <f>IF(BP495&lt;&gt;"",MAX(BI$3:BI494)+1,"")</f>
        <v/>
      </c>
      <c r="BJ495" t="str">
        <f>IF(BQ495&lt;&gt;"",MAX(BJ$3:BJ494)+1,"")</f>
        <v/>
      </c>
      <c r="BK495" t="str">
        <f>IF(BR495&lt;&gt;"",MAX(BK$3:BK494)+1,"")</f>
        <v/>
      </c>
      <c r="BL495" t="str">
        <f>IF(BS495&lt;&gt;"",MAX(BL$3:BL494)+1,"")</f>
        <v/>
      </c>
      <c r="BM495" t="str">
        <f>IF(BT495&lt;&gt;"",MAX(BM$3:BM494)+1,"")</f>
        <v/>
      </c>
      <c r="BN495" t="str">
        <f>IF(BU495&lt;&gt;"",MAX(BN$3:BN494)+1,"")</f>
        <v/>
      </c>
      <c r="BP495" t="str">
        <f>IF(B495&lt;&gt;"",IF(COUNTIF(BP$3:BP494,B495)&gt;0,"",B495),"")</f>
        <v/>
      </c>
      <c r="BQ495" t="str">
        <f>IF(C495&lt;&gt;"",IF(COUNTIF(BQ$3:BQ494,C495)&gt;0,"",C495),"")</f>
        <v/>
      </c>
      <c r="BR495" t="str">
        <f>IF(D495&lt;&gt;"",IF(COUNTIF(BR$3:BR494,D495)&gt;0,"",D495),"")</f>
        <v/>
      </c>
      <c r="BS495" t="str">
        <f>IF(E495&lt;&gt;"",IF(COUNTIF(BS$3:BS494,E495)&gt;0,"",E495),"")</f>
        <v/>
      </c>
      <c r="BT495" t="str">
        <f>IF(F495&lt;&gt;"",IF(COUNTIF(BT$3:BT494,F495)&gt;0,"",F495),"")</f>
        <v/>
      </c>
      <c r="BU495" t="str">
        <f>IF(G495&lt;&gt;"",IF(COUNTIF(BU$3:BU494,G495)&gt;0,"",G495),"")</f>
        <v/>
      </c>
    </row>
    <row r="496" spans="1:73" ht="18" x14ac:dyDescent="0.2">
      <c r="A496" s="595" t="str">
        <f t="shared" si="118"/>
        <v/>
      </c>
      <c r="B496" s="596"/>
      <c r="C496" s="596"/>
      <c r="D496" s="596"/>
      <c r="E496" s="597"/>
      <c r="F496" s="596"/>
      <c r="G496" s="596"/>
      <c r="H496" s="598"/>
      <c r="I496" s="598"/>
      <c r="J496" s="598"/>
      <c r="K496" s="948"/>
      <c r="L496" s="822"/>
      <c r="M496" s="822"/>
      <c r="N496" s="950"/>
      <c r="O496" s="599"/>
      <c r="P496" s="597"/>
      <c r="Q496" s="597"/>
      <c r="R496" s="597"/>
      <c r="S496" s="600"/>
      <c r="V496" s="362">
        <f t="shared" si="130"/>
        <v>494</v>
      </c>
      <c r="W496" s="601" t="str">
        <f t="shared" si="131"/>
        <v/>
      </c>
      <c r="X496" s="601" t="str">
        <f t="shared" si="119"/>
        <v/>
      </c>
      <c r="Y496" s="601" t="str">
        <f t="shared" si="120"/>
        <v/>
      </c>
      <c r="Z496" s="601" t="str">
        <f t="shared" si="121"/>
        <v/>
      </c>
      <c r="AA496" s="601" t="str">
        <f t="shared" si="122"/>
        <v/>
      </c>
      <c r="AB496" s="601" t="str">
        <f t="shared" si="123"/>
        <v/>
      </c>
      <c r="AD496" s="362" t="str">
        <f>IF(AK496&lt;&gt;"",MAX(AD$3:AD495)+1,"")</f>
        <v/>
      </c>
      <c r="AE496" s="362" t="str">
        <f>IF(AL496&lt;&gt;"",MAX(AE$3:AE495)+1,"")</f>
        <v/>
      </c>
      <c r="AF496" s="362" t="str">
        <f>IF(AM496&lt;&gt;"",MAX(AF$3:AF495)+1,"")</f>
        <v/>
      </c>
      <c r="AG496" s="362" t="str">
        <f>IF(AN496&lt;&gt;"",MAX(AG$3:AG495)+1,"")</f>
        <v/>
      </c>
      <c r="AH496" s="362" t="str">
        <f>IF(AO496&lt;&gt;"",MAX(AH$3:AH495)+1,"")</f>
        <v/>
      </c>
      <c r="AI496" s="362" t="str">
        <f>IF(AP496&lt;&gt;"",MAX(AI$3:AI495)+1,"")</f>
        <v/>
      </c>
      <c r="AK496" s="362" t="str">
        <f>IF(B496="","",IF(COUNTIF($AK$3:AL495,B496)=0,B496,""))</f>
        <v/>
      </c>
      <c r="AL496" s="362" t="str">
        <f>IF(C496="","",IF($B496='Oneri di Urbanizzazione'!$E$29,IF(COUNTIF($AL$3:AL495,$C496)=0,$C496,""),""))</f>
        <v/>
      </c>
      <c r="AM496" s="362" t="str">
        <f>IF(D496="","",IF(AND($B496='Oneri di Urbanizzazione'!$E$29,$C496='Oneri di Urbanizzazione'!$E$31),IF(COUNTIF(AM$3:AM495,$D496)=0,$D496,""),""))</f>
        <v/>
      </c>
      <c r="AN496" s="362" t="str">
        <f>IF(E496="","",IF(AND($B496='Oneri di Urbanizzazione'!$E$29,$C496='Oneri di Urbanizzazione'!$E$31,$D496='Oneri di Urbanizzazione'!$E$34),IF(COUNTIF(AN$3:AN495,$E496)=0,$E496,""),""))</f>
        <v/>
      </c>
      <c r="AO496" s="362" t="str">
        <f>IF(F496="","",IF(AND($B496='Oneri di Urbanizzazione'!$E$29,$C496='Oneri di Urbanizzazione'!$E$31,$D496='Oneri di Urbanizzazione'!$E$34,$E496='Oneri di Urbanizzazione'!$E$36),IF(COUNTIF(AO$3:AO495,$F496)=0,$F496,""),""))</f>
        <v/>
      </c>
      <c r="AP496" s="362" t="str">
        <f>IF(G496="","",IF(AND($B496='Oneri di Urbanizzazione'!$E$29,$C496='Oneri di Urbanizzazione'!$E$31,$D496='Oneri di Urbanizzazione'!$E$34,$E496='Oneri di Urbanizzazione'!$E$36,$F496='Oneri di Urbanizzazione'!$E$38),IF(COUNTIF(AP$3:AP495,$G496)=0,$G496,""),""))</f>
        <v/>
      </c>
      <c r="AY496">
        <f t="shared" si="132"/>
        <v>494</v>
      </c>
      <c r="AZ496" s="375" t="str">
        <f t="shared" si="124"/>
        <v/>
      </c>
      <c r="BA496" s="375" t="str">
        <f t="shared" si="125"/>
        <v/>
      </c>
      <c r="BB496" s="375" t="str">
        <f t="shared" si="126"/>
        <v/>
      </c>
      <c r="BC496" s="375" t="str">
        <f t="shared" si="127"/>
        <v/>
      </c>
      <c r="BD496" s="375" t="str">
        <f t="shared" si="128"/>
        <v/>
      </c>
      <c r="BE496" s="375" t="str">
        <f t="shared" si="129"/>
        <v/>
      </c>
      <c r="BI496" t="str">
        <f>IF(BP496&lt;&gt;"",MAX(BI$3:BI495)+1,"")</f>
        <v/>
      </c>
      <c r="BJ496" t="str">
        <f>IF(BQ496&lt;&gt;"",MAX(BJ$3:BJ495)+1,"")</f>
        <v/>
      </c>
      <c r="BK496" t="str">
        <f>IF(BR496&lt;&gt;"",MAX(BK$3:BK495)+1,"")</f>
        <v/>
      </c>
      <c r="BL496" t="str">
        <f>IF(BS496&lt;&gt;"",MAX(BL$3:BL495)+1,"")</f>
        <v/>
      </c>
      <c r="BM496" t="str">
        <f>IF(BT496&lt;&gt;"",MAX(BM$3:BM495)+1,"")</f>
        <v/>
      </c>
      <c r="BN496" t="str">
        <f>IF(BU496&lt;&gt;"",MAX(BN$3:BN495)+1,"")</f>
        <v/>
      </c>
      <c r="BP496" t="str">
        <f>IF(B496&lt;&gt;"",IF(COUNTIF(BP$3:BP495,B496)&gt;0,"",B496),"")</f>
        <v/>
      </c>
      <c r="BQ496" t="str">
        <f>IF(C496&lt;&gt;"",IF(COUNTIF(BQ$3:BQ495,C496)&gt;0,"",C496),"")</f>
        <v/>
      </c>
      <c r="BR496" t="str">
        <f>IF(D496&lt;&gt;"",IF(COUNTIF(BR$3:BR495,D496)&gt;0,"",D496),"")</f>
        <v/>
      </c>
      <c r="BS496" t="str">
        <f>IF(E496&lt;&gt;"",IF(COUNTIF(BS$3:BS495,E496)&gt;0,"",E496),"")</f>
        <v/>
      </c>
      <c r="BT496" t="str">
        <f>IF(F496&lt;&gt;"",IF(COUNTIF(BT$3:BT495,F496)&gt;0,"",F496),"")</f>
        <v/>
      </c>
      <c r="BU496" t="str">
        <f>IF(G496&lt;&gt;"",IF(COUNTIF(BU$3:BU495,G496)&gt;0,"",G496),"")</f>
        <v/>
      </c>
    </row>
    <row r="497" spans="1:73" ht="18" x14ac:dyDescent="0.2">
      <c r="A497" s="595" t="str">
        <f t="shared" si="118"/>
        <v/>
      </c>
      <c r="B497" s="596"/>
      <c r="C497" s="596"/>
      <c r="D497" s="596"/>
      <c r="E497" s="597"/>
      <c r="F497" s="596"/>
      <c r="G497" s="596"/>
      <c r="H497" s="598"/>
      <c r="I497" s="598"/>
      <c r="J497" s="598"/>
      <c r="K497" s="948"/>
      <c r="L497" s="822"/>
      <c r="M497" s="822"/>
      <c r="N497" s="950"/>
      <c r="O497" s="599"/>
      <c r="P497" s="597"/>
      <c r="Q497" s="597"/>
      <c r="R497" s="597"/>
      <c r="S497" s="600"/>
      <c r="V497" s="362">
        <f t="shared" si="130"/>
        <v>495</v>
      </c>
      <c r="W497" s="601" t="str">
        <f t="shared" si="131"/>
        <v/>
      </c>
      <c r="X497" s="601" t="str">
        <f t="shared" si="119"/>
        <v/>
      </c>
      <c r="Y497" s="601" t="str">
        <f t="shared" si="120"/>
        <v/>
      </c>
      <c r="Z497" s="601" t="str">
        <f t="shared" si="121"/>
        <v/>
      </c>
      <c r="AA497" s="601" t="str">
        <f t="shared" si="122"/>
        <v/>
      </c>
      <c r="AB497" s="601" t="str">
        <f t="shared" si="123"/>
        <v/>
      </c>
      <c r="AD497" s="362" t="str">
        <f>IF(AK497&lt;&gt;"",MAX(AD$3:AD496)+1,"")</f>
        <v/>
      </c>
      <c r="AE497" s="362" t="str">
        <f>IF(AL497&lt;&gt;"",MAX(AE$3:AE496)+1,"")</f>
        <v/>
      </c>
      <c r="AF497" s="362" t="str">
        <f>IF(AM497&lt;&gt;"",MAX(AF$3:AF496)+1,"")</f>
        <v/>
      </c>
      <c r="AG497" s="362" t="str">
        <f>IF(AN497&lt;&gt;"",MAX(AG$3:AG496)+1,"")</f>
        <v/>
      </c>
      <c r="AH497" s="362" t="str">
        <f>IF(AO497&lt;&gt;"",MAX(AH$3:AH496)+1,"")</f>
        <v/>
      </c>
      <c r="AI497" s="362" t="str">
        <f>IF(AP497&lt;&gt;"",MAX(AI$3:AI496)+1,"")</f>
        <v/>
      </c>
      <c r="AK497" s="362" t="str">
        <f>IF(B497="","",IF(COUNTIF($AK$3:AL496,B497)=0,B497,""))</f>
        <v/>
      </c>
      <c r="AL497" s="362" t="str">
        <f>IF(C497="","",IF($B497='Oneri di Urbanizzazione'!$E$29,IF(COUNTIF($AL$3:AL496,$C497)=0,$C497,""),""))</f>
        <v/>
      </c>
      <c r="AM497" s="362" t="str">
        <f>IF(D497="","",IF(AND($B497='Oneri di Urbanizzazione'!$E$29,$C497='Oneri di Urbanizzazione'!$E$31),IF(COUNTIF(AM$3:AM496,$D497)=0,$D497,""),""))</f>
        <v/>
      </c>
      <c r="AN497" s="362" t="str">
        <f>IF(E497="","",IF(AND($B497='Oneri di Urbanizzazione'!$E$29,$C497='Oneri di Urbanizzazione'!$E$31,$D497='Oneri di Urbanizzazione'!$E$34),IF(COUNTIF(AN$3:AN496,$E497)=0,$E497,""),""))</f>
        <v/>
      </c>
      <c r="AO497" s="362" t="str">
        <f>IF(F497="","",IF(AND($B497='Oneri di Urbanizzazione'!$E$29,$C497='Oneri di Urbanizzazione'!$E$31,$D497='Oneri di Urbanizzazione'!$E$34,$E497='Oneri di Urbanizzazione'!$E$36),IF(COUNTIF(AO$3:AO496,$F497)=0,$F497,""),""))</f>
        <v/>
      </c>
      <c r="AP497" s="362" t="str">
        <f>IF(G497="","",IF(AND($B497='Oneri di Urbanizzazione'!$E$29,$C497='Oneri di Urbanizzazione'!$E$31,$D497='Oneri di Urbanizzazione'!$E$34,$E497='Oneri di Urbanizzazione'!$E$36,$F497='Oneri di Urbanizzazione'!$E$38),IF(COUNTIF(AP$3:AP496,$G497)=0,$G497,""),""))</f>
        <v/>
      </c>
      <c r="AY497">
        <f t="shared" si="132"/>
        <v>495</v>
      </c>
      <c r="AZ497" s="375" t="str">
        <f t="shared" si="124"/>
        <v/>
      </c>
      <c r="BA497" s="375" t="str">
        <f t="shared" si="125"/>
        <v/>
      </c>
      <c r="BB497" s="375" t="str">
        <f t="shared" si="126"/>
        <v/>
      </c>
      <c r="BC497" s="375" t="str">
        <f t="shared" si="127"/>
        <v/>
      </c>
      <c r="BD497" s="375" t="str">
        <f t="shared" si="128"/>
        <v/>
      </c>
      <c r="BE497" s="375" t="str">
        <f t="shared" si="129"/>
        <v/>
      </c>
      <c r="BI497" t="str">
        <f>IF(BP497&lt;&gt;"",MAX(BI$3:BI496)+1,"")</f>
        <v/>
      </c>
      <c r="BJ497" t="str">
        <f>IF(BQ497&lt;&gt;"",MAX(BJ$3:BJ496)+1,"")</f>
        <v/>
      </c>
      <c r="BK497" t="str">
        <f>IF(BR497&lt;&gt;"",MAX(BK$3:BK496)+1,"")</f>
        <v/>
      </c>
      <c r="BL497" t="str">
        <f>IF(BS497&lt;&gt;"",MAX(BL$3:BL496)+1,"")</f>
        <v/>
      </c>
      <c r="BM497" t="str">
        <f>IF(BT497&lt;&gt;"",MAX(BM$3:BM496)+1,"")</f>
        <v/>
      </c>
      <c r="BN497" t="str">
        <f>IF(BU497&lt;&gt;"",MAX(BN$3:BN496)+1,"")</f>
        <v/>
      </c>
      <c r="BP497" t="str">
        <f>IF(B497&lt;&gt;"",IF(COUNTIF(BP$3:BP496,B497)&gt;0,"",B497),"")</f>
        <v/>
      </c>
      <c r="BQ497" t="str">
        <f>IF(C497&lt;&gt;"",IF(COUNTIF(BQ$3:BQ496,C497)&gt;0,"",C497),"")</f>
        <v/>
      </c>
      <c r="BR497" t="str">
        <f>IF(D497&lt;&gt;"",IF(COUNTIF(BR$3:BR496,D497)&gt;0,"",D497),"")</f>
        <v/>
      </c>
      <c r="BS497" t="str">
        <f>IF(E497&lt;&gt;"",IF(COUNTIF(BS$3:BS496,E497)&gt;0,"",E497),"")</f>
        <v/>
      </c>
      <c r="BT497" t="str">
        <f>IF(F497&lt;&gt;"",IF(COUNTIF(BT$3:BT496,F497)&gt;0,"",F497),"")</f>
        <v/>
      </c>
      <c r="BU497" t="str">
        <f>IF(G497&lt;&gt;"",IF(COUNTIF(BU$3:BU496,G497)&gt;0,"",G497),"")</f>
        <v/>
      </c>
    </row>
    <row r="498" spans="1:73" ht="18" x14ac:dyDescent="0.2">
      <c r="A498" s="595" t="str">
        <f t="shared" si="118"/>
        <v/>
      </c>
      <c r="B498" s="596"/>
      <c r="C498" s="596"/>
      <c r="D498" s="596"/>
      <c r="E498" s="597"/>
      <c r="F498" s="596"/>
      <c r="G498" s="596"/>
      <c r="H498" s="598"/>
      <c r="I498" s="598"/>
      <c r="J498" s="598"/>
      <c r="K498" s="948"/>
      <c r="L498" s="822"/>
      <c r="M498" s="822"/>
      <c r="N498" s="950"/>
      <c r="O498" s="599"/>
      <c r="P498" s="597"/>
      <c r="Q498" s="597"/>
      <c r="R498" s="597"/>
      <c r="S498" s="600"/>
      <c r="V498" s="362">
        <f t="shared" si="130"/>
        <v>496</v>
      </c>
      <c r="W498" s="601" t="str">
        <f t="shared" si="131"/>
        <v/>
      </c>
      <c r="X498" s="601" t="str">
        <f t="shared" si="119"/>
        <v/>
      </c>
      <c r="Y498" s="601" t="str">
        <f t="shared" si="120"/>
        <v/>
      </c>
      <c r="Z498" s="601" t="str">
        <f t="shared" si="121"/>
        <v/>
      </c>
      <c r="AA498" s="601" t="str">
        <f t="shared" si="122"/>
        <v/>
      </c>
      <c r="AB498" s="601" t="str">
        <f t="shared" si="123"/>
        <v/>
      </c>
      <c r="AD498" s="362" t="str">
        <f>IF(AK498&lt;&gt;"",MAX(AD$3:AD497)+1,"")</f>
        <v/>
      </c>
      <c r="AE498" s="362" t="str">
        <f>IF(AL498&lt;&gt;"",MAX(AE$3:AE497)+1,"")</f>
        <v/>
      </c>
      <c r="AF498" s="362" t="str">
        <f>IF(AM498&lt;&gt;"",MAX(AF$3:AF497)+1,"")</f>
        <v/>
      </c>
      <c r="AG498" s="362" t="str">
        <f>IF(AN498&lt;&gt;"",MAX(AG$3:AG497)+1,"")</f>
        <v/>
      </c>
      <c r="AH498" s="362" t="str">
        <f>IF(AO498&lt;&gt;"",MAX(AH$3:AH497)+1,"")</f>
        <v/>
      </c>
      <c r="AI498" s="362" t="str">
        <f>IF(AP498&lt;&gt;"",MAX(AI$3:AI497)+1,"")</f>
        <v/>
      </c>
      <c r="AK498" s="362" t="str">
        <f>IF(B498="","",IF(COUNTIF($AK$3:AL497,B498)=0,B498,""))</f>
        <v/>
      </c>
      <c r="AL498" s="362" t="str">
        <f>IF(C498="","",IF($B498='Oneri di Urbanizzazione'!$E$29,IF(COUNTIF($AL$3:AL497,$C498)=0,$C498,""),""))</f>
        <v/>
      </c>
      <c r="AM498" s="362" t="str">
        <f>IF(D498="","",IF(AND($B498='Oneri di Urbanizzazione'!$E$29,$C498='Oneri di Urbanizzazione'!$E$31),IF(COUNTIF(AM$3:AM497,$D498)=0,$D498,""),""))</f>
        <v/>
      </c>
      <c r="AN498" s="362" t="str">
        <f>IF(E498="","",IF(AND($B498='Oneri di Urbanizzazione'!$E$29,$C498='Oneri di Urbanizzazione'!$E$31,$D498='Oneri di Urbanizzazione'!$E$34),IF(COUNTIF(AN$3:AN497,$E498)=0,$E498,""),""))</f>
        <v/>
      </c>
      <c r="AO498" s="362" t="str">
        <f>IF(F498="","",IF(AND($B498='Oneri di Urbanizzazione'!$E$29,$C498='Oneri di Urbanizzazione'!$E$31,$D498='Oneri di Urbanizzazione'!$E$34,$E498='Oneri di Urbanizzazione'!$E$36),IF(COUNTIF(AO$3:AO497,$F498)=0,$F498,""),""))</f>
        <v/>
      </c>
      <c r="AP498" s="362" t="str">
        <f>IF(G498="","",IF(AND($B498='Oneri di Urbanizzazione'!$E$29,$C498='Oneri di Urbanizzazione'!$E$31,$D498='Oneri di Urbanizzazione'!$E$34,$E498='Oneri di Urbanizzazione'!$E$36,$F498='Oneri di Urbanizzazione'!$E$38),IF(COUNTIF(AP$3:AP497,$G498)=0,$G498,""),""))</f>
        <v/>
      </c>
      <c r="AY498">
        <f t="shared" si="132"/>
        <v>496</v>
      </c>
      <c r="AZ498" s="375" t="str">
        <f t="shared" si="124"/>
        <v/>
      </c>
      <c r="BA498" s="375" t="str">
        <f t="shared" si="125"/>
        <v/>
      </c>
      <c r="BB498" s="375" t="str">
        <f t="shared" si="126"/>
        <v/>
      </c>
      <c r="BC498" s="375" t="str">
        <f t="shared" si="127"/>
        <v/>
      </c>
      <c r="BD498" s="375" t="str">
        <f t="shared" si="128"/>
        <v/>
      </c>
      <c r="BE498" s="375" t="str">
        <f t="shared" si="129"/>
        <v/>
      </c>
      <c r="BI498" t="str">
        <f>IF(BP498&lt;&gt;"",MAX(BI$3:BI497)+1,"")</f>
        <v/>
      </c>
      <c r="BJ498" t="str">
        <f>IF(BQ498&lt;&gt;"",MAX(BJ$3:BJ497)+1,"")</f>
        <v/>
      </c>
      <c r="BK498" t="str">
        <f>IF(BR498&lt;&gt;"",MAX(BK$3:BK497)+1,"")</f>
        <v/>
      </c>
      <c r="BL498" t="str">
        <f>IF(BS498&lt;&gt;"",MAX(BL$3:BL497)+1,"")</f>
        <v/>
      </c>
      <c r="BM498" t="str">
        <f>IF(BT498&lt;&gt;"",MAX(BM$3:BM497)+1,"")</f>
        <v/>
      </c>
      <c r="BN498" t="str">
        <f>IF(BU498&lt;&gt;"",MAX(BN$3:BN497)+1,"")</f>
        <v/>
      </c>
      <c r="BP498" t="str">
        <f>IF(B498&lt;&gt;"",IF(COUNTIF(BP$3:BP497,B498)&gt;0,"",B498),"")</f>
        <v/>
      </c>
      <c r="BQ498" t="str">
        <f>IF(C498&lt;&gt;"",IF(COUNTIF(BQ$3:BQ497,C498)&gt;0,"",C498),"")</f>
        <v/>
      </c>
      <c r="BR498" t="str">
        <f>IF(D498&lt;&gt;"",IF(COUNTIF(BR$3:BR497,D498)&gt;0,"",D498),"")</f>
        <v/>
      </c>
      <c r="BS498" t="str">
        <f>IF(E498&lt;&gt;"",IF(COUNTIF(BS$3:BS497,E498)&gt;0,"",E498),"")</f>
        <v/>
      </c>
      <c r="BT498" t="str">
        <f>IF(F498&lt;&gt;"",IF(COUNTIF(BT$3:BT497,F498)&gt;0,"",F498),"")</f>
        <v/>
      </c>
      <c r="BU498" t="str">
        <f>IF(G498&lt;&gt;"",IF(COUNTIF(BU$3:BU497,G498)&gt;0,"",G498),"")</f>
        <v/>
      </c>
    </row>
    <row r="499" spans="1:73" ht="18" x14ac:dyDescent="0.2">
      <c r="A499" s="595" t="str">
        <f t="shared" si="118"/>
        <v/>
      </c>
      <c r="B499" s="596"/>
      <c r="C499" s="596"/>
      <c r="D499" s="596"/>
      <c r="E499" s="597"/>
      <c r="F499" s="596"/>
      <c r="G499" s="596"/>
      <c r="H499" s="598"/>
      <c r="I499" s="598"/>
      <c r="J499" s="598"/>
      <c r="K499" s="948"/>
      <c r="L499" s="822"/>
      <c r="M499" s="822"/>
      <c r="N499" s="950"/>
      <c r="O499" s="599"/>
      <c r="P499" s="597"/>
      <c r="Q499" s="597"/>
      <c r="R499" s="597"/>
      <c r="S499" s="600"/>
      <c r="V499" s="362">
        <f t="shared" si="130"/>
        <v>497</v>
      </c>
      <c r="W499" s="601" t="str">
        <f t="shared" si="131"/>
        <v/>
      </c>
      <c r="X499" s="601" t="str">
        <f t="shared" si="119"/>
        <v/>
      </c>
      <c r="Y499" s="601" t="str">
        <f t="shared" si="120"/>
        <v/>
      </c>
      <c r="Z499" s="601" t="str">
        <f t="shared" si="121"/>
        <v/>
      </c>
      <c r="AA499" s="601" t="str">
        <f t="shared" si="122"/>
        <v/>
      </c>
      <c r="AB499" s="601" t="str">
        <f t="shared" si="123"/>
        <v/>
      </c>
      <c r="AD499" s="362" t="str">
        <f>IF(AK499&lt;&gt;"",MAX(AD$3:AD498)+1,"")</f>
        <v/>
      </c>
      <c r="AE499" s="362" t="str">
        <f>IF(AL499&lt;&gt;"",MAX(AE$3:AE498)+1,"")</f>
        <v/>
      </c>
      <c r="AF499" s="362" t="str">
        <f>IF(AM499&lt;&gt;"",MAX(AF$3:AF498)+1,"")</f>
        <v/>
      </c>
      <c r="AG499" s="362" t="str">
        <f>IF(AN499&lt;&gt;"",MAX(AG$3:AG498)+1,"")</f>
        <v/>
      </c>
      <c r="AH499" s="362" t="str">
        <f>IF(AO499&lt;&gt;"",MAX(AH$3:AH498)+1,"")</f>
        <v/>
      </c>
      <c r="AI499" s="362" t="str">
        <f>IF(AP499&lt;&gt;"",MAX(AI$3:AI498)+1,"")</f>
        <v/>
      </c>
      <c r="AK499" s="362" t="str">
        <f>IF(B499="","",IF(COUNTIF($AK$3:AL498,B499)=0,B499,""))</f>
        <v/>
      </c>
      <c r="AL499" s="362" t="str">
        <f>IF(C499="","",IF($B499='Oneri di Urbanizzazione'!$E$29,IF(COUNTIF($AL$3:AL498,$C499)=0,$C499,""),""))</f>
        <v/>
      </c>
      <c r="AM499" s="362" t="str">
        <f>IF(D499="","",IF(AND($B499='Oneri di Urbanizzazione'!$E$29,$C499='Oneri di Urbanizzazione'!$E$31),IF(COUNTIF(AM$3:AM498,$D499)=0,$D499,""),""))</f>
        <v/>
      </c>
      <c r="AN499" s="362" t="str">
        <f>IF(E499="","",IF(AND($B499='Oneri di Urbanizzazione'!$E$29,$C499='Oneri di Urbanizzazione'!$E$31,$D499='Oneri di Urbanizzazione'!$E$34),IF(COUNTIF(AN$3:AN498,$E499)=0,$E499,""),""))</f>
        <v/>
      </c>
      <c r="AO499" s="362" t="str">
        <f>IF(F499="","",IF(AND($B499='Oneri di Urbanizzazione'!$E$29,$C499='Oneri di Urbanizzazione'!$E$31,$D499='Oneri di Urbanizzazione'!$E$34,$E499='Oneri di Urbanizzazione'!$E$36),IF(COUNTIF(AO$3:AO498,$F499)=0,$F499,""),""))</f>
        <v/>
      </c>
      <c r="AP499" s="362" t="str">
        <f>IF(G499="","",IF(AND($B499='Oneri di Urbanizzazione'!$E$29,$C499='Oneri di Urbanizzazione'!$E$31,$D499='Oneri di Urbanizzazione'!$E$34,$E499='Oneri di Urbanizzazione'!$E$36,$F499='Oneri di Urbanizzazione'!$E$38),IF(COUNTIF(AP$3:AP498,$G499)=0,$G499,""),""))</f>
        <v/>
      </c>
      <c r="AY499">
        <f t="shared" si="132"/>
        <v>497</v>
      </c>
      <c r="AZ499" s="375" t="str">
        <f t="shared" si="124"/>
        <v/>
      </c>
      <c r="BA499" s="375" t="str">
        <f t="shared" si="125"/>
        <v/>
      </c>
      <c r="BB499" s="375" t="str">
        <f t="shared" si="126"/>
        <v/>
      </c>
      <c r="BC499" s="375" t="str">
        <f t="shared" si="127"/>
        <v/>
      </c>
      <c r="BD499" s="375" t="str">
        <f t="shared" si="128"/>
        <v/>
      </c>
      <c r="BE499" s="375" t="str">
        <f t="shared" si="129"/>
        <v/>
      </c>
      <c r="BI499" t="str">
        <f>IF(BP499&lt;&gt;"",MAX(BI$3:BI498)+1,"")</f>
        <v/>
      </c>
      <c r="BJ499" t="str">
        <f>IF(BQ499&lt;&gt;"",MAX(BJ$3:BJ498)+1,"")</f>
        <v/>
      </c>
      <c r="BK499" t="str">
        <f>IF(BR499&lt;&gt;"",MAX(BK$3:BK498)+1,"")</f>
        <v/>
      </c>
      <c r="BL499" t="str">
        <f>IF(BS499&lt;&gt;"",MAX(BL$3:BL498)+1,"")</f>
        <v/>
      </c>
      <c r="BM499" t="str">
        <f>IF(BT499&lt;&gt;"",MAX(BM$3:BM498)+1,"")</f>
        <v/>
      </c>
      <c r="BN499" t="str">
        <f>IF(BU499&lt;&gt;"",MAX(BN$3:BN498)+1,"")</f>
        <v/>
      </c>
      <c r="BP499" t="str">
        <f>IF(B499&lt;&gt;"",IF(COUNTIF(BP$3:BP498,B499)&gt;0,"",B499),"")</f>
        <v/>
      </c>
      <c r="BQ499" t="str">
        <f>IF(C499&lt;&gt;"",IF(COUNTIF(BQ$3:BQ498,C499)&gt;0,"",C499),"")</f>
        <v/>
      </c>
      <c r="BR499" t="str">
        <f>IF(D499&lt;&gt;"",IF(COUNTIF(BR$3:BR498,D499)&gt;0,"",D499),"")</f>
        <v/>
      </c>
      <c r="BS499" t="str">
        <f>IF(E499&lt;&gt;"",IF(COUNTIF(BS$3:BS498,E499)&gt;0,"",E499),"")</f>
        <v/>
      </c>
      <c r="BT499" t="str">
        <f>IF(F499&lt;&gt;"",IF(COUNTIF(BT$3:BT498,F499)&gt;0,"",F499),"")</f>
        <v/>
      </c>
      <c r="BU499" t="str">
        <f>IF(G499&lt;&gt;"",IF(COUNTIF(BU$3:BU498,G499)&gt;0,"",G499),"")</f>
        <v/>
      </c>
    </row>
    <row r="500" spans="1:73" ht="18" x14ac:dyDescent="0.2">
      <c r="A500" s="595" t="str">
        <f t="shared" si="118"/>
        <v/>
      </c>
      <c r="B500" s="596"/>
      <c r="C500" s="596"/>
      <c r="D500" s="596"/>
      <c r="E500" s="597"/>
      <c r="F500" s="596"/>
      <c r="G500" s="596"/>
      <c r="H500" s="598"/>
      <c r="I500" s="598"/>
      <c r="J500" s="598"/>
      <c r="K500" s="948"/>
      <c r="L500" s="822"/>
      <c r="M500" s="822"/>
      <c r="N500" s="950"/>
      <c r="O500" s="599"/>
      <c r="P500" s="597"/>
      <c r="Q500" s="597"/>
      <c r="R500" s="597"/>
      <c r="S500" s="600"/>
      <c r="V500" s="362">
        <f t="shared" si="130"/>
        <v>498</v>
      </c>
      <c r="W500" s="601" t="str">
        <f t="shared" si="131"/>
        <v/>
      </c>
      <c r="X500" s="601" t="str">
        <f t="shared" si="119"/>
        <v/>
      </c>
      <c r="Y500" s="601" t="str">
        <f t="shared" si="120"/>
        <v/>
      </c>
      <c r="Z500" s="601" t="str">
        <f t="shared" si="121"/>
        <v/>
      </c>
      <c r="AA500" s="601" t="str">
        <f t="shared" si="122"/>
        <v/>
      </c>
      <c r="AB500" s="601" t="str">
        <f t="shared" si="123"/>
        <v/>
      </c>
      <c r="AD500" s="362" t="str">
        <f>IF(AK500&lt;&gt;"",MAX(AD$3:AD499)+1,"")</f>
        <v/>
      </c>
      <c r="AE500" s="362" t="str">
        <f>IF(AL500&lt;&gt;"",MAX(AE$3:AE499)+1,"")</f>
        <v/>
      </c>
      <c r="AF500" s="362" t="str">
        <f>IF(AM500&lt;&gt;"",MAX(AF$3:AF499)+1,"")</f>
        <v/>
      </c>
      <c r="AG500" s="362" t="str">
        <f>IF(AN500&lt;&gt;"",MAX(AG$3:AG499)+1,"")</f>
        <v/>
      </c>
      <c r="AH500" s="362" t="str">
        <f>IF(AO500&lt;&gt;"",MAX(AH$3:AH499)+1,"")</f>
        <v/>
      </c>
      <c r="AI500" s="362" t="str">
        <f>IF(AP500&lt;&gt;"",MAX(AI$3:AI499)+1,"")</f>
        <v/>
      </c>
      <c r="AK500" s="362" t="str">
        <f>IF(B500="","",IF(COUNTIF($AK$3:AL499,B500)=0,B500,""))</f>
        <v/>
      </c>
      <c r="AL500" s="362" t="str">
        <f>IF(C500="","",IF($B500='Oneri di Urbanizzazione'!$E$29,IF(COUNTIF($AL$3:AL499,$C500)=0,$C500,""),""))</f>
        <v/>
      </c>
      <c r="AM500" s="362" t="str">
        <f>IF(D500="","",IF(AND($B500='Oneri di Urbanizzazione'!$E$29,$C500='Oneri di Urbanizzazione'!$E$31),IF(COUNTIF(AM$3:AM499,$D500)=0,$D500,""),""))</f>
        <v/>
      </c>
      <c r="AN500" s="362" t="str">
        <f>IF(E500="","",IF(AND($B500='Oneri di Urbanizzazione'!$E$29,$C500='Oneri di Urbanizzazione'!$E$31,$D500='Oneri di Urbanizzazione'!$E$34),IF(COUNTIF(AN$3:AN499,$E500)=0,$E500,""),""))</f>
        <v/>
      </c>
      <c r="AO500" s="362" t="str">
        <f>IF(F500="","",IF(AND($B500='Oneri di Urbanizzazione'!$E$29,$C500='Oneri di Urbanizzazione'!$E$31,$D500='Oneri di Urbanizzazione'!$E$34,$E500='Oneri di Urbanizzazione'!$E$36),IF(COUNTIF(AO$3:AO499,$F500)=0,$F500,""),""))</f>
        <v/>
      </c>
      <c r="AP500" s="362" t="str">
        <f>IF(G500="","",IF(AND($B500='Oneri di Urbanizzazione'!$E$29,$C500='Oneri di Urbanizzazione'!$E$31,$D500='Oneri di Urbanizzazione'!$E$34,$E500='Oneri di Urbanizzazione'!$E$36,$F500='Oneri di Urbanizzazione'!$E$38),IF(COUNTIF(AP$3:AP499,$G500)=0,$G500,""),""))</f>
        <v/>
      </c>
      <c r="AY500">
        <f t="shared" si="132"/>
        <v>498</v>
      </c>
      <c r="AZ500" s="375" t="str">
        <f t="shared" si="124"/>
        <v/>
      </c>
      <c r="BA500" s="375" t="str">
        <f t="shared" si="125"/>
        <v/>
      </c>
      <c r="BB500" s="375" t="str">
        <f t="shared" si="126"/>
        <v/>
      </c>
      <c r="BC500" s="375" t="str">
        <f t="shared" si="127"/>
        <v/>
      </c>
      <c r="BD500" s="375" t="str">
        <f t="shared" si="128"/>
        <v/>
      </c>
      <c r="BE500" s="375" t="str">
        <f t="shared" si="129"/>
        <v/>
      </c>
      <c r="BI500" t="str">
        <f>IF(BP500&lt;&gt;"",MAX(BI$3:BI499)+1,"")</f>
        <v/>
      </c>
      <c r="BJ500" t="str">
        <f>IF(BQ500&lt;&gt;"",MAX(BJ$3:BJ499)+1,"")</f>
        <v/>
      </c>
      <c r="BK500" t="str">
        <f>IF(BR500&lt;&gt;"",MAX(BK$3:BK499)+1,"")</f>
        <v/>
      </c>
      <c r="BL500" t="str">
        <f>IF(BS500&lt;&gt;"",MAX(BL$3:BL499)+1,"")</f>
        <v/>
      </c>
      <c r="BM500" t="str">
        <f>IF(BT500&lt;&gt;"",MAX(BM$3:BM499)+1,"")</f>
        <v/>
      </c>
      <c r="BN500" t="str">
        <f>IF(BU500&lt;&gt;"",MAX(BN$3:BN499)+1,"")</f>
        <v/>
      </c>
      <c r="BP500" t="str">
        <f>IF(B500&lt;&gt;"",IF(COUNTIF(BP$3:BP499,B500)&gt;0,"",B500),"")</f>
        <v/>
      </c>
      <c r="BQ500" t="str">
        <f>IF(C500&lt;&gt;"",IF(COUNTIF(BQ$3:BQ499,C500)&gt;0,"",C500),"")</f>
        <v/>
      </c>
      <c r="BR500" t="str">
        <f>IF(D500&lt;&gt;"",IF(COUNTIF(BR$3:BR499,D500)&gt;0,"",D500),"")</f>
        <v/>
      </c>
      <c r="BS500" t="str">
        <f>IF(E500&lt;&gt;"",IF(COUNTIF(BS$3:BS499,E500)&gt;0,"",E500),"")</f>
        <v/>
      </c>
      <c r="BT500" t="str">
        <f>IF(F500&lt;&gt;"",IF(COUNTIF(BT$3:BT499,F500)&gt;0,"",F500),"")</f>
        <v/>
      </c>
      <c r="BU500" t="str">
        <f>IF(G500&lt;&gt;"",IF(COUNTIF(BU$3:BU499,G500)&gt;0,"",G500),"")</f>
        <v/>
      </c>
    </row>
    <row r="501" spans="1:73" ht="18" x14ac:dyDescent="0.2">
      <c r="A501" s="595" t="str">
        <f t="shared" si="118"/>
        <v/>
      </c>
      <c r="B501" s="596"/>
      <c r="C501" s="596"/>
      <c r="D501" s="596"/>
      <c r="E501" s="597"/>
      <c r="F501" s="596"/>
      <c r="G501" s="596"/>
      <c r="H501" s="598"/>
      <c r="I501" s="598"/>
      <c r="J501" s="598"/>
      <c r="K501" s="948"/>
      <c r="L501" s="822"/>
      <c r="M501" s="822"/>
      <c r="N501" s="950"/>
      <c r="O501" s="599"/>
      <c r="P501" s="597"/>
      <c r="Q501" s="597"/>
      <c r="R501" s="597"/>
      <c r="S501" s="600"/>
      <c r="V501" s="362">
        <f t="shared" si="130"/>
        <v>499</v>
      </c>
      <c r="W501" s="601" t="str">
        <f t="shared" si="131"/>
        <v/>
      </c>
      <c r="X501" s="601" t="str">
        <f t="shared" si="119"/>
        <v/>
      </c>
      <c r="Y501" s="601" t="str">
        <f t="shared" si="120"/>
        <v/>
      </c>
      <c r="Z501" s="601" t="str">
        <f t="shared" si="121"/>
        <v/>
      </c>
      <c r="AA501" s="601" t="str">
        <f t="shared" si="122"/>
        <v/>
      </c>
      <c r="AB501" s="601" t="str">
        <f t="shared" si="123"/>
        <v/>
      </c>
      <c r="AD501" s="362" t="str">
        <f>IF(AK501&lt;&gt;"",MAX(AD$3:AD500)+1,"")</f>
        <v/>
      </c>
      <c r="AE501" s="362" t="str">
        <f>IF(AL501&lt;&gt;"",MAX(AE$3:AE500)+1,"")</f>
        <v/>
      </c>
      <c r="AF501" s="362" t="str">
        <f>IF(AM501&lt;&gt;"",MAX(AF$3:AF500)+1,"")</f>
        <v/>
      </c>
      <c r="AG501" s="362" t="str">
        <f>IF(AN501&lt;&gt;"",MAX(AG$3:AG500)+1,"")</f>
        <v/>
      </c>
      <c r="AH501" s="362" t="str">
        <f>IF(AO501&lt;&gt;"",MAX(AH$3:AH500)+1,"")</f>
        <v/>
      </c>
      <c r="AI501" s="362" t="str">
        <f>IF(AP501&lt;&gt;"",MAX(AI$3:AI500)+1,"")</f>
        <v/>
      </c>
      <c r="AK501" s="362" t="str">
        <f>IF(B501="","",IF(COUNTIF($AK$3:AL500,B501)=0,B501,""))</f>
        <v/>
      </c>
      <c r="AM501" s="362" t="str">
        <f>IF(D501="","",IF(AND($B501='Oneri di Urbanizzazione'!$E$29,$C501='Oneri di Urbanizzazione'!$E$31),IF(COUNTIF(AM$3:AM500,$D501)=0,$D501,""),""))</f>
        <v/>
      </c>
      <c r="AN501" s="362" t="str">
        <f>IF(E501="","",IF(AND($B501='Oneri di Urbanizzazione'!$E$29,$C501='Oneri di Urbanizzazione'!$E$31,$D501='Oneri di Urbanizzazione'!$E$34),IF(COUNTIF(AN$3:AN500,$E501)=0,$E501,""),""))</f>
        <v/>
      </c>
      <c r="AO501" s="362" t="str">
        <f>IF(F501="","",IF(AND($B501='Oneri di Urbanizzazione'!$E$29,$C501='Oneri di Urbanizzazione'!$E$31,$D501='Oneri di Urbanizzazione'!$E$34,$E501='Oneri di Urbanizzazione'!$E$36),IF(COUNTIF(AO$3:AO500,$F501)=0,$F501,""),""))</f>
        <v/>
      </c>
      <c r="AP501" s="362" t="str">
        <f>IF(G501="","",IF(AND($B501='Oneri di Urbanizzazione'!$E$29,$C501='Oneri di Urbanizzazione'!$E$31,$D501='Oneri di Urbanizzazione'!$E$34,$E501='Oneri di Urbanizzazione'!$E$36,$F501='Oneri di Urbanizzazione'!$E$38),IF(COUNTIF(AP$3:AP500,$G501)=0,$G501,""),""))</f>
        <v/>
      </c>
      <c r="AY501">
        <f t="shared" si="132"/>
        <v>499</v>
      </c>
      <c r="AZ501" s="375" t="str">
        <f t="shared" si="124"/>
        <v/>
      </c>
      <c r="BA501" s="375" t="str">
        <f t="shared" si="125"/>
        <v/>
      </c>
      <c r="BB501" s="375" t="str">
        <f t="shared" si="126"/>
        <v/>
      </c>
      <c r="BC501" s="375" t="str">
        <f t="shared" si="127"/>
        <v/>
      </c>
      <c r="BD501" s="375" t="str">
        <f t="shared" si="128"/>
        <v/>
      </c>
      <c r="BE501" s="375" t="str">
        <f t="shared" si="129"/>
        <v/>
      </c>
      <c r="BI501" t="str">
        <f>IF(BP501&lt;&gt;"",MAX(BI$3:BI500)+1,"")</f>
        <v/>
      </c>
      <c r="BJ501" t="str">
        <f>IF(BQ501&lt;&gt;"",MAX(BJ$3:BJ500)+1,"")</f>
        <v/>
      </c>
      <c r="BK501" t="str">
        <f>IF(BR501&lt;&gt;"",MAX(BK$3:BK500)+1,"")</f>
        <v/>
      </c>
      <c r="BL501" t="str">
        <f>IF(BS501&lt;&gt;"",MAX(BL$3:BL500)+1,"")</f>
        <v/>
      </c>
      <c r="BM501" t="str">
        <f>IF(BT501&lt;&gt;"",MAX(BM$3:BM500)+1,"")</f>
        <v/>
      </c>
      <c r="BN501" t="str">
        <f>IF(BU501&lt;&gt;"",MAX(BN$3:BN500)+1,"")</f>
        <v/>
      </c>
      <c r="BP501" t="str">
        <f>IF(B501&lt;&gt;"",IF(COUNTIF(BP$3:BP500,B501)&gt;0,"",B501),"")</f>
        <v/>
      </c>
      <c r="BQ501" t="str">
        <f>IF(C501&lt;&gt;"",IF(COUNTIF(BQ$3:BQ500,C501)&gt;0,"",C501),"")</f>
        <v/>
      </c>
      <c r="BR501" t="str">
        <f>IF(D501&lt;&gt;"",IF(COUNTIF(BR$3:BR500,D501)&gt;0,"",D501),"")</f>
        <v/>
      </c>
      <c r="BS501" t="str">
        <f>IF(E501&lt;&gt;"",IF(COUNTIF(BS$3:BS500,E501)&gt;0,"",E501),"")</f>
        <v/>
      </c>
      <c r="BT501" t="str">
        <f>IF(F501&lt;&gt;"",IF(COUNTIF(BT$3:BT500,F501)&gt;0,"",F501),"")</f>
        <v/>
      </c>
      <c r="BU501" t="str">
        <f>IF(G501&lt;&gt;"",IF(COUNTIF(BU$3:BU500,G501)&gt;0,"",G501),"")</f>
        <v/>
      </c>
    </row>
    <row r="502" spans="1:73" ht="18" x14ac:dyDescent="0.2">
      <c r="B502" s="596"/>
      <c r="C502" s="596"/>
      <c r="D502" s="596"/>
      <c r="E502" s="597"/>
      <c r="F502" s="596"/>
      <c r="G502" s="596"/>
      <c r="H502" s="598"/>
      <c r="I502" s="598"/>
      <c r="J502" s="598"/>
      <c r="K502" s="948"/>
      <c r="L502" s="596"/>
      <c r="M502" s="596"/>
      <c r="N502" s="950"/>
      <c r="O502" s="599"/>
      <c r="P502" s="597"/>
      <c r="Q502" s="597"/>
      <c r="R502" s="597"/>
      <c r="S502" s="600"/>
      <c r="BI502" t="str">
        <f>IF(BP502&lt;&gt;"",MAX(BI$3:BI501)+1,"")</f>
        <v/>
      </c>
      <c r="BJ502" t="str">
        <f>IF(BQ502&lt;&gt;"",MAX(BJ$3:BJ501)+1,"")</f>
        <v/>
      </c>
      <c r="BK502" t="str">
        <f>IF(BR502&lt;&gt;"",MAX(BK$3:BK501)+1,"")</f>
        <v/>
      </c>
      <c r="BL502" t="str">
        <f>IF(BS502&lt;&gt;"",MAX(BL$3:BL501)+1,"")</f>
        <v/>
      </c>
      <c r="BM502" t="str">
        <f>IF(BT502&lt;&gt;"",MAX(BM$3:BM501)+1,"")</f>
        <v/>
      </c>
      <c r="BN502" t="str">
        <f>IF(BU502&lt;&gt;"",MAX(BN$3:BN501)+1,"")</f>
        <v/>
      </c>
      <c r="BP502" t="str">
        <f>IF(B502&lt;&gt;"",IF(COUNTIF(BP$3:BP501,B502)&gt;0,"",B502),"")</f>
        <v/>
      </c>
      <c r="BQ502" t="str">
        <f>IF(C502&lt;&gt;"",IF(COUNTIF(BQ$3:BQ501,C502)&gt;0,"",C502),"")</f>
        <v/>
      </c>
      <c r="BR502" t="str">
        <f>IF(D502&lt;&gt;"",IF(COUNTIF(BR$3:BR501,D502)&gt;0,"",D502),"")</f>
        <v/>
      </c>
      <c r="BS502" t="str">
        <f>IF(E502&lt;&gt;"",IF(COUNTIF(BS$3:BS501,E502)&gt;0,"",E502),"")</f>
        <v/>
      </c>
      <c r="BT502" t="str">
        <f>IF(F502&lt;&gt;"",IF(COUNTIF(BT$3:BT501,F502)&gt;0,"",F502),"")</f>
        <v/>
      </c>
      <c r="BU502" t="str">
        <f>IF(G502&lt;&gt;"",IF(COUNTIF(BU$3:BU501,G502)&gt;0,"",G502),"")</f>
        <v/>
      </c>
    </row>
    <row r="503" spans="1:73" x14ac:dyDescent="0.2">
      <c r="B503" s="596"/>
      <c r="C503" s="596"/>
      <c r="D503" s="596"/>
      <c r="E503" s="597"/>
      <c r="F503" s="596"/>
      <c r="G503" s="596"/>
      <c r="H503" s="598"/>
      <c r="I503" s="598"/>
      <c r="J503" s="598"/>
      <c r="K503" s="948"/>
      <c r="L503" s="596"/>
      <c r="M503" s="596"/>
      <c r="N503" s="950"/>
      <c r="O503" s="599"/>
      <c r="P503" s="597"/>
      <c r="Q503" s="597"/>
      <c r="R503" s="597"/>
    </row>
    <row r="504" spans="1:73" x14ac:dyDescent="0.2">
      <c r="B504" s="596"/>
      <c r="C504" s="596"/>
      <c r="D504" s="596"/>
      <c r="E504" s="597"/>
      <c r="F504" s="596"/>
      <c r="G504" s="596"/>
      <c r="H504" s="598"/>
      <c r="I504" s="598"/>
      <c r="J504" s="598"/>
      <c r="K504" s="948"/>
      <c r="L504" s="596"/>
      <c r="M504" s="596"/>
      <c r="N504" s="950"/>
      <c r="O504" s="599"/>
      <c r="P504" s="597"/>
      <c r="Q504" s="597"/>
      <c r="R504" s="597"/>
    </row>
    <row r="505" spans="1:73" x14ac:dyDescent="0.2">
      <c r="B505" s="596"/>
      <c r="C505" s="596"/>
      <c r="D505" s="596"/>
      <c r="E505" s="597"/>
      <c r="F505" s="596"/>
      <c r="G505" s="596"/>
      <c r="H505" s="598"/>
      <c r="I505" s="598"/>
      <c r="J505" s="598"/>
      <c r="K505" s="948"/>
      <c r="L505" s="596"/>
      <c r="M505" s="596"/>
      <c r="N505" s="950"/>
      <c r="O505" s="599"/>
      <c r="P505" s="597"/>
      <c r="Q505" s="597"/>
      <c r="R505" s="597"/>
    </row>
    <row r="506" spans="1:73" x14ac:dyDescent="0.2">
      <c r="B506" s="596"/>
      <c r="C506" s="596"/>
      <c r="D506" s="596"/>
      <c r="E506" s="597"/>
      <c r="F506" s="596"/>
      <c r="G506" s="596"/>
      <c r="H506" s="598"/>
      <c r="I506" s="598"/>
      <c r="J506" s="598"/>
      <c r="K506" s="948"/>
      <c r="L506" s="596"/>
      <c r="M506" s="596"/>
      <c r="N506" s="950"/>
      <c r="O506" s="599"/>
      <c r="P506" s="597"/>
      <c r="Q506" s="597"/>
      <c r="R506" s="597"/>
    </row>
    <row r="507" spans="1:73" x14ac:dyDescent="0.2">
      <c r="B507" s="596"/>
      <c r="C507" s="596"/>
      <c r="D507" s="596"/>
      <c r="E507" s="597"/>
      <c r="F507" s="596"/>
      <c r="G507" s="596"/>
      <c r="H507" s="598"/>
      <c r="I507" s="598"/>
      <c r="J507" s="598"/>
      <c r="K507" s="948"/>
      <c r="L507" s="596"/>
      <c r="M507" s="596"/>
      <c r="N507" s="950"/>
      <c r="O507" s="599"/>
      <c r="P507" s="597"/>
      <c r="Q507" s="597"/>
      <c r="R507" s="597"/>
    </row>
    <row r="508" spans="1:73" x14ac:dyDescent="0.2">
      <c r="B508" s="596"/>
      <c r="C508" s="596"/>
      <c r="D508" s="596"/>
      <c r="E508" s="597"/>
      <c r="F508" s="596"/>
      <c r="G508" s="596"/>
      <c r="H508" s="598"/>
      <c r="I508" s="598"/>
      <c r="J508" s="598"/>
      <c r="K508" s="948"/>
      <c r="L508" s="596"/>
      <c r="M508" s="596"/>
      <c r="N508" s="950"/>
      <c r="O508" s="599"/>
      <c r="P508" s="597"/>
      <c r="Q508" s="597"/>
      <c r="R508" s="597"/>
    </row>
    <row r="509" spans="1:73" x14ac:dyDescent="0.2">
      <c r="B509" s="596"/>
      <c r="C509" s="596"/>
      <c r="D509" s="596"/>
      <c r="E509" s="597"/>
      <c r="F509" s="596"/>
      <c r="G509" s="596"/>
      <c r="H509" s="598"/>
      <c r="I509" s="598"/>
      <c r="J509" s="598"/>
      <c r="K509" s="948"/>
      <c r="L509" s="596"/>
      <c r="M509" s="596"/>
      <c r="N509" s="950"/>
      <c r="O509" s="599"/>
      <c r="P509" s="597"/>
      <c r="Q509" s="597"/>
      <c r="R509" s="597"/>
    </row>
    <row r="510" spans="1:73" x14ac:dyDescent="0.2">
      <c r="B510" s="596"/>
      <c r="C510" s="596"/>
      <c r="D510" s="596"/>
      <c r="E510" s="597"/>
      <c r="F510" s="596"/>
      <c r="G510" s="596"/>
      <c r="H510" s="598"/>
      <c r="I510" s="598"/>
      <c r="J510" s="598"/>
      <c r="K510" s="948"/>
      <c r="L510" s="596"/>
      <c r="M510" s="596"/>
      <c r="N510" s="950"/>
      <c r="O510" s="599"/>
      <c r="P510" s="597"/>
      <c r="Q510" s="597"/>
      <c r="R510" s="597"/>
    </row>
    <row r="511" spans="1:73" x14ac:dyDescent="0.2">
      <c r="B511" s="596"/>
      <c r="C511" s="596"/>
      <c r="D511" s="596"/>
      <c r="E511" s="597"/>
      <c r="F511" s="596"/>
      <c r="G511" s="596"/>
      <c r="H511" s="598"/>
      <c r="I511" s="598"/>
      <c r="J511" s="598"/>
      <c r="K511" s="948"/>
      <c r="L511" s="596"/>
      <c r="M511" s="596"/>
      <c r="N511" s="950"/>
      <c r="O511" s="599"/>
      <c r="P511" s="597"/>
      <c r="Q511" s="597"/>
      <c r="R511" s="597"/>
    </row>
    <row r="512" spans="1:73" x14ac:dyDescent="0.2">
      <c r="B512" s="596"/>
      <c r="C512" s="596"/>
      <c r="D512" s="596"/>
      <c r="E512" s="597"/>
      <c r="F512" s="596"/>
      <c r="G512" s="596"/>
      <c r="H512" s="598"/>
      <c r="I512" s="598"/>
      <c r="J512" s="598"/>
      <c r="K512" s="948"/>
      <c r="L512" s="596"/>
      <c r="M512" s="596"/>
      <c r="N512" s="950"/>
      <c r="O512" s="599"/>
      <c r="P512" s="597"/>
      <c r="Q512" s="597"/>
      <c r="R512" s="597"/>
    </row>
    <row r="513" spans="2:18" x14ac:dyDescent="0.2">
      <c r="B513" s="596"/>
      <c r="C513" s="596"/>
      <c r="D513" s="596"/>
      <c r="E513" s="597"/>
      <c r="F513" s="596"/>
      <c r="G513" s="596"/>
      <c r="H513" s="598"/>
      <c r="I513" s="598"/>
      <c r="J513" s="598"/>
      <c r="K513" s="948"/>
      <c r="L513" s="596"/>
      <c r="M513" s="596"/>
      <c r="N513" s="950"/>
      <c r="O513" s="599"/>
      <c r="P513" s="597"/>
      <c r="Q513" s="597"/>
      <c r="R513" s="597"/>
    </row>
    <row r="514" spans="2:18" x14ac:dyDescent="0.2">
      <c r="B514" s="596"/>
      <c r="C514" s="596"/>
      <c r="D514" s="596"/>
      <c r="E514" s="597"/>
      <c r="F514" s="596"/>
      <c r="G514" s="596"/>
      <c r="H514" s="598"/>
      <c r="I514" s="598"/>
      <c r="J514" s="598"/>
      <c r="K514" s="948"/>
      <c r="L514" s="596"/>
      <c r="M514" s="596"/>
      <c r="N514" s="950"/>
      <c r="O514" s="599"/>
      <c r="P514" s="597"/>
      <c r="Q514" s="597"/>
      <c r="R514" s="597"/>
    </row>
    <row r="515" spans="2:18" x14ac:dyDescent="0.2">
      <c r="B515" s="596"/>
      <c r="C515" s="596"/>
      <c r="D515" s="596"/>
      <c r="E515" s="597"/>
      <c r="F515" s="596"/>
      <c r="G515" s="596"/>
      <c r="H515" s="598"/>
      <c r="I515" s="598"/>
      <c r="J515" s="598"/>
      <c r="K515" s="948"/>
      <c r="L515" s="596"/>
      <c r="M515" s="596"/>
      <c r="N515" s="950"/>
      <c r="O515" s="599"/>
      <c r="P515" s="597"/>
      <c r="Q515" s="597"/>
      <c r="R515" s="597"/>
    </row>
    <row r="516" spans="2:18" x14ac:dyDescent="0.2">
      <c r="B516" s="596"/>
      <c r="C516" s="596"/>
      <c r="D516" s="596"/>
      <c r="E516" s="597"/>
      <c r="F516" s="596"/>
      <c r="G516" s="596"/>
      <c r="H516" s="598"/>
      <c r="I516" s="598"/>
      <c r="J516" s="598"/>
      <c r="K516" s="948"/>
      <c r="L516" s="596"/>
      <c r="M516" s="596"/>
      <c r="N516" s="950"/>
      <c r="O516" s="599"/>
      <c r="P516" s="597"/>
      <c r="Q516" s="597"/>
      <c r="R516" s="597"/>
    </row>
    <row r="517" spans="2:18" x14ac:dyDescent="0.2">
      <c r="B517" s="596"/>
      <c r="C517" s="596"/>
      <c r="D517" s="596"/>
      <c r="E517" s="597"/>
      <c r="F517" s="596"/>
      <c r="G517" s="596"/>
      <c r="H517" s="598"/>
      <c r="I517" s="598"/>
      <c r="J517" s="598"/>
      <c r="K517" s="948"/>
      <c r="L517" s="596"/>
      <c r="M517" s="596"/>
      <c r="N517" s="950"/>
      <c r="O517" s="599"/>
      <c r="P517" s="597"/>
      <c r="Q517" s="597"/>
      <c r="R517" s="597"/>
    </row>
    <row r="518" spans="2:18" x14ac:dyDescent="0.2">
      <c r="B518" s="596"/>
      <c r="C518" s="596"/>
      <c r="D518" s="596"/>
      <c r="E518" s="597"/>
      <c r="F518" s="596"/>
      <c r="G518" s="596"/>
      <c r="H518" s="598"/>
      <c r="I518" s="598"/>
      <c r="J518" s="598"/>
      <c r="K518" s="948"/>
      <c r="L518" s="596"/>
      <c r="M518" s="596"/>
      <c r="N518" s="950"/>
      <c r="O518" s="599"/>
      <c r="P518" s="597"/>
      <c r="Q518" s="597"/>
      <c r="R518" s="597"/>
    </row>
    <row r="519" spans="2:18" x14ac:dyDescent="0.2">
      <c r="B519" s="596"/>
      <c r="C519" s="596"/>
      <c r="D519" s="596"/>
      <c r="E519" s="597"/>
      <c r="F519" s="596"/>
      <c r="G519" s="596"/>
      <c r="H519" s="598"/>
      <c r="I519" s="598"/>
      <c r="J519" s="598"/>
      <c r="K519" s="948"/>
      <c r="L519" s="596"/>
      <c r="M519" s="596"/>
      <c r="N519" s="950"/>
      <c r="O519" s="599"/>
      <c r="P519" s="597"/>
      <c r="Q519" s="597"/>
      <c r="R519" s="597"/>
    </row>
    <row r="520" spans="2:18" x14ac:dyDescent="0.2">
      <c r="B520" s="596"/>
      <c r="C520" s="596"/>
      <c r="D520" s="596"/>
      <c r="E520" s="597"/>
      <c r="F520" s="596"/>
      <c r="G520" s="596"/>
      <c r="H520" s="598"/>
      <c r="I520" s="598"/>
      <c r="J520" s="598"/>
      <c r="K520" s="948"/>
      <c r="L520" s="596"/>
      <c r="M520" s="596"/>
      <c r="N520" s="950"/>
      <c r="O520" s="599"/>
      <c r="P520" s="597"/>
      <c r="Q520" s="597"/>
      <c r="R520" s="597"/>
    </row>
    <row r="521" spans="2:18" x14ac:dyDescent="0.2">
      <c r="B521" s="596"/>
      <c r="C521" s="596"/>
      <c r="D521" s="596"/>
      <c r="E521" s="597"/>
      <c r="F521" s="596"/>
      <c r="G521" s="596"/>
      <c r="H521" s="598"/>
      <c r="I521" s="598"/>
      <c r="J521" s="598"/>
      <c r="K521" s="948"/>
      <c r="L521" s="596"/>
      <c r="M521" s="596"/>
      <c r="N521" s="950"/>
      <c r="O521" s="599"/>
      <c r="P521" s="597"/>
      <c r="Q521" s="597"/>
      <c r="R521" s="597"/>
    </row>
    <row r="522" spans="2:18" x14ac:dyDescent="0.2">
      <c r="B522" s="596"/>
      <c r="C522" s="596"/>
      <c r="D522" s="596"/>
      <c r="E522" s="597"/>
      <c r="F522" s="596"/>
      <c r="G522" s="596"/>
      <c r="H522" s="598"/>
      <c r="I522" s="598"/>
      <c r="J522" s="598"/>
      <c r="K522" s="948"/>
      <c r="L522" s="596"/>
      <c r="M522" s="596"/>
      <c r="N522" s="950"/>
      <c r="O522" s="599"/>
      <c r="P522" s="597"/>
      <c r="Q522" s="597"/>
      <c r="R522" s="597"/>
    </row>
    <row r="523" spans="2:18" x14ac:dyDescent="0.2">
      <c r="B523" s="596"/>
      <c r="C523" s="596"/>
      <c r="D523" s="596"/>
      <c r="E523" s="597"/>
      <c r="F523" s="596"/>
      <c r="G523" s="596"/>
      <c r="H523" s="598"/>
      <c r="I523" s="598"/>
      <c r="J523" s="598"/>
      <c r="K523" s="948"/>
      <c r="L523" s="596"/>
      <c r="M523" s="596"/>
      <c r="N523" s="950"/>
      <c r="O523" s="599"/>
      <c r="P523" s="597"/>
      <c r="Q523" s="597"/>
      <c r="R523" s="597"/>
    </row>
    <row r="524" spans="2:18" x14ac:dyDescent="0.2">
      <c r="B524" s="596"/>
      <c r="C524" s="596"/>
      <c r="D524" s="596"/>
      <c r="E524" s="597"/>
      <c r="F524" s="596"/>
      <c r="G524" s="596"/>
      <c r="H524" s="598"/>
      <c r="I524" s="598"/>
      <c r="J524" s="598"/>
      <c r="K524" s="948"/>
      <c r="L524" s="596"/>
      <c r="M524" s="596"/>
      <c r="N524" s="950"/>
      <c r="O524" s="599"/>
      <c r="P524" s="597"/>
      <c r="Q524" s="597"/>
      <c r="R524" s="597"/>
    </row>
    <row r="525" spans="2:18" x14ac:dyDescent="0.2">
      <c r="B525" s="596"/>
      <c r="C525" s="596"/>
      <c r="D525" s="596"/>
      <c r="E525" s="597"/>
      <c r="F525" s="596"/>
      <c r="G525" s="596"/>
      <c r="H525" s="598"/>
      <c r="I525" s="598"/>
      <c r="J525" s="598"/>
      <c r="K525" s="948"/>
      <c r="L525" s="596"/>
      <c r="M525" s="596"/>
      <c r="N525" s="950"/>
      <c r="O525" s="599"/>
      <c r="P525" s="597"/>
      <c r="Q525" s="597"/>
      <c r="R525" s="597"/>
    </row>
    <row r="526" spans="2:18" x14ac:dyDescent="0.2">
      <c r="B526" s="596"/>
      <c r="C526" s="596"/>
      <c r="D526" s="596"/>
      <c r="E526" s="597"/>
      <c r="F526" s="596"/>
      <c r="G526" s="596"/>
      <c r="H526" s="598"/>
      <c r="I526" s="598"/>
      <c r="J526" s="598"/>
      <c r="K526" s="948"/>
      <c r="L526" s="596"/>
      <c r="M526" s="596"/>
      <c r="N526" s="950"/>
      <c r="O526" s="599"/>
      <c r="P526" s="597"/>
      <c r="Q526" s="597"/>
      <c r="R526" s="597"/>
    </row>
    <row r="527" spans="2:18" x14ac:dyDescent="0.2">
      <c r="B527" s="596"/>
      <c r="C527" s="596"/>
      <c r="D527" s="596"/>
      <c r="E527" s="597"/>
      <c r="F527" s="596"/>
      <c r="G527" s="596"/>
      <c r="H527" s="598"/>
      <c r="I527" s="598"/>
      <c r="J527" s="598"/>
      <c r="K527" s="948"/>
      <c r="L527" s="596"/>
      <c r="M527" s="596"/>
      <c r="N527" s="950"/>
      <c r="O527" s="599"/>
      <c r="P527" s="597"/>
      <c r="Q527" s="597"/>
      <c r="R527" s="597"/>
    </row>
    <row r="528" spans="2:18" x14ac:dyDescent="0.2">
      <c r="B528" s="596"/>
      <c r="C528" s="596"/>
      <c r="D528" s="596"/>
      <c r="E528" s="597"/>
      <c r="F528" s="596"/>
      <c r="G528" s="596"/>
      <c r="H528" s="598"/>
      <c r="I528" s="598"/>
      <c r="J528" s="598"/>
      <c r="K528" s="948"/>
      <c r="L528" s="596"/>
      <c r="M528" s="596"/>
      <c r="N528" s="950"/>
      <c r="O528" s="599"/>
      <c r="P528" s="597"/>
      <c r="Q528" s="597"/>
      <c r="R528" s="597"/>
    </row>
    <row r="529" spans="2:18" x14ac:dyDescent="0.2">
      <c r="B529" s="596"/>
      <c r="C529" s="596"/>
      <c r="D529" s="596"/>
      <c r="E529" s="597"/>
      <c r="F529" s="596"/>
      <c r="G529" s="596"/>
      <c r="H529" s="598"/>
      <c r="I529" s="598"/>
      <c r="J529" s="598"/>
      <c r="K529" s="948"/>
      <c r="L529" s="596"/>
      <c r="M529" s="596"/>
      <c r="N529" s="950"/>
      <c r="O529" s="599"/>
      <c r="P529" s="597"/>
      <c r="Q529" s="597"/>
      <c r="R529" s="597"/>
    </row>
    <row r="530" spans="2:18" x14ac:dyDescent="0.2">
      <c r="B530" s="596"/>
      <c r="C530" s="596"/>
      <c r="D530" s="596"/>
      <c r="E530" s="597"/>
      <c r="F530" s="596"/>
      <c r="G530" s="596"/>
      <c r="H530" s="598"/>
      <c r="I530" s="598"/>
      <c r="J530" s="598"/>
      <c r="K530" s="948"/>
      <c r="L530" s="596"/>
      <c r="M530" s="596"/>
      <c r="N530" s="950"/>
      <c r="O530" s="599"/>
      <c r="P530" s="597"/>
      <c r="Q530" s="597"/>
      <c r="R530" s="597"/>
    </row>
    <row r="531" spans="2:18" x14ac:dyDescent="0.2">
      <c r="B531" s="596"/>
      <c r="C531" s="596"/>
      <c r="D531" s="596"/>
      <c r="E531" s="597"/>
      <c r="F531" s="596"/>
      <c r="G531" s="596"/>
      <c r="H531" s="598"/>
      <c r="I531" s="598"/>
      <c r="J531" s="598"/>
      <c r="K531" s="948"/>
      <c r="L531" s="596"/>
      <c r="M531" s="596"/>
      <c r="N531" s="950"/>
      <c r="O531" s="599"/>
      <c r="P531" s="597"/>
      <c r="Q531" s="597"/>
      <c r="R531" s="597"/>
    </row>
    <row r="532" spans="2:18" x14ac:dyDescent="0.2">
      <c r="B532" s="596"/>
      <c r="C532" s="596"/>
      <c r="D532" s="596"/>
      <c r="E532" s="597"/>
      <c r="F532" s="596"/>
      <c r="G532" s="596"/>
      <c r="H532" s="598"/>
      <c r="I532" s="598"/>
      <c r="J532" s="598"/>
      <c r="K532" s="948"/>
      <c r="L532" s="596"/>
      <c r="M532" s="596"/>
      <c r="N532" s="950"/>
      <c r="O532" s="599"/>
      <c r="P532" s="597"/>
      <c r="Q532" s="597"/>
      <c r="R532" s="597"/>
    </row>
    <row r="533" spans="2:18" x14ac:dyDescent="0.2">
      <c r="B533" s="596"/>
      <c r="C533" s="596"/>
      <c r="D533" s="596"/>
      <c r="E533" s="597"/>
      <c r="F533" s="596"/>
      <c r="G533" s="596"/>
      <c r="H533" s="598"/>
      <c r="I533" s="598"/>
      <c r="J533" s="598"/>
      <c r="K533" s="948"/>
      <c r="L533" s="596"/>
      <c r="M533" s="596"/>
      <c r="N533" s="950"/>
      <c r="O533" s="599"/>
      <c r="P533" s="597"/>
      <c r="Q533" s="597"/>
      <c r="R533" s="597"/>
    </row>
    <row r="534" spans="2:18" x14ac:dyDescent="0.2">
      <c r="B534" s="596"/>
      <c r="C534" s="596"/>
      <c r="D534" s="596"/>
      <c r="E534" s="597"/>
      <c r="F534" s="596"/>
      <c r="G534" s="596"/>
      <c r="H534" s="598"/>
      <c r="I534" s="598"/>
      <c r="J534" s="598"/>
      <c r="K534" s="948"/>
      <c r="L534" s="596"/>
      <c r="M534" s="596"/>
      <c r="N534" s="950"/>
      <c r="O534" s="599"/>
      <c r="P534" s="597"/>
      <c r="Q534" s="597"/>
      <c r="R534" s="597"/>
    </row>
    <row r="535" spans="2:18" x14ac:dyDescent="0.2">
      <c r="B535" s="596"/>
      <c r="C535" s="596"/>
      <c r="D535" s="596"/>
      <c r="E535" s="597"/>
      <c r="F535" s="596"/>
      <c r="G535" s="596"/>
      <c r="H535" s="598"/>
      <c r="I535" s="598"/>
      <c r="J535" s="598"/>
      <c r="K535" s="948"/>
      <c r="L535" s="596"/>
      <c r="M535" s="596"/>
      <c r="N535" s="950"/>
      <c r="O535" s="599"/>
      <c r="P535" s="597"/>
      <c r="Q535" s="597"/>
      <c r="R535" s="597"/>
    </row>
    <row r="536" spans="2:18" x14ac:dyDescent="0.2">
      <c r="B536" s="596"/>
      <c r="C536" s="596"/>
      <c r="D536" s="596"/>
      <c r="E536" s="597"/>
      <c r="F536" s="596"/>
      <c r="G536" s="596"/>
      <c r="H536" s="598"/>
      <c r="I536" s="598"/>
      <c r="J536" s="598"/>
      <c r="K536" s="948"/>
      <c r="L536" s="596"/>
      <c r="M536" s="596"/>
      <c r="N536" s="950"/>
      <c r="O536" s="599"/>
      <c r="P536" s="597"/>
      <c r="Q536" s="597"/>
      <c r="R536" s="597"/>
    </row>
    <row r="537" spans="2:18" x14ac:dyDescent="0.2">
      <c r="B537" s="596"/>
      <c r="C537" s="596"/>
      <c r="D537" s="596"/>
      <c r="E537" s="597"/>
      <c r="F537" s="596"/>
      <c r="G537" s="596"/>
      <c r="H537" s="598"/>
      <c r="I537" s="598"/>
      <c r="J537" s="598"/>
      <c r="K537" s="948"/>
      <c r="L537" s="596"/>
      <c r="M537" s="596"/>
      <c r="N537" s="950"/>
      <c r="O537" s="599"/>
      <c r="P537" s="597"/>
      <c r="Q537" s="597"/>
      <c r="R537" s="597"/>
    </row>
    <row r="538" spans="2:18" x14ac:dyDescent="0.2">
      <c r="B538" s="596"/>
      <c r="C538" s="596"/>
      <c r="D538" s="596"/>
      <c r="E538" s="597"/>
      <c r="F538" s="596"/>
      <c r="G538" s="596"/>
      <c r="H538" s="598"/>
      <c r="I538" s="598"/>
      <c r="J538" s="598"/>
      <c r="K538" s="948"/>
      <c r="L538" s="596"/>
      <c r="M538" s="596"/>
      <c r="N538" s="950"/>
      <c r="O538" s="599"/>
      <c r="P538" s="597"/>
      <c r="Q538" s="597"/>
      <c r="R538" s="597"/>
    </row>
    <row r="539" spans="2:18" x14ac:dyDescent="0.2">
      <c r="B539" s="596"/>
      <c r="C539" s="596"/>
      <c r="D539" s="596"/>
      <c r="E539" s="597"/>
      <c r="F539" s="596"/>
      <c r="G539" s="596"/>
      <c r="H539" s="598"/>
      <c r="I539" s="598"/>
      <c r="J539" s="598"/>
      <c r="K539" s="948"/>
      <c r="L539" s="596"/>
      <c r="M539" s="596"/>
      <c r="N539" s="950"/>
      <c r="O539" s="599"/>
      <c r="P539" s="597"/>
      <c r="Q539" s="597"/>
      <c r="R539" s="597"/>
    </row>
    <row r="540" spans="2:18" x14ac:dyDescent="0.2">
      <c r="B540" s="596"/>
      <c r="C540" s="596"/>
      <c r="D540" s="596"/>
      <c r="E540" s="597"/>
      <c r="F540" s="596"/>
      <c r="G540" s="596"/>
      <c r="H540" s="598"/>
      <c r="I540" s="598"/>
      <c r="J540" s="598"/>
      <c r="K540" s="948"/>
      <c r="L540" s="596"/>
      <c r="M540" s="596"/>
      <c r="N540" s="950"/>
      <c r="O540" s="599"/>
      <c r="P540" s="597"/>
      <c r="Q540" s="597"/>
      <c r="R540" s="597"/>
    </row>
    <row r="541" spans="2:18" x14ac:dyDescent="0.2">
      <c r="B541" s="596"/>
      <c r="C541" s="596"/>
      <c r="D541" s="596"/>
      <c r="E541" s="597"/>
      <c r="F541" s="596"/>
      <c r="G541" s="596"/>
      <c r="H541" s="598"/>
      <c r="I541" s="598"/>
      <c r="J541" s="598"/>
      <c r="K541" s="948"/>
      <c r="L541" s="596"/>
      <c r="M541" s="596"/>
      <c r="N541" s="950"/>
      <c r="O541" s="599"/>
      <c r="P541" s="597"/>
      <c r="Q541" s="597"/>
      <c r="R541" s="597"/>
    </row>
    <row r="542" spans="2:18" x14ac:dyDescent="0.2">
      <c r="B542" s="596"/>
      <c r="C542" s="596"/>
      <c r="D542" s="596"/>
      <c r="E542" s="597"/>
      <c r="F542" s="596"/>
      <c r="G542" s="596"/>
      <c r="H542" s="598"/>
      <c r="I542" s="598"/>
      <c r="J542" s="598"/>
      <c r="K542" s="948"/>
      <c r="L542" s="596"/>
      <c r="M542" s="596"/>
      <c r="N542" s="950"/>
      <c r="O542" s="599"/>
      <c r="P542" s="597"/>
      <c r="Q542" s="597"/>
      <c r="R542" s="597"/>
    </row>
    <row r="543" spans="2:18" x14ac:dyDescent="0.2">
      <c r="B543" s="596"/>
      <c r="C543" s="596"/>
      <c r="D543" s="596"/>
      <c r="E543" s="597"/>
      <c r="F543" s="596"/>
      <c r="G543" s="596"/>
      <c r="H543" s="598"/>
      <c r="I543" s="598"/>
      <c r="J543" s="598"/>
      <c r="K543" s="948"/>
      <c r="L543" s="596"/>
      <c r="M543" s="596"/>
      <c r="N543" s="950"/>
      <c r="O543" s="599"/>
      <c r="P543" s="597"/>
      <c r="Q543" s="597"/>
      <c r="R543" s="597"/>
    </row>
    <row r="544" spans="2:18" x14ac:dyDescent="0.2">
      <c r="B544" s="596"/>
      <c r="C544" s="596"/>
      <c r="D544" s="596"/>
      <c r="E544" s="597"/>
      <c r="F544" s="596"/>
      <c r="G544" s="596"/>
      <c r="H544" s="598"/>
      <c r="I544" s="598"/>
      <c r="J544" s="598"/>
      <c r="K544" s="948"/>
      <c r="L544" s="596"/>
      <c r="M544" s="596"/>
      <c r="N544" s="950"/>
      <c r="O544" s="599"/>
      <c r="P544" s="597"/>
      <c r="Q544" s="597"/>
      <c r="R544" s="597"/>
    </row>
    <row r="545" spans="2:18" x14ac:dyDescent="0.2">
      <c r="B545" s="596"/>
      <c r="C545" s="596"/>
      <c r="D545" s="596"/>
      <c r="E545" s="597"/>
      <c r="F545" s="596"/>
      <c r="G545" s="596"/>
      <c r="H545" s="598"/>
      <c r="I545" s="598"/>
      <c r="J545" s="598"/>
      <c r="K545" s="948"/>
      <c r="L545" s="596"/>
      <c r="M545" s="596"/>
      <c r="N545" s="950"/>
      <c r="O545" s="599"/>
      <c r="P545" s="597"/>
      <c r="Q545" s="597"/>
      <c r="R545" s="597"/>
    </row>
    <row r="546" spans="2:18" x14ac:dyDescent="0.2">
      <c r="B546" s="596"/>
      <c r="C546" s="596"/>
      <c r="D546" s="596"/>
      <c r="E546" s="597"/>
      <c r="F546" s="596"/>
      <c r="G546" s="596"/>
      <c r="H546" s="598"/>
      <c r="I546" s="598"/>
      <c r="J546" s="598"/>
      <c r="K546" s="948"/>
      <c r="L546" s="596"/>
      <c r="M546" s="596"/>
      <c r="N546" s="950"/>
      <c r="O546" s="599"/>
      <c r="P546" s="597"/>
      <c r="Q546" s="597"/>
      <c r="R546" s="597"/>
    </row>
    <row r="547" spans="2:18" x14ac:dyDescent="0.2">
      <c r="B547" s="596"/>
      <c r="C547" s="596"/>
      <c r="D547" s="596"/>
      <c r="E547" s="597"/>
      <c r="F547" s="596"/>
      <c r="G547" s="596"/>
      <c r="H547" s="598"/>
      <c r="I547" s="598"/>
      <c r="J547" s="598"/>
      <c r="K547" s="948"/>
      <c r="L547" s="596"/>
      <c r="M547" s="596"/>
      <c r="N547" s="950"/>
      <c r="O547" s="599"/>
      <c r="P547" s="597"/>
      <c r="Q547" s="597"/>
      <c r="R547" s="597"/>
    </row>
    <row r="548" spans="2:18" x14ac:dyDescent="0.2">
      <c r="B548" s="596"/>
      <c r="C548" s="596"/>
      <c r="D548" s="596"/>
      <c r="E548" s="597"/>
      <c r="F548" s="596"/>
      <c r="G548" s="596"/>
      <c r="H548" s="598"/>
      <c r="I548" s="598"/>
      <c r="J548" s="598"/>
      <c r="K548" s="948"/>
      <c r="L548" s="596"/>
      <c r="M548" s="596"/>
      <c r="N548" s="950"/>
      <c r="O548" s="599"/>
      <c r="P548" s="597"/>
      <c r="Q548" s="597"/>
      <c r="R548" s="597"/>
    </row>
    <row r="549" spans="2:18" x14ac:dyDescent="0.2">
      <c r="B549" s="596"/>
      <c r="C549" s="596"/>
      <c r="D549" s="596"/>
      <c r="E549" s="597"/>
      <c r="F549" s="596"/>
      <c r="G549" s="596"/>
      <c r="H549" s="598"/>
      <c r="I549" s="598"/>
      <c r="J549" s="598"/>
      <c r="K549" s="948"/>
      <c r="L549" s="596"/>
      <c r="M549" s="596"/>
      <c r="N549" s="950"/>
      <c r="O549" s="599"/>
      <c r="P549" s="597"/>
      <c r="Q549" s="597"/>
      <c r="R549" s="597"/>
    </row>
    <row r="550" spans="2:18" x14ac:dyDescent="0.2">
      <c r="B550" s="596"/>
      <c r="C550" s="596"/>
      <c r="D550" s="596"/>
      <c r="E550" s="597"/>
      <c r="F550" s="596"/>
      <c r="G550" s="596"/>
      <c r="H550" s="598"/>
      <c r="I550" s="598"/>
      <c r="J550" s="598"/>
      <c r="K550" s="948"/>
      <c r="L550" s="596"/>
      <c r="M550" s="596"/>
      <c r="N550" s="950"/>
      <c r="O550" s="599"/>
      <c r="P550" s="597"/>
      <c r="Q550" s="597"/>
      <c r="R550" s="597"/>
    </row>
    <row r="551" spans="2:18" x14ac:dyDescent="0.2">
      <c r="B551" s="596"/>
      <c r="C551" s="596"/>
      <c r="D551" s="596"/>
      <c r="E551" s="597"/>
      <c r="F551" s="596"/>
      <c r="G551" s="596"/>
      <c r="H551" s="598"/>
      <c r="I551" s="598"/>
      <c r="J551" s="598"/>
      <c r="K551" s="948"/>
      <c r="L551" s="596"/>
      <c r="M551" s="596"/>
      <c r="N551" s="950"/>
      <c r="O551" s="599"/>
      <c r="P551" s="597"/>
      <c r="Q551" s="597"/>
      <c r="R551" s="597"/>
    </row>
    <row r="552" spans="2:18" x14ac:dyDescent="0.2">
      <c r="B552" s="596"/>
      <c r="C552" s="596"/>
      <c r="D552" s="596"/>
      <c r="E552" s="597"/>
      <c r="F552" s="596"/>
      <c r="G552" s="596"/>
      <c r="H552" s="598"/>
      <c r="I552" s="598"/>
      <c r="J552" s="598"/>
      <c r="K552" s="948"/>
      <c r="L552" s="596"/>
      <c r="M552" s="596"/>
      <c r="N552" s="950"/>
      <c r="O552" s="599"/>
      <c r="P552" s="597"/>
      <c r="Q552" s="597"/>
      <c r="R552" s="597"/>
    </row>
    <row r="553" spans="2:18" x14ac:dyDescent="0.2">
      <c r="B553" s="596"/>
      <c r="C553" s="596"/>
      <c r="D553" s="596"/>
      <c r="E553" s="597"/>
      <c r="F553" s="596"/>
      <c r="G553" s="596"/>
      <c r="H553" s="598"/>
      <c r="I553" s="598"/>
      <c r="J553" s="598"/>
      <c r="K553" s="948"/>
      <c r="L553" s="596"/>
      <c r="M553" s="596"/>
      <c r="N553" s="950"/>
      <c r="O553" s="599"/>
      <c r="P553" s="597"/>
      <c r="Q553" s="597"/>
      <c r="R553" s="597"/>
    </row>
    <row r="554" spans="2:18" x14ac:dyDescent="0.2">
      <c r="B554" s="596"/>
      <c r="C554" s="596"/>
      <c r="D554" s="596"/>
      <c r="E554" s="597"/>
      <c r="F554" s="596"/>
      <c r="G554" s="596"/>
      <c r="H554" s="598"/>
      <c r="I554" s="598"/>
      <c r="J554" s="598"/>
      <c r="K554" s="948"/>
      <c r="L554" s="596"/>
      <c r="M554" s="596"/>
      <c r="N554" s="950"/>
      <c r="O554" s="599"/>
      <c r="P554" s="597"/>
      <c r="Q554" s="597"/>
      <c r="R554" s="597"/>
    </row>
    <row r="555" spans="2:18" x14ac:dyDescent="0.2">
      <c r="B555" s="596"/>
      <c r="C555" s="596"/>
      <c r="D555" s="596"/>
      <c r="E555" s="597"/>
      <c r="F555" s="596"/>
      <c r="G555" s="596"/>
      <c r="H555" s="598"/>
      <c r="I555" s="598"/>
      <c r="J555" s="598"/>
      <c r="K555" s="948"/>
      <c r="L555" s="596"/>
      <c r="M555" s="596"/>
      <c r="N555" s="950"/>
      <c r="O555" s="599"/>
      <c r="P555" s="597"/>
      <c r="Q555" s="597"/>
      <c r="R555" s="597"/>
    </row>
    <row r="556" spans="2:18" x14ac:dyDescent="0.2">
      <c r="B556" s="596"/>
      <c r="C556" s="596"/>
      <c r="D556" s="596"/>
      <c r="E556" s="597"/>
      <c r="F556" s="596"/>
      <c r="G556" s="596"/>
      <c r="H556" s="598"/>
      <c r="I556" s="598"/>
      <c r="J556" s="598"/>
      <c r="K556" s="948"/>
      <c r="L556" s="596"/>
      <c r="M556" s="596"/>
      <c r="N556" s="950"/>
      <c r="O556" s="599"/>
      <c r="P556" s="597"/>
      <c r="Q556" s="597"/>
      <c r="R556" s="597"/>
    </row>
    <row r="557" spans="2:18" x14ac:dyDescent="0.2">
      <c r="B557" s="596"/>
      <c r="C557" s="596"/>
      <c r="D557" s="596"/>
      <c r="E557" s="597"/>
      <c r="F557" s="596"/>
      <c r="G557" s="596"/>
      <c r="H557" s="598"/>
      <c r="I557" s="598"/>
      <c r="J557" s="598"/>
      <c r="K557" s="948"/>
      <c r="L557" s="596"/>
      <c r="M557" s="596"/>
      <c r="N557" s="950"/>
      <c r="O557" s="599"/>
      <c r="P557" s="597"/>
      <c r="Q557" s="597"/>
      <c r="R557" s="597"/>
    </row>
    <row r="558" spans="2:18" x14ac:dyDescent="0.2">
      <c r="B558" s="596"/>
      <c r="C558" s="596"/>
      <c r="D558" s="596"/>
      <c r="E558" s="597"/>
      <c r="F558" s="596"/>
      <c r="G558" s="596"/>
      <c r="H558" s="598"/>
      <c r="I558" s="598"/>
      <c r="J558" s="598"/>
      <c r="K558" s="948"/>
      <c r="L558" s="596"/>
      <c r="M558" s="596"/>
      <c r="N558" s="950"/>
      <c r="O558" s="599"/>
      <c r="P558" s="597"/>
      <c r="Q558" s="597"/>
      <c r="R558" s="597"/>
    </row>
    <row r="559" spans="2:18" x14ac:dyDescent="0.2">
      <c r="B559" s="596"/>
      <c r="C559" s="596"/>
      <c r="D559" s="596"/>
      <c r="E559" s="597"/>
      <c r="F559" s="596"/>
      <c r="G559" s="596"/>
      <c r="H559" s="598"/>
      <c r="I559" s="598"/>
      <c r="J559" s="598"/>
      <c r="K559" s="948"/>
      <c r="L559" s="596"/>
      <c r="M559" s="596"/>
      <c r="N559" s="950"/>
      <c r="O559" s="599"/>
      <c r="P559" s="597"/>
      <c r="Q559" s="597"/>
      <c r="R559" s="597"/>
    </row>
    <row r="560" spans="2:18" x14ac:dyDescent="0.2">
      <c r="B560" s="596"/>
      <c r="C560" s="596"/>
      <c r="D560" s="596"/>
      <c r="E560" s="597"/>
      <c r="F560" s="596"/>
      <c r="G560" s="596"/>
      <c r="H560" s="598"/>
      <c r="I560" s="598"/>
      <c r="J560" s="598"/>
      <c r="K560" s="948"/>
      <c r="L560" s="596"/>
      <c r="M560" s="596"/>
      <c r="N560" s="950"/>
      <c r="O560" s="599"/>
      <c r="P560" s="597"/>
      <c r="Q560" s="597"/>
      <c r="R560" s="597"/>
    </row>
    <row r="561" spans="2:18" x14ac:dyDescent="0.2">
      <c r="B561" s="596"/>
      <c r="C561" s="596"/>
      <c r="D561" s="596"/>
      <c r="E561" s="597"/>
      <c r="F561" s="596"/>
      <c r="G561" s="596"/>
      <c r="H561" s="598"/>
      <c r="I561" s="598"/>
      <c r="J561" s="598"/>
      <c r="K561" s="948"/>
      <c r="L561" s="596"/>
      <c r="M561" s="596"/>
      <c r="N561" s="950"/>
      <c r="O561" s="599"/>
      <c r="P561" s="597"/>
      <c r="Q561" s="597"/>
      <c r="R561" s="597"/>
    </row>
    <row r="562" spans="2:18" x14ac:dyDescent="0.2">
      <c r="B562" s="596"/>
      <c r="C562" s="596"/>
      <c r="D562" s="596"/>
      <c r="E562" s="597"/>
      <c r="F562" s="596"/>
      <c r="G562" s="596"/>
      <c r="H562" s="598"/>
      <c r="I562" s="598"/>
      <c r="J562" s="598"/>
      <c r="K562" s="948"/>
      <c r="L562" s="596"/>
      <c r="M562" s="596"/>
      <c r="N562" s="950"/>
      <c r="O562" s="599"/>
      <c r="P562" s="597"/>
      <c r="Q562" s="597"/>
      <c r="R562" s="597"/>
    </row>
    <row r="563" spans="2:18" x14ac:dyDescent="0.2">
      <c r="B563" s="596"/>
      <c r="C563" s="596"/>
      <c r="D563" s="596"/>
      <c r="E563" s="597"/>
      <c r="F563" s="596"/>
      <c r="G563" s="596"/>
      <c r="H563" s="598"/>
      <c r="I563" s="598"/>
      <c r="J563" s="598"/>
      <c r="K563" s="948"/>
      <c r="L563" s="596"/>
      <c r="M563" s="596"/>
      <c r="N563" s="950"/>
      <c r="O563" s="599"/>
      <c r="P563" s="597"/>
      <c r="Q563" s="597"/>
      <c r="R563" s="597"/>
    </row>
    <row r="564" spans="2:18" x14ac:dyDescent="0.2">
      <c r="B564" s="596"/>
      <c r="C564" s="596"/>
      <c r="D564" s="596"/>
      <c r="E564" s="597"/>
      <c r="F564" s="596"/>
      <c r="G564" s="596"/>
      <c r="H564" s="598"/>
      <c r="I564" s="598"/>
      <c r="J564" s="598"/>
      <c r="K564" s="948"/>
      <c r="L564" s="596"/>
      <c r="M564" s="596"/>
      <c r="N564" s="950"/>
      <c r="O564" s="599"/>
      <c r="P564" s="597"/>
      <c r="Q564" s="597"/>
      <c r="R564" s="597"/>
    </row>
    <row r="565" spans="2:18" x14ac:dyDescent="0.2">
      <c r="B565" s="596"/>
      <c r="C565" s="596"/>
      <c r="D565" s="596"/>
      <c r="E565" s="597"/>
      <c r="F565" s="596"/>
      <c r="G565" s="596"/>
      <c r="H565" s="598"/>
      <c r="I565" s="598"/>
      <c r="J565" s="598"/>
      <c r="K565" s="948"/>
      <c r="L565" s="596"/>
      <c r="M565" s="596"/>
      <c r="N565" s="950"/>
      <c r="O565" s="599"/>
      <c r="P565" s="597"/>
      <c r="Q565" s="597"/>
      <c r="R565" s="597"/>
    </row>
    <row r="566" spans="2:18" x14ac:dyDescent="0.2">
      <c r="B566" s="596"/>
      <c r="C566" s="596"/>
      <c r="D566" s="596"/>
      <c r="E566" s="597"/>
      <c r="F566" s="596"/>
      <c r="G566" s="596"/>
      <c r="H566" s="598"/>
      <c r="I566" s="598"/>
      <c r="J566" s="598"/>
      <c r="K566" s="948"/>
      <c r="L566" s="596"/>
      <c r="M566" s="596"/>
      <c r="N566" s="950"/>
      <c r="O566" s="599"/>
      <c r="P566" s="597"/>
      <c r="Q566" s="597"/>
      <c r="R566" s="597"/>
    </row>
    <row r="567" spans="2:18" x14ac:dyDescent="0.2">
      <c r="B567" s="596"/>
      <c r="C567" s="596"/>
      <c r="D567" s="596"/>
      <c r="E567" s="597"/>
      <c r="F567" s="596"/>
      <c r="G567" s="596"/>
      <c r="H567" s="598"/>
      <c r="I567" s="598"/>
      <c r="J567" s="598"/>
      <c r="K567" s="948"/>
      <c r="L567" s="596"/>
      <c r="M567" s="596"/>
      <c r="N567" s="950"/>
      <c r="O567" s="599"/>
      <c r="P567" s="597"/>
      <c r="Q567" s="597"/>
      <c r="R567" s="597"/>
    </row>
    <row r="568" spans="2:18" x14ac:dyDescent="0.2">
      <c r="B568" s="596"/>
      <c r="C568" s="596"/>
      <c r="D568" s="596"/>
      <c r="E568" s="597"/>
      <c r="F568" s="596"/>
      <c r="G568" s="596"/>
      <c r="H568" s="598"/>
      <c r="I568" s="598"/>
      <c r="J568" s="598"/>
      <c r="K568" s="948"/>
      <c r="L568" s="596"/>
      <c r="M568" s="596"/>
      <c r="N568" s="950"/>
      <c r="O568" s="599"/>
      <c r="P568" s="597"/>
      <c r="Q568" s="597"/>
      <c r="R568" s="597"/>
    </row>
    <row r="569" spans="2:18" x14ac:dyDescent="0.2">
      <c r="B569" s="596"/>
      <c r="C569" s="596"/>
      <c r="D569" s="596"/>
      <c r="E569" s="597"/>
      <c r="F569" s="596"/>
      <c r="G569" s="596"/>
      <c r="H569" s="598"/>
      <c r="I569" s="598"/>
      <c r="J569" s="598"/>
      <c r="K569" s="948"/>
      <c r="L569" s="596"/>
      <c r="M569" s="596"/>
      <c r="N569" s="950"/>
      <c r="O569" s="599"/>
      <c r="P569" s="597"/>
      <c r="Q569" s="597"/>
      <c r="R569" s="597"/>
    </row>
    <row r="570" spans="2:18" x14ac:dyDescent="0.2">
      <c r="B570" s="596"/>
      <c r="C570" s="596"/>
      <c r="D570" s="596"/>
      <c r="E570" s="597"/>
      <c r="F570" s="596"/>
      <c r="G570" s="596"/>
      <c r="H570" s="598"/>
      <c r="I570" s="598"/>
      <c r="J570" s="598"/>
      <c r="K570" s="948"/>
      <c r="L570" s="596"/>
      <c r="M570" s="596"/>
      <c r="N570" s="950"/>
      <c r="O570" s="599"/>
      <c r="P570" s="597"/>
      <c r="Q570" s="597"/>
      <c r="R570" s="597"/>
    </row>
    <row r="571" spans="2:18" x14ac:dyDescent="0.2">
      <c r="B571" s="596"/>
      <c r="C571" s="596"/>
      <c r="D571" s="596"/>
      <c r="E571" s="597"/>
      <c r="F571" s="596"/>
      <c r="G571" s="596"/>
      <c r="H571" s="598"/>
      <c r="I571" s="598"/>
      <c r="J571" s="598"/>
      <c r="K571" s="948"/>
      <c r="L571" s="596"/>
      <c r="M571" s="596"/>
      <c r="N571" s="950"/>
      <c r="O571" s="599"/>
      <c r="P571" s="597"/>
      <c r="Q571" s="597"/>
      <c r="R571" s="597"/>
    </row>
    <row r="572" spans="2:18" x14ac:dyDescent="0.2">
      <c r="B572" s="596"/>
      <c r="C572" s="596"/>
      <c r="D572" s="596"/>
      <c r="E572" s="597"/>
      <c r="F572" s="596"/>
      <c r="G572" s="596"/>
      <c r="H572" s="598"/>
      <c r="I572" s="598"/>
      <c r="J572" s="598"/>
      <c r="K572" s="948"/>
      <c r="L572" s="596"/>
      <c r="M572" s="596"/>
      <c r="N572" s="950"/>
      <c r="O572" s="599"/>
      <c r="P572" s="597"/>
      <c r="Q572" s="597"/>
      <c r="R572" s="597"/>
    </row>
    <row r="573" spans="2:18" x14ac:dyDescent="0.2">
      <c r="B573" s="596"/>
      <c r="C573" s="596"/>
      <c r="D573" s="596"/>
      <c r="E573" s="597"/>
      <c r="F573" s="596"/>
      <c r="G573" s="596"/>
      <c r="H573" s="598"/>
      <c r="I573" s="598"/>
      <c r="J573" s="598"/>
      <c r="K573" s="948"/>
      <c r="L573" s="596"/>
      <c r="M573" s="596"/>
      <c r="N573" s="950"/>
      <c r="O573" s="599"/>
      <c r="P573" s="597"/>
      <c r="Q573" s="597"/>
      <c r="R573" s="597"/>
    </row>
    <row r="574" spans="2:18" x14ac:dyDescent="0.2">
      <c r="B574" s="596"/>
      <c r="C574" s="596"/>
      <c r="D574" s="596"/>
      <c r="E574" s="597"/>
      <c r="F574" s="596"/>
      <c r="G574" s="596"/>
      <c r="H574" s="598"/>
      <c r="I574" s="598"/>
      <c r="J574" s="598"/>
      <c r="K574" s="948"/>
      <c r="L574" s="596"/>
      <c r="M574" s="596"/>
      <c r="N574" s="950"/>
      <c r="O574" s="599"/>
      <c r="P574" s="597"/>
      <c r="Q574" s="597"/>
      <c r="R574" s="597"/>
    </row>
    <row r="575" spans="2:18" x14ac:dyDescent="0.2">
      <c r="B575" s="596"/>
      <c r="C575" s="596"/>
      <c r="D575" s="596"/>
      <c r="E575" s="597"/>
      <c r="F575" s="596"/>
      <c r="G575" s="596"/>
      <c r="H575" s="598"/>
      <c r="I575" s="598"/>
      <c r="J575" s="598"/>
      <c r="K575" s="948"/>
      <c r="L575" s="596"/>
      <c r="M575" s="596"/>
      <c r="N575" s="950"/>
      <c r="O575" s="599"/>
      <c r="P575" s="597"/>
      <c r="Q575" s="597"/>
      <c r="R575" s="597"/>
    </row>
    <row r="576" spans="2:18" x14ac:dyDescent="0.2">
      <c r="B576" s="596"/>
      <c r="C576" s="596"/>
      <c r="D576" s="596"/>
      <c r="E576" s="597"/>
      <c r="F576" s="596"/>
      <c r="G576" s="596"/>
      <c r="H576" s="598"/>
      <c r="I576" s="598"/>
      <c r="J576" s="598"/>
      <c r="K576" s="948"/>
      <c r="L576" s="596"/>
      <c r="M576" s="596"/>
      <c r="N576" s="950"/>
      <c r="O576" s="599"/>
      <c r="P576" s="597"/>
      <c r="Q576" s="597"/>
      <c r="R576" s="597"/>
    </row>
    <row r="577" spans="2:18" x14ac:dyDescent="0.2">
      <c r="B577" s="596"/>
      <c r="C577" s="596"/>
      <c r="D577" s="596"/>
      <c r="E577" s="597"/>
      <c r="F577" s="596"/>
      <c r="G577" s="596"/>
      <c r="H577" s="598"/>
      <c r="I577" s="598"/>
      <c r="J577" s="598"/>
      <c r="K577" s="948"/>
      <c r="L577" s="596"/>
      <c r="M577" s="596"/>
      <c r="N577" s="950"/>
      <c r="O577" s="599"/>
      <c r="P577" s="597"/>
      <c r="Q577" s="597"/>
      <c r="R577" s="597"/>
    </row>
    <row r="578" spans="2:18" x14ac:dyDescent="0.2">
      <c r="B578" s="596"/>
      <c r="C578" s="596"/>
      <c r="D578" s="596"/>
      <c r="E578" s="597"/>
      <c r="F578" s="596"/>
      <c r="G578" s="596"/>
      <c r="H578" s="598"/>
      <c r="I578" s="598"/>
      <c r="J578" s="598"/>
      <c r="K578" s="948"/>
      <c r="L578" s="596"/>
      <c r="M578" s="596"/>
      <c r="N578" s="950"/>
      <c r="O578" s="599"/>
      <c r="P578" s="597"/>
      <c r="Q578" s="597"/>
      <c r="R578" s="597"/>
    </row>
    <row r="579" spans="2:18" x14ac:dyDescent="0.2">
      <c r="B579" s="596"/>
      <c r="C579" s="596"/>
      <c r="D579" s="596"/>
      <c r="E579" s="597"/>
      <c r="F579" s="596"/>
      <c r="G579" s="596"/>
      <c r="H579" s="598"/>
      <c r="I579" s="598"/>
      <c r="J579" s="598"/>
      <c r="K579" s="948"/>
      <c r="L579" s="596"/>
      <c r="M579" s="596"/>
      <c r="N579" s="950"/>
      <c r="O579" s="599"/>
      <c r="P579" s="597"/>
      <c r="Q579" s="597"/>
      <c r="R579" s="597"/>
    </row>
    <row r="580" spans="2:18" x14ac:dyDescent="0.2">
      <c r="B580" s="596"/>
      <c r="C580" s="596"/>
      <c r="D580" s="596"/>
      <c r="E580" s="597"/>
      <c r="F580" s="596"/>
      <c r="G580" s="596"/>
      <c r="H580" s="598"/>
      <c r="I580" s="598"/>
      <c r="J580" s="598"/>
      <c r="K580" s="948"/>
      <c r="L580" s="596"/>
      <c r="M580" s="596"/>
      <c r="N580" s="950"/>
      <c r="O580" s="599"/>
      <c r="P580" s="597"/>
      <c r="Q580" s="597"/>
      <c r="R580" s="597"/>
    </row>
    <row r="581" spans="2:18" x14ac:dyDescent="0.2">
      <c r="B581" s="596"/>
      <c r="C581" s="596"/>
      <c r="D581" s="596"/>
      <c r="E581" s="597"/>
      <c r="F581" s="596"/>
      <c r="G581" s="596"/>
      <c r="H581" s="598"/>
      <c r="I581" s="598"/>
      <c r="J581" s="598"/>
      <c r="K581" s="948"/>
      <c r="L581" s="596"/>
      <c r="M581" s="596"/>
      <c r="N581" s="950"/>
      <c r="O581" s="599"/>
      <c r="P581" s="597"/>
      <c r="Q581" s="597"/>
      <c r="R581" s="597"/>
    </row>
    <row r="582" spans="2:18" x14ac:dyDescent="0.2">
      <c r="B582" s="596"/>
      <c r="C582" s="596"/>
      <c r="D582" s="596"/>
      <c r="E582" s="597"/>
      <c r="F582" s="596"/>
      <c r="G582" s="596"/>
      <c r="H582" s="598"/>
      <c r="I582" s="598"/>
      <c r="J582" s="598"/>
      <c r="K582" s="948"/>
      <c r="L582" s="596"/>
      <c r="M582" s="596"/>
      <c r="N582" s="950"/>
      <c r="O582" s="599"/>
      <c r="P582" s="597"/>
      <c r="Q582" s="597"/>
      <c r="R582" s="597"/>
    </row>
    <row r="583" spans="2:18" x14ac:dyDescent="0.2">
      <c r="B583" s="596"/>
      <c r="C583" s="596"/>
      <c r="D583" s="596"/>
      <c r="E583" s="597"/>
      <c r="F583" s="596"/>
      <c r="G583" s="596"/>
      <c r="H583" s="598"/>
      <c r="I583" s="598"/>
      <c r="J583" s="598"/>
      <c r="K583" s="948"/>
      <c r="L583" s="596"/>
      <c r="M583" s="596"/>
      <c r="N583" s="950"/>
      <c r="O583" s="599"/>
      <c r="P583" s="597"/>
      <c r="Q583" s="597"/>
      <c r="R583" s="597"/>
    </row>
    <row r="584" spans="2:18" x14ac:dyDescent="0.2">
      <c r="B584" s="596"/>
      <c r="C584" s="596"/>
      <c r="D584" s="596"/>
      <c r="E584" s="597"/>
      <c r="F584" s="596"/>
      <c r="G584" s="596"/>
      <c r="H584" s="598"/>
      <c r="I584" s="598"/>
      <c r="J584" s="598"/>
      <c r="K584" s="948"/>
      <c r="L584" s="596"/>
      <c r="M584" s="596"/>
      <c r="N584" s="950"/>
      <c r="O584" s="599"/>
      <c r="P584" s="597"/>
      <c r="Q584" s="597"/>
      <c r="R584" s="597"/>
    </row>
    <row r="585" spans="2:18" x14ac:dyDescent="0.2">
      <c r="B585" s="596"/>
      <c r="C585" s="596"/>
      <c r="D585" s="596"/>
      <c r="E585" s="597"/>
      <c r="F585" s="596"/>
      <c r="G585" s="596"/>
      <c r="H585" s="598"/>
      <c r="I585" s="598"/>
      <c r="J585" s="598"/>
      <c r="K585" s="948"/>
      <c r="L585" s="596"/>
      <c r="M585" s="596"/>
      <c r="N585" s="950"/>
      <c r="O585" s="599"/>
      <c r="P585" s="597"/>
      <c r="Q585" s="597"/>
      <c r="R585" s="597"/>
    </row>
    <row r="586" spans="2:18" x14ac:dyDescent="0.2">
      <c r="B586" s="596"/>
      <c r="C586" s="596"/>
      <c r="D586" s="596"/>
      <c r="E586" s="597"/>
      <c r="F586" s="596"/>
      <c r="G586" s="596"/>
      <c r="H586" s="598"/>
      <c r="I586" s="598"/>
      <c r="J586" s="598"/>
      <c r="K586" s="948"/>
      <c r="L586" s="596"/>
      <c r="M586" s="596"/>
      <c r="N586" s="950"/>
      <c r="O586" s="599"/>
      <c r="P586" s="597"/>
      <c r="Q586" s="597"/>
      <c r="R586" s="597"/>
    </row>
    <row r="587" spans="2:18" x14ac:dyDescent="0.2">
      <c r="B587" s="596"/>
      <c r="C587" s="596"/>
      <c r="D587" s="596"/>
      <c r="E587" s="597"/>
      <c r="F587" s="596"/>
      <c r="G587" s="596"/>
      <c r="H587" s="598"/>
      <c r="I587" s="598"/>
      <c r="J587" s="598"/>
      <c r="K587" s="948"/>
      <c r="L587" s="596"/>
      <c r="M587" s="596"/>
      <c r="N587" s="950"/>
      <c r="O587" s="599"/>
      <c r="P587" s="597"/>
      <c r="Q587" s="597"/>
      <c r="R587" s="597"/>
    </row>
    <row r="588" spans="2:18" x14ac:dyDescent="0.2">
      <c r="B588" s="596"/>
      <c r="C588" s="596"/>
      <c r="D588" s="596"/>
      <c r="E588" s="597"/>
      <c r="F588" s="596"/>
      <c r="G588" s="596"/>
      <c r="H588" s="598"/>
      <c r="I588" s="598"/>
      <c r="J588" s="598"/>
      <c r="K588" s="948"/>
      <c r="L588" s="596"/>
      <c r="M588" s="596"/>
      <c r="N588" s="950"/>
      <c r="O588" s="599"/>
      <c r="P588" s="597"/>
      <c r="Q588" s="597"/>
      <c r="R588" s="597"/>
    </row>
    <row r="589" spans="2:18" x14ac:dyDescent="0.2">
      <c r="B589" s="596"/>
      <c r="C589" s="596"/>
      <c r="D589" s="596"/>
      <c r="E589" s="597"/>
      <c r="F589" s="596"/>
      <c r="G589" s="596"/>
      <c r="H589" s="598"/>
      <c r="I589" s="598"/>
      <c r="J589" s="598"/>
      <c r="K589" s="948"/>
      <c r="L589" s="596"/>
      <c r="M589" s="596"/>
      <c r="N589" s="950"/>
      <c r="O589" s="599"/>
      <c r="P589" s="597"/>
      <c r="Q589" s="597"/>
      <c r="R589" s="597"/>
    </row>
    <row r="590" spans="2:18" x14ac:dyDescent="0.2">
      <c r="B590" s="596"/>
      <c r="C590" s="596"/>
      <c r="D590" s="596"/>
      <c r="E590" s="597"/>
      <c r="F590" s="596"/>
      <c r="G590" s="596"/>
      <c r="H590" s="598"/>
      <c r="I590" s="598"/>
      <c r="J590" s="598"/>
      <c r="K590" s="948"/>
      <c r="L590" s="596"/>
      <c r="M590" s="596"/>
      <c r="N590" s="950"/>
      <c r="O590" s="599"/>
      <c r="P590" s="597"/>
      <c r="Q590" s="597"/>
      <c r="R590" s="597"/>
    </row>
    <row r="591" spans="2:18" x14ac:dyDescent="0.2">
      <c r="B591" s="596"/>
      <c r="C591" s="596"/>
      <c r="D591" s="596"/>
      <c r="E591" s="597"/>
      <c r="F591" s="596"/>
      <c r="G591" s="596"/>
      <c r="H591" s="598"/>
      <c r="I591" s="598"/>
      <c r="J591" s="598"/>
      <c r="K591" s="948"/>
      <c r="L591" s="596"/>
      <c r="M591" s="596"/>
      <c r="N591" s="950"/>
      <c r="O591" s="599"/>
      <c r="P591" s="597"/>
      <c r="Q591" s="597"/>
      <c r="R591" s="597"/>
    </row>
    <row r="592" spans="2:18" x14ac:dyDescent="0.2">
      <c r="B592" s="596"/>
      <c r="C592" s="596"/>
      <c r="D592" s="596"/>
      <c r="E592" s="597"/>
      <c r="F592" s="596"/>
      <c r="G592" s="596"/>
      <c r="H592" s="598"/>
      <c r="I592" s="598"/>
      <c r="J592" s="598"/>
      <c r="K592" s="948"/>
      <c r="L592" s="596"/>
      <c r="M592" s="596"/>
      <c r="N592" s="950"/>
      <c r="O592" s="599"/>
      <c r="P592" s="597"/>
      <c r="Q592" s="597"/>
      <c r="R592" s="597"/>
    </row>
    <row r="593" spans="2:18" x14ac:dyDescent="0.2">
      <c r="B593" s="596"/>
      <c r="C593" s="596"/>
      <c r="D593" s="596"/>
      <c r="E593" s="597"/>
      <c r="F593" s="596"/>
      <c r="G593" s="596"/>
      <c r="H593" s="598"/>
      <c r="I593" s="598"/>
      <c r="J593" s="598"/>
      <c r="K593" s="948"/>
      <c r="L593" s="596"/>
      <c r="M593" s="596"/>
      <c r="N593" s="950"/>
      <c r="O593" s="599"/>
      <c r="P593" s="597"/>
      <c r="Q593" s="597"/>
      <c r="R593" s="597"/>
    </row>
    <row r="594" spans="2:18" x14ac:dyDescent="0.2">
      <c r="B594" s="596"/>
      <c r="C594" s="596"/>
      <c r="D594" s="596"/>
      <c r="E594" s="597"/>
      <c r="F594" s="596"/>
      <c r="G594" s="596"/>
      <c r="H594" s="598"/>
      <c r="I594" s="598"/>
      <c r="J594" s="598"/>
      <c r="K594" s="948"/>
      <c r="L594" s="596"/>
      <c r="M594" s="596"/>
      <c r="N594" s="950"/>
      <c r="O594" s="599"/>
      <c r="P594" s="597"/>
      <c r="Q594" s="597"/>
      <c r="R594" s="597"/>
    </row>
    <row r="595" spans="2:18" x14ac:dyDescent="0.2">
      <c r="B595" s="596"/>
      <c r="C595" s="596"/>
      <c r="D595" s="596"/>
      <c r="E595" s="597"/>
      <c r="F595" s="596"/>
      <c r="G595" s="596"/>
      <c r="H595" s="598"/>
      <c r="I595" s="598"/>
      <c r="J595" s="598"/>
      <c r="K595" s="948"/>
      <c r="L595" s="596"/>
      <c r="M595" s="596"/>
      <c r="N595" s="950"/>
      <c r="O595" s="599"/>
      <c r="P595" s="597"/>
      <c r="Q595" s="597"/>
      <c r="R595" s="597"/>
    </row>
    <row r="596" spans="2:18" x14ac:dyDescent="0.2">
      <c r="B596" s="596"/>
      <c r="C596" s="596"/>
      <c r="D596" s="596"/>
      <c r="E596" s="597"/>
      <c r="F596" s="596"/>
      <c r="G596" s="596"/>
      <c r="H596" s="598"/>
      <c r="I596" s="598"/>
      <c r="J596" s="598"/>
      <c r="K596" s="948"/>
      <c r="L596" s="596"/>
      <c r="M596" s="596"/>
      <c r="N596" s="950"/>
      <c r="O596" s="599"/>
      <c r="P596" s="597"/>
      <c r="Q596" s="597"/>
      <c r="R596" s="597"/>
    </row>
    <row r="597" spans="2:18" x14ac:dyDescent="0.2">
      <c r="B597" s="596"/>
      <c r="C597" s="596"/>
      <c r="D597" s="596"/>
      <c r="E597" s="597"/>
      <c r="F597" s="596"/>
      <c r="G597" s="596"/>
      <c r="H597" s="598"/>
      <c r="I597" s="598"/>
      <c r="J597" s="598"/>
      <c r="K597" s="948"/>
      <c r="L597" s="596"/>
      <c r="M597" s="596"/>
      <c r="N597" s="950"/>
      <c r="O597" s="599"/>
      <c r="P597" s="597"/>
      <c r="Q597" s="597"/>
      <c r="R597" s="597"/>
    </row>
    <row r="598" spans="2:18" x14ac:dyDescent="0.2">
      <c r="B598" s="596"/>
      <c r="C598" s="596"/>
      <c r="D598" s="596"/>
      <c r="E598" s="597"/>
      <c r="F598" s="596"/>
      <c r="G598" s="596"/>
      <c r="H598" s="598"/>
      <c r="I598" s="598"/>
      <c r="J598" s="598"/>
      <c r="K598" s="948"/>
      <c r="L598" s="596"/>
      <c r="M598" s="596"/>
      <c r="N598" s="950"/>
      <c r="O598" s="599"/>
      <c r="P598" s="597"/>
      <c r="Q598" s="597"/>
      <c r="R598" s="597"/>
    </row>
    <row r="599" spans="2:18" x14ac:dyDescent="0.2">
      <c r="B599" s="596"/>
      <c r="C599" s="596"/>
      <c r="D599" s="596"/>
      <c r="E599" s="597"/>
      <c r="F599" s="596"/>
      <c r="G599" s="596"/>
      <c r="H599" s="598"/>
      <c r="I599" s="598"/>
      <c r="J599" s="598"/>
      <c r="K599" s="948"/>
      <c r="L599" s="596"/>
      <c r="M599" s="596"/>
      <c r="N599" s="950"/>
      <c r="O599" s="599"/>
      <c r="P599" s="597"/>
      <c r="Q599" s="597"/>
      <c r="R599" s="597"/>
    </row>
    <row r="600" spans="2:18" x14ac:dyDescent="0.2">
      <c r="B600" s="596"/>
      <c r="C600" s="596"/>
      <c r="D600" s="596"/>
      <c r="E600" s="597"/>
      <c r="F600" s="596"/>
      <c r="G600" s="596"/>
      <c r="H600" s="598"/>
      <c r="I600" s="598"/>
      <c r="J600" s="598"/>
      <c r="K600" s="948"/>
      <c r="L600" s="596"/>
      <c r="M600" s="596"/>
      <c r="N600" s="950"/>
      <c r="O600" s="599"/>
      <c r="P600" s="597"/>
      <c r="Q600" s="597"/>
      <c r="R600" s="597"/>
    </row>
    <row r="601" spans="2:18" x14ac:dyDescent="0.2">
      <c r="B601" s="596"/>
      <c r="C601" s="596"/>
      <c r="D601" s="596"/>
      <c r="E601" s="597"/>
      <c r="F601" s="596"/>
      <c r="G601" s="596"/>
      <c r="H601" s="598"/>
      <c r="I601" s="598"/>
      <c r="J601" s="598"/>
      <c r="K601" s="948"/>
      <c r="L601" s="596"/>
      <c r="M601" s="596"/>
      <c r="N601" s="950"/>
      <c r="O601" s="599"/>
      <c r="P601" s="597"/>
      <c r="Q601" s="597"/>
      <c r="R601" s="597"/>
    </row>
    <row r="602" spans="2:18" x14ac:dyDescent="0.2">
      <c r="B602" s="596"/>
      <c r="C602" s="596"/>
      <c r="D602" s="596"/>
      <c r="E602" s="597"/>
      <c r="F602" s="596"/>
      <c r="G602" s="596"/>
      <c r="H602" s="598"/>
      <c r="I602" s="598"/>
      <c r="J602" s="598"/>
      <c r="K602" s="948"/>
      <c r="L602" s="596"/>
      <c r="M602" s="596"/>
      <c r="N602" s="950"/>
      <c r="O602" s="599"/>
      <c r="P602" s="597"/>
      <c r="Q602" s="597"/>
      <c r="R602" s="597"/>
    </row>
    <row r="603" spans="2:18" x14ac:dyDescent="0.2">
      <c r="B603" s="596"/>
      <c r="C603" s="596"/>
      <c r="D603" s="596"/>
      <c r="E603" s="597"/>
      <c r="F603" s="596"/>
      <c r="G603" s="596"/>
      <c r="H603" s="598"/>
      <c r="I603" s="598"/>
      <c r="J603" s="598"/>
      <c r="K603" s="948"/>
      <c r="L603" s="596"/>
      <c r="M603" s="596"/>
      <c r="N603" s="950"/>
      <c r="O603" s="599"/>
      <c r="P603" s="597"/>
      <c r="Q603" s="597"/>
      <c r="R603" s="597"/>
    </row>
    <row r="604" spans="2:18" x14ac:dyDescent="0.2">
      <c r="B604" s="596"/>
      <c r="C604" s="596"/>
      <c r="D604" s="596"/>
      <c r="E604" s="597"/>
      <c r="F604" s="596"/>
      <c r="G604" s="596"/>
      <c r="H604" s="598"/>
      <c r="I604" s="598"/>
      <c r="J604" s="598"/>
      <c r="K604" s="948"/>
      <c r="L604" s="596"/>
      <c r="M604" s="596"/>
      <c r="N604" s="950"/>
      <c r="O604" s="599"/>
      <c r="P604" s="597"/>
      <c r="Q604" s="597"/>
      <c r="R604" s="597"/>
    </row>
    <row r="605" spans="2:18" x14ac:dyDescent="0.2">
      <c r="B605" s="596"/>
      <c r="C605" s="596"/>
      <c r="D605" s="596"/>
      <c r="E605" s="597"/>
      <c r="F605" s="596"/>
      <c r="G605" s="596"/>
      <c r="H605" s="598"/>
      <c r="I605" s="598"/>
      <c r="J605" s="598"/>
      <c r="K605" s="948"/>
      <c r="L605" s="596"/>
      <c r="M605" s="596"/>
      <c r="N605" s="950"/>
      <c r="O605" s="599"/>
      <c r="P605" s="597"/>
      <c r="Q605" s="597"/>
      <c r="R605" s="597"/>
    </row>
    <row r="606" spans="2:18" x14ac:dyDescent="0.2">
      <c r="B606" s="596"/>
      <c r="C606" s="596"/>
      <c r="D606" s="596"/>
      <c r="E606" s="597"/>
      <c r="F606" s="596"/>
      <c r="G606" s="596"/>
      <c r="H606" s="598"/>
      <c r="I606" s="598"/>
      <c r="J606" s="598"/>
      <c r="K606" s="948"/>
      <c r="L606" s="596"/>
      <c r="M606" s="596"/>
      <c r="N606" s="950"/>
      <c r="O606" s="599"/>
      <c r="P606" s="597"/>
      <c r="Q606" s="597"/>
      <c r="R606" s="597"/>
    </row>
    <row r="607" spans="2:18" x14ac:dyDescent="0.2">
      <c r="B607" s="596"/>
      <c r="C607" s="596"/>
      <c r="D607" s="596"/>
      <c r="E607" s="597"/>
      <c r="F607" s="596"/>
      <c r="G607" s="596"/>
      <c r="H607" s="598"/>
      <c r="I607" s="598"/>
      <c r="J607" s="598"/>
      <c r="K607" s="948"/>
      <c r="L607" s="596"/>
      <c r="M607" s="596"/>
      <c r="N607" s="950"/>
      <c r="O607" s="599"/>
      <c r="P607" s="597"/>
      <c r="Q607" s="597"/>
      <c r="R607" s="597"/>
    </row>
    <row r="608" spans="2:18" x14ac:dyDescent="0.2">
      <c r="B608" s="596"/>
      <c r="C608" s="596"/>
      <c r="D608" s="596"/>
      <c r="E608" s="597"/>
      <c r="F608" s="596"/>
      <c r="G608" s="596"/>
      <c r="H608" s="598"/>
      <c r="I608" s="598"/>
      <c r="J608" s="598"/>
      <c r="K608" s="948"/>
      <c r="L608" s="596"/>
      <c r="M608" s="596"/>
      <c r="N608" s="950"/>
      <c r="O608" s="599"/>
      <c r="P608" s="597"/>
      <c r="Q608" s="597"/>
      <c r="R608" s="597"/>
    </row>
    <row r="609" spans="2:18" x14ac:dyDescent="0.2">
      <c r="B609" s="596"/>
      <c r="C609" s="596"/>
      <c r="D609" s="596"/>
      <c r="E609" s="597"/>
      <c r="F609" s="596"/>
      <c r="G609" s="596"/>
      <c r="H609" s="598"/>
      <c r="I609" s="598"/>
      <c r="J609" s="598"/>
      <c r="K609" s="948"/>
      <c r="L609" s="596"/>
      <c r="M609" s="596"/>
      <c r="N609" s="950"/>
      <c r="O609" s="599"/>
      <c r="P609" s="597"/>
      <c r="Q609" s="597"/>
      <c r="R609" s="597"/>
    </row>
    <row r="610" spans="2:18" x14ac:dyDescent="0.2">
      <c r="B610" s="596"/>
      <c r="C610" s="596"/>
      <c r="D610" s="596"/>
      <c r="E610" s="597"/>
      <c r="F610" s="596"/>
      <c r="G610" s="596"/>
      <c r="H610" s="598"/>
      <c r="I610" s="598"/>
      <c r="J610" s="598"/>
      <c r="K610" s="948"/>
      <c r="L610" s="596"/>
      <c r="M610" s="596"/>
      <c r="N610" s="950"/>
      <c r="O610" s="599"/>
      <c r="P610" s="597"/>
      <c r="Q610" s="597"/>
      <c r="R610" s="597"/>
    </row>
    <row r="611" spans="2:18" x14ac:dyDescent="0.2">
      <c r="B611" s="596"/>
      <c r="C611" s="596"/>
      <c r="D611" s="596"/>
      <c r="E611" s="597"/>
      <c r="F611" s="596"/>
      <c r="G611" s="596"/>
      <c r="H611" s="598"/>
      <c r="I611" s="598"/>
      <c r="J611" s="598"/>
      <c r="K611" s="948"/>
      <c r="L611" s="596"/>
      <c r="M611" s="596"/>
      <c r="N611" s="950"/>
      <c r="O611" s="599"/>
      <c r="P611" s="597"/>
      <c r="Q611" s="597"/>
      <c r="R611" s="597"/>
    </row>
    <row r="612" spans="2:18" x14ac:dyDescent="0.2">
      <c r="B612" s="596"/>
      <c r="C612" s="596"/>
      <c r="D612" s="596"/>
      <c r="E612" s="597"/>
      <c r="F612" s="596"/>
      <c r="G612" s="596"/>
      <c r="H612" s="598"/>
      <c r="I612" s="598"/>
      <c r="J612" s="598"/>
      <c r="K612" s="948"/>
      <c r="L612" s="596"/>
      <c r="M612" s="596"/>
      <c r="N612" s="950"/>
      <c r="O612" s="599"/>
      <c r="P612" s="597"/>
      <c r="Q612" s="597"/>
      <c r="R612" s="597"/>
    </row>
    <row r="613" spans="2:18" x14ac:dyDescent="0.2">
      <c r="B613" s="596"/>
      <c r="C613" s="596"/>
      <c r="D613" s="596"/>
      <c r="E613" s="597"/>
      <c r="F613" s="596"/>
      <c r="G613" s="596"/>
      <c r="H613" s="598"/>
      <c r="I613" s="598"/>
      <c r="J613" s="598"/>
      <c r="K613" s="948"/>
      <c r="L613" s="596"/>
      <c r="M613" s="596"/>
      <c r="N613" s="950"/>
      <c r="O613" s="599"/>
      <c r="P613" s="597"/>
      <c r="Q613" s="597"/>
      <c r="R613" s="597"/>
    </row>
    <row r="614" spans="2:18" x14ac:dyDescent="0.2">
      <c r="B614" s="596"/>
      <c r="C614" s="596"/>
      <c r="D614" s="596"/>
      <c r="E614" s="597"/>
      <c r="F614" s="596"/>
      <c r="G614" s="596"/>
      <c r="H614" s="598"/>
      <c r="I614" s="598"/>
      <c r="J614" s="598"/>
      <c r="K614" s="948"/>
      <c r="L614" s="596"/>
      <c r="M614" s="596"/>
      <c r="N614" s="950"/>
      <c r="O614" s="599"/>
      <c r="P614" s="597"/>
      <c r="Q614" s="597"/>
      <c r="R614" s="597"/>
    </row>
    <row r="615" spans="2:18" x14ac:dyDescent="0.2">
      <c r="B615" s="596"/>
      <c r="C615" s="596"/>
      <c r="D615" s="596"/>
      <c r="E615" s="597"/>
      <c r="F615" s="596"/>
      <c r="G615" s="596"/>
      <c r="H615" s="598"/>
      <c r="I615" s="598"/>
      <c r="J615" s="598"/>
      <c r="K615" s="948"/>
      <c r="L615" s="596"/>
      <c r="M615" s="596"/>
      <c r="N615" s="950"/>
      <c r="O615" s="599"/>
      <c r="P615" s="597"/>
      <c r="Q615" s="597"/>
      <c r="R615" s="597"/>
    </row>
    <row r="616" spans="2:18" x14ac:dyDescent="0.2">
      <c r="B616" s="596"/>
      <c r="C616" s="596"/>
      <c r="D616" s="596"/>
      <c r="E616" s="597"/>
      <c r="F616" s="596"/>
      <c r="G616" s="596"/>
      <c r="H616" s="598"/>
      <c r="I616" s="598"/>
      <c r="J616" s="598"/>
      <c r="K616" s="948"/>
      <c r="L616" s="596"/>
      <c r="M616" s="596"/>
      <c r="N616" s="950"/>
      <c r="O616" s="599"/>
      <c r="P616" s="597"/>
      <c r="Q616" s="597"/>
      <c r="R616" s="597"/>
    </row>
    <row r="617" spans="2:18" x14ac:dyDescent="0.2">
      <c r="B617" s="596"/>
      <c r="C617" s="596"/>
      <c r="D617" s="596"/>
      <c r="E617" s="597"/>
      <c r="F617" s="596"/>
      <c r="G617" s="596"/>
      <c r="H617" s="598"/>
      <c r="I617" s="598"/>
      <c r="J617" s="598"/>
      <c r="K617" s="948"/>
      <c r="L617" s="596"/>
      <c r="M617" s="596"/>
      <c r="N617" s="950"/>
      <c r="O617" s="599"/>
      <c r="P617" s="597"/>
      <c r="Q617" s="597"/>
      <c r="R617" s="597"/>
    </row>
    <row r="618" spans="2:18" x14ac:dyDescent="0.2">
      <c r="B618" s="596"/>
      <c r="C618" s="596"/>
      <c r="D618" s="596"/>
      <c r="E618" s="597"/>
      <c r="F618" s="596"/>
      <c r="G618" s="596"/>
      <c r="H618" s="598"/>
      <c r="I618" s="598"/>
      <c r="J618" s="598"/>
      <c r="K618" s="948"/>
      <c r="L618" s="596"/>
      <c r="M618" s="596"/>
      <c r="N618" s="950"/>
      <c r="O618" s="599"/>
      <c r="P618" s="597"/>
      <c r="Q618" s="597"/>
      <c r="R618" s="597"/>
    </row>
    <row r="619" spans="2:18" x14ac:dyDescent="0.2">
      <c r="B619" s="596"/>
      <c r="C619" s="596"/>
      <c r="D619" s="596"/>
      <c r="E619" s="597"/>
      <c r="F619" s="596"/>
      <c r="G619" s="596"/>
      <c r="H619" s="598"/>
      <c r="I619" s="598"/>
      <c r="J619" s="598"/>
      <c r="K619" s="948"/>
      <c r="L619" s="596"/>
      <c r="M619" s="596"/>
      <c r="N619" s="950"/>
      <c r="O619" s="599"/>
      <c r="P619" s="597"/>
      <c r="Q619" s="597"/>
      <c r="R619" s="597"/>
    </row>
    <row r="620" spans="2:18" x14ac:dyDescent="0.2">
      <c r="B620" s="596"/>
      <c r="C620" s="596"/>
      <c r="D620" s="596"/>
      <c r="E620" s="597"/>
      <c r="F620" s="596"/>
      <c r="G620" s="596"/>
      <c r="H620" s="598"/>
      <c r="I620" s="598"/>
      <c r="J620" s="598"/>
      <c r="K620" s="948"/>
      <c r="L620" s="596"/>
      <c r="M620" s="596"/>
      <c r="N620" s="950"/>
      <c r="O620" s="599"/>
      <c r="P620" s="597"/>
      <c r="Q620" s="597"/>
      <c r="R620" s="597"/>
    </row>
    <row r="621" spans="2:18" x14ac:dyDescent="0.2">
      <c r="B621" s="596"/>
      <c r="C621" s="596"/>
      <c r="D621" s="596"/>
      <c r="E621" s="597"/>
      <c r="F621" s="596"/>
      <c r="G621" s="596"/>
      <c r="H621" s="598"/>
      <c r="I621" s="598"/>
      <c r="J621" s="598"/>
      <c r="K621" s="948"/>
      <c r="L621" s="596"/>
      <c r="M621" s="596"/>
      <c r="N621" s="950"/>
      <c r="O621" s="599"/>
      <c r="P621" s="597"/>
      <c r="Q621" s="597"/>
      <c r="R621" s="597"/>
    </row>
    <row r="622" spans="2:18" x14ac:dyDescent="0.2">
      <c r="B622" s="596"/>
      <c r="C622" s="596"/>
      <c r="D622" s="596"/>
      <c r="E622" s="597"/>
      <c r="F622" s="596"/>
      <c r="G622" s="596"/>
      <c r="H622" s="598"/>
      <c r="I622" s="598"/>
      <c r="J622" s="598"/>
      <c r="K622" s="948"/>
      <c r="L622" s="596"/>
      <c r="M622" s="596"/>
      <c r="N622" s="950"/>
      <c r="O622" s="599"/>
      <c r="P622" s="597"/>
      <c r="Q622" s="597"/>
      <c r="R622" s="597"/>
    </row>
    <row r="623" spans="2:18" x14ac:dyDescent="0.2">
      <c r="B623" s="596"/>
      <c r="C623" s="596"/>
      <c r="D623" s="596"/>
      <c r="E623" s="597"/>
      <c r="F623" s="596"/>
      <c r="G623" s="596"/>
      <c r="H623" s="598"/>
      <c r="I623" s="598"/>
      <c r="J623" s="598"/>
      <c r="K623" s="948"/>
      <c r="L623" s="596"/>
      <c r="M623" s="596"/>
      <c r="N623" s="950"/>
      <c r="O623" s="599"/>
      <c r="P623" s="597"/>
      <c r="Q623" s="597"/>
      <c r="R623" s="597"/>
    </row>
    <row r="624" spans="2:18" x14ac:dyDescent="0.2">
      <c r="B624" s="596"/>
      <c r="C624" s="596"/>
      <c r="D624" s="596"/>
      <c r="E624" s="597"/>
      <c r="F624" s="596"/>
      <c r="G624" s="596"/>
      <c r="H624" s="598"/>
      <c r="I624" s="598"/>
      <c r="J624" s="598"/>
      <c r="K624" s="948"/>
      <c r="L624" s="596"/>
      <c r="M624" s="596"/>
      <c r="N624" s="950"/>
      <c r="O624" s="599"/>
      <c r="P624" s="597"/>
      <c r="Q624" s="597"/>
      <c r="R624" s="597"/>
    </row>
    <row r="625" spans="2:18" x14ac:dyDescent="0.2">
      <c r="B625" s="596"/>
      <c r="C625" s="596"/>
      <c r="D625" s="596"/>
      <c r="E625" s="597"/>
      <c r="F625" s="596"/>
      <c r="G625" s="596"/>
      <c r="H625" s="598"/>
      <c r="I625" s="598"/>
      <c r="J625" s="598"/>
      <c r="K625" s="948"/>
      <c r="L625" s="596"/>
      <c r="M625" s="596"/>
      <c r="N625" s="950"/>
      <c r="O625" s="599"/>
      <c r="P625" s="597"/>
      <c r="Q625" s="597"/>
      <c r="R625" s="597"/>
    </row>
    <row r="626" spans="2:18" x14ac:dyDescent="0.2">
      <c r="B626" s="596"/>
      <c r="C626" s="596"/>
      <c r="D626" s="596"/>
      <c r="E626" s="597"/>
      <c r="F626" s="596"/>
      <c r="G626" s="596"/>
      <c r="H626" s="598"/>
      <c r="I626" s="598"/>
      <c r="J626" s="598"/>
      <c r="K626" s="948"/>
      <c r="L626" s="596"/>
      <c r="M626" s="596"/>
      <c r="N626" s="950"/>
      <c r="O626" s="599"/>
      <c r="P626" s="597"/>
      <c r="Q626" s="597"/>
      <c r="R626" s="597"/>
    </row>
    <row r="627" spans="2:18" x14ac:dyDescent="0.2">
      <c r="B627" s="596"/>
      <c r="C627" s="596"/>
      <c r="D627" s="596"/>
      <c r="E627" s="597"/>
      <c r="F627" s="596"/>
      <c r="G627" s="596"/>
      <c r="H627" s="598"/>
      <c r="I627" s="598"/>
      <c r="J627" s="598"/>
      <c r="K627" s="948"/>
      <c r="L627" s="596"/>
      <c r="M627" s="596"/>
      <c r="N627" s="950"/>
      <c r="O627" s="599"/>
      <c r="P627" s="597"/>
      <c r="Q627" s="597"/>
      <c r="R627" s="597"/>
    </row>
    <row r="628" spans="2:18" x14ac:dyDescent="0.2">
      <c r="B628" s="596"/>
      <c r="C628" s="596"/>
      <c r="D628" s="596"/>
      <c r="E628" s="597"/>
      <c r="F628" s="596"/>
      <c r="G628" s="596"/>
      <c r="H628" s="598"/>
      <c r="I628" s="598"/>
      <c r="J628" s="598"/>
      <c r="K628" s="948"/>
      <c r="L628" s="596"/>
      <c r="M628" s="596"/>
      <c r="N628" s="950"/>
      <c r="O628" s="599"/>
      <c r="P628" s="597"/>
      <c r="Q628" s="597"/>
      <c r="R628" s="597"/>
    </row>
    <row r="629" spans="2:18" x14ac:dyDescent="0.2">
      <c r="B629" s="596"/>
      <c r="C629" s="596"/>
      <c r="D629" s="596"/>
      <c r="E629" s="597"/>
      <c r="F629" s="596"/>
      <c r="G629" s="596"/>
      <c r="H629" s="598"/>
      <c r="I629" s="598"/>
      <c r="J629" s="598"/>
      <c r="K629" s="948"/>
      <c r="L629" s="596"/>
      <c r="M629" s="596"/>
      <c r="N629" s="950"/>
      <c r="O629" s="599"/>
      <c r="P629" s="597"/>
      <c r="Q629" s="597"/>
      <c r="R629" s="597"/>
    </row>
    <row r="630" spans="2:18" x14ac:dyDescent="0.2">
      <c r="B630" s="596"/>
      <c r="C630" s="596"/>
      <c r="D630" s="596"/>
      <c r="E630" s="597"/>
      <c r="F630" s="596"/>
      <c r="G630" s="596"/>
      <c r="H630" s="598"/>
      <c r="I630" s="598"/>
      <c r="J630" s="598"/>
      <c r="K630" s="948"/>
      <c r="L630" s="596"/>
      <c r="M630" s="596"/>
      <c r="N630" s="950"/>
      <c r="O630" s="599"/>
      <c r="P630" s="597"/>
      <c r="Q630" s="597"/>
      <c r="R630" s="597"/>
    </row>
    <row r="631" spans="2:18" x14ac:dyDescent="0.2">
      <c r="B631" s="596"/>
      <c r="C631" s="596"/>
      <c r="D631" s="596"/>
      <c r="E631" s="597"/>
      <c r="F631" s="596"/>
      <c r="G631" s="596"/>
      <c r="H631" s="598"/>
      <c r="I631" s="598"/>
      <c r="J631" s="598"/>
      <c r="K631" s="948"/>
      <c r="L631" s="596"/>
      <c r="M631" s="596"/>
      <c r="N631" s="950"/>
      <c r="O631" s="599"/>
      <c r="P631" s="597"/>
      <c r="Q631" s="597"/>
      <c r="R631" s="597"/>
    </row>
    <row r="632" spans="2:18" x14ac:dyDescent="0.2">
      <c r="B632" s="596"/>
      <c r="C632" s="596"/>
      <c r="D632" s="596"/>
      <c r="E632" s="597"/>
      <c r="F632" s="596"/>
      <c r="G632" s="596"/>
      <c r="H632" s="598"/>
      <c r="I632" s="598"/>
      <c r="J632" s="598"/>
      <c r="K632" s="948"/>
      <c r="L632" s="596"/>
      <c r="M632" s="596"/>
      <c r="N632" s="950"/>
      <c r="O632" s="599"/>
      <c r="P632" s="597"/>
      <c r="Q632" s="597"/>
      <c r="R632" s="597"/>
    </row>
  </sheetData>
  <autoFilter ref="A2:AO501" xr:uid="{CEEDECB7-8631-4E21-A6EE-955DC939BB0C}"/>
  <phoneticPr fontId="98" type="noConversion"/>
  <dataValidations count="2">
    <dataValidation type="list" allowBlank="1" showInputMessage="1" showErrorMessage="1" sqref="S42:S502" xr:uid="{A4D8E3F8-2193-4F6E-9832-620497982860}">
      <formula1>"m³,m²"</formula1>
    </dataValidation>
    <dataValidation type="list" allowBlank="1" showInputMessage="1" showErrorMessage="1" sqref="S3:S41" xr:uid="{2885D435-81BE-46B8-A3C9-22D06DF77EAC}">
      <formula1>"m³,m²,cad."</formula1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D8E80-F52B-41E1-AD57-59300F42EEF4}">
  <sheetPr codeName="Foglio16">
    <tabColor theme="3"/>
  </sheetPr>
  <dimension ref="A1:BQ509"/>
  <sheetViews>
    <sheetView topLeftCell="B1" workbookViewId="0">
      <selection activeCell="G20" sqref="G20"/>
    </sheetView>
  </sheetViews>
  <sheetFormatPr defaultRowHeight="12.75" x14ac:dyDescent="0.2"/>
  <cols>
    <col min="1" max="1" width="60" bestFit="1" customWidth="1"/>
    <col min="2" max="2" width="41.28515625" bestFit="1" customWidth="1"/>
    <col min="3" max="3" width="32" bestFit="1" customWidth="1"/>
    <col min="4" max="4" width="40.5703125" bestFit="1" customWidth="1"/>
    <col min="5" max="8" width="18.7109375" customWidth="1"/>
    <col min="9" max="9" width="10.85546875" style="532" bestFit="1" customWidth="1"/>
    <col min="10" max="11" width="13.85546875" style="344" customWidth="1"/>
    <col min="12" max="12" width="20.85546875" style="344" bestFit="1" customWidth="1"/>
    <col min="13" max="13" width="18.7109375" style="344" bestFit="1" customWidth="1"/>
    <col min="16" max="16" width="30.85546875" style="375" bestFit="1" customWidth="1"/>
    <col min="17" max="17" width="22.140625" style="375" bestFit="1" customWidth="1"/>
    <col min="18" max="18" width="31.42578125" style="375" bestFit="1" customWidth="1"/>
    <col min="19" max="19" width="16.7109375" style="375" bestFit="1" customWidth="1"/>
    <col min="20" max="22" width="16.7109375" style="517" customWidth="1"/>
    <col min="24" max="30" width="3.140625" customWidth="1"/>
    <col min="32" max="35" width="11.42578125" customWidth="1"/>
    <col min="45" max="45" width="30.85546875" style="375" bestFit="1" customWidth="1"/>
    <col min="46" max="46" width="22.140625" style="375" bestFit="1" customWidth="1"/>
    <col min="47" max="47" width="31.42578125" style="375" bestFit="1" customWidth="1"/>
    <col min="48" max="48" width="16.7109375" style="375" bestFit="1" customWidth="1"/>
    <col min="49" max="51" width="16.7109375" style="517" customWidth="1"/>
  </cols>
  <sheetData>
    <row r="1" spans="1:69" x14ac:dyDescent="0.2">
      <c r="O1" s="339"/>
      <c r="P1" s="373" t="s">
        <v>288</v>
      </c>
      <c r="Q1" s="373"/>
      <c r="R1" s="373"/>
      <c r="S1" s="373"/>
      <c r="T1" s="373"/>
      <c r="U1" s="373"/>
      <c r="V1" s="373"/>
      <c r="W1" s="339"/>
      <c r="X1" s="339" t="s">
        <v>289</v>
      </c>
      <c r="Y1" s="339"/>
      <c r="Z1" s="339"/>
      <c r="AA1" s="339"/>
      <c r="AB1" s="339"/>
      <c r="AC1" s="339"/>
      <c r="AD1" s="339"/>
      <c r="AE1" s="339"/>
      <c r="AF1" s="339" t="s">
        <v>283</v>
      </c>
      <c r="AG1" s="339"/>
      <c r="AR1" s="339"/>
      <c r="AS1" s="373" t="s">
        <v>288</v>
      </c>
      <c r="AT1" s="373"/>
      <c r="AU1" s="373"/>
      <c r="AV1" s="373"/>
      <c r="AW1" s="373"/>
      <c r="AX1" s="373"/>
      <c r="AY1" s="373"/>
    </row>
    <row r="2" spans="1:69" ht="28.5" customHeight="1" x14ac:dyDescent="0.2">
      <c r="A2" s="481" t="s">
        <v>305</v>
      </c>
      <c r="B2" s="348" t="s">
        <v>16794</v>
      </c>
      <c r="C2" s="348" t="s">
        <v>312</v>
      </c>
      <c r="D2" s="348" t="s">
        <v>313</v>
      </c>
      <c r="E2" s="348" t="s">
        <v>313</v>
      </c>
      <c r="F2" s="348" t="s">
        <v>313</v>
      </c>
      <c r="G2" s="348" t="s">
        <v>313</v>
      </c>
      <c r="H2" s="348" t="s">
        <v>313</v>
      </c>
      <c r="I2" s="371" t="s">
        <v>319</v>
      </c>
      <c r="J2" s="348" t="s">
        <v>350</v>
      </c>
      <c r="K2" s="348" t="s">
        <v>304</v>
      </c>
      <c r="L2" s="348" t="s">
        <v>315</v>
      </c>
      <c r="M2" s="348" t="s">
        <v>314</v>
      </c>
      <c r="O2" s="349"/>
      <c r="P2" s="374" t="str">
        <f>B2</f>
        <v>Natura dell'intervento</v>
      </c>
      <c r="Q2" s="374" t="str">
        <f t="shared" ref="Q2:V2" si="0">C2</f>
        <v>Destinazione D'uso</v>
      </c>
      <c r="R2" s="374" t="str">
        <f t="shared" si="0"/>
        <v>ND</v>
      </c>
      <c r="S2" s="374" t="str">
        <f t="shared" si="0"/>
        <v>ND</v>
      </c>
      <c r="T2" s="374" t="str">
        <f t="shared" si="0"/>
        <v>ND</v>
      </c>
      <c r="U2" s="374" t="str">
        <f t="shared" si="0"/>
        <v>ND</v>
      </c>
      <c r="V2" s="374" t="str">
        <f t="shared" si="0"/>
        <v>ND</v>
      </c>
      <c r="W2" s="349"/>
      <c r="X2" s="349" t="str">
        <f t="shared" ref="X2:AD2" si="1">B2</f>
        <v>Natura dell'intervento</v>
      </c>
      <c r="Y2" s="349" t="str">
        <f t="shared" si="1"/>
        <v>Destinazione D'uso</v>
      </c>
      <c r="Z2" s="349" t="str">
        <f t="shared" si="1"/>
        <v>ND</v>
      </c>
      <c r="AA2" s="349" t="str">
        <f t="shared" si="1"/>
        <v>ND</v>
      </c>
      <c r="AB2" s="349" t="str">
        <f t="shared" si="1"/>
        <v>ND</v>
      </c>
      <c r="AC2" s="349" t="str">
        <f t="shared" si="1"/>
        <v>ND</v>
      </c>
      <c r="AD2" s="349" t="str">
        <f t="shared" si="1"/>
        <v>ND</v>
      </c>
      <c r="AE2" s="349"/>
      <c r="AF2" s="349" t="str">
        <f t="shared" ref="AF2:AL2" si="2">B2</f>
        <v>Natura dell'intervento</v>
      </c>
      <c r="AG2" s="349" t="str">
        <f t="shared" si="2"/>
        <v>Destinazione D'uso</v>
      </c>
      <c r="AH2" s="349" t="str">
        <f t="shared" si="2"/>
        <v>ND</v>
      </c>
      <c r="AI2" s="349" t="str">
        <f t="shared" si="2"/>
        <v>ND</v>
      </c>
      <c r="AJ2" s="349" t="str">
        <f t="shared" si="2"/>
        <v>ND</v>
      </c>
      <c r="AK2" s="349" t="str">
        <f t="shared" si="2"/>
        <v>ND</v>
      </c>
      <c r="AL2" s="349" t="str">
        <f t="shared" si="2"/>
        <v>ND</v>
      </c>
      <c r="AR2" s="349"/>
      <c r="AS2" s="374" t="str">
        <f t="shared" ref="AS2:AY2" si="3">B2</f>
        <v>Natura dell'intervento</v>
      </c>
      <c r="AT2" s="374" t="str">
        <f t="shared" si="3"/>
        <v>Destinazione D'uso</v>
      </c>
      <c r="AU2" s="374" t="str">
        <f t="shared" si="3"/>
        <v>ND</v>
      </c>
      <c r="AV2" s="374" t="str">
        <f t="shared" si="3"/>
        <v>ND</v>
      </c>
      <c r="AW2" s="374" t="str">
        <f t="shared" si="3"/>
        <v>ND</v>
      </c>
      <c r="AX2" s="374" t="str">
        <f t="shared" si="3"/>
        <v>ND</v>
      </c>
      <c r="AY2" s="374" t="str">
        <f t="shared" si="3"/>
        <v>ND</v>
      </c>
      <c r="BC2" s="349" t="str">
        <f t="shared" ref="BC2:BI2" si="4">X2</f>
        <v>Natura dell'intervento</v>
      </c>
      <c r="BD2" s="349" t="str">
        <f t="shared" si="4"/>
        <v>Destinazione D'uso</v>
      </c>
      <c r="BE2" s="349" t="str">
        <f t="shared" si="4"/>
        <v>ND</v>
      </c>
      <c r="BF2" s="349" t="str">
        <f t="shared" si="4"/>
        <v>ND</v>
      </c>
      <c r="BG2" s="349" t="str">
        <f t="shared" si="4"/>
        <v>ND</v>
      </c>
      <c r="BH2" s="349" t="str">
        <f t="shared" si="4"/>
        <v>ND</v>
      </c>
      <c r="BI2" s="349" t="str">
        <f t="shared" si="4"/>
        <v>ND</v>
      </c>
      <c r="BK2" s="349" t="str">
        <f t="shared" ref="BK2:BQ2" si="5">B2</f>
        <v>Natura dell'intervento</v>
      </c>
      <c r="BL2" s="349" t="str">
        <f t="shared" si="5"/>
        <v>Destinazione D'uso</v>
      </c>
      <c r="BM2" s="349" t="str">
        <f t="shared" si="5"/>
        <v>ND</v>
      </c>
      <c r="BN2" s="349" t="str">
        <f t="shared" si="5"/>
        <v>ND</v>
      </c>
      <c r="BO2" s="349" t="str">
        <f t="shared" si="5"/>
        <v>ND</v>
      </c>
      <c r="BP2" s="349" t="str">
        <f t="shared" si="5"/>
        <v>ND</v>
      </c>
      <c r="BQ2" s="349" t="str">
        <f t="shared" si="5"/>
        <v>ND</v>
      </c>
    </row>
    <row r="3" spans="1:69" ht="15" x14ac:dyDescent="0.25">
      <c r="A3" s="342" t="str">
        <f>CONCATENATE(B3,C3,D3,E3,F3,G3,H3)</f>
        <v>Nuova CostruzioneResidenziale</v>
      </c>
      <c r="B3" s="346" t="s">
        <v>306</v>
      </c>
      <c r="C3" s="346" t="s">
        <v>192</v>
      </c>
      <c r="D3" s="984"/>
      <c r="E3" s="346"/>
      <c r="F3" s="345"/>
      <c r="G3" s="345"/>
      <c r="H3" s="345"/>
      <c r="I3" s="533">
        <v>287.91000000000003</v>
      </c>
      <c r="J3" s="516" t="s">
        <v>348</v>
      </c>
      <c r="K3" s="536"/>
      <c r="L3" s="534" t="s">
        <v>306</v>
      </c>
      <c r="M3" s="534" t="s">
        <v>192</v>
      </c>
      <c r="O3">
        <v>1</v>
      </c>
      <c r="P3" s="375" t="s">
        <v>223</v>
      </c>
      <c r="Q3" s="375" t="str">
        <f t="shared" ref="Q3:V18" si="6">IFERROR(VLOOKUP($O3,Y:AG,9,FALSE),"")</f>
        <v>Residenziale</v>
      </c>
      <c r="R3" s="375" t="str">
        <f t="shared" si="6"/>
        <v/>
      </c>
      <c r="S3" s="375" t="str">
        <f t="shared" si="6"/>
        <v/>
      </c>
      <c r="T3" s="375" t="str">
        <f t="shared" si="6"/>
        <v/>
      </c>
      <c r="U3" s="375" t="str">
        <f t="shared" si="6"/>
        <v/>
      </c>
      <c r="V3" s="375" t="str">
        <f t="shared" si="6"/>
        <v/>
      </c>
      <c r="X3">
        <f>IF(AF3&lt;&gt;"",1,"")</f>
        <v>1</v>
      </c>
      <c r="Y3">
        <f t="shared" ref="Y3:AD3" si="7">IF(AG3&lt;&gt;"",1,"")</f>
        <v>1</v>
      </c>
      <c r="Z3" t="str">
        <f t="shared" si="7"/>
        <v/>
      </c>
      <c r="AA3" t="str">
        <f t="shared" si="7"/>
        <v/>
      </c>
      <c r="AB3" t="str">
        <f t="shared" si="7"/>
        <v/>
      </c>
      <c r="AC3" t="str">
        <f t="shared" si="7"/>
        <v/>
      </c>
      <c r="AD3" t="str">
        <f t="shared" si="7"/>
        <v/>
      </c>
      <c r="AF3" s="339" t="str">
        <f>B3</f>
        <v>Nuova Costruzione</v>
      </c>
      <c r="AG3" t="str">
        <f>IF(C3&lt;&gt;"",IF($B3='Determinazione classe'!$D$55,CC_Parametri!C3,""),"")</f>
        <v>Residenziale</v>
      </c>
      <c r="AH3" t="str">
        <f>IF(D3&lt;&gt;"",IF(AND($B3='Determinazione classe'!$D$55,$C3='Determinazione classe'!$D$56),D3,""),"")</f>
        <v/>
      </c>
      <c r="AI3" t="str">
        <f>IF(E3&lt;&gt;"",IF(AND($B3='Determinazione classe'!$D$55,$C3='Determinazione classe'!$D$56,$D3='Determinazione classe'!$D$57),E3,""),"")</f>
        <v/>
      </c>
      <c r="AJ3" t="str">
        <f>IF(F3&lt;&gt;"",IF(AND($B3='Determinazione classe'!$D$55,$C3='Determinazione classe'!$D$56,$D3='Determinazione classe'!$D$57,$E3='Determinazione classe'!$D$58),F3,""),"")</f>
        <v/>
      </c>
      <c r="AK3" t="str">
        <f>IF(G3&lt;&gt;"",IF(AND($B3='Determinazione classe'!$D$55,$C3='Determinazione classe'!$D$56,$D3='Determinazione classe'!$D$57,$E3='Determinazione classe'!$D$58,$F3='Determinazione classe'!$D$59),G3,""),"")</f>
        <v/>
      </c>
      <c r="AL3" t="str">
        <f>IF(H3&lt;&gt;"",IF(AND($B3='Determinazione classe'!$D$55,$C3='Determinazione classe'!$D$56,$D3='Determinazione classe'!$D$57,$E3='Determinazione classe'!$D$58,$F3='Determinazione classe'!$D$59,$G3='Determinazione classe'!$D$60),H3,""),"")</f>
        <v/>
      </c>
      <c r="AR3">
        <v>1</v>
      </c>
      <c r="AS3" s="375" t="str">
        <f>IFERROR(VLOOKUP(AR3,BC:BK,9,FALSE),"")</f>
        <v>Nuova Costruzione</v>
      </c>
      <c r="AT3" s="375" t="str">
        <f t="shared" ref="AT3:AY3" si="8">IFERROR(VLOOKUP($O3,BD:BL,9,FALSE),"")</f>
        <v>Residenziale</v>
      </c>
      <c r="AU3" s="375" t="str">
        <f t="shared" si="8"/>
        <v/>
      </c>
      <c r="AV3" s="375" t="str">
        <f t="shared" si="8"/>
        <v/>
      </c>
      <c r="AW3" s="375" t="str">
        <f t="shared" si="8"/>
        <v/>
      </c>
      <c r="AX3" s="375" t="str">
        <f t="shared" si="8"/>
        <v/>
      </c>
      <c r="AY3" s="375" t="str">
        <f t="shared" si="8"/>
        <v/>
      </c>
      <c r="BC3">
        <f>IF(BK3&lt;&gt;"",1,"")</f>
        <v>1</v>
      </c>
      <c r="BD3">
        <f t="shared" ref="BD3:BI3" si="9">IF(BL3&lt;&gt;"",1,"")</f>
        <v>1</v>
      </c>
      <c r="BE3" t="str">
        <f t="shared" si="9"/>
        <v/>
      </c>
      <c r="BF3" t="str">
        <f t="shared" si="9"/>
        <v/>
      </c>
      <c r="BG3" t="str">
        <f t="shared" si="9"/>
        <v/>
      </c>
      <c r="BH3" t="str">
        <f t="shared" si="9"/>
        <v/>
      </c>
      <c r="BI3" t="str">
        <f t="shared" si="9"/>
        <v/>
      </c>
      <c r="BK3" t="str">
        <f t="shared" ref="BK3:BQ3" si="10">IF(B3&lt;&gt;"",B3,"")</f>
        <v>Nuova Costruzione</v>
      </c>
      <c r="BL3" t="str">
        <f t="shared" si="10"/>
        <v>Residenziale</v>
      </c>
      <c r="BM3" t="str">
        <f t="shared" si="10"/>
        <v/>
      </c>
      <c r="BN3" t="str">
        <f t="shared" si="10"/>
        <v/>
      </c>
      <c r="BO3" t="str">
        <f t="shared" si="10"/>
        <v/>
      </c>
      <c r="BP3" t="str">
        <f t="shared" si="10"/>
        <v/>
      </c>
      <c r="BQ3" t="str">
        <f t="shared" si="10"/>
        <v/>
      </c>
    </row>
    <row r="4" spans="1:69" ht="15" x14ac:dyDescent="0.25">
      <c r="A4" s="342" t="str">
        <f t="shared" ref="A4:A67" si="11">CONCATENATE(B4,C4,D4,E4,F4,G4,H4)</f>
        <v>Ristrutturazione e/o demolizione e ricostruzioneResidenziale</v>
      </c>
      <c r="B4" s="346" t="s">
        <v>16795</v>
      </c>
      <c r="C4" s="346" t="s">
        <v>192</v>
      </c>
      <c r="D4" s="985"/>
      <c r="E4" s="346"/>
      <c r="F4" s="345"/>
      <c r="G4" s="345"/>
      <c r="H4" s="345"/>
      <c r="I4" s="533">
        <v>287.91000000000003</v>
      </c>
      <c r="J4" s="516" t="s">
        <v>348</v>
      </c>
      <c r="K4" s="516"/>
      <c r="L4" s="534" t="s">
        <v>130</v>
      </c>
      <c r="M4" s="534" t="s">
        <v>192</v>
      </c>
      <c r="O4">
        <f>+O3+1</f>
        <v>2</v>
      </c>
      <c r="P4" s="375" t="str">
        <f>IFERROR(VLOOKUP(O3,X:AF,9,FALSE),"")</f>
        <v>Nuova Costruzione</v>
      </c>
      <c r="Q4" s="375" t="str">
        <f t="shared" ref="Q4:Q67" si="12">IFERROR(VLOOKUP(O4,Y:AG,9,FALSE),"")</f>
        <v>Commerciali, direzionali o turistiche</v>
      </c>
      <c r="R4" s="375" t="str">
        <f t="shared" ref="R4:R67" si="13">IFERROR(VLOOKUP(O4,Z:AH,9,FALSE),"")</f>
        <v/>
      </c>
      <c r="S4" s="375" t="str">
        <f t="shared" si="6"/>
        <v/>
      </c>
      <c r="T4" s="375" t="str">
        <f t="shared" ref="T4:T67" si="14">IFERROR(VLOOKUP($O4,AB:AJ,9,FALSE),"")</f>
        <v/>
      </c>
      <c r="U4" s="375" t="str">
        <f t="shared" ref="U4:U67" si="15">IFERROR(VLOOKUP($O4,AC:AK,9,FALSE),"")</f>
        <v/>
      </c>
      <c r="V4" s="375" t="str">
        <f t="shared" ref="V4:V67" si="16">IFERROR(VLOOKUP($O4,AD:AL,9,FALSE),"")</f>
        <v/>
      </c>
      <c r="X4">
        <f>IF(AF4&lt;&gt;"",MAX(X$3:X3)+1,"")</f>
        <v>2</v>
      </c>
      <c r="Y4" t="str">
        <f>IF(AG4&lt;&gt;"",MAX(Y$3:Y3)+1,"")</f>
        <v/>
      </c>
      <c r="Z4" t="str">
        <f>IF(AH4&lt;&gt;"",MAX(Z$3:Z3)+1,"")</f>
        <v/>
      </c>
      <c r="AA4" t="str">
        <f>IF(AI4&lt;&gt;"",MAX(AA$3:AA3)+1,"")</f>
        <v/>
      </c>
      <c r="AB4" t="str">
        <f>IF(AJ4&lt;&gt;"",MAX(AB$3:AB3)+1,"")</f>
        <v/>
      </c>
      <c r="AC4" t="str">
        <f>IF(AK4&lt;&gt;"",MAX(AC$3:AC3)+1,"")</f>
        <v/>
      </c>
      <c r="AD4" t="str">
        <f>IF(AL4&lt;&gt;"",MAX(AD$3:AD3)+1,"")</f>
        <v/>
      </c>
      <c r="AF4" t="str">
        <f>IF(B4="","",IF(COUNTIF(AF$3:$AI3,B4)=0,B4,""))</f>
        <v>Ristrutturazione e/o demolizione e ricostruzione</v>
      </c>
      <c r="AG4" t="str">
        <f>IF(C4&lt;&gt;"",IF(B4="","",IF($B4='Determinazione classe'!$D$55,IF(COUNTIF(AG$3:$AG3,$C4)=0,$C4,""),"")),"")</f>
        <v/>
      </c>
      <c r="AH4" t="str">
        <f>IF(D4&lt;&gt;"",IF(B4="","",IF(AND($B4='Determinazione classe'!$D$55,$C4='Determinazione classe'!$D$56),IF(COUNTIF(AH$3:AH3,$D4)=0,$D4,""),"")),"")</f>
        <v/>
      </c>
      <c r="AI4" t="str">
        <f>IF(E4&lt;&gt;"",IF(B4="","",IF(AND($B4='Determinazione classe'!$D$55,$C4='Determinazione classe'!$D$56,$D4='Determinazione classe'!$D$57),IF(COUNTIF(AI$3:AI3,$E4)=0,$E4,""),"")),"")</f>
        <v/>
      </c>
      <c r="AJ4" t="str">
        <f>IF(F4&lt;&gt;"",IF(B4="","",IF(AND($B4='Determinazione classe'!$D$55,$C4='Determinazione classe'!$D$56,$D4='Determinazione classe'!$D$57,$E4='Determinazione classe'!$D$58),IF(COUNTIF(AJ$3:AJ3,$F4)=0,$F4,""),"")),"")</f>
        <v/>
      </c>
      <c r="AK4" t="str">
        <f>IF(G4&lt;&gt;"",IF(B4="","",IF(AND($B4='Determinazione classe'!$D$55,$C4='Determinazione classe'!$D$56,$D4='Determinazione classe'!$D$57,$E4='Determinazione classe'!$D$58,$F4='Determinazione classe'!$D$59),IF(COUNTIF(AK$3:AK3,$G4)=0,$G4,""),"")),"")</f>
        <v/>
      </c>
      <c r="AL4" t="str">
        <f>IF(H4&lt;&gt;"",IF(B4="","",IF(AND($B4='Determinazione classe'!$D$55,$C4='Determinazione classe'!$D$56,$D4='Determinazione classe'!$D$57,$E4='Determinazione classe'!$D$58,$F4='Determinazione classe'!$D$59,$G4='Determinazione classe'!$D$60),IF(COUNTIF(AL$3:AL3,$H4)=0,$H4,""),"")),"")</f>
        <v/>
      </c>
      <c r="AR4">
        <f>+AR3+1</f>
        <v>2</v>
      </c>
      <c r="AS4" s="375" t="str">
        <f t="shared" ref="AS4:AS67" si="17">IFERROR(VLOOKUP(AR4,BC:BK,9,FALSE),"")</f>
        <v>Ristrutturazione e/o demolizione e ricostruzione</v>
      </c>
      <c r="AT4" s="375" t="str">
        <f t="shared" ref="AT4:AT67" si="18">IFERROR(VLOOKUP($O4,BD:BL,9,FALSE),"")</f>
        <v>Commerciali, direzionali o turistiche</v>
      </c>
      <c r="AU4" s="375" t="str">
        <f t="shared" ref="AU4:AU67" si="19">IFERROR(VLOOKUP($O4,BE:BM,9,FALSE),"")</f>
        <v/>
      </c>
      <c r="AV4" s="375" t="str">
        <f t="shared" ref="AV4:AV67" si="20">IFERROR(VLOOKUP($O4,BF:BN,9,FALSE),"")</f>
        <v/>
      </c>
      <c r="AW4" s="375" t="str">
        <f t="shared" ref="AW4:AW67" si="21">IFERROR(VLOOKUP($O4,BG:BO,9,FALSE),"")</f>
        <v/>
      </c>
      <c r="AX4" s="375" t="str">
        <f t="shared" ref="AX4:AX67" si="22">IFERROR(VLOOKUP($O4,BH:BP,9,FALSE),"")</f>
        <v/>
      </c>
      <c r="AY4" s="375" t="str">
        <f t="shared" ref="AY4:AY67" si="23">IFERROR(VLOOKUP($O4,BI:BQ,9,FALSE),"")</f>
        <v/>
      </c>
      <c r="BC4">
        <f>IF(BK4&lt;&gt;"",MAX(BC$3:BC3)+1,"")</f>
        <v>2</v>
      </c>
      <c r="BD4" t="str">
        <f>IF(BL4&lt;&gt;"",MAX(BD$3:BD3)+1,"")</f>
        <v/>
      </c>
      <c r="BE4" t="str">
        <f>IF(BM4&lt;&gt;"",MAX(BE$3:BE3)+1,"")</f>
        <v/>
      </c>
      <c r="BF4" t="str">
        <f>IF(BN4&lt;&gt;"",MAX(BF$3:BF3)+1,"")</f>
        <v/>
      </c>
      <c r="BG4" t="str">
        <f>IF(BO4&lt;&gt;"",MAX(BG$3:BG3)+1,"")</f>
        <v/>
      </c>
      <c r="BH4" t="str">
        <f>IF(BP4&lt;&gt;"",MAX(BH$3:BH3)+1,"")</f>
        <v/>
      </c>
      <c r="BI4" t="str">
        <f>IF(BQ4&lt;&gt;"",MAX(BI$3:BI3)+1,"")</f>
        <v/>
      </c>
      <c r="BK4" t="str">
        <f>IF(B4&lt;&gt;"",IF(COUNTIF(BK$3:BK3,B4)&gt;0,"",B4),"")</f>
        <v>Ristrutturazione e/o demolizione e ricostruzione</v>
      </c>
      <c r="BL4" t="str">
        <f>IF(C4&lt;&gt;"",IF(COUNTIF(BL$3:BL3,C4)&gt;0,"",C4),"")</f>
        <v/>
      </c>
      <c r="BM4" t="str">
        <f>IF(D4&lt;&gt;"",IF(COUNTIF(BM$3:BM3,D4)&gt;0,"",D4),"")</f>
        <v/>
      </c>
      <c r="BN4" t="str">
        <f>IF(E4&lt;&gt;"",IF(COUNTIF(BN$3:BN3,E4)&gt;0,"",E4),"")</f>
        <v/>
      </c>
      <c r="BO4" t="str">
        <f>IF(F4&lt;&gt;"",IF(COUNTIF(BO$3:BO3,F4)&gt;0,"",F4),"")</f>
        <v/>
      </c>
      <c r="BP4" t="str">
        <f>IF(G4&lt;&gt;"",IF(COUNTIF(BP$3:BP3,G4)&gt;0,"",G4),"")</f>
        <v/>
      </c>
      <c r="BQ4" t="str">
        <f>IF(H4&lt;&gt;"",IF(COUNTIF(BQ$3:BQ3,H4)&gt;0,"",H4),"")</f>
        <v/>
      </c>
    </row>
    <row r="5" spans="1:69" ht="15" x14ac:dyDescent="0.2">
      <c r="A5" s="342" t="str">
        <f t="shared" si="11"/>
        <v>Nuova CostruzioneCommerciali, direzionali o turistiche</v>
      </c>
      <c r="B5" s="346" t="s">
        <v>306</v>
      </c>
      <c r="C5" s="346" t="s">
        <v>16796</v>
      </c>
      <c r="D5" s="989"/>
      <c r="E5" s="346"/>
      <c r="F5" s="345"/>
      <c r="G5" s="345"/>
      <c r="H5" s="345"/>
      <c r="I5" s="533">
        <v>221.4</v>
      </c>
      <c r="J5" s="516" t="s">
        <v>304</v>
      </c>
      <c r="K5" s="516">
        <v>0.1</v>
      </c>
      <c r="L5" s="534" t="s">
        <v>306</v>
      </c>
      <c r="M5" s="534" t="s">
        <v>311</v>
      </c>
      <c r="O5">
        <f t="shared" ref="O5:O68" si="24">+O4+1</f>
        <v>3</v>
      </c>
      <c r="P5" s="375" t="str">
        <f t="shared" ref="P5:P68" si="25">IFERROR(VLOOKUP(O4,X:AF,9,FALSE),"")</f>
        <v>Ristrutturazione e/o demolizione e ricostruzione</v>
      </c>
      <c r="Q5" s="375" t="str">
        <f t="shared" si="12"/>
        <v/>
      </c>
      <c r="R5" s="375" t="str">
        <f t="shared" si="13"/>
        <v/>
      </c>
      <c r="S5" s="375" t="str">
        <f t="shared" si="6"/>
        <v/>
      </c>
      <c r="T5" s="375" t="str">
        <f t="shared" si="14"/>
        <v/>
      </c>
      <c r="U5" s="375" t="str">
        <f t="shared" si="15"/>
        <v/>
      </c>
      <c r="V5" s="375" t="str">
        <f t="shared" si="16"/>
        <v/>
      </c>
      <c r="X5" t="str">
        <f>IF(AF5&lt;&gt;"",MAX(X$3:X4)+1,"")</f>
        <v/>
      </c>
      <c r="Y5">
        <f>IF(AG5&lt;&gt;"",MAX(Y$3:Y4)+1,"")</f>
        <v>2</v>
      </c>
      <c r="Z5" t="str">
        <f>IF(AH5&lt;&gt;"",MAX(Z$3:Z4)+1,"")</f>
        <v/>
      </c>
      <c r="AA5" t="str">
        <f>IF(AI5&lt;&gt;"",MAX(AA$3:AA4)+1,"")</f>
        <v/>
      </c>
      <c r="AB5" t="str">
        <f>IF(AJ5&lt;&gt;"",MAX(AB$3:AB4)+1,"")</f>
        <v/>
      </c>
      <c r="AC5" t="str">
        <f>IF(AK5&lt;&gt;"",MAX(AC$3:AC4)+1,"")</f>
        <v/>
      </c>
      <c r="AD5" t="str">
        <f>IF(AL5&lt;&gt;"",MAX(AD$3:AD4)+1,"")</f>
        <v/>
      </c>
      <c r="AF5" t="str">
        <f>IF(B5="","",IF(COUNTIF(AF$3:$AI4,B5)=0,B5,""))</f>
        <v/>
      </c>
      <c r="AG5" t="str">
        <f>IF(C5&lt;&gt;"",IF(B5="","",IF($B5='Determinazione classe'!$D$55,IF(COUNTIF(AG$3:$AG4,$C5)=0,$C5,""),"")),"")</f>
        <v>Commerciali, direzionali o turistiche</v>
      </c>
      <c r="AH5" t="str">
        <f>IF(D5&lt;&gt;"",IF(B5="","",IF(AND($B5='Determinazione classe'!$D$55,$C5='Determinazione classe'!$D$56),IF(COUNTIF(AH$3:AH4,$D5)=0,$D5,""),"")),"")</f>
        <v/>
      </c>
      <c r="AI5" t="str">
        <f>IF(E5&lt;&gt;"",IF(B5="","",IF(AND($B5='Determinazione classe'!$D$55,$C5='Determinazione classe'!$D$56,$D5='Determinazione classe'!$D$57),IF(COUNTIF(AI$3:AI4,$E5)=0,$E5,""),"")),"")</f>
        <v/>
      </c>
      <c r="AJ5" t="str">
        <f>IF(F5&lt;&gt;"",IF(B5="","",IF(AND($B5='Determinazione classe'!$D$55,$C5='Determinazione classe'!$D$56,$D5='Determinazione classe'!$D$57,$E5='Determinazione classe'!$D$58),IF(COUNTIF(AJ$3:AJ4,$F5)=0,$F5,""),"")),"")</f>
        <v/>
      </c>
      <c r="AK5" t="str">
        <f>IF(G5&lt;&gt;"",IF(B5="","",IF(AND($B5='Determinazione classe'!$D$55,$C5='Determinazione classe'!$D$56,$D5='Determinazione classe'!$D$57,$E5='Determinazione classe'!$D$58,$F5='Determinazione classe'!$D$59),IF(COUNTIF(AK$3:AK4,$G5)=0,$G5,""),"")),"")</f>
        <v/>
      </c>
      <c r="AL5" t="str">
        <f>IF(H5&lt;&gt;"",IF(B5="","",IF(AND($B5='Determinazione classe'!$D$55,$C5='Determinazione classe'!$D$56,$D5='Determinazione classe'!$D$57,$E5='Determinazione classe'!$D$58,$F5='Determinazione classe'!$D$59,$G5='Determinazione classe'!$D$60),IF(COUNTIF(AL$3:AL4,$H5)=0,$H5,""),"")),"")</f>
        <v/>
      </c>
      <c r="AR5">
        <f t="shared" ref="AR5:AR68" si="26">+AR4+1</f>
        <v>3</v>
      </c>
      <c r="AS5" s="375" t="str">
        <f t="shared" si="17"/>
        <v/>
      </c>
      <c r="AT5" s="375" t="str">
        <f t="shared" si="18"/>
        <v/>
      </c>
      <c r="AU5" s="375" t="str">
        <f t="shared" si="19"/>
        <v/>
      </c>
      <c r="AV5" s="375" t="str">
        <f t="shared" si="20"/>
        <v/>
      </c>
      <c r="AW5" s="375" t="str">
        <f t="shared" si="21"/>
        <v/>
      </c>
      <c r="AX5" s="375" t="str">
        <f t="shared" si="22"/>
        <v/>
      </c>
      <c r="AY5" s="375" t="str">
        <f t="shared" si="23"/>
        <v/>
      </c>
      <c r="BC5" t="str">
        <f>IF(BK5&lt;&gt;"",MAX(BC$3:BC4)+1,"")</f>
        <v/>
      </c>
      <c r="BD5">
        <f>IF(BL5&lt;&gt;"",MAX(BD$3:BD4)+1,"")</f>
        <v>2</v>
      </c>
      <c r="BE5" t="str">
        <f>IF(BM5&lt;&gt;"",MAX(BE$3:BE4)+1,"")</f>
        <v/>
      </c>
      <c r="BF5" t="str">
        <f>IF(BN5&lt;&gt;"",MAX(BF$3:BF4)+1,"")</f>
        <v/>
      </c>
      <c r="BG5" t="str">
        <f>IF(BO5&lt;&gt;"",MAX(BG$3:BG4)+1,"")</f>
        <v/>
      </c>
      <c r="BH5" t="str">
        <f>IF(BP5&lt;&gt;"",MAX(BH$3:BH4)+1,"")</f>
        <v/>
      </c>
      <c r="BI5" t="str">
        <f>IF(BQ5&lt;&gt;"",MAX(BI$3:BI4)+1,"")</f>
        <v/>
      </c>
      <c r="BK5" t="str">
        <f>IF(B5&lt;&gt;"",IF(COUNTIF(BK$3:BK4,B5)&gt;0,"",B5),"")</f>
        <v/>
      </c>
      <c r="BL5" t="str">
        <f>IF(C5&lt;&gt;"",IF(COUNTIF(BL$3:BL4,C5)&gt;0,"",C5),"")</f>
        <v>Commerciali, direzionali o turistiche</v>
      </c>
      <c r="BM5" t="str">
        <f>IF(D5&lt;&gt;"",IF(COUNTIF(BM$3:BM4,D5)&gt;0,"",D5),"")</f>
        <v/>
      </c>
      <c r="BN5" t="str">
        <f>IF(E5&lt;&gt;"",IF(COUNTIF(BN$3:BN4,E5)&gt;0,"",E5),"")</f>
        <v/>
      </c>
      <c r="BO5" t="str">
        <f>IF(F5&lt;&gt;"",IF(COUNTIF(BO$3:BO4,F5)&gt;0,"",F5),"")</f>
        <v/>
      </c>
      <c r="BP5" t="str">
        <f>IF(G5&lt;&gt;"",IF(COUNTIF(BP$3:BP4,G5)&gt;0,"",G5),"")</f>
        <v/>
      </c>
      <c r="BQ5" t="str">
        <f>IF(H5&lt;&gt;"",IF(COUNTIF(BQ$3:BQ4,H5)&gt;0,"",H5),"")</f>
        <v/>
      </c>
    </row>
    <row r="6" spans="1:69" ht="15" x14ac:dyDescent="0.2">
      <c r="A6" s="342" t="str">
        <f t="shared" si="11"/>
        <v>Ristrutturazione e/o demolizione e ricostruzioneCommerciali, direzionali o turistiche</v>
      </c>
      <c r="B6" s="346" t="s">
        <v>16795</v>
      </c>
      <c r="C6" s="346" t="s">
        <v>16796</v>
      </c>
      <c r="D6" s="989"/>
      <c r="E6" s="346"/>
      <c r="F6" s="345"/>
      <c r="G6" s="345"/>
      <c r="H6" s="345"/>
      <c r="I6" s="533">
        <v>221.4</v>
      </c>
      <c r="J6" s="516" t="s">
        <v>304</v>
      </c>
      <c r="K6" s="536">
        <v>0.1</v>
      </c>
      <c r="L6" s="534" t="s">
        <v>130</v>
      </c>
      <c r="M6" s="534" t="s">
        <v>311</v>
      </c>
      <c r="O6">
        <f t="shared" si="24"/>
        <v>4</v>
      </c>
      <c r="P6" s="375" t="str">
        <f t="shared" si="25"/>
        <v/>
      </c>
      <c r="Q6" s="375" t="str">
        <f t="shared" si="12"/>
        <v/>
      </c>
      <c r="R6" s="375" t="str">
        <f t="shared" si="13"/>
        <v/>
      </c>
      <c r="S6" s="375" t="str">
        <f t="shared" si="6"/>
        <v/>
      </c>
      <c r="T6" s="375" t="str">
        <f t="shared" si="14"/>
        <v/>
      </c>
      <c r="U6" s="375" t="str">
        <f t="shared" si="15"/>
        <v/>
      </c>
      <c r="V6" s="375" t="str">
        <f t="shared" si="16"/>
        <v/>
      </c>
      <c r="X6" t="str">
        <f>IF(AF6&lt;&gt;"",MAX(X$3:X5)+1,"")</f>
        <v/>
      </c>
      <c r="Y6" t="str">
        <f>IF(AG6&lt;&gt;"",MAX(Y$3:Y5)+1,"")</f>
        <v/>
      </c>
      <c r="Z6" t="str">
        <f>IF(AH6&lt;&gt;"",MAX(Z$3:Z5)+1,"")</f>
        <v/>
      </c>
      <c r="AA6" t="str">
        <f>IF(AI6&lt;&gt;"",MAX(AA$3:AA5)+1,"")</f>
        <v/>
      </c>
      <c r="AB6" t="str">
        <f>IF(AJ6&lt;&gt;"",MAX(AB$3:AB5)+1,"")</f>
        <v/>
      </c>
      <c r="AC6" t="str">
        <f>IF(AK6&lt;&gt;"",MAX(AC$3:AC5)+1,"")</f>
        <v/>
      </c>
      <c r="AD6" t="str">
        <f>IF(AL6&lt;&gt;"",MAX(AD$3:AD5)+1,"")</f>
        <v/>
      </c>
      <c r="AF6" t="str">
        <f>IF(B6="","",IF(COUNTIF(AF$3:$AI5,B6)=0,B6,""))</f>
        <v/>
      </c>
      <c r="AG6" t="str">
        <f>IF(C6&lt;&gt;"",IF(B6="","",IF($B6='Determinazione classe'!$D$55,IF(COUNTIF(AG$3:$AG5,$C6)=0,$C6,""),"")),"")</f>
        <v/>
      </c>
      <c r="AH6" t="str">
        <f>IF(D6&lt;&gt;"",IF(B6="","",IF(AND($B6='Determinazione classe'!$D$55,$C6='Determinazione classe'!$D$56),IF(COUNTIF(AH$3:AH5,$D6)=0,$D6,""),"")),"")</f>
        <v/>
      </c>
      <c r="AI6" t="str">
        <f>IF(E6&lt;&gt;"",IF(B6="","",IF(AND($B6='Determinazione classe'!$D$55,$C6='Determinazione classe'!$D$56,$D6='Determinazione classe'!$D$57),IF(COUNTIF(AI$3:AI5,$E6)=0,$E6,""),"")),"")</f>
        <v/>
      </c>
      <c r="AJ6" t="str">
        <f>IF(F6&lt;&gt;"",IF(B6="","",IF(AND($B6='Determinazione classe'!$D$55,$C6='Determinazione classe'!$D$56,$D6='Determinazione classe'!$D$57,$E6='Determinazione classe'!$D$58),IF(COUNTIF(AJ$3:AJ5,$F6)=0,$F6,""),"")),"")</f>
        <v/>
      </c>
      <c r="AK6" t="str">
        <f>IF(G6&lt;&gt;"",IF(B6="","",IF(AND($B6='Determinazione classe'!$D$55,$C6='Determinazione classe'!$D$56,$D6='Determinazione classe'!$D$57,$E6='Determinazione classe'!$D$58,$F6='Determinazione classe'!$D$59),IF(COUNTIF(AK$3:AK5,$G6)=0,$G6,""),"")),"")</f>
        <v/>
      </c>
      <c r="AL6" t="str">
        <f>IF(H6&lt;&gt;"",IF(B6="","",IF(AND($B6='Determinazione classe'!$D$55,$C6='Determinazione classe'!$D$56,$D6='Determinazione classe'!$D$57,$E6='Determinazione classe'!$D$58,$F6='Determinazione classe'!$D$59,$G6='Determinazione classe'!$D$60),IF(COUNTIF(AL$3:AL5,$H6)=0,$H6,""),"")),"")</f>
        <v/>
      </c>
      <c r="AR6">
        <f t="shared" si="26"/>
        <v>4</v>
      </c>
      <c r="AS6" s="375" t="str">
        <f t="shared" si="17"/>
        <v/>
      </c>
      <c r="AT6" s="375" t="str">
        <f t="shared" si="18"/>
        <v/>
      </c>
      <c r="AU6" s="375" t="str">
        <f t="shared" si="19"/>
        <v/>
      </c>
      <c r="AV6" s="375" t="str">
        <f t="shared" si="20"/>
        <v/>
      </c>
      <c r="AW6" s="375" t="str">
        <f t="shared" si="21"/>
        <v/>
      </c>
      <c r="AX6" s="375" t="str">
        <f t="shared" si="22"/>
        <v/>
      </c>
      <c r="AY6" s="375" t="str">
        <f t="shared" si="23"/>
        <v/>
      </c>
      <c r="BC6" t="str">
        <f>IF(BK6&lt;&gt;"",MAX(BC$3:BC5)+1,"")</f>
        <v/>
      </c>
      <c r="BD6" t="str">
        <f>IF(BL6&lt;&gt;"",MAX(BD$3:BD5)+1,"")</f>
        <v/>
      </c>
      <c r="BE6" t="str">
        <f>IF(BM6&lt;&gt;"",MAX(BE$3:BE5)+1,"")</f>
        <v/>
      </c>
      <c r="BF6" t="str">
        <f>IF(BN6&lt;&gt;"",MAX(BF$3:BF5)+1,"")</f>
        <v/>
      </c>
      <c r="BG6" t="str">
        <f>IF(BO6&lt;&gt;"",MAX(BG$3:BG5)+1,"")</f>
        <v/>
      </c>
      <c r="BH6" t="str">
        <f>IF(BP6&lt;&gt;"",MAX(BH$3:BH5)+1,"")</f>
        <v/>
      </c>
      <c r="BI6" t="str">
        <f>IF(BQ6&lt;&gt;"",MAX(BI$3:BI5)+1,"")</f>
        <v/>
      </c>
      <c r="BK6" t="str">
        <f>IF(B6&lt;&gt;"",IF(COUNTIF(BK$3:BK5,B6)&gt;0,"",B6),"")</f>
        <v/>
      </c>
      <c r="BL6" t="str">
        <f>IF(C6&lt;&gt;"",IF(COUNTIF(BL$3:BL5,C6)&gt;0,"",C6),"")</f>
        <v/>
      </c>
      <c r="BM6" t="str">
        <f>IF(D6&lt;&gt;"",IF(COUNTIF(BM$3:BM5,D6)&gt;0,"",D6),"")</f>
        <v/>
      </c>
      <c r="BN6" t="str">
        <f>IF(E6&lt;&gt;"",IF(COUNTIF(BN$3:BN5,E6)&gt;0,"",E6),"")</f>
        <v/>
      </c>
      <c r="BO6" t="str">
        <f>IF(F6&lt;&gt;"",IF(COUNTIF(BO$3:BO5,F6)&gt;0,"",F6),"")</f>
        <v/>
      </c>
      <c r="BP6" t="str">
        <f>IF(G6&lt;&gt;"",IF(COUNTIF(BP$3:BP5,G6)&gt;0,"",G6),"")</f>
        <v/>
      </c>
      <c r="BQ6" t="str">
        <f>IF(H6&lt;&gt;"",IF(COUNTIF(BQ$3:BQ5,H6)&gt;0,"",H6),"")</f>
        <v/>
      </c>
    </row>
    <row r="7" spans="1:69" ht="15" x14ac:dyDescent="0.2">
      <c r="A7" s="342" t="str">
        <f t="shared" si="11"/>
        <v/>
      </c>
      <c r="B7" s="346"/>
      <c r="C7" s="346"/>
      <c r="D7" s="989"/>
      <c r="E7" s="346"/>
      <c r="F7" s="346"/>
      <c r="G7" s="346"/>
      <c r="H7" s="346"/>
      <c r="I7" s="533"/>
      <c r="J7" s="516"/>
      <c r="K7" s="536"/>
      <c r="L7" s="534"/>
      <c r="M7" s="534"/>
      <c r="O7">
        <f t="shared" si="24"/>
        <v>5</v>
      </c>
      <c r="P7" s="375" t="str">
        <f t="shared" si="25"/>
        <v/>
      </c>
      <c r="Q7" s="375" t="str">
        <f t="shared" si="12"/>
        <v/>
      </c>
      <c r="R7" s="375" t="str">
        <f t="shared" si="13"/>
        <v/>
      </c>
      <c r="S7" s="375" t="str">
        <f t="shared" si="6"/>
        <v/>
      </c>
      <c r="T7" s="375" t="str">
        <f t="shared" si="14"/>
        <v/>
      </c>
      <c r="U7" s="375" t="str">
        <f t="shared" si="15"/>
        <v/>
      </c>
      <c r="V7" s="375" t="str">
        <f t="shared" si="16"/>
        <v/>
      </c>
      <c r="X7" t="str">
        <f>IF(AF7&lt;&gt;"",MAX(X$3:X6)+1,"")</f>
        <v/>
      </c>
      <c r="Y7" t="str">
        <f>IF(AG7&lt;&gt;"",MAX(Y$3:Y6)+1,"")</f>
        <v/>
      </c>
      <c r="Z7" t="str">
        <f>IF(AH7&lt;&gt;"",MAX(Z$3:Z6)+1,"")</f>
        <v/>
      </c>
      <c r="AA7" t="str">
        <f>IF(AI7&lt;&gt;"",MAX(AA$3:AA6)+1,"")</f>
        <v/>
      </c>
      <c r="AB7" t="str">
        <f>IF(AJ7&lt;&gt;"",MAX(AB$3:AB6)+1,"")</f>
        <v/>
      </c>
      <c r="AC7" t="str">
        <f>IF(AK7&lt;&gt;"",MAX(AC$3:AC6)+1,"")</f>
        <v/>
      </c>
      <c r="AD7" t="str">
        <f>IF(AL7&lt;&gt;"",MAX(AD$3:AD6)+1,"")</f>
        <v/>
      </c>
      <c r="AF7" t="str">
        <f>IF(B7="","",IF(COUNTIF(AF$3:$AI6,B7)=0,B7,""))</f>
        <v/>
      </c>
      <c r="AG7" t="str">
        <f>IF(C7&lt;&gt;"",IF(B7="","",IF($B7='Determinazione classe'!$D$55,IF(COUNTIF(AG$3:$AG6,$C7)=0,$C7,""),"")),"")</f>
        <v/>
      </c>
      <c r="AH7" t="str">
        <f>IF(D7&lt;&gt;"",IF(B7="","",IF(AND($B7='Determinazione classe'!$D$55,$C7='Determinazione classe'!$D$56),IF(COUNTIF(AH$3:AH6,$D7)=0,$D7,""),"")),"")</f>
        <v/>
      </c>
      <c r="AI7" t="str">
        <f>IF(E7&lt;&gt;"",IF(B7="","",IF(AND($B7='Determinazione classe'!$D$55,$C7='Determinazione classe'!$D$56,$D7='Determinazione classe'!$D$57),IF(COUNTIF(AI$3:AI6,$E7)=0,$E7,""),"")),"")</f>
        <v/>
      </c>
      <c r="AJ7" t="str">
        <f>IF(F7&lt;&gt;"",IF(B7="","",IF(AND($B7='Determinazione classe'!$D$55,$C7='Determinazione classe'!$D$56,$D7='Determinazione classe'!$D$57,$E7='Determinazione classe'!$D$58),IF(COUNTIF(AJ$3:AJ6,$F7)=0,$F7,""),"")),"")</f>
        <v/>
      </c>
      <c r="AK7" t="str">
        <f>IF(G7&lt;&gt;"",IF(B7="","",IF(AND($B7='Determinazione classe'!$D$55,$C7='Determinazione classe'!$D$56,$D7='Determinazione classe'!$D$57,$E7='Determinazione classe'!$D$58,$F7='Determinazione classe'!$D$59),IF(COUNTIF(AK$3:AK6,$G7)=0,$G7,""),"")),"")</f>
        <v/>
      </c>
      <c r="AL7" t="str">
        <f>IF(H7&lt;&gt;"",IF(B7="","",IF(AND($B7='Determinazione classe'!$D$55,$C7='Determinazione classe'!$D$56,$D7='Determinazione classe'!$D$57,$E7='Determinazione classe'!$D$58,$F7='Determinazione classe'!$D$59,$G7='Determinazione classe'!$D$60),IF(COUNTIF(AL$3:AL6,$H7)=0,$H7,""),"")),"")</f>
        <v/>
      </c>
      <c r="AR7">
        <f t="shared" si="26"/>
        <v>5</v>
      </c>
      <c r="AS7" s="375" t="str">
        <f t="shared" si="17"/>
        <v/>
      </c>
      <c r="AT7" s="375" t="str">
        <f t="shared" si="18"/>
        <v/>
      </c>
      <c r="AU7" s="375" t="str">
        <f t="shared" si="19"/>
        <v/>
      </c>
      <c r="AV7" s="375" t="str">
        <f t="shared" si="20"/>
        <v/>
      </c>
      <c r="AW7" s="375" t="str">
        <f t="shared" si="21"/>
        <v/>
      </c>
      <c r="AX7" s="375" t="str">
        <f t="shared" si="22"/>
        <v/>
      </c>
      <c r="AY7" s="375" t="str">
        <f t="shared" si="23"/>
        <v/>
      </c>
      <c r="BC7" t="str">
        <f>IF(BK7&lt;&gt;"",MAX(BC$3:BC6)+1,"")</f>
        <v/>
      </c>
      <c r="BD7" t="str">
        <f>IF(BL7&lt;&gt;"",MAX(BD$3:BD6)+1,"")</f>
        <v/>
      </c>
      <c r="BE7" t="str">
        <f>IF(BM7&lt;&gt;"",MAX(BE$3:BE6)+1,"")</f>
        <v/>
      </c>
      <c r="BF7" t="str">
        <f>IF(BN7&lt;&gt;"",MAX(BF$3:BF6)+1,"")</f>
        <v/>
      </c>
      <c r="BG7" t="str">
        <f>IF(BO7&lt;&gt;"",MAX(BG$3:BG6)+1,"")</f>
        <v/>
      </c>
      <c r="BH7" t="str">
        <f>IF(BP7&lt;&gt;"",MAX(BH$3:BH6)+1,"")</f>
        <v/>
      </c>
      <c r="BI7" t="str">
        <f>IF(BQ7&lt;&gt;"",MAX(BI$3:BI6)+1,"")</f>
        <v/>
      </c>
      <c r="BK7" t="str">
        <f>IF(B7&lt;&gt;"",IF(COUNTIF(BK$3:BK6,B7)&gt;0,"",B7),"")</f>
        <v/>
      </c>
      <c r="BL7" t="str">
        <f>IF(C7&lt;&gt;"",IF(COUNTIF(BL$3:BL6,C7)&gt;0,"",C7),"")</f>
        <v/>
      </c>
      <c r="BM7" t="str">
        <f>IF(D7&lt;&gt;"",IF(COUNTIF(BM$3:BM6,D7)&gt;0,"",D7),"")</f>
        <v/>
      </c>
      <c r="BN7" t="str">
        <f>IF(E7&lt;&gt;"",IF(COUNTIF(BN$3:BN6,E7)&gt;0,"",E7),"")</f>
        <v/>
      </c>
      <c r="BO7" t="str">
        <f>IF(F7&lt;&gt;"",IF(COUNTIF(BO$3:BO6,F7)&gt;0,"",F7),"")</f>
        <v/>
      </c>
      <c r="BP7" t="str">
        <f>IF(G7&lt;&gt;"",IF(COUNTIF(BP$3:BP6,G7)&gt;0,"",G7),"")</f>
        <v/>
      </c>
      <c r="BQ7" t="str">
        <f>IF(H7&lt;&gt;"",IF(COUNTIF(BQ$3:BQ6,H7)&gt;0,"",H7),"")</f>
        <v/>
      </c>
    </row>
    <row r="8" spans="1:69" ht="15" x14ac:dyDescent="0.2">
      <c r="A8" s="342" t="str">
        <f t="shared" si="11"/>
        <v/>
      </c>
      <c r="B8" s="346"/>
      <c r="C8" s="346"/>
      <c r="D8" s="989"/>
      <c r="E8" s="346"/>
      <c r="F8" s="345"/>
      <c r="G8" s="345"/>
      <c r="H8" s="345"/>
      <c r="I8" s="533"/>
      <c r="J8" s="516"/>
      <c r="K8" s="536"/>
      <c r="L8" s="534"/>
      <c r="M8" s="534"/>
      <c r="O8">
        <f t="shared" si="24"/>
        <v>6</v>
      </c>
      <c r="P8" s="375" t="str">
        <f t="shared" si="25"/>
        <v/>
      </c>
      <c r="Q8" s="375" t="str">
        <f t="shared" si="12"/>
        <v/>
      </c>
      <c r="R8" s="375" t="str">
        <f t="shared" si="13"/>
        <v/>
      </c>
      <c r="S8" s="375" t="str">
        <f t="shared" si="6"/>
        <v/>
      </c>
      <c r="T8" s="375" t="str">
        <f t="shared" si="14"/>
        <v/>
      </c>
      <c r="U8" s="375" t="str">
        <f t="shared" si="15"/>
        <v/>
      </c>
      <c r="V8" s="375" t="str">
        <f t="shared" si="16"/>
        <v/>
      </c>
      <c r="X8" t="str">
        <f>IF(AF8&lt;&gt;"",MAX(X$3:X7)+1,"")</f>
        <v/>
      </c>
      <c r="Y8" t="str">
        <f>IF(AG8&lt;&gt;"",MAX(Y$3:Y7)+1,"")</f>
        <v/>
      </c>
      <c r="Z8" t="str">
        <f>IF(AH8&lt;&gt;"",MAX(Z$3:Z7)+1,"")</f>
        <v/>
      </c>
      <c r="AA8" t="str">
        <f>IF(AI8&lt;&gt;"",MAX(AA$3:AA7)+1,"")</f>
        <v/>
      </c>
      <c r="AB8" t="str">
        <f>IF(AJ8&lt;&gt;"",MAX(AB$3:AB7)+1,"")</f>
        <v/>
      </c>
      <c r="AC8" t="str">
        <f>IF(AK8&lt;&gt;"",MAX(AC$3:AC7)+1,"")</f>
        <v/>
      </c>
      <c r="AD8" t="str">
        <f>IF(AL8&lt;&gt;"",MAX(AD$3:AD7)+1,"")</f>
        <v/>
      </c>
      <c r="AF8" t="str">
        <f>IF(B8="","",IF(COUNTIF(AF$3:$AI7,B8)=0,B8,""))</f>
        <v/>
      </c>
      <c r="AG8" t="str">
        <f>IF(C8&lt;&gt;"",IF(B8="","",IF($B8='Determinazione classe'!$D$55,IF(COUNTIF(AG$3:$AG7,$C8)=0,$C8,""),"")),"")</f>
        <v/>
      </c>
      <c r="AH8" t="str">
        <f>IF(D8&lt;&gt;"",IF(B8="","",IF(AND($B8='Determinazione classe'!$D$55,$C8='Determinazione classe'!$D$56),IF(COUNTIF(AH$3:AH7,$D8)=0,$D8,""),"")),"")</f>
        <v/>
      </c>
      <c r="AI8" t="str">
        <f>IF(E8&lt;&gt;"",IF(B8="","",IF(AND($B8='Determinazione classe'!$D$55,$C8='Determinazione classe'!$D$56,$D8='Determinazione classe'!$D$57),IF(COUNTIF(AI$3:AI7,$E8)=0,$E8,""),"")),"")</f>
        <v/>
      </c>
      <c r="AJ8" t="str">
        <f>IF(F8&lt;&gt;"",IF(B8="","",IF(AND($B8='Determinazione classe'!$D$55,$C8='Determinazione classe'!$D$56,$D8='Determinazione classe'!$D$57,$E8='Determinazione classe'!$D$58),IF(COUNTIF(AJ$3:AJ7,$F8)=0,$F8,""),"")),"")</f>
        <v/>
      </c>
      <c r="AK8" t="str">
        <f>IF(G8&lt;&gt;"",IF(B8="","",IF(AND($B8='Determinazione classe'!$D$55,$C8='Determinazione classe'!$D$56,$D8='Determinazione classe'!$D$57,$E8='Determinazione classe'!$D$58,$F8='Determinazione classe'!$D$59),IF(COUNTIF(AK$3:AK7,$G8)=0,$G8,""),"")),"")</f>
        <v/>
      </c>
      <c r="AL8" t="str">
        <f>IF(H8&lt;&gt;"",IF(B8="","",IF(AND($B8='Determinazione classe'!$D$55,$C8='Determinazione classe'!$D$56,$D8='Determinazione classe'!$D$57,$E8='Determinazione classe'!$D$58,$F8='Determinazione classe'!$D$59,$G8='Determinazione classe'!$D$60),IF(COUNTIF(AL$3:AL7,$H8)=0,$H8,""),"")),"")</f>
        <v/>
      </c>
      <c r="AR8">
        <f t="shared" si="26"/>
        <v>6</v>
      </c>
      <c r="AS8" s="375" t="str">
        <f t="shared" si="17"/>
        <v/>
      </c>
      <c r="AT8" s="375" t="str">
        <f t="shared" si="18"/>
        <v/>
      </c>
      <c r="AU8" s="375" t="str">
        <f t="shared" si="19"/>
        <v/>
      </c>
      <c r="AV8" s="375" t="str">
        <f t="shared" si="20"/>
        <v/>
      </c>
      <c r="AW8" s="375" t="str">
        <f t="shared" si="21"/>
        <v/>
      </c>
      <c r="AX8" s="375" t="str">
        <f t="shared" si="22"/>
        <v/>
      </c>
      <c r="AY8" s="375" t="str">
        <f t="shared" si="23"/>
        <v/>
      </c>
      <c r="BC8" t="str">
        <f>IF(BK8&lt;&gt;"",MAX(BC$3:BC7)+1,"")</f>
        <v/>
      </c>
      <c r="BD8" t="str">
        <f>IF(BL8&lt;&gt;"",MAX(BD$3:BD7)+1,"")</f>
        <v/>
      </c>
      <c r="BE8" t="str">
        <f>IF(BM8&lt;&gt;"",MAX(BE$3:BE7)+1,"")</f>
        <v/>
      </c>
      <c r="BF8" t="str">
        <f>IF(BN8&lt;&gt;"",MAX(BF$3:BF7)+1,"")</f>
        <v/>
      </c>
      <c r="BG8" t="str">
        <f>IF(BO8&lt;&gt;"",MAX(BG$3:BG7)+1,"")</f>
        <v/>
      </c>
      <c r="BH8" t="str">
        <f>IF(BP8&lt;&gt;"",MAX(BH$3:BH7)+1,"")</f>
        <v/>
      </c>
      <c r="BI8" t="str">
        <f>IF(BQ8&lt;&gt;"",MAX(BI$3:BI7)+1,"")</f>
        <v/>
      </c>
      <c r="BK8" t="str">
        <f>IF(B8&lt;&gt;"",IF(COUNTIF(BK$3:BK7,B8)&gt;0,"",B8),"")</f>
        <v/>
      </c>
      <c r="BL8" t="str">
        <f>IF(C8&lt;&gt;"",IF(COUNTIF(BL$3:BL7,C8)&gt;0,"",C8),"")</f>
        <v/>
      </c>
      <c r="BM8" t="str">
        <f>IF(D8&lt;&gt;"",IF(COUNTIF(BM$3:BM7,D8)&gt;0,"",D8),"")</f>
        <v/>
      </c>
      <c r="BN8" t="str">
        <f>IF(E8&lt;&gt;"",IF(COUNTIF(BN$3:BN7,E8)&gt;0,"",E8),"")</f>
        <v/>
      </c>
      <c r="BO8" t="str">
        <f>IF(F8&lt;&gt;"",IF(COUNTIF(BO$3:BO7,F8)&gt;0,"",F8),"")</f>
        <v/>
      </c>
      <c r="BP8" t="str">
        <f>IF(G8&lt;&gt;"",IF(COUNTIF(BP$3:BP7,G8)&gt;0,"",G8),"")</f>
        <v/>
      </c>
      <c r="BQ8" t="str">
        <f>IF(H8&lt;&gt;"",IF(COUNTIF(BQ$3:BQ7,H8)&gt;0,"",H8),"")</f>
        <v/>
      </c>
    </row>
    <row r="9" spans="1:69" ht="15" x14ac:dyDescent="0.2">
      <c r="A9" s="342" t="str">
        <f t="shared" si="11"/>
        <v/>
      </c>
      <c r="B9" s="346"/>
      <c r="C9" s="346"/>
      <c r="D9" s="989"/>
      <c r="E9" s="346"/>
      <c r="F9" s="345"/>
      <c r="G9" s="345"/>
      <c r="H9" s="345"/>
      <c r="I9" s="533"/>
      <c r="J9" s="516"/>
      <c r="K9" s="516"/>
      <c r="L9" s="534"/>
      <c r="M9" s="534"/>
      <c r="O9">
        <f t="shared" si="24"/>
        <v>7</v>
      </c>
      <c r="P9" s="375" t="str">
        <f t="shared" si="25"/>
        <v/>
      </c>
      <c r="Q9" s="375" t="str">
        <f t="shared" si="12"/>
        <v/>
      </c>
      <c r="R9" s="375" t="str">
        <f t="shared" si="13"/>
        <v/>
      </c>
      <c r="S9" s="375" t="str">
        <f t="shared" si="6"/>
        <v/>
      </c>
      <c r="T9" s="375" t="str">
        <f t="shared" si="14"/>
        <v/>
      </c>
      <c r="U9" s="375" t="str">
        <f t="shared" si="15"/>
        <v/>
      </c>
      <c r="V9" s="375" t="str">
        <f t="shared" si="16"/>
        <v/>
      </c>
      <c r="X9" t="str">
        <f>IF(AF9&lt;&gt;"",MAX(X$3:X8)+1,"")</f>
        <v/>
      </c>
      <c r="Y9" t="str">
        <f>IF(AG9&lt;&gt;"",MAX(Y$3:Y8)+1,"")</f>
        <v/>
      </c>
      <c r="Z9" t="str">
        <f>IF(AH9&lt;&gt;"",MAX(Z$3:Z8)+1,"")</f>
        <v/>
      </c>
      <c r="AA9" t="str">
        <f>IF(AI9&lt;&gt;"",MAX(AA$3:AA8)+1,"")</f>
        <v/>
      </c>
      <c r="AB9" t="str">
        <f>IF(AJ9&lt;&gt;"",MAX(AB$3:AB8)+1,"")</f>
        <v/>
      </c>
      <c r="AC9" t="str">
        <f>IF(AK9&lt;&gt;"",MAX(AC$3:AC8)+1,"")</f>
        <v/>
      </c>
      <c r="AD9" t="str">
        <f>IF(AL9&lt;&gt;"",MAX(AD$3:AD8)+1,"")</f>
        <v/>
      </c>
      <c r="AF9" t="str">
        <f>IF(B9="","",IF(COUNTIF(AF$3:$AI8,B9)=0,B9,""))</f>
        <v/>
      </c>
      <c r="AG9" t="str">
        <f>IF(C9&lt;&gt;"",IF(B9="","",IF($B9='Determinazione classe'!$D$55,IF(COUNTIF(AG$3:$AG8,$C9)=0,$C9,""),"")),"")</f>
        <v/>
      </c>
      <c r="AH9" t="str">
        <f>IF(D9&lt;&gt;"",IF(B9="","",IF(AND($B9='Determinazione classe'!$D$55,$C9='Determinazione classe'!$D$56),IF(COUNTIF(AH$3:AH8,$D9)=0,$D9,""),"")),"")</f>
        <v/>
      </c>
      <c r="AI9" t="str">
        <f>IF(E9&lt;&gt;"",IF(B9="","",IF(AND($B9='Determinazione classe'!$D$55,$C9='Determinazione classe'!$D$56,$D9='Determinazione classe'!$D$57),IF(COUNTIF(AI$3:AI8,$E9)=0,$E9,""),"")),"")</f>
        <v/>
      </c>
      <c r="AJ9" t="str">
        <f>IF(F9&lt;&gt;"",IF(B9="","",IF(AND($B9='Determinazione classe'!$D$55,$C9='Determinazione classe'!$D$56,$D9='Determinazione classe'!$D$57,$E9='Determinazione classe'!$D$58),IF(COUNTIF(AJ$3:AJ8,$F9)=0,$F9,""),"")),"")</f>
        <v/>
      </c>
      <c r="AK9" t="str">
        <f>IF(G9&lt;&gt;"",IF(B9="","",IF(AND($B9='Determinazione classe'!$D$55,$C9='Determinazione classe'!$D$56,$D9='Determinazione classe'!$D$57,$E9='Determinazione classe'!$D$58,$F9='Determinazione classe'!$D$59),IF(COUNTIF(AK$3:AK8,$G9)=0,$G9,""),"")),"")</f>
        <v/>
      </c>
      <c r="AL9" t="str">
        <f>IF(H9&lt;&gt;"",IF(B9="","",IF(AND($B9='Determinazione classe'!$D$55,$C9='Determinazione classe'!$D$56,$D9='Determinazione classe'!$D$57,$E9='Determinazione classe'!$D$58,$F9='Determinazione classe'!$D$59,$G9='Determinazione classe'!$D$60),IF(COUNTIF(AL$3:AL8,$H9)=0,$H9,""),"")),"")</f>
        <v/>
      </c>
      <c r="AR9">
        <f t="shared" si="26"/>
        <v>7</v>
      </c>
      <c r="AS9" s="375" t="str">
        <f t="shared" si="17"/>
        <v/>
      </c>
      <c r="AT9" s="375" t="str">
        <f t="shared" si="18"/>
        <v/>
      </c>
      <c r="AU9" s="375" t="str">
        <f t="shared" si="19"/>
        <v/>
      </c>
      <c r="AV9" s="375" t="str">
        <f t="shared" si="20"/>
        <v/>
      </c>
      <c r="AW9" s="375" t="str">
        <f t="shared" si="21"/>
        <v/>
      </c>
      <c r="AX9" s="375" t="str">
        <f t="shared" si="22"/>
        <v/>
      </c>
      <c r="AY9" s="375" t="str">
        <f t="shared" si="23"/>
        <v/>
      </c>
      <c r="BC9" t="str">
        <f>IF(BK9&lt;&gt;"",MAX(BC$3:BC8)+1,"")</f>
        <v/>
      </c>
      <c r="BD9" t="str">
        <f>IF(BL9&lt;&gt;"",MAX(BD$3:BD8)+1,"")</f>
        <v/>
      </c>
      <c r="BE9" t="str">
        <f>IF(BM9&lt;&gt;"",MAX(BE$3:BE8)+1,"")</f>
        <v/>
      </c>
      <c r="BF9" t="str">
        <f>IF(BN9&lt;&gt;"",MAX(BF$3:BF8)+1,"")</f>
        <v/>
      </c>
      <c r="BG9" t="str">
        <f>IF(BO9&lt;&gt;"",MAX(BG$3:BG8)+1,"")</f>
        <v/>
      </c>
      <c r="BH9" t="str">
        <f>IF(BP9&lt;&gt;"",MAX(BH$3:BH8)+1,"")</f>
        <v/>
      </c>
      <c r="BI9" t="str">
        <f>IF(BQ9&lt;&gt;"",MAX(BI$3:BI8)+1,"")</f>
        <v/>
      </c>
      <c r="BK9" t="str">
        <f>IF(B9&lt;&gt;"",IF(COUNTIF(BK$3:BK8,B9)&gt;0,"",B9),"")</f>
        <v/>
      </c>
      <c r="BL9" t="str">
        <f>IF(C9&lt;&gt;"",IF(COUNTIF(BL$3:BL8,C9)&gt;0,"",C9),"")</f>
        <v/>
      </c>
      <c r="BM9" t="str">
        <f>IF(D9&lt;&gt;"",IF(COUNTIF(BM$3:BM8,D9)&gt;0,"",D9),"")</f>
        <v/>
      </c>
      <c r="BN9" t="str">
        <f>IF(E9&lt;&gt;"",IF(COUNTIF(BN$3:BN8,E9)&gt;0,"",E9),"")</f>
        <v/>
      </c>
      <c r="BO9" t="str">
        <f>IF(F9&lt;&gt;"",IF(COUNTIF(BO$3:BO8,F9)&gt;0,"",F9),"")</f>
        <v/>
      </c>
      <c r="BP9" t="str">
        <f>IF(G9&lt;&gt;"",IF(COUNTIF(BP$3:BP8,G9)&gt;0,"",G9),"")</f>
        <v/>
      </c>
      <c r="BQ9" t="str">
        <f>IF(H9&lt;&gt;"",IF(COUNTIF(BQ$3:BQ8,H9)&gt;0,"",H9),"")</f>
        <v/>
      </c>
    </row>
    <row r="10" spans="1:69" ht="15" x14ac:dyDescent="0.2">
      <c r="A10" s="342" t="str">
        <f t="shared" si="11"/>
        <v/>
      </c>
      <c r="B10" s="346"/>
      <c r="C10" s="346"/>
      <c r="D10" s="989"/>
      <c r="E10" s="346"/>
      <c r="F10" s="345"/>
      <c r="G10" s="345"/>
      <c r="H10" s="345"/>
      <c r="I10" s="533"/>
      <c r="J10" s="516"/>
      <c r="K10" s="516"/>
      <c r="L10" s="534"/>
      <c r="M10" s="534"/>
      <c r="O10">
        <f t="shared" si="24"/>
        <v>8</v>
      </c>
      <c r="P10" s="375" t="str">
        <f t="shared" si="25"/>
        <v/>
      </c>
      <c r="Q10" s="375" t="str">
        <f t="shared" si="12"/>
        <v/>
      </c>
      <c r="R10" s="375" t="str">
        <f t="shared" si="13"/>
        <v/>
      </c>
      <c r="S10" s="375" t="str">
        <f t="shared" si="6"/>
        <v/>
      </c>
      <c r="T10" s="375" t="str">
        <f t="shared" si="14"/>
        <v/>
      </c>
      <c r="U10" s="375" t="str">
        <f t="shared" si="15"/>
        <v/>
      </c>
      <c r="V10" s="375" t="str">
        <f t="shared" si="16"/>
        <v/>
      </c>
      <c r="X10" t="str">
        <f>IF(AF10&lt;&gt;"",MAX(X$3:X9)+1,"")</f>
        <v/>
      </c>
      <c r="Y10" t="str">
        <f>IF(AG10&lt;&gt;"",MAX(Y$3:Y9)+1,"")</f>
        <v/>
      </c>
      <c r="Z10" t="str">
        <f>IF(AH10&lt;&gt;"",MAX(Z$3:Z9)+1,"")</f>
        <v/>
      </c>
      <c r="AA10" t="str">
        <f>IF(AI10&lt;&gt;"",MAX(AA$3:AA9)+1,"")</f>
        <v/>
      </c>
      <c r="AB10" t="str">
        <f>IF(AJ10&lt;&gt;"",MAX(AB$3:AB9)+1,"")</f>
        <v/>
      </c>
      <c r="AC10" t="str">
        <f>IF(AK10&lt;&gt;"",MAX(AC$3:AC9)+1,"")</f>
        <v/>
      </c>
      <c r="AD10" t="str">
        <f>IF(AL10&lt;&gt;"",MAX(AD$3:AD9)+1,"")</f>
        <v/>
      </c>
      <c r="AF10" t="str">
        <f>IF(B10="","",IF(COUNTIF(AF$3:$AI9,B10)=0,B10,""))</f>
        <v/>
      </c>
      <c r="AG10" t="str">
        <f>IF(C10&lt;&gt;"",IF(B10="","",IF($B10='Determinazione classe'!$D$55,IF(COUNTIF(AG$3:$AG9,$C10)=0,$C10,""),"")),"")</f>
        <v/>
      </c>
      <c r="AH10" t="str">
        <f>IF(D10&lt;&gt;"",IF(B10="","",IF(AND($B10='Determinazione classe'!$D$55,$C10='Determinazione classe'!$D$56),IF(COUNTIF(AH$3:AH9,$D10)=0,$D10,""),"")),"")</f>
        <v/>
      </c>
      <c r="AI10" t="str">
        <f>IF(E10&lt;&gt;"",IF(B10="","",IF(AND($B10='Determinazione classe'!$D$55,$C10='Determinazione classe'!$D$56,$D10='Determinazione classe'!$D$57),IF(COUNTIF(AI$3:AI9,$E10)=0,$E10,""),"")),"")</f>
        <v/>
      </c>
      <c r="AJ10" t="str">
        <f>IF(F10&lt;&gt;"",IF(B10="","",IF(AND($B10='Determinazione classe'!$D$55,$C10='Determinazione classe'!$D$56,$D10='Determinazione classe'!$D$57,$E10='Determinazione classe'!$D$58),IF(COUNTIF(AJ$3:AJ9,$F10)=0,$F10,""),"")),"")</f>
        <v/>
      </c>
      <c r="AK10" t="str">
        <f>IF(G10&lt;&gt;"",IF(B10="","",IF(AND($B10='Determinazione classe'!$D$55,$C10='Determinazione classe'!$D$56,$D10='Determinazione classe'!$D$57,$E10='Determinazione classe'!$D$58,$F10='Determinazione classe'!$D$59),IF(COUNTIF(AK$3:AK9,$G10)=0,$G10,""),"")),"")</f>
        <v/>
      </c>
      <c r="AL10" t="str">
        <f>IF(H10&lt;&gt;"",IF(B10="","",IF(AND($B10='Determinazione classe'!$D$55,$C10='Determinazione classe'!$D$56,$D10='Determinazione classe'!$D$57,$E10='Determinazione classe'!$D$58,$F10='Determinazione classe'!$D$59,$G10='Determinazione classe'!$D$60),IF(COUNTIF(AL$3:AL9,$H10)=0,$H10,""),"")),"")</f>
        <v/>
      </c>
      <c r="AR10">
        <f t="shared" si="26"/>
        <v>8</v>
      </c>
      <c r="AS10" s="375" t="str">
        <f t="shared" si="17"/>
        <v/>
      </c>
      <c r="AT10" s="375" t="str">
        <f t="shared" si="18"/>
        <v/>
      </c>
      <c r="AU10" s="375" t="str">
        <f t="shared" si="19"/>
        <v/>
      </c>
      <c r="AV10" s="375" t="str">
        <f t="shared" si="20"/>
        <v/>
      </c>
      <c r="AW10" s="375" t="str">
        <f t="shared" si="21"/>
        <v/>
      </c>
      <c r="AX10" s="375" t="str">
        <f t="shared" si="22"/>
        <v/>
      </c>
      <c r="AY10" s="375" t="str">
        <f t="shared" si="23"/>
        <v/>
      </c>
      <c r="BC10" t="str">
        <f>IF(BK10&lt;&gt;"",MAX(BC$3:BC9)+1,"")</f>
        <v/>
      </c>
      <c r="BD10" t="str">
        <f>IF(BL10&lt;&gt;"",MAX(BD$3:BD9)+1,"")</f>
        <v/>
      </c>
      <c r="BE10" t="str">
        <f>IF(BM10&lt;&gt;"",MAX(BE$3:BE9)+1,"")</f>
        <v/>
      </c>
      <c r="BF10" t="str">
        <f>IF(BN10&lt;&gt;"",MAX(BF$3:BF9)+1,"")</f>
        <v/>
      </c>
      <c r="BG10" t="str">
        <f>IF(BO10&lt;&gt;"",MAX(BG$3:BG9)+1,"")</f>
        <v/>
      </c>
      <c r="BH10" t="str">
        <f>IF(BP10&lt;&gt;"",MAX(BH$3:BH9)+1,"")</f>
        <v/>
      </c>
      <c r="BI10" t="str">
        <f>IF(BQ10&lt;&gt;"",MAX(BI$3:BI9)+1,"")</f>
        <v/>
      </c>
      <c r="BK10" t="str">
        <f>IF(B10&lt;&gt;"",IF(COUNTIF(BK$3:BK9,B10)&gt;0,"",B10),"")</f>
        <v/>
      </c>
      <c r="BL10" t="str">
        <f>IF(C10&lt;&gt;"",IF(COUNTIF(BL$3:BL9,C10)&gt;0,"",C10),"")</f>
        <v/>
      </c>
      <c r="BM10" t="str">
        <f>IF(D10&lt;&gt;"",IF(COUNTIF(BM$3:BM9,D10)&gt;0,"",D10),"")</f>
        <v/>
      </c>
      <c r="BN10" t="str">
        <f>IF(E10&lt;&gt;"",IF(COUNTIF(BN$3:BN9,E10)&gt;0,"",E10),"")</f>
        <v/>
      </c>
      <c r="BO10" t="str">
        <f>IF(F10&lt;&gt;"",IF(COUNTIF(BO$3:BO9,F10)&gt;0,"",F10),"")</f>
        <v/>
      </c>
      <c r="BP10" t="str">
        <f>IF(G10&lt;&gt;"",IF(COUNTIF(BP$3:BP9,G10)&gt;0,"",G10),"")</f>
        <v/>
      </c>
      <c r="BQ10" t="str">
        <f>IF(H10&lt;&gt;"",IF(COUNTIF(BQ$3:BQ9,H10)&gt;0,"",H10),"")</f>
        <v/>
      </c>
    </row>
    <row r="11" spans="1:69" ht="15" x14ac:dyDescent="0.25">
      <c r="A11" s="342" t="str">
        <f t="shared" si="11"/>
        <v/>
      </c>
      <c r="B11" s="346"/>
      <c r="C11" s="346"/>
      <c r="D11" s="984"/>
      <c r="E11" s="346"/>
      <c r="F11" s="345"/>
      <c r="G11" s="345"/>
      <c r="H11" s="345"/>
      <c r="I11" s="533"/>
      <c r="J11" s="516"/>
      <c r="K11" s="536"/>
      <c r="L11" s="534"/>
      <c r="M11" s="534"/>
      <c r="O11">
        <f t="shared" si="24"/>
        <v>9</v>
      </c>
      <c r="P11" s="375" t="str">
        <f t="shared" si="25"/>
        <v/>
      </c>
      <c r="Q11" s="375" t="str">
        <f t="shared" si="12"/>
        <v/>
      </c>
      <c r="R11" s="375" t="str">
        <f t="shared" si="13"/>
        <v/>
      </c>
      <c r="S11" s="375" t="str">
        <f t="shared" si="6"/>
        <v/>
      </c>
      <c r="T11" s="375" t="str">
        <f t="shared" si="14"/>
        <v/>
      </c>
      <c r="U11" s="375" t="str">
        <f t="shared" si="15"/>
        <v/>
      </c>
      <c r="V11" s="375" t="str">
        <f t="shared" si="16"/>
        <v/>
      </c>
      <c r="X11" t="str">
        <f>IF(AF11&lt;&gt;"",MAX(X$3:X10)+1,"")</f>
        <v/>
      </c>
      <c r="Y11" t="str">
        <f>IF(AG11&lt;&gt;"",MAX(Y$3:Y10)+1,"")</f>
        <v/>
      </c>
      <c r="Z11" t="str">
        <f>IF(AH11&lt;&gt;"",MAX(Z$3:Z10)+1,"")</f>
        <v/>
      </c>
      <c r="AA11" t="str">
        <f>IF(AI11&lt;&gt;"",MAX(AA$3:AA10)+1,"")</f>
        <v/>
      </c>
      <c r="AB11" t="str">
        <f>IF(AJ11&lt;&gt;"",MAX(AB$3:AB10)+1,"")</f>
        <v/>
      </c>
      <c r="AC11" t="str">
        <f>IF(AK11&lt;&gt;"",MAX(AC$3:AC10)+1,"")</f>
        <v/>
      </c>
      <c r="AD11" t="str">
        <f>IF(AL11&lt;&gt;"",MAX(AD$3:AD10)+1,"")</f>
        <v/>
      </c>
      <c r="AF11" t="str">
        <f>IF(B11="","",IF(COUNTIF(AF$3:$AI10,B11)=0,B11,""))</f>
        <v/>
      </c>
      <c r="AG11" t="str">
        <f>IF(C11&lt;&gt;"",IF(B11="","",IF($B11='Determinazione classe'!$D$55,IF(COUNTIF(AG$3:$AG10,$C11)=0,$C11,""),"")),"")</f>
        <v/>
      </c>
      <c r="AH11" t="str">
        <f>IF(D11&lt;&gt;"",IF(B11="","",IF(AND($B11='Determinazione classe'!$D$55,$C11='Determinazione classe'!$D$56),IF(COUNTIF(AH$3:AH10,$D11)=0,$D11,""),"")),"")</f>
        <v/>
      </c>
      <c r="AI11" t="str">
        <f>IF(E11&lt;&gt;"",IF(B11="","",IF(AND($B11='Determinazione classe'!$D$55,$C11='Determinazione classe'!$D$56,$D11='Determinazione classe'!$D$57),IF(COUNTIF(AI$3:AI10,$E11)=0,$E11,""),"")),"")</f>
        <v/>
      </c>
      <c r="AJ11" t="str">
        <f>IF(F11&lt;&gt;"",IF(B11="","",IF(AND($B11='Determinazione classe'!$D$55,$C11='Determinazione classe'!$D$56,$D11='Determinazione classe'!$D$57,$E11='Determinazione classe'!$D$58),IF(COUNTIF(AJ$3:AJ10,$F11)=0,$F11,""),"")),"")</f>
        <v/>
      </c>
      <c r="AK11" t="str">
        <f>IF(G11&lt;&gt;"",IF(B11="","",IF(AND($B11='Determinazione classe'!$D$55,$C11='Determinazione classe'!$D$56,$D11='Determinazione classe'!$D$57,$E11='Determinazione classe'!$D$58,$F11='Determinazione classe'!$D$59),IF(COUNTIF(AK$3:AK10,$G11)=0,$G11,""),"")),"")</f>
        <v/>
      </c>
      <c r="AL11" t="str">
        <f>IF(H11&lt;&gt;"",IF(B11="","",IF(AND($B11='Determinazione classe'!$D$55,$C11='Determinazione classe'!$D$56,$D11='Determinazione classe'!$D$57,$E11='Determinazione classe'!$D$58,$F11='Determinazione classe'!$D$59,$G11='Determinazione classe'!$D$60),IF(COUNTIF(AL$3:AL10,$H11)=0,$H11,""),"")),"")</f>
        <v/>
      </c>
      <c r="AR11">
        <f t="shared" si="26"/>
        <v>9</v>
      </c>
      <c r="AS11" s="375" t="str">
        <f t="shared" si="17"/>
        <v/>
      </c>
      <c r="AT11" s="375" t="str">
        <f t="shared" si="18"/>
        <v/>
      </c>
      <c r="AU11" s="375" t="str">
        <f t="shared" si="19"/>
        <v/>
      </c>
      <c r="AV11" s="375" t="str">
        <f t="shared" si="20"/>
        <v/>
      </c>
      <c r="AW11" s="375" t="str">
        <f t="shared" si="21"/>
        <v/>
      </c>
      <c r="AX11" s="375" t="str">
        <f t="shared" si="22"/>
        <v/>
      </c>
      <c r="AY11" s="375" t="str">
        <f t="shared" si="23"/>
        <v/>
      </c>
      <c r="BC11" t="str">
        <f>IF(BK11&lt;&gt;"",MAX(BC$3:BC10)+1,"")</f>
        <v/>
      </c>
      <c r="BD11" t="str">
        <f>IF(BL11&lt;&gt;"",MAX(BD$3:BD10)+1,"")</f>
        <v/>
      </c>
      <c r="BE11" t="str">
        <f>IF(BM11&lt;&gt;"",MAX(BE$3:BE10)+1,"")</f>
        <v/>
      </c>
      <c r="BF11" t="str">
        <f>IF(BN11&lt;&gt;"",MAX(BF$3:BF10)+1,"")</f>
        <v/>
      </c>
      <c r="BG11" t="str">
        <f>IF(BO11&lt;&gt;"",MAX(BG$3:BG10)+1,"")</f>
        <v/>
      </c>
      <c r="BH11" t="str">
        <f>IF(BP11&lt;&gt;"",MAX(BH$3:BH10)+1,"")</f>
        <v/>
      </c>
      <c r="BI11" t="str">
        <f>IF(BQ11&lt;&gt;"",MAX(BI$3:BI10)+1,"")</f>
        <v/>
      </c>
      <c r="BK11" t="str">
        <f>IF(B11&lt;&gt;"",IF(COUNTIF(BK$3:BK10,B11)&gt;0,"",B11),"")</f>
        <v/>
      </c>
      <c r="BL11" t="str">
        <f>IF(C11&lt;&gt;"",IF(COUNTIF(BL$3:BL10,C11)&gt;0,"",C11),"")</f>
        <v/>
      </c>
      <c r="BM11" t="str">
        <f>IF(D11&lt;&gt;"",IF(COUNTIF(BM$3:BM10,D11)&gt;0,"",D11),"")</f>
        <v/>
      </c>
      <c r="BN11" t="str">
        <f>IF(E11&lt;&gt;"",IF(COUNTIF(BN$3:BN10,E11)&gt;0,"",E11),"")</f>
        <v/>
      </c>
      <c r="BO11" t="str">
        <f>IF(F11&lt;&gt;"",IF(COUNTIF(BO$3:BO10,F11)&gt;0,"",F11),"")</f>
        <v/>
      </c>
      <c r="BP11" t="str">
        <f>IF(G11&lt;&gt;"",IF(COUNTIF(BP$3:BP10,G11)&gt;0,"",G11),"")</f>
        <v/>
      </c>
      <c r="BQ11" t="str">
        <f>IF(H11&lt;&gt;"",IF(COUNTIF(BQ$3:BQ10,H11)&gt;0,"",H11),"")</f>
        <v/>
      </c>
    </row>
    <row r="12" spans="1:69" ht="15" x14ac:dyDescent="0.25">
      <c r="A12" s="342" t="str">
        <f t="shared" si="11"/>
        <v/>
      </c>
      <c r="B12" s="346"/>
      <c r="C12" s="346"/>
      <c r="D12" s="985"/>
      <c r="E12" s="346"/>
      <c r="F12" s="345"/>
      <c r="G12" s="345"/>
      <c r="H12" s="345"/>
      <c r="I12" s="533"/>
      <c r="J12" s="516"/>
      <c r="K12" s="536"/>
      <c r="L12" s="534"/>
      <c r="M12" s="534"/>
      <c r="O12">
        <f t="shared" si="24"/>
        <v>10</v>
      </c>
      <c r="P12" s="375" t="str">
        <f t="shared" si="25"/>
        <v/>
      </c>
      <c r="Q12" s="375" t="str">
        <f t="shared" si="12"/>
        <v/>
      </c>
      <c r="R12" s="375" t="str">
        <f t="shared" si="13"/>
        <v/>
      </c>
      <c r="S12" s="375" t="str">
        <f t="shared" si="6"/>
        <v/>
      </c>
      <c r="T12" s="375" t="str">
        <f t="shared" si="14"/>
        <v/>
      </c>
      <c r="U12" s="375" t="str">
        <f t="shared" si="15"/>
        <v/>
      </c>
      <c r="V12" s="375" t="str">
        <f t="shared" si="16"/>
        <v/>
      </c>
      <c r="X12" t="str">
        <f>IF(AF12&lt;&gt;"",MAX(X$3:X11)+1,"")</f>
        <v/>
      </c>
      <c r="Y12" t="str">
        <f>IF(AG12&lt;&gt;"",MAX(Y$3:Y11)+1,"")</f>
        <v/>
      </c>
      <c r="Z12" t="str">
        <f>IF(AH12&lt;&gt;"",MAX(Z$3:Z11)+1,"")</f>
        <v/>
      </c>
      <c r="AA12" t="str">
        <f>IF(AI12&lt;&gt;"",MAX(AA$3:AA11)+1,"")</f>
        <v/>
      </c>
      <c r="AB12" t="str">
        <f>IF(AJ12&lt;&gt;"",MAX(AB$3:AB11)+1,"")</f>
        <v/>
      </c>
      <c r="AC12" t="str">
        <f>IF(AK12&lt;&gt;"",MAX(AC$3:AC11)+1,"")</f>
        <v/>
      </c>
      <c r="AD12" t="str">
        <f>IF(AL12&lt;&gt;"",MAX(AD$3:AD11)+1,"")</f>
        <v/>
      </c>
      <c r="AF12" t="str">
        <f>IF(B12="","",IF(COUNTIF(AF$3:$AI11,B12)=0,B12,""))</f>
        <v/>
      </c>
      <c r="AG12" t="str">
        <f>IF(C12&lt;&gt;"",IF(B12="","",IF($B12='Determinazione classe'!$D$55,IF(COUNTIF(AG$3:$AG11,$C12)=0,$C12,""),"")),"")</f>
        <v/>
      </c>
      <c r="AH12" t="str">
        <f>IF(D12&lt;&gt;"",IF(B12="","",IF(AND($B12='Determinazione classe'!$D$55,$C12='Determinazione classe'!$D$56),IF(COUNTIF(AH$3:AH11,$D12)=0,$D12,""),"")),"")</f>
        <v/>
      </c>
      <c r="AI12" t="str">
        <f>IF(E12&lt;&gt;"",IF(B12="","",IF(AND($B12='Determinazione classe'!$D$55,$C12='Determinazione classe'!$D$56,$D12='Determinazione classe'!$D$57),IF(COUNTIF(AI$3:AI11,$E12)=0,$E12,""),"")),"")</f>
        <v/>
      </c>
      <c r="AJ12" t="str">
        <f>IF(F12&lt;&gt;"",IF(B12="","",IF(AND($B12='Determinazione classe'!$D$55,$C12='Determinazione classe'!$D$56,$D12='Determinazione classe'!$D$57,$E12='Determinazione classe'!$D$58),IF(COUNTIF(AJ$3:AJ11,$F12)=0,$F12,""),"")),"")</f>
        <v/>
      </c>
      <c r="AK12" t="str">
        <f>IF(G12&lt;&gt;"",IF(B12="","",IF(AND($B12='Determinazione classe'!$D$55,$C12='Determinazione classe'!$D$56,$D12='Determinazione classe'!$D$57,$E12='Determinazione classe'!$D$58,$F12='Determinazione classe'!$D$59),IF(COUNTIF(AK$3:AK11,$G12)=0,$G12,""),"")),"")</f>
        <v/>
      </c>
      <c r="AL12" t="str">
        <f>IF(H12&lt;&gt;"",IF(B12="","",IF(AND($B12='Determinazione classe'!$D$55,$C12='Determinazione classe'!$D$56,$D12='Determinazione classe'!$D$57,$E12='Determinazione classe'!$D$58,$F12='Determinazione classe'!$D$59,$G12='Determinazione classe'!$D$60),IF(COUNTIF(AL$3:AL11,$H12)=0,$H12,""),"")),"")</f>
        <v/>
      </c>
      <c r="AR12">
        <f t="shared" si="26"/>
        <v>10</v>
      </c>
      <c r="AS12" s="375" t="str">
        <f t="shared" si="17"/>
        <v/>
      </c>
      <c r="AT12" s="375" t="str">
        <f t="shared" si="18"/>
        <v/>
      </c>
      <c r="AU12" s="375" t="str">
        <f t="shared" si="19"/>
        <v/>
      </c>
      <c r="AV12" s="375" t="str">
        <f t="shared" si="20"/>
        <v/>
      </c>
      <c r="AW12" s="375" t="str">
        <f t="shared" si="21"/>
        <v/>
      </c>
      <c r="AX12" s="375" t="str">
        <f t="shared" si="22"/>
        <v/>
      </c>
      <c r="AY12" s="375" t="str">
        <f t="shared" si="23"/>
        <v/>
      </c>
      <c r="BC12" t="str">
        <f>IF(BK12&lt;&gt;"",MAX(BC$3:BC11)+1,"")</f>
        <v/>
      </c>
      <c r="BD12" t="str">
        <f>IF(BL12&lt;&gt;"",MAX(BD$3:BD11)+1,"")</f>
        <v/>
      </c>
      <c r="BE12" t="str">
        <f>IF(BM12&lt;&gt;"",MAX(BE$3:BE11)+1,"")</f>
        <v/>
      </c>
      <c r="BF12" t="str">
        <f>IF(BN12&lt;&gt;"",MAX(BF$3:BF11)+1,"")</f>
        <v/>
      </c>
      <c r="BG12" t="str">
        <f>IF(BO12&lt;&gt;"",MAX(BG$3:BG11)+1,"")</f>
        <v/>
      </c>
      <c r="BH12" t="str">
        <f>IF(BP12&lt;&gt;"",MAX(BH$3:BH11)+1,"")</f>
        <v/>
      </c>
      <c r="BI12" t="str">
        <f>IF(BQ12&lt;&gt;"",MAX(BI$3:BI11)+1,"")</f>
        <v/>
      </c>
      <c r="BK12" t="str">
        <f>IF(B12&lt;&gt;"",IF(COUNTIF(BK$3:BK11,B12)&gt;0,"",B12),"")</f>
        <v/>
      </c>
      <c r="BL12" t="str">
        <f>IF(C12&lt;&gt;"",IF(COUNTIF(BL$3:BL11,C12)&gt;0,"",C12),"")</f>
        <v/>
      </c>
      <c r="BM12" t="str">
        <f>IF(D12&lt;&gt;"",IF(COUNTIF(BM$3:BM11,D12)&gt;0,"",D12),"")</f>
        <v/>
      </c>
      <c r="BN12" t="str">
        <f>IF(E12&lt;&gt;"",IF(COUNTIF(BN$3:BN11,E12)&gt;0,"",E12),"")</f>
        <v/>
      </c>
      <c r="BO12" t="str">
        <f>IF(F12&lt;&gt;"",IF(COUNTIF(BO$3:BO11,F12)&gt;0,"",F12),"")</f>
        <v/>
      </c>
      <c r="BP12" t="str">
        <f>IF(G12&lt;&gt;"",IF(COUNTIF(BP$3:BP11,G12)&gt;0,"",G12),"")</f>
        <v/>
      </c>
      <c r="BQ12" t="str">
        <f>IF(H12&lt;&gt;"",IF(COUNTIF(BQ$3:BQ11,H12)&gt;0,"",H12),"")</f>
        <v/>
      </c>
    </row>
    <row r="13" spans="1:69" ht="15" x14ac:dyDescent="0.2">
      <c r="A13" s="342" t="str">
        <f t="shared" si="11"/>
        <v/>
      </c>
      <c r="B13" s="346"/>
      <c r="C13" s="346"/>
      <c r="D13" s="989"/>
      <c r="E13" s="346"/>
      <c r="F13" s="345"/>
      <c r="G13" s="345"/>
      <c r="H13" s="345"/>
      <c r="I13" s="533"/>
      <c r="J13" s="516"/>
      <c r="K13" s="516"/>
      <c r="L13" s="534"/>
      <c r="M13" s="534"/>
      <c r="O13">
        <f t="shared" si="24"/>
        <v>11</v>
      </c>
      <c r="P13" s="375" t="str">
        <f t="shared" si="25"/>
        <v/>
      </c>
      <c r="Q13" s="375" t="str">
        <f t="shared" si="12"/>
        <v/>
      </c>
      <c r="R13" s="375" t="str">
        <f t="shared" si="13"/>
        <v/>
      </c>
      <c r="S13" s="375" t="str">
        <f t="shared" si="6"/>
        <v/>
      </c>
      <c r="T13" s="375" t="str">
        <f t="shared" si="14"/>
        <v/>
      </c>
      <c r="U13" s="375" t="str">
        <f t="shared" si="15"/>
        <v/>
      </c>
      <c r="V13" s="375" t="str">
        <f t="shared" si="16"/>
        <v/>
      </c>
      <c r="X13" t="str">
        <f>IF(AF13&lt;&gt;"",MAX(X$3:X12)+1,"")</f>
        <v/>
      </c>
      <c r="Y13" t="str">
        <f>IF(AG13&lt;&gt;"",MAX(Y$3:Y12)+1,"")</f>
        <v/>
      </c>
      <c r="Z13" t="str">
        <f>IF(AH13&lt;&gt;"",MAX(Z$3:Z12)+1,"")</f>
        <v/>
      </c>
      <c r="AA13" t="str">
        <f>IF(AI13&lt;&gt;"",MAX(AA$3:AA12)+1,"")</f>
        <v/>
      </c>
      <c r="AB13" t="str">
        <f>IF(AJ13&lt;&gt;"",MAX(AB$3:AB12)+1,"")</f>
        <v/>
      </c>
      <c r="AC13" t="str">
        <f>IF(AK13&lt;&gt;"",MAX(AC$3:AC12)+1,"")</f>
        <v/>
      </c>
      <c r="AD13" t="str">
        <f>IF(AL13&lt;&gt;"",MAX(AD$3:AD12)+1,"")</f>
        <v/>
      </c>
      <c r="AF13" t="str">
        <f>IF(B13="","",IF(COUNTIF(AF$3:$AI12,B13)=0,B13,""))</f>
        <v/>
      </c>
      <c r="AG13" t="str">
        <f>IF(C13&lt;&gt;"",IF(B13="","",IF($B13='Determinazione classe'!$D$55,IF(COUNTIF(AG$3:$AG12,$C13)=0,$C13,""),"")),"")</f>
        <v/>
      </c>
      <c r="AH13" t="str">
        <f>IF(D13&lt;&gt;"",IF(B13="","",IF(AND($B13='Determinazione classe'!$D$55,$C13='Determinazione classe'!$D$56),IF(COUNTIF(AH$3:AH12,$D13)=0,$D13,""),"")),"")</f>
        <v/>
      </c>
      <c r="AI13" t="str">
        <f>IF(E13&lt;&gt;"",IF(B13="","",IF(AND($B13='Determinazione classe'!$D$55,$C13='Determinazione classe'!$D$56,$D13='Determinazione classe'!$D$57),IF(COUNTIF(AI$3:AI12,$E13)=0,$E13,""),"")),"")</f>
        <v/>
      </c>
      <c r="AJ13" t="str">
        <f>IF(F13&lt;&gt;"",IF(B13="","",IF(AND($B13='Determinazione classe'!$D$55,$C13='Determinazione classe'!$D$56,$D13='Determinazione classe'!$D$57,$E13='Determinazione classe'!$D$58),IF(COUNTIF(AJ$3:AJ12,$F13)=0,$F13,""),"")),"")</f>
        <v/>
      </c>
      <c r="AK13" t="str">
        <f>IF(G13&lt;&gt;"",IF(B13="","",IF(AND($B13='Determinazione classe'!$D$55,$C13='Determinazione classe'!$D$56,$D13='Determinazione classe'!$D$57,$E13='Determinazione classe'!$D$58,$F13='Determinazione classe'!$D$59),IF(COUNTIF(AK$3:AK12,$G13)=0,$G13,""),"")),"")</f>
        <v/>
      </c>
      <c r="AL13" t="str">
        <f>IF(H13&lt;&gt;"",IF(B13="","",IF(AND($B13='Determinazione classe'!$D$55,$C13='Determinazione classe'!$D$56,$D13='Determinazione classe'!$D$57,$E13='Determinazione classe'!$D$58,$F13='Determinazione classe'!$D$59,$G13='Determinazione classe'!$D$60),IF(COUNTIF(AL$3:AL12,$H13)=0,$H13,""),"")),"")</f>
        <v/>
      </c>
      <c r="AR13">
        <f t="shared" si="26"/>
        <v>11</v>
      </c>
      <c r="AS13" s="375" t="str">
        <f t="shared" si="17"/>
        <v/>
      </c>
      <c r="AT13" s="375" t="str">
        <f t="shared" si="18"/>
        <v/>
      </c>
      <c r="AU13" s="375" t="str">
        <f t="shared" si="19"/>
        <v/>
      </c>
      <c r="AV13" s="375" t="str">
        <f t="shared" si="20"/>
        <v/>
      </c>
      <c r="AW13" s="375" t="str">
        <f t="shared" si="21"/>
        <v/>
      </c>
      <c r="AX13" s="375" t="str">
        <f t="shared" si="22"/>
        <v/>
      </c>
      <c r="AY13" s="375" t="str">
        <f t="shared" si="23"/>
        <v/>
      </c>
      <c r="BC13" t="str">
        <f>IF(BK13&lt;&gt;"",MAX(BC$3:BC12)+1,"")</f>
        <v/>
      </c>
      <c r="BD13" t="str">
        <f>IF(BL13&lt;&gt;"",MAX(BD$3:BD12)+1,"")</f>
        <v/>
      </c>
      <c r="BE13" t="str">
        <f>IF(BM13&lt;&gt;"",MAX(BE$3:BE12)+1,"")</f>
        <v/>
      </c>
      <c r="BF13" t="str">
        <f>IF(BN13&lt;&gt;"",MAX(BF$3:BF12)+1,"")</f>
        <v/>
      </c>
      <c r="BG13" t="str">
        <f>IF(BO13&lt;&gt;"",MAX(BG$3:BG12)+1,"")</f>
        <v/>
      </c>
      <c r="BH13" t="str">
        <f>IF(BP13&lt;&gt;"",MAX(BH$3:BH12)+1,"")</f>
        <v/>
      </c>
      <c r="BI13" t="str">
        <f>IF(BQ13&lt;&gt;"",MAX(BI$3:BI12)+1,"")</f>
        <v/>
      </c>
      <c r="BK13" t="str">
        <f>IF(B13&lt;&gt;"",IF(COUNTIF(BK$3:BK12,B13)&gt;0,"",B13),"")</f>
        <v/>
      </c>
      <c r="BL13" t="str">
        <f>IF(C13&lt;&gt;"",IF(COUNTIF(BL$3:BL12,C13)&gt;0,"",C13),"")</f>
        <v/>
      </c>
      <c r="BM13" t="str">
        <f>IF(D13&lt;&gt;"",IF(COUNTIF(BM$3:BM12,D13)&gt;0,"",D13),"")</f>
        <v/>
      </c>
      <c r="BN13" t="str">
        <f>IF(E13&lt;&gt;"",IF(COUNTIF(BN$3:BN12,E13)&gt;0,"",E13),"")</f>
        <v/>
      </c>
      <c r="BO13" t="str">
        <f>IF(F13&lt;&gt;"",IF(COUNTIF(BO$3:BO12,F13)&gt;0,"",F13),"")</f>
        <v/>
      </c>
      <c r="BP13" t="str">
        <f>IF(G13&lt;&gt;"",IF(COUNTIF(BP$3:BP12,G13)&gt;0,"",G13),"")</f>
        <v/>
      </c>
      <c r="BQ13" t="str">
        <f>IF(H13&lt;&gt;"",IF(COUNTIF(BQ$3:BQ12,H13)&gt;0,"",H13),"")</f>
        <v/>
      </c>
    </row>
    <row r="14" spans="1:69" ht="15" x14ac:dyDescent="0.2">
      <c r="A14" s="342" t="str">
        <f t="shared" si="11"/>
        <v/>
      </c>
      <c r="B14" s="346"/>
      <c r="C14" s="346"/>
      <c r="D14" s="989"/>
      <c r="E14" s="346"/>
      <c r="F14" s="345"/>
      <c r="G14" s="345"/>
      <c r="H14" s="345"/>
      <c r="I14" s="533"/>
      <c r="J14" s="516"/>
      <c r="K14" s="516"/>
      <c r="L14" s="534"/>
      <c r="M14" s="534"/>
      <c r="O14">
        <f t="shared" si="24"/>
        <v>12</v>
      </c>
      <c r="P14" s="375" t="str">
        <f t="shared" si="25"/>
        <v/>
      </c>
      <c r="Q14" s="375" t="str">
        <f t="shared" si="12"/>
        <v/>
      </c>
      <c r="R14" s="375" t="str">
        <f t="shared" si="13"/>
        <v/>
      </c>
      <c r="S14" s="375" t="str">
        <f t="shared" si="6"/>
        <v/>
      </c>
      <c r="T14" s="375" t="str">
        <f t="shared" si="14"/>
        <v/>
      </c>
      <c r="U14" s="375" t="str">
        <f t="shared" si="15"/>
        <v/>
      </c>
      <c r="V14" s="375" t="str">
        <f t="shared" si="16"/>
        <v/>
      </c>
      <c r="X14" t="str">
        <f>IF(AF14&lt;&gt;"",MAX(X$3:X13)+1,"")</f>
        <v/>
      </c>
      <c r="Y14" t="str">
        <f>IF(AG14&lt;&gt;"",MAX(Y$3:Y13)+1,"")</f>
        <v/>
      </c>
      <c r="Z14" t="str">
        <f>IF(AH14&lt;&gt;"",MAX(Z$3:Z13)+1,"")</f>
        <v/>
      </c>
      <c r="AA14" t="str">
        <f>IF(AI14&lt;&gt;"",MAX(AA$3:AA13)+1,"")</f>
        <v/>
      </c>
      <c r="AB14" t="str">
        <f>IF(AJ14&lt;&gt;"",MAX(AB$3:AB13)+1,"")</f>
        <v/>
      </c>
      <c r="AC14" t="str">
        <f>IF(AK14&lt;&gt;"",MAX(AC$3:AC13)+1,"")</f>
        <v/>
      </c>
      <c r="AD14" t="str">
        <f>IF(AL14&lt;&gt;"",MAX(AD$3:AD13)+1,"")</f>
        <v/>
      </c>
      <c r="AF14" t="str">
        <f>IF(B14="","",IF(COUNTIF(AF$3:$AI13,B14)=0,B14,""))</f>
        <v/>
      </c>
      <c r="AG14" t="str">
        <f>IF(C14&lt;&gt;"",IF(B14="","",IF($B14='Determinazione classe'!$D$55,IF(COUNTIF(AG$3:$AG13,$C14)=0,$C14,""),"")),"")</f>
        <v/>
      </c>
      <c r="AH14" t="str">
        <f>IF(D14&lt;&gt;"",IF(B14="","",IF(AND($B14='Determinazione classe'!$D$55,$C14='Determinazione classe'!$D$56),IF(COUNTIF(AH$3:AH13,$D14)=0,$D14,""),"")),"")</f>
        <v/>
      </c>
      <c r="AI14" t="str">
        <f>IF(E14&lt;&gt;"",IF(B14="","",IF(AND($B14='Determinazione classe'!$D$55,$C14='Determinazione classe'!$D$56,$D14='Determinazione classe'!$D$57),IF(COUNTIF(AI$3:AI13,$E14)=0,$E14,""),"")),"")</f>
        <v/>
      </c>
      <c r="AJ14" t="str">
        <f>IF(F14&lt;&gt;"",IF(B14="","",IF(AND($B14='Determinazione classe'!$D$55,$C14='Determinazione classe'!$D$56,$D14='Determinazione classe'!$D$57,$E14='Determinazione classe'!$D$58),IF(COUNTIF(AJ$3:AJ13,$F14)=0,$F14,""),"")),"")</f>
        <v/>
      </c>
      <c r="AK14" t="str">
        <f>IF(G14&lt;&gt;"",IF(B14="","",IF(AND($B14='Determinazione classe'!$D$55,$C14='Determinazione classe'!$D$56,$D14='Determinazione classe'!$D$57,$E14='Determinazione classe'!$D$58,$F14='Determinazione classe'!$D$59),IF(COUNTIF(AK$3:AK13,$G14)=0,$G14,""),"")),"")</f>
        <v/>
      </c>
      <c r="AL14" t="str">
        <f>IF(H14&lt;&gt;"",IF(B14="","",IF(AND($B14='Determinazione classe'!$D$55,$C14='Determinazione classe'!$D$56,$D14='Determinazione classe'!$D$57,$E14='Determinazione classe'!$D$58,$F14='Determinazione classe'!$D$59,$G14='Determinazione classe'!$D$60),IF(COUNTIF(AL$3:AL13,$H14)=0,$H14,""),"")),"")</f>
        <v/>
      </c>
      <c r="AR14">
        <f t="shared" si="26"/>
        <v>12</v>
      </c>
      <c r="AS14" s="375" t="str">
        <f t="shared" si="17"/>
        <v/>
      </c>
      <c r="AT14" s="375" t="str">
        <f t="shared" si="18"/>
        <v/>
      </c>
      <c r="AU14" s="375" t="str">
        <f t="shared" si="19"/>
        <v/>
      </c>
      <c r="AV14" s="375" t="str">
        <f t="shared" si="20"/>
        <v/>
      </c>
      <c r="AW14" s="375" t="str">
        <f t="shared" si="21"/>
        <v/>
      </c>
      <c r="AX14" s="375" t="str">
        <f t="shared" si="22"/>
        <v/>
      </c>
      <c r="AY14" s="375" t="str">
        <f t="shared" si="23"/>
        <v/>
      </c>
      <c r="BC14" t="str">
        <f>IF(BK14&lt;&gt;"",MAX(BC$3:BC13)+1,"")</f>
        <v/>
      </c>
      <c r="BD14" t="str">
        <f>IF(BL14&lt;&gt;"",MAX(BD$3:BD13)+1,"")</f>
        <v/>
      </c>
      <c r="BE14" t="str">
        <f>IF(BM14&lt;&gt;"",MAX(BE$3:BE13)+1,"")</f>
        <v/>
      </c>
      <c r="BF14" t="str">
        <f>IF(BN14&lt;&gt;"",MAX(BF$3:BF13)+1,"")</f>
        <v/>
      </c>
      <c r="BG14" t="str">
        <f>IF(BO14&lt;&gt;"",MAX(BG$3:BG13)+1,"")</f>
        <v/>
      </c>
      <c r="BH14" t="str">
        <f>IF(BP14&lt;&gt;"",MAX(BH$3:BH13)+1,"")</f>
        <v/>
      </c>
      <c r="BI14" t="str">
        <f>IF(BQ14&lt;&gt;"",MAX(BI$3:BI13)+1,"")</f>
        <v/>
      </c>
      <c r="BK14" t="str">
        <f>IF(B14&lt;&gt;"",IF(COUNTIF(BK$3:BK13,B14)&gt;0,"",B14),"")</f>
        <v/>
      </c>
      <c r="BL14" t="str">
        <f>IF(C14&lt;&gt;"",IF(COUNTIF(BL$3:BL13,C14)&gt;0,"",C14),"")</f>
        <v/>
      </c>
      <c r="BM14" t="str">
        <f>IF(D14&lt;&gt;"",IF(COUNTIF(BM$3:BM13,D14)&gt;0,"",D14),"")</f>
        <v/>
      </c>
      <c r="BN14" t="str">
        <f>IF(E14&lt;&gt;"",IF(COUNTIF(BN$3:BN13,E14)&gt;0,"",E14),"")</f>
        <v/>
      </c>
      <c r="BO14" t="str">
        <f>IF(F14&lt;&gt;"",IF(COUNTIF(BO$3:BO13,F14)&gt;0,"",F14),"")</f>
        <v/>
      </c>
      <c r="BP14" t="str">
        <f>IF(G14&lt;&gt;"",IF(COUNTIF(BP$3:BP13,G14)&gt;0,"",G14),"")</f>
        <v/>
      </c>
      <c r="BQ14" t="str">
        <f>IF(H14&lt;&gt;"",IF(COUNTIF(BQ$3:BQ13,H14)&gt;0,"",H14),"")</f>
        <v/>
      </c>
    </row>
    <row r="15" spans="1:69" ht="15" x14ac:dyDescent="0.2">
      <c r="A15" s="342" t="str">
        <f t="shared" si="11"/>
        <v/>
      </c>
      <c r="B15" s="346"/>
      <c r="C15" s="346"/>
      <c r="D15" s="989"/>
      <c r="E15" s="346"/>
      <c r="F15" s="345"/>
      <c r="G15" s="345"/>
      <c r="H15" s="345"/>
      <c r="I15" s="533"/>
      <c r="J15" s="516"/>
      <c r="K15" s="516"/>
      <c r="L15" s="534"/>
      <c r="M15" s="534"/>
      <c r="O15">
        <f t="shared" si="24"/>
        <v>13</v>
      </c>
      <c r="P15" s="375" t="str">
        <f t="shared" si="25"/>
        <v/>
      </c>
      <c r="Q15" s="375" t="str">
        <f t="shared" si="12"/>
        <v/>
      </c>
      <c r="R15" s="375" t="str">
        <f t="shared" si="13"/>
        <v/>
      </c>
      <c r="S15" s="375" t="str">
        <f t="shared" si="6"/>
        <v/>
      </c>
      <c r="T15" s="375" t="str">
        <f t="shared" si="14"/>
        <v/>
      </c>
      <c r="U15" s="375" t="str">
        <f t="shared" si="15"/>
        <v/>
      </c>
      <c r="V15" s="375" t="str">
        <f t="shared" si="16"/>
        <v/>
      </c>
      <c r="X15" t="str">
        <f>IF(AF15&lt;&gt;"",MAX(X$3:X14)+1,"")</f>
        <v/>
      </c>
      <c r="Y15" t="str">
        <f>IF(AG15&lt;&gt;"",MAX(Y$3:Y14)+1,"")</f>
        <v/>
      </c>
      <c r="Z15" t="str">
        <f>IF(AH15&lt;&gt;"",MAX(Z$3:Z14)+1,"")</f>
        <v/>
      </c>
      <c r="AA15" t="str">
        <f>IF(AI15&lt;&gt;"",MAX(AA$3:AA14)+1,"")</f>
        <v/>
      </c>
      <c r="AB15" t="str">
        <f>IF(AJ15&lt;&gt;"",MAX(AB$3:AB14)+1,"")</f>
        <v/>
      </c>
      <c r="AC15" t="str">
        <f>IF(AK15&lt;&gt;"",MAX(AC$3:AC14)+1,"")</f>
        <v/>
      </c>
      <c r="AD15" t="str">
        <f>IF(AL15&lt;&gt;"",MAX(AD$3:AD14)+1,"")</f>
        <v/>
      </c>
      <c r="AF15" t="str">
        <f>IF(B15="","",IF(COUNTIF(AF$3:$AI14,B15)=0,B15,""))</f>
        <v/>
      </c>
      <c r="AG15" t="str">
        <f>IF(C15&lt;&gt;"",IF(B15="","",IF($B15='Determinazione classe'!$D$55,IF(COUNTIF(AG$3:$AG14,$C15)=0,$C15,""),"")),"")</f>
        <v/>
      </c>
      <c r="AH15" t="str">
        <f>IF(D15&lt;&gt;"",IF(B15="","",IF(AND($B15='Determinazione classe'!$D$55,$C15='Determinazione classe'!$D$56),IF(COUNTIF(AH$3:AH14,$D15)=0,$D15,""),"")),"")</f>
        <v/>
      </c>
      <c r="AI15" t="str">
        <f>IF(E15&lt;&gt;"",IF(B15="","",IF(AND($B15='Determinazione classe'!$D$55,$C15='Determinazione classe'!$D$56,$D15='Determinazione classe'!$D$57),IF(COUNTIF(AI$3:AI14,$E15)=0,$E15,""),"")),"")</f>
        <v/>
      </c>
      <c r="AJ15" t="str">
        <f>IF(F15&lt;&gt;"",IF(B15="","",IF(AND($B15='Determinazione classe'!$D$55,$C15='Determinazione classe'!$D$56,$D15='Determinazione classe'!$D$57,$E15='Determinazione classe'!$D$58),IF(COUNTIF(AJ$3:AJ14,$F15)=0,$F15,""),"")),"")</f>
        <v/>
      </c>
      <c r="AK15" t="str">
        <f>IF(G15&lt;&gt;"",IF(B15="","",IF(AND($B15='Determinazione classe'!$D$55,$C15='Determinazione classe'!$D$56,$D15='Determinazione classe'!$D$57,$E15='Determinazione classe'!$D$58,$F15='Determinazione classe'!$D$59),IF(COUNTIF(AK$3:AK14,$G15)=0,$G15,""),"")),"")</f>
        <v/>
      </c>
      <c r="AL15" t="str">
        <f>IF(H15&lt;&gt;"",IF(B15="","",IF(AND($B15='Determinazione classe'!$D$55,$C15='Determinazione classe'!$D$56,$D15='Determinazione classe'!$D$57,$E15='Determinazione classe'!$D$58,$F15='Determinazione classe'!$D$59,$G15='Determinazione classe'!$D$60),IF(COUNTIF(AL$3:AL14,$H15)=0,$H15,""),"")),"")</f>
        <v/>
      </c>
      <c r="AR15">
        <f t="shared" si="26"/>
        <v>13</v>
      </c>
      <c r="AS15" s="375" t="str">
        <f t="shared" si="17"/>
        <v/>
      </c>
      <c r="AT15" s="375" t="str">
        <f t="shared" si="18"/>
        <v/>
      </c>
      <c r="AU15" s="375" t="str">
        <f t="shared" si="19"/>
        <v/>
      </c>
      <c r="AV15" s="375" t="str">
        <f t="shared" si="20"/>
        <v/>
      </c>
      <c r="AW15" s="375" t="str">
        <f t="shared" si="21"/>
        <v/>
      </c>
      <c r="AX15" s="375" t="str">
        <f t="shared" si="22"/>
        <v/>
      </c>
      <c r="AY15" s="375" t="str">
        <f t="shared" si="23"/>
        <v/>
      </c>
      <c r="BC15" t="str">
        <f>IF(BK15&lt;&gt;"",MAX(BC$3:BC14)+1,"")</f>
        <v/>
      </c>
      <c r="BD15" t="str">
        <f>IF(BL15&lt;&gt;"",MAX(BD$3:BD14)+1,"")</f>
        <v/>
      </c>
      <c r="BE15" t="str">
        <f>IF(BM15&lt;&gt;"",MAX(BE$3:BE14)+1,"")</f>
        <v/>
      </c>
      <c r="BF15" t="str">
        <f>IF(BN15&lt;&gt;"",MAX(BF$3:BF14)+1,"")</f>
        <v/>
      </c>
      <c r="BG15" t="str">
        <f>IF(BO15&lt;&gt;"",MAX(BG$3:BG14)+1,"")</f>
        <v/>
      </c>
      <c r="BH15" t="str">
        <f>IF(BP15&lt;&gt;"",MAX(BH$3:BH14)+1,"")</f>
        <v/>
      </c>
      <c r="BI15" t="str">
        <f>IF(BQ15&lt;&gt;"",MAX(BI$3:BI14)+1,"")</f>
        <v/>
      </c>
      <c r="BK15" t="str">
        <f>IF(B15&lt;&gt;"",IF(COUNTIF(BK$3:BK14,B15)&gt;0,"",B15),"")</f>
        <v/>
      </c>
      <c r="BL15" t="str">
        <f>IF(C15&lt;&gt;"",IF(COUNTIF(BL$3:BL14,C15)&gt;0,"",C15),"")</f>
        <v/>
      </c>
      <c r="BM15" t="str">
        <f>IF(D15&lt;&gt;"",IF(COUNTIF(BM$3:BM14,D15)&gt;0,"",D15),"")</f>
        <v/>
      </c>
      <c r="BN15" t="str">
        <f>IF(E15&lt;&gt;"",IF(COUNTIF(BN$3:BN14,E15)&gt;0,"",E15),"")</f>
        <v/>
      </c>
      <c r="BO15" t="str">
        <f>IF(F15&lt;&gt;"",IF(COUNTIF(BO$3:BO14,F15)&gt;0,"",F15),"")</f>
        <v/>
      </c>
      <c r="BP15" t="str">
        <f>IF(G15&lt;&gt;"",IF(COUNTIF(BP$3:BP14,G15)&gt;0,"",G15),"")</f>
        <v/>
      </c>
      <c r="BQ15" t="str">
        <f>IF(H15&lt;&gt;"",IF(COUNTIF(BQ$3:BQ14,H15)&gt;0,"",H15),"")</f>
        <v/>
      </c>
    </row>
    <row r="16" spans="1:69" ht="15" x14ac:dyDescent="0.2">
      <c r="A16" s="342" t="str">
        <f t="shared" si="11"/>
        <v/>
      </c>
      <c r="B16" s="346"/>
      <c r="C16" s="346"/>
      <c r="D16" s="989"/>
      <c r="E16" s="346"/>
      <c r="F16" s="345"/>
      <c r="G16" s="345"/>
      <c r="H16" s="345"/>
      <c r="I16" s="533"/>
      <c r="J16" s="516"/>
      <c r="K16" s="516"/>
      <c r="L16" s="534"/>
      <c r="M16" s="534"/>
      <c r="O16">
        <f t="shared" si="24"/>
        <v>14</v>
      </c>
      <c r="P16" s="375" t="str">
        <f t="shared" si="25"/>
        <v/>
      </c>
      <c r="Q16" s="375" t="str">
        <f t="shared" si="12"/>
        <v/>
      </c>
      <c r="R16" s="375" t="str">
        <f t="shared" si="13"/>
        <v/>
      </c>
      <c r="S16" s="375" t="str">
        <f t="shared" si="6"/>
        <v/>
      </c>
      <c r="T16" s="375" t="str">
        <f t="shared" si="14"/>
        <v/>
      </c>
      <c r="U16" s="375" t="str">
        <f t="shared" si="15"/>
        <v/>
      </c>
      <c r="V16" s="375" t="str">
        <f t="shared" si="16"/>
        <v/>
      </c>
      <c r="X16" t="str">
        <f>IF(AF16&lt;&gt;"",MAX(X$3:X15)+1,"")</f>
        <v/>
      </c>
      <c r="Y16" t="str">
        <f>IF(AG16&lt;&gt;"",MAX(Y$3:Y15)+1,"")</f>
        <v/>
      </c>
      <c r="Z16" t="str">
        <f>IF(AH16&lt;&gt;"",MAX(Z$3:Z15)+1,"")</f>
        <v/>
      </c>
      <c r="AA16" t="str">
        <f>IF(AI16&lt;&gt;"",MAX(AA$3:AA15)+1,"")</f>
        <v/>
      </c>
      <c r="AB16" t="str">
        <f>IF(AJ16&lt;&gt;"",MAX(AB$3:AB15)+1,"")</f>
        <v/>
      </c>
      <c r="AC16" t="str">
        <f>IF(AK16&lt;&gt;"",MAX(AC$3:AC15)+1,"")</f>
        <v/>
      </c>
      <c r="AD16" t="str">
        <f>IF(AL16&lt;&gt;"",MAX(AD$3:AD15)+1,"")</f>
        <v/>
      </c>
      <c r="AF16" t="str">
        <f>IF(B16="","",IF(COUNTIF(AF$3:$AI15,B16)=0,B16,""))</f>
        <v/>
      </c>
      <c r="AG16" t="str">
        <f>IF(C16&lt;&gt;"",IF(B16="","",IF($B16='Determinazione classe'!$D$55,IF(COUNTIF(AG$3:$AG15,$C16)=0,$C16,""),"")),"")</f>
        <v/>
      </c>
      <c r="AH16" t="str">
        <f>IF(D16&lt;&gt;"",IF(B16="","",IF(AND($B16='Determinazione classe'!$D$55,$C16='Determinazione classe'!$D$56),IF(COUNTIF(AH$3:AH15,$D16)=0,$D16,""),"")),"")</f>
        <v/>
      </c>
      <c r="AI16" t="str">
        <f>IF(E16&lt;&gt;"",IF(B16="","",IF(AND($B16='Determinazione classe'!$D$55,$C16='Determinazione classe'!$D$56,$D16='Determinazione classe'!$D$57),IF(COUNTIF(AI$3:AI15,$E16)=0,$E16,""),"")),"")</f>
        <v/>
      </c>
      <c r="AJ16" t="str">
        <f>IF(F16&lt;&gt;"",IF(B16="","",IF(AND($B16='Determinazione classe'!$D$55,$C16='Determinazione classe'!$D$56,$D16='Determinazione classe'!$D$57,$E16='Determinazione classe'!$D$58),IF(COUNTIF(AJ$3:AJ15,$F16)=0,$F16,""),"")),"")</f>
        <v/>
      </c>
      <c r="AK16" t="str">
        <f>IF(G16&lt;&gt;"",IF(B16="","",IF(AND($B16='Determinazione classe'!$D$55,$C16='Determinazione classe'!$D$56,$D16='Determinazione classe'!$D$57,$E16='Determinazione classe'!$D$58,$F16='Determinazione classe'!$D$59),IF(COUNTIF(AK$3:AK15,$G16)=0,$G16,""),"")),"")</f>
        <v/>
      </c>
      <c r="AL16" t="str">
        <f>IF(H16&lt;&gt;"",IF(B16="","",IF(AND($B16='Determinazione classe'!$D$55,$C16='Determinazione classe'!$D$56,$D16='Determinazione classe'!$D$57,$E16='Determinazione classe'!$D$58,$F16='Determinazione classe'!$D$59,$G16='Determinazione classe'!$D$60),IF(COUNTIF(AL$3:AL15,$H16)=0,$H16,""),"")),"")</f>
        <v/>
      </c>
      <c r="AR16">
        <f t="shared" si="26"/>
        <v>14</v>
      </c>
      <c r="AS16" s="375" t="str">
        <f t="shared" si="17"/>
        <v/>
      </c>
      <c r="AT16" s="375" t="str">
        <f t="shared" si="18"/>
        <v/>
      </c>
      <c r="AU16" s="375" t="str">
        <f t="shared" si="19"/>
        <v/>
      </c>
      <c r="AV16" s="375" t="str">
        <f t="shared" si="20"/>
        <v/>
      </c>
      <c r="AW16" s="375" t="str">
        <f t="shared" si="21"/>
        <v/>
      </c>
      <c r="AX16" s="375" t="str">
        <f t="shared" si="22"/>
        <v/>
      </c>
      <c r="AY16" s="375" t="str">
        <f t="shared" si="23"/>
        <v/>
      </c>
      <c r="BC16" t="str">
        <f>IF(BK16&lt;&gt;"",MAX(BC$3:BC15)+1,"")</f>
        <v/>
      </c>
      <c r="BD16" t="str">
        <f>IF(BL16&lt;&gt;"",MAX(BD$3:BD15)+1,"")</f>
        <v/>
      </c>
      <c r="BE16" t="str">
        <f>IF(BM16&lt;&gt;"",MAX(BE$3:BE15)+1,"")</f>
        <v/>
      </c>
      <c r="BF16" t="str">
        <f>IF(BN16&lt;&gt;"",MAX(BF$3:BF15)+1,"")</f>
        <v/>
      </c>
      <c r="BG16" t="str">
        <f>IF(BO16&lt;&gt;"",MAX(BG$3:BG15)+1,"")</f>
        <v/>
      </c>
      <c r="BH16" t="str">
        <f>IF(BP16&lt;&gt;"",MAX(BH$3:BH15)+1,"")</f>
        <v/>
      </c>
      <c r="BI16" t="str">
        <f>IF(BQ16&lt;&gt;"",MAX(BI$3:BI15)+1,"")</f>
        <v/>
      </c>
      <c r="BK16" t="str">
        <f>IF(B16&lt;&gt;"",IF(COUNTIF(BK$3:BK15,B16)&gt;0,"",B16),"")</f>
        <v/>
      </c>
      <c r="BL16" t="str">
        <f>IF(C16&lt;&gt;"",IF(COUNTIF(BL$3:BL15,C16)&gt;0,"",C16),"")</f>
        <v/>
      </c>
      <c r="BM16" t="str">
        <f>IF(D16&lt;&gt;"",IF(COUNTIF(BM$3:BM15,D16)&gt;0,"",D16),"")</f>
        <v/>
      </c>
      <c r="BN16" t="str">
        <f>IF(E16&lt;&gt;"",IF(COUNTIF(BN$3:BN15,E16)&gt;0,"",E16),"")</f>
        <v/>
      </c>
      <c r="BO16" t="str">
        <f>IF(F16&lt;&gt;"",IF(COUNTIF(BO$3:BO15,F16)&gt;0,"",F16),"")</f>
        <v/>
      </c>
      <c r="BP16" t="str">
        <f>IF(G16&lt;&gt;"",IF(COUNTIF(BP$3:BP15,G16)&gt;0,"",G16),"")</f>
        <v/>
      </c>
      <c r="BQ16" t="str">
        <f>IF(H16&lt;&gt;"",IF(COUNTIF(BQ$3:BQ15,H16)&gt;0,"",H16),"")</f>
        <v/>
      </c>
    </row>
    <row r="17" spans="1:69" ht="15" x14ac:dyDescent="0.2">
      <c r="A17" s="342" t="str">
        <f t="shared" si="11"/>
        <v/>
      </c>
      <c r="B17" s="346"/>
      <c r="C17" s="346"/>
      <c r="D17" s="989"/>
      <c r="E17" s="346"/>
      <c r="F17" s="345"/>
      <c r="G17" s="345"/>
      <c r="H17" s="345"/>
      <c r="I17" s="533"/>
      <c r="J17" s="516"/>
      <c r="K17" s="516"/>
      <c r="L17" s="534"/>
      <c r="M17" s="534"/>
      <c r="O17">
        <f t="shared" si="24"/>
        <v>15</v>
      </c>
      <c r="P17" s="375" t="str">
        <f t="shared" si="25"/>
        <v/>
      </c>
      <c r="Q17" s="375" t="str">
        <f t="shared" si="12"/>
        <v/>
      </c>
      <c r="R17" s="375" t="str">
        <f t="shared" si="13"/>
        <v/>
      </c>
      <c r="S17" s="375" t="str">
        <f t="shared" si="6"/>
        <v/>
      </c>
      <c r="T17" s="375" t="str">
        <f t="shared" si="14"/>
        <v/>
      </c>
      <c r="U17" s="375" t="str">
        <f t="shared" si="15"/>
        <v/>
      </c>
      <c r="V17" s="375" t="str">
        <f t="shared" si="16"/>
        <v/>
      </c>
      <c r="X17" t="str">
        <f>IF(AF17&lt;&gt;"",MAX(X$3:X16)+1,"")</f>
        <v/>
      </c>
      <c r="Y17" t="str">
        <f>IF(AG17&lt;&gt;"",MAX(Y$3:Y16)+1,"")</f>
        <v/>
      </c>
      <c r="Z17" t="str">
        <f>IF(AH17&lt;&gt;"",MAX(Z$3:Z16)+1,"")</f>
        <v/>
      </c>
      <c r="AA17" t="str">
        <f>IF(AI17&lt;&gt;"",MAX(AA$3:AA16)+1,"")</f>
        <v/>
      </c>
      <c r="AB17" t="str">
        <f>IF(AJ17&lt;&gt;"",MAX(AB$3:AB16)+1,"")</f>
        <v/>
      </c>
      <c r="AC17" t="str">
        <f>IF(AK17&lt;&gt;"",MAX(AC$3:AC16)+1,"")</f>
        <v/>
      </c>
      <c r="AD17" t="str">
        <f>IF(AL17&lt;&gt;"",MAX(AD$3:AD16)+1,"")</f>
        <v/>
      </c>
      <c r="AF17" t="str">
        <f>IF(B17="","",IF(COUNTIF(AF$3:$AI16,B17)=0,B17,""))</f>
        <v/>
      </c>
      <c r="AG17" t="str">
        <f>IF(C17&lt;&gt;"",IF(B17="","",IF($B17='Determinazione classe'!$D$55,IF(COUNTIF(AG$3:$AG16,$C17)=0,$C17,""),"")),"")</f>
        <v/>
      </c>
      <c r="AH17" t="str">
        <f>IF(D17&lt;&gt;"",IF(B17="","",IF(AND($B17='Determinazione classe'!$D$55,$C17='Determinazione classe'!$D$56),IF(COUNTIF(AH$3:AH16,$D17)=0,$D17,""),"")),"")</f>
        <v/>
      </c>
      <c r="AI17" t="str">
        <f>IF(E17&lt;&gt;"",IF(B17="","",IF(AND($B17='Determinazione classe'!$D$55,$C17='Determinazione classe'!$D$56,$D17='Determinazione classe'!$D$57),IF(COUNTIF(AI$3:AI16,$E17)=0,$E17,""),"")),"")</f>
        <v/>
      </c>
      <c r="AJ17" t="str">
        <f>IF(F17&lt;&gt;"",IF(B17="","",IF(AND($B17='Determinazione classe'!$D$55,$C17='Determinazione classe'!$D$56,$D17='Determinazione classe'!$D$57,$E17='Determinazione classe'!$D$58),IF(COUNTIF(AJ$3:AJ16,$F17)=0,$F17,""),"")),"")</f>
        <v/>
      </c>
      <c r="AK17" t="str">
        <f>IF(G17&lt;&gt;"",IF(B17="","",IF(AND($B17='Determinazione classe'!$D$55,$C17='Determinazione classe'!$D$56,$D17='Determinazione classe'!$D$57,$E17='Determinazione classe'!$D$58,$F17='Determinazione classe'!$D$59),IF(COUNTIF(AK$3:AK16,$G17)=0,$G17,""),"")),"")</f>
        <v/>
      </c>
      <c r="AL17" t="str">
        <f>IF(H17&lt;&gt;"",IF(B17="","",IF(AND($B17='Determinazione classe'!$D$55,$C17='Determinazione classe'!$D$56,$D17='Determinazione classe'!$D$57,$E17='Determinazione classe'!$D$58,$F17='Determinazione classe'!$D$59,$G17='Determinazione classe'!$D$60),IF(COUNTIF(AL$3:AL16,$H17)=0,$H17,""),"")),"")</f>
        <v/>
      </c>
      <c r="AR17">
        <f t="shared" si="26"/>
        <v>15</v>
      </c>
      <c r="AS17" s="375" t="str">
        <f t="shared" si="17"/>
        <v/>
      </c>
      <c r="AT17" s="375" t="str">
        <f t="shared" si="18"/>
        <v/>
      </c>
      <c r="AU17" s="375" t="str">
        <f t="shared" si="19"/>
        <v/>
      </c>
      <c r="AV17" s="375" t="str">
        <f t="shared" si="20"/>
        <v/>
      </c>
      <c r="AW17" s="375" t="str">
        <f t="shared" si="21"/>
        <v/>
      </c>
      <c r="AX17" s="375" t="str">
        <f t="shared" si="22"/>
        <v/>
      </c>
      <c r="AY17" s="375" t="str">
        <f t="shared" si="23"/>
        <v/>
      </c>
      <c r="BC17" t="str">
        <f>IF(BK17&lt;&gt;"",MAX(BC$3:BC16)+1,"")</f>
        <v/>
      </c>
      <c r="BD17" t="str">
        <f>IF(BL17&lt;&gt;"",MAX(BD$3:BD16)+1,"")</f>
        <v/>
      </c>
      <c r="BE17" t="str">
        <f>IF(BM17&lt;&gt;"",MAX(BE$3:BE16)+1,"")</f>
        <v/>
      </c>
      <c r="BF17" t="str">
        <f>IF(BN17&lt;&gt;"",MAX(BF$3:BF16)+1,"")</f>
        <v/>
      </c>
      <c r="BG17" t="str">
        <f>IF(BO17&lt;&gt;"",MAX(BG$3:BG16)+1,"")</f>
        <v/>
      </c>
      <c r="BH17" t="str">
        <f>IF(BP17&lt;&gt;"",MAX(BH$3:BH16)+1,"")</f>
        <v/>
      </c>
      <c r="BI17" t="str">
        <f>IF(BQ17&lt;&gt;"",MAX(BI$3:BI16)+1,"")</f>
        <v/>
      </c>
      <c r="BK17" t="str">
        <f>IF(B17&lt;&gt;"",IF(COUNTIF(BK$3:BK16,B17)&gt;0,"",B17),"")</f>
        <v/>
      </c>
      <c r="BL17" t="str">
        <f>IF(C17&lt;&gt;"",IF(COUNTIF(BL$3:BL16,C17)&gt;0,"",C17),"")</f>
        <v/>
      </c>
      <c r="BM17" t="str">
        <f>IF(D17&lt;&gt;"",IF(COUNTIF(BM$3:BM16,D17)&gt;0,"",D17),"")</f>
        <v/>
      </c>
      <c r="BN17" t="str">
        <f>IF(E17&lt;&gt;"",IF(COUNTIF(BN$3:BN16,E17)&gt;0,"",E17),"")</f>
        <v/>
      </c>
      <c r="BO17" t="str">
        <f>IF(F17&lt;&gt;"",IF(COUNTIF(BO$3:BO16,F17)&gt;0,"",F17),"")</f>
        <v/>
      </c>
      <c r="BP17" t="str">
        <f>IF(G17&lt;&gt;"",IF(COUNTIF(BP$3:BP16,G17)&gt;0,"",G17),"")</f>
        <v/>
      </c>
      <c r="BQ17" t="str">
        <f>IF(H17&lt;&gt;"",IF(COUNTIF(BQ$3:BQ16,H17)&gt;0,"",H17),"")</f>
        <v/>
      </c>
    </row>
    <row r="18" spans="1:69" ht="15" x14ac:dyDescent="0.2">
      <c r="A18" s="342" t="str">
        <f t="shared" si="11"/>
        <v/>
      </c>
      <c r="B18" s="346"/>
      <c r="C18" s="346"/>
      <c r="D18" s="989"/>
      <c r="E18" s="346"/>
      <c r="F18" s="345"/>
      <c r="G18" s="345"/>
      <c r="H18" s="345"/>
      <c r="I18" s="533"/>
      <c r="J18" s="516"/>
      <c r="K18" s="516"/>
      <c r="L18" s="534"/>
      <c r="M18" s="534"/>
      <c r="O18">
        <f t="shared" si="24"/>
        <v>16</v>
      </c>
      <c r="P18" s="375" t="str">
        <f t="shared" si="25"/>
        <v/>
      </c>
      <c r="Q18" s="375" t="str">
        <f t="shared" si="12"/>
        <v/>
      </c>
      <c r="R18" s="375" t="str">
        <f t="shared" si="13"/>
        <v/>
      </c>
      <c r="S18" s="375" t="str">
        <f t="shared" si="6"/>
        <v/>
      </c>
      <c r="T18" s="375" t="str">
        <f t="shared" si="14"/>
        <v/>
      </c>
      <c r="U18" s="375" t="str">
        <f t="shared" si="15"/>
        <v/>
      </c>
      <c r="V18" s="375" t="str">
        <f t="shared" si="16"/>
        <v/>
      </c>
      <c r="X18" t="str">
        <f>IF(AF18&lt;&gt;"",MAX(X$3:X17)+1,"")</f>
        <v/>
      </c>
      <c r="Y18" t="str">
        <f>IF(AG18&lt;&gt;"",MAX(Y$3:Y17)+1,"")</f>
        <v/>
      </c>
      <c r="Z18" t="str">
        <f>IF(AH18&lt;&gt;"",MAX(Z$3:Z17)+1,"")</f>
        <v/>
      </c>
      <c r="AA18" t="str">
        <f>IF(AI18&lt;&gt;"",MAX(AA$3:AA17)+1,"")</f>
        <v/>
      </c>
      <c r="AB18" t="str">
        <f>IF(AJ18&lt;&gt;"",MAX(AB$3:AB17)+1,"")</f>
        <v/>
      </c>
      <c r="AC18" t="str">
        <f>IF(AK18&lt;&gt;"",MAX(AC$3:AC17)+1,"")</f>
        <v/>
      </c>
      <c r="AD18" t="str">
        <f>IF(AL18&lt;&gt;"",MAX(AD$3:AD17)+1,"")</f>
        <v/>
      </c>
      <c r="AF18" t="str">
        <f>IF(B18="","",IF(COUNTIF(AF$3:$AI17,B18)=0,B18,""))</f>
        <v/>
      </c>
      <c r="AG18" t="str">
        <f>IF(C18&lt;&gt;"",IF(B18="","",IF($B18='Determinazione classe'!$D$55,IF(COUNTIF(AG$3:$AG17,$C18)=0,$C18,""),"")),"")</f>
        <v/>
      </c>
      <c r="AH18" t="str">
        <f>IF(D18&lt;&gt;"",IF(B18="","",IF(AND($B18='Determinazione classe'!$D$55,$C18='Determinazione classe'!$D$56),IF(COUNTIF(AH$3:AH17,$D18)=0,$D18,""),"")),"")</f>
        <v/>
      </c>
      <c r="AI18" t="str">
        <f>IF(E18&lt;&gt;"",IF(B18="","",IF(AND($B18='Determinazione classe'!$D$55,$C18='Determinazione classe'!$D$56,$D18='Determinazione classe'!$D$57),IF(COUNTIF(AI$3:AI17,$E18)=0,$E18,""),"")),"")</f>
        <v/>
      </c>
      <c r="AJ18" t="str">
        <f>IF(F18&lt;&gt;"",IF(B18="","",IF(AND($B18='Determinazione classe'!$D$55,$C18='Determinazione classe'!$D$56,$D18='Determinazione classe'!$D$57,$E18='Determinazione classe'!$D$58),IF(COUNTIF(AJ$3:AJ17,$F18)=0,$F18,""),"")),"")</f>
        <v/>
      </c>
      <c r="AK18" t="str">
        <f>IF(G18&lt;&gt;"",IF(B18="","",IF(AND($B18='Determinazione classe'!$D$55,$C18='Determinazione classe'!$D$56,$D18='Determinazione classe'!$D$57,$E18='Determinazione classe'!$D$58,$F18='Determinazione classe'!$D$59),IF(COUNTIF(AK$3:AK17,$G18)=0,$G18,""),"")),"")</f>
        <v/>
      </c>
      <c r="AL18" t="str">
        <f>IF(H18&lt;&gt;"",IF(B18="","",IF(AND($B18='Determinazione classe'!$D$55,$C18='Determinazione classe'!$D$56,$D18='Determinazione classe'!$D$57,$E18='Determinazione classe'!$D$58,$F18='Determinazione classe'!$D$59,$G18='Determinazione classe'!$D$60),IF(COUNTIF(AL$3:AL17,$H18)=0,$H18,""),"")),"")</f>
        <v/>
      </c>
      <c r="AR18">
        <f t="shared" si="26"/>
        <v>16</v>
      </c>
      <c r="AS18" s="375" t="str">
        <f t="shared" si="17"/>
        <v/>
      </c>
      <c r="AT18" s="375" t="str">
        <f t="shared" si="18"/>
        <v/>
      </c>
      <c r="AU18" s="375" t="str">
        <f t="shared" si="19"/>
        <v/>
      </c>
      <c r="AV18" s="375" t="str">
        <f t="shared" si="20"/>
        <v/>
      </c>
      <c r="AW18" s="375" t="str">
        <f t="shared" si="21"/>
        <v/>
      </c>
      <c r="AX18" s="375" t="str">
        <f t="shared" si="22"/>
        <v/>
      </c>
      <c r="AY18" s="375" t="str">
        <f t="shared" si="23"/>
        <v/>
      </c>
      <c r="BC18" t="str">
        <f>IF(BK18&lt;&gt;"",MAX(BC$3:BC17)+1,"")</f>
        <v/>
      </c>
      <c r="BD18" t="str">
        <f>IF(BL18&lt;&gt;"",MAX(BD$3:BD17)+1,"")</f>
        <v/>
      </c>
      <c r="BE18" t="str">
        <f>IF(BM18&lt;&gt;"",MAX(BE$3:BE17)+1,"")</f>
        <v/>
      </c>
      <c r="BF18" t="str">
        <f>IF(BN18&lt;&gt;"",MAX(BF$3:BF17)+1,"")</f>
        <v/>
      </c>
      <c r="BG18" t="str">
        <f>IF(BO18&lt;&gt;"",MAX(BG$3:BG17)+1,"")</f>
        <v/>
      </c>
      <c r="BH18" t="str">
        <f>IF(BP18&lt;&gt;"",MAX(BH$3:BH17)+1,"")</f>
        <v/>
      </c>
      <c r="BI18" t="str">
        <f>IF(BQ18&lt;&gt;"",MAX(BI$3:BI17)+1,"")</f>
        <v/>
      </c>
      <c r="BK18" t="str">
        <f>IF(B18&lt;&gt;"",IF(COUNTIF(BK$3:BK17,B18)&gt;0,"",B18),"")</f>
        <v/>
      </c>
      <c r="BL18" t="str">
        <f>IF(C18&lt;&gt;"",IF(COUNTIF(BL$3:BL17,C18)&gt;0,"",C18),"")</f>
        <v/>
      </c>
      <c r="BM18" t="str">
        <f>IF(D18&lt;&gt;"",IF(COUNTIF(BM$3:BM17,D18)&gt;0,"",D18),"")</f>
        <v/>
      </c>
      <c r="BN18" t="str">
        <f>IF(E18&lt;&gt;"",IF(COUNTIF(BN$3:BN17,E18)&gt;0,"",E18),"")</f>
        <v/>
      </c>
      <c r="BO18" t="str">
        <f>IF(F18&lt;&gt;"",IF(COUNTIF(BO$3:BO17,F18)&gt;0,"",F18),"")</f>
        <v/>
      </c>
      <c r="BP18" t="str">
        <f>IF(G18&lt;&gt;"",IF(COUNTIF(BP$3:BP17,G18)&gt;0,"",G18),"")</f>
        <v/>
      </c>
      <c r="BQ18" t="str">
        <f>IF(H18&lt;&gt;"",IF(COUNTIF(BQ$3:BQ17,H18)&gt;0,"",H18),"")</f>
        <v/>
      </c>
    </row>
    <row r="19" spans="1:69" ht="15" x14ac:dyDescent="0.25">
      <c r="A19" s="342" t="str">
        <f t="shared" si="11"/>
        <v/>
      </c>
      <c r="B19" s="346"/>
      <c r="C19" s="346"/>
      <c r="D19" s="984"/>
      <c r="E19" s="346"/>
      <c r="F19" s="345"/>
      <c r="G19" s="345"/>
      <c r="H19" s="345"/>
      <c r="I19" s="533"/>
      <c r="J19" s="516"/>
      <c r="K19" s="516"/>
      <c r="L19" s="534"/>
      <c r="M19" s="534"/>
      <c r="O19">
        <f t="shared" si="24"/>
        <v>17</v>
      </c>
      <c r="P19" s="375" t="str">
        <f t="shared" si="25"/>
        <v/>
      </c>
      <c r="Q19" s="375" t="str">
        <f t="shared" si="12"/>
        <v/>
      </c>
      <c r="R19" s="375" t="str">
        <f t="shared" si="13"/>
        <v/>
      </c>
      <c r="S19" s="375" t="str">
        <f t="shared" ref="S19:S82" si="27">IFERROR(VLOOKUP($O19,AA:AI,9,FALSE),"")</f>
        <v/>
      </c>
      <c r="T19" s="375" t="str">
        <f t="shared" si="14"/>
        <v/>
      </c>
      <c r="U19" s="375" t="str">
        <f t="shared" si="15"/>
        <v/>
      </c>
      <c r="V19" s="375" t="str">
        <f t="shared" si="16"/>
        <v/>
      </c>
      <c r="X19" t="str">
        <f>IF(AF19&lt;&gt;"",MAX(X$3:X18)+1,"")</f>
        <v/>
      </c>
      <c r="Y19" t="str">
        <f>IF(AG19&lt;&gt;"",MAX(Y$3:Y18)+1,"")</f>
        <v/>
      </c>
      <c r="Z19" t="str">
        <f>IF(AH19&lt;&gt;"",MAX(Z$3:Z18)+1,"")</f>
        <v/>
      </c>
      <c r="AA19" t="str">
        <f>IF(AI19&lt;&gt;"",MAX(AA$3:AA18)+1,"")</f>
        <v/>
      </c>
      <c r="AB19" t="str">
        <f>IF(AJ19&lt;&gt;"",MAX(AB$3:AB18)+1,"")</f>
        <v/>
      </c>
      <c r="AC19" t="str">
        <f>IF(AK19&lt;&gt;"",MAX(AC$3:AC18)+1,"")</f>
        <v/>
      </c>
      <c r="AD19" t="str">
        <f>IF(AL19&lt;&gt;"",MAX(AD$3:AD18)+1,"")</f>
        <v/>
      </c>
      <c r="AF19" t="str">
        <f>IF(B19="","",IF(COUNTIF(AF$3:$AI18,B19)=0,B19,""))</f>
        <v/>
      </c>
      <c r="AG19" t="str">
        <f>IF(C19&lt;&gt;"",IF(B19="","",IF($B19='Determinazione classe'!$D$55,IF(COUNTIF(AG$3:$AG18,$C19)=0,$C19,""),"")),"")</f>
        <v/>
      </c>
      <c r="AH19" t="str">
        <f>IF(D19&lt;&gt;"",IF(B19="","",IF(AND($B19='Determinazione classe'!$D$55,$C19='Determinazione classe'!$D$56),IF(COUNTIF(AH$3:AH18,$D19)=0,$D19,""),"")),"")</f>
        <v/>
      </c>
      <c r="AI19" t="str">
        <f>IF(E19&lt;&gt;"",IF(B19="","",IF(AND($B19='Determinazione classe'!$D$55,$C19='Determinazione classe'!$D$56,$D19='Determinazione classe'!$D$57),IF(COUNTIF(AI$3:AI18,$E19)=0,$E19,""),"")),"")</f>
        <v/>
      </c>
      <c r="AJ19" t="str">
        <f>IF(F19&lt;&gt;"",IF(B19="","",IF(AND($B19='Determinazione classe'!$D$55,$C19='Determinazione classe'!$D$56,$D19='Determinazione classe'!$D$57,$E19='Determinazione classe'!$D$58),IF(COUNTIF(AJ$3:AJ18,$F19)=0,$F19,""),"")),"")</f>
        <v/>
      </c>
      <c r="AK19" t="str">
        <f>IF(G19&lt;&gt;"",IF(B19="","",IF(AND($B19='Determinazione classe'!$D$55,$C19='Determinazione classe'!$D$56,$D19='Determinazione classe'!$D$57,$E19='Determinazione classe'!$D$58,$F19='Determinazione classe'!$D$59),IF(COUNTIF(AK$3:AK18,$G19)=0,$G19,""),"")),"")</f>
        <v/>
      </c>
      <c r="AL19" t="str">
        <f>IF(H19&lt;&gt;"",IF(B19="","",IF(AND($B19='Determinazione classe'!$D$55,$C19='Determinazione classe'!$D$56,$D19='Determinazione classe'!$D$57,$E19='Determinazione classe'!$D$58,$F19='Determinazione classe'!$D$59,$G19='Determinazione classe'!$D$60),IF(COUNTIF(AL$3:AL18,$H19)=0,$H19,""),"")),"")</f>
        <v/>
      </c>
      <c r="AR19">
        <f t="shared" si="26"/>
        <v>17</v>
      </c>
      <c r="AS19" s="375" t="str">
        <f t="shared" si="17"/>
        <v/>
      </c>
      <c r="AT19" s="375" t="str">
        <f t="shared" si="18"/>
        <v/>
      </c>
      <c r="AU19" s="375" t="str">
        <f t="shared" si="19"/>
        <v/>
      </c>
      <c r="AV19" s="375" t="str">
        <f t="shared" si="20"/>
        <v/>
      </c>
      <c r="AW19" s="375" t="str">
        <f t="shared" si="21"/>
        <v/>
      </c>
      <c r="AX19" s="375" t="str">
        <f t="shared" si="22"/>
        <v/>
      </c>
      <c r="AY19" s="375" t="str">
        <f t="shared" si="23"/>
        <v/>
      </c>
      <c r="BC19" t="str">
        <f>IF(BK19&lt;&gt;"",MAX(BC$3:BC18)+1,"")</f>
        <v/>
      </c>
      <c r="BD19" t="str">
        <f>IF(BL19&lt;&gt;"",MAX(BD$3:BD18)+1,"")</f>
        <v/>
      </c>
      <c r="BE19" t="str">
        <f>IF(BM19&lt;&gt;"",MAX(BE$3:BE18)+1,"")</f>
        <v/>
      </c>
      <c r="BF19" t="str">
        <f>IF(BN19&lt;&gt;"",MAX(BF$3:BF18)+1,"")</f>
        <v/>
      </c>
      <c r="BG19" t="str">
        <f>IF(BO19&lt;&gt;"",MAX(BG$3:BG18)+1,"")</f>
        <v/>
      </c>
      <c r="BH19" t="str">
        <f>IF(BP19&lt;&gt;"",MAX(BH$3:BH18)+1,"")</f>
        <v/>
      </c>
      <c r="BI19" t="str">
        <f>IF(BQ19&lt;&gt;"",MAX(BI$3:BI18)+1,"")</f>
        <v/>
      </c>
      <c r="BK19" t="str">
        <f>IF(B19&lt;&gt;"",IF(COUNTIF(BK$3:BK18,B19)&gt;0,"",B19),"")</f>
        <v/>
      </c>
      <c r="BL19" t="str">
        <f>IF(C19&lt;&gt;"",IF(COUNTIF(BL$3:BL18,C19)&gt;0,"",C19),"")</f>
        <v/>
      </c>
      <c r="BM19" t="str">
        <f>IF(D19&lt;&gt;"",IF(COUNTIF(BM$3:BM18,D19)&gt;0,"",D19),"")</f>
        <v/>
      </c>
      <c r="BN19" t="str">
        <f>IF(E19&lt;&gt;"",IF(COUNTIF(BN$3:BN18,E19)&gt;0,"",E19),"")</f>
        <v/>
      </c>
      <c r="BO19" t="str">
        <f>IF(F19&lt;&gt;"",IF(COUNTIF(BO$3:BO18,F19)&gt;0,"",F19),"")</f>
        <v/>
      </c>
      <c r="BP19" t="str">
        <f>IF(G19&lt;&gt;"",IF(COUNTIF(BP$3:BP18,G19)&gt;0,"",G19),"")</f>
        <v/>
      </c>
      <c r="BQ19" t="str">
        <f>IF(H19&lt;&gt;"",IF(COUNTIF(BQ$3:BQ18,H19)&gt;0,"",H19),"")</f>
        <v/>
      </c>
    </row>
    <row r="20" spans="1:69" ht="15" x14ac:dyDescent="0.25">
      <c r="A20" s="342" t="str">
        <f t="shared" si="11"/>
        <v/>
      </c>
      <c r="B20" s="346"/>
      <c r="C20" s="346"/>
      <c r="D20" s="985"/>
      <c r="E20" s="346"/>
      <c r="F20" s="345"/>
      <c r="G20" s="345"/>
      <c r="H20" s="345"/>
      <c r="I20" s="533"/>
      <c r="J20" s="516"/>
      <c r="K20" s="516"/>
      <c r="L20" s="534"/>
      <c r="M20" s="534"/>
      <c r="O20">
        <f t="shared" si="24"/>
        <v>18</v>
      </c>
      <c r="P20" s="375" t="str">
        <f t="shared" si="25"/>
        <v/>
      </c>
      <c r="Q20" s="375" t="str">
        <f t="shared" si="12"/>
        <v/>
      </c>
      <c r="R20" s="375" t="str">
        <f t="shared" si="13"/>
        <v/>
      </c>
      <c r="S20" s="375" t="str">
        <f t="shared" si="27"/>
        <v/>
      </c>
      <c r="T20" s="375" t="str">
        <f t="shared" si="14"/>
        <v/>
      </c>
      <c r="U20" s="375" t="str">
        <f t="shared" si="15"/>
        <v/>
      </c>
      <c r="V20" s="375" t="str">
        <f t="shared" si="16"/>
        <v/>
      </c>
      <c r="X20" t="str">
        <f>IF(AF20&lt;&gt;"",MAX(X$3:X19)+1,"")</f>
        <v/>
      </c>
      <c r="Y20" t="str">
        <f>IF(AG20&lt;&gt;"",MAX(Y$3:Y19)+1,"")</f>
        <v/>
      </c>
      <c r="Z20" t="str">
        <f>IF(AH20&lt;&gt;"",MAX(Z$3:Z19)+1,"")</f>
        <v/>
      </c>
      <c r="AA20" t="str">
        <f>IF(AI20&lt;&gt;"",MAX(AA$3:AA19)+1,"")</f>
        <v/>
      </c>
      <c r="AB20" t="str">
        <f>IF(AJ20&lt;&gt;"",MAX(AB$3:AB19)+1,"")</f>
        <v/>
      </c>
      <c r="AC20" t="str">
        <f>IF(AK20&lt;&gt;"",MAX(AC$3:AC19)+1,"")</f>
        <v/>
      </c>
      <c r="AD20" t="str">
        <f>IF(AL20&lt;&gt;"",MAX(AD$3:AD19)+1,"")</f>
        <v/>
      </c>
      <c r="AF20" t="str">
        <f>IF(B20="","",IF(COUNTIF(AF$3:$AI19,B20)=0,B20,""))</f>
        <v/>
      </c>
      <c r="AG20" t="str">
        <f>IF(C20&lt;&gt;"",IF(B20="","",IF($B20='Determinazione classe'!$D$55,IF(COUNTIF(AG$3:$AG19,$C20)=0,$C20,""),"")),"")</f>
        <v/>
      </c>
      <c r="AH20" t="str">
        <f>IF(D20&lt;&gt;"",IF(B20="","",IF(AND($B20='Determinazione classe'!$D$55,$C20='Determinazione classe'!$D$56),IF(COUNTIF(AH$3:AH19,$D20)=0,$D20,""),"")),"")</f>
        <v/>
      </c>
      <c r="AI20" t="str">
        <f>IF(E20&lt;&gt;"",IF(B20="","",IF(AND($B20='Determinazione classe'!$D$55,$C20='Determinazione classe'!$D$56,$D20='Determinazione classe'!$D$57),IF(COUNTIF(AI$3:AI19,$E20)=0,$E20,""),"")),"")</f>
        <v/>
      </c>
      <c r="AJ20" t="str">
        <f>IF(F20&lt;&gt;"",IF(B20="","",IF(AND($B20='Determinazione classe'!$D$55,$C20='Determinazione classe'!$D$56,$D20='Determinazione classe'!$D$57,$E20='Determinazione classe'!$D$58),IF(COUNTIF(AJ$3:AJ19,$F20)=0,$F20,""),"")),"")</f>
        <v/>
      </c>
      <c r="AK20" t="str">
        <f>IF(G20&lt;&gt;"",IF(B20="","",IF(AND($B20='Determinazione classe'!$D$55,$C20='Determinazione classe'!$D$56,$D20='Determinazione classe'!$D$57,$E20='Determinazione classe'!$D$58,$F20='Determinazione classe'!$D$59),IF(COUNTIF(AK$3:AK19,$G20)=0,$G20,""),"")),"")</f>
        <v/>
      </c>
      <c r="AL20" t="str">
        <f>IF(H20&lt;&gt;"",IF(B20="","",IF(AND($B20='Determinazione classe'!$D$55,$C20='Determinazione classe'!$D$56,$D20='Determinazione classe'!$D$57,$E20='Determinazione classe'!$D$58,$F20='Determinazione classe'!$D$59,$G20='Determinazione classe'!$D$60),IF(COUNTIF(AL$3:AL19,$H20)=0,$H20,""),"")),"")</f>
        <v/>
      </c>
      <c r="AR20">
        <f t="shared" si="26"/>
        <v>18</v>
      </c>
      <c r="AS20" s="375" t="str">
        <f t="shared" si="17"/>
        <v/>
      </c>
      <c r="AT20" s="375" t="str">
        <f t="shared" si="18"/>
        <v/>
      </c>
      <c r="AU20" s="375" t="str">
        <f t="shared" si="19"/>
        <v/>
      </c>
      <c r="AV20" s="375" t="str">
        <f t="shared" si="20"/>
        <v/>
      </c>
      <c r="AW20" s="375" t="str">
        <f t="shared" si="21"/>
        <v/>
      </c>
      <c r="AX20" s="375" t="str">
        <f t="shared" si="22"/>
        <v/>
      </c>
      <c r="AY20" s="375" t="str">
        <f t="shared" si="23"/>
        <v/>
      </c>
      <c r="BC20" t="str">
        <f>IF(BK20&lt;&gt;"",MAX(BC$3:BC19)+1,"")</f>
        <v/>
      </c>
      <c r="BD20" t="str">
        <f>IF(BL20&lt;&gt;"",MAX(BD$3:BD19)+1,"")</f>
        <v/>
      </c>
      <c r="BE20" t="str">
        <f>IF(BM20&lt;&gt;"",MAX(BE$3:BE19)+1,"")</f>
        <v/>
      </c>
      <c r="BF20" t="str">
        <f>IF(BN20&lt;&gt;"",MAX(BF$3:BF19)+1,"")</f>
        <v/>
      </c>
      <c r="BG20" t="str">
        <f>IF(BO20&lt;&gt;"",MAX(BG$3:BG19)+1,"")</f>
        <v/>
      </c>
      <c r="BH20" t="str">
        <f>IF(BP20&lt;&gt;"",MAX(BH$3:BH19)+1,"")</f>
        <v/>
      </c>
      <c r="BI20" t="str">
        <f>IF(BQ20&lt;&gt;"",MAX(BI$3:BI19)+1,"")</f>
        <v/>
      </c>
      <c r="BK20" t="str">
        <f>IF(B20&lt;&gt;"",IF(COUNTIF(BK$3:BK19,B20)&gt;0,"",B20),"")</f>
        <v/>
      </c>
      <c r="BL20" t="str">
        <f>IF(C20&lt;&gt;"",IF(COUNTIF(BL$3:BL19,C20)&gt;0,"",C20),"")</f>
        <v/>
      </c>
      <c r="BM20" t="str">
        <f>IF(D20&lt;&gt;"",IF(COUNTIF(BM$3:BM19,D20)&gt;0,"",D20),"")</f>
        <v/>
      </c>
      <c r="BN20" t="str">
        <f>IF(E20&lt;&gt;"",IF(COUNTIF(BN$3:BN19,E20)&gt;0,"",E20),"")</f>
        <v/>
      </c>
      <c r="BO20" t="str">
        <f>IF(F20&lt;&gt;"",IF(COUNTIF(BO$3:BO19,F20)&gt;0,"",F20),"")</f>
        <v/>
      </c>
      <c r="BP20" t="str">
        <f>IF(G20&lt;&gt;"",IF(COUNTIF(BP$3:BP19,G20)&gt;0,"",G20),"")</f>
        <v/>
      </c>
      <c r="BQ20" t="str">
        <f>IF(H20&lt;&gt;"",IF(COUNTIF(BQ$3:BQ19,H20)&gt;0,"",H20),"")</f>
        <v/>
      </c>
    </row>
    <row r="21" spans="1:69" ht="15" x14ac:dyDescent="0.2">
      <c r="A21" s="342" t="str">
        <f t="shared" si="11"/>
        <v/>
      </c>
      <c r="B21" s="346"/>
      <c r="C21" s="346"/>
      <c r="D21" s="989"/>
      <c r="E21" s="346"/>
      <c r="F21" s="345"/>
      <c r="G21" s="345"/>
      <c r="H21" s="345"/>
      <c r="I21" s="533"/>
      <c r="J21" s="516"/>
      <c r="K21" s="516"/>
      <c r="L21" s="534"/>
      <c r="M21" s="534"/>
      <c r="O21">
        <f t="shared" si="24"/>
        <v>19</v>
      </c>
      <c r="P21" s="375" t="str">
        <f t="shared" si="25"/>
        <v/>
      </c>
      <c r="Q21" s="375" t="str">
        <f t="shared" si="12"/>
        <v/>
      </c>
      <c r="R21" s="375" t="str">
        <f t="shared" si="13"/>
        <v/>
      </c>
      <c r="S21" s="375" t="str">
        <f t="shared" si="27"/>
        <v/>
      </c>
      <c r="T21" s="375" t="str">
        <f t="shared" si="14"/>
        <v/>
      </c>
      <c r="U21" s="375" t="str">
        <f t="shared" si="15"/>
        <v/>
      </c>
      <c r="V21" s="375" t="str">
        <f t="shared" si="16"/>
        <v/>
      </c>
      <c r="X21" t="str">
        <f>IF(AF21&lt;&gt;"",MAX(X$3:X20)+1,"")</f>
        <v/>
      </c>
      <c r="Y21" t="str">
        <f>IF(AG21&lt;&gt;"",MAX(Y$3:Y20)+1,"")</f>
        <v/>
      </c>
      <c r="Z21" t="str">
        <f>IF(AH21&lt;&gt;"",MAX(Z$3:Z20)+1,"")</f>
        <v/>
      </c>
      <c r="AA21" t="str">
        <f>IF(AI21&lt;&gt;"",MAX(AA$3:AA20)+1,"")</f>
        <v/>
      </c>
      <c r="AB21" t="str">
        <f>IF(AJ21&lt;&gt;"",MAX(AB$3:AB20)+1,"")</f>
        <v/>
      </c>
      <c r="AC21" t="str">
        <f>IF(AK21&lt;&gt;"",MAX(AC$3:AC20)+1,"")</f>
        <v/>
      </c>
      <c r="AD21" t="str">
        <f>IF(AL21&lt;&gt;"",MAX(AD$3:AD20)+1,"")</f>
        <v/>
      </c>
      <c r="AF21" t="str">
        <f>IF(B21="","",IF(COUNTIF(AF$3:$AI20,B21)=0,B21,""))</f>
        <v/>
      </c>
      <c r="AG21" t="str">
        <f>IF(C21&lt;&gt;"",IF(B21="","",IF($B21='Determinazione classe'!$D$55,IF(COUNTIF(AG$3:$AG20,$C21)=0,$C21,""),"")),"")</f>
        <v/>
      </c>
      <c r="AH21" t="str">
        <f>IF(D21&lt;&gt;"",IF(B21="","",IF(AND($B21='Determinazione classe'!$D$55,$C21='Determinazione classe'!$D$56),IF(COUNTIF(AH$3:AH20,$D21)=0,$D21,""),"")),"")</f>
        <v/>
      </c>
      <c r="AI21" t="str">
        <f>IF(E21&lt;&gt;"",IF(B21="","",IF(AND($B21='Determinazione classe'!$D$55,$C21='Determinazione classe'!$D$56,$D21='Determinazione classe'!$D$57),IF(COUNTIF(AI$3:AI20,$E21)=0,$E21,""),"")),"")</f>
        <v/>
      </c>
      <c r="AJ21" t="str">
        <f>IF(F21&lt;&gt;"",IF(B21="","",IF(AND($B21='Determinazione classe'!$D$55,$C21='Determinazione classe'!$D$56,$D21='Determinazione classe'!$D$57,$E21='Determinazione classe'!$D$58),IF(COUNTIF(AJ$3:AJ20,$F21)=0,$F21,""),"")),"")</f>
        <v/>
      </c>
      <c r="AK21" t="str">
        <f>IF(G21&lt;&gt;"",IF(B21="","",IF(AND($B21='Determinazione classe'!$D$55,$C21='Determinazione classe'!$D$56,$D21='Determinazione classe'!$D$57,$E21='Determinazione classe'!$D$58,$F21='Determinazione classe'!$D$59),IF(COUNTIF(AK$3:AK20,$G21)=0,$G21,""),"")),"")</f>
        <v/>
      </c>
      <c r="AL21" t="str">
        <f>IF(H21&lt;&gt;"",IF(B21="","",IF(AND($B21='Determinazione classe'!$D$55,$C21='Determinazione classe'!$D$56,$D21='Determinazione classe'!$D$57,$E21='Determinazione classe'!$D$58,$F21='Determinazione classe'!$D$59,$G21='Determinazione classe'!$D$60),IF(COUNTIF(AL$3:AL20,$H21)=0,$H21,""),"")),"")</f>
        <v/>
      </c>
      <c r="AR21">
        <f t="shared" si="26"/>
        <v>19</v>
      </c>
      <c r="AS21" s="375" t="str">
        <f t="shared" si="17"/>
        <v/>
      </c>
      <c r="AT21" s="375" t="str">
        <f t="shared" si="18"/>
        <v/>
      </c>
      <c r="AU21" s="375" t="str">
        <f t="shared" si="19"/>
        <v/>
      </c>
      <c r="AV21" s="375" t="str">
        <f t="shared" si="20"/>
        <v/>
      </c>
      <c r="AW21" s="375" t="str">
        <f t="shared" si="21"/>
        <v/>
      </c>
      <c r="AX21" s="375" t="str">
        <f t="shared" si="22"/>
        <v/>
      </c>
      <c r="AY21" s="375" t="str">
        <f t="shared" si="23"/>
        <v/>
      </c>
      <c r="BC21" t="str">
        <f>IF(BK21&lt;&gt;"",MAX(BC$3:BC20)+1,"")</f>
        <v/>
      </c>
      <c r="BD21" t="str">
        <f>IF(BL21&lt;&gt;"",MAX(BD$3:BD20)+1,"")</f>
        <v/>
      </c>
      <c r="BE21" t="str">
        <f>IF(BM21&lt;&gt;"",MAX(BE$3:BE20)+1,"")</f>
        <v/>
      </c>
      <c r="BF21" t="str">
        <f>IF(BN21&lt;&gt;"",MAX(BF$3:BF20)+1,"")</f>
        <v/>
      </c>
      <c r="BG21" t="str">
        <f>IF(BO21&lt;&gt;"",MAX(BG$3:BG20)+1,"")</f>
        <v/>
      </c>
      <c r="BH21" t="str">
        <f>IF(BP21&lt;&gt;"",MAX(BH$3:BH20)+1,"")</f>
        <v/>
      </c>
      <c r="BI21" t="str">
        <f>IF(BQ21&lt;&gt;"",MAX(BI$3:BI20)+1,"")</f>
        <v/>
      </c>
      <c r="BK21" t="str">
        <f>IF(B21&lt;&gt;"",IF(COUNTIF(BK$3:BK20,B21)&gt;0,"",B21),"")</f>
        <v/>
      </c>
      <c r="BL21" t="str">
        <f>IF(C21&lt;&gt;"",IF(COUNTIF(BL$3:BL20,C21)&gt;0,"",C21),"")</f>
        <v/>
      </c>
      <c r="BM21" t="str">
        <f>IF(D21&lt;&gt;"",IF(COUNTIF(BM$3:BM20,D21)&gt;0,"",D21),"")</f>
        <v/>
      </c>
      <c r="BN21" t="str">
        <f>IF(E21&lt;&gt;"",IF(COUNTIF(BN$3:BN20,E21)&gt;0,"",E21),"")</f>
        <v/>
      </c>
      <c r="BO21" t="str">
        <f>IF(F21&lt;&gt;"",IF(COUNTIF(BO$3:BO20,F21)&gt;0,"",F21),"")</f>
        <v/>
      </c>
      <c r="BP21" t="str">
        <f>IF(G21&lt;&gt;"",IF(COUNTIF(BP$3:BP20,G21)&gt;0,"",G21),"")</f>
        <v/>
      </c>
      <c r="BQ21" t="str">
        <f>IF(H21&lt;&gt;"",IF(COUNTIF(BQ$3:BQ20,H21)&gt;0,"",H21),"")</f>
        <v/>
      </c>
    </row>
    <row r="22" spans="1:69" ht="15" x14ac:dyDescent="0.2">
      <c r="A22" s="342" t="str">
        <f t="shared" si="11"/>
        <v/>
      </c>
      <c r="B22" s="346"/>
      <c r="C22" s="346"/>
      <c r="D22" s="989"/>
      <c r="E22" s="346"/>
      <c r="F22" s="345"/>
      <c r="G22" s="345"/>
      <c r="H22" s="345"/>
      <c r="I22" s="533"/>
      <c r="J22" s="516"/>
      <c r="K22" s="516"/>
      <c r="L22" s="534"/>
      <c r="M22" s="534"/>
      <c r="O22">
        <f t="shared" si="24"/>
        <v>20</v>
      </c>
      <c r="P22" s="375" t="str">
        <f t="shared" si="25"/>
        <v/>
      </c>
      <c r="Q22" s="375" t="str">
        <f t="shared" si="12"/>
        <v/>
      </c>
      <c r="R22" s="375" t="str">
        <f t="shared" si="13"/>
        <v/>
      </c>
      <c r="S22" s="375" t="str">
        <f t="shared" si="27"/>
        <v/>
      </c>
      <c r="T22" s="375" t="str">
        <f t="shared" si="14"/>
        <v/>
      </c>
      <c r="U22" s="375" t="str">
        <f t="shared" si="15"/>
        <v/>
      </c>
      <c r="V22" s="375" t="str">
        <f t="shared" si="16"/>
        <v/>
      </c>
      <c r="X22" t="str">
        <f>IF(AF22&lt;&gt;"",MAX(X$3:X21)+1,"")</f>
        <v/>
      </c>
      <c r="Y22" t="str">
        <f>IF(AG22&lt;&gt;"",MAX(Y$3:Y21)+1,"")</f>
        <v/>
      </c>
      <c r="Z22" t="str">
        <f>IF(AH22&lt;&gt;"",MAX(Z$3:Z21)+1,"")</f>
        <v/>
      </c>
      <c r="AA22" t="str">
        <f>IF(AI22&lt;&gt;"",MAX(AA$3:AA21)+1,"")</f>
        <v/>
      </c>
      <c r="AB22" t="str">
        <f>IF(AJ22&lt;&gt;"",MAX(AB$3:AB21)+1,"")</f>
        <v/>
      </c>
      <c r="AC22" t="str">
        <f>IF(AK22&lt;&gt;"",MAX(AC$3:AC21)+1,"")</f>
        <v/>
      </c>
      <c r="AD22" t="str">
        <f>IF(AL22&lt;&gt;"",MAX(AD$3:AD21)+1,"")</f>
        <v/>
      </c>
      <c r="AF22" t="str">
        <f>IF(B22="","",IF(COUNTIF(AF$3:$AI21,B22)=0,B22,""))</f>
        <v/>
      </c>
      <c r="AG22" t="str">
        <f>IF(C22&lt;&gt;"",IF(B22="","",IF($B22='Determinazione classe'!$D$55,IF(COUNTIF(AG$3:$AG21,$C22)=0,$C22,""),"")),"")</f>
        <v/>
      </c>
      <c r="AH22" t="str">
        <f>IF(D22&lt;&gt;"",IF(B22="","",IF(AND($B22='Determinazione classe'!$D$55,$C22='Determinazione classe'!$D$56),IF(COUNTIF(AH$3:AH21,$D22)=0,$D22,""),"")),"")</f>
        <v/>
      </c>
      <c r="AI22" t="str">
        <f>IF(E22&lt;&gt;"",IF(B22="","",IF(AND($B22='Determinazione classe'!$D$55,$C22='Determinazione classe'!$D$56,$D22='Determinazione classe'!$D$57),IF(COUNTIF(AI$3:AI21,$E22)=0,$E22,""),"")),"")</f>
        <v/>
      </c>
      <c r="AJ22" t="str">
        <f>IF(F22&lt;&gt;"",IF(B22="","",IF(AND($B22='Determinazione classe'!$D$55,$C22='Determinazione classe'!$D$56,$D22='Determinazione classe'!$D$57,$E22='Determinazione classe'!$D$58),IF(COUNTIF(AJ$3:AJ21,$F22)=0,$F22,""),"")),"")</f>
        <v/>
      </c>
      <c r="AK22" t="str">
        <f>IF(G22&lt;&gt;"",IF(B22="","",IF(AND($B22='Determinazione classe'!$D$55,$C22='Determinazione classe'!$D$56,$D22='Determinazione classe'!$D$57,$E22='Determinazione classe'!$D$58,$F22='Determinazione classe'!$D$59),IF(COUNTIF(AK$3:AK21,$G22)=0,$G22,""),"")),"")</f>
        <v/>
      </c>
      <c r="AL22" t="str">
        <f>IF(H22&lt;&gt;"",IF(B22="","",IF(AND($B22='Determinazione classe'!$D$55,$C22='Determinazione classe'!$D$56,$D22='Determinazione classe'!$D$57,$E22='Determinazione classe'!$D$58,$F22='Determinazione classe'!$D$59,$G22='Determinazione classe'!$D$60),IF(COUNTIF(AL$3:AL21,$H22)=0,$H22,""),"")),"")</f>
        <v/>
      </c>
      <c r="AR22">
        <f t="shared" si="26"/>
        <v>20</v>
      </c>
      <c r="AS22" s="375" t="str">
        <f t="shared" si="17"/>
        <v/>
      </c>
      <c r="AT22" s="375" t="str">
        <f t="shared" si="18"/>
        <v/>
      </c>
      <c r="AU22" s="375" t="str">
        <f t="shared" si="19"/>
        <v/>
      </c>
      <c r="AV22" s="375" t="str">
        <f t="shared" si="20"/>
        <v/>
      </c>
      <c r="AW22" s="375" t="str">
        <f t="shared" si="21"/>
        <v/>
      </c>
      <c r="AX22" s="375" t="str">
        <f t="shared" si="22"/>
        <v/>
      </c>
      <c r="AY22" s="375" t="str">
        <f t="shared" si="23"/>
        <v/>
      </c>
      <c r="BC22" t="str">
        <f>IF(BK22&lt;&gt;"",MAX(BC$3:BC21)+1,"")</f>
        <v/>
      </c>
      <c r="BD22" t="str">
        <f>IF(BL22&lt;&gt;"",MAX(BD$3:BD21)+1,"")</f>
        <v/>
      </c>
      <c r="BE22" t="str">
        <f>IF(BM22&lt;&gt;"",MAX(BE$3:BE21)+1,"")</f>
        <v/>
      </c>
      <c r="BF22" t="str">
        <f>IF(BN22&lt;&gt;"",MAX(BF$3:BF21)+1,"")</f>
        <v/>
      </c>
      <c r="BG22" t="str">
        <f>IF(BO22&lt;&gt;"",MAX(BG$3:BG21)+1,"")</f>
        <v/>
      </c>
      <c r="BH22" t="str">
        <f>IF(BP22&lt;&gt;"",MAX(BH$3:BH21)+1,"")</f>
        <v/>
      </c>
      <c r="BI22" t="str">
        <f>IF(BQ22&lt;&gt;"",MAX(BI$3:BI21)+1,"")</f>
        <v/>
      </c>
      <c r="BK22" t="str">
        <f>IF(B22&lt;&gt;"",IF(COUNTIF(BK$3:BK21,B22)&gt;0,"",B22),"")</f>
        <v/>
      </c>
      <c r="BL22" t="str">
        <f>IF(C22&lt;&gt;"",IF(COUNTIF(BL$3:BL21,C22)&gt;0,"",C22),"")</f>
        <v/>
      </c>
      <c r="BM22" t="str">
        <f>IF(D22&lt;&gt;"",IF(COUNTIF(BM$3:BM21,D22)&gt;0,"",D22),"")</f>
        <v/>
      </c>
      <c r="BN22" t="str">
        <f>IF(E22&lt;&gt;"",IF(COUNTIF(BN$3:BN21,E22)&gt;0,"",E22),"")</f>
        <v/>
      </c>
      <c r="BO22" t="str">
        <f>IF(F22&lt;&gt;"",IF(COUNTIF(BO$3:BO21,F22)&gt;0,"",F22),"")</f>
        <v/>
      </c>
      <c r="BP22" t="str">
        <f>IF(G22&lt;&gt;"",IF(COUNTIF(BP$3:BP21,G22)&gt;0,"",G22),"")</f>
        <v/>
      </c>
      <c r="BQ22" t="str">
        <f>IF(H22&lt;&gt;"",IF(COUNTIF(BQ$3:BQ21,H22)&gt;0,"",H22),"")</f>
        <v/>
      </c>
    </row>
    <row r="23" spans="1:69" ht="15" x14ac:dyDescent="0.2">
      <c r="A23" s="342" t="str">
        <f t="shared" si="11"/>
        <v/>
      </c>
      <c r="B23" s="346"/>
      <c r="C23" s="346"/>
      <c r="D23" s="989"/>
      <c r="E23" s="346"/>
      <c r="F23" s="345"/>
      <c r="G23" s="345"/>
      <c r="H23" s="345"/>
      <c r="I23" s="533"/>
      <c r="J23" s="516"/>
      <c r="K23" s="516"/>
      <c r="L23" s="534"/>
      <c r="M23" s="534"/>
      <c r="O23">
        <f t="shared" si="24"/>
        <v>21</v>
      </c>
      <c r="P23" s="375" t="str">
        <f t="shared" si="25"/>
        <v/>
      </c>
      <c r="Q23" s="375" t="str">
        <f t="shared" si="12"/>
        <v/>
      </c>
      <c r="R23" s="375" t="str">
        <f t="shared" si="13"/>
        <v/>
      </c>
      <c r="S23" s="375" t="str">
        <f t="shared" si="27"/>
        <v/>
      </c>
      <c r="T23" s="375" t="str">
        <f t="shared" si="14"/>
        <v/>
      </c>
      <c r="U23" s="375" t="str">
        <f t="shared" si="15"/>
        <v/>
      </c>
      <c r="V23" s="375" t="str">
        <f t="shared" si="16"/>
        <v/>
      </c>
      <c r="X23" t="str">
        <f>IF(AF23&lt;&gt;"",MAX(X$3:X22)+1,"")</f>
        <v/>
      </c>
      <c r="Y23" t="str">
        <f>IF(AG23&lt;&gt;"",MAX(Y$3:Y22)+1,"")</f>
        <v/>
      </c>
      <c r="Z23" t="str">
        <f>IF(AH23&lt;&gt;"",MAX(Z$3:Z22)+1,"")</f>
        <v/>
      </c>
      <c r="AA23" t="str">
        <f>IF(AI23&lt;&gt;"",MAX(AA$3:AA22)+1,"")</f>
        <v/>
      </c>
      <c r="AB23" t="str">
        <f>IF(AJ23&lt;&gt;"",MAX(AB$3:AB22)+1,"")</f>
        <v/>
      </c>
      <c r="AC23" t="str">
        <f>IF(AK23&lt;&gt;"",MAX(AC$3:AC22)+1,"")</f>
        <v/>
      </c>
      <c r="AD23" t="str">
        <f>IF(AL23&lt;&gt;"",MAX(AD$3:AD22)+1,"")</f>
        <v/>
      </c>
      <c r="AF23" t="str">
        <f>IF(B23="","",IF(COUNTIF(AF$3:$AI22,B23)=0,B23,""))</f>
        <v/>
      </c>
      <c r="AG23" t="str">
        <f>IF(C23&lt;&gt;"",IF(B23="","",IF($B23='Determinazione classe'!$D$55,IF(COUNTIF(AG$3:$AG22,$C23)=0,$C23,""),"")),"")</f>
        <v/>
      </c>
      <c r="AH23" t="str">
        <f>IF(D23&lt;&gt;"",IF(B23="","",IF(AND($B23='Determinazione classe'!$D$55,$C23='Determinazione classe'!$D$56),IF(COUNTIF(AH$3:AH22,$D23)=0,$D23,""),"")),"")</f>
        <v/>
      </c>
      <c r="AI23" t="str">
        <f>IF(E23&lt;&gt;"",IF(B23="","",IF(AND($B23='Determinazione classe'!$D$55,$C23='Determinazione classe'!$D$56,$D23='Determinazione classe'!$D$57),IF(COUNTIF(AI$3:AI22,$E23)=0,$E23,""),"")),"")</f>
        <v/>
      </c>
      <c r="AJ23" t="str">
        <f>IF(F23&lt;&gt;"",IF(B23="","",IF(AND($B23='Determinazione classe'!$D$55,$C23='Determinazione classe'!$D$56,$D23='Determinazione classe'!$D$57,$E23='Determinazione classe'!$D$58),IF(COUNTIF(AJ$3:AJ22,$F23)=0,$F23,""),"")),"")</f>
        <v/>
      </c>
      <c r="AK23" t="str">
        <f>IF(G23&lt;&gt;"",IF(B23="","",IF(AND($B23='Determinazione classe'!$D$55,$C23='Determinazione classe'!$D$56,$D23='Determinazione classe'!$D$57,$E23='Determinazione classe'!$D$58,$F23='Determinazione classe'!$D$59),IF(COUNTIF(AK$3:AK22,$G23)=0,$G23,""),"")),"")</f>
        <v/>
      </c>
      <c r="AL23" t="str">
        <f>IF(H23&lt;&gt;"",IF(B23="","",IF(AND($B23='Determinazione classe'!$D$55,$C23='Determinazione classe'!$D$56,$D23='Determinazione classe'!$D$57,$E23='Determinazione classe'!$D$58,$F23='Determinazione classe'!$D$59,$G23='Determinazione classe'!$D$60),IF(COUNTIF(AL$3:AL22,$H23)=0,$H23,""),"")),"")</f>
        <v/>
      </c>
      <c r="AR23">
        <f t="shared" si="26"/>
        <v>21</v>
      </c>
      <c r="AS23" s="375" t="str">
        <f t="shared" si="17"/>
        <v/>
      </c>
      <c r="AT23" s="375" t="str">
        <f t="shared" si="18"/>
        <v/>
      </c>
      <c r="AU23" s="375" t="str">
        <f t="shared" si="19"/>
        <v/>
      </c>
      <c r="AV23" s="375" t="str">
        <f t="shared" si="20"/>
        <v/>
      </c>
      <c r="AW23" s="375" t="str">
        <f t="shared" si="21"/>
        <v/>
      </c>
      <c r="AX23" s="375" t="str">
        <f t="shared" si="22"/>
        <v/>
      </c>
      <c r="AY23" s="375" t="str">
        <f t="shared" si="23"/>
        <v/>
      </c>
      <c r="BC23" t="str">
        <f>IF(BK23&lt;&gt;"",MAX(BC$3:BC22)+1,"")</f>
        <v/>
      </c>
      <c r="BD23" t="str">
        <f>IF(BL23&lt;&gt;"",MAX(BD$3:BD22)+1,"")</f>
        <v/>
      </c>
      <c r="BE23" t="str">
        <f>IF(BM23&lt;&gt;"",MAX(BE$3:BE22)+1,"")</f>
        <v/>
      </c>
      <c r="BF23" t="str">
        <f>IF(BN23&lt;&gt;"",MAX(BF$3:BF22)+1,"")</f>
        <v/>
      </c>
      <c r="BG23" t="str">
        <f>IF(BO23&lt;&gt;"",MAX(BG$3:BG22)+1,"")</f>
        <v/>
      </c>
      <c r="BH23" t="str">
        <f>IF(BP23&lt;&gt;"",MAX(BH$3:BH22)+1,"")</f>
        <v/>
      </c>
      <c r="BI23" t="str">
        <f>IF(BQ23&lt;&gt;"",MAX(BI$3:BI22)+1,"")</f>
        <v/>
      </c>
      <c r="BK23" t="str">
        <f>IF(B23&lt;&gt;"",IF(COUNTIF(BK$3:BK22,B23)&gt;0,"",B23),"")</f>
        <v/>
      </c>
      <c r="BL23" t="str">
        <f>IF(C23&lt;&gt;"",IF(COUNTIF(BL$3:BL22,C23)&gt;0,"",C23),"")</f>
        <v/>
      </c>
      <c r="BM23" t="str">
        <f>IF(D23&lt;&gt;"",IF(COUNTIF(BM$3:BM22,D23)&gt;0,"",D23),"")</f>
        <v/>
      </c>
      <c r="BN23" t="str">
        <f>IF(E23&lt;&gt;"",IF(COUNTIF(BN$3:BN22,E23)&gt;0,"",E23),"")</f>
        <v/>
      </c>
      <c r="BO23" t="str">
        <f>IF(F23&lt;&gt;"",IF(COUNTIF(BO$3:BO22,F23)&gt;0,"",F23),"")</f>
        <v/>
      </c>
      <c r="BP23" t="str">
        <f>IF(G23&lt;&gt;"",IF(COUNTIF(BP$3:BP22,G23)&gt;0,"",G23),"")</f>
        <v/>
      </c>
      <c r="BQ23" t="str">
        <f>IF(H23&lt;&gt;"",IF(COUNTIF(BQ$3:BQ22,H23)&gt;0,"",H23),"")</f>
        <v/>
      </c>
    </row>
    <row r="24" spans="1:69" ht="15" x14ac:dyDescent="0.2">
      <c r="A24" s="342" t="str">
        <f t="shared" si="11"/>
        <v/>
      </c>
      <c r="B24" s="346"/>
      <c r="C24" s="346"/>
      <c r="D24" s="989"/>
      <c r="E24" s="346"/>
      <c r="F24" s="345"/>
      <c r="G24" s="345"/>
      <c r="H24" s="345"/>
      <c r="I24" s="533"/>
      <c r="J24" s="516"/>
      <c r="K24" s="516"/>
      <c r="L24" s="534"/>
      <c r="M24" s="534"/>
      <c r="O24">
        <f t="shared" si="24"/>
        <v>22</v>
      </c>
      <c r="P24" s="375" t="str">
        <f t="shared" si="25"/>
        <v/>
      </c>
      <c r="Q24" s="375" t="str">
        <f t="shared" si="12"/>
        <v/>
      </c>
      <c r="R24" s="375" t="str">
        <f t="shared" si="13"/>
        <v/>
      </c>
      <c r="S24" s="375" t="str">
        <f t="shared" si="27"/>
        <v/>
      </c>
      <c r="T24" s="375" t="str">
        <f t="shared" si="14"/>
        <v/>
      </c>
      <c r="U24" s="375" t="str">
        <f t="shared" si="15"/>
        <v/>
      </c>
      <c r="V24" s="375" t="str">
        <f t="shared" si="16"/>
        <v/>
      </c>
      <c r="X24" t="str">
        <f>IF(AF24&lt;&gt;"",MAX(X$3:X23)+1,"")</f>
        <v/>
      </c>
      <c r="Y24" t="str">
        <f>IF(AG24&lt;&gt;"",MAX(Y$3:Y23)+1,"")</f>
        <v/>
      </c>
      <c r="Z24" t="str">
        <f>IF(AH24&lt;&gt;"",MAX(Z$3:Z23)+1,"")</f>
        <v/>
      </c>
      <c r="AA24" t="str">
        <f>IF(AI24&lt;&gt;"",MAX(AA$3:AA23)+1,"")</f>
        <v/>
      </c>
      <c r="AB24" t="str">
        <f>IF(AJ24&lt;&gt;"",MAX(AB$3:AB23)+1,"")</f>
        <v/>
      </c>
      <c r="AC24" t="str">
        <f>IF(AK24&lt;&gt;"",MAX(AC$3:AC23)+1,"")</f>
        <v/>
      </c>
      <c r="AD24" t="str">
        <f>IF(AL24&lt;&gt;"",MAX(AD$3:AD23)+1,"")</f>
        <v/>
      </c>
      <c r="AF24" t="str">
        <f>IF(B24="","",IF(COUNTIF(AF$3:$AI23,B24)=0,B24,""))</f>
        <v/>
      </c>
      <c r="AG24" t="str">
        <f>IF(C24&lt;&gt;"",IF(B24="","",IF($B24='Determinazione classe'!$D$55,IF(COUNTIF(AG$3:$AG23,$C24)=0,$C24,""),"")),"")</f>
        <v/>
      </c>
      <c r="AH24" t="str">
        <f>IF(D24&lt;&gt;"",IF(B24="","",IF(AND($B24='Determinazione classe'!$D$55,$C24='Determinazione classe'!$D$56),IF(COUNTIF(AH$3:AH23,$D24)=0,$D24,""),"")),"")</f>
        <v/>
      </c>
      <c r="AI24" t="str">
        <f>IF(E24&lt;&gt;"",IF(B24="","",IF(AND($B24='Determinazione classe'!$D$55,$C24='Determinazione classe'!$D$56,$D24='Determinazione classe'!$D$57),IF(COUNTIF(AI$3:AI23,$E24)=0,$E24,""),"")),"")</f>
        <v/>
      </c>
      <c r="AJ24" t="str">
        <f>IF(F24&lt;&gt;"",IF(B24="","",IF(AND($B24='Determinazione classe'!$D$55,$C24='Determinazione classe'!$D$56,$D24='Determinazione classe'!$D$57,$E24='Determinazione classe'!$D$58),IF(COUNTIF(AJ$3:AJ23,$F24)=0,$F24,""),"")),"")</f>
        <v/>
      </c>
      <c r="AK24" t="str">
        <f>IF(G24&lt;&gt;"",IF(B24="","",IF(AND($B24='Determinazione classe'!$D$55,$C24='Determinazione classe'!$D$56,$D24='Determinazione classe'!$D$57,$E24='Determinazione classe'!$D$58,$F24='Determinazione classe'!$D$59),IF(COUNTIF(AK$3:AK23,$G24)=0,$G24,""),"")),"")</f>
        <v/>
      </c>
      <c r="AL24" t="str">
        <f>IF(H24&lt;&gt;"",IF(B24="","",IF(AND($B24='Determinazione classe'!$D$55,$C24='Determinazione classe'!$D$56,$D24='Determinazione classe'!$D$57,$E24='Determinazione classe'!$D$58,$F24='Determinazione classe'!$D$59,$G24='Determinazione classe'!$D$60),IF(COUNTIF(AL$3:AL23,$H24)=0,$H24,""),"")),"")</f>
        <v/>
      </c>
      <c r="AR24">
        <f t="shared" si="26"/>
        <v>22</v>
      </c>
      <c r="AS24" s="375" t="str">
        <f t="shared" si="17"/>
        <v/>
      </c>
      <c r="AT24" s="375" t="str">
        <f t="shared" si="18"/>
        <v/>
      </c>
      <c r="AU24" s="375" t="str">
        <f t="shared" si="19"/>
        <v/>
      </c>
      <c r="AV24" s="375" t="str">
        <f t="shared" si="20"/>
        <v/>
      </c>
      <c r="AW24" s="375" t="str">
        <f t="shared" si="21"/>
        <v/>
      </c>
      <c r="AX24" s="375" t="str">
        <f t="shared" si="22"/>
        <v/>
      </c>
      <c r="AY24" s="375" t="str">
        <f t="shared" si="23"/>
        <v/>
      </c>
      <c r="BC24" t="str">
        <f>IF(BK24&lt;&gt;"",MAX(BC$3:BC23)+1,"")</f>
        <v/>
      </c>
      <c r="BD24" t="str">
        <f>IF(BL24&lt;&gt;"",MAX(BD$3:BD23)+1,"")</f>
        <v/>
      </c>
      <c r="BE24" t="str">
        <f>IF(BM24&lt;&gt;"",MAX(BE$3:BE23)+1,"")</f>
        <v/>
      </c>
      <c r="BF24" t="str">
        <f>IF(BN24&lt;&gt;"",MAX(BF$3:BF23)+1,"")</f>
        <v/>
      </c>
      <c r="BG24" t="str">
        <f>IF(BO24&lt;&gt;"",MAX(BG$3:BG23)+1,"")</f>
        <v/>
      </c>
      <c r="BH24" t="str">
        <f>IF(BP24&lt;&gt;"",MAX(BH$3:BH23)+1,"")</f>
        <v/>
      </c>
      <c r="BI24" t="str">
        <f>IF(BQ24&lt;&gt;"",MAX(BI$3:BI23)+1,"")</f>
        <v/>
      </c>
      <c r="BK24" t="str">
        <f>IF(B24&lt;&gt;"",IF(COUNTIF(BK$3:BK23,B24)&gt;0,"",B24),"")</f>
        <v/>
      </c>
      <c r="BL24" t="str">
        <f>IF(C24&lt;&gt;"",IF(COUNTIF(BL$3:BL23,C24)&gt;0,"",C24),"")</f>
        <v/>
      </c>
      <c r="BM24" t="str">
        <f>IF(D24&lt;&gt;"",IF(COUNTIF(BM$3:BM23,D24)&gt;0,"",D24),"")</f>
        <v/>
      </c>
      <c r="BN24" t="str">
        <f>IF(E24&lt;&gt;"",IF(COUNTIF(BN$3:BN23,E24)&gt;0,"",E24),"")</f>
        <v/>
      </c>
      <c r="BO24" t="str">
        <f>IF(F24&lt;&gt;"",IF(COUNTIF(BO$3:BO23,F24)&gt;0,"",F24),"")</f>
        <v/>
      </c>
      <c r="BP24" t="str">
        <f>IF(G24&lt;&gt;"",IF(COUNTIF(BP$3:BP23,G24)&gt;0,"",G24),"")</f>
        <v/>
      </c>
      <c r="BQ24" t="str">
        <f>IF(H24&lt;&gt;"",IF(COUNTIF(BQ$3:BQ23,H24)&gt;0,"",H24),"")</f>
        <v/>
      </c>
    </row>
    <row r="25" spans="1:69" ht="15" x14ac:dyDescent="0.2">
      <c r="A25" s="342" t="str">
        <f t="shared" si="11"/>
        <v/>
      </c>
      <c r="B25" s="346"/>
      <c r="C25" s="346"/>
      <c r="D25" s="989"/>
      <c r="E25" s="346"/>
      <c r="F25" s="345"/>
      <c r="G25" s="345"/>
      <c r="H25" s="345"/>
      <c r="I25" s="533"/>
      <c r="J25" s="516"/>
      <c r="K25" s="516"/>
      <c r="L25" s="534"/>
      <c r="M25" s="534"/>
      <c r="O25">
        <f t="shared" si="24"/>
        <v>23</v>
      </c>
      <c r="P25" s="375" t="str">
        <f t="shared" si="25"/>
        <v/>
      </c>
      <c r="Q25" s="375" t="str">
        <f t="shared" si="12"/>
        <v/>
      </c>
      <c r="R25" s="375" t="str">
        <f t="shared" si="13"/>
        <v/>
      </c>
      <c r="S25" s="375" t="str">
        <f t="shared" si="27"/>
        <v/>
      </c>
      <c r="T25" s="375" t="str">
        <f t="shared" si="14"/>
        <v/>
      </c>
      <c r="U25" s="375" t="str">
        <f t="shared" si="15"/>
        <v/>
      </c>
      <c r="V25" s="375" t="str">
        <f t="shared" si="16"/>
        <v/>
      </c>
      <c r="X25" t="str">
        <f>IF(AF25&lt;&gt;"",MAX(X$3:X24)+1,"")</f>
        <v/>
      </c>
      <c r="Y25" t="str">
        <f>IF(AG25&lt;&gt;"",MAX(Y$3:Y24)+1,"")</f>
        <v/>
      </c>
      <c r="Z25" t="str">
        <f>IF(AH25&lt;&gt;"",MAX(Z$3:Z24)+1,"")</f>
        <v/>
      </c>
      <c r="AA25" t="str">
        <f>IF(AI25&lt;&gt;"",MAX(AA$3:AA24)+1,"")</f>
        <v/>
      </c>
      <c r="AB25" t="str">
        <f>IF(AJ25&lt;&gt;"",MAX(AB$3:AB24)+1,"")</f>
        <v/>
      </c>
      <c r="AC25" t="str">
        <f>IF(AK25&lt;&gt;"",MAX(AC$3:AC24)+1,"")</f>
        <v/>
      </c>
      <c r="AD25" t="str">
        <f>IF(AL25&lt;&gt;"",MAX(AD$3:AD24)+1,"")</f>
        <v/>
      </c>
      <c r="AF25" t="str">
        <f>IF(B25="","",IF(COUNTIF(AF$3:$AI24,B25)=0,B25,""))</f>
        <v/>
      </c>
      <c r="AG25" t="str">
        <f>IF(C25&lt;&gt;"",IF(B25="","",IF($B25='Determinazione classe'!$D$55,IF(COUNTIF(AG$3:$AG24,$C25)=0,$C25,""),"")),"")</f>
        <v/>
      </c>
      <c r="AH25" t="str">
        <f>IF(D25&lt;&gt;"",IF(B25="","",IF(AND($B25='Determinazione classe'!$D$55,$C25='Determinazione classe'!$D$56),IF(COUNTIF(AH$3:AH24,$D25)=0,$D25,""),"")),"")</f>
        <v/>
      </c>
      <c r="AI25" t="str">
        <f>IF(E25&lt;&gt;"",IF(B25="","",IF(AND($B25='Determinazione classe'!$D$55,$C25='Determinazione classe'!$D$56,$D25='Determinazione classe'!$D$57),IF(COUNTIF(AI$3:AI24,$E25)=0,$E25,""),"")),"")</f>
        <v/>
      </c>
      <c r="AJ25" t="str">
        <f>IF(F25&lt;&gt;"",IF(B25="","",IF(AND($B25='Determinazione classe'!$D$55,$C25='Determinazione classe'!$D$56,$D25='Determinazione classe'!$D$57,$E25='Determinazione classe'!$D$58),IF(COUNTIF(AJ$3:AJ24,$F25)=0,$F25,""),"")),"")</f>
        <v/>
      </c>
      <c r="AK25" t="str">
        <f>IF(G25&lt;&gt;"",IF(B25="","",IF(AND($B25='Determinazione classe'!$D$55,$C25='Determinazione classe'!$D$56,$D25='Determinazione classe'!$D$57,$E25='Determinazione classe'!$D$58,$F25='Determinazione classe'!$D$59),IF(COUNTIF(AK$3:AK24,$G25)=0,$G25,""),"")),"")</f>
        <v/>
      </c>
      <c r="AL25" t="str">
        <f>IF(H25&lt;&gt;"",IF(B25="","",IF(AND($B25='Determinazione classe'!$D$55,$C25='Determinazione classe'!$D$56,$D25='Determinazione classe'!$D$57,$E25='Determinazione classe'!$D$58,$F25='Determinazione classe'!$D$59,$G25='Determinazione classe'!$D$60),IF(COUNTIF(AL$3:AL24,$H25)=0,$H25,""),"")),"")</f>
        <v/>
      </c>
      <c r="AR25">
        <f t="shared" si="26"/>
        <v>23</v>
      </c>
      <c r="AS25" s="375" t="str">
        <f t="shared" si="17"/>
        <v/>
      </c>
      <c r="AT25" s="375" t="str">
        <f t="shared" si="18"/>
        <v/>
      </c>
      <c r="AU25" s="375" t="str">
        <f t="shared" si="19"/>
        <v/>
      </c>
      <c r="AV25" s="375" t="str">
        <f t="shared" si="20"/>
        <v/>
      </c>
      <c r="AW25" s="375" t="str">
        <f t="shared" si="21"/>
        <v/>
      </c>
      <c r="AX25" s="375" t="str">
        <f t="shared" si="22"/>
        <v/>
      </c>
      <c r="AY25" s="375" t="str">
        <f t="shared" si="23"/>
        <v/>
      </c>
      <c r="BC25" t="str">
        <f>IF(BK25&lt;&gt;"",MAX(BC$3:BC24)+1,"")</f>
        <v/>
      </c>
      <c r="BD25" t="str">
        <f>IF(BL25&lt;&gt;"",MAX(BD$3:BD24)+1,"")</f>
        <v/>
      </c>
      <c r="BE25" t="str">
        <f>IF(BM25&lt;&gt;"",MAX(BE$3:BE24)+1,"")</f>
        <v/>
      </c>
      <c r="BF25" t="str">
        <f>IF(BN25&lt;&gt;"",MAX(BF$3:BF24)+1,"")</f>
        <v/>
      </c>
      <c r="BG25" t="str">
        <f>IF(BO25&lt;&gt;"",MAX(BG$3:BG24)+1,"")</f>
        <v/>
      </c>
      <c r="BH25" t="str">
        <f>IF(BP25&lt;&gt;"",MAX(BH$3:BH24)+1,"")</f>
        <v/>
      </c>
      <c r="BI25" t="str">
        <f>IF(BQ25&lt;&gt;"",MAX(BI$3:BI24)+1,"")</f>
        <v/>
      </c>
      <c r="BK25" t="str">
        <f>IF(B25&lt;&gt;"",IF(COUNTIF(BK$3:BK24,B25)&gt;0,"",B25),"")</f>
        <v/>
      </c>
      <c r="BL25" t="str">
        <f>IF(C25&lt;&gt;"",IF(COUNTIF(BL$3:BL24,C25)&gt;0,"",C25),"")</f>
        <v/>
      </c>
      <c r="BM25" t="str">
        <f>IF(D25&lt;&gt;"",IF(COUNTIF(BM$3:BM24,D25)&gt;0,"",D25),"")</f>
        <v/>
      </c>
      <c r="BN25" t="str">
        <f>IF(E25&lt;&gt;"",IF(COUNTIF(BN$3:BN24,E25)&gt;0,"",E25),"")</f>
        <v/>
      </c>
      <c r="BO25" t="str">
        <f>IF(F25&lt;&gt;"",IF(COUNTIF(BO$3:BO24,F25)&gt;0,"",F25),"")</f>
        <v/>
      </c>
      <c r="BP25" t="str">
        <f>IF(G25&lt;&gt;"",IF(COUNTIF(BP$3:BP24,G25)&gt;0,"",G25),"")</f>
        <v/>
      </c>
      <c r="BQ25" t="str">
        <f>IF(H25&lt;&gt;"",IF(COUNTIF(BQ$3:BQ24,H25)&gt;0,"",H25),"")</f>
        <v/>
      </c>
    </row>
    <row r="26" spans="1:69" ht="15" x14ac:dyDescent="0.2">
      <c r="A26" s="342" t="str">
        <f t="shared" si="11"/>
        <v/>
      </c>
      <c r="B26" s="346"/>
      <c r="C26" s="346"/>
      <c r="D26" s="989"/>
      <c r="E26" s="346"/>
      <c r="F26" s="345"/>
      <c r="G26" s="345"/>
      <c r="H26" s="345"/>
      <c r="I26" s="533"/>
      <c r="J26" s="516"/>
      <c r="K26" s="516"/>
      <c r="L26" s="534"/>
      <c r="M26" s="534"/>
      <c r="O26">
        <f t="shared" si="24"/>
        <v>24</v>
      </c>
      <c r="P26" s="375" t="str">
        <f t="shared" si="25"/>
        <v/>
      </c>
      <c r="Q26" s="375" t="str">
        <f t="shared" si="12"/>
        <v/>
      </c>
      <c r="R26" s="375" t="str">
        <f t="shared" si="13"/>
        <v/>
      </c>
      <c r="S26" s="375" t="str">
        <f t="shared" si="27"/>
        <v/>
      </c>
      <c r="T26" s="375" t="str">
        <f t="shared" si="14"/>
        <v/>
      </c>
      <c r="U26" s="375" t="str">
        <f t="shared" si="15"/>
        <v/>
      </c>
      <c r="V26" s="375" t="str">
        <f t="shared" si="16"/>
        <v/>
      </c>
      <c r="X26" t="str">
        <f>IF(AF26&lt;&gt;"",MAX(X$3:X25)+1,"")</f>
        <v/>
      </c>
      <c r="Y26" t="str">
        <f>IF(AG26&lt;&gt;"",MAX(Y$3:Y25)+1,"")</f>
        <v/>
      </c>
      <c r="Z26" t="str">
        <f>IF(AH26&lt;&gt;"",MAX(Z$3:Z25)+1,"")</f>
        <v/>
      </c>
      <c r="AA26" t="str">
        <f>IF(AI26&lt;&gt;"",MAX(AA$3:AA25)+1,"")</f>
        <v/>
      </c>
      <c r="AB26" t="str">
        <f>IF(AJ26&lt;&gt;"",MAX(AB$3:AB25)+1,"")</f>
        <v/>
      </c>
      <c r="AC26" t="str">
        <f>IF(AK26&lt;&gt;"",MAX(AC$3:AC25)+1,"")</f>
        <v/>
      </c>
      <c r="AD26" t="str">
        <f>IF(AL26&lt;&gt;"",MAX(AD$3:AD25)+1,"")</f>
        <v/>
      </c>
      <c r="AF26" t="str">
        <f>IF(B26="","",IF(COUNTIF(AF$3:$AI25,B26)=0,B26,""))</f>
        <v/>
      </c>
      <c r="AG26" t="str">
        <f>IF(C26&lt;&gt;"",IF(B26="","",IF($B26='Determinazione classe'!$D$55,IF(COUNTIF(AG$3:$AG25,$C26)=0,$C26,""),"")),"")</f>
        <v/>
      </c>
      <c r="AH26" t="str">
        <f>IF(D26&lt;&gt;"",IF(B26="","",IF(AND($B26='Determinazione classe'!$D$55,$C26='Determinazione classe'!$D$56),IF(COUNTIF(AH$3:AH25,$D26)=0,$D26,""),"")),"")</f>
        <v/>
      </c>
      <c r="AI26" t="str">
        <f>IF(E26&lt;&gt;"",IF(B26="","",IF(AND($B26='Determinazione classe'!$D$55,$C26='Determinazione classe'!$D$56,$D26='Determinazione classe'!$D$57),IF(COUNTIF(AI$3:AI25,$E26)=0,$E26,""),"")),"")</f>
        <v/>
      </c>
      <c r="AJ26" t="str">
        <f>IF(F26&lt;&gt;"",IF(B26="","",IF(AND($B26='Determinazione classe'!$D$55,$C26='Determinazione classe'!$D$56,$D26='Determinazione classe'!$D$57,$E26='Determinazione classe'!$D$58),IF(COUNTIF(AJ$3:AJ25,$F26)=0,$F26,""),"")),"")</f>
        <v/>
      </c>
      <c r="AK26" t="str">
        <f>IF(G26&lt;&gt;"",IF(B26="","",IF(AND($B26='Determinazione classe'!$D$55,$C26='Determinazione classe'!$D$56,$D26='Determinazione classe'!$D$57,$E26='Determinazione classe'!$D$58,$F26='Determinazione classe'!$D$59),IF(COUNTIF(AK$3:AK25,$G26)=0,$G26,""),"")),"")</f>
        <v/>
      </c>
      <c r="AL26" t="str">
        <f>IF(H26&lt;&gt;"",IF(B26="","",IF(AND($B26='Determinazione classe'!$D$55,$C26='Determinazione classe'!$D$56,$D26='Determinazione classe'!$D$57,$E26='Determinazione classe'!$D$58,$F26='Determinazione classe'!$D$59,$G26='Determinazione classe'!$D$60),IF(COUNTIF(AL$3:AL25,$H26)=0,$H26,""),"")),"")</f>
        <v/>
      </c>
      <c r="AR26">
        <f t="shared" si="26"/>
        <v>24</v>
      </c>
      <c r="AS26" s="375" t="str">
        <f t="shared" si="17"/>
        <v/>
      </c>
      <c r="AT26" s="375" t="str">
        <f t="shared" si="18"/>
        <v/>
      </c>
      <c r="AU26" s="375" t="str">
        <f t="shared" si="19"/>
        <v/>
      </c>
      <c r="AV26" s="375" t="str">
        <f t="shared" si="20"/>
        <v/>
      </c>
      <c r="AW26" s="375" t="str">
        <f t="shared" si="21"/>
        <v/>
      </c>
      <c r="AX26" s="375" t="str">
        <f t="shared" si="22"/>
        <v/>
      </c>
      <c r="AY26" s="375" t="str">
        <f t="shared" si="23"/>
        <v/>
      </c>
      <c r="BC26" t="str">
        <f>IF(BK26&lt;&gt;"",MAX(BC$3:BC25)+1,"")</f>
        <v/>
      </c>
      <c r="BD26" t="str">
        <f>IF(BL26&lt;&gt;"",MAX(BD$3:BD25)+1,"")</f>
        <v/>
      </c>
      <c r="BE26" t="str">
        <f>IF(BM26&lt;&gt;"",MAX(BE$3:BE25)+1,"")</f>
        <v/>
      </c>
      <c r="BF26" t="str">
        <f>IF(BN26&lt;&gt;"",MAX(BF$3:BF25)+1,"")</f>
        <v/>
      </c>
      <c r="BG26" t="str">
        <f>IF(BO26&lt;&gt;"",MAX(BG$3:BG25)+1,"")</f>
        <v/>
      </c>
      <c r="BH26" t="str">
        <f>IF(BP26&lt;&gt;"",MAX(BH$3:BH25)+1,"")</f>
        <v/>
      </c>
      <c r="BI26" t="str">
        <f>IF(BQ26&lt;&gt;"",MAX(BI$3:BI25)+1,"")</f>
        <v/>
      </c>
      <c r="BK26" t="str">
        <f>IF(B26&lt;&gt;"",IF(COUNTIF(BK$3:BK25,B26)&gt;0,"",B26),"")</f>
        <v/>
      </c>
      <c r="BL26" t="str">
        <f>IF(C26&lt;&gt;"",IF(COUNTIF(BL$3:BL25,C26)&gt;0,"",C26),"")</f>
        <v/>
      </c>
      <c r="BM26" t="str">
        <f>IF(D26&lt;&gt;"",IF(COUNTIF(BM$3:BM25,D26)&gt;0,"",D26),"")</f>
        <v/>
      </c>
      <c r="BN26" t="str">
        <f>IF(E26&lt;&gt;"",IF(COUNTIF(BN$3:BN25,E26)&gt;0,"",E26),"")</f>
        <v/>
      </c>
      <c r="BO26" t="str">
        <f>IF(F26&lt;&gt;"",IF(COUNTIF(BO$3:BO25,F26)&gt;0,"",F26),"")</f>
        <v/>
      </c>
      <c r="BP26" t="str">
        <f>IF(G26&lt;&gt;"",IF(COUNTIF(BP$3:BP25,G26)&gt;0,"",G26),"")</f>
        <v/>
      </c>
      <c r="BQ26" t="str">
        <f>IF(H26&lt;&gt;"",IF(COUNTIF(BQ$3:BQ25,H26)&gt;0,"",H26),"")</f>
        <v/>
      </c>
    </row>
    <row r="27" spans="1:69" ht="15" x14ac:dyDescent="0.25">
      <c r="A27" s="342" t="str">
        <f t="shared" si="11"/>
        <v/>
      </c>
      <c r="B27" s="346"/>
      <c r="C27" s="346"/>
      <c r="D27" s="984"/>
      <c r="E27" s="346"/>
      <c r="F27" s="345"/>
      <c r="G27" s="345"/>
      <c r="H27" s="345"/>
      <c r="I27" s="533"/>
      <c r="J27" s="516"/>
      <c r="K27" s="516"/>
      <c r="L27" s="534"/>
      <c r="M27" s="534"/>
      <c r="O27">
        <f t="shared" si="24"/>
        <v>25</v>
      </c>
      <c r="P27" s="375" t="str">
        <f t="shared" si="25"/>
        <v/>
      </c>
      <c r="Q27" s="375" t="str">
        <f t="shared" si="12"/>
        <v/>
      </c>
      <c r="R27" s="375" t="str">
        <f t="shared" si="13"/>
        <v/>
      </c>
      <c r="S27" s="375" t="str">
        <f t="shared" si="27"/>
        <v/>
      </c>
      <c r="T27" s="375" t="str">
        <f t="shared" si="14"/>
        <v/>
      </c>
      <c r="U27" s="375" t="str">
        <f t="shared" si="15"/>
        <v/>
      </c>
      <c r="V27" s="375" t="str">
        <f t="shared" si="16"/>
        <v/>
      </c>
      <c r="X27" t="str">
        <f>IF(AF27&lt;&gt;"",MAX(X$3:X26)+1,"")</f>
        <v/>
      </c>
      <c r="Y27" t="str">
        <f>IF(AG27&lt;&gt;"",MAX(Y$3:Y26)+1,"")</f>
        <v/>
      </c>
      <c r="Z27" t="str">
        <f>IF(AH27&lt;&gt;"",MAX(Z$3:Z26)+1,"")</f>
        <v/>
      </c>
      <c r="AA27" t="str">
        <f>IF(AI27&lt;&gt;"",MAX(AA$3:AA26)+1,"")</f>
        <v/>
      </c>
      <c r="AB27" t="str">
        <f>IF(AJ27&lt;&gt;"",MAX(AB$3:AB26)+1,"")</f>
        <v/>
      </c>
      <c r="AC27" t="str">
        <f>IF(AK27&lt;&gt;"",MAX(AC$3:AC26)+1,"")</f>
        <v/>
      </c>
      <c r="AD27" t="str">
        <f>IF(AL27&lt;&gt;"",MAX(AD$3:AD26)+1,"")</f>
        <v/>
      </c>
      <c r="AF27" t="str">
        <f>IF(B27="","",IF(COUNTIF(AF$3:$AI26,B27)=0,B27,""))</f>
        <v/>
      </c>
      <c r="AG27" t="str">
        <f>IF(C27&lt;&gt;"",IF(B27="","",IF($B27='Determinazione classe'!$D$55,IF(COUNTIF(AG$3:$AG26,$C27)=0,$C27,""),"")),"")</f>
        <v/>
      </c>
      <c r="AH27" t="str">
        <f>IF(D27&lt;&gt;"",IF(B27="","",IF(AND($B27='Determinazione classe'!$D$55,$C27='Determinazione classe'!$D$56),IF(COUNTIF(AH$3:AH26,$D27)=0,$D27,""),"")),"")</f>
        <v/>
      </c>
      <c r="AI27" t="str">
        <f>IF(E27&lt;&gt;"",IF(B27="","",IF(AND($B27='Determinazione classe'!$D$55,$C27='Determinazione classe'!$D$56,$D27='Determinazione classe'!$D$57),IF(COUNTIF(AI$3:AI26,$E27)=0,$E27,""),"")),"")</f>
        <v/>
      </c>
      <c r="AJ27" t="str">
        <f>IF(F27&lt;&gt;"",IF(B27="","",IF(AND($B27='Determinazione classe'!$D$55,$C27='Determinazione classe'!$D$56,$D27='Determinazione classe'!$D$57,$E27='Determinazione classe'!$D$58),IF(COUNTIF(AJ$3:AJ26,$F27)=0,$F27,""),"")),"")</f>
        <v/>
      </c>
      <c r="AK27" t="str">
        <f>IF(G27&lt;&gt;"",IF(B27="","",IF(AND($B27='Determinazione classe'!$D$55,$C27='Determinazione classe'!$D$56,$D27='Determinazione classe'!$D$57,$E27='Determinazione classe'!$D$58,$F27='Determinazione classe'!$D$59),IF(COUNTIF(AK$3:AK26,$G27)=0,$G27,""),"")),"")</f>
        <v/>
      </c>
      <c r="AL27" t="str">
        <f>IF(H27&lt;&gt;"",IF(B27="","",IF(AND($B27='Determinazione classe'!$D$55,$C27='Determinazione classe'!$D$56,$D27='Determinazione classe'!$D$57,$E27='Determinazione classe'!$D$58,$F27='Determinazione classe'!$D$59,$G27='Determinazione classe'!$D$60),IF(COUNTIF(AL$3:AL26,$H27)=0,$H27,""),"")),"")</f>
        <v/>
      </c>
      <c r="AR27">
        <f t="shared" si="26"/>
        <v>25</v>
      </c>
      <c r="AS27" s="375" t="str">
        <f t="shared" si="17"/>
        <v/>
      </c>
      <c r="AT27" s="375" t="str">
        <f t="shared" si="18"/>
        <v/>
      </c>
      <c r="AU27" s="375" t="str">
        <f t="shared" si="19"/>
        <v/>
      </c>
      <c r="AV27" s="375" t="str">
        <f t="shared" si="20"/>
        <v/>
      </c>
      <c r="AW27" s="375" t="str">
        <f t="shared" si="21"/>
        <v/>
      </c>
      <c r="AX27" s="375" t="str">
        <f t="shared" si="22"/>
        <v/>
      </c>
      <c r="AY27" s="375" t="str">
        <f t="shared" si="23"/>
        <v/>
      </c>
      <c r="BC27" t="str">
        <f>IF(BK27&lt;&gt;"",MAX(BC$3:BC26)+1,"")</f>
        <v/>
      </c>
      <c r="BD27" t="str">
        <f>IF(BL27&lt;&gt;"",MAX(BD$3:BD26)+1,"")</f>
        <v/>
      </c>
      <c r="BE27" t="str">
        <f>IF(BM27&lt;&gt;"",MAX(BE$3:BE26)+1,"")</f>
        <v/>
      </c>
      <c r="BF27" t="str">
        <f>IF(BN27&lt;&gt;"",MAX(BF$3:BF26)+1,"")</f>
        <v/>
      </c>
      <c r="BG27" t="str">
        <f>IF(BO27&lt;&gt;"",MAX(BG$3:BG26)+1,"")</f>
        <v/>
      </c>
      <c r="BH27" t="str">
        <f>IF(BP27&lt;&gt;"",MAX(BH$3:BH26)+1,"")</f>
        <v/>
      </c>
      <c r="BI27" t="str">
        <f>IF(BQ27&lt;&gt;"",MAX(BI$3:BI26)+1,"")</f>
        <v/>
      </c>
      <c r="BK27" t="str">
        <f>IF(B27&lt;&gt;"",IF(COUNTIF(BK$3:BK26,B27)&gt;0,"",B27),"")</f>
        <v/>
      </c>
      <c r="BL27" t="str">
        <f>IF(C27&lt;&gt;"",IF(COUNTIF(BL$3:BL26,C27)&gt;0,"",C27),"")</f>
        <v/>
      </c>
      <c r="BM27" t="str">
        <f>IF(D27&lt;&gt;"",IF(COUNTIF(BM$3:BM26,D27)&gt;0,"",D27),"")</f>
        <v/>
      </c>
      <c r="BN27" t="str">
        <f>IF(E27&lt;&gt;"",IF(COUNTIF(BN$3:BN26,E27)&gt;0,"",E27),"")</f>
        <v/>
      </c>
      <c r="BO27" t="str">
        <f>IF(F27&lt;&gt;"",IF(COUNTIF(BO$3:BO26,F27)&gt;0,"",F27),"")</f>
        <v/>
      </c>
      <c r="BP27" t="str">
        <f>IF(G27&lt;&gt;"",IF(COUNTIF(BP$3:BP26,G27)&gt;0,"",G27),"")</f>
        <v/>
      </c>
      <c r="BQ27" t="str">
        <f>IF(H27&lt;&gt;"",IF(COUNTIF(BQ$3:BQ26,H27)&gt;0,"",H27),"")</f>
        <v/>
      </c>
    </row>
    <row r="28" spans="1:69" ht="15" x14ac:dyDescent="0.25">
      <c r="A28" s="342" t="str">
        <f t="shared" si="11"/>
        <v/>
      </c>
      <c r="B28" s="346"/>
      <c r="C28" s="346"/>
      <c r="D28" s="985"/>
      <c r="E28" s="346"/>
      <c r="F28" s="345"/>
      <c r="G28" s="345"/>
      <c r="H28" s="345"/>
      <c r="I28" s="533"/>
      <c r="J28" s="516"/>
      <c r="K28" s="516"/>
      <c r="L28" s="534"/>
      <c r="M28" s="534"/>
      <c r="O28">
        <f t="shared" si="24"/>
        <v>26</v>
      </c>
      <c r="P28" s="375" t="str">
        <f t="shared" si="25"/>
        <v/>
      </c>
      <c r="Q28" s="375" t="str">
        <f t="shared" si="12"/>
        <v/>
      </c>
      <c r="R28" s="375" t="str">
        <f t="shared" si="13"/>
        <v/>
      </c>
      <c r="S28" s="375" t="str">
        <f t="shared" si="27"/>
        <v/>
      </c>
      <c r="T28" s="375" t="str">
        <f t="shared" si="14"/>
        <v/>
      </c>
      <c r="U28" s="375" t="str">
        <f t="shared" si="15"/>
        <v/>
      </c>
      <c r="V28" s="375" t="str">
        <f t="shared" si="16"/>
        <v/>
      </c>
      <c r="X28" t="str">
        <f>IF(AF28&lt;&gt;"",MAX(X$3:X27)+1,"")</f>
        <v/>
      </c>
      <c r="Y28" t="str">
        <f>IF(AG28&lt;&gt;"",MAX(Y$3:Y27)+1,"")</f>
        <v/>
      </c>
      <c r="Z28" t="str">
        <f>IF(AH28&lt;&gt;"",MAX(Z$3:Z27)+1,"")</f>
        <v/>
      </c>
      <c r="AA28" t="str">
        <f>IF(AI28&lt;&gt;"",MAX(AA$3:AA27)+1,"")</f>
        <v/>
      </c>
      <c r="AB28" t="str">
        <f>IF(AJ28&lt;&gt;"",MAX(AB$3:AB27)+1,"")</f>
        <v/>
      </c>
      <c r="AC28" t="str">
        <f>IF(AK28&lt;&gt;"",MAX(AC$3:AC27)+1,"")</f>
        <v/>
      </c>
      <c r="AD28" t="str">
        <f>IF(AL28&lt;&gt;"",MAX(AD$3:AD27)+1,"")</f>
        <v/>
      </c>
      <c r="AF28" t="str">
        <f>IF(B28="","",IF(COUNTIF(AF$3:$AI27,B28)=0,B28,""))</f>
        <v/>
      </c>
      <c r="AG28" t="str">
        <f>IF(C28&lt;&gt;"",IF(B28="","",IF($B28='Determinazione classe'!$D$55,IF(COUNTIF(AG$3:$AG27,$C28)=0,$C28,""),"")),"")</f>
        <v/>
      </c>
      <c r="AH28" t="str">
        <f>IF(D28&lt;&gt;"",IF(B28="","",IF(AND($B28='Determinazione classe'!$D$55,$C28='Determinazione classe'!$D$56),IF(COUNTIF(AH$3:AH27,$D28)=0,$D28,""),"")),"")</f>
        <v/>
      </c>
      <c r="AI28" t="str">
        <f>IF(E28&lt;&gt;"",IF(B28="","",IF(AND($B28='Determinazione classe'!$D$55,$C28='Determinazione classe'!$D$56,$D28='Determinazione classe'!$D$57),IF(COUNTIF(AI$3:AI27,$E28)=0,$E28,""),"")),"")</f>
        <v/>
      </c>
      <c r="AJ28" t="str">
        <f>IF(F28&lt;&gt;"",IF(B28="","",IF(AND($B28='Determinazione classe'!$D$55,$C28='Determinazione classe'!$D$56,$D28='Determinazione classe'!$D$57,$E28='Determinazione classe'!$D$58),IF(COUNTIF(AJ$3:AJ27,$F28)=0,$F28,""),"")),"")</f>
        <v/>
      </c>
      <c r="AK28" t="str">
        <f>IF(G28&lt;&gt;"",IF(B28="","",IF(AND($B28='Determinazione classe'!$D$55,$C28='Determinazione classe'!$D$56,$D28='Determinazione classe'!$D$57,$E28='Determinazione classe'!$D$58,$F28='Determinazione classe'!$D$59),IF(COUNTIF(AK$3:AK27,$G28)=0,$G28,""),"")),"")</f>
        <v/>
      </c>
      <c r="AL28" t="str">
        <f>IF(H28&lt;&gt;"",IF(B28="","",IF(AND($B28='Determinazione classe'!$D$55,$C28='Determinazione classe'!$D$56,$D28='Determinazione classe'!$D$57,$E28='Determinazione classe'!$D$58,$F28='Determinazione classe'!$D$59,$G28='Determinazione classe'!$D$60),IF(COUNTIF(AL$3:AL27,$H28)=0,$H28,""),"")),"")</f>
        <v/>
      </c>
      <c r="AR28">
        <f t="shared" si="26"/>
        <v>26</v>
      </c>
      <c r="AS28" s="375" t="str">
        <f t="shared" si="17"/>
        <v/>
      </c>
      <c r="AT28" s="375" t="str">
        <f t="shared" si="18"/>
        <v/>
      </c>
      <c r="AU28" s="375" t="str">
        <f t="shared" si="19"/>
        <v/>
      </c>
      <c r="AV28" s="375" t="str">
        <f t="shared" si="20"/>
        <v/>
      </c>
      <c r="AW28" s="375" t="str">
        <f t="shared" si="21"/>
        <v/>
      </c>
      <c r="AX28" s="375" t="str">
        <f t="shared" si="22"/>
        <v/>
      </c>
      <c r="AY28" s="375" t="str">
        <f t="shared" si="23"/>
        <v/>
      </c>
      <c r="BC28" t="str">
        <f>IF(BK28&lt;&gt;"",MAX(BC$3:BC27)+1,"")</f>
        <v/>
      </c>
      <c r="BD28" t="str">
        <f>IF(BL28&lt;&gt;"",MAX(BD$3:BD27)+1,"")</f>
        <v/>
      </c>
      <c r="BE28" t="str">
        <f>IF(BM28&lt;&gt;"",MAX(BE$3:BE27)+1,"")</f>
        <v/>
      </c>
      <c r="BF28" t="str">
        <f>IF(BN28&lt;&gt;"",MAX(BF$3:BF27)+1,"")</f>
        <v/>
      </c>
      <c r="BG28" t="str">
        <f>IF(BO28&lt;&gt;"",MAX(BG$3:BG27)+1,"")</f>
        <v/>
      </c>
      <c r="BH28" t="str">
        <f>IF(BP28&lt;&gt;"",MAX(BH$3:BH27)+1,"")</f>
        <v/>
      </c>
      <c r="BI28" t="str">
        <f>IF(BQ28&lt;&gt;"",MAX(BI$3:BI27)+1,"")</f>
        <v/>
      </c>
      <c r="BK28" t="str">
        <f>IF(B28&lt;&gt;"",IF(COUNTIF(BK$3:BK27,B28)&gt;0,"",B28),"")</f>
        <v/>
      </c>
      <c r="BL28" t="str">
        <f>IF(C28&lt;&gt;"",IF(COUNTIF(BL$3:BL27,C28)&gt;0,"",C28),"")</f>
        <v/>
      </c>
      <c r="BM28" t="str">
        <f>IF(D28&lt;&gt;"",IF(COUNTIF(BM$3:BM27,D28)&gt;0,"",D28),"")</f>
        <v/>
      </c>
      <c r="BN28" t="str">
        <f>IF(E28&lt;&gt;"",IF(COUNTIF(BN$3:BN27,E28)&gt;0,"",E28),"")</f>
        <v/>
      </c>
      <c r="BO28" t="str">
        <f>IF(F28&lt;&gt;"",IF(COUNTIF(BO$3:BO27,F28)&gt;0,"",F28),"")</f>
        <v/>
      </c>
      <c r="BP28" t="str">
        <f>IF(G28&lt;&gt;"",IF(COUNTIF(BP$3:BP27,G28)&gt;0,"",G28),"")</f>
        <v/>
      </c>
      <c r="BQ28" t="str">
        <f>IF(H28&lt;&gt;"",IF(COUNTIF(BQ$3:BQ27,H28)&gt;0,"",H28),"")</f>
        <v/>
      </c>
    </row>
    <row r="29" spans="1:69" ht="15" x14ac:dyDescent="0.2">
      <c r="A29" s="342" t="str">
        <f t="shared" si="11"/>
        <v/>
      </c>
      <c r="B29" s="346"/>
      <c r="C29" s="346"/>
      <c r="D29" s="989"/>
      <c r="E29" s="346"/>
      <c r="F29" s="345"/>
      <c r="G29" s="345"/>
      <c r="H29" s="345"/>
      <c r="I29" s="533"/>
      <c r="J29" s="516"/>
      <c r="K29" s="516"/>
      <c r="L29" s="534"/>
      <c r="M29" s="534"/>
      <c r="O29">
        <f t="shared" si="24"/>
        <v>27</v>
      </c>
      <c r="P29" s="375" t="str">
        <f t="shared" si="25"/>
        <v/>
      </c>
      <c r="Q29" s="375" t="str">
        <f t="shared" si="12"/>
        <v/>
      </c>
      <c r="R29" s="375" t="str">
        <f t="shared" si="13"/>
        <v/>
      </c>
      <c r="S29" s="375" t="str">
        <f t="shared" si="27"/>
        <v/>
      </c>
      <c r="T29" s="375" t="str">
        <f t="shared" si="14"/>
        <v/>
      </c>
      <c r="U29" s="375" t="str">
        <f t="shared" si="15"/>
        <v/>
      </c>
      <c r="V29" s="375" t="str">
        <f t="shared" si="16"/>
        <v/>
      </c>
      <c r="X29" t="str">
        <f>IF(AF29&lt;&gt;"",MAX(X$3:X28)+1,"")</f>
        <v/>
      </c>
      <c r="Y29" t="str">
        <f>IF(AG29&lt;&gt;"",MAX(Y$3:Y28)+1,"")</f>
        <v/>
      </c>
      <c r="Z29" t="str">
        <f>IF(AH29&lt;&gt;"",MAX(Z$3:Z28)+1,"")</f>
        <v/>
      </c>
      <c r="AA29" t="str">
        <f>IF(AI29&lt;&gt;"",MAX(AA$3:AA28)+1,"")</f>
        <v/>
      </c>
      <c r="AB29" t="str">
        <f>IF(AJ29&lt;&gt;"",MAX(AB$3:AB28)+1,"")</f>
        <v/>
      </c>
      <c r="AC29" t="str">
        <f>IF(AK29&lt;&gt;"",MAX(AC$3:AC28)+1,"")</f>
        <v/>
      </c>
      <c r="AD29" t="str">
        <f>IF(AL29&lt;&gt;"",MAX(AD$3:AD28)+1,"")</f>
        <v/>
      </c>
      <c r="AF29" t="str">
        <f>IF(B29="","",IF(COUNTIF(AF$3:$AI28,B29)=0,B29,""))</f>
        <v/>
      </c>
      <c r="AG29" t="str">
        <f>IF(C29&lt;&gt;"",IF(B29="","",IF($B29='Determinazione classe'!$D$55,IF(COUNTIF(AG$3:$AG28,$C29)=0,$C29,""),"")),"")</f>
        <v/>
      </c>
      <c r="AH29" t="str">
        <f>IF(D29&lt;&gt;"",IF(B29="","",IF(AND($B29='Determinazione classe'!$D$55,$C29='Determinazione classe'!$D$56),IF(COUNTIF(AH$3:AH28,$D29)=0,$D29,""),"")),"")</f>
        <v/>
      </c>
      <c r="AI29" t="str">
        <f>IF(E29&lt;&gt;"",IF(B29="","",IF(AND($B29='Determinazione classe'!$D$55,$C29='Determinazione classe'!$D$56,$D29='Determinazione classe'!$D$57),IF(COUNTIF(AI$3:AI28,$E29)=0,$E29,""),"")),"")</f>
        <v/>
      </c>
      <c r="AJ29" t="str">
        <f>IF(F29&lt;&gt;"",IF(B29="","",IF(AND($B29='Determinazione classe'!$D$55,$C29='Determinazione classe'!$D$56,$D29='Determinazione classe'!$D$57,$E29='Determinazione classe'!$D$58),IF(COUNTIF(AJ$3:AJ28,$F29)=0,$F29,""),"")),"")</f>
        <v/>
      </c>
      <c r="AK29" t="str">
        <f>IF(G29&lt;&gt;"",IF(B29="","",IF(AND($B29='Determinazione classe'!$D$55,$C29='Determinazione classe'!$D$56,$D29='Determinazione classe'!$D$57,$E29='Determinazione classe'!$D$58,$F29='Determinazione classe'!$D$59),IF(COUNTIF(AK$3:AK28,$G29)=0,$G29,""),"")),"")</f>
        <v/>
      </c>
      <c r="AL29" t="str">
        <f>IF(H29&lt;&gt;"",IF(B29="","",IF(AND($B29='Determinazione classe'!$D$55,$C29='Determinazione classe'!$D$56,$D29='Determinazione classe'!$D$57,$E29='Determinazione classe'!$D$58,$F29='Determinazione classe'!$D$59,$G29='Determinazione classe'!$D$60),IF(COUNTIF(AL$3:AL28,$H29)=0,$H29,""),"")),"")</f>
        <v/>
      </c>
      <c r="AR29">
        <f t="shared" si="26"/>
        <v>27</v>
      </c>
      <c r="AS29" s="375" t="str">
        <f t="shared" si="17"/>
        <v/>
      </c>
      <c r="AT29" s="375" t="str">
        <f t="shared" si="18"/>
        <v/>
      </c>
      <c r="AU29" s="375" t="str">
        <f t="shared" si="19"/>
        <v/>
      </c>
      <c r="AV29" s="375" t="str">
        <f t="shared" si="20"/>
        <v/>
      </c>
      <c r="AW29" s="375" t="str">
        <f t="shared" si="21"/>
        <v/>
      </c>
      <c r="AX29" s="375" t="str">
        <f t="shared" si="22"/>
        <v/>
      </c>
      <c r="AY29" s="375" t="str">
        <f t="shared" si="23"/>
        <v/>
      </c>
      <c r="BC29" t="str">
        <f>IF(BK29&lt;&gt;"",MAX(BC$3:BC28)+1,"")</f>
        <v/>
      </c>
      <c r="BD29" t="str">
        <f>IF(BL29&lt;&gt;"",MAX(BD$3:BD28)+1,"")</f>
        <v/>
      </c>
      <c r="BE29" t="str">
        <f>IF(BM29&lt;&gt;"",MAX(BE$3:BE28)+1,"")</f>
        <v/>
      </c>
      <c r="BF29" t="str">
        <f>IF(BN29&lt;&gt;"",MAX(BF$3:BF28)+1,"")</f>
        <v/>
      </c>
      <c r="BG29" t="str">
        <f>IF(BO29&lt;&gt;"",MAX(BG$3:BG28)+1,"")</f>
        <v/>
      </c>
      <c r="BH29" t="str">
        <f>IF(BP29&lt;&gt;"",MAX(BH$3:BH28)+1,"")</f>
        <v/>
      </c>
      <c r="BI29" t="str">
        <f>IF(BQ29&lt;&gt;"",MAX(BI$3:BI28)+1,"")</f>
        <v/>
      </c>
      <c r="BK29" t="str">
        <f>IF(B29&lt;&gt;"",IF(COUNTIF(BK$3:BK28,B29)&gt;0,"",B29),"")</f>
        <v/>
      </c>
      <c r="BL29" t="str">
        <f>IF(C29&lt;&gt;"",IF(COUNTIF(BL$3:BL28,C29)&gt;0,"",C29),"")</f>
        <v/>
      </c>
      <c r="BM29" t="str">
        <f>IF(D29&lt;&gt;"",IF(COUNTIF(BM$3:BM28,D29)&gt;0,"",D29),"")</f>
        <v/>
      </c>
      <c r="BN29" t="str">
        <f>IF(E29&lt;&gt;"",IF(COUNTIF(BN$3:BN28,E29)&gt;0,"",E29),"")</f>
        <v/>
      </c>
      <c r="BO29" t="str">
        <f>IF(F29&lt;&gt;"",IF(COUNTIF(BO$3:BO28,F29)&gt;0,"",F29),"")</f>
        <v/>
      </c>
      <c r="BP29" t="str">
        <f>IF(G29&lt;&gt;"",IF(COUNTIF(BP$3:BP28,G29)&gt;0,"",G29),"")</f>
        <v/>
      </c>
      <c r="BQ29" t="str">
        <f>IF(H29&lt;&gt;"",IF(COUNTIF(BQ$3:BQ28,H29)&gt;0,"",H29),"")</f>
        <v/>
      </c>
    </row>
    <row r="30" spans="1:69" ht="15" x14ac:dyDescent="0.2">
      <c r="A30" s="342" t="str">
        <f t="shared" si="11"/>
        <v/>
      </c>
      <c r="B30" s="346"/>
      <c r="C30" s="346"/>
      <c r="D30" s="989"/>
      <c r="E30" s="346"/>
      <c r="F30" s="345"/>
      <c r="G30" s="345"/>
      <c r="H30" s="345"/>
      <c r="I30" s="533"/>
      <c r="J30" s="516"/>
      <c r="K30" s="516"/>
      <c r="L30" s="534"/>
      <c r="M30" s="534"/>
      <c r="O30">
        <f t="shared" si="24"/>
        <v>28</v>
      </c>
      <c r="P30" s="375" t="str">
        <f t="shared" si="25"/>
        <v/>
      </c>
      <c r="Q30" s="375" t="str">
        <f t="shared" si="12"/>
        <v/>
      </c>
      <c r="R30" s="375" t="str">
        <f t="shared" si="13"/>
        <v/>
      </c>
      <c r="S30" s="375" t="str">
        <f t="shared" si="27"/>
        <v/>
      </c>
      <c r="T30" s="375" t="str">
        <f t="shared" si="14"/>
        <v/>
      </c>
      <c r="U30" s="375" t="str">
        <f t="shared" si="15"/>
        <v/>
      </c>
      <c r="V30" s="375" t="str">
        <f t="shared" si="16"/>
        <v/>
      </c>
      <c r="X30" t="str">
        <f>IF(AF30&lt;&gt;"",MAX(X$3:X29)+1,"")</f>
        <v/>
      </c>
      <c r="Y30" t="str">
        <f>IF(AG30&lt;&gt;"",MAX(Y$3:Y29)+1,"")</f>
        <v/>
      </c>
      <c r="Z30" t="str">
        <f>IF(AH30&lt;&gt;"",MAX(Z$3:Z29)+1,"")</f>
        <v/>
      </c>
      <c r="AA30" t="str">
        <f>IF(AI30&lt;&gt;"",MAX(AA$3:AA29)+1,"")</f>
        <v/>
      </c>
      <c r="AB30" t="str">
        <f>IF(AJ30&lt;&gt;"",MAX(AB$3:AB29)+1,"")</f>
        <v/>
      </c>
      <c r="AC30" t="str">
        <f>IF(AK30&lt;&gt;"",MAX(AC$3:AC29)+1,"")</f>
        <v/>
      </c>
      <c r="AD30" t="str">
        <f>IF(AL30&lt;&gt;"",MAX(AD$3:AD29)+1,"")</f>
        <v/>
      </c>
      <c r="AF30" t="str">
        <f>IF(B30="","",IF(COUNTIF(AF$3:$AI29,B30)=0,B30,""))</f>
        <v/>
      </c>
      <c r="AG30" t="str">
        <f>IF(C30&lt;&gt;"",IF(B30="","",IF($B30='Determinazione classe'!$D$55,IF(COUNTIF(AG$3:$AG29,$C30)=0,$C30,""),"")),"")</f>
        <v/>
      </c>
      <c r="AH30" t="str">
        <f>IF(D30&lt;&gt;"",IF(B30="","",IF(AND($B30='Determinazione classe'!$D$55,$C30='Determinazione classe'!$D$56),IF(COUNTIF(AH$3:AH29,$D30)=0,$D30,""),"")),"")</f>
        <v/>
      </c>
      <c r="AI30" t="str">
        <f>IF(E30&lt;&gt;"",IF(B30="","",IF(AND($B30='Determinazione classe'!$D$55,$C30='Determinazione classe'!$D$56,$D30='Determinazione classe'!$D$57),IF(COUNTIF(AI$3:AI29,$E30)=0,$E30,""),"")),"")</f>
        <v/>
      </c>
      <c r="AJ30" t="str">
        <f>IF(F30&lt;&gt;"",IF(B30="","",IF(AND($B30='Determinazione classe'!$D$55,$C30='Determinazione classe'!$D$56,$D30='Determinazione classe'!$D$57,$E30='Determinazione classe'!$D$58),IF(COUNTIF(AJ$3:AJ29,$F30)=0,$F30,""),"")),"")</f>
        <v/>
      </c>
      <c r="AK30" t="str">
        <f>IF(G30&lt;&gt;"",IF(B30="","",IF(AND($B30='Determinazione classe'!$D$55,$C30='Determinazione classe'!$D$56,$D30='Determinazione classe'!$D$57,$E30='Determinazione classe'!$D$58,$F30='Determinazione classe'!$D$59),IF(COUNTIF(AK$3:AK29,$G30)=0,$G30,""),"")),"")</f>
        <v/>
      </c>
      <c r="AL30" t="str">
        <f>IF(H30&lt;&gt;"",IF(B30="","",IF(AND($B30='Determinazione classe'!$D$55,$C30='Determinazione classe'!$D$56,$D30='Determinazione classe'!$D$57,$E30='Determinazione classe'!$D$58,$F30='Determinazione classe'!$D$59,$G30='Determinazione classe'!$D$60),IF(COUNTIF(AL$3:AL29,$H30)=0,$H30,""),"")),"")</f>
        <v/>
      </c>
      <c r="AR30">
        <f t="shared" si="26"/>
        <v>28</v>
      </c>
      <c r="AS30" s="375" t="str">
        <f t="shared" si="17"/>
        <v/>
      </c>
      <c r="AT30" s="375" t="str">
        <f t="shared" si="18"/>
        <v/>
      </c>
      <c r="AU30" s="375" t="str">
        <f t="shared" si="19"/>
        <v/>
      </c>
      <c r="AV30" s="375" t="str">
        <f t="shared" si="20"/>
        <v/>
      </c>
      <c r="AW30" s="375" t="str">
        <f t="shared" si="21"/>
        <v/>
      </c>
      <c r="AX30" s="375" t="str">
        <f t="shared" si="22"/>
        <v/>
      </c>
      <c r="AY30" s="375" t="str">
        <f t="shared" si="23"/>
        <v/>
      </c>
      <c r="BC30" t="str">
        <f>IF(BK30&lt;&gt;"",MAX(BC$3:BC29)+1,"")</f>
        <v/>
      </c>
      <c r="BD30" t="str">
        <f>IF(BL30&lt;&gt;"",MAX(BD$3:BD29)+1,"")</f>
        <v/>
      </c>
      <c r="BE30" t="str">
        <f>IF(BM30&lt;&gt;"",MAX(BE$3:BE29)+1,"")</f>
        <v/>
      </c>
      <c r="BF30" t="str">
        <f>IF(BN30&lt;&gt;"",MAX(BF$3:BF29)+1,"")</f>
        <v/>
      </c>
      <c r="BG30" t="str">
        <f>IF(BO30&lt;&gt;"",MAX(BG$3:BG29)+1,"")</f>
        <v/>
      </c>
      <c r="BH30" t="str">
        <f>IF(BP30&lt;&gt;"",MAX(BH$3:BH29)+1,"")</f>
        <v/>
      </c>
      <c r="BI30" t="str">
        <f>IF(BQ30&lt;&gt;"",MAX(BI$3:BI29)+1,"")</f>
        <v/>
      </c>
      <c r="BK30" t="str">
        <f>IF(B30&lt;&gt;"",IF(COUNTIF(BK$3:BK29,B30)&gt;0,"",B30),"")</f>
        <v/>
      </c>
      <c r="BL30" t="str">
        <f>IF(C30&lt;&gt;"",IF(COUNTIF(BL$3:BL29,C30)&gt;0,"",C30),"")</f>
        <v/>
      </c>
      <c r="BM30" t="str">
        <f>IF(D30&lt;&gt;"",IF(COUNTIF(BM$3:BM29,D30)&gt;0,"",D30),"")</f>
        <v/>
      </c>
      <c r="BN30" t="str">
        <f>IF(E30&lt;&gt;"",IF(COUNTIF(BN$3:BN29,E30)&gt;0,"",E30),"")</f>
        <v/>
      </c>
      <c r="BO30" t="str">
        <f>IF(F30&lt;&gt;"",IF(COUNTIF(BO$3:BO29,F30)&gt;0,"",F30),"")</f>
        <v/>
      </c>
      <c r="BP30" t="str">
        <f>IF(G30&lt;&gt;"",IF(COUNTIF(BP$3:BP29,G30)&gt;0,"",G30),"")</f>
        <v/>
      </c>
      <c r="BQ30" t="str">
        <f>IF(H30&lt;&gt;"",IF(COUNTIF(BQ$3:BQ29,H30)&gt;0,"",H30),"")</f>
        <v/>
      </c>
    </row>
    <row r="31" spans="1:69" ht="15" x14ac:dyDescent="0.2">
      <c r="A31" s="342" t="str">
        <f t="shared" si="11"/>
        <v/>
      </c>
      <c r="B31" s="346"/>
      <c r="C31" s="346"/>
      <c r="D31" s="989"/>
      <c r="E31" s="346"/>
      <c r="F31" s="345"/>
      <c r="G31" s="345"/>
      <c r="H31" s="345"/>
      <c r="I31" s="533"/>
      <c r="J31" s="516"/>
      <c r="K31" s="516"/>
      <c r="L31" s="534"/>
      <c r="M31" s="534"/>
      <c r="O31">
        <f t="shared" si="24"/>
        <v>29</v>
      </c>
      <c r="P31" s="375" t="str">
        <f t="shared" si="25"/>
        <v/>
      </c>
      <c r="Q31" s="375" t="str">
        <f t="shared" si="12"/>
        <v/>
      </c>
      <c r="R31" s="375" t="str">
        <f t="shared" si="13"/>
        <v/>
      </c>
      <c r="S31" s="375" t="str">
        <f t="shared" si="27"/>
        <v/>
      </c>
      <c r="T31" s="375" t="str">
        <f t="shared" si="14"/>
        <v/>
      </c>
      <c r="U31" s="375" t="str">
        <f t="shared" si="15"/>
        <v/>
      </c>
      <c r="V31" s="375" t="str">
        <f t="shared" si="16"/>
        <v/>
      </c>
      <c r="X31" t="str">
        <f>IF(AF31&lt;&gt;"",MAX(X$3:X30)+1,"")</f>
        <v/>
      </c>
      <c r="Y31" t="str">
        <f>IF(AG31&lt;&gt;"",MAX(Y$3:Y30)+1,"")</f>
        <v/>
      </c>
      <c r="Z31" t="str">
        <f>IF(AH31&lt;&gt;"",MAX(Z$3:Z30)+1,"")</f>
        <v/>
      </c>
      <c r="AA31" t="str">
        <f>IF(AI31&lt;&gt;"",MAX(AA$3:AA30)+1,"")</f>
        <v/>
      </c>
      <c r="AB31" t="str">
        <f>IF(AJ31&lt;&gt;"",MAX(AB$3:AB30)+1,"")</f>
        <v/>
      </c>
      <c r="AC31" t="str">
        <f>IF(AK31&lt;&gt;"",MAX(AC$3:AC30)+1,"")</f>
        <v/>
      </c>
      <c r="AD31" t="str">
        <f>IF(AL31&lt;&gt;"",MAX(AD$3:AD30)+1,"")</f>
        <v/>
      </c>
      <c r="AF31" t="str">
        <f>IF(B31="","",IF(COUNTIF(AF$3:$AI30,B31)=0,B31,""))</f>
        <v/>
      </c>
      <c r="AG31" t="str">
        <f>IF(C31&lt;&gt;"",IF(B31="","",IF($B31='Determinazione classe'!$D$55,IF(COUNTIF(AG$3:$AG30,$C31)=0,$C31,""),"")),"")</f>
        <v/>
      </c>
      <c r="AH31" t="str">
        <f>IF(D31&lt;&gt;"",IF(B31="","",IF(AND($B31='Determinazione classe'!$D$55,$C31='Determinazione classe'!$D$56),IF(COUNTIF(AH$3:AH30,$D31)=0,$D31,""),"")),"")</f>
        <v/>
      </c>
      <c r="AI31" t="str">
        <f>IF(E31&lt;&gt;"",IF(B31="","",IF(AND($B31='Determinazione classe'!$D$55,$C31='Determinazione classe'!$D$56,$D31='Determinazione classe'!$D$57),IF(COUNTIF(AI$3:AI30,$E31)=0,$E31,""),"")),"")</f>
        <v/>
      </c>
      <c r="AJ31" t="str">
        <f>IF(F31&lt;&gt;"",IF(B31="","",IF(AND($B31='Determinazione classe'!$D$55,$C31='Determinazione classe'!$D$56,$D31='Determinazione classe'!$D$57,$E31='Determinazione classe'!$D$58),IF(COUNTIF(AJ$3:AJ30,$F31)=0,$F31,""),"")),"")</f>
        <v/>
      </c>
      <c r="AK31" t="str">
        <f>IF(G31&lt;&gt;"",IF(B31="","",IF(AND($B31='Determinazione classe'!$D$55,$C31='Determinazione classe'!$D$56,$D31='Determinazione classe'!$D$57,$E31='Determinazione classe'!$D$58,$F31='Determinazione classe'!$D$59),IF(COUNTIF(AK$3:AK30,$G31)=0,$G31,""),"")),"")</f>
        <v/>
      </c>
      <c r="AL31" t="str">
        <f>IF(H31&lt;&gt;"",IF(B31="","",IF(AND($B31='Determinazione classe'!$D$55,$C31='Determinazione classe'!$D$56,$D31='Determinazione classe'!$D$57,$E31='Determinazione classe'!$D$58,$F31='Determinazione classe'!$D$59,$G31='Determinazione classe'!$D$60),IF(COUNTIF(AL$3:AL30,$H31)=0,$H31,""),"")),"")</f>
        <v/>
      </c>
      <c r="AR31">
        <f t="shared" si="26"/>
        <v>29</v>
      </c>
      <c r="AS31" s="375" t="str">
        <f t="shared" si="17"/>
        <v/>
      </c>
      <c r="AT31" s="375" t="str">
        <f t="shared" si="18"/>
        <v/>
      </c>
      <c r="AU31" s="375" t="str">
        <f t="shared" si="19"/>
        <v/>
      </c>
      <c r="AV31" s="375" t="str">
        <f t="shared" si="20"/>
        <v/>
      </c>
      <c r="AW31" s="375" t="str">
        <f t="shared" si="21"/>
        <v/>
      </c>
      <c r="AX31" s="375" t="str">
        <f t="shared" si="22"/>
        <v/>
      </c>
      <c r="AY31" s="375" t="str">
        <f t="shared" si="23"/>
        <v/>
      </c>
      <c r="BC31" t="str">
        <f>IF(BK31&lt;&gt;"",MAX(BC$3:BC30)+1,"")</f>
        <v/>
      </c>
      <c r="BD31" t="str">
        <f>IF(BL31&lt;&gt;"",MAX(BD$3:BD30)+1,"")</f>
        <v/>
      </c>
      <c r="BE31" t="str">
        <f>IF(BM31&lt;&gt;"",MAX(BE$3:BE30)+1,"")</f>
        <v/>
      </c>
      <c r="BF31" t="str">
        <f>IF(BN31&lt;&gt;"",MAX(BF$3:BF30)+1,"")</f>
        <v/>
      </c>
      <c r="BG31" t="str">
        <f>IF(BO31&lt;&gt;"",MAX(BG$3:BG30)+1,"")</f>
        <v/>
      </c>
      <c r="BH31" t="str">
        <f>IF(BP31&lt;&gt;"",MAX(BH$3:BH30)+1,"")</f>
        <v/>
      </c>
      <c r="BI31" t="str">
        <f>IF(BQ31&lt;&gt;"",MAX(BI$3:BI30)+1,"")</f>
        <v/>
      </c>
      <c r="BK31" t="str">
        <f>IF(B31&lt;&gt;"",IF(COUNTIF(BK$3:BK30,B31)&gt;0,"",B31),"")</f>
        <v/>
      </c>
      <c r="BL31" t="str">
        <f>IF(C31&lt;&gt;"",IF(COUNTIF(BL$3:BL30,C31)&gt;0,"",C31),"")</f>
        <v/>
      </c>
      <c r="BM31" t="str">
        <f>IF(D31&lt;&gt;"",IF(COUNTIF(BM$3:BM30,D31)&gt;0,"",D31),"")</f>
        <v/>
      </c>
      <c r="BN31" t="str">
        <f>IF(E31&lt;&gt;"",IF(COUNTIF(BN$3:BN30,E31)&gt;0,"",E31),"")</f>
        <v/>
      </c>
      <c r="BO31" t="str">
        <f>IF(F31&lt;&gt;"",IF(COUNTIF(BO$3:BO30,F31)&gt;0,"",F31),"")</f>
        <v/>
      </c>
      <c r="BP31" t="str">
        <f>IF(G31&lt;&gt;"",IF(COUNTIF(BP$3:BP30,G31)&gt;0,"",G31),"")</f>
        <v/>
      </c>
      <c r="BQ31" t="str">
        <f>IF(H31&lt;&gt;"",IF(COUNTIF(BQ$3:BQ30,H31)&gt;0,"",H31),"")</f>
        <v/>
      </c>
    </row>
    <row r="32" spans="1:69" ht="15" x14ac:dyDescent="0.2">
      <c r="A32" s="342" t="str">
        <f t="shared" si="11"/>
        <v/>
      </c>
      <c r="B32" s="346"/>
      <c r="C32" s="346"/>
      <c r="D32" s="989"/>
      <c r="E32" s="346"/>
      <c r="F32" s="345"/>
      <c r="G32" s="345"/>
      <c r="H32" s="345"/>
      <c r="I32" s="533"/>
      <c r="J32" s="516"/>
      <c r="K32" s="516"/>
      <c r="L32" s="534"/>
      <c r="M32" s="534"/>
      <c r="O32">
        <f t="shared" si="24"/>
        <v>30</v>
      </c>
      <c r="P32" s="375" t="str">
        <f t="shared" si="25"/>
        <v/>
      </c>
      <c r="Q32" s="375" t="str">
        <f t="shared" si="12"/>
        <v/>
      </c>
      <c r="R32" s="375" t="str">
        <f t="shared" si="13"/>
        <v/>
      </c>
      <c r="S32" s="375" t="str">
        <f t="shared" si="27"/>
        <v/>
      </c>
      <c r="T32" s="375" t="str">
        <f t="shared" si="14"/>
        <v/>
      </c>
      <c r="U32" s="375" t="str">
        <f t="shared" si="15"/>
        <v/>
      </c>
      <c r="V32" s="375" t="str">
        <f t="shared" si="16"/>
        <v/>
      </c>
      <c r="X32" t="str">
        <f>IF(AF32&lt;&gt;"",MAX(X$3:X31)+1,"")</f>
        <v/>
      </c>
      <c r="Y32" t="str">
        <f>IF(AG32&lt;&gt;"",MAX(Y$3:Y31)+1,"")</f>
        <v/>
      </c>
      <c r="Z32" t="str">
        <f>IF(AH32&lt;&gt;"",MAX(Z$3:Z31)+1,"")</f>
        <v/>
      </c>
      <c r="AA32" t="str">
        <f>IF(AI32&lt;&gt;"",MAX(AA$3:AA31)+1,"")</f>
        <v/>
      </c>
      <c r="AB32" t="str">
        <f>IF(AJ32&lt;&gt;"",MAX(AB$3:AB31)+1,"")</f>
        <v/>
      </c>
      <c r="AC32" t="str">
        <f>IF(AK32&lt;&gt;"",MAX(AC$3:AC31)+1,"")</f>
        <v/>
      </c>
      <c r="AD32" t="str">
        <f>IF(AL32&lt;&gt;"",MAX(AD$3:AD31)+1,"")</f>
        <v/>
      </c>
      <c r="AF32" t="str">
        <f>IF(B32="","",IF(COUNTIF(AF$3:$AI31,B32)=0,B32,""))</f>
        <v/>
      </c>
      <c r="AG32" t="str">
        <f>IF(C32&lt;&gt;"",IF(B32="","",IF($B32='Determinazione classe'!$D$55,IF(COUNTIF(AG$3:$AG31,$C32)=0,$C32,""),"")),"")</f>
        <v/>
      </c>
      <c r="AH32" t="str">
        <f>IF(D32&lt;&gt;"",IF(B32="","",IF(AND($B32='Determinazione classe'!$D$55,$C32='Determinazione classe'!$D$56),IF(COUNTIF(AH$3:AH31,$D32)=0,$D32,""),"")),"")</f>
        <v/>
      </c>
      <c r="AI32" t="str">
        <f>IF(E32&lt;&gt;"",IF(B32="","",IF(AND($B32='Determinazione classe'!$D$55,$C32='Determinazione classe'!$D$56,$D32='Determinazione classe'!$D$57),IF(COUNTIF(AI$3:AI31,$E32)=0,$E32,""),"")),"")</f>
        <v/>
      </c>
      <c r="AJ32" t="str">
        <f>IF(F32&lt;&gt;"",IF(B32="","",IF(AND($B32='Determinazione classe'!$D$55,$C32='Determinazione classe'!$D$56,$D32='Determinazione classe'!$D$57,$E32='Determinazione classe'!$D$58),IF(COUNTIF(AJ$3:AJ31,$F32)=0,$F32,""),"")),"")</f>
        <v/>
      </c>
      <c r="AK32" t="str">
        <f>IF(G32&lt;&gt;"",IF(B32="","",IF(AND($B32='Determinazione classe'!$D$55,$C32='Determinazione classe'!$D$56,$D32='Determinazione classe'!$D$57,$E32='Determinazione classe'!$D$58,$F32='Determinazione classe'!$D$59),IF(COUNTIF(AK$3:AK31,$G32)=0,$G32,""),"")),"")</f>
        <v/>
      </c>
      <c r="AL32" t="str">
        <f>IF(H32&lt;&gt;"",IF(B32="","",IF(AND($B32='Determinazione classe'!$D$55,$C32='Determinazione classe'!$D$56,$D32='Determinazione classe'!$D$57,$E32='Determinazione classe'!$D$58,$F32='Determinazione classe'!$D$59,$G32='Determinazione classe'!$D$60),IF(COUNTIF(AL$3:AL31,$H32)=0,$H32,""),"")),"")</f>
        <v/>
      </c>
      <c r="AR32">
        <f t="shared" si="26"/>
        <v>30</v>
      </c>
      <c r="AS32" s="375" t="str">
        <f t="shared" si="17"/>
        <v/>
      </c>
      <c r="AT32" s="375" t="str">
        <f t="shared" si="18"/>
        <v/>
      </c>
      <c r="AU32" s="375" t="str">
        <f t="shared" si="19"/>
        <v/>
      </c>
      <c r="AV32" s="375" t="str">
        <f t="shared" si="20"/>
        <v/>
      </c>
      <c r="AW32" s="375" t="str">
        <f t="shared" si="21"/>
        <v/>
      </c>
      <c r="AX32" s="375" t="str">
        <f t="shared" si="22"/>
        <v/>
      </c>
      <c r="AY32" s="375" t="str">
        <f t="shared" si="23"/>
        <v/>
      </c>
      <c r="BC32" t="str">
        <f>IF(BK32&lt;&gt;"",MAX(BC$3:BC31)+1,"")</f>
        <v/>
      </c>
      <c r="BD32" t="str">
        <f>IF(BL32&lt;&gt;"",MAX(BD$3:BD31)+1,"")</f>
        <v/>
      </c>
      <c r="BE32" t="str">
        <f>IF(BM32&lt;&gt;"",MAX(BE$3:BE31)+1,"")</f>
        <v/>
      </c>
      <c r="BF32" t="str">
        <f>IF(BN32&lt;&gt;"",MAX(BF$3:BF31)+1,"")</f>
        <v/>
      </c>
      <c r="BG32" t="str">
        <f>IF(BO32&lt;&gt;"",MAX(BG$3:BG31)+1,"")</f>
        <v/>
      </c>
      <c r="BH32" t="str">
        <f>IF(BP32&lt;&gt;"",MAX(BH$3:BH31)+1,"")</f>
        <v/>
      </c>
      <c r="BI32" t="str">
        <f>IF(BQ32&lt;&gt;"",MAX(BI$3:BI31)+1,"")</f>
        <v/>
      </c>
      <c r="BK32" t="str">
        <f>IF(B32&lt;&gt;"",IF(COUNTIF(BK$3:BK31,B32)&gt;0,"",B32),"")</f>
        <v/>
      </c>
      <c r="BL32" t="str">
        <f>IF(C32&lt;&gt;"",IF(COUNTIF(BL$3:BL31,C32)&gt;0,"",C32),"")</f>
        <v/>
      </c>
      <c r="BM32" t="str">
        <f>IF(D32&lt;&gt;"",IF(COUNTIF(BM$3:BM31,D32)&gt;0,"",D32),"")</f>
        <v/>
      </c>
      <c r="BN32" t="str">
        <f>IF(E32&lt;&gt;"",IF(COUNTIF(BN$3:BN31,E32)&gt;0,"",E32),"")</f>
        <v/>
      </c>
      <c r="BO32" t="str">
        <f>IF(F32&lt;&gt;"",IF(COUNTIF(BO$3:BO31,F32)&gt;0,"",F32),"")</f>
        <v/>
      </c>
      <c r="BP32" t="str">
        <f>IF(G32&lt;&gt;"",IF(COUNTIF(BP$3:BP31,G32)&gt;0,"",G32),"")</f>
        <v/>
      </c>
      <c r="BQ32" t="str">
        <f>IF(H32&lt;&gt;"",IF(COUNTIF(BQ$3:BQ31,H32)&gt;0,"",H32),"")</f>
        <v/>
      </c>
    </row>
    <row r="33" spans="1:69" ht="15" x14ac:dyDescent="0.2">
      <c r="A33" s="342" t="str">
        <f t="shared" si="11"/>
        <v/>
      </c>
      <c r="B33" s="346"/>
      <c r="C33" s="346"/>
      <c r="D33" s="989"/>
      <c r="E33" s="346"/>
      <c r="F33" s="345"/>
      <c r="G33" s="345"/>
      <c r="H33" s="345"/>
      <c r="I33" s="533"/>
      <c r="J33" s="516"/>
      <c r="K33" s="516"/>
      <c r="L33" s="534"/>
      <c r="M33" s="534"/>
      <c r="O33">
        <f t="shared" si="24"/>
        <v>31</v>
      </c>
      <c r="P33" s="375" t="str">
        <f t="shared" si="25"/>
        <v/>
      </c>
      <c r="Q33" s="375" t="str">
        <f t="shared" si="12"/>
        <v/>
      </c>
      <c r="R33" s="375" t="str">
        <f t="shared" si="13"/>
        <v/>
      </c>
      <c r="S33" s="375" t="str">
        <f t="shared" si="27"/>
        <v/>
      </c>
      <c r="T33" s="375" t="str">
        <f t="shared" si="14"/>
        <v/>
      </c>
      <c r="U33" s="375" t="str">
        <f t="shared" si="15"/>
        <v/>
      </c>
      <c r="V33" s="375" t="str">
        <f t="shared" si="16"/>
        <v/>
      </c>
      <c r="X33" t="str">
        <f>IF(AF33&lt;&gt;"",MAX(X$3:X32)+1,"")</f>
        <v/>
      </c>
      <c r="Y33" t="str">
        <f>IF(AG33&lt;&gt;"",MAX(Y$3:Y32)+1,"")</f>
        <v/>
      </c>
      <c r="Z33" t="str">
        <f>IF(AH33&lt;&gt;"",MAX(Z$3:Z32)+1,"")</f>
        <v/>
      </c>
      <c r="AA33" t="str">
        <f>IF(AI33&lt;&gt;"",MAX(AA$3:AA32)+1,"")</f>
        <v/>
      </c>
      <c r="AB33" t="str">
        <f>IF(AJ33&lt;&gt;"",MAX(AB$3:AB32)+1,"")</f>
        <v/>
      </c>
      <c r="AC33" t="str">
        <f>IF(AK33&lt;&gt;"",MAX(AC$3:AC32)+1,"")</f>
        <v/>
      </c>
      <c r="AD33" t="str">
        <f>IF(AL33&lt;&gt;"",MAX(AD$3:AD32)+1,"")</f>
        <v/>
      </c>
      <c r="AF33" t="str">
        <f>IF(B33="","",IF(COUNTIF(AF$3:$AI32,B33)=0,B33,""))</f>
        <v/>
      </c>
      <c r="AG33" t="str">
        <f>IF(C33&lt;&gt;"",IF(B33="","",IF($B33='Determinazione classe'!$D$55,IF(COUNTIF(AG$3:$AG32,$C33)=0,$C33,""),"")),"")</f>
        <v/>
      </c>
      <c r="AH33" t="str">
        <f>IF(D33&lt;&gt;"",IF(B33="","",IF(AND($B33='Determinazione classe'!$D$55,$C33='Determinazione classe'!$D$56),IF(COUNTIF(AH$3:AH32,$D33)=0,$D33,""),"")),"")</f>
        <v/>
      </c>
      <c r="AI33" t="str">
        <f>IF(E33&lt;&gt;"",IF(B33="","",IF(AND($B33='Determinazione classe'!$D$55,$C33='Determinazione classe'!$D$56,$D33='Determinazione classe'!$D$57),IF(COUNTIF(AI$3:AI32,$E33)=0,$E33,""),"")),"")</f>
        <v/>
      </c>
      <c r="AJ33" t="str">
        <f>IF(F33&lt;&gt;"",IF(B33="","",IF(AND($B33='Determinazione classe'!$D$55,$C33='Determinazione classe'!$D$56,$D33='Determinazione classe'!$D$57,$E33='Determinazione classe'!$D$58),IF(COUNTIF(AJ$3:AJ32,$F33)=0,$F33,""),"")),"")</f>
        <v/>
      </c>
      <c r="AK33" t="str">
        <f>IF(G33&lt;&gt;"",IF(B33="","",IF(AND($B33='Determinazione classe'!$D$55,$C33='Determinazione classe'!$D$56,$D33='Determinazione classe'!$D$57,$E33='Determinazione classe'!$D$58,$F33='Determinazione classe'!$D$59),IF(COUNTIF(AK$3:AK32,$G33)=0,$G33,""),"")),"")</f>
        <v/>
      </c>
      <c r="AL33" t="str">
        <f>IF(H33&lt;&gt;"",IF(B33="","",IF(AND($B33='Determinazione classe'!$D$55,$C33='Determinazione classe'!$D$56,$D33='Determinazione classe'!$D$57,$E33='Determinazione classe'!$D$58,$F33='Determinazione classe'!$D$59,$G33='Determinazione classe'!$D$60),IF(COUNTIF(AL$3:AL32,$H33)=0,$H33,""),"")),"")</f>
        <v/>
      </c>
      <c r="AR33">
        <f t="shared" si="26"/>
        <v>31</v>
      </c>
      <c r="AS33" s="375" t="str">
        <f t="shared" si="17"/>
        <v/>
      </c>
      <c r="AT33" s="375" t="str">
        <f t="shared" si="18"/>
        <v/>
      </c>
      <c r="AU33" s="375" t="str">
        <f t="shared" si="19"/>
        <v/>
      </c>
      <c r="AV33" s="375" t="str">
        <f t="shared" si="20"/>
        <v/>
      </c>
      <c r="AW33" s="375" t="str">
        <f t="shared" si="21"/>
        <v/>
      </c>
      <c r="AX33" s="375" t="str">
        <f t="shared" si="22"/>
        <v/>
      </c>
      <c r="AY33" s="375" t="str">
        <f t="shared" si="23"/>
        <v/>
      </c>
      <c r="BC33" t="str">
        <f>IF(BK33&lt;&gt;"",MAX(BC$3:BC32)+1,"")</f>
        <v/>
      </c>
      <c r="BD33" t="str">
        <f>IF(BL33&lt;&gt;"",MAX(BD$3:BD32)+1,"")</f>
        <v/>
      </c>
      <c r="BE33" t="str">
        <f>IF(BM33&lt;&gt;"",MAX(BE$3:BE32)+1,"")</f>
        <v/>
      </c>
      <c r="BF33" t="str">
        <f>IF(BN33&lt;&gt;"",MAX(BF$3:BF32)+1,"")</f>
        <v/>
      </c>
      <c r="BG33" t="str">
        <f>IF(BO33&lt;&gt;"",MAX(BG$3:BG32)+1,"")</f>
        <v/>
      </c>
      <c r="BH33" t="str">
        <f>IF(BP33&lt;&gt;"",MAX(BH$3:BH32)+1,"")</f>
        <v/>
      </c>
      <c r="BI33" t="str">
        <f>IF(BQ33&lt;&gt;"",MAX(BI$3:BI32)+1,"")</f>
        <v/>
      </c>
      <c r="BK33" t="str">
        <f>IF(B33&lt;&gt;"",IF(COUNTIF(BK$3:BK32,B33)&gt;0,"",B33),"")</f>
        <v/>
      </c>
      <c r="BL33" t="str">
        <f>IF(C33&lt;&gt;"",IF(COUNTIF(BL$3:BL32,C33)&gt;0,"",C33),"")</f>
        <v/>
      </c>
      <c r="BM33" t="str">
        <f>IF(D33&lt;&gt;"",IF(COUNTIF(BM$3:BM32,D33)&gt;0,"",D33),"")</f>
        <v/>
      </c>
      <c r="BN33" t="str">
        <f>IF(E33&lt;&gt;"",IF(COUNTIF(BN$3:BN32,E33)&gt;0,"",E33),"")</f>
        <v/>
      </c>
      <c r="BO33" t="str">
        <f>IF(F33&lt;&gt;"",IF(COUNTIF(BO$3:BO32,F33)&gt;0,"",F33),"")</f>
        <v/>
      </c>
      <c r="BP33" t="str">
        <f>IF(G33&lt;&gt;"",IF(COUNTIF(BP$3:BP32,G33)&gt;0,"",G33),"")</f>
        <v/>
      </c>
      <c r="BQ33" t="str">
        <f>IF(H33&lt;&gt;"",IF(COUNTIF(BQ$3:BQ32,H33)&gt;0,"",H33),"")</f>
        <v/>
      </c>
    </row>
    <row r="34" spans="1:69" ht="15" x14ac:dyDescent="0.2">
      <c r="A34" s="342" t="str">
        <f t="shared" si="11"/>
        <v/>
      </c>
      <c r="B34" s="346"/>
      <c r="C34" s="346"/>
      <c r="D34" s="989"/>
      <c r="E34" s="346"/>
      <c r="F34" s="345"/>
      <c r="G34" s="345"/>
      <c r="H34" s="345"/>
      <c r="I34" s="533"/>
      <c r="J34" s="516"/>
      <c r="K34" s="516"/>
      <c r="L34" s="534"/>
      <c r="M34" s="534"/>
      <c r="O34">
        <f t="shared" si="24"/>
        <v>32</v>
      </c>
      <c r="P34" s="375" t="str">
        <f t="shared" si="25"/>
        <v/>
      </c>
      <c r="Q34" s="375" t="str">
        <f t="shared" si="12"/>
        <v/>
      </c>
      <c r="R34" s="375" t="str">
        <f t="shared" si="13"/>
        <v/>
      </c>
      <c r="S34" s="375" t="str">
        <f t="shared" si="27"/>
        <v/>
      </c>
      <c r="T34" s="375" t="str">
        <f t="shared" si="14"/>
        <v/>
      </c>
      <c r="U34" s="375" t="str">
        <f t="shared" si="15"/>
        <v/>
      </c>
      <c r="V34" s="375" t="str">
        <f t="shared" si="16"/>
        <v/>
      </c>
      <c r="X34" t="str">
        <f>IF(AF34&lt;&gt;"",MAX(X$3:X33)+1,"")</f>
        <v/>
      </c>
      <c r="Y34" t="str">
        <f>IF(AG34&lt;&gt;"",MAX(Y$3:Y33)+1,"")</f>
        <v/>
      </c>
      <c r="Z34" t="str">
        <f>IF(AH34&lt;&gt;"",MAX(Z$3:Z33)+1,"")</f>
        <v/>
      </c>
      <c r="AA34" t="str">
        <f>IF(AI34&lt;&gt;"",MAX(AA$3:AA33)+1,"")</f>
        <v/>
      </c>
      <c r="AB34" t="str">
        <f>IF(AJ34&lt;&gt;"",MAX(AB$3:AB33)+1,"")</f>
        <v/>
      </c>
      <c r="AC34" t="str">
        <f>IF(AK34&lt;&gt;"",MAX(AC$3:AC33)+1,"")</f>
        <v/>
      </c>
      <c r="AD34" t="str">
        <f>IF(AL34&lt;&gt;"",MAX(AD$3:AD33)+1,"")</f>
        <v/>
      </c>
      <c r="AF34" t="str">
        <f>IF(B34="","",IF(COUNTIF(AF$3:$AI33,B34)=0,B34,""))</f>
        <v/>
      </c>
      <c r="AG34" t="str">
        <f>IF(C34&lt;&gt;"",IF(B34="","",IF($B34='Determinazione classe'!$D$55,IF(COUNTIF(AG$3:$AG33,$C34)=0,$C34,""),"")),"")</f>
        <v/>
      </c>
      <c r="AH34" t="str">
        <f>IF(D34&lt;&gt;"",IF(B34="","",IF(AND($B34='Determinazione classe'!$D$55,$C34='Determinazione classe'!$D$56),IF(COUNTIF(AH$3:AH33,$D34)=0,$D34,""),"")),"")</f>
        <v/>
      </c>
      <c r="AI34" t="str">
        <f>IF(E34&lt;&gt;"",IF(B34="","",IF(AND($B34='Determinazione classe'!$D$55,$C34='Determinazione classe'!$D$56,$D34='Determinazione classe'!$D$57),IF(COUNTIF(AI$3:AI33,$E34)=0,$E34,""),"")),"")</f>
        <v/>
      </c>
      <c r="AJ34" t="str">
        <f>IF(F34&lt;&gt;"",IF(B34="","",IF(AND($B34='Determinazione classe'!$D$55,$C34='Determinazione classe'!$D$56,$D34='Determinazione classe'!$D$57,$E34='Determinazione classe'!$D$58),IF(COUNTIF(AJ$3:AJ33,$F34)=0,$F34,""),"")),"")</f>
        <v/>
      </c>
      <c r="AK34" t="str">
        <f>IF(G34&lt;&gt;"",IF(B34="","",IF(AND($B34='Determinazione classe'!$D$55,$C34='Determinazione classe'!$D$56,$D34='Determinazione classe'!$D$57,$E34='Determinazione classe'!$D$58,$F34='Determinazione classe'!$D$59),IF(COUNTIF(AK$3:AK33,$G34)=0,$G34,""),"")),"")</f>
        <v/>
      </c>
      <c r="AL34" t="str">
        <f>IF(H34&lt;&gt;"",IF(B34="","",IF(AND($B34='Determinazione classe'!$D$55,$C34='Determinazione classe'!$D$56,$D34='Determinazione classe'!$D$57,$E34='Determinazione classe'!$D$58,$F34='Determinazione classe'!$D$59,$G34='Determinazione classe'!$D$60),IF(COUNTIF(AL$3:AL33,$H34)=0,$H34,""),"")),"")</f>
        <v/>
      </c>
      <c r="AR34">
        <f t="shared" si="26"/>
        <v>32</v>
      </c>
      <c r="AS34" s="375" t="str">
        <f t="shared" si="17"/>
        <v/>
      </c>
      <c r="AT34" s="375" t="str">
        <f t="shared" si="18"/>
        <v/>
      </c>
      <c r="AU34" s="375" t="str">
        <f t="shared" si="19"/>
        <v/>
      </c>
      <c r="AV34" s="375" t="str">
        <f t="shared" si="20"/>
        <v/>
      </c>
      <c r="AW34" s="375" t="str">
        <f t="shared" si="21"/>
        <v/>
      </c>
      <c r="AX34" s="375" t="str">
        <f t="shared" si="22"/>
        <v/>
      </c>
      <c r="AY34" s="375" t="str">
        <f t="shared" si="23"/>
        <v/>
      </c>
      <c r="BC34" t="str">
        <f>IF(BK34&lt;&gt;"",MAX(BC$3:BC33)+1,"")</f>
        <v/>
      </c>
      <c r="BD34" t="str">
        <f>IF(BL34&lt;&gt;"",MAX(BD$3:BD33)+1,"")</f>
        <v/>
      </c>
      <c r="BE34" t="str">
        <f>IF(BM34&lt;&gt;"",MAX(BE$3:BE33)+1,"")</f>
        <v/>
      </c>
      <c r="BF34" t="str">
        <f>IF(BN34&lt;&gt;"",MAX(BF$3:BF33)+1,"")</f>
        <v/>
      </c>
      <c r="BG34" t="str">
        <f>IF(BO34&lt;&gt;"",MAX(BG$3:BG33)+1,"")</f>
        <v/>
      </c>
      <c r="BH34" t="str">
        <f>IF(BP34&lt;&gt;"",MAX(BH$3:BH33)+1,"")</f>
        <v/>
      </c>
      <c r="BI34" t="str">
        <f>IF(BQ34&lt;&gt;"",MAX(BI$3:BI33)+1,"")</f>
        <v/>
      </c>
      <c r="BK34" t="str">
        <f>IF(B34&lt;&gt;"",IF(COUNTIF(BK$3:BK33,B34)&gt;0,"",B34),"")</f>
        <v/>
      </c>
      <c r="BL34" t="str">
        <f>IF(C34&lt;&gt;"",IF(COUNTIF(BL$3:BL33,C34)&gt;0,"",C34),"")</f>
        <v/>
      </c>
      <c r="BM34" t="str">
        <f>IF(D34&lt;&gt;"",IF(COUNTIF(BM$3:BM33,D34)&gt;0,"",D34),"")</f>
        <v/>
      </c>
      <c r="BN34" t="str">
        <f>IF(E34&lt;&gt;"",IF(COUNTIF(BN$3:BN33,E34)&gt;0,"",E34),"")</f>
        <v/>
      </c>
      <c r="BO34" t="str">
        <f>IF(F34&lt;&gt;"",IF(COUNTIF(BO$3:BO33,F34)&gt;0,"",F34),"")</f>
        <v/>
      </c>
      <c r="BP34" t="str">
        <f>IF(G34&lt;&gt;"",IF(COUNTIF(BP$3:BP33,G34)&gt;0,"",G34),"")</f>
        <v/>
      </c>
      <c r="BQ34" t="str">
        <f>IF(H34&lt;&gt;"",IF(COUNTIF(BQ$3:BQ33,H34)&gt;0,"",H34),"")</f>
        <v/>
      </c>
    </row>
    <row r="35" spans="1:69" x14ac:dyDescent="0.2">
      <c r="A35" s="342" t="str">
        <f t="shared" si="11"/>
        <v/>
      </c>
      <c r="B35" s="346"/>
      <c r="C35" s="345"/>
      <c r="D35" s="345"/>
      <c r="E35" s="345"/>
      <c r="F35" s="345"/>
      <c r="G35" s="345"/>
      <c r="H35" s="345"/>
      <c r="I35" s="533"/>
      <c r="J35" s="516"/>
      <c r="K35" s="516"/>
      <c r="L35" s="534"/>
      <c r="M35" s="534"/>
      <c r="O35">
        <f t="shared" si="24"/>
        <v>33</v>
      </c>
      <c r="P35" s="375" t="str">
        <f t="shared" si="25"/>
        <v/>
      </c>
      <c r="Q35" s="375" t="str">
        <f t="shared" si="12"/>
        <v/>
      </c>
      <c r="R35" s="375" t="str">
        <f t="shared" si="13"/>
        <v/>
      </c>
      <c r="S35" s="375" t="str">
        <f t="shared" si="27"/>
        <v/>
      </c>
      <c r="T35" s="375" t="str">
        <f t="shared" si="14"/>
        <v/>
      </c>
      <c r="U35" s="375" t="str">
        <f t="shared" si="15"/>
        <v/>
      </c>
      <c r="V35" s="375" t="str">
        <f t="shared" si="16"/>
        <v/>
      </c>
      <c r="X35" t="str">
        <f>IF(AF35&lt;&gt;"",MAX(X$3:X34)+1,"")</f>
        <v/>
      </c>
      <c r="Y35" t="str">
        <f>IF(AG35&lt;&gt;"",MAX(Y$3:Y34)+1,"")</f>
        <v/>
      </c>
      <c r="Z35" t="str">
        <f>IF(AH35&lt;&gt;"",MAX(Z$3:Z34)+1,"")</f>
        <v/>
      </c>
      <c r="AA35" t="str">
        <f>IF(AI35&lt;&gt;"",MAX(AA$3:AA34)+1,"")</f>
        <v/>
      </c>
      <c r="AB35" t="str">
        <f>IF(AJ35&lt;&gt;"",MAX(AB$3:AB34)+1,"")</f>
        <v/>
      </c>
      <c r="AC35" t="str">
        <f>IF(AK35&lt;&gt;"",MAX(AC$3:AC34)+1,"")</f>
        <v/>
      </c>
      <c r="AD35" t="str">
        <f>IF(AL35&lt;&gt;"",MAX(AD$3:AD34)+1,"")</f>
        <v/>
      </c>
      <c r="AF35" t="str">
        <f>IF(B35="","",IF(COUNTIF(AF$3:$AI34,B35)=0,B35,""))</f>
        <v/>
      </c>
      <c r="AG35" t="str">
        <f>IF(C35&lt;&gt;"",IF(B35="","",IF($B35='Determinazione classe'!$D$55,IF(COUNTIF(AG$3:$AG34,$C35)=0,$C35,""),"")),"")</f>
        <v/>
      </c>
      <c r="AH35" t="str">
        <f>IF(D35&lt;&gt;"",IF(B35="","",IF(AND($B35='Determinazione classe'!$D$55,$C35='Determinazione classe'!$D$56),IF(COUNTIF(AH$3:AH34,$D35)=0,$D35,""),"")),"")</f>
        <v/>
      </c>
      <c r="AI35" t="str">
        <f>IF(E35&lt;&gt;"",IF(B35="","",IF(AND($B35='Determinazione classe'!$D$55,$C35='Determinazione classe'!$D$56,$D35='Determinazione classe'!$D$57),IF(COUNTIF(AI$3:AI34,$E35)=0,$E35,""),"")),"")</f>
        <v/>
      </c>
      <c r="AJ35" t="str">
        <f>IF(F35&lt;&gt;"",IF(B35="","",IF(AND($B35='Determinazione classe'!$D$55,$C35='Determinazione classe'!$D$56,$D35='Determinazione classe'!$D$57,$E35='Determinazione classe'!$D$58),IF(COUNTIF(AJ$3:AJ34,$F35)=0,$F35,""),"")),"")</f>
        <v/>
      </c>
      <c r="AK35" t="str">
        <f>IF(G35&lt;&gt;"",IF(B35="","",IF(AND($B35='Determinazione classe'!$D$55,$C35='Determinazione classe'!$D$56,$D35='Determinazione classe'!$D$57,$E35='Determinazione classe'!$D$58,$F35='Determinazione classe'!$D$59),IF(COUNTIF(AK$3:AK34,$G35)=0,$G35,""),"")),"")</f>
        <v/>
      </c>
      <c r="AL35" t="str">
        <f>IF(H35&lt;&gt;"",IF(B35="","",IF(AND($B35='Determinazione classe'!$D$55,$C35='Determinazione classe'!$D$56,$D35='Determinazione classe'!$D$57,$E35='Determinazione classe'!$D$58,$F35='Determinazione classe'!$D$59,$G35='Determinazione classe'!$D$60),IF(COUNTIF(AL$3:AL34,$H35)=0,$H35,""),"")),"")</f>
        <v/>
      </c>
      <c r="AR35">
        <f t="shared" si="26"/>
        <v>33</v>
      </c>
      <c r="AS35" s="375" t="str">
        <f t="shared" si="17"/>
        <v/>
      </c>
      <c r="AT35" s="375" t="str">
        <f t="shared" si="18"/>
        <v/>
      </c>
      <c r="AU35" s="375" t="str">
        <f t="shared" si="19"/>
        <v/>
      </c>
      <c r="AV35" s="375" t="str">
        <f t="shared" si="20"/>
        <v/>
      </c>
      <c r="AW35" s="375" t="str">
        <f t="shared" si="21"/>
        <v/>
      </c>
      <c r="AX35" s="375" t="str">
        <f t="shared" si="22"/>
        <v/>
      </c>
      <c r="AY35" s="375" t="str">
        <f t="shared" si="23"/>
        <v/>
      </c>
      <c r="BC35" t="str">
        <f>IF(BK35&lt;&gt;"",MAX(BC$3:BC34)+1,"")</f>
        <v/>
      </c>
      <c r="BD35" t="str">
        <f>IF(BL35&lt;&gt;"",MAX(BD$3:BD34)+1,"")</f>
        <v/>
      </c>
      <c r="BE35" t="str">
        <f>IF(BM35&lt;&gt;"",MAX(BE$3:BE34)+1,"")</f>
        <v/>
      </c>
      <c r="BF35" t="str">
        <f>IF(BN35&lt;&gt;"",MAX(BF$3:BF34)+1,"")</f>
        <v/>
      </c>
      <c r="BG35" t="str">
        <f>IF(BO35&lt;&gt;"",MAX(BG$3:BG34)+1,"")</f>
        <v/>
      </c>
      <c r="BH35" t="str">
        <f>IF(BP35&lt;&gt;"",MAX(BH$3:BH34)+1,"")</f>
        <v/>
      </c>
      <c r="BI35" t="str">
        <f>IF(BQ35&lt;&gt;"",MAX(BI$3:BI34)+1,"")</f>
        <v/>
      </c>
      <c r="BK35" t="str">
        <f>IF(B35&lt;&gt;"",IF(COUNTIF(BK$3:BK34,B35)&gt;0,"",B35),"")</f>
        <v/>
      </c>
      <c r="BL35" t="str">
        <f>IF(C35&lt;&gt;"",IF(COUNTIF(BL$3:BL34,C35)&gt;0,"",C35),"")</f>
        <v/>
      </c>
      <c r="BM35" t="str">
        <f>IF(D35&lt;&gt;"",IF(COUNTIF(BM$3:BM34,D35)&gt;0,"",D35),"")</f>
        <v/>
      </c>
      <c r="BN35" t="str">
        <f>IF(E35&lt;&gt;"",IF(COUNTIF(BN$3:BN34,E35)&gt;0,"",E35),"")</f>
        <v/>
      </c>
      <c r="BO35" t="str">
        <f>IF(F35&lt;&gt;"",IF(COUNTIF(BO$3:BO34,F35)&gt;0,"",F35),"")</f>
        <v/>
      </c>
      <c r="BP35" t="str">
        <f>IF(G35&lt;&gt;"",IF(COUNTIF(BP$3:BP34,G35)&gt;0,"",G35),"")</f>
        <v/>
      </c>
      <c r="BQ35" t="str">
        <f>IF(H35&lt;&gt;"",IF(COUNTIF(BQ$3:BQ34,H35)&gt;0,"",H35),"")</f>
        <v/>
      </c>
    </row>
    <row r="36" spans="1:69" x14ac:dyDescent="0.2">
      <c r="A36" s="342" t="str">
        <f t="shared" si="11"/>
        <v/>
      </c>
      <c r="B36" s="346"/>
      <c r="C36" s="345"/>
      <c r="D36" s="345"/>
      <c r="E36" s="345"/>
      <c r="F36" s="345"/>
      <c r="G36" s="345"/>
      <c r="H36" s="345"/>
      <c r="I36" s="533"/>
      <c r="J36" s="516"/>
      <c r="K36" s="516"/>
      <c r="L36" s="534"/>
      <c r="M36" s="534"/>
      <c r="O36">
        <f t="shared" si="24"/>
        <v>34</v>
      </c>
      <c r="P36" s="375" t="str">
        <f t="shared" si="25"/>
        <v/>
      </c>
      <c r="Q36" s="375" t="str">
        <f t="shared" si="12"/>
        <v/>
      </c>
      <c r="R36" s="375" t="str">
        <f t="shared" si="13"/>
        <v/>
      </c>
      <c r="S36" s="375" t="str">
        <f t="shared" si="27"/>
        <v/>
      </c>
      <c r="T36" s="375" t="str">
        <f t="shared" si="14"/>
        <v/>
      </c>
      <c r="U36" s="375" t="str">
        <f t="shared" si="15"/>
        <v/>
      </c>
      <c r="V36" s="375" t="str">
        <f t="shared" si="16"/>
        <v/>
      </c>
      <c r="X36" t="str">
        <f>IF(AF36&lt;&gt;"",MAX(X$3:X35)+1,"")</f>
        <v/>
      </c>
      <c r="Y36" t="str">
        <f>IF(AG36&lt;&gt;"",MAX(Y$3:Y35)+1,"")</f>
        <v/>
      </c>
      <c r="Z36" t="str">
        <f>IF(AH36&lt;&gt;"",MAX(Z$3:Z35)+1,"")</f>
        <v/>
      </c>
      <c r="AA36" t="str">
        <f>IF(AI36&lt;&gt;"",MAX(AA$3:AA35)+1,"")</f>
        <v/>
      </c>
      <c r="AB36" t="str">
        <f>IF(AJ36&lt;&gt;"",MAX(AB$3:AB35)+1,"")</f>
        <v/>
      </c>
      <c r="AC36" t="str">
        <f>IF(AK36&lt;&gt;"",MAX(AC$3:AC35)+1,"")</f>
        <v/>
      </c>
      <c r="AD36" t="str">
        <f>IF(AL36&lt;&gt;"",MAX(AD$3:AD35)+1,"")</f>
        <v/>
      </c>
      <c r="AF36" t="str">
        <f>IF(B36="","",IF(COUNTIF(AF$3:$AI35,B36)=0,B36,""))</f>
        <v/>
      </c>
      <c r="AG36" t="str">
        <f>IF(C36&lt;&gt;"",IF(B36="","",IF($B36='Determinazione classe'!$D$55,IF(COUNTIF(AG$3:$AG35,$C36)=0,$C36,""),"")),"")</f>
        <v/>
      </c>
      <c r="AH36" t="str">
        <f>IF(D36&lt;&gt;"",IF(B36="","",IF(AND($B36='Determinazione classe'!$D$55,$C36='Determinazione classe'!$D$56),IF(COUNTIF(AH$3:AH35,$D36)=0,$D36,""),"")),"")</f>
        <v/>
      </c>
      <c r="AI36" t="str">
        <f>IF(E36&lt;&gt;"",IF(B36="","",IF(AND($B36='Determinazione classe'!$D$55,$C36='Determinazione classe'!$D$56,$D36='Determinazione classe'!$D$57),IF(COUNTIF(AI$3:AI35,$E36)=0,$E36,""),"")),"")</f>
        <v/>
      </c>
      <c r="AJ36" t="str">
        <f>IF(F36&lt;&gt;"",IF(B36="","",IF(AND($B36='Determinazione classe'!$D$55,$C36='Determinazione classe'!$D$56,$D36='Determinazione classe'!$D$57,$E36='Determinazione classe'!$D$58),IF(COUNTIF(AJ$3:AJ35,$F36)=0,$F36,""),"")),"")</f>
        <v/>
      </c>
      <c r="AK36" t="str">
        <f>IF(G36&lt;&gt;"",IF(B36="","",IF(AND($B36='Determinazione classe'!$D$55,$C36='Determinazione classe'!$D$56,$D36='Determinazione classe'!$D$57,$E36='Determinazione classe'!$D$58,$F36='Determinazione classe'!$D$59),IF(COUNTIF(AK$3:AK35,$G36)=0,$G36,""),"")),"")</f>
        <v/>
      </c>
      <c r="AL36" t="str">
        <f>IF(H36&lt;&gt;"",IF(B36="","",IF(AND($B36='Determinazione classe'!$D$55,$C36='Determinazione classe'!$D$56,$D36='Determinazione classe'!$D$57,$E36='Determinazione classe'!$D$58,$F36='Determinazione classe'!$D$59,$G36='Determinazione classe'!$D$60),IF(COUNTIF(AL$3:AL35,$H36)=0,$H36,""),"")),"")</f>
        <v/>
      </c>
      <c r="AR36">
        <f t="shared" si="26"/>
        <v>34</v>
      </c>
      <c r="AS36" s="375" t="str">
        <f t="shared" si="17"/>
        <v/>
      </c>
      <c r="AT36" s="375" t="str">
        <f t="shared" si="18"/>
        <v/>
      </c>
      <c r="AU36" s="375" t="str">
        <f t="shared" si="19"/>
        <v/>
      </c>
      <c r="AV36" s="375" t="str">
        <f t="shared" si="20"/>
        <v/>
      </c>
      <c r="AW36" s="375" t="str">
        <f t="shared" si="21"/>
        <v/>
      </c>
      <c r="AX36" s="375" t="str">
        <f t="shared" si="22"/>
        <v/>
      </c>
      <c r="AY36" s="375" t="str">
        <f t="shared" si="23"/>
        <v/>
      </c>
      <c r="BC36" t="str">
        <f>IF(BK36&lt;&gt;"",MAX(BC$3:BC35)+1,"")</f>
        <v/>
      </c>
      <c r="BD36" t="str">
        <f>IF(BL36&lt;&gt;"",MAX(BD$3:BD35)+1,"")</f>
        <v/>
      </c>
      <c r="BE36" t="str">
        <f>IF(BM36&lt;&gt;"",MAX(BE$3:BE35)+1,"")</f>
        <v/>
      </c>
      <c r="BF36" t="str">
        <f>IF(BN36&lt;&gt;"",MAX(BF$3:BF35)+1,"")</f>
        <v/>
      </c>
      <c r="BG36" t="str">
        <f>IF(BO36&lt;&gt;"",MAX(BG$3:BG35)+1,"")</f>
        <v/>
      </c>
      <c r="BH36" t="str">
        <f>IF(BP36&lt;&gt;"",MAX(BH$3:BH35)+1,"")</f>
        <v/>
      </c>
      <c r="BI36" t="str">
        <f>IF(BQ36&lt;&gt;"",MAX(BI$3:BI35)+1,"")</f>
        <v/>
      </c>
      <c r="BK36" t="str">
        <f>IF(B36&lt;&gt;"",IF(COUNTIF(BK$3:BK35,B36)&gt;0,"",B36),"")</f>
        <v/>
      </c>
      <c r="BL36" t="str">
        <f>IF(C36&lt;&gt;"",IF(COUNTIF(BL$3:BL35,C36)&gt;0,"",C36),"")</f>
        <v/>
      </c>
      <c r="BM36" t="str">
        <f>IF(D36&lt;&gt;"",IF(COUNTIF(BM$3:BM35,D36)&gt;0,"",D36),"")</f>
        <v/>
      </c>
      <c r="BN36" t="str">
        <f>IF(E36&lt;&gt;"",IF(COUNTIF(BN$3:BN35,E36)&gt;0,"",E36),"")</f>
        <v/>
      </c>
      <c r="BO36" t="str">
        <f>IF(F36&lt;&gt;"",IF(COUNTIF(BO$3:BO35,F36)&gt;0,"",F36),"")</f>
        <v/>
      </c>
      <c r="BP36" t="str">
        <f>IF(G36&lt;&gt;"",IF(COUNTIF(BP$3:BP35,G36)&gt;0,"",G36),"")</f>
        <v/>
      </c>
      <c r="BQ36" t="str">
        <f>IF(H36&lt;&gt;"",IF(COUNTIF(BQ$3:BQ35,H36)&gt;0,"",H36),"")</f>
        <v/>
      </c>
    </row>
    <row r="37" spans="1:69" x14ac:dyDescent="0.2">
      <c r="A37" s="342" t="str">
        <f t="shared" si="11"/>
        <v/>
      </c>
      <c r="B37" s="346"/>
      <c r="C37" s="345"/>
      <c r="D37" s="345"/>
      <c r="E37" s="345"/>
      <c r="F37" s="345"/>
      <c r="G37" s="345"/>
      <c r="H37" s="345"/>
      <c r="I37" s="533"/>
      <c r="J37" s="516"/>
      <c r="K37" s="516"/>
      <c r="L37" s="534"/>
      <c r="M37" s="534"/>
      <c r="O37">
        <f t="shared" si="24"/>
        <v>35</v>
      </c>
      <c r="P37" s="375" t="str">
        <f t="shared" si="25"/>
        <v/>
      </c>
      <c r="Q37" s="375" t="str">
        <f t="shared" si="12"/>
        <v/>
      </c>
      <c r="R37" s="375" t="str">
        <f t="shared" si="13"/>
        <v/>
      </c>
      <c r="S37" s="375" t="str">
        <f t="shared" si="27"/>
        <v/>
      </c>
      <c r="T37" s="375" t="str">
        <f t="shared" si="14"/>
        <v/>
      </c>
      <c r="U37" s="375" t="str">
        <f t="shared" si="15"/>
        <v/>
      </c>
      <c r="V37" s="375" t="str">
        <f t="shared" si="16"/>
        <v/>
      </c>
      <c r="X37" t="str">
        <f>IF(AF37&lt;&gt;"",MAX(X$3:X36)+1,"")</f>
        <v/>
      </c>
      <c r="Y37" t="str">
        <f>IF(AG37&lt;&gt;"",MAX(Y$3:Y36)+1,"")</f>
        <v/>
      </c>
      <c r="Z37" t="str">
        <f>IF(AH37&lt;&gt;"",MAX(Z$3:Z36)+1,"")</f>
        <v/>
      </c>
      <c r="AA37" t="str">
        <f>IF(AI37&lt;&gt;"",MAX(AA$3:AA36)+1,"")</f>
        <v/>
      </c>
      <c r="AB37" t="str">
        <f>IF(AJ37&lt;&gt;"",MAX(AB$3:AB36)+1,"")</f>
        <v/>
      </c>
      <c r="AC37" t="str">
        <f>IF(AK37&lt;&gt;"",MAX(AC$3:AC36)+1,"")</f>
        <v/>
      </c>
      <c r="AD37" t="str">
        <f>IF(AL37&lt;&gt;"",MAX(AD$3:AD36)+1,"")</f>
        <v/>
      </c>
      <c r="AF37" t="str">
        <f>IF(B37="","",IF(COUNTIF(AF$3:$AI36,B37)=0,B37,""))</f>
        <v/>
      </c>
      <c r="AG37" t="str">
        <f>IF(C37&lt;&gt;"",IF(B37="","",IF($B37='Determinazione classe'!$D$55,IF(COUNTIF(AG$3:$AG36,$C37)=0,$C37,""),"")),"")</f>
        <v/>
      </c>
      <c r="AH37" t="str">
        <f>IF(D37&lt;&gt;"",IF(B37="","",IF(AND($B37='Determinazione classe'!$D$55,$C37='Determinazione classe'!$D$56),IF(COUNTIF(AH$3:AH36,$D37)=0,$D37,""),"")),"")</f>
        <v/>
      </c>
      <c r="AI37" t="str">
        <f>IF(E37&lt;&gt;"",IF(B37="","",IF(AND($B37='Determinazione classe'!$D$55,$C37='Determinazione classe'!$D$56,$D37='Determinazione classe'!$D$57),IF(COUNTIF(AI$3:AI36,$E37)=0,$E37,""),"")),"")</f>
        <v/>
      </c>
      <c r="AJ37" t="str">
        <f>IF(F37&lt;&gt;"",IF(B37="","",IF(AND($B37='Determinazione classe'!$D$55,$C37='Determinazione classe'!$D$56,$D37='Determinazione classe'!$D$57,$E37='Determinazione classe'!$D$58),IF(COUNTIF(AJ$3:AJ36,$F37)=0,$F37,""),"")),"")</f>
        <v/>
      </c>
      <c r="AK37" t="str">
        <f>IF(G37&lt;&gt;"",IF(B37="","",IF(AND($B37='Determinazione classe'!$D$55,$C37='Determinazione classe'!$D$56,$D37='Determinazione classe'!$D$57,$E37='Determinazione classe'!$D$58,$F37='Determinazione classe'!$D$59),IF(COUNTIF(AK$3:AK36,$G37)=0,$G37,""),"")),"")</f>
        <v/>
      </c>
      <c r="AL37" t="str">
        <f>IF(H37&lt;&gt;"",IF(B37="","",IF(AND($B37='Determinazione classe'!$D$55,$C37='Determinazione classe'!$D$56,$D37='Determinazione classe'!$D$57,$E37='Determinazione classe'!$D$58,$F37='Determinazione classe'!$D$59,$G37='Determinazione classe'!$D$60),IF(COUNTIF(AL$3:AL36,$H37)=0,$H37,""),"")),"")</f>
        <v/>
      </c>
      <c r="AR37">
        <f t="shared" si="26"/>
        <v>35</v>
      </c>
      <c r="AS37" s="375" t="str">
        <f t="shared" si="17"/>
        <v/>
      </c>
      <c r="AT37" s="375" t="str">
        <f t="shared" si="18"/>
        <v/>
      </c>
      <c r="AU37" s="375" t="str">
        <f t="shared" si="19"/>
        <v/>
      </c>
      <c r="AV37" s="375" t="str">
        <f t="shared" si="20"/>
        <v/>
      </c>
      <c r="AW37" s="375" t="str">
        <f t="shared" si="21"/>
        <v/>
      </c>
      <c r="AX37" s="375" t="str">
        <f t="shared" si="22"/>
        <v/>
      </c>
      <c r="AY37" s="375" t="str">
        <f t="shared" si="23"/>
        <v/>
      </c>
      <c r="BC37" t="str">
        <f>IF(BK37&lt;&gt;"",MAX(BC$3:BC36)+1,"")</f>
        <v/>
      </c>
      <c r="BD37" t="str">
        <f>IF(BL37&lt;&gt;"",MAX(BD$3:BD36)+1,"")</f>
        <v/>
      </c>
      <c r="BE37" t="str">
        <f>IF(BM37&lt;&gt;"",MAX(BE$3:BE36)+1,"")</f>
        <v/>
      </c>
      <c r="BF37" t="str">
        <f>IF(BN37&lt;&gt;"",MAX(BF$3:BF36)+1,"")</f>
        <v/>
      </c>
      <c r="BG37" t="str">
        <f>IF(BO37&lt;&gt;"",MAX(BG$3:BG36)+1,"")</f>
        <v/>
      </c>
      <c r="BH37" t="str">
        <f>IF(BP37&lt;&gt;"",MAX(BH$3:BH36)+1,"")</f>
        <v/>
      </c>
      <c r="BI37" t="str">
        <f>IF(BQ37&lt;&gt;"",MAX(BI$3:BI36)+1,"")</f>
        <v/>
      </c>
      <c r="BK37" t="str">
        <f>IF(B37&lt;&gt;"",IF(COUNTIF(BK$3:BK36,B37)&gt;0,"",B37),"")</f>
        <v/>
      </c>
      <c r="BL37" t="str">
        <f>IF(C37&lt;&gt;"",IF(COUNTIF(BL$3:BL36,C37)&gt;0,"",C37),"")</f>
        <v/>
      </c>
      <c r="BM37" t="str">
        <f>IF(D37&lt;&gt;"",IF(COUNTIF(BM$3:BM36,D37)&gt;0,"",D37),"")</f>
        <v/>
      </c>
      <c r="BN37" t="str">
        <f>IF(E37&lt;&gt;"",IF(COUNTIF(BN$3:BN36,E37)&gt;0,"",E37),"")</f>
        <v/>
      </c>
      <c r="BO37" t="str">
        <f>IF(F37&lt;&gt;"",IF(COUNTIF(BO$3:BO36,F37)&gt;0,"",F37),"")</f>
        <v/>
      </c>
      <c r="BP37" t="str">
        <f>IF(G37&lt;&gt;"",IF(COUNTIF(BP$3:BP36,G37)&gt;0,"",G37),"")</f>
        <v/>
      </c>
      <c r="BQ37" t="str">
        <f>IF(H37&lt;&gt;"",IF(COUNTIF(BQ$3:BQ36,H37)&gt;0,"",H37),"")</f>
        <v/>
      </c>
    </row>
    <row r="38" spans="1:69" x14ac:dyDescent="0.2">
      <c r="A38" s="342" t="str">
        <f t="shared" si="11"/>
        <v/>
      </c>
      <c r="B38" s="346"/>
      <c r="C38" s="345"/>
      <c r="D38" s="345"/>
      <c r="E38" s="345"/>
      <c r="F38" s="345"/>
      <c r="G38" s="345"/>
      <c r="H38" s="345"/>
      <c r="I38" s="533"/>
      <c r="J38" s="516"/>
      <c r="K38" s="516"/>
      <c r="L38" s="534"/>
      <c r="M38" s="535"/>
      <c r="O38">
        <f t="shared" si="24"/>
        <v>36</v>
      </c>
      <c r="P38" s="375" t="str">
        <f t="shared" si="25"/>
        <v/>
      </c>
      <c r="Q38" s="375" t="str">
        <f t="shared" si="12"/>
        <v/>
      </c>
      <c r="R38" s="375" t="str">
        <f t="shared" si="13"/>
        <v/>
      </c>
      <c r="S38" s="375" t="str">
        <f t="shared" si="27"/>
        <v/>
      </c>
      <c r="T38" s="375" t="str">
        <f t="shared" si="14"/>
        <v/>
      </c>
      <c r="U38" s="375" t="str">
        <f t="shared" si="15"/>
        <v/>
      </c>
      <c r="V38" s="375" t="str">
        <f t="shared" si="16"/>
        <v/>
      </c>
      <c r="X38" t="str">
        <f>IF(AF38&lt;&gt;"",MAX(X$3:X37)+1,"")</f>
        <v/>
      </c>
      <c r="Y38" t="str">
        <f>IF(AG38&lt;&gt;"",MAX(Y$3:Y37)+1,"")</f>
        <v/>
      </c>
      <c r="Z38" t="str">
        <f>IF(AH38&lt;&gt;"",MAX(Z$3:Z37)+1,"")</f>
        <v/>
      </c>
      <c r="AA38" t="str">
        <f>IF(AI38&lt;&gt;"",MAX(AA$3:AA37)+1,"")</f>
        <v/>
      </c>
      <c r="AB38" t="str">
        <f>IF(AJ38&lt;&gt;"",MAX(AB$3:AB37)+1,"")</f>
        <v/>
      </c>
      <c r="AC38" t="str">
        <f>IF(AK38&lt;&gt;"",MAX(AC$3:AC37)+1,"")</f>
        <v/>
      </c>
      <c r="AD38" t="str">
        <f>IF(AL38&lt;&gt;"",MAX(AD$3:AD37)+1,"")</f>
        <v/>
      </c>
      <c r="AF38" t="str">
        <f>IF(B38="","",IF(COUNTIF(AF$3:$AI37,B38)=0,B38,""))</f>
        <v/>
      </c>
      <c r="AG38" t="str">
        <f>IF(C38&lt;&gt;"",IF(B38="","",IF($B38='Determinazione classe'!$D$55,IF(COUNTIF(AG$3:$AG37,$C38)=0,$C38,""),"")),"")</f>
        <v/>
      </c>
      <c r="AH38" t="str">
        <f>IF(D38&lt;&gt;"",IF(B38="","",IF(AND($B38='Determinazione classe'!$D$55,$C38='Determinazione classe'!$D$56),IF(COUNTIF(AH$3:AH37,$D38)=0,$D38,""),"")),"")</f>
        <v/>
      </c>
      <c r="AI38" t="str">
        <f>IF(E38&lt;&gt;"",IF(B38="","",IF(AND($B38='Determinazione classe'!$D$55,$C38='Determinazione classe'!$D$56,$D38='Determinazione classe'!$D$57),IF(COUNTIF(AI$3:AI37,$E38)=0,$E38,""),"")),"")</f>
        <v/>
      </c>
      <c r="AJ38" t="str">
        <f>IF(F38&lt;&gt;"",IF(B38="","",IF(AND($B38='Determinazione classe'!$D$55,$C38='Determinazione classe'!$D$56,$D38='Determinazione classe'!$D$57,$E38='Determinazione classe'!$D$58),IF(COUNTIF(AJ$3:AJ37,$F38)=0,$F38,""),"")),"")</f>
        <v/>
      </c>
      <c r="AK38" t="str">
        <f>IF(G38&lt;&gt;"",IF(B38="","",IF(AND($B38='Determinazione classe'!$D$55,$C38='Determinazione classe'!$D$56,$D38='Determinazione classe'!$D$57,$E38='Determinazione classe'!$D$58,$F38='Determinazione classe'!$D$59),IF(COUNTIF(AK$3:AK37,$G38)=0,$G38,""),"")),"")</f>
        <v/>
      </c>
      <c r="AL38" t="str">
        <f>IF(H38&lt;&gt;"",IF(B38="","",IF(AND($B38='Determinazione classe'!$D$55,$C38='Determinazione classe'!$D$56,$D38='Determinazione classe'!$D$57,$E38='Determinazione classe'!$D$58,$F38='Determinazione classe'!$D$59,$G38='Determinazione classe'!$D$60),IF(COUNTIF(AL$3:AL37,$H38)=0,$H38,""),"")),"")</f>
        <v/>
      </c>
      <c r="AR38">
        <f t="shared" si="26"/>
        <v>36</v>
      </c>
      <c r="AS38" s="375" t="str">
        <f t="shared" si="17"/>
        <v/>
      </c>
      <c r="AT38" s="375" t="str">
        <f t="shared" si="18"/>
        <v/>
      </c>
      <c r="AU38" s="375" t="str">
        <f t="shared" si="19"/>
        <v/>
      </c>
      <c r="AV38" s="375" t="str">
        <f t="shared" si="20"/>
        <v/>
      </c>
      <c r="AW38" s="375" t="str">
        <f t="shared" si="21"/>
        <v/>
      </c>
      <c r="AX38" s="375" t="str">
        <f t="shared" si="22"/>
        <v/>
      </c>
      <c r="AY38" s="375" t="str">
        <f t="shared" si="23"/>
        <v/>
      </c>
      <c r="BC38" t="str">
        <f>IF(BK38&lt;&gt;"",MAX(BC$3:BC37)+1,"")</f>
        <v/>
      </c>
      <c r="BD38" t="str">
        <f>IF(BL38&lt;&gt;"",MAX(BD$3:BD37)+1,"")</f>
        <v/>
      </c>
      <c r="BE38" t="str">
        <f>IF(BM38&lt;&gt;"",MAX(BE$3:BE37)+1,"")</f>
        <v/>
      </c>
      <c r="BF38" t="str">
        <f>IF(BN38&lt;&gt;"",MAX(BF$3:BF37)+1,"")</f>
        <v/>
      </c>
      <c r="BG38" t="str">
        <f>IF(BO38&lt;&gt;"",MAX(BG$3:BG37)+1,"")</f>
        <v/>
      </c>
      <c r="BH38" t="str">
        <f>IF(BP38&lt;&gt;"",MAX(BH$3:BH37)+1,"")</f>
        <v/>
      </c>
      <c r="BI38" t="str">
        <f>IF(BQ38&lt;&gt;"",MAX(BI$3:BI37)+1,"")</f>
        <v/>
      </c>
      <c r="BK38" t="str">
        <f>IF(B38&lt;&gt;"",IF(COUNTIF(BK$3:BK37,B38)&gt;0,"",B38),"")</f>
        <v/>
      </c>
      <c r="BL38" t="str">
        <f>IF(C38&lt;&gt;"",IF(COUNTIF(BL$3:BL37,C38)&gt;0,"",C38),"")</f>
        <v/>
      </c>
      <c r="BM38" t="str">
        <f>IF(D38&lt;&gt;"",IF(COUNTIF(BM$3:BM37,D38)&gt;0,"",D38),"")</f>
        <v/>
      </c>
      <c r="BN38" t="str">
        <f>IF(E38&lt;&gt;"",IF(COUNTIF(BN$3:BN37,E38)&gt;0,"",E38),"")</f>
        <v/>
      </c>
      <c r="BO38" t="str">
        <f>IF(F38&lt;&gt;"",IF(COUNTIF(BO$3:BO37,F38)&gt;0,"",F38),"")</f>
        <v/>
      </c>
      <c r="BP38" t="str">
        <f>IF(G38&lt;&gt;"",IF(COUNTIF(BP$3:BP37,G38)&gt;0,"",G38),"")</f>
        <v/>
      </c>
      <c r="BQ38" t="str">
        <f>IF(H38&lt;&gt;"",IF(COUNTIF(BQ$3:BQ37,H38)&gt;0,"",H38),"")</f>
        <v/>
      </c>
    </row>
    <row r="39" spans="1:69" x14ac:dyDescent="0.2">
      <c r="A39" s="342" t="str">
        <f t="shared" si="11"/>
        <v/>
      </c>
      <c r="B39" s="346"/>
      <c r="C39" s="345"/>
      <c r="D39" s="345"/>
      <c r="E39" s="345"/>
      <c r="F39" s="345"/>
      <c r="G39" s="345"/>
      <c r="H39" s="345"/>
      <c r="I39" s="533"/>
      <c r="J39" s="516"/>
      <c r="K39" s="516"/>
      <c r="L39" s="534"/>
      <c r="M39" s="534"/>
      <c r="O39">
        <f t="shared" si="24"/>
        <v>37</v>
      </c>
      <c r="P39" s="375" t="str">
        <f t="shared" si="25"/>
        <v/>
      </c>
      <c r="Q39" s="375" t="str">
        <f t="shared" si="12"/>
        <v/>
      </c>
      <c r="R39" s="375" t="str">
        <f t="shared" si="13"/>
        <v/>
      </c>
      <c r="S39" s="375" t="str">
        <f t="shared" si="27"/>
        <v/>
      </c>
      <c r="T39" s="375" t="str">
        <f t="shared" si="14"/>
        <v/>
      </c>
      <c r="U39" s="375" t="str">
        <f t="shared" si="15"/>
        <v/>
      </c>
      <c r="V39" s="375" t="str">
        <f t="shared" si="16"/>
        <v/>
      </c>
      <c r="X39" t="str">
        <f>IF(AF39&lt;&gt;"",MAX(X$3:X38)+1,"")</f>
        <v/>
      </c>
      <c r="Y39" t="str">
        <f>IF(AG39&lt;&gt;"",MAX(Y$3:Y38)+1,"")</f>
        <v/>
      </c>
      <c r="Z39" t="str">
        <f>IF(AH39&lt;&gt;"",MAX(Z$3:Z38)+1,"")</f>
        <v/>
      </c>
      <c r="AA39" t="str">
        <f>IF(AI39&lt;&gt;"",MAX(AA$3:AA38)+1,"")</f>
        <v/>
      </c>
      <c r="AB39" t="str">
        <f>IF(AJ39&lt;&gt;"",MAX(AB$3:AB38)+1,"")</f>
        <v/>
      </c>
      <c r="AC39" t="str">
        <f>IF(AK39&lt;&gt;"",MAX(AC$3:AC38)+1,"")</f>
        <v/>
      </c>
      <c r="AD39" t="str">
        <f>IF(AL39&lt;&gt;"",MAX(AD$3:AD38)+1,"")</f>
        <v/>
      </c>
      <c r="AF39" t="str">
        <f>IF(B39="","",IF(COUNTIF(AF$3:$AI38,B39)=0,B39,""))</f>
        <v/>
      </c>
      <c r="AG39" t="str">
        <f>IF(C39&lt;&gt;"",IF(B39="","",IF($B39='Determinazione classe'!$D$55,IF(COUNTIF(AG$3:$AG38,$C39)=0,$C39,""),"")),"")</f>
        <v/>
      </c>
      <c r="AH39" t="str">
        <f>IF(D39&lt;&gt;"",IF(B39="","",IF(AND($B39='Determinazione classe'!$D$55,$C39='Determinazione classe'!$D$56),IF(COUNTIF(AH$3:AH38,$D39)=0,$D39,""),"")),"")</f>
        <v/>
      </c>
      <c r="AI39" t="str">
        <f>IF(E39&lt;&gt;"",IF(B39="","",IF(AND($B39='Determinazione classe'!$D$55,$C39='Determinazione classe'!$D$56,$D39='Determinazione classe'!$D$57),IF(COUNTIF(AI$3:AI38,$E39)=0,$E39,""),"")),"")</f>
        <v/>
      </c>
      <c r="AJ39" t="str">
        <f>IF(F39&lt;&gt;"",IF(B39="","",IF(AND($B39='Determinazione classe'!$D$55,$C39='Determinazione classe'!$D$56,$D39='Determinazione classe'!$D$57,$E39='Determinazione classe'!$D$58),IF(COUNTIF(AJ$3:AJ38,$F39)=0,$F39,""),"")),"")</f>
        <v/>
      </c>
      <c r="AK39" t="str">
        <f>IF(G39&lt;&gt;"",IF(B39="","",IF(AND($B39='Determinazione classe'!$D$55,$C39='Determinazione classe'!$D$56,$D39='Determinazione classe'!$D$57,$E39='Determinazione classe'!$D$58,$F39='Determinazione classe'!$D$59),IF(COUNTIF(AK$3:AK38,$G39)=0,$G39,""),"")),"")</f>
        <v/>
      </c>
      <c r="AL39" t="str">
        <f>IF(H39&lt;&gt;"",IF(B39="","",IF(AND($B39='Determinazione classe'!$D$55,$C39='Determinazione classe'!$D$56,$D39='Determinazione classe'!$D$57,$E39='Determinazione classe'!$D$58,$F39='Determinazione classe'!$D$59,$G39='Determinazione classe'!$D$60),IF(COUNTIF(AL$3:AL38,$H39)=0,$H39,""),"")),"")</f>
        <v/>
      </c>
      <c r="AR39">
        <f t="shared" si="26"/>
        <v>37</v>
      </c>
      <c r="AS39" s="375" t="str">
        <f t="shared" si="17"/>
        <v/>
      </c>
      <c r="AT39" s="375" t="str">
        <f t="shared" si="18"/>
        <v/>
      </c>
      <c r="AU39" s="375" t="str">
        <f t="shared" si="19"/>
        <v/>
      </c>
      <c r="AV39" s="375" t="str">
        <f t="shared" si="20"/>
        <v/>
      </c>
      <c r="AW39" s="375" t="str">
        <f t="shared" si="21"/>
        <v/>
      </c>
      <c r="AX39" s="375" t="str">
        <f t="shared" si="22"/>
        <v/>
      </c>
      <c r="AY39" s="375" t="str">
        <f t="shared" si="23"/>
        <v/>
      </c>
      <c r="BC39" t="str">
        <f>IF(BK39&lt;&gt;"",MAX(BC$3:BC38)+1,"")</f>
        <v/>
      </c>
      <c r="BD39" t="str">
        <f>IF(BL39&lt;&gt;"",MAX(BD$3:BD38)+1,"")</f>
        <v/>
      </c>
      <c r="BE39" t="str">
        <f>IF(BM39&lt;&gt;"",MAX(BE$3:BE38)+1,"")</f>
        <v/>
      </c>
      <c r="BF39" t="str">
        <f>IF(BN39&lt;&gt;"",MAX(BF$3:BF38)+1,"")</f>
        <v/>
      </c>
      <c r="BG39" t="str">
        <f>IF(BO39&lt;&gt;"",MAX(BG$3:BG38)+1,"")</f>
        <v/>
      </c>
      <c r="BH39" t="str">
        <f>IF(BP39&lt;&gt;"",MAX(BH$3:BH38)+1,"")</f>
        <v/>
      </c>
      <c r="BI39" t="str">
        <f>IF(BQ39&lt;&gt;"",MAX(BI$3:BI38)+1,"")</f>
        <v/>
      </c>
      <c r="BK39" t="str">
        <f>IF(B39&lt;&gt;"",IF(COUNTIF(BK$3:BK38,B39)&gt;0,"",B39),"")</f>
        <v/>
      </c>
      <c r="BL39" t="str">
        <f>IF(C39&lt;&gt;"",IF(COUNTIF(BL$3:BL38,C39)&gt;0,"",C39),"")</f>
        <v/>
      </c>
      <c r="BM39" t="str">
        <f>IF(D39&lt;&gt;"",IF(COUNTIF(BM$3:BM38,D39)&gt;0,"",D39),"")</f>
        <v/>
      </c>
      <c r="BN39" t="str">
        <f>IF(E39&lt;&gt;"",IF(COUNTIF(BN$3:BN38,E39)&gt;0,"",E39),"")</f>
        <v/>
      </c>
      <c r="BO39" t="str">
        <f>IF(F39&lt;&gt;"",IF(COUNTIF(BO$3:BO38,F39)&gt;0,"",F39),"")</f>
        <v/>
      </c>
      <c r="BP39" t="str">
        <f>IF(G39&lt;&gt;"",IF(COUNTIF(BP$3:BP38,G39)&gt;0,"",G39),"")</f>
        <v/>
      </c>
      <c r="BQ39" t="str">
        <f>IF(H39&lt;&gt;"",IF(COUNTIF(BQ$3:BQ38,H39)&gt;0,"",H39),"")</f>
        <v/>
      </c>
    </row>
    <row r="40" spans="1:69" x14ac:dyDescent="0.2">
      <c r="A40" s="342" t="str">
        <f t="shared" si="11"/>
        <v/>
      </c>
      <c r="B40" s="346"/>
      <c r="C40" s="345"/>
      <c r="D40" s="345"/>
      <c r="E40" s="345"/>
      <c r="F40" s="345"/>
      <c r="G40" s="345"/>
      <c r="H40" s="345"/>
      <c r="I40" s="533"/>
      <c r="J40" s="516"/>
      <c r="K40" s="516"/>
      <c r="L40" s="534"/>
      <c r="M40" s="534"/>
      <c r="O40">
        <f t="shared" si="24"/>
        <v>38</v>
      </c>
      <c r="P40" s="375" t="str">
        <f t="shared" si="25"/>
        <v/>
      </c>
      <c r="Q40" s="375" t="str">
        <f t="shared" si="12"/>
        <v/>
      </c>
      <c r="R40" s="375" t="str">
        <f t="shared" si="13"/>
        <v/>
      </c>
      <c r="S40" s="375" t="str">
        <f t="shared" si="27"/>
        <v/>
      </c>
      <c r="T40" s="375" t="str">
        <f t="shared" si="14"/>
        <v/>
      </c>
      <c r="U40" s="375" t="str">
        <f t="shared" si="15"/>
        <v/>
      </c>
      <c r="V40" s="375" t="str">
        <f t="shared" si="16"/>
        <v/>
      </c>
      <c r="X40" t="str">
        <f>IF(AF40&lt;&gt;"",MAX(X$3:X39)+1,"")</f>
        <v/>
      </c>
      <c r="Y40" t="str">
        <f>IF(AG40&lt;&gt;"",MAX(Y$3:Y39)+1,"")</f>
        <v/>
      </c>
      <c r="Z40" t="str">
        <f>IF(AH40&lt;&gt;"",MAX(Z$3:Z39)+1,"")</f>
        <v/>
      </c>
      <c r="AA40" t="str">
        <f>IF(AI40&lt;&gt;"",MAX(AA$3:AA39)+1,"")</f>
        <v/>
      </c>
      <c r="AB40" t="str">
        <f>IF(AJ40&lt;&gt;"",MAX(AB$3:AB39)+1,"")</f>
        <v/>
      </c>
      <c r="AC40" t="str">
        <f>IF(AK40&lt;&gt;"",MAX(AC$3:AC39)+1,"")</f>
        <v/>
      </c>
      <c r="AD40" t="str">
        <f>IF(AL40&lt;&gt;"",MAX(AD$3:AD39)+1,"")</f>
        <v/>
      </c>
      <c r="AF40" t="str">
        <f>IF(B40="","",IF(COUNTIF(AF$3:$AI39,B40)=0,B40,""))</f>
        <v/>
      </c>
      <c r="AG40" t="str">
        <f>IF(C40&lt;&gt;"",IF(B40="","",IF($B40='Determinazione classe'!$D$55,IF(COUNTIF(AG$3:$AG39,$C40)=0,$C40,""),"")),"")</f>
        <v/>
      </c>
      <c r="AH40" t="str">
        <f>IF(D40&lt;&gt;"",IF(B40="","",IF(AND($B40='Determinazione classe'!$D$55,$C40='Determinazione classe'!$D$56),IF(COUNTIF(AH$3:AH39,$D40)=0,$D40,""),"")),"")</f>
        <v/>
      </c>
      <c r="AI40" t="str">
        <f>IF(E40&lt;&gt;"",IF(B40="","",IF(AND($B40='Determinazione classe'!$D$55,$C40='Determinazione classe'!$D$56,$D40='Determinazione classe'!$D$57),IF(COUNTIF(AI$3:AI39,$E40)=0,$E40,""),"")),"")</f>
        <v/>
      </c>
      <c r="AJ40" t="str">
        <f>IF(F40&lt;&gt;"",IF(B40="","",IF(AND($B40='Determinazione classe'!$D$55,$C40='Determinazione classe'!$D$56,$D40='Determinazione classe'!$D$57,$E40='Determinazione classe'!$D$58),IF(COUNTIF(AJ$3:AJ39,$F40)=0,$F40,""),"")),"")</f>
        <v/>
      </c>
      <c r="AK40" t="str">
        <f>IF(G40&lt;&gt;"",IF(B40="","",IF(AND($B40='Determinazione classe'!$D$55,$C40='Determinazione classe'!$D$56,$D40='Determinazione classe'!$D$57,$E40='Determinazione classe'!$D$58,$F40='Determinazione classe'!$D$59),IF(COUNTIF(AK$3:AK39,$G40)=0,$G40,""),"")),"")</f>
        <v/>
      </c>
      <c r="AL40" t="str">
        <f>IF(H40&lt;&gt;"",IF(B40="","",IF(AND($B40='Determinazione classe'!$D$55,$C40='Determinazione classe'!$D$56,$D40='Determinazione classe'!$D$57,$E40='Determinazione classe'!$D$58,$F40='Determinazione classe'!$D$59,$G40='Determinazione classe'!$D$60),IF(COUNTIF(AL$3:AL39,$H40)=0,$H40,""),"")),"")</f>
        <v/>
      </c>
      <c r="AR40">
        <f t="shared" si="26"/>
        <v>38</v>
      </c>
      <c r="AS40" s="375" t="str">
        <f t="shared" si="17"/>
        <v/>
      </c>
      <c r="AT40" s="375" t="str">
        <f t="shared" si="18"/>
        <v/>
      </c>
      <c r="AU40" s="375" t="str">
        <f t="shared" si="19"/>
        <v/>
      </c>
      <c r="AV40" s="375" t="str">
        <f t="shared" si="20"/>
        <v/>
      </c>
      <c r="AW40" s="375" t="str">
        <f t="shared" si="21"/>
        <v/>
      </c>
      <c r="AX40" s="375" t="str">
        <f t="shared" si="22"/>
        <v/>
      </c>
      <c r="AY40" s="375" t="str">
        <f t="shared" si="23"/>
        <v/>
      </c>
      <c r="BC40" t="str">
        <f>IF(BK40&lt;&gt;"",MAX(BC$3:BC39)+1,"")</f>
        <v/>
      </c>
      <c r="BD40" t="str">
        <f>IF(BL40&lt;&gt;"",MAX(BD$3:BD39)+1,"")</f>
        <v/>
      </c>
      <c r="BE40" t="str">
        <f>IF(BM40&lt;&gt;"",MAX(BE$3:BE39)+1,"")</f>
        <v/>
      </c>
      <c r="BF40" t="str">
        <f>IF(BN40&lt;&gt;"",MAX(BF$3:BF39)+1,"")</f>
        <v/>
      </c>
      <c r="BG40" t="str">
        <f>IF(BO40&lt;&gt;"",MAX(BG$3:BG39)+1,"")</f>
        <v/>
      </c>
      <c r="BH40" t="str">
        <f>IF(BP40&lt;&gt;"",MAX(BH$3:BH39)+1,"")</f>
        <v/>
      </c>
      <c r="BI40" t="str">
        <f>IF(BQ40&lt;&gt;"",MAX(BI$3:BI39)+1,"")</f>
        <v/>
      </c>
      <c r="BK40" t="str">
        <f>IF(B40&lt;&gt;"",IF(COUNTIF(BK$3:BK39,B40)&gt;0,"",B40),"")</f>
        <v/>
      </c>
      <c r="BL40" t="str">
        <f>IF(C40&lt;&gt;"",IF(COUNTIF(BL$3:BL39,C40)&gt;0,"",C40),"")</f>
        <v/>
      </c>
      <c r="BM40" t="str">
        <f>IF(D40&lt;&gt;"",IF(COUNTIF(BM$3:BM39,D40)&gt;0,"",D40),"")</f>
        <v/>
      </c>
      <c r="BN40" t="str">
        <f>IF(E40&lt;&gt;"",IF(COUNTIF(BN$3:BN39,E40)&gt;0,"",E40),"")</f>
        <v/>
      </c>
      <c r="BO40" t="str">
        <f>IF(F40&lt;&gt;"",IF(COUNTIF(BO$3:BO39,F40)&gt;0,"",F40),"")</f>
        <v/>
      </c>
      <c r="BP40" t="str">
        <f>IF(G40&lt;&gt;"",IF(COUNTIF(BP$3:BP39,G40)&gt;0,"",G40),"")</f>
        <v/>
      </c>
      <c r="BQ40" t="str">
        <f>IF(H40&lt;&gt;"",IF(COUNTIF(BQ$3:BQ39,H40)&gt;0,"",H40),"")</f>
        <v/>
      </c>
    </row>
    <row r="41" spans="1:69" x14ac:dyDescent="0.2">
      <c r="A41" s="342" t="str">
        <f t="shared" si="11"/>
        <v/>
      </c>
      <c r="B41" s="345"/>
      <c r="C41" s="345"/>
      <c r="D41" s="345"/>
      <c r="E41" s="345"/>
      <c r="F41" s="345"/>
      <c r="G41" s="345"/>
      <c r="H41" s="345"/>
      <c r="I41" s="533"/>
      <c r="J41" s="516"/>
      <c r="K41" s="516"/>
      <c r="L41" s="531"/>
      <c r="M41" s="534"/>
      <c r="O41">
        <f t="shared" si="24"/>
        <v>39</v>
      </c>
      <c r="P41" s="375" t="str">
        <f t="shared" si="25"/>
        <v/>
      </c>
      <c r="Q41" s="375" t="str">
        <f t="shared" si="12"/>
        <v/>
      </c>
      <c r="R41" s="375" t="str">
        <f t="shared" si="13"/>
        <v/>
      </c>
      <c r="S41" s="375" t="str">
        <f t="shared" si="27"/>
        <v/>
      </c>
      <c r="T41" s="375" t="str">
        <f t="shared" si="14"/>
        <v/>
      </c>
      <c r="U41" s="375" t="str">
        <f t="shared" si="15"/>
        <v/>
      </c>
      <c r="V41" s="375" t="str">
        <f t="shared" si="16"/>
        <v/>
      </c>
      <c r="X41" t="str">
        <f>IF(AF41&lt;&gt;"",MAX(X$3:X40)+1,"")</f>
        <v/>
      </c>
      <c r="Y41" t="str">
        <f>IF(AG41&lt;&gt;"",MAX(Y$3:Y40)+1,"")</f>
        <v/>
      </c>
      <c r="Z41" t="str">
        <f>IF(AH41&lt;&gt;"",MAX(Z$3:Z40)+1,"")</f>
        <v/>
      </c>
      <c r="AA41" t="str">
        <f>IF(AI41&lt;&gt;"",MAX(AA$3:AA40)+1,"")</f>
        <v/>
      </c>
      <c r="AB41" t="str">
        <f>IF(AJ41&lt;&gt;"",MAX(AB$3:AB40)+1,"")</f>
        <v/>
      </c>
      <c r="AC41" t="str">
        <f>IF(AK41&lt;&gt;"",MAX(AC$3:AC40)+1,"")</f>
        <v/>
      </c>
      <c r="AD41" t="str">
        <f>IF(AL41&lt;&gt;"",MAX(AD$3:AD40)+1,"")</f>
        <v/>
      </c>
      <c r="AF41" t="str">
        <f>IF(B41="","",IF(COUNTIF(AF$3:$AI40,B41)=0,B41,""))</f>
        <v/>
      </c>
      <c r="AG41" t="str">
        <f>IF(C41&lt;&gt;"",IF(B41="","",IF($B41='Determinazione classe'!$D$55,IF(COUNTIF(AG$3:$AG40,$C41)=0,$C41,""),"")),"")</f>
        <v/>
      </c>
      <c r="AH41" t="str">
        <f>IF(D41&lt;&gt;"",IF(B41="","",IF(AND($B41='Determinazione classe'!$D$55,$C41='Determinazione classe'!$D$56),IF(COUNTIF(AH$3:AH40,$D41)=0,$D41,""),"")),"")</f>
        <v/>
      </c>
      <c r="AI41" t="str">
        <f>IF(E41&lt;&gt;"",IF(B41="","",IF(AND($B41='Determinazione classe'!$D$55,$C41='Determinazione classe'!$D$56,$D41='Determinazione classe'!$D$57),IF(COUNTIF(AI$3:AI40,$E41)=0,$E41,""),"")),"")</f>
        <v/>
      </c>
      <c r="AJ41" t="str">
        <f>IF(F41&lt;&gt;"",IF(B41="","",IF(AND($B41='Determinazione classe'!$D$55,$C41='Determinazione classe'!$D$56,$D41='Determinazione classe'!$D$57,$E41='Determinazione classe'!$D$58),IF(COUNTIF(AJ$3:AJ40,$F41)=0,$F41,""),"")),"")</f>
        <v/>
      </c>
      <c r="AK41" t="str">
        <f>IF(G41&lt;&gt;"",IF(B41="","",IF(AND($B41='Determinazione classe'!$D$55,$C41='Determinazione classe'!$D$56,$D41='Determinazione classe'!$D$57,$E41='Determinazione classe'!$D$58,$F41='Determinazione classe'!$D$59),IF(COUNTIF(AK$3:AK40,$G41)=0,$G41,""),"")),"")</f>
        <v/>
      </c>
      <c r="AL41" t="str">
        <f>IF(H41&lt;&gt;"",IF(B41="","",IF(AND($B41='Determinazione classe'!$D$55,$C41='Determinazione classe'!$D$56,$D41='Determinazione classe'!$D$57,$E41='Determinazione classe'!$D$58,$F41='Determinazione classe'!$D$59,$G41='Determinazione classe'!$D$60),IF(COUNTIF(AL$3:AL40,$H41)=0,$H41,""),"")),"")</f>
        <v/>
      </c>
      <c r="AR41">
        <f t="shared" si="26"/>
        <v>39</v>
      </c>
      <c r="AS41" s="375" t="str">
        <f t="shared" si="17"/>
        <v/>
      </c>
      <c r="AT41" s="375" t="str">
        <f t="shared" si="18"/>
        <v/>
      </c>
      <c r="AU41" s="375" t="str">
        <f t="shared" si="19"/>
        <v/>
      </c>
      <c r="AV41" s="375" t="str">
        <f t="shared" si="20"/>
        <v/>
      </c>
      <c r="AW41" s="375" t="str">
        <f t="shared" si="21"/>
        <v/>
      </c>
      <c r="AX41" s="375" t="str">
        <f t="shared" si="22"/>
        <v/>
      </c>
      <c r="AY41" s="375" t="str">
        <f t="shared" si="23"/>
        <v/>
      </c>
      <c r="BC41" t="str">
        <f>IF(BK41&lt;&gt;"",MAX(BC$3:BC40)+1,"")</f>
        <v/>
      </c>
      <c r="BD41" t="str">
        <f>IF(BL41&lt;&gt;"",MAX(BD$3:BD40)+1,"")</f>
        <v/>
      </c>
      <c r="BE41" t="str">
        <f>IF(BM41&lt;&gt;"",MAX(BE$3:BE40)+1,"")</f>
        <v/>
      </c>
      <c r="BF41" t="str">
        <f>IF(BN41&lt;&gt;"",MAX(BF$3:BF40)+1,"")</f>
        <v/>
      </c>
      <c r="BG41" t="str">
        <f>IF(BO41&lt;&gt;"",MAX(BG$3:BG40)+1,"")</f>
        <v/>
      </c>
      <c r="BH41" t="str">
        <f>IF(BP41&lt;&gt;"",MAX(BH$3:BH40)+1,"")</f>
        <v/>
      </c>
      <c r="BI41" t="str">
        <f>IF(BQ41&lt;&gt;"",MAX(BI$3:BI40)+1,"")</f>
        <v/>
      </c>
      <c r="BK41" t="str">
        <f>IF(B41&lt;&gt;"",IF(COUNTIF(BK$3:BK40,B41)&gt;0,"",B41),"")</f>
        <v/>
      </c>
      <c r="BL41" t="str">
        <f>IF(C41&lt;&gt;"",IF(COUNTIF(BL$3:BL40,C41)&gt;0,"",C41),"")</f>
        <v/>
      </c>
      <c r="BM41" t="str">
        <f>IF(D41&lt;&gt;"",IF(COUNTIF(BM$3:BM40,D41)&gt;0,"",D41),"")</f>
        <v/>
      </c>
      <c r="BN41" t="str">
        <f>IF(E41&lt;&gt;"",IF(COUNTIF(BN$3:BN40,E41)&gt;0,"",E41),"")</f>
        <v/>
      </c>
      <c r="BO41" t="str">
        <f>IF(F41&lt;&gt;"",IF(COUNTIF(BO$3:BO40,F41)&gt;0,"",F41),"")</f>
        <v/>
      </c>
      <c r="BP41" t="str">
        <f>IF(G41&lt;&gt;"",IF(COUNTIF(BP$3:BP40,G41)&gt;0,"",G41),"")</f>
        <v/>
      </c>
      <c r="BQ41" t="str">
        <f>IF(H41&lt;&gt;"",IF(COUNTIF(BQ$3:BQ40,H41)&gt;0,"",H41),"")</f>
        <v/>
      </c>
    </row>
    <row r="42" spans="1:69" x14ac:dyDescent="0.2">
      <c r="A42" s="342" t="str">
        <f t="shared" si="11"/>
        <v/>
      </c>
      <c r="B42" s="345"/>
      <c r="C42" s="345"/>
      <c r="D42" s="345"/>
      <c r="E42" s="345"/>
      <c r="F42" s="345"/>
      <c r="G42" s="345"/>
      <c r="H42" s="345"/>
      <c r="I42" s="533"/>
      <c r="J42" s="516"/>
      <c r="K42" s="516"/>
      <c r="L42" s="531"/>
      <c r="M42" s="534"/>
      <c r="O42">
        <f t="shared" si="24"/>
        <v>40</v>
      </c>
      <c r="P42" s="375" t="str">
        <f t="shared" si="25"/>
        <v/>
      </c>
      <c r="Q42" s="375" t="str">
        <f t="shared" si="12"/>
        <v/>
      </c>
      <c r="R42" s="375" t="str">
        <f t="shared" si="13"/>
        <v/>
      </c>
      <c r="S42" s="375" t="str">
        <f t="shared" si="27"/>
        <v/>
      </c>
      <c r="T42" s="375" t="str">
        <f t="shared" si="14"/>
        <v/>
      </c>
      <c r="U42" s="375" t="str">
        <f t="shared" si="15"/>
        <v/>
      </c>
      <c r="V42" s="375" t="str">
        <f t="shared" si="16"/>
        <v/>
      </c>
      <c r="X42" t="str">
        <f>IF(AF42&lt;&gt;"",MAX(X$3:X41)+1,"")</f>
        <v/>
      </c>
      <c r="Y42" t="str">
        <f>IF(AG42&lt;&gt;"",MAX(Y$3:Y41)+1,"")</f>
        <v/>
      </c>
      <c r="Z42" t="str">
        <f>IF(AH42&lt;&gt;"",MAX(Z$3:Z41)+1,"")</f>
        <v/>
      </c>
      <c r="AA42" t="str">
        <f>IF(AI42&lt;&gt;"",MAX(AA$3:AA41)+1,"")</f>
        <v/>
      </c>
      <c r="AB42" t="str">
        <f>IF(AJ42&lt;&gt;"",MAX(AB$3:AB41)+1,"")</f>
        <v/>
      </c>
      <c r="AC42" t="str">
        <f>IF(AK42&lt;&gt;"",MAX(AC$3:AC41)+1,"")</f>
        <v/>
      </c>
      <c r="AD42" t="str">
        <f>IF(AL42&lt;&gt;"",MAX(AD$3:AD41)+1,"")</f>
        <v/>
      </c>
      <c r="AF42" t="str">
        <f>IF(B42="","",IF(COUNTIF(AF$3:$AI41,B42)=0,B42,""))</f>
        <v/>
      </c>
      <c r="AG42" t="str">
        <f>IF(C42&lt;&gt;"",IF(B42="","",IF($B42='Determinazione classe'!$D$55,IF(COUNTIF(AG$3:$AG41,$C42)=0,$C42,""),"")),"")</f>
        <v/>
      </c>
      <c r="AH42" t="str">
        <f>IF(D42&lt;&gt;"",IF(B42="","",IF(AND($B42='Determinazione classe'!$D$55,$C42='Determinazione classe'!$D$56),IF(COUNTIF(AH$3:AH41,$D42)=0,$D42,""),"")),"")</f>
        <v/>
      </c>
      <c r="AI42" t="str">
        <f>IF(E42&lt;&gt;"",IF(B42="","",IF(AND($B42='Determinazione classe'!$D$55,$C42='Determinazione classe'!$D$56,$D42='Determinazione classe'!$D$57),IF(COUNTIF(AI$3:AI41,$E42)=0,$E42,""),"")),"")</f>
        <v/>
      </c>
      <c r="AJ42" t="str">
        <f>IF(F42&lt;&gt;"",IF(B42="","",IF(AND($B42='Determinazione classe'!$D$55,$C42='Determinazione classe'!$D$56,$D42='Determinazione classe'!$D$57,$E42='Determinazione classe'!$D$58),IF(COUNTIF(AJ$3:AJ41,$F42)=0,$F42,""),"")),"")</f>
        <v/>
      </c>
      <c r="AK42" t="str">
        <f>IF(G42&lt;&gt;"",IF(B42="","",IF(AND($B42='Determinazione classe'!$D$55,$C42='Determinazione classe'!$D$56,$D42='Determinazione classe'!$D$57,$E42='Determinazione classe'!$D$58,$F42='Determinazione classe'!$D$59),IF(COUNTIF(AK$3:AK41,$G42)=0,$G42,""),"")),"")</f>
        <v/>
      </c>
      <c r="AL42" t="str">
        <f>IF(H42&lt;&gt;"",IF(B42="","",IF(AND($B42='Determinazione classe'!$D$55,$C42='Determinazione classe'!$D$56,$D42='Determinazione classe'!$D$57,$E42='Determinazione classe'!$D$58,$F42='Determinazione classe'!$D$59,$G42='Determinazione classe'!$D$60),IF(COUNTIF(AL$3:AL41,$H42)=0,$H42,""),"")),"")</f>
        <v/>
      </c>
      <c r="AR42">
        <f t="shared" si="26"/>
        <v>40</v>
      </c>
      <c r="AS42" s="375" t="str">
        <f t="shared" si="17"/>
        <v/>
      </c>
      <c r="AT42" s="375" t="str">
        <f t="shared" si="18"/>
        <v/>
      </c>
      <c r="AU42" s="375" t="str">
        <f t="shared" si="19"/>
        <v/>
      </c>
      <c r="AV42" s="375" t="str">
        <f t="shared" si="20"/>
        <v/>
      </c>
      <c r="AW42" s="375" t="str">
        <f t="shared" si="21"/>
        <v/>
      </c>
      <c r="AX42" s="375" t="str">
        <f t="shared" si="22"/>
        <v/>
      </c>
      <c r="AY42" s="375" t="str">
        <f t="shared" si="23"/>
        <v/>
      </c>
      <c r="BC42" t="str">
        <f>IF(BK42&lt;&gt;"",MAX(BC$3:BC41)+1,"")</f>
        <v/>
      </c>
      <c r="BD42" t="str">
        <f>IF(BL42&lt;&gt;"",MAX(BD$3:BD41)+1,"")</f>
        <v/>
      </c>
      <c r="BE42" t="str">
        <f>IF(BM42&lt;&gt;"",MAX(BE$3:BE41)+1,"")</f>
        <v/>
      </c>
      <c r="BF42" t="str">
        <f>IF(BN42&lt;&gt;"",MAX(BF$3:BF41)+1,"")</f>
        <v/>
      </c>
      <c r="BG42" t="str">
        <f>IF(BO42&lt;&gt;"",MAX(BG$3:BG41)+1,"")</f>
        <v/>
      </c>
      <c r="BH42" t="str">
        <f>IF(BP42&lt;&gt;"",MAX(BH$3:BH41)+1,"")</f>
        <v/>
      </c>
      <c r="BI42" t="str">
        <f>IF(BQ42&lt;&gt;"",MAX(BI$3:BI41)+1,"")</f>
        <v/>
      </c>
      <c r="BK42" t="str">
        <f>IF(B42&lt;&gt;"",IF(COUNTIF(BK$3:BK41,B42)&gt;0,"",B42),"")</f>
        <v/>
      </c>
      <c r="BL42" t="str">
        <f>IF(C42&lt;&gt;"",IF(COUNTIF(BL$3:BL41,C42)&gt;0,"",C42),"")</f>
        <v/>
      </c>
      <c r="BM42" t="str">
        <f>IF(D42&lt;&gt;"",IF(COUNTIF(BM$3:BM41,D42)&gt;0,"",D42),"")</f>
        <v/>
      </c>
      <c r="BN42" t="str">
        <f>IF(E42&lt;&gt;"",IF(COUNTIF(BN$3:BN41,E42)&gt;0,"",E42),"")</f>
        <v/>
      </c>
      <c r="BO42" t="str">
        <f>IF(F42&lt;&gt;"",IF(COUNTIF(BO$3:BO41,F42)&gt;0,"",F42),"")</f>
        <v/>
      </c>
      <c r="BP42" t="str">
        <f>IF(G42&lt;&gt;"",IF(COUNTIF(BP$3:BP41,G42)&gt;0,"",G42),"")</f>
        <v/>
      </c>
      <c r="BQ42" t="str">
        <f>IF(H42&lt;&gt;"",IF(COUNTIF(BQ$3:BQ41,H42)&gt;0,"",H42),"")</f>
        <v/>
      </c>
    </row>
    <row r="43" spans="1:69" x14ac:dyDescent="0.2">
      <c r="A43" s="342" t="str">
        <f t="shared" si="11"/>
        <v/>
      </c>
      <c r="B43" s="345"/>
      <c r="C43" s="345"/>
      <c r="D43" s="345"/>
      <c r="E43" s="345"/>
      <c r="F43" s="345"/>
      <c r="G43" s="345"/>
      <c r="H43" s="345"/>
      <c r="I43" s="533"/>
      <c r="J43" s="516"/>
      <c r="K43" s="516"/>
      <c r="L43" s="531"/>
      <c r="M43" s="534"/>
      <c r="O43">
        <f t="shared" si="24"/>
        <v>41</v>
      </c>
      <c r="P43" s="375" t="str">
        <f t="shared" si="25"/>
        <v/>
      </c>
      <c r="Q43" s="375" t="str">
        <f t="shared" si="12"/>
        <v/>
      </c>
      <c r="R43" s="375" t="str">
        <f t="shared" si="13"/>
        <v/>
      </c>
      <c r="S43" s="375" t="str">
        <f t="shared" si="27"/>
        <v/>
      </c>
      <c r="T43" s="375" t="str">
        <f t="shared" si="14"/>
        <v/>
      </c>
      <c r="U43" s="375" t="str">
        <f t="shared" si="15"/>
        <v/>
      </c>
      <c r="V43" s="375" t="str">
        <f t="shared" si="16"/>
        <v/>
      </c>
      <c r="X43" t="str">
        <f>IF(AF43&lt;&gt;"",MAX(X$3:X42)+1,"")</f>
        <v/>
      </c>
      <c r="Y43" t="str">
        <f>IF(AG43&lt;&gt;"",MAX(Y$3:Y42)+1,"")</f>
        <v/>
      </c>
      <c r="Z43" t="str">
        <f>IF(AH43&lt;&gt;"",MAX(Z$3:Z42)+1,"")</f>
        <v/>
      </c>
      <c r="AA43" t="str">
        <f>IF(AI43&lt;&gt;"",MAX(AA$3:AA42)+1,"")</f>
        <v/>
      </c>
      <c r="AB43" t="str">
        <f>IF(AJ43&lt;&gt;"",MAX(AB$3:AB42)+1,"")</f>
        <v/>
      </c>
      <c r="AC43" t="str">
        <f>IF(AK43&lt;&gt;"",MAX(AC$3:AC42)+1,"")</f>
        <v/>
      </c>
      <c r="AD43" t="str">
        <f>IF(AL43&lt;&gt;"",MAX(AD$3:AD42)+1,"")</f>
        <v/>
      </c>
      <c r="AF43" t="str">
        <f>IF(B43="","",IF(COUNTIF(AF$3:$AI42,B43)=0,B43,""))</f>
        <v/>
      </c>
      <c r="AG43" t="str">
        <f>IF(C43&lt;&gt;"",IF(B43="","",IF($B43='Determinazione classe'!$D$55,IF(COUNTIF(AG$3:$AG42,$C43)=0,$C43,""),"")),"")</f>
        <v/>
      </c>
      <c r="AH43" t="str">
        <f>IF(D43&lt;&gt;"",IF(B43="","",IF(AND($B43='Determinazione classe'!$D$55,$C43='Determinazione classe'!$D$56),IF(COUNTIF(AH$3:AH42,$D43)=0,$D43,""),"")),"")</f>
        <v/>
      </c>
      <c r="AI43" t="str">
        <f>IF(E43&lt;&gt;"",IF(B43="","",IF(AND($B43='Determinazione classe'!$D$55,$C43='Determinazione classe'!$D$56,$D43='Determinazione classe'!$D$57),IF(COUNTIF(AI$3:AI42,$E43)=0,$E43,""),"")),"")</f>
        <v/>
      </c>
      <c r="AJ43" t="str">
        <f>IF(F43&lt;&gt;"",IF(B43="","",IF(AND($B43='Determinazione classe'!$D$55,$C43='Determinazione classe'!$D$56,$D43='Determinazione classe'!$D$57,$E43='Determinazione classe'!$D$58),IF(COUNTIF(AJ$3:AJ42,$F43)=0,$F43,""),"")),"")</f>
        <v/>
      </c>
      <c r="AK43" t="str">
        <f>IF(G43&lt;&gt;"",IF(B43="","",IF(AND($B43='Determinazione classe'!$D$55,$C43='Determinazione classe'!$D$56,$D43='Determinazione classe'!$D$57,$E43='Determinazione classe'!$D$58,$F43='Determinazione classe'!$D$59),IF(COUNTIF(AK$3:AK42,$G43)=0,$G43,""),"")),"")</f>
        <v/>
      </c>
      <c r="AL43" t="str">
        <f>IF(H43&lt;&gt;"",IF(B43="","",IF(AND($B43='Determinazione classe'!$D$55,$C43='Determinazione classe'!$D$56,$D43='Determinazione classe'!$D$57,$E43='Determinazione classe'!$D$58,$F43='Determinazione classe'!$D$59,$G43='Determinazione classe'!$D$60),IF(COUNTIF(AL$3:AL42,$H43)=0,$H43,""),"")),"")</f>
        <v/>
      </c>
      <c r="AR43">
        <f t="shared" si="26"/>
        <v>41</v>
      </c>
      <c r="AS43" s="375" t="str">
        <f t="shared" si="17"/>
        <v/>
      </c>
      <c r="AT43" s="375" t="str">
        <f t="shared" si="18"/>
        <v/>
      </c>
      <c r="AU43" s="375" t="str">
        <f t="shared" si="19"/>
        <v/>
      </c>
      <c r="AV43" s="375" t="str">
        <f t="shared" si="20"/>
        <v/>
      </c>
      <c r="AW43" s="375" t="str">
        <f t="shared" si="21"/>
        <v/>
      </c>
      <c r="AX43" s="375" t="str">
        <f t="shared" si="22"/>
        <v/>
      </c>
      <c r="AY43" s="375" t="str">
        <f t="shared" si="23"/>
        <v/>
      </c>
      <c r="BC43" t="str">
        <f>IF(BK43&lt;&gt;"",MAX(BC$3:BC42)+1,"")</f>
        <v/>
      </c>
      <c r="BD43" t="str">
        <f>IF(BL43&lt;&gt;"",MAX(BD$3:BD42)+1,"")</f>
        <v/>
      </c>
      <c r="BE43" t="str">
        <f>IF(BM43&lt;&gt;"",MAX(BE$3:BE42)+1,"")</f>
        <v/>
      </c>
      <c r="BF43" t="str">
        <f>IF(BN43&lt;&gt;"",MAX(BF$3:BF42)+1,"")</f>
        <v/>
      </c>
      <c r="BG43" t="str">
        <f>IF(BO43&lt;&gt;"",MAX(BG$3:BG42)+1,"")</f>
        <v/>
      </c>
      <c r="BH43" t="str">
        <f>IF(BP43&lt;&gt;"",MAX(BH$3:BH42)+1,"")</f>
        <v/>
      </c>
      <c r="BI43" t="str">
        <f>IF(BQ43&lt;&gt;"",MAX(BI$3:BI42)+1,"")</f>
        <v/>
      </c>
      <c r="BK43" t="str">
        <f>IF(B43&lt;&gt;"",IF(COUNTIF(BK$3:BK42,B43)&gt;0,"",B43),"")</f>
        <v/>
      </c>
      <c r="BL43" t="str">
        <f>IF(C43&lt;&gt;"",IF(COUNTIF(BL$3:BL42,C43)&gt;0,"",C43),"")</f>
        <v/>
      </c>
      <c r="BM43" t="str">
        <f>IF(D43&lt;&gt;"",IF(COUNTIF(BM$3:BM42,D43)&gt;0,"",D43),"")</f>
        <v/>
      </c>
      <c r="BN43" t="str">
        <f>IF(E43&lt;&gt;"",IF(COUNTIF(BN$3:BN42,E43)&gt;0,"",E43),"")</f>
        <v/>
      </c>
      <c r="BO43" t="str">
        <f>IF(F43&lt;&gt;"",IF(COUNTIF(BO$3:BO42,F43)&gt;0,"",F43),"")</f>
        <v/>
      </c>
      <c r="BP43" t="str">
        <f>IF(G43&lt;&gt;"",IF(COUNTIF(BP$3:BP42,G43)&gt;0,"",G43),"")</f>
        <v/>
      </c>
      <c r="BQ43" t="str">
        <f>IF(H43&lt;&gt;"",IF(COUNTIF(BQ$3:BQ42,H43)&gt;0,"",H43),"")</f>
        <v/>
      </c>
    </row>
    <row r="44" spans="1:69" x14ac:dyDescent="0.2">
      <c r="A44" s="342" t="str">
        <f t="shared" si="11"/>
        <v/>
      </c>
      <c r="B44" s="345"/>
      <c r="C44" s="345"/>
      <c r="D44" s="345"/>
      <c r="E44" s="345"/>
      <c r="F44" s="345"/>
      <c r="G44" s="345"/>
      <c r="H44" s="345"/>
      <c r="I44" s="533"/>
      <c r="J44" s="516"/>
      <c r="K44" s="516"/>
      <c r="L44" s="531"/>
      <c r="M44" s="534"/>
      <c r="O44">
        <f t="shared" si="24"/>
        <v>42</v>
      </c>
      <c r="P44" s="375" t="str">
        <f t="shared" si="25"/>
        <v/>
      </c>
      <c r="Q44" s="375" t="str">
        <f t="shared" si="12"/>
        <v/>
      </c>
      <c r="R44" s="375" t="str">
        <f t="shared" si="13"/>
        <v/>
      </c>
      <c r="S44" s="375" t="str">
        <f t="shared" si="27"/>
        <v/>
      </c>
      <c r="T44" s="375" t="str">
        <f t="shared" si="14"/>
        <v/>
      </c>
      <c r="U44" s="375" t="str">
        <f t="shared" si="15"/>
        <v/>
      </c>
      <c r="V44" s="375" t="str">
        <f t="shared" si="16"/>
        <v/>
      </c>
      <c r="X44" t="str">
        <f>IF(AF44&lt;&gt;"",MAX(X$3:X43)+1,"")</f>
        <v/>
      </c>
      <c r="Y44" t="str">
        <f>IF(AG44&lt;&gt;"",MAX(Y$3:Y43)+1,"")</f>
        <v/>
      </c>
      <c r="Z44" t="str">
        <f>IF(AH44&lt;&gt;"",MAX(Z$3:Z43)+1,"")</f>
        <v/>
      </c>
      <c r="AA44" t="str">
        <f>IF(AI44&lt;&gt;"",MAX(AA$3:AA43)+1,"")</f>
        <v/>
      </c>
      <c r="AB44" t="str">
        <f>IF(AJ44&lt;&gt;"",MAX(AB$3:AB43)+1,"")</f>
        <v/>
      </c>
      <c r="AC44" t="str">
        <f>IF(AK44&lt;&gt;"",MAX(AC$3:AC43)+1,"")</f>
        <v/>
      </c>
      <c r="AD44" t="str">
        <f>IF(AL44&lt;&gt;"",MAX(AD$3:AD43)+1,"")</f>
        <v/>
      </c>
      <c r="AF44" t="str">
        <f>IF(B44="","",IF(COUNTIF(AF$3:$AI43,B44)=0,B44,""))</f>
        <v/>
      </c>
      <c r="AG44" t="str">
        <f>IF(C44&lt;&gt;"",IF(B44="","",IF($B44='Determinazione classe'!$D$55,IF(COUNTIF(AG$3:$AG43,$C44)=0,$C44,""),"")),"")</f>
        <v/>
      </c>
      <c r="AH44" t="str">
        <f>IF(D44&lt;&gt;"",IF(B44="","",IF(AND($B44='Determinazione classe'!$D$55,$C44='Determinazione classe'!$D$56),IF(COUNTIF(AH$3:AH43,$D44)=0,$D44,""),"")),"")</f>
        <v/>
      </c>
      <c r="AI44" t="str">
        <f>IF(E44&lt;&gt;"",IF(B44="","",IF(AND($B44='Determinazione classe'!$D$55,$C44='Determinazione classe'!$D$56,$D44='Determinazione classe'!$D$57),IF(COUNTIF(AI$3:AI43,$E44)=0,$E44,""),"")),"")</f>
        <v/>
      </c>
      <c r="AJ44" t="str">
        <f>IF(F44&lt;&gt;"",IF(B44="","",IF(AND($B44='Determinazione classe'!$D$55,$C44='Determinazione classe'!$D$56,$D44='Determinazione classe'!$D$57,$E44='Determinazione classe'!$D$58),IF(COUNTIF(AJ$3:AJ43,$F44)=0,$F44,""),"")),"")</f>
        <v/>
      </c>
      <c r="AK44" t="str">
        <f>IF(G44&lt;&gt;"",IF(B44="","",IF(AND($B44='Determinazione classe'!$D$55,$C44='Determinazione classe'!$D$56,$D44='Determinazione classe'!$D$57,$E44='Determinazione classe'!$D$58,$F44='Determinazione classe'!$D$59),IF(COUNTIF(AK$3:AK43,$G44)=0,$G44,""),"")),"")</f>
        <v/>
      </c>
      <c r="AL44" t="str">
        <f>IF(H44&lt;&gt;"",IF(B44="","",IF(AND($B44='Determinazione classe'!$D$55,$C44='Determinazione classe'!$D$56,$D44='Determinazione classe'!$D$57,$E44='Determinazione classe'!$D$58,$F44='Determinazione classe'!$D$59,$G44='Determinazione classe'!$D$60),IF(COUNTIF(AL$3:AL43,$H44)=0,$H44,""),"")),"")</f>
        <v/>
      </c>
      <c r="AR44">
        <f t="shared" si="26"/>
        <v>42</v>
      </c>
      <c r="AS44" s="375" t="str">
        <f t="shared" si="17"/>
        <v/>
      </c>
      <c r="AT44" s="375" t="str">
        <f t="shared" si="18"/>
        <v/>
      </c>
      <c r="AU44" s="375" t="str">
        <f t="shared" si="19"/>
        <v/>
      </c>
      <c r="AV44" s="375" t="str">
        <f t="shared" si="20"/>
        <v/>
      </c>
      <c r="AW44" s="375" t="str">
        <f t="shared" si="21"/>
        <v/>
      </c>
      <c r="AX44" s="375" t="str">
        <f t="shared" si="22"/>
        <v/>
      </c>
      <c r="AY44" s="375" t="str">
        <f t="shared" si="23"/>
        <v/>
      </c>
      <c r="BC44" t="str">
        <f>IF(BK44&lt;&gt;"",MAX(BC$3:BC43)+1,"")</f>
        <v/>
      </c>
      <c r="BD44" t="str">
        <f>IF(BL44&lt;&gt;"",MAX(BD$3:BD43)+1,"")</f>
        <v/>
      </c>
      <c r="BE44" t="str">
        <f>IF(BM44&lt;&gt;"",MAX(BE$3:BE43)+1,"")</f>
        <v/>
      </c>
      <c r="BF44" t="str">
        <f>IF(BN44&lt;&gt;"",MAX(BF$3:BF43)+1,"")</f>
        <v/>
      </c>
      <c r="BG44" t="str">
        <f>IF(BO44&lt;&gt;"",MAX(BG$3:BG43)+1,"")</f>
        <v/>
      </c>
      <c r="BH44" t="str">
        <f>IF(BP44&lt;&gt;"",MAX(BH$3:BH43)+1,"")</f>
        <v/>
      </c>
      <c r="BI44" t="str">
        <f>IF(BQ44&lt;&gt;"",MAX(BI$3:BI43)+1,"")</f>
        <v/>
      </c>
      <c r="BK44" t="str">
        <f>IF(B44&lt;&gt;"",IF(COUNTIF(BK$3:BK43,B44)&gt;0,"",B44),"")</f>
        <v/>
      </c>
      <c r="BL44" t="str">
        <f>IF(C44&lt;&gt;"",IF(COUNTIF(BL$3:BL43,C44)&gt;0,"",C44),"")</f>
        <v/>
      </c>
      <c r="BM44" t="str">
        <f>IF(D44&lt;&gt;"",IF(COUNTIF(BM$3:BM43,D44)&gt;0,"",D44),"")</f>
        <v/>
      </c>
      <c r="BN44" t="str">
        <f>IF(E44&lt;&gt;"",IF(COUNTIF(BN$3:BN43,E44)&gt;0,"",E44),"")</f>
        <v/>
      </c>
      <c r="BO44" t="str">
        <f>IF(F44&lt;&gt;"",IF(COUNTIF(BO$3:BO43,F44)&gt;0,"",F44),"")</f>
        <v/>
      </c>
      <c r="BP44" t="str">
        <f>IF(G44&lt;&gt;"",IF(COUNTIF(BP$3:BP43,G44)&gt;0,"",G44),"")</f>
        <v/>
      </c>
      <c r="BQ44" t="str">
        <f>IF(H44&lt;&gt;"",IF(COUNTIF(BQ$3:BQ43,H44)&gt;0,"",H44),"")</f>
        <v/>
      </c>
    </row>
    <row r="45" spans="1:69" x14ac:dyDescent="0.2">
      <c r="A45" s="342" t="str">
        <f t="shared" si="11"/>
        <v/>
      </c>
      <c r="B45" s="345"/>
      <c r="C45" s="345"/>
      <c r="D45" s="345"/>
      <c r="E45" s="345"/>
      <c r="F45" s="345"/>
      <c r="G45" s="345"/>
      <c r="H45" s="345"/>
      <c r="I45" s="533"/>
      <c r="J45" s="516"/>
      <c r="K45" s="516"/>
      <c r="L45" s="531"/>
      <c r="M45" s="534"/>
      <c r="O45">
        <f t="shared" si="24"/>
        <v>43</v>
      </c>
      <c r="P45" s="375" t="str">
        <f t="shared" si="25"/>
        <v/>
      </c>
      <c r="Q45" s="375" t="str">
        <f t="shared" si="12"/>
        <v/>
      </c>
      <c r="R45" s="375" t="str">
        <f t="shared" si="13"/>
        <v/>
      </c>
      <c r="S45" s="375" t="str">
        <f t="shared" si="27"/>
        <v/>
      </c>
      <c r="T45" s="375" t="str">
        <f t="shared" si="14"/>
        <v/>
      </c>
      <c r="U45" s="375" t="str">
        <f t="shared" si="15"/>
        <v/>
      </c>
      <c r="V45" s="375" t="str">
        <f t="shared" si="16"/>
        <v/>
      </c>
      <c r="X45" t="str">
        <f>IF(AF45&lt;&gt;"",MAX(X$3:X44)+1,"")</f>
        <v/>
      </c>
      <c r="Y45" t="str">
        <f>IF(AG45&lt;&gt;"",MAX(Y$3:Y44)+1,"")</f>
        <v/>
      </c>
      <c r="Z45" t="str">
        <f>IF(AH45&lt;&gt;"",MAX(Z$3:Z44)+1,"")</f>
        <v/>
      </c>
      <c r="AA45" t="str">
        <f>IF(AI45&lt;&gt;"",MAX(AA$3:AA44)+1,"")</f>
        <v/>
      </c>
      <c r="AB45" t="str">
        <f>IF(AJ45&lt;&gt;"",MAX(AB$3:AB44)+1,"")</f>
        <v/>
      </c>
      <c r="AC45" t="str">
        <f>IF(AK45&lt;&gt;"",MAX(AC$3:AC44)+1,"")</f>
        <v/>
      </c>
      <c r="AD45" t="str">
        <f>IF(AL45&lt;&gt;"",MAX(AD$3:AD44)+1,"")</f>
        <v/>
      </c>
      <c r="AF45" t="str">
        <f>IF(B45="","",IF(COUNTIF(AF$3:$AI44,B45)=0,B45,""))</f>
        <v/>
      </c>
      <c r="AG45" t="str">
        <f>IF(C45&lt;&gt;"",IF(B45="","",IF($B45='Determinazione classe'!$D$55,IF(COUNTIF(AG$3:$AG44,$C45)=0,$C45,""),"")),"")</f>
        <v/>
      </c>
      <c r="AH45" t="str">
        <f>IF(D45&lt;&gt;"",IF(B45="","",IF(AND($B45='Determinazione classe'!$D$55,$C45='Determinazione classe'!$D$56),IF(COUNTIF(AH$3:AH44,$D45)=0,$D45,""),"")),"")</f>
        <v/>
      </c>
      <c r="AI45" t="str">
        <f>IF(E45&lt;&gt;"",IF(B45="","",IF(AND($B45='Determinazione classe'!$D$55,$C45='Determinazione classe'!$D$56,$D45='Determinazione classe'!$D$57),IF(COUNTIF(AI$3:AI44,$E45)=0,$E45,""),"")),"")</f>
        <v/>
      </c>
      <c r="AJ45" t="str">
        <f>IF(F45&lt;&gt;"",IF(B45="","",IF(AND($B45='Determinazione classe'!$D$55,$C45='Determinazione classe'!$D$56,$D45='Determinazione classe'!$D$57,$E45='Determinazione classe'!$D$58),IF(COUNTIF(AJ$3:AJ44,$F45)=0,$F45,""),"")),"")</f>
        <v/>
      </c>
      <c r="AK45" t="str">
        <f>IF(G45&lt;&gt;"",IF(B45="","",IF(AND($B45='Determinazione classe'!$D$55,$C45='Determinazione classe'!$D$56,$D45='Determinazione classe'!$D$57,$E45='Determinazione classe'!$D$58,$F45='Determinazione classe'!$D$59),IF(COUNTIF(AK$3:AK44,$G45)=0,$G45,""),"")),"")</f>
        <v/>
      </c>
      <c r="AL45" t="str">
        <f>IF(H45&lt;&gt;"",IF(B45="","",IF(AND($B45='Determinazione classe'!$D$55,$C45='Determinazione classe'!$D$56,$D45='Determinazione classe'!$D$57,$E45='Determinazione classe'!$D$58,$F45='Determinazione classe'!$D$59,$G45='Determinazione classe'!$D$60),IF(COUNTIF(AL$3:AL44,$H45)=0,$H45,""),"")),"")</f>
        <v/>
      </c>
      <c r="AR45">
        <f t="shared" si="26"/>
        <v>43</v>
      </c>
      <c r="AS45" s="375" t="str">
        <f t="shared" si="17"/>
        <v/>
      </c>
      <c r="AT45" s="375" t="str">
        <f t="shared" si="18"/>
        <v/>
      </c>
      <c r="AU45" s="375" t="str">
        <f t="shared" si="19"/>
        <v/>
      </c>
      <c r="AV45" s="375" t="str">
        <f t="shared" si="20"/>
        <v/>
      </c>
      <c r="AW45" s="375" t="str">
        <f t="shared" si="21"/>
        <v/>
      </c>
      <c r="AX45" s="375" t="str">
        <f t="shared" si="22"/>
        <v/>
      </c>
      <c r="AY45" s="375" t="str">
        <f t="shared" si="23"/>
        <v/>
      </c>
      <c r="BC45" t="str">
        <f>IF(BK45&lt;&gt;"",MAX(BC$3:BC44)+1,"")</f>
        <v/>
      </c>
      <c r="BD45" t="str">
        <f>IF(BL45&lt;&gt;"",MAX(BD$3:BD44)+1,"")</f>
        <v/>
      </c>
      <c r="BE45" t="str">
        <f>IF(BM45&lt;&gt;"",MAX(BE$3:BE44)+1,"")</f>
        <v/>
      </c>
      <c r="BF45" t="str">
        <f>IF(BN45&lt;&gt;"",MAX(BF$3:BF44)+1,"")</f>
        <v/>
      </c>
      <c r="BG45" t="str">
        <f>IF(BO45&lt;&gt;"",MAX(BG$3:BG44)+1,"")</f>
        <v/>
      </c>
      <c r="BH45" t="str">
        <f>IF(BP45&lt;&gt;"",MAX(BH$3:BH44)+1,"")</f>
        <v/>
      </c>
      <c r="BI45" t="str">
        <f>IF(BQ45&lt;&gt;"",MAX(BI$3:BI44)+1,"")</f>
        <v/>
      </c>
      <c r="BK45" t="str">
        <f>IF(B45&lt;&gt;"",IF(COUNTIF(BK$3:BK44,B45)&gt;0,"",B45),"")</f>
        <v/>
      </c>
      <c r="BL45" t="str">
        <f>IF(C45&lt;&gt;"",IF(COUNTIF(BL$3:BL44,C45)&gt;0,"",C45),"")</f>
        <v/>
      </c>
      <c r="BM45" t="str">
        <f>IF(D45&lt;&gt;"",IF(COUNTIF(BM$3:BM44,D45)&gt;0,"",D45),"")</f>
        <v/>
      </c>
      <c r="BN45" t="str">
        <f>IF(E45&lt;&gt;"",IF(COUNTIF(BN$3:BN44,E45)&gt;0,"",E45),"")</f>
        <v/>
      </c>
      <c r="BO45" t="str">
        <f>IF(F45&lt;&gt;"",IF(COUNTIF(BO$3:BO44,F45)&gt;0,"",F45),"")</f>
        <v/>
      </c>
      <c r="BP45" t="str">
        <f>IF(G45&lt;&gt;"",IF(COUNTIF(BP$3:BP44,G45)&gt;0,"",G45),"")</f>
        <v/>
      </c>
      <c r="BQ45" t="str">
        <f>IF(H45&lt;&gt;"",IF(COUNTIF(BQ$3:BQ44,H45)&gt;0,"",H45),"")</f>
        <v/>
      </c>
    </row>
    <row r="46" spans="1:69" x14ac:dyDescent="0.2">
      <c r="A46" s="342" t="str">
        <f t="shared" si="11"/>
        <v/>
      </c>
      <c r="B46" s="345"/>
      <c r="C46" s="345"/>
      <c r="D46" s="345"/>
      <c r="E46" s="345"/>
      <c r="F46" s="345"/>
      <c r="G46" s="345"/>
      <c r="H46" s="345"/>
      <c r="I46" s="533"/>
      <c r="J46" s="516"/>
      <c r="K46" s="516"/>
      <c r="L46" s="531"/>
      <c r="M46" s="534"/>
      <c r="O46">
        <f t="shared" si="24"/>
        <v>44</v>
      </c>
      <c r="P46" s="375" t="str">
        <f t="shared" si="25"/>
        <v/>
      </c>
      <c r="Q46" s="375" t="str">
        <f t="shared" si="12"/>
        <v/>
      </c>
      <c r="R46" s="375" t="str">
        <f t="shared" si="13"/>
        <v/>
      </c>
      <c r="S46" s="375" t="str">
        <f t="shared" si="27"/>
        <v/>
      </c>
      <c r="T46" s="375" t="str">
        <f t="shared" si="14"/>
        <v/>
      </c>
      <c r="U46" s="375" t="str">
        <f t="shared" si="15"/>
        <v/>
      </c>
      <c r="V46" s="375" t="str">
        <f t="shared" si="16"/>
        <v/>
      </c>
      <c r="X46" t="str">
        <f>IF(AF46&lt;&gt;"",MAX(X$3:X45)+1,"")</f>
        <v/>
      </c>
      <c r="Y46" t="str">
        <f>IF(AG46&lt;&gt;"",MAX(Y$3:Y45)+1,"")</f>
        <v/>
      </c>
      <c r="Z46" t="str">
        <f>IF(AH46&lt;&gt;"",MAX(Z$3:Z45)+1,"")</f>
        <v/>
      </c>
      <c r="AA46" t="str">
        <f>IF(AI46&lt;&gt;"",MAX(AA$3:AA45)+1,"")</f>
        <v/>
      </c>
      <c r="AB46" t="str">
        <f>IF(AJ46&lt;&gt;"",MAX(AB$3:AB45)+1,"")</f>
        <v/>
      </c>
      <c r="AC46" t="str">
        <f>IF(AK46&lt;&gt;"",MAX(AC$3:AC45)+1,"")</f>
        <v/>
      </c>
      <c r="AD46" t="str">
        <f>IF(AL46&lt;&gt;"",MAX(AD$3:AD45)+1,"")</f>
        <v/>
      </c>
      <c r="AF46" t="str">
        <f>IF(B46="","",IF(COUNTIF(AF$3:$AI45,B46)=0,B46,""))</f>
        <v/>
      </c>
      <c r="AG46" t="str">
        <f>IF(C46&lt;&gt;"",IF(B46="","",IF($B46='Determinazione classe'!$D$55,IF(COUNTIF(AG$3:$AG45,$C46)=0,$C46,""),"")),"")</f>
        <v/>
      </c>
      <c r="AH46" t="str">
        <f>IF(D46&lt;&gt;"",IF(B46="","",IF(AND($B46='Determinazione classe'!$D$55,$C46='Determinazione classe'!$D$56),IF(COUNTIF(AH$3:AH45,$D46)=0,$D46,""),"")),"")</f>
        <v/>
      </c>
      <c r="AI46" t="str">
        <f>IF(E46&lt;&gt;"",IF(B46="","",IF(AND($B46='Determinazione classe'!$D$55,$C46='Determinazione classe'!$D$56,$D46='Determinazione classe'!$D$57),IF(COUNTIF(AI$3:AI45,$E46)=0,$E46,""),"")),"")</f>
        <v/>
      </c>
      <c r="AJ46" t="str">
        <f>IF(F46&lt;&gt;"",IF(B46="","",IF(AND($B46='Determinazione classe'!$D$55,$C46='Determinazione classe'!$D$56,$D46='Determinazione classe'!$D$57,$E46='Determinazione classe'!$D$58),IF(COUNTIF(AJ$3:AJ45,$F46)=0,$F46,""),"")),"")</f>
        <v/>
      </c>
      <c r="AK46" t="str">
        <f>IF(G46&lt;&gt;"",IF(B46="","",IF(AND($B46='Determinazione classe'!$D$55,$C46='Determinazione classe'!$D$56,$D46='Determinazione classe'!$D$57,$E46='Determinazione classe'!$D$58,$F46='Determinazione classe'!$D$59),IF(COUNTIF(AK$3:AK45,$G46)=0,$G46,""),"")),"")</f>
        <v/>
      </c>
      <c r="AL46" t="str">
        <f>IF(H46&lt;&gt;"",IF(B46="","",IF(AND($B46='Determinazione classe'!$D$55,$C46='Determinazione classe'!$D$56,$D46='Determinazione classe'!$D$57,$E46='Determinazione classe'!$D$58,$F46='Determinazione classe'!$D$59,$G46='Determinazione classe'!$D$60),IF(COUNTIF(AL$3:AL45,$H46)=0,$H46,""),"")),"")</f>
        <v/>
      </c>
      <c r="AR46">
        <f t="shared" si="26"/>
        <v>44</v>
      </c>
      <c r="AS46" s="375" t="str">
        <f t="shared" si="17"/>
        <v/>
      </c>
      <c r="AT46" s="375" t="str">
        <f t="shared" si="18"/>
        <v/>
      </c>
      <c r="AU46" s="375" t="str">
        <f t="shared" si="19"/>
        <v/>
      </c>
      <c r="AV46" s="375" t="str">
        <f t="shared" si="20"/>
        <v/>
      </c>
      <c r="AW46" s="375" t="str">
        <f t="shared" si="21"/>
        <v/>
      </c>
      <c r="AX46" s="375" t="str">
        <f t="shared" si="22"/>
        <v/>
      </c>
      <c r="AY46" s="375" t="str">
        <f t="shared" si="23"/>
        <v/>
      </c>
      <c r="BC46" t="str">
        <f>IF(BK46&lt;&gt;"",MAX(BC$3:BC45)+1,"")</f>
        <v/>
      </c>
      <c r="BD46" t="str">
        <f>IF(BL46&lt;&gt;"",MAX(BD$3:BD45)+1,"")</f>
        <v/>
      </c>
      <c r="BE46" t="str">
        <f>IF(BM46&lt;&gt;"",MAX(BE$3:BE45)+1,"")</f>
        <v/>
      </c>
      <c r="BF46" t="str">
        <f>IF(BN46&lt;&gt;"",MAX(BF$3:BF45)+1,"")</f>
        <v/>
      </c>
      <c r="BG46" t="str">
        <f>IF(BO46&lt;&gt;"",MAX(BG$3:BG45)+1,"")</f>
        <v/>
      </c>
      <c r="BH46" t="str">
        <f>IF(BP46&lt;&gt;"",MAX(BH$3:BH45)+1,"")</f>
        <v/>
      </c>
      <c r="BI46" t="str">
        <f>IF(BQ46&lt;&gt;"",MAX(BI$3:BI45)+1,"")</f>
        <v/>
      </c>
      <c r="BK46" t="str">
        <f>IF(B46&lt;&gt;"",IF(COUNTIF(BK$3:BK45,B46)&gt;0,"",B46),"")</f>
        <v/>
      </c>
      <c r="BL46" t="str">
        <f>IF(C46&lt;&gt;"",IF(COUNTIF(BL$3:BL45,C46)&gt;0,"",C46),"")</f>
        <v/>
      </c>
      <c r="BM46" t="str">
        <f>IF(D46&lt;&gt;"",IF(COUNTIF(BM$3:BM45,D46)&gt;0,"",D46),"")</f>
        <v/>
      </c>
      <c r="BN46" t="str">
        <f>IF(E46&lt;&gt;"",IF(COUNTIF(BN$3:BN45,E46)&gt;0,"",E46),"")</f>
        <v/>
      </c>
      <c r="BO46" t="str">
        <f>IF(F46&lt;&gt;"",IF(COUNTIF(BO$3:BO45,F46)&gt;0,"",F46),"")</f>
        <v/>
      </c>
      <c r="BP46" t="str">
        <f>IF(G46&lt;&gt;"",IF(COUNTIF(BP$3:BP45,G46)&gt;0,"",G46),"")</f>
        <v/>
      </c>
      <c r="BQ46" t="str">
        <f>IF(H46&lt;&gt;"",IF(COUNTIF(BQ$3:BQ45,H46)&gt;0,"",H46),"")</f>
        <v/>
      </c>
    </row>
    <row r="47" spans="1:69" x14ac:dyDescent="0.2">
      <c r="A47" s="342" t="str">
        <f t="shared" si="11"/>
        <v/>
      </c>
      <c r="B47" s="345"/>
      <c r="C47" s="345"/>
      <c r="D47" s="345"/>
      <c r="E47" s="345"/>
      <c r="F47" s="345"/>
      <c r="G47" s="345"/>
      <c r="H47" s="345"/>
      <c r="I47" s="533"/>
      <c r="J47" s="516"/>
      <c r="K47" s="516"/>
      <c r="L47" s="531"/>
      <c r="M47" s="534"/>
      <c r="O47">
        <f t="shared" si="24"/>
        <v>45</v>
      </c>
      <c r="P47" s="375" t="str">
        <f t="shared" si="25"/>
        <v/>
      </c>
      <c r="Q47" s="375" t="str">
        <f t="shared" si="12"/>
        <v/>
      </c>
      <c r="R47" s="375" t="str">
        <f t="shared" si="13"/>
        <v/>
      </c>
      <c r="S47" s="375" t="str">
        <f t="shared" si="27"/>
        <v/>
      </c>
      <c r="T47" s="375" t="str">
        <f t="shared" si="14"/>
        <v/>
      </c>
      <c r="U47" s="375" t="str">
        <f t="shared" si="15"/>
        <v/>
      </c>
      <c r="V47" s="375" t="str">
        <f t="shared" si="16"/>
        <v/>
      </c>
      <c r="X47" t="str">
        <f>IF(AF47&lt;&gt;"",MAX(X$3:X46)+1,"")</f>
        <v/>
      </c>
      <c r="Y47" t="str">
        <f>IF(AG47&lt;&gt;"",MAX(Y$3:Y46)+1,"")</f>
        <v/>
      </c>
      <c r="Z47" t="str">
        <f>IF(AH47&lt;&gt;"",MAX(Z$3:Z46)+1,"")</f>
        <v/>
      </c>
      <c r="AA47" t="str">
        <f>IF(AI47&lt;&gt;"",MAX(AA$3:AA46)+1,"")</f>
        <v/>
      </c>
      <c r="AB47" t="str">
        <f>IF(AJ47&lt;&gt;"",MAX(AB$3:AB46)+1,"")</f>
        <v/>
      </c>
      <c r="AC47" t="str">
        <f>IF(AK47&lt;&gt;"",MAX(AC$3:AC46)+1,"")</f>
        <v/>
      </c>
      <c r="AD47" t="str">
        <f>IF(AL47&lt;&gt;"",MAX(AD$3:AD46)+1,"")</f>
        <v/>
      </c>
      <c r="AF47" t="str">
        <f>IF(B47="","",IF(COUNTIF(AF$3:$AI46,B47)=0,B47,""))</f>
        <v/>
      </c>
      <c r="AG47" t="str">
        <f>IF(C47&lt;&gt;"",IF(B47="","",IF($B47='Determinazione classe'!$D$55,IF(COUNTIF(AG$3:$AG46,$C47)=0,$C47,""),"")),"")</f>
        <v/>
      </c>
      <c r="AH47" t="str">
        <f>IF(D47&lt;&gt;"",IF(B47="","",IF(AND($B47='Determinazione classe'!$D$55,$C47='Determinazione classe'!$D$56),IF(COUNTIF(AH$3:AH46,$D47)=0,$D47,""),"")),"")</f>
        <v/>
      </c>
      <c r="AI47" t="str">
        <f>IF(E47&lt;&gt;"",IF(B47="","",IF(AND($B47='Determinazione classe'!$D$55,$C47='Determinazione classe'!$D$56,$D47='Determinazione classe'!$D$57),IF(COUNTIF(AI$3:AI46,$E47)=0,$E47,""),"")),"")</f>
        <v/>
      </c>
      <c r="AJ47" t="str">
        <f>IF(F47&lt;&gt;"",IF(B47="","",IF(AND($B47='Determinazione classe'!$D$55,$C47='Determinazione classe'!$D$56,$D47='Determinazione classe'!$D$57,$E47='Determinazione classe'!$D$58),IF(COUNTIF(AJ$3:AJ46,$F47)=0,$F47,""),"")),"")</f>
        <v/>
      </c>
      <c r="AK47" t="str">
        <f>IF(G47&lt;&gt;"",IF(B47="","",IF(AND($B47='Determinazione classe'!$D$55,$C47='Determinazione classe'!$D$56,$D47='Determinazione classe'!$D$57,$E47='Determinazione classe'!$D$58,$F47='Determinazione classe'!$D$59),IF(COUNTIF(AK$3:AK46,$G47)=0,$G47,""),"")),"")</f>
        <v/>
      </c>
      <c r="AL47" t="str">
        <f>IF(H47&lt;&gt;"",IF(B47="","",IF(AND($B47='Determinazione classe'!$D$55,$C47='Determinazione classe'!$D$56,$D47='Determinazione classe'!$D$57,$E47='Determinazione classe'!$D$58,$F47='Determinazione classe'!$D$59,$G47='Determinazione classe'!$D$60),IF(COUNTIF(AL$3:AL46,$H47)=0,$H47,""),"")),"")</f>
        <v/>
      </c>
      <c r="AR47">
        <f t="shared" si="26"/>
        <v>45</v>
      </c>
      <c r="AS47" s="375" t="str">
        <f t="shared" si="17"/>
        <v/>
      </c>
      <c r="AT47" s="375" t="str">
        <f t="shared" si="18"/>
        <v/>
      </c>
      <c r="AU47" s="375" t="str">
        <f t="shared" si="19"/>
        <v/>
      </c>
      <c r="AV47" s="375" t="str">
        <f t="shared" si="20"/>
        <v/>
      </c>
      <c r="AW47" s="375" t="str">
        <f t="shared" si="21"/>
        <v/>
      </c>
      <c r="AX47" s="375" t="str">
        <f t="shared" si="22"/>
        <v/>
      </c>
      <c r="AY47" s="375" t="str">
        <f t="shared" si="23"/>
        <v/>
      </c>
      <c r="BC47" t="str">
        <f>IF(BK47&lt;&gt;"",MAX(BC$3:BC46)+1,"")</f>
        <v/>
      </c>
      <c r="BD47" t="str">
        <f>IF(BL47&lt;&gt;"",MAX(BD$3:BD46)+1,"")</f>
        <v/>
      </c>
      <c r="BE47" t="str">
        <f>IF(BM47&lt;&gt;"",MAX(BE$3:BE46)+1,"")</f>
        <v/>
      </c>
      <c r="BF47" t="str">
        <f>IF(BN47&lt;&gt;"",MAX(BF$3:BF46)+1,"")</f>
        <v/>
      </c>
      <c r="BG47" t="str">
        <f>IF(BO47&lt;&gt;"",MAX(BG$3:BG46)+1,"")</f>
        <v/>
      </c>
      <c r="BH47" t="str">
        <f>IF(BP47&lt;&gt;"",MAX(BH$3:BH46)+1,"")</f>
        <v/>
      </c>
      <c r="BI47" t="str">
        <f>IF(BQ47&lt;&gt;"",MAX(BI$3:BI46)+1,"")</f>
        <v/>
      </c>
      <c r="BK47" t="str">
        <f>IF(B47&lt;&gt;"",IF(COUNTIF(BK$3:BK46,B47)&gt;0,"",B47),"")</f>
        <v/>
      </c>
      <c r="BL47" t="str">
        <f>IF(C47&lt;&gt;"",IF(COUNTIF(BL$3:BL46,C47)&gt;0,"",C47),"")</f>
        <v/>
      </c>
      <c r="BM47" t="str">
        <f>IF(D47&lt;&gt;"",IF(COUNTIF(BM$3:BM46,D47)&gt;0,"",D47),"")</f>
        <v/>
      </c>
      <c r="BN47" t="str">
        <f>IF(E47&lt;&gt;"",IF(COUNTIF(BN$3:BN46,E47)&gt;0,"",E47),"")</f>
        <v/>
      </c>
      <c r="BO47" t="str">
        <f>IF(F47&lt;&gt;"",IF(COUNTIF(BO$3:BO46,F47)&gt;0,"",F47),"")</f>
        <v/>
      </c>
      <c r="BP47" t="str">
        <f>IF(G47&lt;&gt;"",IF(COUNTIF(BP$3:BP46,G47)&gt;0,"",G47),"")</f>
        <v/>
      </c>
      <c r="BQ47" t="str">
        <f>IF(H47&lt;&gt;"",IF(COUNTIF(BQ$3:BQ46,H47)&gt;0,"",H47),"")</f>
        <v/>
      </c>
    </row>
    <row r="48" spans="1:69" x14ac:dyDescent="0.2">
      <c r="A48" s="342" t="str">
        <f t="shared" si="11"/>
        <v/>
      </c>
      <c r="B48" s="345"/>
      <c r="C48" s="345"/>
      <c r="D48" s="345"/>
      <c r="E48" s="345"/>
      <c r="F48" s="345"/>
      <c r="G48" s="345"/>
      <c r="H48" s="345"/>
      <c r="I48" s="533"/>
      <c r="J48" s="516"/>
      <c r="K48" s="516"/>
      <c r="L48" s="531"/>
      <c r="M48" s="534"/>
      <c r="O48">
        <f t="shared" si="24"/>
        <v>46</v>
      </c>
      <c r="P48" s="375" t="str">
        <f t="shared" si="25"/>
        <v/>
      </c>
      <c r="Q48" s="375" t="str">
        <f t="shared" si="12"/>
        <v/>
      </c>
      <c r="R48" s="375" t="str">
        <f t="shared" si="13"/>
        <v/>
      </c>
      <c r="S48" s="375" t="str">
        <f t="shared" si="27"/>
        <v/>
      </c>
      <c r="T48" s="375" t="str">
        <f t="shared" si="14"/>
        <v/>
      </c>
      <c r="U48" s="375" t="str">
        <f t="shared" si="15"/>
        <v/>
      </c>
      <c r="V48" s="375" t="str">
        <f t="shared" si="16"/>
        <v/>
      </c>
      <c r="X48" t="str">
        <f>IF(AF48&lt;&gt;"",MAX(X$3:X47)+1,"")</f>
        <v/>
      </c>
      <c r="Y48" t="str">
        <f>IF(AG48&lt;&gt;"",MAX(Y$3:Y47)+1,"")</f>
        <v/>
      </c>
      <c r="Z48" t="str">
        <f>IF(AH48&lt;&gt;"",MAX(Z$3:Z47)+1,"")</f>
        <v/>
      </c>
      <c r="AA48" t="str">
        <f>IF(AI48&lt;&gt;"",MAX(AA$3:AA47)+1,"")</f>
        <v/>
      </c>
      <c r="AB48" t="str">
        <f>IF(AJ48&lt;&gt;"",MAX(AB$3:AB47)+1,"")</f>
        <v/>
      </c>
      <c r="AC48" t="str">
        <f>IF(AK48&lt;&gt;"",MAX(AC$3:AC47)+1,"")</f>
        <v/>
      </c>
      <c r="AD48" t="str">
        <f>IF(AL48&lt;&gt;"",MAX(AD$3:AD47)+1,"")</f>
        <v/>
      </c>
      <c r="AF48" t="str">
        <f>IF(B48="","",IF(COUNTIF(AF$3:$AI47,B48)=0,B48,""))</f>
        <v/>
      </c>
      <c r="AG48" t="str">
        <f>IF(C48&lt;&gt;"",IF(B48="","",IF($B48='Determinazione classe'!$D$55,IF(COUNTIF(AG$3:$AG47,$C48)=0,$C48,""),"")),"")</f>
        <v/>
      </c>
      <c r="AH48" t="str">
        <f>IF(D48&lt;&gt;"",IF(B48="","",IF(AND($B48='Determinazione classe'!$D$55,$C48='Determinazione classe'!$D$56),IF(COUNTIF(AH$3:AH47,$D48)=0,$D48,""),"")),"")</f>
        <v/>
      </c>
      <c r="AI48" t="str">
        <f>IF(E48&lt;&gt;"",IF(B48="","",IF(AND($B48='Determinazione classe'!$D$55,$C48='Determinazione classe'!$D$56,$D48='Determinazione classe'!$D$57),IF(COUNTIF(AI$3:AI47,$E48)=0,$E48,""),"")),"")</f>
        <v/>
      </c>
      <c r="AJ48" t="str">
        <f>IF(F48&lt;&gt;"",IF(B48="","",IF(AND($B48='Determinazione classe'!$D$55,$C48='Determinazione classe'!$D$56,$D48='Determinazione classe'!$D$57,$E48='Determinazione classe'!$D$58),IF(COUNTIF(AJ$3:AJ47,$F48)=0,$F48,""),"")),"")</f>
        <v/>
      </c>
      <c r="AK48" t="str">
        <f>IF(G48&lt;&gt;"",IF(B48="","",IF(AND($B48='Determinazione classe'!$D$55,$C48='Determinazione classe'!$D$56,$D48='Determinazione classe'!$D$57,$E48='Determinazione classe'!$D$58,$F48='Determinazione classe'!$D$59),IF(COUNTIF(AK$3:AK47,$G48)=0,$G48,""),"")),"")</f>
        <v/>
      </c>
      <c r="AL48" t="str">
        <f>IF(H48&lt;&gt;"",IF(B48="","",IF(AND($B48='Determinazione classe'!$D$55,$C48='Determinazione classe'!$D$56,$D48='Determinazione classe'!$D$57,$E48='Determinazione classe'!$D$58,$F48='Determinazione classe'!$D$59,$G48='Determinazione classe'!$D$60),IF(COUNTIF(AL$3:AL47,$H48)=0,$H48,""),"")),"")</f>
        <v/>
      </c>
      <c r="AR48">
        <f t="shared" si="26"/>
        <v>46</v>
      </c>
      <c r="AS48" s="375" t="str">
        <f t="shared" si="17"/>
        <v/>
      </c>
      <c r="AT48" s="375" t="str">
        <f t="shared" si="18"/>
        <v/>
      </c>
      <c r="AU48" s="375" t="str">
        <f t="shared" si="19"/>
        <v/>
      </c>
      <c r="AV48" s="375" t="str">
        <f t="shared" si="20"/>
        <v/>
      </c>
      <c r="AW48" s="375" t="str">
        <f t="shared" si="21"/>
        <v/>
      </c>
      <c r="AX48" s="375" t="str">
        <f t="shared" si="22"/>
        <v/>
      </c>
      <c r="AY48" s="375" t="str">
        <f t="shared" si="23"/>
        <v/>
      </c>
      <c r="BC48" t="str">
        <f>IF(BK48&lt;&gt;"",MAX(BC$3:BC47)+1,"")</f>
        <v/>
      </c>
      <c r="BD48" t="str">
        <f>IF(BL48&lt;&gt;"",MAX(BD$3:BD47)+1,"")</f>
        <v/>
      </c>
      <c r="BE48" t="str">
        <f>IF(BM48&lt;&gt;"",MAX(BE$3:BE47)+1,"")</f>
        <v/>
      </c>
      <c r="BF48" t="str">
        <f>IF(BN48&lt;&gt;"",MAX(BF$3:BF47)+1,"")</f>
        <v/>
      </c>
      <c r="BG48" t="str">
        <f>IF(BO48&lt;&gt;"",MAX(BG$3:BG47)+1,"")</f>
        <v/>
      </c>
      <c r="BH48" t="str">
        <f>IF(BP48&lt;&gt;"",MAX(BH$3:BH47)+1,"")</f>
        <v/>
      </c>
      <c r="BI48" t="str">
        <f>IF(BQ48&lt;&gt;"",MAX(BI$3:BI47)+1,"")</f>
        <v/>
      </c>
      <c r="BK48" t="str">
        <f>IF(B48&lt;&gt;"",IF(COUNTIF(BK$3:BK47,B48)&gt;0,"",B48),"")</f>
        <v/>
      </c>
      <c r="BL48" t="str">
        <f>IF(C48&lt;&gt;"",IF(COUNTIF(BL$3:BL47,C48)&gt;0,"",C48),"")</f>
        <v/>
      </c>
      <c r="BM48" t="str">
        <f>IF(D48&lt;&gt;"",IF(COUNTIF(BM$3:BM47,D48)&gt;0,"",D48),"")</f>
        <v/>
      </c>
      <c r="BN48" t="str">
        <f>IF(E48&lt;&gt;"",IF(COUNTIF(BN$3:BN47,E48)&gt;0,"",E48),"")</f>
        <v/>
      </c>
      <c r="BO48" t="str">
        <f>IF(F48&lt;&gt;"",IF(COUNTIF(BO$3:BO47,F48)&gt;0,"",F48),"")</f>
        <v/>
      </c>
      <c r="BP48" t="str">
        <f>IF(G48&lt;&gt;"",IF(COUNTIF(BP$3:BP47,G48)&gt;0,"",G48),"")</f>
        <v/>
      </c>
      <c r="BQ48" t="str">
        <f>IF(H48&lt;&gt;"",IF(COUNTIF(BQ$3:BQ47,H48)&gt;0,"",H48),"")</f>
        <v/>
      </c>
    </row>
    <row r="49" spans="1:69" x14ac:dyDescent="0.2">
      <c r="A49" s="342" t="str">
        <f t="shared" si="11"/>
        <v/>
      </c>
      <c r="B49" s="345"/>
      <c r="C49" s="345"/>
      <c r="D49" s="345"/>
      <c r="E49" s="345"/>
      <c r="F49" s="345"/>
      <c r="G49" s="345"/>
      <c r="H49" s="345"/>
      <c r="I49" s="533"/>
      <c r="J49" s="516"/>
      <c r="K49" s="516"/>
      <c r="L49" s="531"/>
      <c r="M49" s="534"/>
      <c r="O49">
        <f t="shared" si="24"/>
        <v>47</v>
      </c>
      <c r="P49" s="375" t="str">
        <f t="shared" si="25"/>
        <v/>
      </c>
      <c r="Q49" s="375" t="str">
        <f t="shared" si="12"/>
        <v/>
      </c>
      <c r="R49" s="375" t="str">
        <f t="shared" si="13"/>
        <v/>
      </c>
      <c r="S49" s="375" t="str">
        <f t="shared" si="27"/>
        <v/>
      </c>
      <c r="T49" s="375" t="str">
        <f t="shared" si="14"/>
        <v/>
      </c>
      <c r="U49" s="375" t="str">
        <f t="shared" si="15"/>
        <v/>
      </c>
      <c r="V49" s="375" t="str">
        <f t="shared" si="16"/>
        <v/>
      </c>
      <c r="X49" t="str">
        <f>IF(AF49&lt;&gt;"",MAX(X$3:X48)+1,"")</f>
        <v/>
      </c>
      <c r="Y49" t="str">
        <f>IF(AG49&lt;&gt;"",MAX(Y$3:Y48)+1,"")</f>
        <v/>
      </c>
      <c r="Z49" t="str">
        <f>IF(AH49&lt;&gt;"",MAX(Z$3:Z48)+1,"")</f>
        <v/>
      </c>
      <c r="AA49" t="str">
        <f>IF(AI49&lt;&gt;"",MAX(AA$3:AA48)+1,"")</f>
        <v/>
      </c>
      <c r="AB49" t="str">
        <f>IF(AJ49&lt;&gt;"",MAX(AB$3:AB48)+1,"")</f>
        <v/>
      </c>
      <c r="AC49" t="str">
        <f>IF(AK49&lt;&gt;"",MAX(AC$3:AC48)+1,"")</f>
        <v/>
      </c>
      <c r="AD49" t="str">
        <f>IF(AL49&lt;&gt;"",MAX(AD$3:AD48)+1,"")</f>
        <v/>
      </c>
      <c r="AF49" t="str">
        <f>IF(B49="","",IF(COUNTIF(AF$3:$AI48,B49)=0,B49,""))</f>
        <v/>
      </c>
      <c r="AG49" t="str">
        <f>IF(C49&lt;&gt;"",IF(B49="","",IF($B49='Determinazione classe'!$D$55,IF(COUNTIF(AG$3:$AG48,$C49)=0,$C49,""),"")),"")</f>
        <v/>
      </c>
      <c r="AH49" t="str">
        <f>IF(D49&lt;&gt;"",IF(B49="","",IF(AND($B49='Determinazione classe'!$D$55,$C49='Determinazione classe'!$D$56),IF(COUNTIF(AH$3:AH48,$D49)=0,$D49,""),"")),"")</f>
        <v/>
      </c>
      <c r="AI49" t="str">
        <f>IF(E49&lt;&gt;"",IF(B49="","",IF(AND($B49='Determinazione classe'!$D$55,$C49='Determinazione classe'!$D$56,$D49='Determinazione classe'!$D$57),IF(COUNTIF(AI$3:AI48,$E49)=0,$E49,""),"")),"")</f>
        <v/>
      </c>
      <c r="AJ49" t="str">
        <f>IF(F49&lt;&gt;"",IF(B49="","",IF(AND($B49='Determinazione classe'!$D$55,$C49='Determinazione classe'!$D$56,$D49='Determinazione classe'!$D$57,$E49='Determinazione classe'!$D$58),IF(COUNTIF(AJ$3:AJ48,$F49)=0,$F49,""),"")),"")</f>
        <v/>
      </c>
      <c r="AK49" t="str">
        <f>IF(G49&lt;&gt;"",IF(B49="","",IF(AND($B49='Determinazione classe'!$D$55,$C49='Determinazione classe'!$D$56,$D49='Determinazione classe'!$D$57,$E49='Determinazione classe'!$D$58,$F49='Determinazione classe'!$D$59),IF(COUNTIF(AK$3:AK48,$G49)=0,$G49,""),"")),"")</f>
        <v/>
      </c>
      <c r="AL49" t="str">
        <f>IF(H49&lt;&gt;"",IF(B49="","",IF(AND($B49='Determinazione classe'!$D$55,$C49='Determinazione classe'!$D$56,$D49='Determinazione classe'!$D$57,$E49='Determinazione classe'!$D$58,$F49='Determinazione classe'!$D$59,$G49='Determinazione classe'!$D$60),IF(COUNTIF(AL$3:AL48,$H49)=0,$H49,""),"")),"")</f>
        <v/>
      </c>
      <c r="AR49">
        <f t="shared" si="26"/>
        <v>47</v>
      </c>
      <c r="AS49" s="375" t="str">
        <f t="shared" si="17"/>
        <v/>
      </c>
      <c r="AT49" s="375" t="str">
        <f t="shared" si="18"/>
        <v/>
      </c>
      <c r="AU49" s="375" t="str">
        <f t="shared" si="19"/>
        <v/>
      </c>
      <c r="AV49" s="375" t="str">
        <f t="shared" si="20"/>
        <v/>
      </c>
      <c r="AW49" s="375" t="str">
        <f t="shared" si="21"/>
        <v/>
      </c>
      <c r="AX49" s="375" t="str">
        <f t="shared" si="22"/>
        <v/>
      </c>
      <c r="AY49" s="375" t="str">
        <f t="shared" si="23"/>
        <v/>
      </c>
      <c r="BC49" t="str">
        <f>IF(BK49&lt;&gt;"",MAX(BC$3:BC48)+1,"")</f>
        <v/>
      </c>
      <c r="BD49" t="str">
        <f>IF(BL49&lt;&gt;"",MAX(BD$3:BD48)+1,"")</f>
        <v/>
      </c>
      <c r="BE49" t="str">
        <f>IF(BM49&lt;&gt;"",MAX(BE$3:BE48)+1,"")</f>
        <v/>
      </c>
      <c r="BF49" t="str">
        <f>IF(BN49&lt;&gt;"",MAX(BF$3:BF48)+1,"")</f>
        <v/>
      </c>
      <c r="BG49" t="str">
        <f>IF(BO49&lt;&gt;"",MAX(BG$3:BG48)+1,"")</f>
        <v/>
      </c>
      <c r="BH49" t="str">
        <f>IF(BP49&lt;&gt;"",MAX(BH$3:BH48)+1,"")</f>
        <v/>
      </c>
      <c r="BI49" t="str">
        <f>IF(BQ49&lt;&gt;"",MAX(BI$3:BI48)+1,"")</f>
        <v/>
      </c>
      <c r="BK49" t="str">
        <f>IF(B49&lt;&gt;"",IF(COUNTIF(BK$3:BK48,B49)&gt;0,"",B49),"")</f>
        <v/>
      </c>
      <c r="BL49" t="str">
        <f>IF(C49&lt;&gt;"",IF(COUNTIF(BL$3:BL48,C49)&gt;0,"",C49),"")</f>
        <v/>
      </c>
      <c r="BM49" t="str">
        <f>IF(D49&lt;&gt;"",IF(COUNTIF(BM$3:BM48,D49)&gt;0,"",D49),"")</f>
        <v/>
      </c>
      <c r="BN49" t="str">
        <f>IF(E49&lt;&gt;"",IF(COUNTIF(BN$3:BN48,E49)&gt;0,"",E49),"")</f>
        <v/>
      </c>
      <c r="BO49" t="str">
        <f>IF(F49&lt;&gt;"",IF(COUNTIF(BO$3:BO48,F49)&gt;0,"",F49),"")</f>
        <v/>
      </c>
      <c r="BP49" t="str">
        <f>IF(G49&lt;&gt;"",IF(COUNTIF(BP$3:BP48,G49)&gt;0,"",G49),"")</f>
        <v/>
      </c>
      <c r="BQ49" t="str">
        <f>IF(H49&lt;&gt;"",IF(COUNTIF(BQ$3:BQ48,H49)&gt;0,"",H49),"")</f>
        <v/>
      </c>
    </row>
    <row r="50" spans="1:69" x14ac:dyDescent="0.2">
      <c r="A50" s="342" t="str">
        <f t="shared" si="11"/>
        <v/>
      </c>
      <c r="B50" s="345"/>
      <c r="C50" s="345"/>
      <c r="D50" s="345"/>
      <c r="E50" s="345"/>
      <c r="F50" s="345"/>
      <c r="G50" s="345"/>
      <c r="H50" s="345"/>
      <c r="I50" s="533"/>
      <c r="J50" s="516"/>
      <c r="K50" s="516"/>
      <c r="L50" s="531"/>
      <c r="M50" s="534"/>
      <c r="O50">
        <f t="shared" si="24"/>
        <v>48</v>
      </c>
      <c r="P50" s="375" t="str">
        <f t="shared" si="25"/>
        <v/>
      </c>
      <c r="Q50" s="375" t="str">
        <f t="shared" si="12"/>
        <v/>
      </c>
      <c r="R50" s="375" t="str">
        <f t="shared" si="13"/>
        <v/>
      </c>
      <c r="S50" s="375" t="str">
        <f t="shared" si="27"/>
        <v/>
      </c>
      <c r="T50" s="375" t="str">
        <f t="shared" si="14"/>
        <v/>
      </c>
      <c r="U50" s="375" t="str">
        <f t="shared" si="15"/>
        <v/>
      </c>
      <c r="V50" s="375" t="str">
        <f t="shared" si="16"/>
        <v/>
      </c>
      <c r="X50" t="str">
        <f>IF(AF50&lt;&gt;"",MAX(X$3:X49)+1,"")</f>
        <v/>
      </c>
      <c r="Y50" t="str">
        <f>IF(AG50&lt;&gt;"",MAX(Y$3:Y49)+1,"")</f>
        <v/>
      </c>
      <c r="Z50" t="str">
        <f>IF(AH50&lt;&gt;"",MAX(Z$3:Z49)+1,"")</f>
        <v/>
      </c>
      <c r="AA50" t="str">
        <f>IF(AI50&lt;&gt;"",MAX(AA$3:AA49)+1,"")</f>
        <v/>
      </c>
      <c r="AB50" t="str">
        <f>IF(AJ50&lt;&gt;"",MAX(AB$3:AB49)+1,"")</f>
        <v/>
      </c>
      <c r="AC50" t="str">
        <f>IF(AK50&lt;&gt;"",MAX(AC$3:AC49)+1,"")</f>
        <v/>
      </c>
      <c r="AD50" t="str">
        <f>IF(AL50&lt;&gt;"",MAX(AD$3:AD49)+1,"")</f>
        <v/>
      </c>
      <c r="AF50" t="str">
        <f>IF(B50="","",IF(COUNTIF(AF$3:$AI49,B50)=0,B50,""))</f>
        <v/>
      </c>
      <c r="AG50" t="str">
        <f>IF(C50&lt;&gt;"",IF(B50="","",IF($B50='Determinazione classe'!$D$55,IF(COUNTIF(AG$3:$AG49,$C50)=0,$C50,""),"")),"")</f>
        <v/>
      </c>
      <c r="AH50" t="str">
        <f>IF(D50&lt;&gt;"",IF(B50="","",IF(AND($B50='Determinazione classe'!$D$55,$C50='Determinazione classe'!$D$56),IF(COUNTIF(AH$3:AH49,$D50)=0,$D50,""),"")),"")</f>
        <v/>
      </c>
      <c r="AI50" t="str">
        <f>IF(E50&lt;&gt;"",IF(B50="","",IF(AND($B50='Determinazione classe'!$D$55,$C50='Determinazione classe'!$D$56,$D50='Determinazione classe'!$D$57),IF(COUNTIF(AI$3:AI49,$E50)=0,$E50,""),"")),"")</f>
        <v/>
      </c>
      <c r="AJ50" t="str">
        <f>IF(F50&lt;&gt;"",IF(B50="","",IF(AND($B50='Determinazione classe'!$D$55,$C50='Determinazione classe'!$D$56,$D50='Determinazione classe'!$D$57,$E50='Determinazione classe'!$D$58),IF(COUNTIF(AJ$3:AJ49,$F50)=0,$F50,""),"")),"")</f>
        <v/>
      </c>
      <c r="AK50" t="str">
        <f>IF(G50&lt;&gt;"",IF(B50="","",IF(AND($B50='Determinazione classe'!$D$55,$C50='Determinazione classe'!$D$56,$D50='Determinazione classe'!$D$57,$E50='Determinazione classe'!$D$58,$F50='Determinazione classe'!$D$59),IF(COUNTIF(AK$3:AK49,$G50)=0,$G50,""),"")),"")</f>
        <v/>
      </c>
      <c r="AL50" t="str">
        <f>IF(H50&lt;&gt;"",IF(B50="","",IF(AND($B50='Determinazione classe'!$D$55,$C50='Determinazione classe'!$D$56,$D50='Determinazione classe'!$D$57,$E50='Determinazione classe'!$D$58,$F50='Determinazione classe'!$D$59,$G50='Determinazione classe'!$D$60),IF(COUNTIF(AL$3:AL49,$H50)=0,$H50,""),"")),"")</f>
        <v/>
      </c>
      <c r="AR50">
        <f t="shared" si="26"/>
        <v>48</v>
      </c>
      <c r="AS50" s="375" t="str">
        <f t="shared" si="17"/>
        <v/>
      </c>
      <c r="AT50" s="375" t="str">
        <f t="shared" si="18"/>
        <v/>
      </c>
      <c r="AU50" s="375" t="str">
        <f t="shared" si="19"/>
        <v/>
      </c>
      <c r="AV50" s="375" t="str">
        <f t="shared" si="20"/>
        <v/>
      </c>
      <c r="AW50" s="375" t="str">
        <f t="shared" si="21"/>
        <v/>
      </c>
      <c r="AX50" s="375" t="str">
        <f t="shared" si="22"/>
        <v/>
      </c>
      <c r="AY50" s="375" t="str">
        <f t="shared" si="23"/>
        <v/>
      </c>
      <c r="BC50" t="str">
        <f>IF(BK50&lt;&gt;"",MAX(BC$3:BC49)+1,"")</f>
        <v/>
      </c>
      <c r="BD50" t="str">
        <f>IF(BL50&lt;&gt;"",MAX(BD$3:BD49)+1,"")</f>
        <v/>
      </c>
      <c r="BE50" t="str">
        <f>IF(BM50&lt;&gt;"",MAX(BE$3:BE49)+1,"")</f>
        <v/>
      </c>
      <c r="BF50" t="str">
        <f>IF(BN50&lt;&gt;"",MAX(BF$3:BF49)+1,"")</f>
        <v/>
      </c>
      <c r="BG50" t="str">
        <f>IF(BO50&lt;&gt;"",MAX(BG$3:BG49)+1,"")</f>
        <v/>
      </c>
      <c r="BH50" t="str">
        <f>IF(BP50&lt;&gt;"",MAX(BH$3:BH49)+1,"")</f>
        <v/>
      </c>
      <c r="BI50" t="str">
        <f>IF(BQ50&lt;&gt;"",MAX(BI$3:BI49)+1,"")</f>
        <v/>
      </c>
      <c r="BK50" t="str">
        <f>IF(B50&lt;&gt;"",IF(COUNTIF(BK$3:BK49,B50)&gt;0,"",B50),"")</f>
        <v/>
      </c>
      <c r="BL50" t="str">
        <f>IF(C50&lt;&gt;"",IF(COUNTIF(BL$3:BL49,C50)&gt;0,"",C50),"")</f>
        <v/>
      </c>
      <c r="BM50" t="str">
        <f>IF(D50&lt;&gt;"",IF(COUNTIF(BM$3:BM49,D50)&gt;0,"",D50),"")</f>
        <v/>
      </c>
      <c r="BN50" t="str">
        <f>IF(E50&lt;&gt;"",IF(COUNTIF(BN$3:BN49,E50)&gt;0,"",E50),"")</f>
        <v/>
      </c>
      <c r="BO50" t="str">
        <f>IF(F50&lt;&gt;"",IF(COUNTIF(BO$3:BO49,F50)&gt;0,"",F50),"")</f>
        <v/>
      </c>
      <c r="BP50" t="str">
        <f>IF(G50&lt;&gt;"",IF(COUNTIF(BP$3:BP49,G50)&gt;0,"",G50),"")</f>
        <v/>
      </c>
      <c r="BQ50" t="str">
        <f>IF(H50&lt;&gt;"",IF(COUNTIF(BQ$3:BQ49,H50)&gt;0,"",H50),"")</f>
        <v/>
      </c>
    </row>
    <row r="51" spans="1:69" x14ac:dyDescent="0.2">
      <c r="A51" s="342" t="str">
        <f t="shared" si="11"/>
        <v/>
      </c>
      <c r="B51" s="345"/>
      <c r="C51" s="345"/>
      <c r="D51" s="345"/>
      <c r="E51" s="345"/>
      <c r="F51" s="345"/>
      <c r="G51" s="345"/>
      <c r="H51" s="345"/>
      <c r="I51" s="533"/>
      <c r="J51" s="516"/>
      <c r="K51" s="516"/>
      <c r="L51" s="531"/>
      <c r="M51" s="534"/>
      <c r="O51">
        <f t="shared" si="24"/>
        <v>49</v>
      </c>
      <c r="P51" s="375" t="str">
        <f t="shared" si="25"/>
        <v/>
      </c>
      <c r="Q51" s="375" t="str">
        <f t="shared" si="12"/>
        <v/>
      </c>
      <c r="R51" s="375" t="str">
        <f t="shared" si="13"/>
        <v/>
      </c>
      <c r="S51" s="375" t="str">
        <f t="shared" si="27"/>
        <v/>
      </c>
      <c r="T51" s="375" t="str">
        <f t="shared" si="14"/>
        <v/>
      </c>
      <c r="U51" s="375" t="str">
        <f t="shared" si="15"/>
        <v/>
      </c>
      <c r="V51" s="375" t="str">
        <f t="shared" si="16"/>
        <v/>
      </c>
      <c r="X51" t="str">
        <f>IF(AF51&lt;&gt;"",MAX(X$3:X50)+1,"")</f>
        <v/>
      </c>
      <c r="Y51" t="str">
        <f>IF(AG51&lt;&gt;"",MAX(Y$3:Y50)+1,"")</f>
        <v/>
      </c>
      <c r="Z51" t="str">
        <f>IF(AH51&lt;&gt;"",MAX(Z$3:Z50)+1,"")</f>
        <v/>
      </c>
      <c r="AA51" t="str">
        <f>IF(AI51&lt;&gt;"",MAX(AA$3:AA50)+1,"")</f>
        <v/>
      </c>
      <c r="AB51" t="str">
        <f>IF(AJ51&lt;&gt;"",MAX(AB$3:AB50)+1,"")</f>
        <v/>
      </c>
      <c r="AC51" t="str">
        <f>IF(AK51&lt;&gt;"",MAX(AC$3:AC50)+1,"")</f>
        <v/>
      </c>
      <c r="AD51" t="str">
        <f>IF(AL51&lt;&gt;"",MAX(AD$3:AD50)+1,"")</f>
        <v/>
      </c>
      <c r="AF51" t="str">
        <f>IF(B51="","",IF(COUNTIF(AF$3:$AI50,B51)=0,B51,""))</f>
        <v/>
      </c>
      <c r="AG51" t="str">
        <f>IF(C51&lt;&gt;"",IF(B51="","",IF($B51='Determinazione classe'!$D$55,IF(COUNTIF(AG$3:$AG50,$C51)=0,$C51,""),"")),"")</f>
        <v/>
      </c>
      <c r="AH51" t="str">
        <f>IF(D51&lt;&gt;"",IF(B51="","",IF(AND($B51='Determinazione classe'!$D$55,$C51='Determinazione classe'!$D$56),IF(COUNTIF(AH$3:AH50,$D51)=0,$D51,""),"")),"")</f>
        <v/>
      </c>
      <c r="AI51" t="str">
        <f>IF(E51&lt;&gt;"",IF(B51="","",IF(AND($B51='Determinazione classe'!$D$55,$C51='Determinazione classe'!$D$56,$D51='Determinazione classe'!$D$57),IF(COUNTIF(AI$3:AI50,$E51)=0,$E51,""),"")),"")</f>
        <v/>
      </c>
      <c r="AJ51" t="str">
        <f>IF(F51&lt;&gt;"",IF(B51="","",IF(AND($B51='Determinazione classe'!$D$55,$C51='Determinazione classe'!$D$56,$D51='Determinazione classe'!$D$57,$E51='Determinazione classe'!$D$58),IF(COUNTIF(AJ$3:AJ50,$F51)=0,$F51,""),"")),"")</f>
        <v/>
      </c>
      <c r="AK51" t="str">
        <f>IF(G51&lt;&gt;"",IF(B51="","",IF(AND($B51='Determinazione classe'!$D$55,$C51='Determinazione classe'!$D$56,$D51='Determinazione classe'!$D$57,$E51='Determinazione classe'!$D$58,$F51='Determinazione classe'!$D$59),IF(COUNTIF(AK$3:AK50,$G51)=0,$G51,""),"")),"")</f>
        <v/>
      </c>
      <c r="AL51" t="str">
        <f>IF(H51&lt;&gt;"",IF(B51="","",IF(AND($B51='Determinazione classe'!$D$55,$C51='Determinazione classe'!$D$56,$D51='Determinazione classe'!$D$57,$E51='Determinazione classe'!$D$58,$F51='Determinazione classe'!$D$59,$G51='Determinazione classe'!$D$60),IF(COUNTIF(AL$3:AL50,$H51)=0,$H51,""),"")),"")</f>
        <v/>
      </c>
      <c r="AR51">
        <f t="shared" si="26"/>
        <v>49</v>
      </c>
      <c r="AS51" s="375" t="str">
        <f t="shared" si="17"/>
        <v/>
      </c>
      <c r="AT51" s="375" t="str">
        <f t="shared" si="18"/>
        <v/>
      </c>
      <c r="AU51" s="375" t="str">
        <f t="shared" si="19"/>
        <v/>
      </c>
      <c r="AV51" s="375" t="str">
        <f t="shared" si="20"/>
        <v/>
      </c>
      <c r="AW51" s="375" t="str">
        <f t="shared" si="21"/>
        <v/>
      </c>
      <c r="AX51" s="375" t="str">
        <f t="shared" si="22"/>
        <v/>
      </c>
      <c r="AY51" s="375" t="str">
        <f t="shared" si="23"/>
        <v/>
      </c>
      <c r="BC51" t="str">
        <f>IF(BK51&lt;&gt;"",MAX(BC$3:BC50)+1,"")</f>
        <v/>
      </c>
      <c r="BD51" t="str">
        <f>IF(BL51&lt;&gt;"",MAX(BD$3:BD50)+1,"")</f>
        <v/>
      </c>
      <c r="BE51" t="str">
        <f>IF(BM51&lt;&gt;"",MAX(BE$3:BE50)+1,"")</f>
        <v/>
      </c>
      <c r="BF51" t="str">
        <f>IF(BN51&lt;&gt;"",MAX(BF$3:BF50)+1,"")</f>
        <v/>
      </c>
      <c r="BG51" t="str">
        <f>IF(BO51&lt;&gt;"",MAX(BG$3:BG50)+1,"")</f>
        <v/>
      </c>
      <c r="BH51" t="str">
        <f>IF(BP51&lt;&gt;"",MAX(BH$3:BH50)+1,"")</f>
        <v/>
      </c>
      <c r="BI51" t="str">
        <f>IF(BQ51&lt;&gt;"",MAX(BI$3:BI50)+1,"")</f>
        <v/>
      </c>
      <c r="BK51" t="str">
        <f>IF(B51&lt;&gt;"",IF(COUNTIF(BK$3:BK50,B51)&gt;0,"",B51),"")</f>
        <v/>
      </c>
      <c r="BL51" t="str">
        <f>IF(C51&lt;&gt;"",IF(COUNTIF(BL$3:BL50,C51)&gt;0,"",C51),"")</f>
        <v/>
      </c>
      <c r="BM51" t="str">
        <f>IF(D51&lt;&gt;"",IF(COUNTIF(BM$3:BM50,D51)&gt;0,"",D51),"")</f>
        <v/>
      </c>
      <c r="BN51" t="str">
        <f>IF(E51&lt;&gt;"",IF(COUNTIF(BN$3:BN50,E51)&gt;0,"",E51),"")</f>
        <v/>
      </c>
      <c r="BO51" t="str">
        <f>IF(F51&lt;&gt;"",IF(COUNTIF(BO$3:BO50,F51)&gt;0,"",F51),"")</f>
        <v/>
      </c>
      <c r="BP51" t="str">
        <f>IF(G51&lt;&gt;"",IF(COUNTIF(BP$3:BP50,G51)&gt;0,"",G51),"")</f>
        <v/>
      </c>
      <c r="BQ51" t="str">
        <f>IF(H51&lt;&gt;"",IF(COUNTIF(BQ$3:BQ50,H51)&gt;0,"",H51),"")</f>
        <v/>
      </c>
    </row>
    <row r="52" spans="1:69" x14ac:dyDescent="0.2">
      <c r="A52" s="342" t="str">
        <f t="shared" si="11"/>
        <v/>
      </c>
      <c r="B52" s="345"/>
      <c r="C52" s="345"/>
      <c r="D52" s="345"/>
      <c r="E52" s="345"/>
      <c r="F52" s="345"/>
      <c r="G52" s="345"/>
      <c r="H52" s="345"/>
      <c r="I52" s="533"/>
      <c r="J52" s="516"/>
      <c r="K52" s="516"/>
      <c r="L52" s="531"/>
      <c r="M52" s="534"/>
      <c r="O52">
        <f t="shared" si="24"/>
        <v>50</v>
      </c>
      <c r="P52" s="375" t="str">
        <f t="shared" si="25"/>
        <v/>
      </c>
      <c r="Q52" s="375" t="str">
        <f t="shared" si="12"/>
        <v/>
      </c>
      <c r="R52" s="375" t="str">
        <f t="shared" si="13"/>
        <v/>
      </c>
      <c r="S52" s="375" t="str">
        <f t="shared" si="27"/>
        <v/>
      </c>
      <c r="T52" s="375" t="str">
        <f t="shared" si="14"/>
        <v/>
      </c>
      <c r="U52" s="375" t="str">
        <f t="shared" si="15"/>
        <v/>
      </c>
      <c r="V52" s="375" t="str">
        <f t="shared" si="16"/>
        <v/>
      </c>
      <c r="X52" t="str">
        <f>IF(AF52&lt;&gt;"",MAX(X$3:X51)+1,"")</f>
        <v/>
      </c>
      <c r="Y52" t="str">
        <f>IF(AG52&lt;&gt;"",MAX(Y$3:Y51)+1,"")</f>
        <v/>
      </c>
      <c r="Z52" t="str">
        <f>IF(AH52&lt;&gt;"",MAX(Z$3:Z51)+1,"")</f>
        <v/>
      </c>
      <c r="AA52" t="str">
        <f>IF(AI52&lt;&gt;"",MAX(AA$3:AA51)+1,"")</f>
        <v/>
      </c>
      <c r="AB52" t="str">
        <f>IF(AJ52&lt;&gt;"",MAX(AB$3:AB51)+1,"")</f>
        <v/>
      </c>
      <c r="AC52" t="str">
        <f>IF(AK52&lt;&gt;"",MAX(AC$3:AC51)+1,"")</f>
        <v/>
      </c>
      <c r="AD52" t="str">
        <f>IF(AL52&lt;&gt;"",MAX(AD$3:AD51)+1,"")</f>
        <v/>
      </c>
      <c r="AF52" t="str">
        <f>IF(B52="","",IF(COUNTIF(AF$3:$AI51,B52)=0,B52,""))</f>
        <v/>
      </c>
      <c r="AG52" t="str">
        <f>IF(C52&lt;&gt;"",IF(B52="","",IF($B52='Determinazione classe'!$D$55,IF(COUNTIF(AG$3:$AG51,$C52)=0,$C52,""),"")),"")</f>
        <v/>
      </c>
      <c r="AH52" t="str">
        <f>IF(D52&lt;&gt;"",IF(B52="","",IF(AND($B52='Determinazione classe'!$D$55,$C52='Determinazione classe'!$D$56),IF(COUNTIF(AH$3:AH51,$D52)=0,$D52,""),"")),"")</f>
        <v/>
      </c>
      <c r="AI52" t="str">
        <f>IF(E52&lt;&gt;"",IF(B52="","",IF(AND($B52='Determinazione classe'!$D$55,$C52='Determinazione classe'!$D$56,$D52='Determinazione classe'!$D$57),IF(COUNTIF(AI$3:AI51,$E52)=0,$E52,""),"")),"")</f>
        <v/>
      </c>
      <c r="AJ52" t="str">
        <f>IF(F52&lt;&gt;"",IF(B52="","",IF(AND($B52='Determinazione classe'!$D$55,$C52='Determinazione classe'!$D$56,$D52='Determinazione classe'!$D$57,$E52='Determinazione classe'!$D$58),IF(COUNTIF(AJ$3:AJ51,$F52)=0,$F52,""),"")),"")</f>
        <v/>
      </c>
      <c r="AK52" t="str">
        <f>IF(G52&lt;&gt;"",IF(B52="","",IF(AND($B52='Determinazione classe'!$D$55,$C52='Determinazione classe'!$D$56,$D52='Determinazione classe'!$D$57,$E52='Determinazione classe'!$D$58,$F52='Determinazione classe'!$D$59),IF(COUNTIF(AK$3:AK51,$G52)=0,$G52,""),"")),"")</f>
        <v/>
      </c>
      <c r="AL52" t="str">
        <f>IF(H52&lt;&gt;"",IF(B52="","",IF(AND($B52='Determinazione classe'!$D$55,$C52='Determinazione classe'!$D$56,$D52='Determinazione classe'!$D$57,$E52='Determinazione classe'!$D$58,$F52='Determinazione classe'!$D$59,$G52='Determinazione classe'!$D$60),IF(COUNTIF(AL$3:AL51,$H52)=0,$H52,""),"")),"")</f>
        <v/>
      </c>
      <c r="AR52">
        <f t="shared" si="26"/>
        <v>50</v>
      </c>
      <c r="AS52" s="375" t="str">
        <f t="shared" si="17"/>
        <v/>
      </c>
      <c r="AT52" s="375" t="str">
        <f t="shared" si="18"/>
        <v/>
      </c>
      <c r="AU52" s="375" t="str">
        <f t="shared" si="19"/>
        <v/>
      </c>
      <c r="AV52" s="375" t="str">
        <f t="shared" si="20"/>
        <v/>
      </c>
      <c r="AW52" s="375" t="str">
        <f t="shared" si="21"/>
        <v/>
      </c>
      <c r="AX52" s="375" t="str">
        <f t="shared" si="22"/>
        <v/>
      </c>
      <c r="AY52" s="375" t="str">
        <f t="shared" si="23"/>
        <v/>
      </c>
      <c r="BC52" t="str">
        <f>IF(BK52&lt;&gt;"",MAX(BC$3:BC51)+1,"")</f>
        <v/>
      </c>
      <c r="BD52" t="str">
        <f>IF(BL52&lt;&gt;"",MAX(BD$3:BD51)+1,"")</f>
        <v/>
      </c>
      <c r="BE52" t="str">
        <f>IF(BM52&lt;&gt;"",MAX(BE$3:BE51)+1,"")</f>
        <v/>
      </c>
      <c r="BF52" t="str">
        <f>IF(BN52&lt;&gt;"",MAX(BF$3:BF51)+1,"")</f>
        <v/>
      </c>
      <c r="BG52" t="str">
        <f>IF(BO52&lt;&gt;"",MAX(BG$3:BG51)+1,"")</f>
        <v/>
      </c>
      <c r="BH52" t="str">
        <f>IF(BP52&lt;&gt;"",MAX(BH$3:BH51)+1,"")</f>
        <v/>
      </c>
      <c r="BI52" t="str">
        <f>IF(BQ52&lt;&gt;"",MAX(BI$3:BI51)+1,"")</f>
        <v/>
      </c>
      <c r="BK52" t="str">
        <f>IF(B52&lt;&gt;"",IF(COUNTIF(BK$3:BK51,B52)&gt;0,"",B52),"")</f>
        <v/>
      </c>
      <c r="BL52" t="str">
        <f>IF(C52&lt;&gt;"",IF(COUNTIF(BL$3:BL51,C52)&gt;0,"",C52),"")</f>
        <v/>
      </c>
      <c r="BM52" t="str">
        <f>IF(D52&lt;&gt;"",IF(COUNTIF(BM$3:BM51,D52)&gt;0,"",D52),"")</f>
        <v/>
      </c>
      <c r="BN52" t="str">
        <f>IF(E52&lt;&gt;"",IF(COUNTIF(BN$3:BN51,E52)&gt;0,"",E52),"")</f>
        <v/>
      </c>
      <c r="BO52" t="str">
        <f>IF(F52&lt;&gt;"",IF(COUNTIF(BO$3:BO51,F52)&gt;0,"",F52),"")</f>
        <v/>
      </c>
      <c r="BP52" t="str">
        <f>IF(G52&lt;&gt;"",IF(COUNTIF(BP$3:BP51,G52)&gt;0,"",G52),"")</f>
        <v/>
      </c>
      <c r="BQ52" t="str">
        <f>IF(H52&lt;&gt;"",IF(COUNTIF(BQ$3:BQ51,H52)&gt;0,"",H52),"")</f>
        <v/>
      </c>
    </row>
    <row r="53" spans="1:69" x14ac:dyDescent="0.2">
      <c r="A53" s="342" t="str">
        <f t="shared" si="11"/>
        <v/>
      </c>
      <c r="B53" s="345"/>
      <c r="C53" s="345"/>
      <c r="D53" s="345"/>
      <c r="E53" s="345"/>
      <c r="F53" s="345"/>
      <c r="G53" s="345"/>
      <c r="H53" s="345"/>
      <c r="I53" s="533"/>
      <c r="J53" s="516"/>
      <c r="K53" s="516"/>
      <c r="L53" s="531"/>
      <c r="M53" s="534"/>
      <c r="O53">
        <f t="shared" si="24"/>
        <v>51</v>
      </c>
      <c r="P53" s="375" t="str">
        <f t="shared" si="25"/>
        <v/>
      </c>
      <c r="Q53" s="375" t="str">
        <f t="shared" si="12"/>
        <v/>
      </c>
      <c r="R53" s="375" t="str">
        <f t="shared" si="13"/>
        <v/>
      </c>
      <c r="S53" s="375" t="str">
        <f t="shared" si="27"/>
        <v/>
      </c>
      <c r="T53" s="375" t="str">
        <f t="shared" si="14"/>
        <v/>
      </c>
      <c r="U53" s="375" t="str">
        <f t="shared" si="15"/>
        <v/>
      </c>
      <c r="V53" s="375" t="str">
        <f t="shared" si="16"/>
        <v/>
      </c>
      <c r="X53" t="str">
        <f>IF(AF53&lt;&gt;"",MAX(X$3:X52)+1,"")</f>
        <v/>
      </c>
      <c r="Y53" t="str">
        <f>IF(AG53&lt;&gt;"",MAX(Y$3:Y52)+1,"")</f>
        <v/>
      </c>
      <c r="Z53" t="str">
        <f>IF(AH53&lt;&gt;"",MAX(Z$3:Z52)+1,"")</f>
        <v/>
      </c>
      <c r="AA53" t="str">
        <f>IF(AI53&lt;&gt;"",MAX(AA$3:AA52)+1,"")</f>
        <v/>
      </c>
      <c r="AB53" t="str">
        <f>IF(AJ53&lt;&gt;"",MAX(AB$3:AB52)+1,"")</f>
        <v/>
      </c>
      <c r="AC53" t="str">
        <f>IF(AK53&lt;&gt;"",MAX(AC$3:AC52)+1,"")</f>
        <v/>
      </c>
      <c r="AD53" t="str">
        <f>IF(AL53&lt;&gt;"",MAX(AD$3:AD52)+1,"")</f>
        <v/>
      </c>
      <c r="AF53" t="str">
        <f>IF(B53="","",IF(COUNTIF(AF$3:$AI52,B53)=0,B53,""))</f>
        <v/>
      </c>
      <c r="AG53" t="str">
        <f>IF(C53&lt;&gt;"",IF(B53="","",IF($B53='Determinazione classe'!$D$55,IF(COUNTIF(AG$3:$AG52,$C53)=0,$C53,""),"")),"")</f>
        <v/>
      </c>
      <c r="AH53" t="str">
        <f>IF(D53&lt;&gt;"",IF(B53="","",IF(AND($B53='Determinazione classe'!$D$55,$C53='Determinazione classe'!$D$56),IF(COUNTIF(AH$3:AH52,$D53)=0,$D53,""),"")),"")</f>
        <v/>
      </c>
      <c r="AI53" t="str">
        <f>IF(E53&lt;&gt;"",IF(B53="","",IF(AND($B53='Determinazione classe'!$D$55,$C53='Determinazione classe'!$D$56,$D53='Determinazione classe'!$D$57),IF(COUNTIF(AI$3:AI52,$E53)=0,$E53,""),"")),"")</f>
        <v/>
      </c>
      <c r="AJ53" t="str">
        <f>IF(F53&lt;&gt;"",IF(B53="","",IF(AND($B53='Determinazione classe'!$D$55,$C53='Determinazione classe'!$D$56,$D53='Determinazione classe'!$D$57,$E53='Determinazione classe'!$D$58),IF(COUNTIF(AJ$3:AJ52,$F53)=0,$F53,""),"")),"")</f>
        <v/>
      </c>
      <c r="AK53" t="str">
        <f>IF(G53&lt;&gt;"",IF(B53="","",IF(AND($B53='Determinazione classe'!$D$55,$C53='Determinazione classe'!$D$56,$D53='Determinazione classe'!$D$57,$E53='Determinazione classe'!$D$58,$F53='Determinazione classe'!$D$59),IF(COUNTIF(AK$3:AK52,$G53)=0,$G53,""),"")),"")</f>
        <v/>
      </c>
      <c r="AL53" t="str">
        <f>IF(H53&lt;&gt;"",IF(B53="","",IF(AND($B53='Determinazione classe'!$D$55,$C53='Determinazione classe'!$D$56,$D53='Determinazione classe'!$D$57,$E53='Determinazione classe'!$D$58,$F53='Determinazione classe'!$D$59,$G53='Determinazione classe'!$D$60),IF(COUNTIF(AL$3:AL52,$H53)=0,$H53,""),"")),"")</f>
        <v/>
      </c>
      <c r="AR53">
        <f t="shared" si="26"/>
        <v>51</v>
      </c>
      <c r="AS53" s="375" t="str">
        <f t="shared" si="17"/>
        <v/>
      </c>
      <c r="AT53" s="375" t="str">
        <f t="shared" si="18"/>
        <v/>
      </c>
      <c r="AU53" s="375" t="str">
        <f t="shared" si="19"/>
        <v/>
      </c>
      <c r="AV53" s="375" t="str">
        <f t="shared" si="20"/>
        <v/>
      </c>
      <c r="AW53" s="375" t="str">
        <f t="shared" si="21"/>
        <v/>
      </c>
      <c r="AX53" s="375" t="str">
        <f t="shared" si="22"/>
        <v/>
      </c>
      <c r="AY53" s="375" t="str">
        <f t="shared" si="23"/>
        <v/>
      </c>
      <c r="BC53" t="str">
        <f>IF(BK53&lt;&gt;"",MAX(BC$3:BC52)+1,"")</f>
        <v/>
      </c>
      <c r="BD53" t="str">
        <f>IF(BL53&lt;&gt;"",MAX(BD$3:BD52)+1,"")</f>
        <v/>
      </c>
      <c r="BE53" t="str">
        <f>IF(BM53&lt;&gt;"",MAX(BE$3:BE52)+1,"")</f>
        <v/>
      </c>
      <c r="BF53" t="str">
        <f>IF(BN53&lt;&gt;"",MAX(BF$3:BF52)+1,"")</f>
        <v/>
      </c>
      <c r="BG53" t="str">
        <f>IF(BO53&lt;&gt;"",MAX(BG$3:BG52)+1,"")</f>
        <v/>
      </c>
      <c r="BH53" t="str">
        <f>IF(BP53&lt;&gt;"",MAX(BH$3:BH52)+1,"")</f>
        <v/>
      </c>
      <c r="BI53" t="str">
        <f>IF(BQ53&lt;&gt;"",MAX(BI$3:BI52)+1,"")</f>
        <v/>
      </c>
      <c r="BK53" t="str">
        <f>IF(B53&lt;&gt;"",IF(COUNTIF(BK$3:BK52,B53)&gt;0,"",B53),"")</f>
        <v/>
      </c>
      <c r="BL53" t="str">
        <f>IF(C53&lt;&gt;"",IF(COUNTIF(BL$3:BL52,C53)&gt;0,"",C53),"")</f>
        <v/>
      </c>
      <c r="BM53" t="str">
        <f>IF(D53&lt;&gt;"",IF(COUNTIF(BM$3:BM52,D53)&gt;0,"",D53),"")</f>
        <v/>
      </c>
      <c r="BN53" t="str">
        <f>IF(E53&lt;&gt;"",IF(COUNTIF(BN$3:BN52,E53)&gt;0,"",E53),"")</f>
        <v/>
      </c>
      <c r="BO53" t="str">
        <f>IF(F53&lt;&gt;"",IF(COUNTIF(BO$3:BO52,F53)&gt;0,"",F53),"")</f>
        <v/>
      </c>
      <c r="BP53" t="str">
        <f>IF(G53&lt;&gt;"",IF(COUNTIF(BP$3:BP52,G53)&gt;0,"",G53),"")</f>
        <v/>
      </c>
      <c r="BQ53" t="str">
        <f>IF(H53&lt;&gt;"",IF(COUNTIF(BQ$3:BQ52,H53)&gt;0,"",H53),"")</f>
        <v/>
      </c>
    </row>
    <row r="54" spans="1:69" x14ac:dyDescent="0.2">
      <c r="A54" s="342" t="str">
        <f t="shared" si="11"/>
        <v/>
      </c>
      <c r="B54" s="345"/>
      <c r="C54" s="345"/>
      <c r="D54" s="345"/>
      <c r="E54" s="345"/>
      <c r="F54" s="345"/>
      <c r="G54" s="345"/>
      <c r="H54" s="345"/>
      <c r="I54" s="533"/>
      <c r="J54" s="516"/>
      <c r="K54" s="516"/>
      <c r="L54" s="531"/>
      <c r="M54" s="534"/>
      <c r="O54">
        <f t="shared" si="24"/>
        <v>52</v>
      </c>
      <c r="P54" s="375" t="str">
        <f t="shared" si="25"/>
        <v/>
      </c>
      <c r="Q54" s="375" t="str">
        <f t="shared" si="12"/>
        <v/>
      </c>
      <c r="R54" s="375" t="str">
        <f t="shared" si="13"/>
        <v/>
      </c>
      <c r="S54" s="375" t="str">
        <f t="shared" si="27"/>
        <v/>
      </c>
      <c r="T54" s="375" t="str">
        <f t="shared" si="14"/>
        <v/>
      </c>
      <c r="U54" s="375" t="str">
        <f t="shared" si="15"/>
        <v/>
      </c>
      <c r="V54" s="375" t="str">
        <f t="shared" si="16"/>
        <v/>
      </c>
      <c r="X54" t="str">
        <f>IF(AF54&lt;&gt;"",MAX(X$3:X53)+1,"")</f>
        <v/>
      </c>
      <c r="Y54" t="str">
        <f>IF(AG54&lt;&gt;"",MAX(Y$3:Y53)+1,"")</f>
        <v/>
      </c>
      <c r="Z54" t="str">
        <f>IF(AH54&lt;&gt;"",MAX(Z$3:Z53)+1,"")</f>
        <v/>
      </c>
      <c r="AA54" t="str">
        <f>IF(AI54&lt;&gt;"",MAX(AA$3:AA53)+1,"")</f>
        <v/>
      </c>
      <c r="AB54" t="str">
        <f>IF(AJ54&lt;&gt;"",MAX(AB$3:AB53)+1,"")</f>
        <v/>
      </c>
      <c r="AC54" t="str">
        <f>IF(AK54&lt;&gt;"",MAX(AC$3:AC53)+1,"")</f>
        <v/>
      </c>
      <c r="AD54" t="str">
        <f>IF(AL54&lt;&gt;"",MAX(AD$3:AD53)+1,"")</f>
        <v/>
      </c>
      <c r="AF54" t="str">
        <f>IF(B54="","",IF(COUNTIF(AF$3:$AI53,B54)=0,B54,""))</f>
        <v/>
      </c>
      <c r="AG54" t="str">
        <f>IF(C54&lt;&gt;"",IF(B54="","",IF($B54='Determinazione classe'!$D$55,IF(COUNTIF(AG$3:$AG53,$C54)=0,$C54,""),"")),"")</f>
        <v/>
      </c>
      <c r="AH54" t="str">
        <f>IF(D54&lt;&gt;"",IF(B54="","",IF(AND($B54='Determinazione classe'!$D$55,$C54='Determinazione classe'!$D$56),IF(COUNTIF(AH$3:AH53,$D54)=0,$D54,""),"")),"")</f>
        <v/>
      </c>
      <c r="AI54" t="str">
        <f>IF(E54&lt;&gt;"",IF(B54="","",IF(AND($B54='Determinazione classe'!$D$55,$C54='Determinazione classe'!$D$56,$D54='Determinazione classe'!$D$57),IF(COUNTIF(AI$3:AI53,$E54)=0,$E54,""),"")),"")</f>
        <v/>
      </c>
      <c r="AJ54" t="str">
        <f>IF(F54&lt;&gt;"",IF(B54="","",IF(AND($B54='Determinazione classe'!$D$55,$C54='Determinazione classe'!$D$56,$D54='Determinazione classe'!$D$57,$E54='Determinazione classe'!$D$58),IF(COUNTIF(AJ$3:AJ53,$F54)=0,$F54,""),"")),"")</f>
        <v/>
      </c>
      <c r="AK54" t="str">
        <f>IF(G54&lt;&gt;"",IF(B54="","",IF(AND($B54='Determinazione classe'!$D$55,$C54='Determinazione classe'!$D$56,$D54='Determinazione classe'!$D$57,$E54='Determinazione classe'!$D$58,$F54='Determinazione classe'!$D$59),IF(COUNTIF(AK$3:AK53,$G54)=0,$G54,""),"")),"")</f>
        <v/>
      </c>
      <c r="AL54" t="str">
        <f>IF(H54&lt;&gt;"",IF(B54="","",IF(AND($B54='Determinazione classe'!$D$55,$C54='Determinazione classe'!$D$56,$D54='Determinazione classe'!$D$57,$E54='Determinazione classe'!$D$58,$F54='Determinazione classe'!$D$59,$G54='Determinazione classe'!$D$60),IF(COUNTIF(AL$3:AL53,$H54)=0,$H54,""),"")),"")</f>
        <v/>
      </c>
      <c r="AR54">
        <f t="shared" si="26"/>
        <v>52</v>
      </c>
      <c r="AS54" s="375" t="str">
        <f t="shared" si="17"/>
        <v/>
      </c>
      <c r="AT54" s="375" t="str">
        <f t="shared" si="18"/>
        <v/>
      </c>
      <c r="AU54" s="375" t="str">
        <f t="shared" si="19"/>
        <v/>
      </c>
      <c r="AV54" s="375" t="str">
        <f t="shared" si="20"/>
        <v/>
      </c>
      <c r="AW54" s="375" t="str">
        <f t="shared" si="21"/>
        <v/>
      </c>
      <c r="AX54" s="375" t="str">
        <f t="shared" si="22"/>
        <v/>
      </c>
      <c r="AY54" s="375" t="str">
        <f t="shared" si="23"/>
        <v/>
      </c>
      <c r="BC54" t="str">
        <f>IF(BK54&lt;&gt;"",MAX(BC$3:BC53)+1,"")</f>
        <v/>
      </c>
      <c r="BD54" t="str">
        <f>IF(BL54&lt;&gt;"",MAX(BD$3:BD53)+1,"")</f>
        <v/>
      </c>
      <c r="BE54" t="str">
        <f>IF(BM54&lt;&gt;"",MAX(BE$3:BE53)+1,"")</f>
        <v/>
      </c>
      <c r="BF54" t="str">
        <f>IF(BN54&lt;&gt;"",MAX(BF$3:BF53)+1,"")</f>
        <v/>
      </c>
      <c r="BG54" t="str">
        <f>IF(BO54&lt;&gt;"",MAX(BG$3:BG53)+1,"")</f>
        <v/>
      </c>
      <c r="BH54" t="str">
        <f>IF(BP54&lt;&gt;"",MAX(BH$3:BH53)+1,"")</f>
        <v/>
      </c>
      <c r="BI54" t="str">
        <f>IF(BQ54&lt;&gt;"",MAX(BI$3:BI53)+1,"")</f>
        <v/>
      </c>
      <c r="BK54" t="str">
        <f>IF(B54&lt;&gt;"",IF(COUNTIF(BK$3:BK53,B54)&gt;0,"",B54),"")</f>
        <v/>
      </c>
      <c r="BL54" t="str">
        <f>IF(C54&lt;&gt;"",IF(COUNTIF(BL$3:BL53,C54)&gt;0,"",C54),"")</f>
        <v/>
      </c>
      <c r="BM54" t="str">
        <f>IF(D54&lt;&gt;"",IF(COUNTIF(BM$3:BM53,D54)&gt;0,"",D54),"")</f>
        <v/>
      </c>
      <c r="BN54" t="str">
        <f>IF(E54&lt;&gt;"",IF(COUNTIF(BN$3:BN53,E54)&gt;0,"",E54),"")</f>
        <v/>
      </c>
      <c r="BO54" t="str">
        <f>IF(F54&lt;&gt;"",IF(COUNTIF(BO$3:BO53,F54)&gt;0,"",F54),"")</f>
        <v/>
      </c>
      <c r="BP54" t="str">
        <f>IF(G54&lt;&gt;"",IF(COUNTIF(BP$3:BP53,G54)&gt;0,"",G54),"")</f>
        <v/>
      </c>
      <c r="BQ54" t="str">
        <f>IF(H54&lt;&gt;"",IF(COUNTIF(BQ$3:BQ53,H54)&gt;0,"",H54),"")</f>
        <v/>
      </c>
    </row>
    <row r="55" spans="1:69" x14ac:dyDescent="0.2">
      <c r="A55" s="342" t="str">
        <f t="shared" si="11"/>
        <v/>
      </c>
      <c r="B55" s="345"/>
      <c r="C55" s="345"/>
      <c r="D55" s="345"/>
      <c r="E55" s="345"/>
      <c r="F55" s="345"/>
      <c r="G55" s="345"/>
      <c r="H55" s="345"/>
      <c r="I55" s="533"/>
      <c r="J55" s="516"/>
      <c r="K55" s="516"/>
      <c r="L55" s="531"/>
      <c r="M55" s="534"/>
      <c r="O55">
        <f t="shared" si="24"/>
        <v>53</v>
      </c>
      <c r="P55" s="375" t="str">
        <f t="shared" si="25"/>
        <v/>
      </c>
      <c r="Q55" s="375" t="str">
        <f t="shared" si="12"/>
        <v/>
      </c>
      <c r="R55" s="375" t="str">
        <f t="shared" si="13"/>
        <v/>
      </c>
      <c r="S55" s="375" t="str">
        <f t="shared" si="27"/>
        <v/>
      </c>
      <c r="T55" s="375" t="str">
        <f t="shared" si="14"/>
        <v/>
      </c>
      <c r="U55" s="375" t="str">
        <f t="shared" si="15"/>
        <v/>
      </c>
      <c r="V55" s="375" t="str">
        <f t="shared" si="16"/>
        <v/>
      </c>
      <c r="X55" t="str">
        <f>IF(AF55&lt;&gt;"",MAX(X$3:X54)+1,"")</f>
        <v/>
      </c>
      <c r="Y55" t="str">
        <f>IF(AG55&lt;&gt;"",MAX(Y$3:Y54)+1,"")</f>
        <v/>
      </c>
      <c r="Z55" t="str">
        <f>IF(AH55&lt;&gt;"",MAX(Z$3:Z54)+1,"")</f>
        <v/>
      </c>
      <c r="AA55" t="str">
        <f>IF(AI55&lt;&gt;"",MAX(AA$3:AA54)+1,"")</f>
        <v/>
      </c>
      <c r="AB55" t="str">
        <f>IF(AJ55&lt;&gt;"",MAX(AB$3:AB54)+1,"")</f>
        <v/>
      </c>
      <c r="AC55" t="str">
        <f>IF(AK55&lt;&gt;"",MAX(AC$3:AC54)+1,"")</f>
        <v/>
      </c>
      <c r="AD55" t="str">
        <f>IF(AL55&lt;&gt;"",MAX(AD$3:AD54)+1,"")</f>
        <v/>
      </c>
      <c r="AF55" t="str">
        <f>IF(B55="","",IF(COUNTIF(AF$3:$AI54,B55)=0,B55,""))</f>
        <v/>
      </c>
      <c r="AG55" t="str">
        <f>IF(C55&lt;&gt;"",IF(B55="","",IF($B55='Determinazione classe'!$D$55,IF(COUNTIF(AG$3:$AG54,$C55)=0,$C55,""),"")),"")</f>
        <v/>
      </c>
      <c r="AH55" t="str">
        <f>IF(D55&lt;&gt;"",IF(B55="","",IF(AND($B55='Determinazione classe'!$D$55,$C55='Determinazione classe'!$D$56),IF(COUNTIF(AH$3:AH54,$D55)=0,$D55,""),"")),"")</f>
        <v/>
      </c>
      <c r="AI55" t="str">
        <f>IF(E55&lt;&gt;"",IF(B55="","",IF(AND($B55='Determinazione classe'!$D$55,$C55='Determinazione classe'!$D$56,$D55='Determinazione classe'!$D$57),IF(COUNTIF(AI$3:AI54,$E55)=0,$E55,""),"")),"")</f>
        <v/>
      </c>
      <c r="AJ55" t="str">
        <f>IF(F55&lt;&gt;"",IF(B55="","",IF(AND($B55='Determinazione classe'!$D$55,$C55='Determinazione classe'!$D$56,$D55='Determinazione classe'!$D$57,$E55='Determinazione classe'!$D$58),IF(COUNTIF(AJ$3:AJ54,$F55)=0,$F55,""),"")),"")</f>
        <v/>
      </c>
      <c r="AK55" t="str">
        <f>IF(G55&lt;&gt;"",IF(B55="","",IF(AND($B55='Determinazione classe'!$D$55,$C55='Determinazione classe'!$D$56,$D55='Determinazione classe'!$D$57,$E55='Determinazione classe'!$D$58,$F55='Determinazione classe'!$D$59),IF(COUNTIF(AK$3:AK54,$G55)=0,$G55,""),"")),"")</f>
        <v/>
      </c>
      <c r="AL55" t="str">
        <f>IF(H55&lt;&gt;"",IF(B55="","",IF(AND($B55='Determinazione classe'!$D$55,$C55='Determinazione classe'!$D$56,$D55='Determinazione classe'!$D$57,$E55='Determinazione classe'!$D$58,$F55='Determinazione classe'!$D$59,$G55='Determinazione classe'!$D$60),IF(COUNTIF(AL$3:AL54,$H55)=0,$H55,""),"")),"")</f>
        <v/>
      </c>
      <c r="AR55">
        <f t="shared" si="26"/>
        <v>53</v>
      </c>
      <c r="AS55" s="375" t="str">
        <f t="shared" si="17"/>
        <v/>
      </c>
      <c r="AT55" s="375" t="str">
        <f t="shared" si="18"/>
        <v/>
      </c>
      <c r="AU55" s="375" t="str">
        <f t="shared" si="19"/>
        <v/>
      </c>
      <c r="AV55" s="375" t="str">
        <f t="shared" si="20"/>
        <v/>
      </c>
      <c r="AW55" s="375" t="str">
        <f t="shared" si="21"/>
        <v/>
      </c>
      <c r="AX55" s="375" t="str">
        <f t="shared" si="22"/>
        <v/>
      </c>
      <c r="AY55" s="375" t="str">
        <f t="shared" si="23"/>
        <v/>
      </c>
      <c r="BC55" t="str">
        <f>IF(BK55&lt;&gt;"",MAX(BC$3:BC54)+1,"")</f>
        <v/>
      </c>
      <c r="BD55" t="str">
        <f>IF(BL55&lt;&gt;"",MAX(BD$3:BD54)+1,"")</f>
        <v/>
      </c>
      <c r="BE55" t="str">
        <f>IF(BM55&lt;&gt;"",MAX(BE$3:BE54)+1,"")</f>
        <v/>
      </c>
      <c r="BF55" t="str">
        <f>IF(BN55&lt;&gt;"",MAX(BF$3:BF54)+1,"")</f>
        <v/>
      </c>
      <c r="BG55" t="str">
        <f>IF(BO55&lt;&gt;"",MAX(BG$3:BG54)+1,"")</f>
        <v/>
      </c>
      <c r="BH55" t="str">
        <f>IF(BP55&lt;&gt;"",MAX(BH$3:BH54)+1,"")</f>
        <v/>
      </c>
      <c r="BI55" t="str">
        <f>IF(BQ55&lt;&gt;"",MAX(BI$3:BI54)+1,"")</f>
        <v/>
      </c>
      <c r="BK55" t="str">
        <f>IF(B55&lt;&gt;"",IF(COUNTIF(BK$3:BK54,B55)&gt;0,"",B55),"")</f>
        <v/>
      </c>
      <c r="BL55" t="str">
        <f>IF(C55&lt;&gt;"",IF(COUNTIF(BL$3:BL54,C55)&gt;0,"",C55),"")</f>
        <v/>
      </c>
      <c r="BM55" t="str">
        <f>IF(D55&lt;&gt;"",IF(COUNTIF(BM$3:BM54,D55)&gt;0,"",D55),"")</f>
        <v/>
      </c>
      <c r="BN55" t="str">
        <f>IF(E55&lt;&gt;"",IF(COUNTIF(BN$3:BN54,E55)&gt;0,"",E55),"")</f>
        <v/>
      </c>
      <c r="BO55" t="str">
        <f>IF(F55&lt;&gt;"",IF(COUNTIF(BO$3:BO54,F55)&gt;0,"",F55),"")</f>
        <v/>
      </c>
      <c r="BP55" t="str">
        <f>IF(G55&lt;&gt;"",IF(COUNTIF(BP$3:BP54,G55)&gt;0,"",G55),"")</f>
        <v/>
      </c>
      <c r="BQ55" t="str">
        <f>IF(H55&lt;&gt;"",IF(COUNTIF(BQ$3:BQ54,H55)&gt;0,"",H55),"")</f>
        <v/>
      </c>
    </row>
    <row r="56" spans="1:69" x14ac:dyDescent="0.2">
      <c r="A56" s="342" t="str">
        <f t="shared" si="11"/>
        <v/>
      </c>
      <c r="B56" s="345"/>
      <c r="C56" s="345"/>
      <c r="D56" s="345"/>
      <c r="E56" s="345"/>
      <c r="F56" s="345"/>
      <c r="G56" s="345"/>
      <c r="H56" s="345"/>
      <c r="I56" s="533"/>
      <c r="J56" s="516"/>
      <c r="K56" s="516"/>
      <c r="L56" s="531"/>
      <c r="M56" s="534"/>
      <c r="O56">
        <f t="shared" si="24"/>
        <v>54</v>
      </c>
      <c r="P56" s="375" t="str">
        <f t="shared" si="25"/>
        <v/>
      </c>
      <c r="Q56" s="375" t="str">
        <f t="shared" si="12"/>
        <v/>
      </c>
      <c r="R56" s="375" t="str">
        <f t="shared" si="13"/>
        <v/>
      </c>
      <c r="S56" s="375" t="str">
        <f t="shared" si="27"/>
        <v/>
      </c>
      <c r="T56" s="375" t="str">
        <f t="shared" si="14"/>
        <v/>
      </c>
      <c r="U56" s="375" t="str">
        <f t="shared" si="15"/>
        <v/>
      </c>
      <c r="V56" s="375" t="str">
        <f t="shared" si="16"/>
        <v/>
      </c>
      <c r="X56" t="str">
        <f>IF(AF56&lt;&gt;"",MAX(X$3:X55)+1,"")</f>
        <v/>
      </c>
      <c r="Y56" t="str">
        <f>IF(AG56&lt;&gt;"",MAX(Y$3:Y55)+1,"")</f>
        <v/>
      </c>
      <c r="Z56" t="str">
        <f>IF(AH56&lt;&gt;"",MAX(Z$3:Z55)+1,"")</f>
        <v/>
      </c>
      <c r="AA56" t="str">
        <f>IF(AI56&lt;&gt;"",MAX(AA$3:AA55)+1,"")</f>
        <v/>
      </c>
      <c r="AB56" t="str">
        <f>IF(AJ56&lt;&gt;"",MAX(AB$3:AB55)+1,"")</f>
        <v/>
      </c>
      <c r="AC56" t="str">
        <f>IF(AK56&lt;&gt;"",MAX(AC$3:AC55)+1,"")</f>
        <v/>
      </c>
      <c r="AD56" t="str">
        <f>IF(AL56&lt;&gt;"",MAX(AD$3:AD55)+1,"")</f>
        <v/>
      </c>
      <c r="AF56" t="str">
        <f>IF(B56="","",IF(COUNTIF(AF$3:$AI55,B56)=0,B56,""))</f>
        <v/>
      </c>
      <c r="AG56" t="str">
        <f>IF(C56&lt;&gt;"",IF(B56="","",IF($B56='Determinazione classe'!$D$55,IF(COUNTIF(AG$3:$AG55,$C56)=0,$C56,""),"")),"")</f>
        <v/>
      </c>
      <c r="AH56" t="str">
        <f>IF(D56&lt;&gt;"",IF(B56="","",IF(AND($B56='Determinazione classe'!$D$55,$C56='Determinazione classe'!$D$56),IF(COUNTIF(AH$3:AH55,$D56)=0,$D56,""),"")),"")</f>
        <v/>
      </c>
      <c r="AI56" t="str">
        <f>IF(E56&lt;&gt;"",IF(B56="","",IF(AND($B56='Determinazione classe'!$D$55,$C56='Determinazione classe'!$D$56,$D56='Determinazione classe'!$D$57),IF(COUNTIF(AI$3:AI55,$E56)=0,$E56,""),"")),"")</f>
        <v/>
      </c>
      <c r="AJ56" t="str">
        <f>IF(F56&lt;&gt;"",IF(B56="","",IF(AND($B56='Determinazione classe'!$D$55,$C56='Determinazione classe'!$D$56,$D56='Determinazione classe'!$D$57,$E56='Determinazione classe'!$D$58),IF(COUNTIF(AJ$3:AJ55,$F56)=0,$F56,""),"")),"")</f>
        <v/>
      </c>
      <c r="AK56" t="str">
        <f>IF(G56&lt;&gt;"",IF(B56="","",IF(AND($B56='Determinazione classe'!$D$55,$C56='Determinazione classe'!$D$56,$D56='Determinazione classe'!$D$57,$E56='Determinazione classe'!$D$58,$F56='Determinazione classe'!$D$59),IF(COUNTIF(AK$3:AK55,$G56)=0,$G56,""),"")),"")</f>
        <v/>
      </c>
      <c r="AL56" t="str">
        <f>IF(H56&lt;&gt;"",IF(B56="","",IF(AND($B56='Determinazione classe'!$D$55,$C56='Determinazione classe'!$D$56,$D56='Determinazione classe'!$D$57,$E56='Determinazione classe'!$D$58,$F56='Determinazione classe'!$D$59,$G56='Determinazione classe'!$D$60),IF(COUNTIF(AL$3:AL55,$H56)=0,$H56,""),"")),"")</f>
        <v/>
      </c>
      <c r="AR56">
        <f t="shared" si="26"/>
        <v>54</v>
      </c>
      <c r="AS56" s="375" t="str">
        <f t="shared" si="17"/>
        <v/>
      </c>
      <c r="AT56" s="375" t="str">
        <f t="shared" si="18"/>
        <v/>
      </c>
      <c r="AU56" s="375" t="str">
        <f t="shared" si="19"/>
        <v/>
      </c>
      <c r="AV56" s="375" t="str">
        <f t="shared" si="20"/>
        <v/>
      </c>
      <c r="AW56" s="375" t="str">
        <f t="shared" si="21"/>
        <v/>
      </c>
      <c r="AX56" s="375" t="str">
        <f t="shared" si="22"/>
        <v/>
      </c>
      <c r="AY56" s="375" t="str">
        <f t="shared" si="23"/>
        <v/>
      </c>
      <c r="BC56" t="str">
        <f>IF(BK56&lt;&gt;"",MAX(BC$3:BC55)+1,"")</f>
        <v/>
      </c>
      <c r="BD56" t="str">
        <f>IF(BL56&lt;&gt;"",MAX(BD$3:BD55)+1,"")</f>
        <v/>
      </c>
      <c r="BE56" t="str">
        <f>IF(BM56&lt;&gt;"",MAX(BE$3:BE55)+1,"")</f>
        <v/>
      </c>
      <c r="BF56" t="str">
        <f>IF(BN56&lt;&gt;"",MAX(BF$3:BF55)+1,"")</f>
        <v/>
      </c>
      <c r="BG56" t="str">
        <f>IF(BO56&lt;&gt;"",MAX(BG$3:BG55)+1,"")</f>
        <v/>
      </c>
      <c r="BH56" t="str">
        <f>IF(BP56&lt;&gt;"",MAX(BH$3:BH55)+1,"")</f>
        <v/>
      </c>
      <c r="BI56" t="str">
        <f>IF(BQ56&lt;&gt;"",MAX(BI$3:BI55)+1,"")</f>
        <v/>
      </c>
      <c r="BK56" t="str">
        <f>IF(B56&lt;&gt;"",IF(COUNTIF(BK$3:BK55,B56)&gt;0,"",B56),"")</f>
        <v/>
      </c>
      <c r="BL56" t="str">
        <f>IF(C56&lt;&gt;"",IF(COUNTIF(BL$3:BL55,C56)&gt;0,"",C56),"")</f>
        <v/>
      </c>
      <c r="BM56" t="str">
        <f>IF(D56&lt;&gt;"",IF(COUNTIF(BM$3:BM55,D56)&gt;0,"",D56),"")</f>
        <v/>
      </c>
      <c r="BN56" t="str">
        <f>IF(E56&lt;&gt;"",IF(COUNTIF(BN$3:BN55,E56)&gt;0,"",E56),"")</f>
        <v/>
      </c>
      <c r="BO56" t="str">
        <f>IF(F56&lt;&gt;"",IF(COUNTIF(BO$3:BO55,F56)&gt;0,"",F56),"")</f>
        <v/>
      </c>
      <c r="BP56" t="str">
        <f>IF(G56&lt;&gt;"",IF(COUNTIF(BP$3:BP55,G56)&gt;0,"",G56),"")</f>
        <v/>
      </c>
      <c r="BQ56" t="str">
        <f>IF(H56&lt;&gt;"",IF(COUNTIF(BQ$3:BQ55,H56)&gt;0,"",H56),"")</f>
        <v/>
      </c>
    </row>
    <row r="57" spans="1:69" x14ac:dyDescent="0.2">
      <c r="A57" s="342" t="str">
        <f t="shared" si="11"/>
        <v/>
      </c>
      <c r="B57" s="345"/>
      <c r="C57" s="345"/>
      <c r="D57" s="345"/>
      <c r="E57" s="345"/>
      <c r="F57" s="345"/>
      <c r="G57" s="345"/>
      <c r="H57" s="345"/>
      <c r="I57" s="533"/>
      <c r="J57" s="516"/>
      <c r="K57" s="516"/>
      <c r="L57" s="531"/>
      <c r="M57" s="534"/>
      <c r="O57">
        <f t="shared" si="24"/>
        <v>55</v>
      </c>
      <c r="P57" s="375" t="str">
        <f t="shared" si="25"/>
        <v/>
      </c>
      <c r="Q57" s="375" t="str">
        <f t="shared" si="12"/>
        <v/>
      </c>
      <c r="R57" s="375" t="str">
        <f t="shared" si="13"/>
        <v/>
      </c>
      <c r="S57" s="375" t="str">
        <f t="shared" si="27"/>
        <v/>
      </c>
      <c r="T57" s="375" t="str">
        <f t="shared" si="14"/>
        <v/>
      </c>
      <c r="U57" s="375" t="str">
        <f t="shared" si="15"/>
        <v/>
      </c>
      <c r="V57" s="375" t="str">
        <f t="shared" si="16"/>
        <v/>
      </c>
      <c r="X57" t="str">
        <f>IF(AF57&lt;&gt;"",MAX(X$3:X56)+1,"")</f>
        <v/>
      </c>
      <c r="Y57" t="str">
        <f>IF(AG57&lt;&gt;"",MAX(Y$3:Y56)+1,"")</f>
        <v/>
      </c>
      <c r="Z57" t="str">
        <f>IF(AH57&lt;&gt;"",MAX(Z$3:Z56)+1,"")</f>
        <v/>
      </c>
      <c r="AA57" t="str">
        <f>IF(AI57&lt;&gt;"",MAX(AA$3:AA56)+1,"")</f>
        <v/>
      </c>
      <c r="AB57" t="str">
        <f>IF(AJ57&lt;&gt;"",MAX(AB$3:AB56)+1,"")</f>
        <v/>
      </c>
      <c r="AC57" t="str">
        <f>IF(AK57&lt;&gt;"",MAX(AC$3:AC56)+1,"")</f>
        <v/>
      </c>
      <c r="AD57" t="str">
        <f>IF(AL57&lt;&gt;"",MAX(AD$3:AD56)+1,"")</f>
        <v/>
      </c>
      <c r="AF57" t="str">
        <f>IF(B57="","",IF(COUNTIF(AF$3:$AI56,B57)=0,B57,""))</f>
        <v/>
      </c>
      <c r="AG57" t="str">
        <f>IF(C57&lt;&gt;"",IF(B57="","",IF($B57='Determinazione classe'!$D$55,IF(COUNTIF(AG$3:$AG56,$C57)=0,$C57,""),"")),"")</f>
        <v/>
      </c>
      <c r="AH57" t="str">
        <f>IF(D57&lt;&gt;"",IF(B57="","",IF(AND($B57='Determinazione classe'!$D$55,$C57='Determinazione classe'!$D$56),IF(COUNTIF(AH$3:AH56,$D57)=0,$D57,""),"")),"")</f>
        <v/>
      </c>
      <c r="AI57" t="str">
        <f>IF(E57&lt;&gt;"",IF(B57="","",IF(AND($B57='Determinazione classe'!$D$55,$C57='Determinazione classe'!$D$56,$D57='Determinazione classe'!$D$57),IF(COUNTIF(AI$3:AI56,$E57)=0,$E57,""),"")),"")</f>
        <v/>
      </c>
      <c r="AJ57" t="str">
        <f>IF(F57&lt;&gt;"",IF(B57="","",IF(AND($B57='Determinazione classe'!$D$55,$C57='Determinazione classe'!$D$56,$D57='Determinazione classe'!$D$57,$E57='Determinazione classe'!$D$58),IF(COUNTIF(AJ$3:AJ56,$F57)=0,$F57,""),"")),"")</f>
        <v/>
      </c>
      <c r="AK57" t="str">
        <f>IF(G57&lt;&gt;"",IF(B57="","",IF(AND($B57='Determinazione classe'!$D$55,$C57='Determinazione classe'!$D$56,$D57='Determinazione classe'!$D$57,$E57='Determinazione classe'!$D$58,$F57='Determinazione classe'!$D$59),IF(COUNTIF(AK$3:AK56,$G57)=0,$G57,""),"")),"")</f>
        <v/>
      </c>
      <c r="AL57" t="str">
        <f>IF(H57&lt;&gt;"",IF(B57="","",IF(AND($B57='Determinazione classe'!$D$55,$C57='Determinazione classe'!$D$56,$D57='Determinazione classe'!$D$57,$E57='Determinazione classe'!$D$58,$F57='Determinazione classe'!$D$59,$G57='Determinazione classe'!$D$60),IF(COUNTIF(AL$3:AL56,$H57)=0,$H57,""),"")),"")</f>
        <v/>
      </c>
      <c r="AR57">
        <f t="shared" si="26"/>
        <v>55</v>
      </c>
      <c r="AS57" s="375" t="str">
        <f t="shared" si="17"/>
        <v/>
      </c>
      <c r="AT57" s="375" t="str">
        <f t="shared" si="18"/>
        <v/>
      </c>
      <c r="AU57" s="375" t="str">
        <f t="shared" si="19"/>
        <v/>
      </c>
      <c r="AV57" s="375" t="str">
        <f t="shared" si="20"/>
        <v/>
      </c>
      <c r="AW57" s="375" t="str">
        <f t="shared" si="21"/>
        <v/>
      </c>
      <c r="AX57" s="375" t="str">
        <f t="shared" si="22"/>
        <v/>
      </c>
      <c r="AY57" s="375" t="str">
        <f t="shared" si="23"/>
        <v/>
      </c>
      <c r="BC57" t="str">
        <f>IF(BK57&lt;&gt;"",MAX(BC$3:BC56)+1,"")</f>
        <v/>
      </c>
      <c r="BD57" t="str">
        <f>IF(BL57&lt;&gt;"",MAX(BD$3:BD56)+1,"")</f>
        <v/>
      </c>
      <c r="BE57" t="str">
        <f>IF(BM57&lt;&gt;"",MAX(BE$3:BE56)+1,"")</f>
        <v/>
      </c>
      <c r="BF57" t="str">
        <f>IF(BN57&lt;&gt;"",MAX(BF$3:BF56)+1,"")</f>
        <v/>
      </c>
      <c r="BG57" t="str">
        <f>IF(BO57&lt;&gt;"",MAX(BG$3:BG56)+1,"")</f>
        <v/>
      </c>
      <c r="BH57" t="str">
        <f>IF(BP57&lt;&gt;"",MAX(BH$3:BH56)+1,"")</f>
        <v/>
      </c>
      <c r="BI57" t="str">
        <f>IF(BQ57&lt;&gt;"",MAX(BI$3:BI56)+1,"")</f>
        <v/>
      </c>
      <c r="BK57" t="str">
        <f>IF(B57&lt;&gt;"",IF(COUNTIF(BK$3:BK56,B57)&gt;0,"",B57),"")</f>
        <v/>
      </c>
      <c r="BL57" t="str">
        <f>IF(C57&lt;&gt;"",IF(COUNTIF(BL$3:BL56,C57)&gt;0,"",C57),"")</f>
        <v/>
      </c>
      <c r="BM57" t="str">
        <f>IF(D57&lt;&gt;"",IF(COUNTIF(BM$3:BM56,D57)&gt;0,"",D57),"")</f>
        <v/>
      </c>
      <c r="BN57" t="str">
        <f>IF(E57&lt;&gt;"",IF(COUNTIF(BN$3:BN56,E57)&gt;0,"",E57),"")</f>
        <v/>
      </c>
      <c r="BO57" t="str">
        <f>IF(F57&lt;&gt;"",IF(COUNTIF(BO$3:BO56,F57)&gt;0,"",F57),"")</f>
        <v/>
      </c>
      <c r="BP57" t="str">
        <f>IF(G57&lt;&gt;"",IF(COUNTIF(BP$3:BP56,G57)&gt;0,"",G57),"")</f>
        <v/>
      </c>
      <c r="BQ57" t="str">
        <f>IF(H57&lt;&gt;"",IF(COUNTIF(BQ$3:BQ56,H57)&gt;0,"",H57),"")</f>
        <v/>
      </c>
    </row>
    <row r="58" spans="1:69" x14ac:dyDescent="0.2">
      <c r="A58" s="342" t="str">
        <f t="shared" si="11"/>
        <v/>
      </c>
      <c r="B58" s="345"/>
      <c r="C58" s="345"/>
      <c r="D58" s="345"/>
      <c r="E58" s="345"/>
      <c r="F58" s="345"/>
      <c r="G58" s="345"/>
      <c r="H58" s="345"/>
      <c r="I58" s="533"/>
      <c r="J58" s="516"/>
      <c r="K58" s="516"/>
      <c r="L58" s="531"/>
      <c r="M58" s="534"/>
      <c r="O58">
        <f t="shared" si="24"/>
        <v>56</v>
      </c>
      <c r="P58" s="375" t="str">
        <f t="shared" si="25"/>
        <v/>
      </c>
      <c r="Q58" s="375" t="str">
        <f t="shared" si="12"/>
        <v/>
      </c>
      <c r="R58" s="375" t="str">
        <f t="shared" si="13"/>
        <v/>
      </c>
      <c r="S58" s="375" t="str">
        <f t="shared" si="27"/>
        <v/>
      </c>
      <c r="T58" s="375" t="str">
        <f t="shared" si="14"/>
        <v/>
      </c>
      <c r="U58" s="375" t="str">
        <f t="shared" si="15"/>
        <v/>
      </c>
      <c r="V58" s="375" t="str">
        <f t="shared" si="16"/>
        <v/>
      </c>
      <c r="X58" t="str">
        <f>IF(AF58&lt;&gt;"",MAX(X$3:X57)+1,"")</f>
        <v/>
      </c>
      <c r="Y58" t="str">
        <f>IF(AG58&lt;&gt;"",MAX(Y$3:Y57)+1,"")</f>
        <v/>
      </c>
      <c r="Z58" t="str">
        <f>IF(AH58&lt;&gt;"",MAX(Z$3:Z57)+1,"")</f>
        <v/>
      </c>
      <c r="AA58" t="str">
        <f>IF(AI58&lt;&gt;"",MAX(AA$3:AA57)+1,"")</f>
        <v/>
      </c>
      <c r="AB58" t="str">
        <f>IF(AJ58&lt;&gt;"",MAX(AB$3:AB57)+1,"")</f>
        <v/>
      </c>
      <c r="AC58" t="str">
        <f>IF(AK58&lt;&gt;"",MAX(AC$3:AC57)+1,"")</f>
        <v/>
      </c>
      <c r="AD58" t="str">
        <f>IF(AL58&lt;&gt;"",MAX(AD$3:AD57)+1,"")</f>
        <v/>
      </c>
      <c r="AF58" t="str">
        <f>IF(B58="","",IF(COUNTIF(AF$3:$AI57,B58)=0,B58,""))</f>
        <v/>
      </c>
      <c r="AG58" t="str">
        <f>IF(C58&lt;&gt;"",IF(B58="","",IF($B58='Determinazione classe'!$D$55,IF(COUNTIF(AG$3:$AG57,$C58)=0,$C58,""),"")),"")</f>
        <v/>
      </c>
      <c r="AH58" t="str">
        <f>IF(D58&lt;&gt;"",IF(B58="","",IF(AND($B58='Determinazione classe'!$D$55,$C58='Determinazione classe'!$D$56),IF(COUNTIF(AH$3:AH57,$D58)=0,$D58,""),"")),"")</f>
        <v/>
      </c>
      <c r="AI58" t="str">
        <f>IF(E58&lt;&gt;"",IF(B58="","",IF(AND($B58='Determinazione classe'!$D$55,$C58='Determinazione classe'!$D$56,$D58='Determinazione classe'!$D$57),IF(COUNTIF(AI$3:AI57,$E58)=0,$E58,""),"")),"")</f>
        <v/>
      </c>
      <c r="AJ58" t="str">
        <f>IF(F58&lt;&gt;"",IF(B58="","",IF(AND($B58='Determinazione classe'!$D$55,$C58='Determinazione classe'!$D$56,$D58='Determinazione classe'!$D$57,$E58='Determinazione classe'!$D$58),IF(COUNTIF(AJ$3:AJ57,$F58)=0,$F58,""),"")),"")</f>
        <v/>
      </c>
      <c r="AK58" t="str">
        <f>IF(G58&lt;&gt;"",IF(B58="","",IF(AND($B58='Determinazione classe'!$D$55,$C58='Determinazione classe'!$D$56,$D58='Determinazione classe'!$D$57,$E58='Determinazione classe'!$D$58,$F58='Determinazione classe'!$D$59),IF(COUNTIF(AK$3:AK57,$G58)=0,$G58,""),"")),"")</f>
        <v/>
      </c>
      <c r="AL58" t="str">
        <f>IF(H58&lt;&gt;"",IF(B58="","",IF(AND($B58='Determinazione classe'!$D$55,$C58='Determinazione classe'!$D$56,$D58='Determinazione classe'!$D$57,$E58='Determinazione classe'!$D$58,$F58='Determinazione classe'!$D$59,$G58='Determinazione classe'!$D$60),IF(COUNTIF(AL$3:AL57,$H58)=0,$H58,""),"")),"")</f>
        <v/>
      </c>
      <c r="AR58">
        <f t="shared" si="26"/>
        <v>56</v>
      </c>
      <c r="AS58" s="375" t="str">
        <f t="shared" si="17"/>
        <v/>
      </c>
      <c r="AT58" s="375" t="str">
        <f t="shared" si="18"/>
        <v/>
      </c>
      <c r="AU58" s="375" t="str">
        <f t="shared" si="19"/>
        <v/>
      </c>
      <c r="AV58" s="375" t="str">
        <f t="shared" si="20"/>
        <v/>
      </c>
      <c r="AW58" s="375" t="str">
        <f t="shared" si="21"/>
        <v/>
      </c>
      <c r="AX58" s="375" t="str">
        <f t="shared" si="22"/>
        <v/>
      </c>
      <c r="AY58" s="375" t="str">
        <f t="shared" si="23"/>
        <v/>
      </c>
      <c r="BC58" t="str">
        <f>IF(BK58&lt;&gt;"",MAX(BC$3:BC57)+1,"")</f>
        <v/>
      </c>
      <c r="BD58" t="str">
        <f>IF(BL58&lt;&gt;"",MAX(BD$3:BD57)+1,"")</f>
        <v/>
      </c>
      <c r="BE58" t="str">
        <f>IF(BM58&lt;&gt;"",MAX(BE$3:BE57)+1,"")</f>
        <v/>
      </c>
      <c r="BF58" t="str">
        <f>IF(BN58&lt;&gt;"",MAX(BF$3:BF57)+1,"")</f>
        <v/>
      </c>
      <c r="BG58" t="str">
        <f>IF(BO58&lt;&gt;"",MAX(BG$3:BG57)+1,"")</f>
        <v/>
      </c>
      <c r="BH58" t="str">
        <f>IF(BP58&lt;&gt;"",MAX(BH$3:BH57)+1,"")</f>
        <v/>
      </c>
      <c r="BI58" t="str">
        <f>IF(BQ58&lt;&gt;"",MAX(BI$3:BI57)+1,"")</f>
        <v/>
      </c>
      <c r="BK58" t="str">
        <f>IF(B58&lt;&gt;"",IF(COUNTIF(BK$3:BK57,B58)&gt;0,"",B58),"")</f>
        <v/>
      </c>
      <c r="BL58" t="str">
        <f>IF(C58&lt;&gt;"",IF(COUNTIF(BL$3:BL57,C58)&gt;0,"",C58),"")</f>
        <v/>
      </c>
      <c r="BM58" t="str">
        <f>IF(D58&lt;&gt;"",IF(COUNTIF(BM$3:BM57,D58)&gt;0,"",D58),"")</f>
        <v/>
      </c>
      <c r="BN58" t="str">
        <f>IF(E58&lt;&gt;"",IF(COUNTIF(BN$3:BN57,E58)&gt;0,"",E58),"")</f>
        <v/>
      </c>
      <c r="BO58" t="str">
        <f>IF(F58&lt;&gt;"",IF(COUNTIF(BO$3:BO57,F58)&gt;0,"",F58),"")</f>
        <v/>
      </c>
      <c r="BP58" t="str">
        <f>IF(G58&lt;&gt;"",IF(COUNTIF(BP$3:BP57,G58)&gt;0,"",G58),"")</f>
        <v/>
      </c>
      <c r="BQ58" t="str">
        <f>IF(H58&lt;&gt;"",IF(COUNTIF(BQ$3:BQ57,H58)&gt;0,"",H58),"")</f>
        <v/>
      </c>
    </row>
    <row r="59" spans="1:69" x14ac:dyDescent="0.2">
      <c r="A59" s="342" t="str">
        <f t="shared" si="11"/>
        <v/>
      </c>
      <c r="B59" s="345"/>
      <c r="C59" s="345"/>
      <c r="D59" s="345"/>
      <c r="E59" s="345"/>
      <c r="F59" s="345"/>
      <c r="G59" s="345"/>
      <c r="H59" s="345"/>
      <c r="I59" s="533"/>
      <c r="J59" s="516"/>
      <c r="K59" s="516"/>
      <c r="L59" s="531"/>
      <c r="M59" s="534"/>
      <c r="O59">
        <f t="shared" si="24"/>
        <v>57</v>
      </c>
      <c r="P59" s="375" t="str">
        <f t="shared" si="25"/>
        <v/>
      </c>
      <c r="Q59" s="375" t="str">
        <f t="shared" si="12"/>
        <v/>
      </c>
      <c r="R59" s="375" t="str">
        <f t="shared" si="13"/>
        <v/>
      </c>
      <c r="S59" s="375" t="str">
        <f t="shared" si="27"/>
        <v/>
      </c>
      <c r="T59" s="375" t="str">
        <f t="shared" si="14"/>
        <v/>
      </c>
      <c r="U59" s="375" t="str">
        <f t="shared" si="15"/>
        <v/>
      </c>
      <c r="V59" s="375" t="str">
        <f t="shared" si="16"/>
        <v/>
      </c>
      <c r="X59" t="str">
        <f>IF(AF59&lt;&gt;"",MAX(X$3:X58)+1,"")</f>
        <v/>
      </c>
      <c r="Y59" t="str">
        <f>IF(AG59&lt;&gt;"",MAX(Y$3:Y58)+1,"")</f>
        <v/>
      </c>
      <c r="Z59" t="str">
        <f>IF(AH59&lt;&gt;"",MAX(Z$3:Z58)+1,"")</f>
        <v/>
      </c>
      <c r="AA59" t="str">
        <f>IF(AI59&lt;&gt;"",MAX(AA$3:AA58)+1,"")</f>
        <v/>
      </c>
      <c r="AB59" t="str">
        <f>IF(AJ59&lt;&gt;"",MAX(AB$3:AB58)+1,"")</f>
        <v/>
      </c>
      <c r="AC59" t="str">
        <f>IF(AK59&lt;&gt;"",MAX(AC$3:AC58)+1,"")</f>
        <v/>
      </c>
      <c r="AD59" t="str">
        <f>IF(AL59&lt;&gt;"",MAX(AD$3:AD58)+1,"")</f>
        <v/>
      </c>
      <c r="AF59" t="str">
        <f>IF(B59="","",IF(COUNTIF(AF$3:$AI58,B59)=0,B59,""))</f>
        <v/>
      </c>
      <c r="AG59" t="str">
        <f>IF(C59&lt;&gt;"",IF(B59="","",IF($B59='Determinazione classe'!$D$55,IF(COUNTIF(AG$3:$AG58,$C59)=0,$C59,""),"")),"")</f>
        <v/>
      </c>
      <c r="AH59" t="str">
        <f>IF(D59&lt;&gt;"",IF(B59="","",IF(AND($B59='Determinazione classe'!$D$55,$C59='Determinazione classe'!$D$56),IF(COUNTIF(AH$3:AH58,$D59)=0,$D59,""),"")),"")</f>
        <v/>
      </c>
      <c r="AI59" t="str">
        <f>IF(E59&lt;&gt;"",IF(B59="","",IF(AND($B59='Determinazione classe'!$D$55,$C59='Determinazione classe'!$D$56,$D59='Determinazione classe'!$D$57),IF(COUNTIF(AI$3:AI58,$E59)=0,$E59,""),"")),"")</f>
        <v/>
      </c>
      <c r="AJ59" t="str">
        <f>IF(F59&lt;&gt;"",IF(B59="","",IF(AND($B59='Determinazione classe'!$D$55,$C59='Determinazione classe'!$D$56,$D59='Determinazione classe'!$D$57,$E59='Determinazione classe'!$D$58),IF(COUNTIF(AJ$3:AJ58,$F59)=0,$F59,""),"")),"")</f>
        <v/>
      </c>
      <c r="AK59" t="str">
        <f>IF(G59&lt;&gt;"",IF(B59="","",IF(AND($B59='Determinazione classe'!$D$55,$C59='Determinazione classe'!$D$56,$D59='Determinazione classe'!$D$57,$E59='Determinazione classe'!$D$58,$F59='Determinazione classe'!$D$59),IF(COUNTIF(AK$3:AK58,$G59)=0,$G59,""),"")),"")</f>
        <v/>
      </c>
      <c r="AL59" t="str">
        <f>IF(H59&lt;&gt;"",IF(B59="","",IF(AND($B59='Determinazione classe'!$D$55,$C59='Determinazione classe'!$D$56,$D59='Determinazione classe'!$D$57,$E59='Determinazione classe'!$D$58,$F59='Determinazione classe'!$D$59,$G59='Determinazione classe'!$D$60),IF(COUNTIF(AL$3:AL58,$H59)=0,$H59,""),"")),"")</f>
        <v/>
      </c>
      <c r="AR59">
        <f t="shared" si="26"/>
        <v>57</v>
      </c>
      <c r="AS59" s="375" t="str">
        <f t="shared" si="17"/>
        <v/>
      </c>
      <c r="AT59" s="375" t="str">
        <f t="shared" si="18"/>
        <v/>
      </c>
      <c r="AU59" s="375" t="str">
        <f t="shared" si="19"/>
        <v/>
      </c>
      <c r="AV59" s="375" t="str">
        <f t="shared" si="20"/>
        <v/>
      </c>
      <c r="AW59" s="375" t="str">
        <f t="shared" si="21"/>
        <v/>
      </c>
      <c r="AX59" s="375" t="str">
        <f t="shared" si="22"/>
        <v/>
      </c>
      <c r="AY59" s="375" t="str">
        <f t="shared" si="23"/>
        <v/>
      </c>
      <c r="BC59" t="str">
        <f>IF(BK59&lt;&gt;"",MAX(BC$3:BC58)+1,"")</f>
        <v/>
      </c>
      <c r="BD59" t="str">
        <f>IF(BL59&lt;&gt;"",MAX(BD$3:BD58)+1,"")</f>
        <v/>
      </c>
      <c r="BE59" t="str">
        <f>IF(BM59&lt;&gt;"",MAX(BE$3:BE58)+1,"")</f>
        <v/>
      </c>
      <c r="BF59" t="str">
        <f>IF(BN59&lt;&gt;"",MAX(BF$3:BF58)+1,"")</f>
        <v/>
      </c>
      <c r="BG59" t="str">
        <f>IF(BO59&lt;&gt;"",MAX(BG$3:BG58)+1,"")</f>
        <v/>
      </c>
      <c r="BH59" t="str">
        <f>IF(BP59&lt;&gt;"",MAX(BH$3:BH58)+1,"")</f>
        <v/>
      </c>
      <c r="BI59" t="str">
        <f>IF(BQ59&lt;&gt;"",MAX(BI$3:BI58)+1,"")</f>
        <v/>
      </c>
      <c r="BK59" t="str">
        <f>IF(B59&lt;&gt;"",IF(COUNTIF(BK$3:BK58,B59)&gt;0,"",B59),"")</f>
        <v/>
      </c>
      <c r="BL59" t="str">
        <f>IF(C59&lt;&gt;"",IF(COUNTIF(BL$3:BL58,C59)&gt;0,"",C59),"")</f>
        <v/>
      </c>
      <c r="BM59" t="str">
        <f>IF(D59&lt;&gt;"",IF(COUNTIF(BM$3:BM58,D59)&gt;0,"",D59),"")</f>
        <v/>
      </c>
      <c r="BN59" t="str">
        <f>IF(E59&lt;&gt;"",IF(COUNTIF(BN$3:BN58,E59)&gt;0,"",E59),"")</f>
        <v/>
      </c>
      <c r="BO59" t="str">
        <f>IF(F59&lt;&gt;"",IF(COUNTIF(BO$3:BO58,F59)&gt;0,"",F59),"")</f>
        <v/>
      </c>
      <c r="BP59" t="str">
        <f>IF(G59&lt;&gt;"",IF(COUNTIF(BP$3:BP58,G59)&gt;0,"",G59),"")</f>
        <v/>
      </c>
      <c r="BQ59" t="str">
        <f>IF(H59&lt;&gt;"",IF(COUNTIF(BQ$3:BQ58,H59)&gt;0,"",H59),"")</f>
        <v/>
      </c>
    </row>
    <row r="60" spans="1:69" x14ac:dyDescent="0.2">
      <c r="A60" s="342" t="str">
        <f t="shared" si="11"/>
        <v/>
      </c>
      <c r="B60" s="345"/>
      <c r="C60" s="345"/>
      <c r="D60" s="345"/>
      <c r="E60" s="345"/>
      <c r="F60" s="345"/>
      <c r="G60" s="345"/>
      <c r="H60" s="345"/>
      <c r="I60" s="533"/>
      <c r="J60" s="516"/>
      <c r="K60" s="516"/>
      <c r="L60" s="531"/>
      <c r="M60" s="534"/>
      <c r="O60">
        <f t="shared" si="24"/>
        <v>58</v>
      </c>
      <c r="P60" s="375" t="str">
        <f t="shared" si="25"/>
        <v/>
      </c>
      <c r="Q60" s="375" t="str">
        <f t="shared" si="12"/>
        <v/>
      </c>
      <c r="R60" s="375" t="str">
        <f t="shared" si="13"/>
        <v/>
      </c>
      <c r="S60" s="375" t="str">
        <f t="shared" si="27"/>
        <v/>
      </c>
      <c r="T60" s="375" t="str">
        <f t="shared" si="14"/>
        <v/>
      </c>
      <c r="U60" s="375" t="str">
        <f t="shared" si="15"/>
        <v/>
      </c>
      <c r="V60" s="375" t="str">
        <f t="shared" si="16"/>
        <v/>
      </c>
      <c r="X60" t="str">
        <f>IF(AF60&lt;&gt;"",MAX(X$3:X59)+1,"")</f>
        <v/>
      </c>
      <c r="Y60" t="str">
        <f>IF(AG60&lt;&gt;"",MAX(Y$3:Y59)+1,"")</f>
        <v/>
      </c>
      <c r="Z60" t="str">
        <f>IF(AH60&lt;&gt;"",MAX(Z$3:Z59)+1,"")</f>
        <v/>
      </c>
      <c r="AA60" t="str">
        <f>IF(AI60&lt;&gt;"",MAX(AA$3:AA59)+1,"")</f>
        <v/>
      </c>
      <c r="AB60" t="str">
        <f>IF(AJ60&lt;&gt;"",MAX(AB$3:AB59)+1,"")</f>
        <v/>
      </c>
      <c r="AC60" t="str">
        <f>IF(AK60&lt;&gt;"",MAX(AC$3:AC59)+1,"")</f>
        <v/>
      </c>
      <c r="AD60" t="str">
        <f>IF(AL60&lt;&gt;"",MAX(AD$3:AD59)+1,"")</f>
        <v/>
      </c>
      <c r="AF60" t="str">
        <f>IF(B60="","",IF(COUNTIF(AF$3:$AI59,B60)=0,B60,""))</f>
        <v/>
      </c>
      <c r="AG60" t="str">
        <f>IF(C60&lt;&gt;"",IF(B60="","",IF($B60='Determinazione classe'!$D$55,IF(COUNTIF(AG$3:$AG59,$C60)=0,$C60,""),"")),"")</f>
        <v/>
      </c>
      <c r="AH60" t="str">
        <f>IF(D60&lt;&gt;"",IF(B60="","",IF(AND($B60='Determinazione classe'!$D$55,$C60='Determinazione classe'!$D$56),IF(COUNTIF(AH$3:AH59,$D60)=0,$D60,""),"")),"")</f>
        <v/>
      </c>
      <c r="AI60" t="str">
        <f>IF(E60&lt;&gt;"",IF(B60="","",IF(AND($B60='Determinazione classe'!$D$55,$C60='Determinazione classe'!$D$56,$D60='Determinazione classe'!$D$57),IF(COUNTIF(AI$3:AI59,$E60)=0,$E60,""),"")),"")</f>
        <v/>
      </c>
      <c r="AJ60" t="str">
        <f>IF(F60&lt;&gt;"",IF(B60="","",IF(AND($B60='Determinazione classe'!$D$55,$C60='Determinazione classe'!$D$56,$D60='Determinazione classe'!$D$57,$E60='Determinazione classe'!$D$58),IF(COUNTIF(AJ$3:AJ59,$F60)=0,$F60,""),"")),"")</f>
        <v/>
      </c>
      <c r="AK60" t="str">
        <f>IF(G60&lt;&gt;"",IF(B60="","",IF(AND($B60='Determinazione classe'!$D$55,$C60='Determinazione classe'!$D$56,$D60='Determinazione classe'!$D$57,$E60='Determinazione classe'!$D$58,$F60='Determinazione classe'!$D$59),IF(COUNTIF(AK$3:AK59,$G60)=0,$G60,""),"")),"")</f>
        <v/>
      </c>
      <c r="AL60" t="str">
        <f>IF(H60&lt;&gt;"",IF(B60="","",IF(AND($B60='Determinazione classe'!$D$55,$C60='Determinazione classe'!$D$56,$D60='Determinazione classe'!$D$57,$E60='Determinazione classe'!$D$58,$F60='Determinazione classe'!$D$59,$G60='Determinazione classe'!$D$60),IF(COUNTIF(AL$3:AL59,$H60)=0,$H60,""),"")),"")</f>
        <v/>
      </c>
      <c r="AR60">
        <f t="shared" si="26"/>
        <v>58</v>
      </c>
      <c r="AS60" s="375" t="str">
        <f t="shared" si="17"/>
        <v/>
      </c>
      <c r="AT60" s="375" t="str">
        <f t="shared" si="18"/>
        <v/>
      </c>
      <c r="AU60" s="375" t="str">
        <f t="shared" si="19"/>
        <v/>
      </c>
      <c r="AV60" s="375" t="str">
        <f t="shared" si="20"/>
        <v/>
      </c>
      <c r="AW60" s="375" t="str">
        <f t="shared" si="21"/>
        <v/>
      </c>
      <c r="AX60" s="375" t="str">
        <f t="shared" si="22"/>
        <v/>
      </c>
      <c r="AY60" s="375" t="str">
        <f t="shared" si="23"/>
        <v/>
      </c>
      <c r="BC60" t="str">
        <f>IF(BK60&lt;&gt;"",MAX(BC$3:BC59)+1,"")</f>
        <v/>
      </c>
      <c r="BD60" t="str">
        <f>IF(BL60&lt;&gt;"",MAX(BD$3:BD59)+1,"")</f>
        <v/>
      </c>
      <c r="BE60" t="str">
        <f>IF(BM60&lt;&gt;"",MAX(BE$3:BE59)+1,"")</f>
        <v/>
      </c>
      <c r="BF60" t="str">
        <f>IF(BN60&lt;&gt;"",MAX(BF$3:BF59)+1,"")</f>
        <v/>
      </c>
      <c r="BG60" t="str">
        <f>IF(BO60&lt;&gt;"",MAX(BG$3:BG59)+1,"")</f>
        <v/>
      </c>
      <c r="BH60" t="str">
        <f>IF(BP60&lt;&gt;"",MAX(BH$3:BH59)+1,"")</f>
        <v/>
      </c>
      <c r="BI60" t="str">
        <f>IF(BQ60&lt;&gt;"",MAX(BI$3:BI59)+1,"")</f>
        <v/>
      </c>
      <c r="BK60" t="str">
        <f>IF(B60&lt;&gt;"",IF(COUNTIF(BK$3:BK59,B60)&gt;0,"",B60),"")</f>
        <v/>
      </c>
      <c r="BL60" t="str">
        <f>IF(C60&lt;&gt;"",IF(COUNTIF(BL$3:BL59,C60)&gt;0,"",C60),"")</f>
        <v/>
      </c>
      <c r="BM60" t="str">
        <f>IF(D60&lt;&gt;"",IF(COUNTIF(BM$3:BM59,D60)&gt;0,"",D60),"")</f>
        <v/>
      </c>
      <c r="BN60" t="str">
        <f>IF(E60&lt;&gt;"",IF(COUNTIF(BN$3:BN59,E60)&gt;0,"",E60),"")</f>
        <v/>
      </c>
      <c r="BO60" t="str">
        <f>IF(F60&lt;&gt;"",IF(COUNTIF(BO$3:BO59,F60)&gt;0,"",F60),"")</f>
        <v/>
      </c>
      <c r="BP60" t="str">
        <f>IF(G60&lt;&gt;"",IF(COUNTIF(BP$3:BP59,G60)&gt;0,"",G60),"")</f>
        <v/>
      </c>
      <c r="BQ60" t="str">
        <f>IF(H60&lt;&gt;"",IF(COUNTIF(BQ$3:BQ59,H60)&gt;0,"",H60),"")</f>
        <v/>
      </c>
    </row>
    <row r="61" spans="1:69" x14ac:dyDescent="0.2">
      <c r="A61" s="342" t="str">
        <f t="shared" si="11"/>
        <v/>
      </c>
      <c r="B61" s="345"/>
      <c r="C61" s="345"/>
      <c r="D61" s="345"/>
      <c r="E61" s="345"/>
      <c r="F61" s="345"/>
      <c r="G61" s="345"/>
      <c r="H61" s="345"/>
      <c r="I61" s="533"/>
      <c r="J61" s="516"/>
      <c r="K61" s="516"/>
      <c r="L61" s="531"/>
      <c r="M61" s="534"/>
      <c r="O61">
        <f t="shared" si="24"/>
        <v>59</v>
      </c>
      <c r="P61" s="375" t="str">
        <f t="shared" si="25"/>
        <v/>
      </c>
      <c r="Q61" s="375" t="str">
        <f t="shared" si="12"/>
        <v/>
      </c>
      <c r="R61" s="375" t="str">
        <f t="shared" si="13"/>
        <v/>
      </c>
      <c r="S61" s="375" t="str">
        <f t="shared" si="27"/>
        <v/>
      </c>
      <c r="T61" s="375" t="str">
        <f t="shared" si="14"/>
        <v/>
      </c>
      <c r="U61" s="375" t="str">
        <f t="shared" si="15"/>
        <v/>
      </c>
      <c r="V61" s="375" t="str">
        <f t="shared" si="16"/>
        <v/>
      </c>
      <c r="X61" t="str">
        <f>IF(AF61&lt;&gt;"",MAX(X$3:X60)+1,"")</f>
        <v/>
      </c>
      <c r="Y61" t="str">
        <f>IF(AG61&lt;&gt;"",MAX(Y$3:Y60)+1,"")</f>
        <v/>
      </c>
      <c r="Z61" t="str">
        <f>IF(AH61&lt;&gt;"",MAX(Z$3:Z60)+1,"")</f>
        <v/>
      </c>
      <c r="AA61" t="str">
        <f>IF(AI61&lt;&gt;"",MAX(AA$3:AA60)+1,"")</f>
        <v/>
      </c>
      <c r="AB61" t="str">
        <f>IF(AJ61&lt;&gt;"",MAX(AB$3:AB60)+1,"")</f>
        <v/>
      </c>
      <c r="AC61" t="str">
        <f>IF(AK61&lt;&gt;"",MAX(AC$3:AC60)+1,"")</f>
        <v/>
      </c>
      <c r="AD61" t="str">
        <f>IF(AL61&lt;&gt;"",MAX(AD$3:AD60)+1,"")</f>
        <v/>
      </c>
      <c r="AF61" t="str">
        <f>IF(B61="","",IF(COUNTIF(AF$3:$AI60,B61)=0,B61,""))</f>
        <v/>
      </c>
      <c r="AG61" t="str">
        <f>IF(C61&lt;&gt;"",IF(B61="","",IF($B61='Determinazione classe'!$D$55,IF(COUNTIF(AG$3:$AG60,$C61)=0,$C61,""),"")),"")</f>
        <v/>
      </c>
      <c r="AH61" t="str">
        <f>IF(D61&lt;&gt;"",IF(B61="","",IF(AND($B61='Determinazione classe'!$D$55,$C61='Determinazione classe'!$D$56),IF(COUNTIF(AH$3:AH60,$D61)=0,$D61,""),"")),"")</f>
        <v/>
      </c>
      <c r="AI61" t="str">
        <f>IF(E61&lt;&gt;"",IF(B61="","",IF(AND($B61='Determinazione classe'!$D$55,$C61='Determinazione classe'!$D$56,$D61='Determinazione classe'!$D$57),IF(COUNTIF(AI$3:AI60,$E61)=0,$E61,""),"")),"")</f>
        <v/>
      </c>
      <c r="AJ61" t="str">
        <f>IF(F61&lt;&gt;"",IF(B61="","",IF(AND($B61='Determinazione classe'!$D$55,$C61='Determinazione classe'!$D$56,$D61='Determinazione classe'!$D$57,$E61='Determinazione classe'!$D$58),IF(COUNTIF(AJ$3:AJ60,$F61)=0,$F61,""),"")),"")</f>
        <v/>
      </c>
      <c r="AK61" t="str">
        <f>IF(G61&lt;&gt;"",IF(B61="","",IF(AND($B61='Determinazione classe'!$D$55,$C61='Determinazione classe'!$D$56,$D61='Determinazione classe'!$D$57,$E61='Determinazione classe'!$D$58,$F61='Determinazione classe'!$D$59),IF(COUNTIF(AK$3:AK60,$G61)=0,$G61,""),"")),"")</f>
        <v/>
      </c>
      <c r="AL61" t="str">
        <f>IF(H61&lt;&gt;"",IF(B61="","",IF(AND($B61='Determinazione classe'!$D$55,$C61='Determinazione classe'!$D$56,$D61='Determinazione classe'!$D$57,$E61='Determinazione classe'!$D$58,$F61='Determinazione classe'!$D$59,$G61='Determinazione classe'!$D$60),IF(COUNTIF(AL$3:AL60,$H61)=0,$H61,""),"")),"")</f>
        <v/>
      </c>
      <c r="AR61">
        <f t="shared" si="26"/>
        <v>59</v>
      </c>
      <c r="AS61" s="375" t="str">
        <f t="shared" si="17"/>
        <v/>
      </c>
      <c r="AT61" s="375" t="str">
        <f t="shared" si="18"/>
        <v/>
      </c>
      <c r="AU61" s="375" t="str">
        <f t="shared" si="19"/>
        <v/>
      </c>
      <c r="AV61" s="375" t="str">
        <f t="shared" si="20"/>
        <v/>
      </c>
      <c r="AW61" s="375" t="str">
        <f t="shared" si="21"/>
        <v/>
      </c>
      <c r="AX61" s="375" t="str">
        <f t="shared" si="22"/>
        <v/>
      </c>
      <c r="AY61" s="375" t="str">
        <f t="shared" si="23"/>
        <v/>
      </c>
      <c r="BC61" t="str">
        <f>IF(BK61&lt;&gt;"",MAX(BC$3:BC60)+1,"")</f>
        <v/>
      </c>
      <c r="BD61" t="str">
        <f>IF(BL61&lt;&gt;"",MAX(BD$3:BD60)+1,"")</f>
        <v/>
      </c>
      <c r="BE61" t="str">
        <f>IF(BM61&lt;&gt;"",MAX(BE$3:BE60)+1,"")</f>
        <v/>
      </c>
      <c r="BF61" t="str">
        <f>IF(BN61&lt;&gt;"",MAX(BF$3:BF60)+1,"")</f>
        <v/>
      </c>
      <c r="BG61" t="str">
        <f>IF(BO61&lt;&gt;"",MAX(BG$3:BG60)+1,"")</f>
        <v/>
      </c>
      <c r="BH61" t="str">
        <f>IF(BP61&lt;&gt;"",MAX(BH$3:BH60)+1,"")</f>
        <v/>
      </c>
      <c r="BI61" t="str">
        <f>IF(BQ61&lt;&gt;"",MAX(BI$3:BI60)+1,"")</f>
        <v/>
      </c>
      <c r="BK61" t="str">
        <f>IF(B61&lt;&gt;"",IF(COUNTIF(BK$3:BK60,B61)&gt;0,"",B61),"")</f>
        <v/>
      </c>
      <c r="BL61" t="str">
        <f>IF(C61&lt;&gt;"",IF(COUNTIF(BL$3:BL60,C61)&gt;0,"",C61),"")</f>
        <v/>
      </c>
      <c r="BM61" t="str">
        <f>IF(D61&lt;&gt;"",IF(COUNTIF(BM$3:BM60,D61)&gt;0,"",D61),"")</f>
        <v/>
      </c>
      <c r="BN61" t="str">
        <f>IF(E61&lt;&gt;"",IF(COUNTIF(BN$3:BN60,E61)&gt;0,"",E61),"")</f>
        <v/>
      </c>
      <c r="BO61" t="str">
        <f>IF(F61&lt;&gt;"",IF(COUNTIF(BO$3:BO60,F61)&gt;0,"",F61),"")</f>
        <v/>
      </c>
      <c r="BP61" t="str">
        <f>IF(G61&lt;&gt;"",IF(COUNTIF(BP$3:BP60,G61)&gt;0,"",G61),"")</f>
        <v/>
      </c>
      <c r="BQ61" t="str">
        <f>IF(H61&lt;&gt;"",IF(COUNTIF(BQ$3:BQ60,H61)&gt;0,"",H61),"")</f>
        <v/>
      </c>
    </row>
    <row r="62" spans="1:69" x14ac:dyDescent="0.2">
      <c r="A62" s="342" t="str">
        <f t="shared" si="11"/>
        <v/>
      </c>
      <c r="B62" s="346"/>
      <c r="C62" s="345"/>
      <c r="D62" s="345"/>
      <c r="E62" s="345"/>
      <c r="F62" s="345"/>
      <c r="G62" s="345"/>
      <c r="H62" s="345"/>
      <c r="I62" s="533"/>
      <c r="J62" s="516"/>
      <c r="K62" s="516"/>
      <c r="L62" s="531"/>
      <c r="M62" s="534"/>
      <c r="O62">
        <f t="shared" si="24"/>
        <v>60</v>
      </c>
      <c r="P62" s="375" t="str">
        <f t="shared" si="25"/>
        <v/>
      </c>
      <c r="Q62" s="375" t="str">
        <f t="shared" si="12"/>
        <v/>
      </c>
      <c r="R62" s="375" t="str">
        <f t="shared" si="13"/>
        <v/>
      </c>
      <c r="S62" s="375" t="str">
        <f t="shared" si="27"/>
        <v/>
      </c>
      <c r="T62" s="375" t="str">
        <f t="shared" si="14"/>
        <v/>
      </c>
      <c r="U62" s="375" t="str">
        <f t="shared" si="15"/>
        <v/>
      </c>
      <c r="V62" s="375" t="str">
        <f t="shared" si="16"/>
        <v/>
      </c>
      <c r="X62" t="str">
        <f>IF(AF62&lt;&gt;"",MAX(X$3:X61)+1,"")</f>
        <v/>
      </c>
      <c r="Y62" t="str">
        <f>IF(AG62&lt;&gt;"",MAX(Y$3:Y61)+1,"")</f>
        <v/>
      </c>
      <c r="Z62" t="str">
        <f>IF(AH62&lt;&gt;"",MAX(Z$3:Z61)+1,"")</f>
        <v/>
      </c>
      <c r="AA62" t="str">
        <f>IF(AI62&lt;&gt;"",MAX(AA$3:AA61)+1,"")</f>
        <v/>
      </c>
      <c r="AB62" t="str">
        <f>IF(AJ62&lt;&gt;"",MAX(AB$3:AB61)+1,"")</f>
        <v/>
      </c>
      <c r="AC62" t="str">
        <f>IF(AK62&lt;&gt;"",MAX(AC$3:AC61)+1,"")</f>
        <v/>
      </c>
      <c r="AD62" t="str">
        <f>IF(AL62&lt;&gt;"",MAX(AD$3:AD61)+1,"")</f>
        <v/>
      </c>
      <c r="AF62" t="str">
        <f>IF(B62="","",IF(COUNTIF(AF$3:$AI61,B62)=0,B62,""))</f>
        <v/>
      </c>
      <c r="AG62" t="str">
        <f>IF(C62&lt;&gt;"",IF(B62="","",IF($B62='Determinazione classe'!$D$55,IF(COUNTIF(AG$3:$AG61,$C62)=0,$C62,""),"")),"")</f>
        <v/>
      </c>
      <c r="AH62" t="str">
        <f>IF(D62&lt;&gt;"",IF(B62="","",IF(AND($B62='Determinazione classe'!$D$55,$C62='Determinazione classe'!$D$56),IF(COUNTIF(AH$3:AH61,$D62)=0,$D62,""),"")),"")</f>
        <v/>
      </c>
      <c r="AI62" t="str">
        <f>IF(E62&lt;&gt;"",IF(B62="","",IF(AND($B62='Determinazione classe'!$D$55,$C62='Determinazione classe'!$D$56,$D62='Determinazione classe'!$D$57),IF(COUNTIF(AI$3:AI61,$E62)=0,$E62,""),"")),"")</f>
        <v/>
      </c>
      <c r="AJ62" t="str">
        <f>IF(F62&lt;&gt;"",IF(B62="","",IF(AND($B62='Determinazione classe'!$D$55,$C62='Determinazione classe'!$D$56,$D62='Determinazione classe'!$D$57,$E62='Determinazione classe'!$D$58),IF(COUNTIF(AJ$3:AJ61,$F62)=0,$F62,""),"")),"")</f>
        <v/>
      </c>
      <c r="AK62" t="str">
        <f>IF(G62&lt;&gt;"",IF(B62="","",IF(AND($B62='Determinazione classe'!$D$55,$C62='Determinazione classe'!$D$56,$D62='Determinazione classe'!$D$57,$E62='Determinazione classe'!$D$58,$F62='Determinazione classe'!$D$59),IF(COUNTIF(AK$3:AK61,$G62)=0,$G62,""),"")),"")</f>
        <v/>
      </c>
      <c r="AL62" t="str">
        <f>IF(H62&lt;&gt;"",IF(B62="","",IF(AND($B62='Determinazione classe'!$D$55,$C62='Determinazione classe'!$D$56,$D62='Determinazione classe'!$D$57,$E62='Determinazione classe'!$D$58,$F62='Determinazione classe'!$D$59,$G62='Determinazione classe'!$D$60),IF(COUNTIF(AL$3:AL61,$H62)=0,$H62,""),"")),"")</f>
        <v/>
      </c>
      <c r="AR62">
        <f t="shared" si="26"/>
        <v>60</v>
      </c>
      <c r="AS62" s="375" t="str">
        <f t="shared" si="17"/>
        <v/>
      </c>
      <c r="AT62" s="375" t="str">
        <f t="shared" si="18"/>
        <v/>
      </c>
      <c r="AU62" s="375" t="str">
        <f t="shared" si="19"/>
        <v/>
      </c>
      <c r="AV62" s="375" t="str">
        <f t="shared" si="20"/>
        <v/>
      </c>
      <c r="AW62" s="375" t="str">
        <f t="shared" si="21"/>
        <v/>
      </c>
      <c r="AX62" s="375" t="str">
        <f t="shared" si="22"/>
        <v/>
      </c>
      <c r="AY62" s="375" t="str">
        <f t="shared" si="23"/>
        <v/>
      </c>
      <c r="BC62" t="str">
        <f>IF(BK62&lt;&gt;"",MAX(BC$3:BC61)+1,"")</f>
        <v/>
      </c>
      <c r="BD62" t="str">
        <f>IF(BL62&lt;&gt;"",MAX(BD$3:BD61)+1,"")</f>
        <v/>
      </c>
      <c r="BE62" t="str">
        <f>IF(BM62&lt;&gt;"",MAX(BE$3:BE61)+1,"")</f>
        <v/>
      </c>
      <c r="BF62" t="str">
        <f>IF(BN62&lt;&gt;"",MAX(BF$3:BF61)+1,"")</f>
        <v/>
      </c>
      <c r="BG62" t="str">
        <f>IF(BO62&lt;&gt;"",MAX(BG$3:BG61)+1,"")</f>
        <v/>
      </c>
      <c r="BH62" t="str">
        <f>IF(BP62&lt;&gt;"",MAX(BH$3:BH61)+1,"")</f>
        <v/>
      </c>
      <c r="BI62" t="str">
        <f>IF(BQ62&lt;&gt;"",MAX(BI$3:BI61)+1,"")</f>
        <v/>
      </c>
      <c r="BK62" t="str">
        <f>IF(B62&lt;&gt;"",IF(COUNTIF(BK$3:BK61,B62)&gt;0,"",B62),"")</f>
        <v/>
      </c>
      <c r="BL62" t="str">
        <f>IF(C62&lt;&gt;"",IF(COUNTIF(BL$3:BL61,C62)&gt;0,"",C62),"")</f>
        <v/>
      </c>
      <c r="BM62" t="str">
        <f>IF(D62&lt;&gt;"",IF(COUNTIF(BM$3:BM61,D62)&gt;0,"",D62),"")</f>
        <v/>
      </c>
      <c r="BN62" t="str">
        <f>IF(E62&lt;&gt;"",IF(COUNTIF(BN$3:BN61,E62)&gt;0,"",E62),"")</f>
        <v/>
      </c>
      <c r="BO62" t="str">
        <f>IF(F62&lt;&gt;"",IF(COUNTIF(BO$3:BO61,F62)&gt;0,"",F62),"")</f>
        <v/>
      </c>
      <c r="BP62" t="str">
        <f>IF(G62&lt;&gt;"",IF(COUNTIF(BP$3:BP61,G62)&gt;0,"",G62),"")</f>
        <v/>
      </c>
      <c r="BQ62" t="str">
        <f>IF(H62&lt;&gt;"",IF(COUNTIF(BQ$3:BQ61,H62)&gt;0,"",H62),"")</f>
        <v/>
      </c>
    </row>
    <row r="63" spans="1:69" x14ac:dyDescent="0.2">
      <c r="A63" s="342" t="str">
        <f t="shared" si="11"/>
        <v/>
      </c>
      <c r="B63" s="345"/>
      <c r="C63" s="345"/>
      <c r="D63" s="345"/>
      <c r="E63" s="345"/>
      <c r="F63" s="345"/>
      <c r="G63" s="345"/>
      <c r="H63" s="345"/>
      <c r="I63" s="533"/>
      <c r="J63" s="516"/>
      <c r="K63" s="516"/>
      <c r="L63" s="531"/>
      <c r="M63" s="534"/>
      <c r="O63">
        <f t="shared" si="24"/>
        <v>61</v>
      </c>
      <c r="P63" s="375" t="str">
        <f t="shared" si="25"/>
        <v/>
      </c>
      <c r="Q63" s="375" t="str">
        <f t="shared" si="12"/>
        <v/>
      </c>
      <c r="R63" s="375" t="str">
        <f t="shared" si="13"/>
        <v/>
      </c>
      <c r="S63" s="375" t="str">
        <f t="shared" si="27"/>
        <v/>
      </c>
      <c r="T63" s="375" t="str">
        <f t="shared" si="14"/>
        <v/>
      </c>
      <c r="U63" s="375" t="str">
        <f t="shared" si="15"/>
        <v/>
      </c>
      <c r="V63" s="375" t="str">
        <f t="shared" si="16"/>
        <v/>
      </c>
      <c r="X63" t="str">
        <f>IF(AF63&lt;&gt;"",MAX(X$3:X62)+1,"")</f>
        <v/>
      </c>
      <c r="Y63" t="str">
        <f>IF(AG63&lt;&gt;"",MAX(Y$3:Y62)+1,"")</f>
        <v/>
      </c>
      <c r="Z63" t="str">
        <f>IF(AH63&lt;&gt;"",MAX(Z$3:Z62)+1,"")</f>
        <v/>
      </c>
      <c r="AA63" t="str">
        <f>IF(AI63&lt;&gt;"",MAX(AA$3:AA62)+1,"")</f>
        <v/>
      </c>
      <c r="AB63" t="str">
        <f>IF(AJ63&lt;&gt;"",MAX(AB$3:AB62)+1,"")</f>
        <v/>
      </c>
      <c r="AC63" t="str">
        <f>IF(AK63&lt;&gt;"",MAX(AC$3:AC62)+1,"")</f>
        <v/>
      </c>
      <c r="AD63" t="str">
        <f>IF(AL63&lt;&gt;"",MAX(AD$3:AD62)+1,"")</f>
        <v/>
      </c>
      <c r="AF63" t="str">
        <f>IF(B63="","",IF(COUNTIF(AF$3:$AI62,B63)=0,B63,""))</f>
        <v/>
      </c>
      <c r="AG63" t="str">
        <f>IF(C63&lt;&gt;"",IF(B63="","",IF($B63='Determinazione classe'!$D$55,IF(COUNTIF(AG$3:$AG62,$C63)=0,$C63,""),"")),"")</f>
        <v/>
      </c>
      <c r="AH63" t="str">
        <f>IF(D63&lt;&gt;"",IF(B63="","",IF(AND($B63='Determinazione classe'!$D$55,$C63='Determinazione classe'!$D$56),IF(COUNTIF(AH$3:AH62,$D63)=0,$D63,""),"")),"")</f>
        <v/>
      </c>
      <c r="AI63" t="str">
        <f>IF(E63&lt;&gt;"",IF(B63="","",IF(AND($B63='Determinazione classe'!$D$55,$C63='Determinazione classe'!$D$56,$D63='Determinazione classe'!$D$57),IF(COUNTIF(AI$3:AI62,$E63)=0,$E63,""),"")),"")</f>
        <v/>
      </c>
      <c r="AJ63" t="str">
        <f>IF(F63&lt;&gt;"",IF(B63="","",IF(AND($B63='Determinazione classe'!$D$55,$C63='Determinazione classe'!$D$56,$D63='Determinazione classe'!$D$57,$E63='Determinazione classe'!$D$58),IF(COUNTIF(AJ$3:AJ62,$F63)=0,$F63,""),"")),"")</f>
        <v/>
      </c>
      <c r="AK63" t="str">
        <f>IF(G63&lt;&gt;"",IF(B63="","",IF(AND($B63='Determinazione classe'!$D$55,$C63='Determinazione classe'!$D$56,$D63='Determinazione classe'!$D$57,$E63='Determinazione classe'!$D$58,$F63='Determinazione classe'!$D$59),IF(COUNTIF(AK$3:AK62,$G63)=0,$G63,""),"")),"")</f>
        <v/>
      </c>
      <c r="AL63" t="str">
        <f>IF(H63&lt;&gt;"",IF(B63="","",IF(AND($B63='Determinazione classe'!$D$55,$C63='Determinazione classe'!$D$56,$D63='Determinazione classe'!$D$57,$E63='Determinazione classe'!$D$58,$F63='Determinazione classe'!$D$59,$G63='Determinazione classe'!$D$60),IF(COUNTIF(AL$3:AL62,$H63)=0,$H63,""),"")),"")</f>
        <v/>
      </c>
      <c r="AR63">
        <f t="shared" si="26"/>
        <v>61</v>
      </c>
      <c r="AS63" s="375" t="str">
        <f t="shared" si="17"/>
        <v/>
      </c>
      <c r="AT63" s="375" t="str">
        <f t="shared" si="18"/>
        <v/>
      </c>
      <c r="AU63" s="375" t="str">
        <f t="shared" si="19"/>
        <v/>
      </c>
      <c r="AV63" s="375" t="str">
        <f t="shared" si="20"/>
        <v/>
      </c>
      <c r="AW63" s="375" t="str">
        <f t="shared" si="21"/>
        <v/>
      </c>
      <c r="AX63" s="375" t="str">
        <f t="shared" si="22"/>
        <v/>
      </c>
      <c r="AY63" s="375" t="str">
        <f t="shared" si="23"/>
        <v/>
      </c>
      <c r="BC63" t="str">
        <f>IF(BK63&lt;&gt;"",MAX(BC$3:BC62)+1,"")</f>
        <v/>
      </c>
      <c r="BD63" t="str">
        <f>IF(BL63&lt;&gt;"",MAX(BD$3:BD62)+1,"")</f>
        <v/>
      </c>
      <c r="BE63" t="str">
        <f>IF(BM63&lt;&gt;"",MAX(BE$3:BE62)+1,"")</f>
        <v/>
      </c>
      <c r="BF63" t="str">
        <f>IF(BN63&lt;&gt;"",MAX(BF$3:BF62)+1,"")</f>
        <v/>
      </c>
      <c r="BG63" t="str">
        <f>IF(BO63&lt;&gt;"",MAX(BG$3:BG62)+1,"")</f>
        <v/>
      </c>
      <c r="BH63" t="str">
        <f>IF(BP63&lt;&gt;"",MAX(BH$3:BH62)+1,"")</f>
        <v/>
      </c>
      <c r="BI63" t="str">
        <f>IF(BQ63&lt;&gt;"",MAX(BI$3:BI62)+1,"")</f>
        <v/>
      </c>
      <c r="BK63" t="str">
        <f>IF(B63&lt;&gt;"",IF(COUNTIF(BK$3:BK62,B63)&gt;0,"",B63),"")</f>
        <v/>
      </c>
      <c r="BL63" t="str">
        <f>IF(C63&lt;&gt;"",IF(COUNTIF(BL$3:BL62,C63)&gt;0,"",C63),"")</f>
        <v/>
      </c>
      <c r="BM63" t="str">
        <f>IF(D63&lt;&gt;"",IF(COUNTIF(BM$3:BM62,D63)&gt;0,"",D63),"")</f>
        <v/>
      </c>
      <c r="BN63" t="str">
        <f>IF(E63&lt;&gt;"",IF(COUNTIF(BN$3:BN62,E63)&gt;0,"",E63),"")</f>
        <v/>
      </c>
      <c r="BO63" t="str">
        <f>IF(F63&lt;&gt;"",IF(COUNTIF(BO$3:BO62,F63)&gt;0,"",F63),"")</f>
        <v/>
      </c>
      <c r="BP63" t="str">
        <f>IF(G63&lt;&gt;"",IF(COUNTIF(BP$3:BP62,G63)&gt;0,"",G63),"")</f>
        <v/>
      </c>
      <c r="BQ63" t="str">
        <f>IF(H63&lt;&gt;"",IF(COUNTIF(BQ$3:BQ62,H63)&gt;0,"",H63),"")</f>
        <v/>
      </c>
    </row>
    <row r="64" spans="1:69" x14ac:dyDescent="0.2">
      <c r="A64" s="342" t="str">
        <f t="shared" si="11"/>
        <v/>
      </c>
      <c r="B64" s="345"/>
      <c r="C64" s="345"/>
      <c r="D64" s="345"/>
      <c r="E64" s="345"/>
      <c r="F64" s="345"/>
      <c r="G64" s="345"/>
      <c r="H64" s="345"/>
      <c r="I64" s="533"/>
      <c r="J64" s="516"/>
      <c r="K64" s="516"/>
      <c r="L64" s="531"/>
      <c r="M64" s="534"/>
      <c r="O64">
        <f t="shared" si="24"/>
        <v>62</v>
      </c>
      <c r="P64" s="375" t="str">
        <f t="shared" si="25"/>
        <v/>
      </c>
      <c r="Q64" s="375" t="str">
        <f t="shared" si="12"/>
        <v/>
      </c>
      <c r="R64" s="375" t="str">
        <f t="shared" si="13"/>
        <v/>
      </c>
      <c r="S64" s="375" t="str">
        <f t="shared" si="27"/>
        <v/>
      </c>
      <c r="T64" s="375" t="str">
        <f t="shared" si="14"/>
        <v/>
      </c>
      <c r="U64" s="375" t="str">
        <f t="shared" si="15"/>
        <v/>
      </c>
      <c r="V64" s="375" t="str">
        <f t="shared" si="16"/>
        <v/>
      </c>
      <c r="X64" t="str">
        <f>IF(AF64&lt;&gt;"",MAX(X$3:X63)+1,"")</f>
        <v/>
      </c>
      <c r="Y64" t="str">
        <f>IF(AG64&lt;&gt;"",MAX(Y$3:Y63)+1,"")</f>
        <v/>
      </c>
      <c r="Z64" t="str">
        <f>IF(AH64&lt;&gt;"",MAX(Z$3:Z63)+1,"")</f>
        <v/>
      </c>
      <c r="AA64" t="str">
        <f>IF(AI64&lt;&gt;"",MAX(AA$3:AA63)+1,"")</f>
        <v/>
      </c>
      <c r="AB64" t="str">
        <f>IF(AJ64&lt;&gt;"",MAX(AB$3:AB63)+1,"")</f>
        <v/>
      </c>
      <c r="AC64" t="str">
        <f>IF(AK64&lt;&gt;"",MAX(AC$3:AC63)+1,"")</f>
        <v/>
      </c>
      <c r="AD64" t="str">
        <f>IF(AL64&lt;&gt;"",MAX(AD$3:AD63)+1,"")</f>
        <v/>
      </c>
      <c r="AF64" t="str">
        <f>IF(B64="","",IF(COUNTIF(AF$3:$AI63,B64)=0,B64,""))</f>
        <v/>
      </c>
      <c r="AG64" t="str">
        <f>IF(C64&lt;&gt;"",IF(B64="","",IF($B64='Determinazione classe'!$D$55,IF(COUNTIF(AG$3:$AG63,$C64)=0,$C64,""),"")),"")</f>
        <v/>
      </c>
      <c r="AH64" t="str">
        <f>IF(D64&lt;&gt;"",IF(B64="","",IF(AND($B64='Determinazione classe'!$D$55,$C64='Determinazione classe'!$D$56),IF(COUNTIF(AH$3:AH63,$D64)=0,$D64,""),"")),"")</f>
        <v/>
      </c>
      <c r="AI64" t="str">
        <f>IF(E64&lt;&gt;"",IF(B64="","",IF(AND($B64='Determinazione classe'!$D$55,$C64='Determinazione classe'!$D$56,$D64='Determinazione classe'!$D$57),IF(COUNTIF(AI$3:AI63,$E64)=0,$E64,""),"")),"")</f>
        <v/>
      </c>
      <c r="AJ64" t="str">
        <f>IF(F64&lt;&gt;"",IF(B64="","",IF(AND($B64='Determinazione classe'!$D$55,$C64='Determinazione classe'!$D$56,$D64='Determinazione classe'!$D$57,$E64='Determinazione classe'!$D$58),IF(COUNTIF(AJ$3:AJ63,$F64)=0,$F64,""),"")),"")</f>
        <v/>
      </c>
      <c r="AK64" t="str">
        <f>IF(G64&lt;&gt;"",IF(B64="","",IF(AND($B64='Determinazione classe'!$D$55,$C64='Determinazione classe'!$D$56,$D64='Determinazione classe'!$D$57,$E64='Determinazione classe'!$D$58,$F64='Determinazione classe'!$D$59),IF(COUNTIF(AK$3:AK63,$G64)=0,$G64,""),"")),"")</f>
        <v/>
      </c>
      <c r="AL64" t="str">
        <f>IF(H64&lt;&gt;"",IF(B64="","",IF(AND($B64='Determinazione classe'!$D$55,$C64='Determinazione classe'!$D$56,$D64='Determinazione classe'!$D$57,$E64='Determinazione classe'!$D$58,$F64='Determinazione classe'!$D$59,$G64='Determinazione classe'!$D$60),IF(COUNTIF(AL$3:AL63,$H64)=0,$H64,""),"")),"")</f>
        <v/>
      </c>
      <c r="AR64">
        <f t="shared" si="26"/>
        <v>62</v>
      </c>
      <c r="AS64" s="375" t="str">
        <f t="shared" si="17"/>
        <v/>
      </c>
      <c r="AT64" s="375" t="str">
        <f t="shared" si="18"/>
        <v/>
      </c>
      <c r="AU64" s="375" t="str">
        <f t="shared" si="19"/>
        <v/>
      </c>
      <c r="AV64" s="375" t="str">
        <f t="shared" si="20"/>
        <v/>
      </c>
      <c r="AW64" s="375" t="str">
        <f t="shared" si="21"/>
        <v/>
      </c>
      <c r="AX64" s="375" t="str">
        <f t="shared" si="22"/>
        <v/>
      </c>
      <c r="AY64" s="375" t="str">
        <f t="shared" si="23"/>
        <v/>
      </c>
      <c r="BC64" t="str">
        <f>IF(BK64&lt;&gt;"",MAX(BC$3:BC63)+1,"")</f>
        <v/>
      </c>
      <c r="BD64" t="str">
        <f>IF(BL64&lt;&gt;"",MAX(BD$3:BD63)+1,"")</f>
        <v/>
      </c>
      <c r="BE64" t="str">
        <f>IF(BM64&lt;&gt;"",MAX(BE$3:BE63)+1,"")</f>
        <v/>
      </c>
      <c r="BF64" t="str">
        <f>IF(BN64&lt;&gt;"",MAX(BF$3:BF63)+1,"")</f>
        <v/>
      </c>
      <c r="BG64" t="str">
        <f>IF(BO64&lt;&gt;"",MAX(BG$3:BG63)+1,"")</f>
        <v/>
      </c>
      <c r="BH64" t="str">
        <f>IF(BP64&lt;&gt;"",MAX(BH$3:BH63)+1,"")</f>
        <v/>
      </c>
      <c r="BI64" t="str">
        <f>IF(BQ64&lt;&gt;"",MAX(BI$3:BI63)+1,"")</f>
        <v/>
      </c>
      <c r="BK64" t="str">
        <f>IF(B64&lt;&gt;"",IF(COUNTIF(BK$3:BK63,B64)&gt;0,"",B64),"")</f>
        <v/>
      </c>
      <c r="BL64" t="str">
        <f>IF(C64&lt;&gt;"",IF(COUNTIF(BL$3:BL63,C64)&gt;0,"",C64),"")</f>
        <v/>
      </c>
      <c r="BM64" t="str">
        <f>IF(D64&lt;&gt;"",IF(COUNTIF(BM$3:BM63,D64)&gt;0,"",D64),"")</f>
        <v/>
      </c>
      <c r="BN64" t="str">
        <f>IF(E64&lt;&gt;"",IF(COUNTIF(BN$3:BN63,E64)&gt;0,"",E64),"")</f>
        <v/>
      </c>
      <c r="BO64" t="str">
        <f>IF(F64&lt;&gt;"",IF(COUNTIF(BO$3:BO63,F64)&gt;0,"",F64),"")</f>
        <v/>
      </c>
      <c r="BP64" t="str">
        <f>IF(G64&lt;&gt;"",IF(COUNTIF(BP$3:BP63,G64)&gt;0,"",G64),"")</f>
        <v/>
      </c>
      <c r="BQ64" t="str">
        <f>IF(H64&lt;&gt;"",IF(COUNTIF(BQ$3:BQ63,H64)&gt;0,"",H64),"")</f>
        <v/>
      </c>
    </row>
    <row r="65" spans="1:69" x14ac:dyDescent="0.2">
      <c r="A65" s="342" t="str">
        <f t="shared" si="11"/>
        <v/>
      </c>
      <c r="B65" s="345"/>
      <c r="C65" s="345"/>
      <c r="D65" s="345"/>
      <c r="E65" s="345"/>
      <c r="F65" s="345"/>
      <c r="G65" s="345"/>
      <c r="H65" s="345"/>
      <c r="I65" s="533"/>
      <c r="J65" s="516"/>
      <c r="K65" s="516"/>
      <c r="L65" s="531"/>
      <c r="M65" s="534"/>
      <c r="O65">
        <f t="shared" si="24"/>
        <v>63</v>
      </c>
      <c r="P65" s="375" t="str">
        <f t="shared" si="25"/>
        <v/>
      </c>
      <c r="Q65" s="375" t="str">
        <f t="shared" si="12"/>
        <v/>
      </c>
      <c r="R65" s="375" t="str">
        <f t="shared" si="13"/>
        <v/>
      </c>
      <c r="S65" s="375" t="str">
        <f t="shared" si="27"/>
        <v/>
      </c>
      <c r="T65" s="375" t="str">
        <f t="shared" si="14"/>
        <v/>
      </c>
      <c r="U65" s="375" t="str">
        <f t="shared" si="15"/>
        <v/>
      </c>
      <c r="V65" s="375" t="str">
        <f t="shared" si="16"/>
        <v/>
      </c>
      <c r="X65" t="str">
        <f>IF(AF65&lt;&gt;"",MAX(X$3:X64)+1,"")</f>
        <v/>
      </c>
      <c r="Y65" t="str">
        <f>IF(AG65&lt;&gt;"",MAX(Y$3:Y64)+1,"")</f>
        <v/>
      </c>
      <c r="Z65" t="str">
        <f>IF(AH65&lt;&gt;"",MAX(Z$3:Z64)+1,"")</f>
        <v/>
      </c>
      <c r="AA65" t="str">
        <f>IF(AI65&lt;&gt;"",MAX(AA$3:AA64)+1,"")</f>
        <v/>
      </c>
      <c r="AB65" t="str">
        <f>IF(AJ65&lt;&gt;"",MAX(AB$3:AB64)+1,"")</f>
        <v/>
      </c>
      <c r="AC65" t="str">
        <f>IF(AK65&lt;&gt;"",MAX(AC$3:AC64)+1,"")</f>
        <v/>
      </c>
      <c r="AD65" t="str">
        <f>IF(AL65&lt;&gt;"",MAX(AD$3:AD64)+1,"")</f>
        <v/>
      </c>
      <c r="AF65" t="str">
        <f>IF(B65="","",IF(COUNTIF(AF$3:$AI64,B65)=0,B65,""))</f>
        <v/>
      </c>
      <c r="AG65" t="str">
        <f>IF(C65&lt;&gt;"",IF(B65="","",IF($B65='Determinazione classe'!$D$55,IF(COUNTIF(AG$3:$AG64,$C65)=0,$C65,""),"")),"")</f>
        <v/>
      </c>
      <c r="AH65" t="str">
        <f>IF(D65&lt;&gt;"",IF(B65="","",IF(AND($B65='Determinazione classe'!$D$55,$C65='Determinazione classe'!$D$56),IF(COUNTIF(AH$3:AH64,$D65)=0,$D65,""),"")),"")</f>
        <v/>
      </c>
      <c r="AI65" t="str">
        <f>IF(E65&lt;&gt;"",IF(B65="","",IF(AND($B65='Determinazione classe'!$D$55,$C65='Determinazione classe'!$D$56,$D65='Determinazione classe'!$D$57),IF(COUNTIF(AI$3:AI64,$E65)=0,$E65,""),"")),"")</f>
        <v/>
      </c>
      <c r="AJ65" t="str">
        <f>IF(F65&lt;&gt;"",IF(B65="","",IF(AND($B65='Determinazione classe'!$D$55,$C65='Determinazione classe'!$D$56,$D65='Determinazione classe'!$D$57,$E65='Determinazione classe'!$D$58),IF(COUNTIF(AJ$3:AJ64,$F65)=0,$F65,""),"")),"")</f>
        <v/>
      </c>
      <c r="AK65" t="str">
        <f>IF(G65&lt;&gt;"",IF(B65="","",IF(AND($B65='Determinazione classe'!$D$55,$C65='Determinazione classe'!$D$56,$D65='Determinazione classe'!$D$57,$E65='Determinazione classe'!$D$58,$F65='Determinazione classe'!$D$59),IF(COUNTIF(AK$3:AK64,$G65)=0,$G65,""),"")),"")</f>
        <v/>
      </c>
      <c r="AL65" t="str">
        <f>IF(H65&lt;&gt;"",IF(B65="","",IF(AND($B65='Determinazione classe'!$D$55,$C65='Determinazione classe'!$D$56,$D65='Determinazione classe'!$D$57,$E65='Determinazione classe'!$D$58,$F65='Determinazione classe'!$D$59,$G65='Determinazione classe'!$D$60),IF(COUNTIF(AL$3:AL64,$H65)=0,$H65,""),"")),"")</f>
        <v/>
      </c>
      <c r="AR65">
        <f t="shared" si="26"/>
        <v>63</v>
      </c>
      <c r="AS65" s="375" t="str">
        <f t="shared" si="17"/>
        <v/>
      </c>
      <c r="AT65" s="375" t="str">
        <f t="shared" si="18"/>
        <v/>
      </c>
      <c r="AU65" s="375" t="str">
        <f t="shared" si="19"/>
        <v/>
      </c>
      <c r="AV65" s="375" t="str">
        <f t="shared" si="20"/>
        <v/>
      </c>
      <c r="AW65" s="375" t="str">
        <f t="shared" si="21"/>
        <v/>
      </c>
      <c r="AX65" s="375" t="str">
        <f t="shared" si="22"/>
        <v/>
      </c>
      <c r="AY65" s="375" t="str">
        <f t="shared" si="23"/>
        <v/>
      </c>
      <c r="BC65" t="str">
        <f>IF(BK65&lt;&gt;"",MAX(BC$3:BC64)+1,"")</f>
        <v/>
      </c>
      <c r="BD65" t="str">
        <f>IF(BL65&lt;&gt;"",MAX(BD$3:BD64)+1,"")</f>
        <v/>
      </c>
      <c r="BE65" t="str">
        <f>IF(BM65&lt;&gt;"",MAX(BE$3:BE64)+1,"")</f>
        <v/>
      </c>
      <c r="BF65" t="str">
        <f>IF(BN65&lt;&gt;"",MAX(BF$3:BF64)+1,"")</f>
        <v/>
      </c>
      <c r="BG65" t="str">
        <f>IF(BO65&lt;&gt;"",MAX(BG$3:BG64)+1,"")</f>
        <v/>
      </c>
      <c r="BH65" t="str">
        <f>IF(BP65&lt;&gt;"",MAX(BH$3:BH64)+1,"")</f>
        <v/>
      </c>
      <c r="BI65" t="str">
        <f>IF(BQ65&lt;&gt;"",MAX(BI$3:BI64)+1,"")</f>
        <v/>
      </c>
      <c r="BK65" t="str">
        <f>IF(B65&lt;&gt;"",IF(COUNTIF(BK$3:BK64,B65)&gt;0,"",B65),"")</f>
        <v/>
      </c>
      <c r="BL65" t="str">
        <f>IF(C65&lt;&gt;"",IF(COUNTIF(BL$3:BL64,C65)&gt;0,"",C65),"")</f>
        <v/>
      </c>
      <c r="BM65" t="str">
        <f>IF(D65&lt;&gt;"",IF(COUNTIF(BM$3:BM64,D65)&gt;0,"",D65),"")</f>
        <v/>
      </c>
      <c r="BN65" t="str">
        <f>IF(E65&lt;&gt;"",IF(COUNTIF(BN$3:BN64,E65)&gt;0,"",E65),"")</f>
        <v/>
      </c>
      <c r="BO65" t="str">
        <f>IF(F65&lt;&gt;"",IF(COUNTIF(BO$3:BO64,F65)&gt;0,"",F65),"")</f>
        <v/>
      </c>
      <c r="BP65" t="str">
        <f>IF(G65&lt;&gt;"",IF(COUNTIF(BP$3:BP64,G65)&gt;0,"",G65),"")</f>
        <v/>
      </c>
      <c r="BQ65" t="str">
        <f>IF(H65&lt;&gt;"",IF(COUNTIF(BQ$3:BQ64,H65)&gt;0,"",H65),"")</f>
        <v/>
      </c>
    </row>
    <row r="66" spans="1:69" x14ac:dyDescent="0.2">
      <c r="A66" s="342" t="str">
        <f t="shared" si="11"/>
        <v/>
      </c>
      <c r="B66" s="345"/>
      <c r="C66" s="345"/>
      <c r="D66" s="345"/>
      <c r="E66" s="345"/>
      <c r="F66" s="345"/>
      <c r="G66" s="345"/>
      <c r="H66" s="345"/>
      <c r="I66" s="533"/>
      <c r="J66" s="516"/>
      <c r="K66" s="516"/>
      <c r="L66" s="531"/>
      <c r="M66" s="534"/>
      <c r="O66">
        <f t="shared" si="24"/>
        <v>64</v>
      </c>
      <c r="P66" s="375" t="str">
        <f t="shared" si="25"/>
        <v/>
      </c>
      <c r="Q66" s="375" t="str">
        <f t="shared" si="12"/>
        <v/>
      </c>
      <c r="R66" s="375" t="str">
        <f t="shared" si="13"/>
        <v/>
      </c>
      <c r="S66" s="375" t="str">
        <f t="shared" si="27"/>
        <v/>
      </c>
      <c r="T66" s="375" t="str">
        <f t="shared" si="14"/>
        <v/>
      </c>
      <c r="U66" s="375" t="str">
        <f t="shared" si="15"/>
        <v/>
      </c>
      <c r="V66" s="375" t="str">
        <f t="shared" si="16"/>
        <v/>
      </c>
      <c r="X66" t="str">
        <f>IF(AF66&lt;&gt;"",MAX(X$3:X65)+1,"")</f>
        <v/>
      </c>
      <c r="Y66" t="str">
        <f>IF(AG66&lt;&gt;"",MAX(Y$3:Y65)+1,"")</f>
        <v/>
      </c>
      <c r="Z66" t="str">
        <f>IF(AH66&lt;&gt;"",MAX(Z$3:Z65)+1,"")</f>
        <v/>
      </c>
      <c r="AA66" t="str">
        <f>IF(AI66&lt;&gt;"",MAX(AA$3:AA65)+1,"")</f>
        <v/>
      </c>
      <c r="AB66" t="str">
        <f>IF(AJ66&lt;&gt;"",MAX(AB$3:AB65)+1,"")</f>
        <v/>
      </c>
      <c r="AC66" t="str">
        <f>IF(AK66&lt;&gt;"",MAX(AC$3:AC65)+1,"")</f>
        <v/>
      </c>
      <c r="AD66" t="str">
        <f>IF(AL66&lt;&gt;"",MAX(AD$3:AD65)+1,"")</f>
        <v/>
      </c>
      <c r="AF66" t="str">
        <f>IF(B66="","",IF(COUNTIF(AF$3:$AI65,B66)=0,B66,""))</f>
        <v/>
      </c>
      <c r="AG66" t="str">
        <f>IF(C66&lt;&gt;"",IF(B66="","",IF($B66='Determinazione classe'!$D$55,IF(COUNTIF(AG$3:$AG65,$C66)=0,$C66,""),"")),"")</f>
        <v/>
      </c>
      <c r="AH66" t="str">
        <f>IF(D66&lt;&gt;"",IF(B66="","",IF(AND($B66='Determinazione classe'!$D$55,$C66='Determinazione classe'!$D$56),IF(COUNTIF(AH$3:AH65,$D66)=0,$D66,""),"")),"")</f>
        <v/>
      </c>
      <c r="AI66" t="str">
        <f>IF(E66&lt;&gt;"",IF(B66="","",IF(AND($B66='Determinazione classe'!$D$55,$C66='Determinazione classe'!$D$56,$D66='Determinazione classe'!$D$57),IF(COUNTIF(AI$3:AI65,$E66)=0,$E66,""),"")),"")</f>
        <v/>
      </c>
      <c r="AJ66" t="str">
        <f>IF(F66&lt;&gt;"",IF(B66="","",IF(AND($B66='Determinazione classe'!$D$55,$C66='Determinazione classe'!$D$56,$D66='Determinazione classe'!$D$57,$E66='Determinazione classe'!$D$58),IF(COUNTIF(AJ$3:AJ65,$F66)=0,$F66,""),"")),"")</f>
        <v/>
      </c>
      <c r="AK66" t="str">
        <f>IF(G66&lt;&gt;"",IF(B66="","",IF(AND($B66='Determinazione classe'!$D$55,$C66='Determinazione classe'!$D$56,$D66='Determinazione classe'!$D$57,$E66='Determinazione classe'!$D$58,$F66='Determinazione classe'!$D$59),IF(COUNTIF(AK$3:AK65,$G66)=0,$G66,""),"")),"")</f>
        <v/>
      </c>
      <c r="AL66" t="str">
        <f>IF(H66&lt;&gt;"",IF(B66="","",IF(AND($B66='Determinazione classe'!$D$55,$C66='Determinazione classe'!$D$56,$D66='Determinazione classe'!$D$57,$E66='Determinazione classe'!$D$58,$F66='Determinazione classe'!$D$59,$G66='Determinazione classe'!$D$60),IF(COUNTIF(AL$3:AL65,$H66)=0,$H66,""),"")),"")</f>
        <v/>
      </c>
      <c r="AR66">
        <f t="shared" si="26"/>
        <v>64</v>
      </c>
      <c r="AS66" s="375" t="str">
        <f t="shared" si="17"/>
        <v/>
      </c>
      <c r="AT66" s="375" t="str">
        <f t="shared" si="18"/>
        <v/>
      </c>
      <c r="AU66" s="375" t="str">
        <f t="shared" si="19"/>
        <v/>
      </c>
      <c r="AV66" s="375" t="str">
        <f t="shared" si="20"/>
        <v/>
      </c>
      <c r="AW66" s="375" t="str">
        <f t="shared" si="21"/>
        <v/>
      </c>
      <c r="AX66" s="375" t="str">
        <f t="shared" si="22"/>
        <v/>
      </c>
      <c r="AY66" s="375" t="str">
        <f t="shared" si="23"/>
        <v/>
      </c>
      <c r="BC66" t="str">
        <f>IF(BK66&lt;&gt;"",MAX(BC$3:BC65)+1,"")</f>
        <v/>
      </c>
      <c r="BD66" t="str">
        <f>IF(BL66&lt;&gt;"",MAX(BD$3:BD65)+1,"")</f>
        <v/>
      </c>
      <c r="BE66" t="str">
        <f>IF(BM66&lt;&gt;"",MAX(BE$3:BE65)+1,"")</f>
        <v/>
      </c>
      <c r="BF66" t="str">
        <f>IF(BN66&lt;&gt;"",MAX(BF$3:BF65)+1,"")</f>
        <v/>
      </c>
      <c r="BG66" t="str">
        <f>IF(BO66&lt;&gt;"",MAX(BG$3:BG65)+1,"")</f>
        <v/>
      </c>
      <c r="BH66" t="str">
        <f>IF(BP66&lt;&gt;"",MAX(BH$3:BH65)+1,"")</f>
        <v/>
      </c>
      <c r="BI66" t="str">
        <f>IF(BQ66&lt;&gt;"",MAX(BI$3:BI65)+1,"")</f>
        <v/>
      </c>
      <c r="BK66" t="str">
        <f>IF(B66&lt;&gt;"",IF(COUNTIF(BK$3:BK65,B66)&gt;0,"",B66),"")</f>
        <v/>
      </c>
      <c r="BL66" t="str">
        <f>IF(C66&lt;&gt;"",IF(COUNTIF(BL$3:BL65,C66)&gt;0,"",C66),"")</f>
        <v/>
      </c>
      <c r="BM66" t="str">
        <f>IF(D66&lt;&gt;"",IF(COUNTIF(BM$3:BM65,D66)&gt;0,"",D66),"")</f>
        <v/>
      </c>
      <c r="BN66" t="str">
        <f>IF(E66&lt;&gt;"",IF(COUNTIF(BN$3:BN65,E66)&gt;0,"",E66),"")</f>
        <v/>
      </c>
      <c r="BO66" t="str">
        <f>IF(F66&lt;&gt;"",IF(COUNTIF(BO$3:BO65,F66)&gt;0,"",F66),"")</f>
        <v/>
      </c>
      <c r="BP66" t="str">
        <f>IF(G66&lt;&gt;"",IF(COUNTIF(BP$3:BP65,G66)&gt;0,"",G66),"")</f>
        <v/>
      </c>
      <c r="BQ66" t="str">
        <f>IF(H66&lt;&gt;"",IF(COUNTIF(BQ$3:BQ65,H66)&gt;0,"",H66),"")</f>
        <v/>
      </c>
    </row>
    <row r="67" spans="1:69" x14ac:dyDescent="0.2">
      <c r="A67" s="342" t="str">
        <f t="shared" si="11"/>
        <v/>
      </c>
      <c r="B67" s="345"/>
      <c r="C67" s="345"/>
      <c r="D67" s="345"/>
      <c r="E67" s="345"/>
      <c r="F67" s="345"/>
      <c r="G67" s="345"/>
      <c r="H67" s="345"/>
      <c r="I67" s="533"/>
      <c r="J67" s="516"/>
      <c r="K67" s="516"/>
      <c r="L67" s="531"/>
      <c r="M67" s="534"/>
      <c r="O67">
        <f t="shared" si="24"/>
        <v>65</v>
      </c>
      <c r="P67" s="375" t="str">
        <f t="shared" si="25"/>
        <v/>
      </c>
      <c r="Q67" s="375" t="str">
        <f t="shared" si="12"/>
        <v/>
      </c>
      <c r="R67" s="375" t="str">
        <f t="shared" si="13"/>
        <v/>
      </c>
      <c r="S67" s="375" t="str">
        <f t="shared" si="27"/>
        <v/>
      </c>
      <c r="T67" s="375" t="str">
        <f t="shared" si="14"/>
        <v/>
      </c>
      <c r="U67" s="375" t="str">
        <f t="shared" si="15"/>
        <v/>
      </c>
      <c r="V67" s="375" t="str">
        <f t="shared" si="16"/>
        <v/>
      </c>
      <c r="X67" t="str">
        <f>IF(AF67&lt;&gt;"",MAX(X$3:X66)+1,"")</f>
        <v/>
      </c>
      <c r="Y67" t="str">
        <f>IF(AG67&lt;&gt;"",MAX(Y$3:Y66)+1,"")</f>
        <v/>
      </c>
      <c r="Z67" t="str">
        <f>IF(AH67&lt;&gt;"",MAX(Z$3:Z66)+1,"")</f>
        <v/>
      </c>
      <c r="AA67" t="str">
        <f>IF(AI67&lt;&gt;"",MAX(AA$3:AA66)+1,"")</f>
        <v/>
      </c>
      <c r="AB67" t="str">
        <f>IF(AJ67&lt;&gt;"",MAX(AB$3:AB66)+1,"")</f>
        <v/>
      </c>
      <c r="AC67" t="str">
        <f>IF(AK67&lt;&gt;"",MAX(AC$3:AC66)+1,"")</f>
        <v/>
      </c>
      <c r="AD67" t="str">
        <f>IF(AL67&lt;&gt;"",MAX(AD$3:AD66)+1,"")</f>
        <v/>
      </c>
      <c r="AF67" t="str">
        <f>IF(B67="","",IF(COUNTIF(AF$3:$AI66,B67)=0,B67,""))</f>
        <v/>
      </c>
      <c r="AG67" t="str">
        <f>IF(C67&lt;&gt;"",IF(B67="","",IF($B67='Determinazione classe'!$D$55,IF(COUNTIF(AG$3:$AG66,$C67)=0,$C67,""),"")),"")</f>
        <v/>
      </c>
      <c r="AH67" t="str">
        <f>IF(D67&lt;&gt;"",IF(B67="","",IF(AND($B67='Determinazione classe'!$D$55,$C67='Determinazione classe'!$D$56),IF(COUNTIF(AH$3:AH66,$D67)=0,$D67,""),"")),"")</f>
        <v/>
      </c>
      <c r="AI67" t="str">
        <f>IF(E67&lt;&gt;"",IF(B67="","",IF(AND($B67='Determinazione classe'!$D$55,$C67='Determinazione classe'!$D$56,$D67='Determinazione classe'!$D$57),IF(COUNTIF(AI$3:AI66,$E67)=0,$E67,""),"")),"")</f>
        <v/>
      </c>
      <c r="AJ67" t="str">
        <f>IF(F67&lt;&gt;"",IF(B67="","",IF(AND($B67='Determinazione classe'!$D$55,$C67='Determinazione classe'!$D$56,$D67='Determinazione classe'!$D$57,$E67='Determinazione classe'!$D$58),IF(COUNTIF(AJ$3:AJ66,$F67)=0,$F67,""),"")),"")</f>
        <v/>
      </c>
      <c r="AK67" t="str">
        <f>IF(G67&lt;&gt;"",IF(B67="","",IF(AND($B67='Determinazione classe'!$D$55,$C67='Determinazione classe'!$D$56,$D67='Determinazione classe'!$D$57,$E67='Determinazione classe'!$D$58,$F67='Determinazione classe'!$D$59),IF(COUNTIF(AK$3:AK66,$G67)=0,$G67,""),"")),"")</f>
        <v/>
      </c>
      <c r="AL67" t="str">
        <f>IF(H67&lt;&gt;"",IF(B67="","",IF(AND($B67='Determinazione classe'!$D$55,$C67='Determinazione classe'!$D$56,$D67='Determinazione classe'!$D$57,$E67='Determinazione classe'!$D$58,$F67='Determinazione classe'!$D$59,$G67='Determinazione classe'!$D$60),IF(COUNTIF(AL$3:AL66,$H67)=0,$H67,""),"")),"")</f>
        <v/>
      </c>
      <c r="AR67">
        <f t="shared" si="26"/>
        <v>65</v>
      </c>
      <c r="AS67" s="375" t="str">
        <f t="shared" si="17"/>
        <v/>
      </c>
      <c r="AT67" s="375" t="str">
        <f t="shared" si="18"/>
        <v/>
      </c>
      <c r="AU67" s="375" t="str">
        <f t="shared" si="19"/>
        <v/>
      </c>
      <c r="AV67" s="375" t="str">
        <f t="shared" si="20"/>
        <v/>
      </c>
      <c r="AW67" s="375" t="str">
        <f t="shared" si="21"/>
        <v/>
      </c>
      <c r="AX67" s="375" t="str">
        <f t="shared" si="22"/>
        <v/>
      </c>
      <c r="AY67" s="375" t="str">
        <f t="shared" si="23"/>
        <v/>
      </c>
      <c r="BC67" t="str">
        <f>IF(BK67&lt;&gt;"",MAX(BC$3:BC66)+1,"")</f>
        <v/>
      </c>
      <c r="BD67" t="str">
        <f>IF(BL67&lt;&gt;"",MAX(BD$3:BD66)+1,"")</f>
        <v/>
      </c>
      <c r="BE67" t="str">
        <f>IF(BM67&lt;&gt;"",MAX(BE$3:BE66)+1,"")</f>
        <v/>
      </c>
      <c r="BF67" t="str">
        <f>IF(BN67&lt;&gt;"",MAX(BF$3:BF66)+1,"")</f>
        <v/>
      </c>
      <c r="BG67" t="str">
        <f>IF(BO67&lt;&gt;"",MAX(BG$3:BG66)+1,"")</f>
        <v/>
      </c>
      <c r="BH67" t="str">
        <f>IF(BP67&lt;&gt;"",MAX(BH$3:BH66)+1,"")</f>
        <v/>
      </c>
      <c r="BI67" t="str">
        <f>IF(BQ67&lt;&gt;"",MAX(BI$3:BI66)+1,"")</f>
        <v/>
      </c>
      <c r="BK67" t="str">
        <f>IF(B67&lt;&gt;"",IF(COUNTIF(BK$3:BK66,B67)&gt;0,"",B67),"")</f>
        <v/>
      </c>
      <c r="BL67" t="str">
        <f>IF(C67&lt;&gt;"",IF(COUNTIF(BL$3:BL66,C67)&gt;0,"",C67),"")</f>
        <v/>
      </c>
      <c r="BM67" t="str">
        <f>IF(D67&lt;&gt;"",IF(COUNTIF(BM$3:BM66,D67)&gt;0,"",D67),"")</f>
        <v/>
      </c>
      <c r="BN67" t="str">
        <f>IF(E67&lt;&gt;"",IF(COUNTIF(BN$3:BN66,E67)&gt;0,"",E67),"")</f>
        <v/>
      </c>
      <c r="BO67" t="str">
        <f>IF(F67&lt;&gt;"",IF(COUNTIF(BO$3:BO66,F67)&gt;0,"",F67),"")</f>
        <v/>
      </c>
      <c r="BP67" t="str">
        <f>IF(G67&lt;&gt;"",IF(COUNTIF(BP$3:BP66,G67)&gt;0,"",G67),"")</f>
        <v/>
      </c>
      <c r="BQ67" t="str">
        <f>IF(H67&lt;&gt;"",IF(COUNTIF(BQ$3:BQ66,H67)&gt;0,"",H67),"")</f>
        <v/>
      </c>
    </row>
    <row r="68" spans="1:69" x14ac:dyDescent="0.2">
      <c r="A68" s="342" t="str">
        <f t="shared" ref="A68:A131" si="28">CONCATENATE(B68,C68,D68,E68,F68,G68,H68)</f>
        <v/>
      </c>
      <c r="B68" s="345"/>
      <c r="C68" s="345"/>
      <c r="D68" s="345"/>
      <c r="E68" s="345"/>
      <c r="F68" s="345"/>
      <c r="G68" s="345"/>
      <c r="H68" s="345"/>
      <c r="I68" s="533"/>
      <c r="J68" s="516"/>
      <c r="K68" s="516"/>
      <c r="L68" s="531"/>
      <c r="M68" s="534"/>
      <c r="O68">
        <f t="shared" si="24"/>
        <v>66</v>
      </c>
      <c r="P68" s="375" t="str">
        <f t="shared" si="25"/>
        <v/>
      </c>
      <c r="Q68" s="375" t="str">
        <f t="shared" ref="Q68:Q131" si="29">IFERROR(VLOOKUP(O68,Y:AG,9,FALSE),"")</f>
        <v/>
      </c>
      <c r="R68" s="375" t="str">
        <f t="shared" ref="R68:R131" si="30">IFERROR(VLOOKUP(O68,Z:AH,9,FALSE),"")</f>
        <v/>
      </c>
      <c r="S68" s="375" t="str">
        <f t="shared" si="27"/>
        <v/>
      </c>
      <c r="T68" s="375" t="str">
        <f t="shared" ref="T68:T131" si="31">IFERROR(VLOOKUP($O68,AB:AJ,9,FALSE),"")</f>
        <v/>
      </c>
      <c r="U68" s="375" t="str">
        <f t="shared" ref="U68:U131" si="32">IFERROR(VLOOKUP($O68,AC:AK,9,FALSE),"")</f>
        <v/>
      </c>
      <c r="V68" s="375" t="str">
        <f t="shared" ref="V68:V131" si="33">IFERROR(VLOOKUP($O68,AD:AL,9,FALSE),"")</f>
        <v/>
      </c>
      <c r="X68" t="str">
        <f>IF(AF68&lt;&gt;"",MAX(X$3:X67)+1,"")</f>
        <v/>
      </c>
      <c r="Y68" t="str">
        <f>IF(AG68&lt;&gt;"",MAX(Y$3:Y67)+1,"")</f>
        <v/>
      </c>
      <c r="Z68" t="str">
        <f>IF(AH68&lt;&gt;"",MAX(Z$3:Z67)+1,"")</f>
        <v/>
      </c>
      <c r="AA68" t="str">
        <f>IF(AI68&lt;&gt;"",MAX(AA$3:AA67)+1,"")</f>
        <v/>
      </c>
      <c r="AB68" t="str">
        <f>IF(AJ68&lt;&gt;"",MAX(AB$3:AB67)+1,"")</f>
        <v/>
      </c>
      <c r="AC68" t="str">
        <f>IF(AK68&lt;&gt;"",MAX(AC$3:AC67)+1,"")</f>
        <v/>
      </c>
      <c r="AD68" t="str">
        <f>IF(AL68&lt;&gt;"",MAX(AD$3:AD67)+1,"")</f>
        <v/>
      </c>
      <c r="AF68" t="str">
        <f>IF(B68="","",IF(COUNTIF(AF$3:$AI67,B68)=0,B68,""))</f>
        <v/>
      </c>
      <c r="AG68" t="str">
        <f>IF(C68&lt;&gt;"",IF(B68="","",IF($B68='Determinazione classe'!$D$55,IF(COUNTIF(AG$3:$AG67,$C68)=0,$C68,""),"")),"")</f>
        <v/>
      </c>
      <c r="AH68" t="str">
        <f>IF(D68&lt;&gt;"",IF(B68="","",IF(AND($B68='Determinazione classe'!$D$55,$C68='Determinazione classe'!$D$56),IF(COUNTIF(AH$3:AH67,$D68)=0,$D68,""),"")),"")</f>
        <v/>
      </c>
      <c r="AI68" t="str">
        <f>IF(E68&lt;&gt;"",IF(B68="","",IF(AND($B68='Determinazione classe'!$D$55,$C68='Determinazione classe'!$D$56,$D68='Determinazione classe'!$D$57),IF(COUNTIF(AI$3:AI67,$E68)=0,$E68,""),"")),"")</f>
        <v/>
      </c>
      <c r="AJ68" t="str">
        <f>IF(F68&lt;&gt;"",IF(B68="","",IF(AND($B68='Determinazione classe'!$D$55,$C68='Determinazione classe'!$D$56,$D68='Determinazione classe'!$D$57,$E68='Determinazione classe'!$D$58),IF(COUNTIF(AJ$3:AJ67,$F68)=0,$F68,""),"")),"")</f>
        <v/>
      </c>
      <c r="AK68" t="str">
        <f>IF(G68&lt;&gt;"",IF(B68="","",IF(AND($B68='Determinazione classe'!$D$55,$C68='Determinazione classe'!$D$56,$D68='Determinazione classe'!$D$57,$E68='Determinazione classe'!$D$58,$F68='Determinazione classe'!$D$59),IF(COUNTIF(AK$3:AK67,$G68)=0,$G68,""),"")),"")</f>
        <v/>
      </c>
      <c r="AL68" t="str">
        <f>IF(H68&lt;&gt;"",IF(B68="","",IF(AND($B68='Determinazione classe'!$D$55,$C68='Determinazione classe'!$D$56,$D68='Determinazione classe'!$D$57,$E68='Determinazione classe'!$D$58,$F68='Determinazione classe'!$D$59,$G68='Determinazione classe'!$D$60),IF(COUNTIF(AL$3:AL67,$H68)=0,$H68,""),"")),"")</f>
        <v/>
      </c>
      <c r="AR68">
        <f t="shared" si="26"/>
        <v>66</v>
      </c>
      <c r="AS68" s="375" t="str">
        <f t="shared" ref="AS68:AS131" si="34">IFERROR(VLOOKUP(AR68,BC:BK,9,FALSE),"")</f>
        <v/>
      </c>
      <c r="AT68" s="375" t="str">
        <f t="shared" ref="AT68:AT131" si="35">IFERROR(VLOOKUP($O68,BD:BL,9,FALSE),"")</f>
        <v/>
      </c>
      <c r="AU68" s="375" t="str">
        <f t="shared" ref="AU68:AU131" si="36">IFERROR(VLOOKUP($O68,BE:BM,9,FALSE),"")</f>
        <v/>
      </c>
      <c r="AV68" s="375" t="str">
        <f t="shared" ref="AV68:AV131" si="37">IFERROR(VLOOKUP($O68,BF:BN,9,FALSE),"")</f>
        <v/>
      </c>
      <c r="AW68" s="375" t="str">
        <f t="shared" ref="AW68:AW131" si="38">IFERROR(VLOOKUP($O68,BG:BO,9,FALSE),"")</f>
        <v/>
      </c>
      <c r="AX68" s="375" t="str">
        <f t="shared" ref="AX68:AX131" si="39">IFERROR(VLOOKUP($O68,BH:BP,9,FALSE),"")</f>
        <v/>
      </c>
      <c r="AY68" s="375" t="str">
        <f t="shared" ref="AY68:AY131" si="40">IFERROR(VLOOKUP($O68,BI:BQ,9,FALSE),"")</f>
        <v/>
      </c>
      <c r="BC68" t="str">
        <f>IF(BK68&lt;&gt;"",MAX(BC$3:BC67)+1,"")</f>
        <v/>
      </c>
      <c r="BD68" t="str">
        <f>IF(BL68&lt;&gt;"",MAX(BD$3:BD67)+1,"")</f>
        <v/>
      </c>
      <c r="BE68" t="str">
        <f>IF(BM68&lt;&gt;"",MAX(BE$3:BE67)+1,"")</f>
        <v/>
      </c>
      <c r="BF68" t="str">
        <f>IF(BN68&lt;&gt;"",MAX(BF$3:BF67)+1,"")</f>
        <v/>
      </c>
      <c r="BG68" t="str">
        <f>IF(BO68&lt;&gt;"",MAX(BG$3:BG67)+1,"")</f>
        <v/>
      </c>
      <c r="BH68" t="str">
        <f>IF(BP68&lt;&gt;"",MAX(BH$3:BH67)+1,"")</f>
        <v/>
      </c>
      <c r="BI68" t="str">
        <f>IF(BQ68&lt;&gt;"",MAX(BI$3:BI67)+1,"")</f>
        <v/>
      </c>
      <c r="BK68" t="str">
        <f>IF(B68&lt;&gt;"",IF(COUNTIF(BK$3:BK67,B68)&gt;0,"",B68),"")</f>
        <v/>
      </c>
      <c r="BL68" t="str">
        <f>IF(C68&lt;&gt;"",IF(COUNTIF(BL$3:BL67,C68)&gt;0,"",C68),"")</f>
        <v/>
      </c>
      <c r="BM68" t="str">
        <f>IF(D68&lt;&gt;"",IF(COUNTIF(BM$3:BM67,D68)&gt;0,"",D68),"")</f>
        <v/>
      </c>
      <c r="BN68" t="str">
        <f>IF(E68&lt;&gt;"",IF(COUNTIF(BN$3:BN67,E68)&gt;0,"",E68),"")</f>
        <v/>
      </c>
      <c r="BO68" t="str">
        <f>IF(F68&lt;&gt;"",IF(COUNTIF(BO$3:BO67,F68)&gt;0,"",F68),"")</f>
        <v/>
      </c>
      <c r="BP68" t="str">
        <f>IF(G68&lt;&gt;"",IF(COUNTIF(BP$3:BP67,G68)&gt;0,"",G68),"")</f>
        <v/>
      </c>
      <c r="BQ68" t="str">
        <f>IF(H68&lt;&gt;"",IF(COUNTIF(BQ$3:BQ67,H68)&gt;0,"",H68),"")</f>
        <v/>
      </c>
    </row>
    <row r="69" spans="1:69" x14ac:dyDescent="0.2">
      <c r="A69" s="342" t="str">
        <f t="shared" si="28"/>
        <v/>
      </c>
      <c r="B69" s="345"/>
      <c r="C69" s="345"/>
      <c r="D69" s="345"/>
      <c r="E69" s="345"/>
      <c r="F69" s="345"/>
      <c r="G69" s="345"/>
      <c r="H69" s="345"/>
      <c r="I69" s="533"/>
      <c r="J69" s="516"/>
      <c r="K69" s="516"/>
      <c r="L69" s="531"/>
      <c r="M69" s="534"/>
      <c r="O69">
        <f t="shared" ref="O69:O132" si="41">+O68+1</f>
        <v>67</v>
      </c>
      <c r="P69" s="375" t="str">
        <f t="shared" ref="P69:P132" si="42">IFERROR(VLOOKUP(O68,X:AF,9,FALSE),"")</f>
        <v/>
      </c>
      <c r="Q69" s="375" t="str">
        <f t="shared" si="29"/>
        <v/>
      </c>
      <c r="R69" s="375" t="str">
        <f t="shared" si="30"/>
        <v/>
      </c>
      <c r="S69" s="375" t="str">
        <f t="shared" si="27"/>
        <v/>
      </c>
      <c r="T69" s="375" t="str">
        <f t="shared" si="31"/>
        <v/>
      </c>
      <c r="U69" s="375" t="str">
        <f t="shared" si="32"/>
        <v/>
      </c>
      <c r="V69" s="375" t="str">
        <f t="shared" si="33"/>
        <v/>
      </c>
      <c r="X69" t="str">
        <f>IF(AF69&lt;&gt;"",MAX(X$3:X68)+1,"")</f>
        <v/>
      </c>
      <c r="Y69" t="str">
        <f>IF(AG69&lt;&gt;"",MAX(Y$3:Y68)+1,"")</f>
        <v/>
      </c>
      <c r="Z69" t="str">
        <f>IF(AH69&lt;&gt;"",MAX(Z$3:Z68)+1,"")</f>
        <v/>
      </c>
      <c r="AA69" t="str">
        <f>IF(AI69&lt;&gt;"",MAX(AA$3:AA68)+1,"")</f>
        <v/>
      </c>
      <c r="AB69" t="str">
        <f>IF(AJ69&lt;&gt;"",MAX(AB$3:AB68)+1,"")</f>
        <v/>
      </c>
      <c r="AC69" t="str">
        <f>IF(AK69&lt;&gt;"",MAX(AC$3:AC68)+1,"")</f>
        <v/>
      </c>
      <c r="AD69" t="str">
        <f>IF(AL69&lt;&gt;"",MAX(AD$3:AD68)+1,"")</f>
        <v/>
      </c>
      <c r="AF69" t="str">
        <f>IF(B69="","",IF(COUNTIF(AF$3:$AI68,B69)=0,B69,""))</f>
        <v/>
      </c>
      <c r="AG69" t="str">
        <f>IF(C69&lt;&gt;"",IF(B69="","",IF($B69='Determinazione classe'!$D$55,IF(COUNTIF(AG$3:$AG68,$C69)=0,$C69,""),"")),"")</f>
        <v/>
      </c>
      <c r="AH69" t="str">
        <f>IF(D69&lt;&gt;"",IF(B69="","",IF(AND($B69='Determinazione classe'!$D$55,$C69='Determinazione classe'!$D$56),IF(COUNTIF(AH$3:AH68,$D69)=0,$D69,""),"")),"")</f>
        <v/>
      </c>
      <c r="AI69" t="str">
        <f>IF(E69&lt;&gt;"",IF(B69="","",IF(AND($B69='Determinazione classe'!$D$55,$C69='Determinazione classe'!$D$56,$D69='Determinazione classe'!$D$57),IF(COUNTIF(AI$3:AI68,$E69)=0,$E69,""),"")),"")</f>
        <v/>
      </c>
      <c r="AJ69" t="str">
        <f>IF(F69&lt;&gt;"",IF(B69="","",IF(AND($B69='Determinazione classe'!$D$55,$C69='Determinazione classe'!$D$56,$D69='Determinazione classe'!$D$57,$E69='Determinazione classe'!$D$58),IF(COUNTIF(AJ$3:AJ68,$F69)=0,$F69,""),"")),"")</f>
        <v/>
      </c>
      <c r="AK69" t="str">
        <f>IF(G69&lt;&gt;"",IF(B69="","",IF(AND($B69='Determinazione classe'!$D$55,$C69='Determinazione classe'!$D$56,$D69='Determinazione classe'!$D$57,$E69='Determinazione classe'!$D$58,$F69='Determinazione classe'!$D$59),IF(COUNTIF(AK$3:AK68,$G69)=0,$G69,""),"")),"")</f>
        <v/>
      </c>
      <c r="AL69" t="str">
        <f>IF(H69&lt;&gt;"",IF(B69="","",IF(AND($B69='Determinazione classe'!$D$55,$C69='Determinazione classe'!$D$56,$D69='Determinazione classe'!$D$57,$E69='Determinazione classe'!$D$58,$F69='Determinazione classe'!$D$59,$G69='Determinazione classe'!$D$60),IF(COUNTIF(AL$3:AL68,$H69)=0,$H69,""),"")),"")</f>
        <v/>
      </c>
      <c r="AR69">
        <f t="shared" ref="AR69:AR132" si="43">+AR68+1</f>
        <v>67</v>
      </c>
      <c r="AS69" s="375" t="str">
        <f t="shared" si="34"/>
        <v/>
      </c>
      <c r="AT69" s="375" t="str">
        <f t="shared" si="35"/>
        <v/>
      </c>
      <c r="AU69" s="375" t="str">
        <f t="shared" si="36"/>
        <v/>
      </c>
      <c r="AV69" s="375" t="str">
        <f t="shared" si="37"/>
        <v/>
      </c>
      <c r="AW69" s="375" t="str">
        <f t="shared" si="38"/>
        <v/>
      </c>
      <c r="AX69" s="375" t="str">
        <f t="shared" si="39"/>
        <v/>
      </c>
      <c r="AY69" s="375" t="str">
        <f t="shared" si="40"/>
        <v/>
      </c>
      <c r="BC69" t="str">
        <f>IF(BK69&lt;&gt;"",MAX(BC$3:BC68)+1,"")</f>
        <v/>
      </c>
      <c r="BD69" t="str">
        <f>IF(BL69&lt;&gt;"",MAX(BD$3:BD68)+1,"")</f>
        <v/>
      </c>
      <c r="BE69" t="str">
        <f>IF(BM69&lt;&gt;"",MAX(BE$3:BE68)+1,"")</f>
        <v/>
      </c>
      <c r="BF69" t="str">
        <f>IF(BN69&lt;&gt;"",MAX(BF$3:BF68)+1,"")</f>
        <v/>
      </c>
      <c r="BG69" t="str">
        <f>IF(BO69&lt;&gt;"",MAX(BG$3:BG68)+1,"")</f>
        <v/>
      </c>
      <c r="BH69" t="str">
        <f>IF(BP69&lt;&gt;"",MAX(BH$3:BH68)+1,"")</f>
        <v/>
      </c>
      <c r="BI69" t="str">
        <f>IF(BQ69&lt;&gt;"",MAX(BI$3:BI68)+1,"")</f>
        <v/>
      </c>
      <c r="BK69" t="str">
        <f>IF(B69&lt;&gt;"",IF(COUNTIF(BK$3:BK68,B69)&gt;0,"",B69),"")</f>
        <v/>
      </c>
      <c r="BL69" t="str">
        <f>IF(C69&lt;&gt;"",IF(COUNTIF(BL$3:BL68,C69)&gt;0,"",C69),"")</f>
        <v/>
      </c>
      <c r="BM69" t="str">
        <f>IF(D69&lt;&gt;"",IF(COUNTIF(BM$3:BM68,D69)&gt;0,"",D69),"")</f>
        <v/>
      </c>
      <c r="BN69" t="str">
        <f>IF(E69&lt;&gt;"",IF(COUNTIF(BN$3:BN68,E69)&gt;0,"",E69),"")</f>
        <v/>
      </c>
      <c r="BO69" t="str">
        <f>IF(F69&lt;&gt;"",IF(COUNTIF(BO$3:BO68,F69)&gt;0,"",F69),"")</f>
        <v/>
      </c>
      <c r="BP69" t="str">
        <f>IF(G69&lt;&gt;"",IF(COUNTIF(BP$3:BP68,G69)&gt;0,"",G69),"")</f>
        <v/>
      </c>
      <c r="BQ69" t="str">
        <f>IF(H69&lt;&gt;"",IF(COUNTIF(BQ$3:BQ68,H69)&gt;0,"",H69),"")</f>
        <v/>
      </c>
    </row>
    <row r="70" spans="1:69" x14ac:dyDescent="0.2">
      <c r="A70" s="342" t="str">
        <f t="shared" si="28"/>
        <v/>
      </c>
      <c r="B70" s="345"/>
      <c r="C70" s="345"/>
      <c r="D70" s="345"/>
      <c r="E70" s="345"/>
      <c r="F70" s="345"/>
      <c r="G70" s="345"/>
      <c r="H70" s="345"/>
      <c r="I70" s="533"/>
      <c r="J70" s="516"/>
      <c r="K70" s="516"/>
      <c r="L70" s="531"/>
      <c r="M70" s="534"/>
      <c r="O70">
        <f t="shared" si="41"/>
        <v>68</v>
      </c>
      <c r="P70" s="375" t="str">
        <f t="shared" si="42"/>
        <v/>
      </c>
      <c r="Q70" s="375" t="str">
        <f t="shared" si="29"/>
        <v/>
      </c>
      <c r="R70" s="375" t="str">
        <f t="shared" si="30"/>
        <v/>
      </c>
      <c r="S70" s="375" t="str">
        <f t="shared" si="27"/>
        <v/>
      </c>
      <c r="T70" s="375" t="str">
        <f t="shared" si="31"/>
        <v/>
      </c>
      <c r="U70" s="375" t="str">
        <f t="shared" si="32"/>
        <v/>
      </c>
      <c r="V70" s="375" t="str">
        <f t="shared" si="33"/>
        <v/>
      </c>
      <c r="X70" t="str">
        <f>IF(AF70&lt;&gt;"",MAX(X$3:X69)+1,"")</f>
        <v/>
      </c>
      <c r="Y70" t="str">
        <f>IF(AG70&lt;&gt;"",MAX(Y$3:Y69)+1,"")</f>
        <v/>
      </c>
      <c r="Z70" t="str">
        <f>IF(AH70&lt;&gt;"",MAX(Z$3:Z69)+1,"")</f>
        <v/>
      </c>
      <c r="AA70" t="str">
        <f>IF(AI70&lt;&gt;"",MAX(AA$3:AA69)+1,"")</f>
        <v/>
      </c>
      <c r="AB70" t="str">
        <f>IF(AJ70&lt;&gt;"",MAX(AB$3:AB69)+1,"")</f>
        <v/>
      </c>
      <c r="AC70" t="str">
        <f>IF(AK70&lt;&gt;"",MAX(AC$3:AC69)+1,"")</f>
        <v/>
      </c>
      <c r="AD70" t="str">
        <f>IF(AL70&lt;&gt;"",MAX(AD$3:AD69)+1,"")</f>
        <v/>
      </c>
      <c r="AF70" t="str">
        <f>IF(B70="","",IF(COUNTIF(AF$3:$AI69,B70)=0,B70,""))</f>
        <v/>
      </c>
      <c r="AG70" t="str">
        <f>IF(C70&lt;&gt;"",IF(B70="","",IF($B70='Determinazione classe'!$D$55,IF(COUNTIF(AG$3:$AG69,$C70)=0,$C70,""),"")),"")</f>
        <v/>
      </c>
      <c r="AH70" t="str">
        <f>IF(D70&lt;&gt;"",IF(B70="","",IF(AND($B70='Determinazione classe'!$D$55,$C70='Determinazione classe'!$D$56),IF(COUNTIF(AH$3:AH69,$D70)=0,$D70,""),"")),"")</f>
        <v/>
      </c>
      <c r="AI70" t="str">
        <f>IF(E70&lt;&gt;"",IF(B70="","",IF(AND($B70='Determinazione classe'!$D$55,$C70='Determinazione classe'!$D$56,$D70='Determinazione classe'!$D$57),IF(COUNTIF(AI$3:AI69,$E70)=0,$E70,""),"")),"")</f>
        <v/>
      </c>
      <c r="AJ70" t="str">
        <f>IF(F70&lt;&gt;"",IF(B70="","",IF(AND($B70='Determinazione classe'!$D$55,$C70='Determinazione classe'!$D$56,$D70='Determinazione classe'!$D$57,$E70='Determinazione classe'!$D$58),IF(COUNTIF(AJ$3:AJ69,$F70)=0,$F70,""),"")),"")</f>
        <v/>
      </c>
      <c r="AK70" t="str">
        <f>IF(G70&lt;&gt;"",IF(B70="","",IF(AND($B70='Determinazione classe'!$D$55,$C70='Determinazione classe'!$D$56,$D70='Determinazione classe'!$D$57,$E70='Determinazione classe'!$D$58,$F70='Determinazione classe'!$D$59),IF(COUNTIF(AK$3:AK69,$G70)=0,$G70,""),"")),"")</f>
        <v/>
      </c>
      <c r="AL70" t="str">
        <f>IF(H70&lt;&gt;"",IF(B70="","",IF(AND($B70='Determinazione classe'!$D$55,$C70='Determinazione classe'!$D$56,$D70='Determinazione classe'!$D$57,$E70='Determinazione classe'!$D$58,$F70='Determinazione classe'!$D$59,$G70='Determinazione classe'!$D$60),IF(COUNTIF(AL$3:AL69,$H70)=0,$H70,""),"")),"")</f>
        <v/>
      </c>
      <c r="AR70">
        <f t="shared" si="43"/>
        <v>68</v>
      </c>
      <c r="AS70" s="375" t="str">
        <f t="shared" si="34"/>
        <v/>
      </c>
      <c r="AT70" s="375" t="str">
        <f t="shared" si="35"/>
        <v/>
      </c>
      <c r="AU70" s="375" t="str">
        <f t="shared" si="36"/>
        <v/>
      </c>
      <c r="AV70" s="375" t="str">
        <f t="shared" si="37"/>
        <v/>
      </c>
      <c r="AW70" s="375" t="str">
        <f t="shared" si="38"/>
        <v/>
      </c>
      <c r="AX70" s="375" t="str">
        <f t="shared" si="39"/>
        <v/>
      </c>
      <c r="AY70" s="375" t="str">
        <f t="shared" si="40"/>
        <v/>
      </c>
      <c r="BC70" t="str">
        <f>IF(BK70&lt;&gt;"",MAX(BC$3:BC69)+1,"")</f>
        <v/>
      </c>
      <c r="BD70" t="str">
        <f>IF(BL70&lt;&gt;"",MAX(BD$3:BD69)+1,"")</f>
        <v/>
      </c>
      <c r="BE70" t="str">
        <f>IF(BM70&lt;&gt;"",MAX(BE$3:BE69)+1,"")</f>
        <v/>
      </c>
      <c r="BF70" t="str">
        <f>IF(BN70&lt;&gt;"",MAX(BF$3:BF69)+1,"")</f>
        <v/>
      </c>
      <c r="BG70" t="str">
        <f>IF(BO70&lt;&gt;"",MAX(BG$3:BG69)+1,"")</f>
        <v/>
      </c>
      <c r="BH70" t="str">
        <f>IF(BP70&lt;&gt;"",MAX(BH$3:BH69)+1,"")</f>
        <v/>
      </c>
      <c r="BI70" t="str">
        <f>IF(BQ70&lt;&gt;"",MAX(BI$3:BI69)+1,"")</f>
        <v/>
      </c>
      <c r="BK70" t="str">
        <f>IF(B70&lt;&gt;"",IF(COUNTIF(BK$3:BK69,B70)&gt;0,"",B70),"")</f>
        <v/>
      </c>
      <c r="BL70" t="str">
        <f>IF(C70&lt;&gt;"",IF(COUNTIF(BL$3:BL69,C70)&gt;0,"",C70),"")</f>
        <v/>
      </c>
      <c r="BM70" t="str">
        <f>IF(D70&lt;&gt;"",IF(COUNTIF(BM$3:BM69,D70)&gt;0,"",D70),"")</f>
        <v/>
      </c>
      <c r="BN70" t="str">
        <f>IF(E70&lt;&gt;"",IF(COUNTIF(BN$3:BN69,E70)&gt;0,"",E70),"")</f>
        <v/>
      </c>
      <c r="BO70" t="str">
        <f>IF(F70&lt;&gt;"",IF(COUNTIF(BO$3:BO69,F70)&gt;0,"",F70),"")</f>
        <v/>
      </c>
      <c r="BP70" t="str">
        <f>IF(G70&lt;&gt;"",IF(COUNTIF(BP$3:BP69,G70)&gt;0,"",G70),"")</f>
        <v/>
      </c>
      <c r="BQ70" t="str">
        <f>IF(H70&lt;&gt;"",IF(COUNTIF(BQ$3:BQ69,H70)&gt;0,"",H70),"")</f>
        <v/>
      </c>
    </row>
    <row r="71" spans="1:69" x14ac:dyDescent="0.2">
      <c r="A71" s="342" t="str">
        <f t="shared" si="28"/>
        <v/>
      </c>
      <c r="B71" s="345"/>
      <c r="C71" s="345"/>
      <c r="D71" s="345"/>
      <c r="E71" s="345"/>
      <c r="F71" s="345"/>
      <c r="G71" s="345"/>
      <c r="H71" s="345"/>
      <c r="I71" s="533"/>
      <c r="J71" s="516"/>
      <c r="K71" s="516"/>
      <c r="L71" s="531"/>
      <c r="M71" s="534"/>
      <c r="O71">
        <f t="shared" si="41"/>
        <v>69</v>
      </c>
      <c r="P71" s="375" t="str">
        <f t="shared" si="42"/>
        <v/>
      </c>
      <c r="Q71" s="375" t="str">
        <f t="shared" si="29"/>
        <v/>
      </c>
      <c r="R71" s="375" t="str">
        <f t="shared" si="30"/>
        <v/>
      </c>
      <c r="S71" s="375" t="str">
        <f t="shared" si="27"/>
        <v/>
      </c>
      <c r="T71" s="375" t="str">
        <f t="shared" si="31"/>
        <v/>
      </c>
      <c r="U71" s="375" t="str">
        <f t="shared" si="32"/>
        <v/>
      </c>
      <c r="V71" s="375" t="str">
        <f t="shared" si="33"/>
        <v/>
      </c>
      <c r="X71" t="str">
        <f>IF(AF71&lt;&gt;"",MAX(X$3:X70)+1,"")</f>
        <v/>
      </c>
      <c r="Y71" t="str">
        <f>IF(AG71&lt;&gt;"",MAX(Y$3:Y70)+1,"")</f>
        <v/>
      </c>
      <c r="Z71" t="str">
        <f>IF(AH71&lt;&gt;"",MAX(Z$3:Z70)+1,"")</f>
        <v/>
      </c>
      <c r="AA71" t="str">
        <f>IF(AI71&lt;&gt;"",MAX(AA$3:AA70)+1,"")</f>
        <v/>
      </c>
      <c r="AB71" t="str">
        <f>IF(AJ71&lt;&gt;"",MAX(AB$3:AB70)+1,"")</f>
        <v/>
      </c>
      <c r="AC71" t="str">
        <f>IF(AK71&lt;&gt;"",MAX(AC$3:AC70)+1,"")</f>
        <v/>
      </c>
      <c r="AD71" t="str">
        <f>IF(AL71&lt;&gt;"",MAX(AD$3:AD70)+1,"")</f>
        <v/>
      </c>
      <c r="AF71" t="str">
        <f>IF(B71="","",IF(COUNTIF(AF$3:$AI70,B71)=0,B71,""))</f>
        <v/>
      </c>
      <c r="AG71" t="str">
        <f>IF(C71&lt;&gt;"",IF(B71="","",IF($B71='Determinazione classe'!$D$55,IF(COUNTIF(AG$3:$AG70,$C71)=0,$C71,""),"")),"")</f>
        <v/>
      </c>
      <c r="AH71" t="str">
        <f>IF(D71&lt;&gt;"",IF(B71="","",IF(AND($B71='Determinazione classe'!$D$55,$C71='Determinazione classe'!$D$56),IF(COUNTIF(AH$3:AH70,$D71)=0,$D71,""),"")),"")</f>
        <v/>
      </c>
      <c r="AI71" t="str">
        <f>IF(E71&lt;&gt;"",IF(B71="","",IF(AND($B71='Determinazione classe'!$D$55,$C71='Determinazione classe'!$D$56,$D71='Determinazione classe'!$D$57),IF(COUNTIF(AI$3:AI70,$E71)=0,$E71,""),"")),"")</f>
        <v/>
      </c>
      <c r="AJ71" t="str">
        <f>IF(F71&lt;&gt;"",IF(B71="","",IF(AND($B71='Determinazione classe'!$D$55,$C71='Determinazione classe'!$D$56,$D71='Determinazione classe'!$D$57,$E71='Determinazione classe'!$D$58),IF(COUNTIF(AJ$3:AJ70,$F71)=0,$F71,""),"")),"")</f>
        <v/>
      </c>
      <c r="AK71" t="str">
        <f>IF(G71&lt;&gt;"",IF(B71="","",IF(AND($B71='Determinazione classe'!$D$55,$C71='Determinazione classe'!$D$56,$D71='Determinazione classe'!$D$57,$E71='Determinazione classe'!$D$58,$F71='Determinazione classe'!$D$59),IF(COUNTIF(AK$3:AK70,$G71)=0,$G71,""),"")),"")</f>
        <v/>
      </c>
      <c r="AL71" t="str">
        <f>IF(H71&lt;&gt;"",IF(B71="","",IF(AND($B71='Determinazione classe'!$D$55,$C71='Determinazione classe'!$D$56,$D71='Determinazione classe'!$D$57,$E71='Determinazione classe'!$D$58,$F71='Determinazione classe'!$D$59,$G71='Determinazione classe'!$D$60),IF(COUNTIF(AL$3:AL70,$H71)=0,$H71,""),"")),"")</f>
        <v/>
      </c>
      <c r="AR71">
        <f t="shared" si="43"/>
        <v>69</v>
      </c>
      <c r="AS71" s="375" t="str">
        <f t="shared" si="34"/>
        <v/>
      </c>
      <c r="AT71" s="375" t="str">
        <f t="shared" si="35"/>
        <v/>
      </c>
      <c r="AU71" s="375" t="str">
        <f t="shared" si="36"/>
        <v/>
      </c>
      <c r="AV71" s="375" t="str">
        <f t="shared" si="37"/>
        <v/>
      </c>
      <c r="AW71" s="375" t="str">
        <f t="shared" si="38"/>
        <v/>
      </c>
      <c r="AX71" s="375" t="str">
        <f t="shared" si="39"/>
        <v/>
      </c>
      <c r="AY71" s="375" t="str">
        <f t="shared" si="40"/>
        <v/>
      </c>
      <c r="BC71" t="str">
        <f>IF(BK71&lt;&gt;"",MAX(BC$3:BC70)+1,"")</f>
        <v/>
      </c>
      <c r="BD71" t="str">
        <f>IF(BL71&lt;&gt;"",MAX(BD$3:BD70)+1,"")</f>
        <v/>
      </c>
      <c r="BE71" t="str">
        <f>IF(BM71&lt;&gt;"",MAX(BE$3:BE70)+1,"")</f>
        <v/>
      </c>
      <c r="BF71" t="str">
        <f>IF(BN71&lt;&gt;"",MAX(BF$3:BF70)+1,"")</f>
        <v/>
      </c>
      <c r="BG71" t="str">
        <f>IF(BO71&lt;&gt;"",MAX(BG$3:BG70)+1,"")</f>
        <v/>
      </c>
      <c r="BH71" t="str">
        <f>IF(BP71&lt;&gt;"",MAX(BH$3:BH70)+1,"")</f>
        <v/>
      </c>
      <c r="BI71" t="str">
        <f>IF(BQ71&lt;&gt;"",MAX(BI$3:BI70)+1,"")</f>
        <v/>
      </c>
      <c r="BK71" t="str">
        <f>IF(B71&lt;&gt;"",IF(COUNTIF(BK$3:BK70,B71)&gt;0,"",B71),"")</f>
        <v/>
      </c>
      <c r="BL71" t="str">
        <f>IF(C71&lt;&gt;"",IF(COUNTIF(BL$3:BL70,C71)&gt;0,"",C71),"")</f>
        <v/>
      </c>
      <c r="BM71" t="str">
        <f>IF(D71&lt;&gt;"",IF(COUNTIF(BM$3:BM70,D71)&gt;0,"",D71),"")</f>
        <v/>
      </c>
      <c r="BN71" t="str">
        <f>IF(E71&lt;&gt;"",IF(COUNTIF(BN$3:BN70,E71)&gt;0,"",E71),"")</f>
        <v/>
      </c>
      <c r="BO71" t="str">
        <f>IF(F71&lt;&gt;"",IF(COUNTIF(BO$3:BO70,F71)&gt;0,"",F71),"")</f>
        <v/>
      </c>
      <c r="BP71" t="str">
        <f>IF(G71&lt;&gt;"",IF(COUNTIF(BP$3:BP70,G71)&gt;0,"",G71),"")</f>
        <v/>
      </c>
      <c r="BQ71" t="str">
        <f>IF(H71&lt;&gt;"",IF(COUNTIF(BQ$3:BQ70,H71)&gt;0,"",H71),"")</f>
        <v/>
      </c>
    </row>
    <row r="72" spans="1:69" x14ac:dyDescent="0.2">
      <c r="A72" s="342" t="str">
        <f t="shared" si="28"/>
        <v/>
      </c>
      <c r="B72" s="345"/>
      <c r="C72" s="345"/>
      <c r="D72" s="345"/>
      <c r="E72" s="345"/>
      <c r="F72" s="345"/>
      <c r="G72" s="345"/>
      <c r="H72" s="345"/>
      <c r="I72" s="533"/>
      <c r="J72" s="516"/>
      <c r="K72" s="516"/>
      <c r="L72" s="531"/>
      <c r="M72" s="534"/>
      <c r="O72">
        <f t="shared" si="41"/>
        <v>70</v>
      </c>
      <c r="P72" s="375" t="str">
        <f t="shared" si="42"/>
        <v/>
      </c>
      <c r="Q72" s="375" t="str">
        <f t="shared" si="29"/>
        <v/>
      </c>
      <c r="R72" s="375" t="str">
        <f t="shared" si="30"/>
        <v/>
      </c>
      <c r="S72" s="375" t="str">
        <f t="shared" si="27"/>
        <v/>
      </c>
      <c r="T72" s="375" t="str">
        <f t="shared" si="31"/>
        <v/>
      </c>
      <c r="U72" s="375" t="str">
        <f t="shared" si="32"/>
        <v/>
      </c>
      <c r="V72" s="375" t="str">
        <f t="shared" si="33"/>
        <v/>
      </c>
      <c r="X72" t="str">
        <f>IF(AF72&lt;&gt;"",MAX(X$3:X71)+1,"")</f>
        <v/>
      </c>
      <c r="Y72" t="str">
        <f>IF(AG72&lt;&gt;"",MAX(Y$3:Y71)+1,"")</f>
        <v/>
      </c>
      <c r="Z72" t="str">
        <f>IF(AH72&lt;&gt;"",MAX(Z$3:Z71)+1,"")</f>
        <v/>
      </c>
      <c r="AA72" t="str">
        <f>IF(AI72&lt;&gt;"",MAX(AA$3:AA71)+1,"")</f>
        <v/>
      </c>
      <c r="AB72" t="str">
        <f>IF(AJ72&lt;&gt;"",MAX(AB$3:AB71)+1,"")</f>
        <v/>
      </c>
      <c r="AC72" t="str">
        <f>IF(AK72&lt;&gt;"",MAX(AC$3:AC71)+1,"")</f>
        <v/>
      </c>
      <c r="AD72" t="str">
        <f>IF(AL72&lt;&gt;"",MAX(AD$3:AD71)+1,"")</f>
        <v/>
      </c>
      <c r="AF72" t="str">
        <f>IF(B72="","",IF(COUNTIF(AF$3:$AI71,B72)=0,B72,""))</f>
        <v/>
      </c>
      <c r="AG72" t="str">
        <f>IF(C72&lt;&gt;"",IF(B72="","",IF($B72='Determinazione classe'!$D$55,IF(COUNTIF(AG$3:$AG71,$C72)=0,$C72,""),"")),"")</f>
        <v/>
      </c>
      <c r="AH72" t="str">
        <f>IF(D72&lt;&gt;"",IF(B72="","",IF(AND($B72='Determinazione classe'!$D$55,$C72='Determinazione classe'!$D$56),IF(COUNTIF(AH$3:AH71,$D72)=0,$D72,""),"")),"")</f>
        <v/>
      </c>
      <c r="AI72" t="str">
        <f>IF(E72&lt;&gt;"",IF(B72="","",IF(AND($B72='Determinazione classe'!$D$55,$C72='Determinazione classe'!$D$56,$D72='Determinazione classe'!$D$57),IF(COUNTIF(AI$3:AI71,$E72)=0,$E72,""),"")),"")</f>
        <v/>
      </c>
      <c r="AJ72" t="str">
        <f>IF(F72&lt;&gt;"",IF(B72="","",IF(AND($B72='Determinazione classe'!$D$55,$C72='Determinazione classe'!$D$56,$D72='Determinazione classe'!$D$57,$E72='Determinazione classe'!$D$58),IF(COUNTIF(AJ$3:AJ71,$F72)=0,$F72,""),"")),"")</f>
        <v/>
      </c>
      <c r="AK72" t="str">
        <f>IF(G72&lt;&gt;"",IF(B72="","",IF(AND($B72='Determinazione classe'!$D$55,$C72='Determinazione classe'!$D$56,$D72='Determinazione classe'!$D$57,$E72='Determinazione classe'!$D$58,$F72='Determinazione classe'!$D$59),IF(COUNTIF(AK$3:AK71,$G72)=0,$G72,""),"")),"")</f>
        <v/>
      </c>
      <c r="AL72" t="str">
        <f>IF(H72&lt;&gt;"",IF(B72="","",IF(AND($B72='Determinazione classe'!$D$55,$C72='Determinazione classe'!$D$56,$D72='Determinazione classe'!$D$57,$E72='Determinazione classe'!$D$58,$F72='Determinazione classe'!$D$59,$G72='Determinazione classe'!$D$60),IF(COUNTIF(AL$3:AL71,$H72)=0,$H72,""),"")),"")</f>
        <v/>
      </c>
      <c r="AR72">
        <f t="shared" si="43"/>
        <v>70</v>
      </c>
      <c r="AS72" s="375" t="str">
        <f t="shared" si="34"/>
        <v/>
      </c>
      <c r="AT72" s="375" t="str">
        <f t="shared" si="35"/>
        <v/>
      </c>
      <c r="AU72" s="375" t="str">
        <f t="shared" si="36"/>
        <v/>
      </c>
      <c r="AV72" s="375" t="str">
        <f t="shared" si="37"/>
        <v/>
      </c>
      <c r="AW72" s="375" t="str">
        <f t="shared" si="38"/>
        <v/>
      </c>
      <c r="AX72" s="375" t="str">
        <f t="shared" si="39"/>
        <v/>
      </c>
      <c r="AY72" s="375" t="str">
        <f t="shared" si="40"/>
        <v/>
      </c>
      <c r="BC72" t="str">
        <f>IF(BK72&lt;&gt;"",MAX(BC$3:BC71)+1,"")</f>
        <v/>
      </c>
      <c r="BD72" t="str">
        <f>IF(BL72&lt;&gt;"",MAX(BD$3:BD71)+1,"")</f>
        <v/>
      </c>
      <c r="BE72" t="str">
        <f>IF(BM72&lt;&gt;"",MAX(BE$3:BE71)+1,"")</f>
        <v/>
      </c>
      <c r="BF72" t="str">
        <f>IF(BN72&lt;&gt;"",MAX(BF$3:BF71)+1,"")</f>
        <v/>
      </c>
      <c r="BG72" t="str">
        <f>IF(BO72&lt;&gt;"",MAX(BG$3:BG71)+1,"")</f>
        <v/>
      </c>
      <c r="BH72" t="str">
        <f>IF(BP72&lt;&gt;"",MAX(BH$3:BH71)+1,"")</f>
        <v/>
      </c>
      <c r="BI72" t="str">
        <f>IF(BQ72&lt;&gt;"",MAX(BI$3:BI71)+1,"")</f>
        <v/>
      </c>
      <c r="BK72" t="str">
        <f>IF(B72&lt;&gt;"",IF(COUNTIF(BK$3:BK71,B72)&gt;0,"",B72),"")</f>
        <v/>
      </c>
      <c r="BL72" t="str">
        <f>IF(C72&lt;&gt;"",IF(COUNTIF(BL$3:BL71,C72)&gt;0,"",C72),"")</f>
        <v/>
      </c>
      <c r="BM72" t="str">
        <f>IF(D72&lt;&gt;"",IF(COUNTIF(BM$3:BM71,D72)&gt;0,"",D72),"")</f>
        <v/>
      </c>
      <c r="BN72" t="str">
        <f>IF(E72&lt;&gt;"",IF(COUNTIF(BN$3:BN71,E72)&gt;0,"",E72),"")</f>
        <v/>
      </c>
      <c r="BO72" t="str">
        <f>IF(F72&lt;&gt;"",IF(COUNTIF(BO$3:BO71,F72)&gt;0,"",F72),"")</f>
        <v/>
      </c>
      <c r="BP72" t="str">
        <f>IF(G72&lt;&gt;"",IF(COUNTIF(BP$3:BP71,G72)&gt;0,"",G72),"")</f>
        <v/>
      </c>
      <c r="BQ72" t="str">
        <f>IF(H72&lt;&gt;"",IF(COUNTIF(BQ$3:BQ71,H72)&gt;0,"",H72),"")</f>
        <v/>
      </c>
    </row>
    <row r="73" spans="1:69" x14ac:dyDescent="0.2">
      <c r="A73" s="342" t="str">
        <f t="shared" si="28"/>
        <v/>
      </c>
      <c r="B73" s="345"/>
      <c r="C73" s="345"/>
      <c r="D73" s="345"/>
      <c r="E73" s="345"/>
      <c r="F73" s="345"/>
      <c r="G73" s="345"/>
      <c r="H73" s="345"/>
      <c r="I73" s="533"/>
      <c r="J73" s="516"/>
      <c r="K73" s="516"/>
      <c r="L73" s="531"/>
      <c r="M73" s="534"/>
      <c r="O73">
        <f t="shared" si="41"/>
        <v>71</v>
      </c>
      <c r="P73" s="375" t="str">
        <f t="shared" si="42"/>
        <v/>
      </c>
      <c r="Q73" s="375" t="str">
        <f t="shared" si="29"/>
        <v/>
      </c>
      <c r="R73" s="375" t="str">
        <f t="shared" si="30"/>
        <v/>
      </c>
      <c r="S73" s="375" t="str">
        <f t="shared" si="27"/>
        <v/>
      </c>
      <c r="T73" s="375" t="str">
        <f t="shared" si="31"/>
        <v/>
      </c>
      <c r="U73" s="375" t="str">
        <f t="shared" si="32"/>
        <v/>
      </c>
      <c r="V73" s="375" t="str">
        <f t="shared" si="33"/>
        <v/>
      </c>
      <c r="X73" t="str">
        <f>IF(AF73&lt;&gt;"",MAX(X$3:X72)+1,"")</f>
        <v/>
      </c>
      <c r="Y73" t="str">
        <f>IF(AG73&lt;&gt;"",MAX(Y$3:Y72)+1,"")</f>
        <v/>
      </c>
      <c r="Z73" t="str">
        <f>IF(AH73&lt;&gt;"",MAX(Z$3:Z72)+1,"")</f>
        <v/>
      </c>
      <c r="AA73" t="str">
        <f>IF(AI73&lt;&gt;"",MAX(AA$3:AA72)+1,"")</f>
        <v/>
      </c>
      <c r="AB73" t="str">
        <f>IF(AJ73&lt;&gt;"",MAX(AB$3:AB72)+1,"")</f>
        <v/>
      </c>
      <c r="AC73" t="str">
        <f>IF(AK73&lt;&gt;"",MAX(AC$3:AC72)+1,"")</f>
        <v/>
      </c>
      <c r="AD73" t="str">
        <f>IF(AL73&lt;&gt;"",MAX(AD$3:AD72)+1,"")</f>
        <v/>
      </c>
      <c r="AF73" t="str">
        <f>IF(B73="","",IF(COUNTIF(AF$3:$AI72,B73)=0,B73,""))</f>
        <v/>
      </c>
      <c r="AG73" t="str">
        <f>IF(C73&lt;&gt;"",IF(B73="","",IF($B73='Determinazione classe'!$D$55,IF(COUNTIF(AG$3:$AG72,$C73)=0,$C73,""),"")),"")</f>
        <v/>
      </c>
      <c r="AH73" t="str">
        <f>IF(D73&lt;&gt;"",IF(B73="","",IF(AND($B73='Determinazione classe'!$D$55,$C73='Determinazione classe'!$D$56),IF(COUNTIF(AH$3:AH72,$D73)=0,$D73,""),"")),"")</f>
        <v/>
      </c>
      <c r="AI73" t="str">
        <f>IF(E73&lt;&gt;"",IF(B73="","",IF(AND($B73='Determinazione classe'!$D$55,$C73='Determinazione classe'!$D$56,$D73='Determinazione classe'!$D$57),IF(COUNTIF(AI$3:AI72,$E73)=0,$E73,""),"")),"")</f>
        <v/>
      </c>
      <c r="AJ73" t="str">
        <f>IF(F73&lt;&gt;"",IF(B73="","",IF(AND($B73='Determinazione classe'!$D$55,$C73='Determinazione classe'!$D$56,$D73='Determinazione classe'!$D$57,$E73='Determinazione classe'!$D$58),IF(COUNTIF(AJ$3:AJ72,$F73)=0,$F73,""),"")),"")</f>
        <v/>
      </c>
      <c r="AK73" t="str">
        <f>IF(G73&lt;&gt;"",IF(B73="","",IF(AND($B73='Determinazione classe'!$D$55,$C73='Determinazione classe'!$D$56,$D73='Determinazione classe'!$D$57,$E73='Determinazione classe'!$D$58,$F73='Determinazione classe'!$D$59),IF(COUNTIF(AK$3:AK72,$G73)=0,$G73,""),"")),"")</f>
        <v/>
      </c>
      <c r="AL73" t="str">
        <f>IF(H73&lt;&gt;"",IF(B73="","",IF(AND($B73='Determinazione classe'!$D$55,$C73='Determinazione classe'!$D$56,$D73='Determinazione classe'!$D$57,$E73='Determinazione classe'!$D$58,$F73='Determinazione classe'!$D$59,$G73='Determinazione classe'!$D$60),IF(COUNTIF(AL$3:AL72,$H73)=0,$H73,""),"")),"")</f>
        <v/>
      </c>
      <c r="AR73">
        <f t="shared" si="43"/>
        <v>71</v>
      </c>
      <c r="AS73" s="375" t="str">
        <f t="shared" si="34"/>
        <v/>
      </c>
      <c r="AT73" s="375" t="str">
        <f t="shared" si="35"/>
        <v/>
      </c>
      <c r="AU73" s="375" t="str">
        <f t="shared" si="36"/>
        <v/>
      </c>
      <c r="AV73" s="375" t="str">
        <f t="shared" si="37"/>
        <v/>
      </c>
      <c r="AW73" s="375" t="str">
        <f t="shared" si="38"/>
        <v/>
      </c>
      <c r="AX73" s="375" t="str">
        <f t="shared" si="39"/>
        <v/>
      </c>
      <c r="AY73" s="375" t="str">
        <f t="shared" si="40"/>
        <v/>
      </c>
      <c r="BC73" t="str">
        <f>IF(BK73&lt;&gt;"",MAX(BC$3:BC72)+1,"")</f>
        <v/>
      </c>
      <c r="BD73" t="str">
        <f>IF(BL73&lt;&gt;"",MAX(BD$3:BD72)+1,"")</f>
        <v/>
      </c>
      <c r="BE73" t="str">
        <f>IF(BM73&lt;&gt;"",MAX(BE$3:BE72)+1,"")</f>
        <v/>
      </c>
      <c r="BF73" t="str">
        <f>IF(BN73&lt;&gt;"",MAX(BF$3:BF72)+1,"")</f>
        <v/>
      </c>
      <c r="BG73" t="str">
        <f>IF(BO73&lt;&gt;"",MAX(BG$3:BG72)+1,"")</f>
        <v/>
      </c>
      <c r="BH73" t="str">
        <f>IF(BP73&lt;&gt;"",MAX(BH$3:BH72)+1,"")</f>
        <v/>
      </c>
      <c r="BI73" t="str">
        <f>IF(BQ73&lt;&gt;"",MAX(BI$3:BI72)+1,"")</f>
        <v/>
      </c>
      <c r="BK73" t="str">
        <f>IF(B73&lt;&gt;"",IF(COUNTIF(BK$3:BK72,B73)&gt;0,"",B73),"")</f>
        <v/>
      </c>
      <c r="BL73" t="str">
        <f>IF(C73&lt;&gt;"",IF(COUNTIF(BL$3:BL72,C73)&gt;0,"",C73),"")</f>
        <v/>
      </c>
      <c r="BM73" t="str">
        <f>IF(D73&lt;&gt;"",IF(COUNTIF(BM$3:BM72,D73)&gt;0,"",D73),"")</f>
        <v/>
      </c>
      <c r="BN73" t="str">
        <f>IF(E73&lt;&gt;"",IF(COUNTIF(BN$3:BN72,E73)&gt;0,"",E73),"")</f>
        <v/>
      </c>
      <c r="BO73" t="str">
        <f>IF(F73&lt;&gt;"",IF(COUNTIF(BO$3:BO72,F73)&gt;0,"",F73),"")</f>
        <v/>
      </c>
      <c r="BP73" t="str">
        <f>IF(G73&lt;&gt;"",IF(COUNTIF(BP$3:BP72,G73)&gt;0,"",G73),"")</f>
        <v/>
      </c>
      <c r="BQ73" t="str">
        <f>IF(H73&lt;&gt;"",IF(COUNTIF(BQ$3:BQ72,H73)&gt;0,"",H73),"")</f>
        <v/>
      </c>
    </row>
    <row r="74" spans="1:69" x14ac:dyDescent="0.2">
      <c r="A74" s="342" t="str">
        <f t="shared" si="28"/>
        <v/>
      </c>
      <c r="B74" s="345"/>
      <c r="C74" s="345"/>
      <c r="D74" s="345"/>
      <c r="E74" s="345"/>
      <c r="F74" s="345"/>
      <c r="G74" s="345"/>
      <c r="H74" s="345"/>
      <c r="I74" s="533"/>
      <c r="J74" s="516"/>
      <c r="K74" s="516"/>
      <c r="L74" s="531"/>
      <c r="M74" s="534"/>
      <c r="O74">
        <f t="shared" si="41"/>
        <v>72</v>
      </c>
      <c r="P74" s="375" t="str">
        <f t="shared" si="42"/>
        <v/>
      </c>
      <c r="Q74" s="375" t="str">
        <f t="shared" si="29"/>
        <v/>
      </c>
      <c r="R74" s="375" t="str">
        <f t="shared" si="30"/>
        <v/>
      </c>
      <c r="S74" s="375" t="str">
        <f t="shared" si="27"/>
        <v/>
      </c>
      <c r="T74" s="375" t="str">
        <f t="shared" si="31"/>
        <v/>
      </c>
      <c r="U74" s="375" t="str">
        <f t="shared" si="32"/>
        <v/>
      </c>
      <c r="V74" s="375" t="str">
        <f t="shared" si="33"/>
        <v/>
      </c>
      <c r="X74" t="str">
        <f>IF(AF74&lt;&gt;"",MAX(X$3:X73)+1,"")</f>
        <v/>
      </c>
      <c r="Y74" t="str">
        <f>IF(AG74&lt;&gt;"",MAX(Y$3:Y73)+1,"")</f>
        <v/>
      </c>
      <c r="Z74" t="str">
        <f>IF(AH74&lt;&gt;"",MAX(Z$3:Z73)+1,"")</f>
        <v/>
      </c>
      <c r="AA74" t="str">
        <f>IF(AI74&lt;&gt;"",MAX(AA$3:AA73)+1,"")</f>
        <v/>
      </c>
      <c r="AB74" t="str">
        <f>IF(AJ74&lt;&gt;"",MAX(AB$3:AB73)+1,"")</f>
        <v/>
      </c>
      <c r="AC74" t="str">
        <f>IF(AK74&lt;&gt;"",MAX(AC$3:AC73)+1,"")</f>
        <v/>
      </c>
      <c r="AD74" t="str">
        <f>IF(AL74&lt;&gt;"",MAX(AD$3:AD73)+1,"")</f>
        <v/>
      </c>
      <c r="AF74" t="str">
        <f>IF(B74="","",IF(COUNTIF(AF$3:$AI73,B74)=0,B74,""))</f>
        <v/>
      </c>
      <c r="AG74" t="str">
        <f>IF(C74&lt;&gt;"",IF(B74="","",IF($B74='Determinazione classe'!$D$55,IF(COUNTIF(AG$3:$AG73,$C74)=0,$C74,""),"")),"")</f>
        <v/>
      </c>
      <c r="AH74" t="str">
        <f>IF(D74&lt;&gt;"",IF(B74="","",IF(AND($B74='Determinazione classe'!$D$55,$C74='Determinazione classe'!$D$56),IF(COUNTIF(AH$3:AH73,$D74)=0,$D74,""),"")),"")</f>
        <v/>
      </c>
      <c r="AI74" t="str">
        <f>IF(E74&lt;&gt;"",IF(B74="","",IF(AND($B74='Determinazione classe'!$D$55,$C74='Determinazione classe'!$D$56,$D74='Determinazione classe'!$D$57),IF(COUNTIF(AI$3:AI73,$E74)=0,$E74,""),"")),"")</f>
        <v/>
      </c>
      <c r="AJ74" t="str">
        <f>IF(F74&lt;&gt;"",IF(B74="","",IF(AND($B74='Determinazione classe'!$D$55,$C74='Determinazione classe'!$D$56,$D74='Determinazione classe'!$D$57,$E74='Determinazione classe'!$D$58),IF(COUNTIF(AJ$3:AJ73,$F74)=0,$F74,""),"")),"")</f>
        <v/>
      </c>
      <c r="AK74" t="str">
        <f>IF(G74&lt;&gt;"",IF(B74="","",IF(AND($B74='Determinazione classe'!$D$55,$C74='Determinazione classe'!$D$56,$D74='Determinazione classe'!$D$57,$E74='Determinazione classe'!$D$58,$F74='Determinazione classe'!$D$59),IF(COUNTIF(AK$3:AK73,$G74)=0,$G74,""),"")),"")</f>
        <v/>
      </c>
      <c r="AL74" t="str">
        <f>IF(H74&lt;&gt;"",IF(B74="","",IF(AND($B74='Determinazione classe'!$D$55,$C74='Determinazione classe'!$D$56,$D74='Determinazione classe'!$D$57,$E74='Determinazione classe'!$D$58,$F74='Determinazione classe'!$D$59,$G74='Determinazione classe'!$D$60),IF(COUNTIF(AL$3:AL73,$H74)=0,$H74,""),"")),"")</f>
        <v/>
      </c>
      <c r="AR74">
        <f t="shared" si="43"/>
        <v>72</v>
      </c>
      <c r="AS74" s="375" t="str">
        <f t="shared" si="34"/>
        <v/>
      </c>
      <c r="AT74" s="375" t="str">
        <f t="shared" si="35"/>
        <v/>
      </c>
      <c r="AU74" s="375" t="str">
        <f t="shared" si="36"/>
        <v/>
      </c>
      <c r="AV74" s="375" t="str">
        <f t="shared" si="37"/>
        <v/>
      </c>
      <c r="AW74" s="375" t="str">
        <f t="shared" si="38"/>
        <v/>
      </c>
      <c r="AX74" s="375" t="str">
        <f t="shared" si="39"/>
        <v/>
      </c>
      <c r="AY74" s="375" t="str">
        <f t="shared" si="40"/>
        <v/>
      </c>
      <c r="BC74" t="str">
        <f>IF(BK74&lt;&gt;"",MAX(BC$3:BC73)+1,"")</f>
        <v/>
      </c>
      <c r="BD74" t="str">
        <f>IF(BL74&lt;&gt;"",MAX(BD$3:BD73)+1,"")</f>
        <v/>
      </c>
      <c r="BE74" t="str">
        <f>IF(BM74&lt;&gt;"",MAX(BE$3:BE73)+1,"")</f>
        <v/>
      </c>
      <c r="BF74" t="str">
        <f>IF(BN74&lt;&gt;"",MAX(BF$3:BF73)+1,"")</f>
        <v/>
      </c>
      <c r="BG74" t="str">
        <f>IF(BO74&lt;&gt;"",MAX(BG$3:BG73)+1,"")</f>
        <v/>
      </c>
      <c r="BH74" t="str">
        <f>IF(BP74&lt;&gt;"",MAX(BH$3:BH73)+1,"")</f>
        <v/>
      </c>
      <c r="BI74" t="str">
        <f>IF(BQ74&lt;&gt;"",MAX(BI$3:BI73)+1,"")</f>
        <v/>
      </c>
      <c r="BK74" t="str">
        <f>IF(B74&lt;&gt;"",IF(COUNTIF(BK$3:BK73,B74)&gt;0,"",B74),"")</f>
        <v/>
      </c>
      <c r="BL74" t="str">
        <f>IF(C74&lt;&gt;"",IF(COUNTIF(BL$3:BL73,C74)&gt;0,"",C74),"")</f>
        <v/>
      </c>
      <c r="BM74" t="str">
        <f>IF(D74&lt;&gt;"",IF(COUNTIF(BM$3:BM73,D74)&gt;0,"",D74),"")</f>
        <v/>
      </c>
      <c r="BN74" t="str">
        <f>IF(E74&lt;&gt;"",IF(COUNTIF(BN$3:BN73,E74)&gt;0,"",E74),"")</f>
        <v/>
      </c>
      <c r="BO74" t="str">
        <f>IF(F74&lt;&gt;"",IF(COUNTIF(BO$3:BO73,F74)&gt;0,"",F74),"")</f>
        <v/>
      </c>
      <c r="BP74" t="str">
        <f>IF(G74&lt;&gt;"",IF(COUNTIF(BP$3:BP73,G74)&gt;0,"",G74),"")</f>
        <v/>
      </c>
      <c r="BQ74" t="str">
        <f>IF(H74&lt;&gt;"",IF(COUNTIF(BQ$3:BQ73,H74)&gt;0,"",H74),"")</f>
        <v/>
      </c>
    </row>
    <row r="75" spans="1:69" x14ac:dyDescent="0.2">
      <c r="A75" s="342" t="str">
        <f t="shared" si="28"/>
        <v/>
      </c>
      <c r="B75" s="345"/>
      <c r="C75" s="345"/>
      <c r="D75" s="345"/>
      <c r="E75" s="345"/>
      <c r="F75" s="345"/>
      <c r="G75" s="345"/>
      <c r="H75" s="345"/>
      <c r="I75" s="533"/>
      <c r="J75" s="516"/>
      <c r="K75" s="516"/>
      <c r="L75" s="531"/>
      <c r="M75" s="534"/>
      <c r="O75">
        <f t="shared" si="41"/>
        <v>73</v>
      </c>
      <c r="P75" s="375" t="str">
        <f t="shared" si="42"/>
        <v/>
      </c>
      <c r="Q75" s="375" t="str">
        <f t="shared" si="29"/>
        <v/>
      </c>
      <c r="R75" s="375" t="str">
        <f t="shared" si="30"/>
        <v/>
      </c>
      <c r="S75" s="375" t="str">
        <f t="shared" si="27"/>
        <v/>
      </c>
      <c r="T75" s="375" t="str">
        <f t="shared" si="31"/>
        <v/>
      </c>
      <c r="U75" s="375" t="str">
        <f t="shared" si="32"/>
        <v/>
      </c>
      <c r="V75" s="375" t="str">
        <f t="shared" si="33"/>
        <v/>
      </c>
      <c r="X75" t="str">
        <f>IF(AF75&lt;&gt;"",MAX(X$3:X74)+1,"")</f>
        <v/>
      </c>
      <c r="Y75" t="str">
        <f>IF(AG75&lt;&gt;"",MAX(Y$3:Y74)+1,"")</f>
        <v/>
      </c>
      <c r="Z75" t="str">
        <f>IF(AH75&lt;&gt;"",MAX(Z$3:Z74)+1,"")</f>
        <v/>
      </c>
      <c r="AA75" t="str">
        <f>IF(AI75&lt;&gt;"",MAX(AA$3:AA74)+1,"")</f>
        <v/>
      </c>
      <c r="AB75" t="str">
        <f>IF(AJ75&lt;&gt;"",MAX(AB$3:AB74)+1,"")</f>
        <v/>
      </c>
      <c r="AC75" t="str">
        <f>IF(AK75&lt;&gt;"",MAX(AC$3:AC74)+1,"")</f>
        <v/>
      </c>
      <c r="AD75" t="str">
        <f>IF(AL75&lt;&gt;"",MAX(AD$3:AD74)+1,"")</f>
        <v/>
      </c>
      <c r="AF75" t="str">
        <f>IF(B75="","",IF(COUNTIF(AF$3:$AI74,B75)=0,B75,""))</f>
        <v/>
      </c>
      <c r="AG75" t="str">
        <f>IF(C75&lt;&gt;"",IF(B75="","",IF($B75='Determinazione classe'!$D$55,IF(COUNTIF(AG$3:$AG74,$C75)=0,$C75,""),"")),"")</f>
        <v/>
      </c>
      <c r="AH75" t="str">
        <f>IF(D75&lt;&gt;"",IF(B75="","",IF(AND($B75='Determinazione classe'!$D$55,$C75='Determinazione classe'!$D$56),IF(COUNTIF(AH$3:AH74,$D75)=0,$D75,""),"")),"")</f>
        <v/>
      </c>
      <c r="AI75" t="str">
        <f>IF(E75&lt;&gt;"",IF(B75="","",IF(AND($B75='Determinazione classe'!$D$55,$C75='Determinazione classe'!$D$56,$D75='Determinazione classe'!$D$57),IF(COUNTIF(AI$3:AI74,$E75)=0,$E75,""),"")),"")</f>
        <v/>
      </c>
      <c r="AJ75" t="str">
        <f>IF(F75&lt;&gt;"",IF(B75="","",IF(AND($B75='Determinazione classe'!$D$55,$C75='Determinazione classe'!$D$56,$D75='Determinazione classe'!$D$57,$E75='Determinazione classe'!$D$58),IF(COUNTIF(AJ$3:AJ74,$F75)=0,$F75,""),"")),"")</f>
        <v/>
      </c>
      <c r="AK75" t="str">
        <f>IF(G75&lt;&gt;"",IF(B75="","",IF(AND($B75='Determinazione classe'!$D$55,$C75='Determinazione classe'!$D$56,$D75='Determinazione classe'!$D$57,$E75='Determinazione classe'!$D$58,$F75='Determinazione classe'!$D$59),IF(COUNTIF(AK$3:AK74,$G75)=0,$G75,""),"")),"")</f>
        <v/>
      </c>
      <c r="AL75" t="str">
        <f>IF(H75&lt;&gt;"",IF(B75="","",IF(AND($B75='Determinazione classe'!$D$55,$C75='Determinazione classe'!$D$56,$D75='Determinazione classe'!$D$57,$E75='Determinazione classe'!$D$58,$F75='Determinazione classe'!$D$59,$G75='Determinazione classe'!$D$60),IF(COUNTIF(AL$3:AL74,$H75)=0,$H75,""),"")),"")</f>
        <v/>
      </c>
      <c r="AR75">
        <f t="shared" si="43"/>
        <v>73</v>
      </c>
      <c r="AS75" s="375" t="str">
        <f t="shared" si="34"/>
        <v/>
      </c>
      <c r="AT75" s="375" t="str">
        <f t="shared" si="35"/>
        <v/>
      </c>
      <c r="AU75" s="375" t="str">
        <f t="shared" si="36"/>
        <v/>
      </c>
      <c r="AV75" s="375" t="str">
        <f t="shared" si="37"/>
        <v/>
      </c>
      <c r="AW75" s="375" t="str">
        <f t="shared" si="38"/>
        <v/>
      </c>
      <c r="AX75" s="375" t="str">
        <f t="shared" si="39"/>
        <v/>
      </c>
      <c r="AY75" s="375" t="str">
        <f t="shared" si="40"/>
        <v/>
      </c>
      <c r="BC75" t="str">
        <f>IF(BK75&lt;&gt;"",MAX(BC$3:BC74)+1,"")</f>
        <v/>
      </c>
      <c r="BD75" t="str">
        <f>IF(BL75&lt;&gt;"",MAX(BD$3:BD74)+1,"")</f>
        <v/>
      </c>
      <c r="BE75" t="str">
        <f>IF(BM75&lt;&gt;"",MAX(BE$3:BE74)+1,"")</f>
        <v/>
      </c>
      <c r="BF75" t="str">
        <f>IF(BN75&lt;&gt;"",MAX(BF$3:BF74)+1,"")</f>
        <v/>
      </c>
      <c r="BG75" t="str">
        <f>IF(BO75&lt;&gt;"",MAX(BG$3:BG74)+1,"")</f>
        <v/>
      </c>
      <c r="BH75" t="str">
        <f>IF(BP75&lt;&gt;"",MAX(BH$3:BH74)+1,"")</f>
        <v/>
      </c>
      <c r="BI75" t="str">
        <f>IF(BQ75&lt;&gt;"",MAX(BI$3:BI74)+1,"")</f>
        <v/>
      </c>
      <c r="BK75" t="str">
        <f>IF(B75&lt;&gt;"",IF(COUNTIF(BK$3:BK74,B75)&gt;0,"",B75),"")</f>
        <v/>
      </c>
      <c r="BL75" t="str">
        <f>IF(C75&lt;&gt;"",IF(COUNTIF(BL$3:BL74,C75)&gt;0,"",C75),"")</f>
        <v/>
      </c>
      <c r="BM75" t="str">
        <f>IF(D75&lt;&gt;"",IF(COUNTIF(BM$3:BM74,D75)&gt;0,"",D75),"")</f>
        <v/>
      </c>
      <c r="BN75" t="str">
        <f>IF(E75&lt;&gt;"",IF(COUNTIF(BN$3:BN74,E75)&gt;0,"",E75),"")</f>
        <v/>
      </c>
      <c r="BO75" t="str">
        <f>IF(F75&lt;&gt;"",IF(COUNTIF(BO$3:BO74,F75)&gt;0,"",F75),"")</f>
        <v/>
      </c>
      <c r="BP75" t="str">
        <f>IF(G75&lt;&gt;"",IF(COUNTIF(BP$3:BP74,G75)&gt;0,"",G75),"")</f>
        <v/>
      </c>
      <c r="BQ75" t="str">
        <f>IF(H75&lt;&gt;"",IF(COUNTIF(BQ$3:BQ74,H75)&gt;0,"",H75),"")</f>
        <v/>
      </c>
    </row>
    <row r="76" spans="1:69" x14ac:dyDescent="0.2">
      <c r="A76" s="342" t="str">
        <f t="shared" si="28"/>
        <v/>
      </c>
      <c r="B76" s="345"/>
      <c r="C76" s="345"/>
      <c r="D76" s="345"/>
      <c r="E76" s="345"/>
      <c r="F76" s="345"/>
      <c r="G76" s="345"/>
      <c r="H76" s="345"/>
      <c r="I76" s="533"/>
      <c r="J76" s="516"/>
      <c r="K76" s="516"/>
      <c r="L76" s="531"/>
      <c r="M76" s="534"/>
      <c r="O76">
        <f t="shared" si="41"/>
        <v>74</v>
      </c>
      <c r="P76" s="375" t="str">
        <f t="shared" si="42"/>
        <v/>
      </c>
      <c r="Q76" s="375" t="str">
        <f t="shared" si="29"/>
        <v/>
      </c>
      <c r="R76" s="375" t="str">
        <f t="shared" si="30"/>
        <v/>
      </c>
      <c r="S76" s="375" t="str">
        <f t="shared" si="27"/>
        <v/>
      </c>
      <c r="T76" s="375" t="str">
        <f t="shared" si="31"/>
        <v/>
      </c>
      <c r="U76" s="375" t="str">
        <f t="shared" si="32"/>
        <v/>
      </c>
      <c r="V76" s="375" t="str">
        <f t="shared" si="33"/>
        <v/>
      </c>
      <c r="X76" t="str">
        <f>IF(AF76&lt;&gt;"",MAX(X$3:X75)+1,"")</f>
        <v/>
      </c>
      <c r="Y76" t="str">
        <f>IF(AG76&lt;&gt;"",MAX(Y$3:Y75)+1,"")</f>
        <v/>
      </c>
      <c r="Z76" t="str">
        <f>IF(AH76&lt;&gt;"",MAX(Z$3:Z75)+1,"")</f>
        <v/>
      </c>
      <c r="AA76" t="str">
        <f>IF(AI76&lt;&gt;"",MAX(AA$3:AA75)+1,"")</f>
        <v/>
      </c>
      <c r="AB76" t="str">
        <f>IF(AJ76&lt;&gt;"",MAX(AB$3:AB75)+1,"")</f>
        <v/>
      </c>
      <c r="AC76" t="str">
        <f>IF(AK76&lt;&gt;"",MAX(AC$3:AC75)+1,"")</f>
        <v/>
      </c>
      <c r="AD76" t="str">
        <f>IF(AL76&lt;&gt;"",MAX(AD$3:AD75)+1,"")</f>
        <v/>
      </c>
      <c r="AF76" t="str">
        <f>IF(B76="","",IF(COUNTIF(AF$3:$AI75,B76)=0,B76,""))</f>
        <v/>
      </c>
      <c r="AG76" t="str">
        <f>IF(C76&lt;&gt;"",IF(B76="","",IF($B76='Determinazione classe'!$D$55,IF(COUNTIF(AG$3:$AG75,$C76)=0,$C76,""),"")),"")</f>
        <v/>
      </c>
      <c r="AH76" t="str">
        <f>IF(D76&lt;&gt;"",IF(B76="","",IF(AND($B76='Determinazione classe'!$D$55,$C76='Determinazione classe'!$D$56),IF(COUNTIF(AH$3:AH75,$D76)=0,$D76,""),"")),"")</f>
        <v/>
      </c>
      <c r="AI76" t="str">
        <f>IF(E76&lt;&gt;"",IF(B76="","",IF(AND($B76='Determinazione classe'!$D$55,$C76='Determinazione classe'!$D$56,$D76='Determinazione classe'!$D$57),IF(COUNTIF(AI$3:AI75,$E76)=0,$E76,""),"")),"")</f>
        <v/>
      </c>
      <c r="AJ76" t="str">
        <f>IF(F76&lt;&gt;"",IF(B76="","",IF(AND($B76='Determinazione classe'!$D$55,$C76='Determinazione classe'!$D$56,$D76='Determinazione classe'!$D$57,$E76='Determinazione classe'!$D$58),IF(COUNTIF(AJ$3:AJ75,$F76)=0,$F76,""),"")),"")</f>
        <v/>
      </c>
      <c r="AK76" t="str">
        <f>IF(G76&lt;&gt;"",IF(B76="","",IF(AND($B76='Determinazione classe'!$D$55,$C76='Determinazione classe'!$D$56,$D76='Determinazione classe'!$D$57,$E76='Determinazione classe'!$D$58,$F76='Determinazione classe'!$D$59),IF(COUNTIF(AK$3:AK75,$G76)=0,$G76,""),"")),"")</f>
        <v/>
      </c>
      <c r="AL76" t="str">
        <f>IF(H76&lt;&gt;"",IF(B76="","",IF(AND($B76='Determinazione classe'!$D$55,$C76='Determinazione classe'!$D$56,$D76='Determinazione classe'!$D$57,$E76='Determinazione classe'!$D$58,$F76='Determinazione classe'!$D$59,$G76='Determinazione classe'!$D$60),IF(COUNTIF(AL$3:AL75,$H76)=0,$H76,""),"")),"")</f>
        <v/>
      </c>
      <c r="AR76">
        <f t="shared" si="43"/>
        <v>74</v>
      </c>
      <c r="AS76" s="375" t="str">
        <f t="shared" si="34"/>
        <v/>
      </c>
      <c r="AT76" s="375" t="str">
        <f t="shared" si="35"/>
        <v/>
      </c>
      <c r="AU76" s="375" t="str">
        <f t="shared" si="36"/>
        <v/>
      </c>
      <c r="AV76" s="375" t="str">
        <f t="shared" si="37"/>
        <v/>
      </c>
      <c r="AW76" s="375" t="str">
        <f t="shared" si="38"/>
        <v/>
      </c>
      <c r="AX76" s="375" t="str">
        <f t="shared" si="39"/>
        <v/>
      </c>
      <c r="AY76" s="375" t="str">
        <f t="shared" si="40"/>
        <v/>
      </c>
      <c r="BC76" t="str">
        <f>IF(BK76&lt;&gt;"",MAX(BC$3:BC75)+1,"")</f>
        <v/>
      </c>
      <c r="BD76" t="str">
        <f>IF(BL76&lt;&gt;"",MAX(BD$3:BD75)+1,"")</f>
        <v/>
      </c>
      <c r="BE76" t="str">
        <f>IF(BM76&lt;&gt;"",MAX(BE$3:BE75)+1,"")</f>
        <v/>
      </c>
      <c r="BF76" t="str">
        <f>IF(BN76&lt;&gt;"",MAX(BF$3:BF75)+1,"")</f>
        <v/>
      </c>
      <c r="BG76" t="str">
        <f>IF(BO76&lt;&gt;"",MAX(BG$3:BG75)+1,"")</f>
        <v/>
      </c>
      <c r="BH76" t="str">
        <f>IF(BP76&lt;&gt;"",MAX(BH$3:BH75)+1,"")</f>
        <v/>
      </c>
      <c r="BI76" t="str">
        <f>IF(BQ76&lt;&gt;"",MAX(BI$3:BI75)+1,"")</f>
        <v/>
      </c>
      <c r="BK76" t="str">
        <f>IF(B76&lt;&gt;"",IF(COUNTIF(BK$3:BK75,B76)&gt;0,"",B76),"")</f>
        <v/>
      </c>
      <c r="BL76" t="str">
        <f>IF(C76&lt;&gt;"",IF(COUNTIF(BL$3:BL75,C76)&gt;0,"",C76),"")</f>
        <v/>
      </c>
      <c r="BM76" t="str">
        <f>IF(D76&lt;&gt;"",IF(COUNTIF(BM$3:BM75,D76)&gt;0,"",D76),"")</f>
        <v/>
      </c>
      <c r="BN76" t="str">
        <f>IF(E76&lt;&gt;"",IF(COUNTIF(BN$3:BN75,E76)&gt;0,"",E76),"")</f>
        <v/>
      </c>
      <c r="BO76" t="str">
        <f>IF(F76&lt;&gt;"",IF(COUNTIF(BO$3:BO75,F76)&gt;0,"",F76),"")</f>
        <v/>
      </c>
      <c r="BP76" t="str">
        <f>IF(G76&lt;&gt;"",IF(COUNTIF(BP$3:BP75,G76)&gt;0,"",G76),"")</f>
        <v/>
      </c>
      <c r="BQ76" t="str">
        <f>IF(H76&lt;&gt;"",IF(COUNTIF(BQ$3:BQ75,H76)&gt;0,"",H76),"")</f>
        <v/>
      </c>
    </row>
    <row r="77" spans="1:69" x14ac:dyDescent="0.2">
      <c r="A77" s="342" t="str">
        <f t="shared" si="28"/>
        <v/>
      </c>
      <c r="B77" s="345"/>
      <c r="C77" s="345"/>
      <c r="D77" s="345"/>
      <c r="E77" s="345"/>
      <c r="F77" s="345"/>
      <c r="G77" s="345"/>
      <c r="H77" s="345"/>
      <c r="I77" s="533"/>
      <c r="J77" s="516"/>
      <c r="K77" s="516"/>
      <c r="L77" s="531"/>
      <c r="M77" s="534"/>
      <c r="O77">
        <f t="shared" si="41"/>
        <v>75</v>
      </c>
      <c r="P77" s="375" t="str">
        <f t="shared" si="42"/>
        <v/>
      </c>
      <c r="Q77" s="375" t="str">
        <f t="shared" si="29"/>
        <v/>
      </c>
      <c r="R77" s="375" t="str">
        <f t="shared" si="30"/>
        <v/>
      </c>
      <c r="S77" s="375" t="str">
        <f t="shared" si="27"/>
        <v/>
      </c>
      <c r="T77" s="375" t="str">
        <f t="shared" si="31"/>
        <v/>
      </c>
      <c r="U77" s="375" t="str">
        <f t="shared" si="32"/>
        <v/>
      </c>
      <c r="V77" s="375" t="str">
        <f t="shared" si="33"/>
        <v/>
      </c>
      <c r="X77" t="str">
        <f>IF(AF77&lt;&gt;"",MAX(X$3:X76)+1,"")</f>
        <v/>
      </c>
      <c r="Y77" t="str">
        <f>IF(AG77&lt;&gt;"",MAX(Y$3:Y76)+1,"")</f>
        <v/>
      </c>
      <c r="Z77" t="str">
        <f>IF(AH77&lt;&gt;"",MAX(Z$3:Z76)+1,"")</f>
        <v/>
      </c>
      <c r="AA77" t="str">
        <f>IF(AI77&lt;&gt;"",MAX(AA$3:AA76)+1,"")</f>
        <v/>
      </c>
      <c r="AB77" t="str">
        <f>IF(AJ77&lt;&gt;"",MAX(AB$3:AB76)+1,"")</f>
        <v/>
      </c>
      <c r="AC77" t="str">
        <f>IF(AK77&lt;&gt;"",MAX(AC$3:AC76)+1,"")</f>
        <v/>
      </c>
      <c r="AD77" t="str">
        <f>IF(AL77&lt;&gt;"",MAX(AD$3:AD76)+1,"")</f>
        <v/>
      </c>
      <c r="AF77" t="str">
        <f>IF(B77="","",IF(COUNTIF(AF$3:$AI76,B77)=0,B77,""))</f>
        <v/>
      </c>
      <c r="AG77" t="str">
        <f>IF(C77&lt;&gt;"",IF(B77="","",IF($B77='Determinazione classe'!$D$55,IF(COUNTIF(AG$3:$AG76,$C77)=0,$C77,""),"")),"")</f>
        <v/>
      </c>
      <c r="AH77" t="str">
        <f>IF(D77&lt;&gt;"",IF(B77="","",IF(AND($B77='Determinazione classe'!$D$55,$C77='Determinazione classe'!$D$56),IF(COUNTIF(AH$3:AH76,$D77)=0,$D77,""),"")),"")</f>
        <v/>
      </c>
      <c r="AI77" t="str">
        <f>IF(E77&lt;&gt;"",IF(B77="","",IF(AND($B77='Determinazione classe'!$D$55,$C77='Determinazione classe'!$D$56,$D77='Determinazione classe'!$D$57),IF(COUNTIF(AI$3:AI76,$E77)=0,$E77,""),"")),"")</f>
        <v/>
      </c>
      <c r="AJ77" t="str">
        <f>IF(F77&lt;&gt;"",IF(B77="","",IF(AND($B77='Determinazione classe'!$D$55,$C77='Determinazione classe'!$D$56,$D77='Determinazione classe'!$D$57,$E77='Determinazione classe'!$D$58),IF(COUNTIF(AJ$3:AJ76,$F77)=0,$F77,""),"")),"")</f>
        <v/>
      </c>
      <c r="AK77" t="str">
        <f>IF(G77&lt;&gt;"",IF(B77="","",IF(AND($B77='Determinazione classe'!$D$55,$C77='Determinazione classe'!$D$56,$D77='Determinazione classe'!$D$57,$E77='Determinazione classe'!$D$58,$F77='Determinazione classe'!$D$59),IF(COUNTIF(AK$3:AK76,$G77)=0,$G77,""),"")),"")</f>
        <v/>
      </c>
      <c r="AL77" t="str">
        <f>IF(H77&lt;&gt;"",IF(B77="","",IF(AND($B77='Determinazione classe'!$D$55,$C77='Determinazione classe'!$D$56,$D77='Determinazione classe'!$D$57,$E77='Determinazione classe'!$D$58,$F77='Determinazione classe'!$D$59,$G77='Determinazione classe'!$D$60),IF(COUNTIF(AL$3:AL76,$H77)=0,$H77,""),"")),"")</f>
        <v/>
      </c>
      <c r="AR77">
        <f t="shared" si="43"/>
        <v>75</v>
      </c>
      <c r="AS77" s="375" t="str">
        <f t="shared" si="34"/>
        <v/>
      </c>
      <c r="AT77" s="375" t="str">
        <f t="shared" si="35"/>
        <v/>
      </c>
      <c r="AU77" s="375" t="str">
        <f t="shared" si="36"/>
        <v/>
      </c>
      <c r="AV77" s="375" t="str">
        <f t="shared" si="37"/>
        <v/>
      </c>
      <c r="AW77" s="375" t="str">
        <f t="shared" si="38"/>
        <v/>
      </c>
      <c r="AX77" s="375" t="str">
        <f t="shared" si="39"/>
        <v/>
      </c>
      <c r="AY77" s="375" t="str">
        <f t="shared" si="40"/>
        <v/>
      </c>
      <c r="BC77" t="str">
        <f>IF(BK77&lt;&gt;"",MAX(BC$3:BC76)+1,"")</f>
        <v/>
      </c>
      <c r="BD77" t="str">
        <f>IF(BL77&lt;&gt;"",MAX(BD$3:BD76)+1,"")</f>
        <v/>
      </c>
      <c r="BE77" t="str">
        <f>IF(BM77&lt;&gt;"",MAX(BE$3:BE76)+1,"")</f>
        <v/>
      </c>
      <c r="BF77" t="str">
        <f>IF(BN77&lt;&gt;"",MAX(BF$3:BF76)+1,"")</f>
        <v/>
      </c>
      <c r="BG77" t="str">
        <f>IF(BO77&lt;&gt;"",MAX(BG$3:BG76)+1,"")</f>
        <v/>
      </c>
      <c r="BH77" t="str">
        <f>IF(BP77&lt;&gt;"",MAX(BH$3:BH76)+1,"")</f>
        <v/>
      </c>
      <c r="BI77" t="str">
        <f>IF(BQ77&lt;&gt;"",MAX(BI$3:BI76)+1,"")</f>
        <v/>
      </c>
      <c r="BK77" t="str">
        <f>IF(B77&lt;&gt;"",IF(COUNTIF(BK$3:BK76,B77)&gt;0,"",B77),"")</f>
        <v/>
      </c>
      <c r="BL77" t="str">
        <f>IF(C77&lt;&gt;"",IF(COUNTIF(BL$3:BL76,C77)&gt;0,"",C77),"")</f>
        <v/>
      </c>
      <c r="BM77" t="str">
        <f>IF(D77&lt;&gt;"",IF(COUNTIF(BM$3:BM76,D77)&gt;0,"",D77),"")</f>
        <v/>
      </c>
      <c r="BN77" t="str">
        <f>IF(E77&lt;&gt;"",IF(COUNTIF(BN$3:BN76,E77)&gt;0,"",E77),"")</f>
        <v/>
      </c>
      <c r="BO77" t="str">
        <f>IF(F77&lt;&gt;"",IF(COUNTIF(BO$3:BO76,F77)&gt;0,"",F77),"")</f>
        <v/>
      </c>
      <c r="BP77" t="str">
        <f>IF(G77&lt;&gt;"",IF(COUNTIF(BP$3:BP76,G77)&gt;0,"",G77),"")</f>
        <v/>
      </c>
      <c r="BQ77" t="str">
        <f>IF(H77&lt;&gt;"",IF(COUNTIF(BQ$3:BQ76,H77)&gt;0,"",H77),"")</f>
        <v/>
      </c>
    </row>
    <row r="78" spans="1:69" x14ac:dyDescent="0.2">
      <c r="A78" s="342" t="str">
        <f t="shared" si="28"/>
        <v/>
      </c>
      <c r="B78" s="345"/>
      <c r="C78" s="345"/>
      <c r="D78" s="345"/>
      <c r="E78" s="345"/>
      <c r="F78" s="345"/>
      <c r="G78" s="345"/>
      <c r="H78" s="345"/>
      <c r="I78" s="533"/>
      <c r="J78" s="516"/>
      <c r="K78" s="516"/>
      <c r="L78" s="531"/>
      <c r="M78" s="534"/>
      <c r="O78">
        <f t="shared" si="41"/>
        <v>76</v>
      </c>
      <c r="P78" s="375" t="str">
        <f t="shared" si="42"/>
        <v/>
      </c>
      <c r="Q78" s="375" t="str">
        <f t="shared" si="29"/>
        <v/>
      </c>
      <c r="R78" s="375" t="str">
        <f t="shared" si="30"/>
        <v/>
      </c>
      <c r="S78" s="375" t="str">
        <f t="shared" si="27"/>
        <v/>
      </c>
      <c r="T78" s="375" t="str">
        <f t="shared" si="31"/>
        <v/>
      </c>
      <c r="U78" s="375" t="str">
        <f t="shared" si="32"/>
        <v/>
      </c>
      <c r="V78" s="375" t="str">
        <f t="shared" si="33"/>
        <v/>
      </c>
      <c r="X78" t="str">
        <f>IF(AF78&lt;&gt;"",MAX(X$3:X77)+1,"")</f>
        <v/>
      </c>
      <c r="Y78" t="str">
        <f>IF(AG78&lt;&gt;"",MAX(Y$3:Y77)+1,"")</f>
        <v/>
      </c>
      <c r="Z78" t="str">
        <f>IF(AH78&lt;&gt;"",MAX(Z$3:Z77)+1,"")</f>
        <v/>
      </c>
      <c r="AA78" t="str">
        <f>IF(AI78&lt;&gt;"",MAX(AA$3:AA77)+1,"")</f>
        <v/>
      </c>
      <c r="AB78" t="str">
        <f>IF(AJ78&lt;&gt;"",MAX(AB$3:AB77)+1,"")</f>
        <v/>
      </c>
      <c r="AC78" t="str">
        <f>IF(AK78&lt;&gt;"",MAX(AC$3:AC77)+1,"")</f>
        <v/>
      </c>
      <c r="AD78" t="str">
        <f>IF(AL78&lt;&gt;"",MAX(AD$3:AD77)+1,"")</f>
        <v/>
      </c>
      <c r="AF78" t="str">
        <f>IF(B78="","",IF(COUNTIF(AF$3:$AI77,B78)=0,B78,""))</f>
        <v/>
      </c>
      <c r="AG78" t="str">
        <f>IF(C78&lt;&gt;"",IF(B78="","",IF($B78='Determinazione classe'!$D$55,IF(COUNTIF(AG$3:$AG77,$C78)=0,$C78,""),"")),"")</f>
        <v/>
      </c>
      <c r="AH78" t="str">
        <f>IF(D78&lt;&gt;"",IF(B78="","",IF(AND($B78='Determinazione classe'!$D$55,$C78='Determinazione classe'!$D$56),IF(COUNTIF(AH$3:AH77,$D78)=0,$D78,""),"")),"")</f>
        <v/>
      </c>
      <c r="AI78" t="str">
        <f>IF(E78&lt;&gt;"",IF(B78="","",IF(AND($B78='Determinazione classe'!$D$55,$C78='Determinazione classe'!$D$56,$D78='Determinazione classe'!$D$57),IF(COUNTIF(AI$3:AI77,$E78)=0,$E78,""),"")),"")</f>
        <v/>
      </c>
      <c r="AJ78" t="str">
        <f>IF(F78&lt;&gt;"",IF(B78="","",IF(AND($B78='Determinazione classe'!$D$55,$C78='Determinazione classe'!$D$56,$D78='Determinazione classe'!$D$57,$E78='Determinazione classe'!$D$58),IF(COUNTIF(AJ$3:AJ77,$F78)=0,$F78,""),"")),"")</f>
        <v/>
      </c>
      <c r="AK78" t="str">
        <f>IF(G78&lt;&gt;"",IF(B78="","",IF(AND($B78='Determinazione classe'!$D$55,$C78='Determinazione classe'!$D$56,$D78='Determinazione classe'!$D$57,$E78='Determinazione classe'!$D$58,$F78='Determinazione classe'!$D$59),IF(COUNTIF(AK$3:AK77,$G78)=0,$G78,""),"")),"")</f>
        <v/>
      </c>
      <c r="AL78" t="str">
        <f>IF(H78&lt;&gt;"",IF(B78="","",IF(AND($B78='Determinazione classe'!$D$55,$C78='Determinazione classe'!$D$56,$D78='Determinazione classe'!$D$57,$E78='Determinazione classe'!$D$58,$F78='Determinazione classe'!$D$59,$G78='Determinazione classe'!$D$60),IF(COUNTIF(AL$3:AL77,$H78)=0,$H78,""),"")),"")</f>
        <v/>
      </c>
      <c r="AR78">
        <f t="shared" si="43"/>
        <v>76</v>
      </c>
      <c r="AS78" s="375" t="str">
        <f t="shared" si="34"/>
        <v/>
      </c>
      <c r="AT78" s="375" t="str">
        <f t="shared" si="35"/>
        <v/>
      </c>
      <c r="AU78" s="375" t="str">
        <f t="shared" si="36"/>
        <v/>
      </c>
      <c r="AV78" s="375" t="str">
        <f t="shared" si="37"/>
        <v/>
      </c>
      <c r="AW78" s="375" t="str">
        <f t="shared" si="38"/>
        <v/>
      </c>
      <c r="AX78" s="375" t="str">
        <f t="shared" si="39"/>
        <v/>
      </c>
      <c r="AY78" s="375" t="str">
        <f t="shared" si="40"/>
        <v/>
      </c>
      <c r="BC78" t="str">
        <f>IF(BK78&lt;&gt;"",MAX(BC$3:BC77)+1,"")</f>
        <v/>
      </c>
      <c r="BD78" t="str">
        <f>IF(BL78&lt;&gt;"",MAX(BD$3:BD77)+1,"")</f>
        <v/>
      </c>
      <c r="BE78" t="str">
        <f>IF(BM78&lt;&gt;"",MAX(BE$3:BE77)+1,"")</f>
        <v/>
      </c>
      <c r="BF78" t="str">
        <f>IF(BN78&lt;&gt;"",MAX(BF$3:BF77)+1,"")</f>
        <v/>
      </c>
      <c r="BG78" t="str">
        <f>IF(BO78&lt;&gt;"",MAX(BG$3:BG77)+1,"")</f>
        <v/>
      </c>
      <c r="BH78" t="str">
        <f>IF(BP78&lt;&gt;"",MAX(BH$3:BH77)+1,"")</f>
        <v/>
      </c>
      <c r="BI78" t="str">
        <f>IF(BQ78&lt;&gt;"",MAX(BI$3:BI77)+1,"")</f>
        <v/>
      </c>
      <c r="BK78" t="str">
        <f>IF(B78&lt;&gt;"",IF(COUNTIF(BK$3:BK77,B78)&gt;0,"",B78),"")</f>
        <v/>
      </c>
      <c r="BL78" t="str">
        <f>IF(C78&lt;&gt;"",IF(COUNTIF(BL$3:BL77,C78)&gt;0,"",C78),"")</f>
        <v/>
      </c>
      <c r="BM78" t="str">
        <f>IF(D78&lt;&gt;"",IF(COUNTIF(BM$3:BM77,D78)&gt;0,"",D78),"")</f>
        <v/>
      </c>
      <c r="BN78" t="str">
        <f>IF(E78&lt;&gt;"",IF(COUNTIF(BN$3:BN77,E78)&gt;0,"",E78),"")</f>
        <v/>
      </c>
      <c r="BO78" t="str">
        <f>IF(F78&lt;&gt;"",IF(COUNTIF(BO$3:BO77,F78)&gt;0,"",F78),"")</f>
        <v/>
      </c>
      <c r="BP78" t="str">
        <f>IF(G78&lt;&gt;"",IF(COUNTIF(BP$3:BP77,G78)&gt;0,"",G78),"")</f>
        <v/>
      </c>
      <c r="BQ78" t="str">
        <f>IF(H78&lt;&gt;"",IF(COUNTIF(BQ$3:BQ77,H78)&gt;0,"",H78),"")</f>
        <v/>
      </c>
    </row>
    <row r="79" spans="1:69" x14ac:dyDescent="0.2">
      <c r="A79" s="342" t="str">
        <f t="shared" si="28"/>
        <v/>
      </c>
      <c r="B79" s="345"/>
      <c r="C79" s="345"/>
      <c r="D79" s="345"/>
      <c r="E79" s="345"/>
      <c r="F79" s="345"/>
      <c r="G79" s="345"/>
      <c r="H79" s="345"/>
      <c r="I79" s="533"/>
      <c r="J79" s="516"/>
      <c r="K79" s="516"/>
      <c r="L79" s="531"/>
      <c r="M79" s="534"/>
      <c r="O79">
        <f t="shared" si="41"/>
        <v>77</v>
      </c>
      <c r="P79" s="375" t="str">
        <f t="shared" si="42"/>
        <v/>
      </c>
      <c r="Q79" s="375" t="str">
        <f t="shared" si="29"/>
        <v/>
      </c>
      <c r="R79" s="375" t="str">
        <f t="shared" si="30"/>
        <v/>
      </c>
      <c r="S79" s="375" t="str">
        <f t="shared" si="27"/>
        <v/>
      </c>
      <c r="T79" s="375" t="str">
        <f t="shared" si="31"/>
        <v/>
      </c>
      <c r="U79" s="375" t="str">
        <f t="shared" si="32"/>
        <v/>
      </c>
      <c r="V79" s="375" t="str">
        <f t="shared" si="33"/>
        <v/>
      </c>
      <c r="X79" t="str">
        <f>IF(AF79&lt;&gt;"",MAX(X$3:X78)+1,"")</f>
        <v/>
      </c>
      <c r="Y79" t="str">
        <f>IF(AG79&lt;&gt;"",MAX(Y$3:Y78)+1,"")</f>
        <v/>
      </c>
      <c r="Z79" t="str">
        <f>IF(AH79&lt;&gt;"",MAX(Z$3:Z78)+1,"")</f>
        <v/>
      </c>
      <c r="AA79" t="str">
        <f>IF(AI79&lt;&gt;"",MAX(AA$3:AA78)+1,"")</f>
        <v/>
      </c>
      <c r="AB79" t="str">
        <f>IF(AJ79&lt;&gt;"",MAX(AB$3:AB78)+1,"")</f>
        <v/>
      </c>
      <c r="AC79" t="str">
        <f>IF(AK79&lt;&gt;"",MAX(AC$3:AC78)+1,"")</f>
        <v/>
      </c>
      <c r="AD79" t="str">
        <f>IF(AL79&lt;&gt;"",MAX(AD$3:AD78)+1,"")</f>
        <v/>
      </c>
      <c r="AF79" t="str">
        <f>IF(B79="","",IF(COUNTIF(AF$3:$AI78,B79)=0,B79,""))</f>
        <v/>
      </c>
      <c r="AG79" t="str">
        <f>IF(C79&lt;&gt;"",IF(B79="","",IF($B79='Determinazione classe'!$D$55,IF(COUNTIF(AG$3:$AG78,$C79)=0,$C79,""),"")),"")</f>
        <v/>
      </c>
      <c r="AH79" t="str">
        <f>IF(D79&lt;&gt;"",IF(B79="","",IF(AND($B79='Determinazione classe'!$D$55,$C79='Determinazione classe'!$D$56),IF(COUNTIF(AH$3:AH78,$D79)=0,$D79,""),"")),"")</f>
        <v/>
      </c>
      <c r="AI79" t="str">
        <f>IF(E79&lt;&gt;"",IF(B79="","",IF(AND($B79='Determinazione classe'!$D$55,$C79='Determinazione classe'!$D$56,$D79='Determinazione classe'!$D$57),IF(COUNTIF(AI$3:AI78,$E79)=0,$E79,""),"")),"")</f>
        <v/>
      </c>
      <c r="AJ79" t="str">
        <f>IF(F79&lt;&gt;"",IF(B79="","",IF(AND($B79='Determinazione classe'!$D$55,$C79='Determinazione classe'!$D$56,$D79='Determinazione classe'!$D$57,$E79='Determinazione classe'!$D$58),IF(COUNTIF(AJ$3:AJ78,$F79)=0,$F79,""),"")),"")</f>
        <v/>
      </c>
      <c r="AK79" t="str">
        <f>IF(G79&lt;&gt;"",IF(B79="","",IF(AND($B79='Determinazione classe'!$D$55,$C79='Determinazione classe'!$D$56,$D79='Determinazione classe'!$D$57,$E79='Determinazione classe'!$D$58,$F79='Determinazione classe'!$D$59),IF(COUNTIF(AK$3:AK78,$G79)=0,$G79,""),"")),"")</f>
        <v/>
      </c>
      <c r="AL79" t="str">
        <f>IF(H79&lt;&gt;"",IF(B79="","",IF(AND($B79='Determinazione classe'!$D$55,$C79='Determinazione classe'!$D$56,$D79='Determinazione classe'!$D$57,$E79='Determinazione classe'!$D$58,$F79='Determinazione classe'!$D$59,$G79='Determinazione classe'!$D$60),IF(COUNTIF(AL$3:AL78,$H79)=0,$H79,""),"")),"")</f>
        <v/>
      </c>
      <c r="AR79">
        <f t="shared" si="43"/>
        <v>77</v>
      </c>
      <c r="AS79" s="375" t="str">
        <f t="shared" si="34"/>
        <v/>
      </c>
      <c r="AT79" s="375" t="str">
        <f t="shared" si="35"/>
        <v/>
      </c>
      <c r="AU79" s="375" t="str">
        <f t="shared" si="36"/>
        <v/>
      </c>
      <c r="AV79" s="375" t="str">
        <f t="shared" si="37"/>
        <v/>
      </c>
      <c r="AW79" s="375" t="str">
        <f t="shared" si="38"/>
        <v/>
      </c>
      <c r="AX79" s="375" t="str">
        <f t="shared" si="39"/>
        <v/>
      </c>
      <c r="AY79" s="375" t="str">
        <f t="shared" si="40"/>
        <v/>
      </c>
      <c r="BC79" t="str">
        <f>IF(BK79&lt;&gt;"",MAX(BC$3:BC78)+1,"")</f>
        <v/>
      </c>
      <c r="BD79" t="str">
        <f>IF(BL79&lt;&gt;"",MAX(BD$3:BD78)+1,"")</f>
        <v/>
      </c>
      <c r="BE79" t="str">
        <f>IF(BM79&lt;&gt;"",MAX(BE$3:BE78)+1,"")</f>
        <v/>
      </c>
      <c r="BF79" t="str">
        <f>IF(BN79&lt;&gt;"",MAX(BF$3:BF78)+1,"")</f>
        <v/>
      </c>
      <c r="BG79" t="str">
        <f>IF(BO79&lt;&gt;"",MAX(BG$3:BG78)+1,"")</f>
        <v/>
      </c>
      <c r="BH79" t="str">
        <f>IF(BP79&lt;&gt;"",MAX(BH$3:BH78)+1,"")</f>
        <v/>
      </c>
      <c r="BI79" t="str">
        <f>IF(BQ79&lt;&gt;"",MAX(BI$3:BI78)+1,"")</f>
        <v/>
      </c>
      <c r="BK79" t="str">
        <f>IF(B79&lt;&gt;"",IF(COUNTIF(BK$3:BK78,B79)&gt;0,"",B79),"")</f>
        <v/>
      </c>
      <c r="BL79" t="str">
        <f>IF(C79&lt;&gt;"",IF(COUNTIF(BL$3:BL78,C79)&gt;0,"",C79),"")</f>
        <v/>
      </c>
      <c r="BM79" t="str">
        <f>IF(D79&lt;&gt;"",IF(COUNTIF(BM$3:BM78,D79)&gt;0,"",D79),"")</f>
        <v/>
      </c>
      <c r="BN79" t="str">
        <f>IF(E79&lt;&gt;"",IF(COUNTIF(BN$3:BN78,E79)&gt;0,"",E79),"")</f>
        <v/>
      </c>
      <c r="BO79" t="str">
        <f>IF(F79&lt;&gt;"",IF(COUNTIF(BO$3:BO78,F79)&gt;0,"",F79),"")</f>
        <v/>
      </c>
      <c r="BP79" t="str">
        <f>IF(G79&lt;&gt;"",IF(COUNTIF(BP$3:BP78,G79)&gt;0,"",G79),"")</f>
        <v/>
      </c>
      <c r="BQ79" t="str">
        <f>IF(H79&lt;&gt;"",IF(COUNTIF(BQ$3:BQ78,H79)&gt;0,"",H79),"")</f>
        <v/>
      </c>
    </row>
    <row r="80" spans="1:69" x14ac:dyDescent="0.2">
      <c r="A80" s="342" t="str">
        <f t="shared" si="28"/>
        <v/>
      </c>
      <c r="B80" s="345"/>
      <c r="C80" s="345"/>
      <c r="D80" s="345"/>
      <c r="E80" s="345"/>
      <c r="F80" s="345"/>
      <c r="G80" s="345"/>
      <c r="H80" s="345"/>
      <c r="I80" s="533"/>
      <c r="J80" s="516"/>
      <c r="K80" s="516"/>
      <c r="L80" s="531"/>
      <c r="M80" s="534"/>
      <c r="O80">
        <f t="shared" si="41"/>
        <v>78</v>
      </c>
      <c r="P80" s="375" t="str">
        <f t="shared" si="42"/>
        <v/>
      </c>
      <c r="Q80" s="375" t="str">
        <f t="shared" si="29"/>
        <v/>
      </c>
      <c r="R80" s="375" t="str">
        <f t="shared" si="30"/>
        <v/>
      </c>
      <c r="S80" s="375" t="str">
        <f t="shared" si="27"/>
        <v/>
      </c>
      <c r="T80" s="375" t="str">
        <f t="shared" si="31"/>
        <v/>
      </c>
      <c r="U80" s="375" t="str">
        <f t="shared" si="32"/>
        <v/>
      </c>
      <c r="V80" s="375" t="str">
        <f t="shared" si="33"/>
        <v/>
      </c>
      <c r="X80" t="str">
        <f>IF(AF80&lt;&gt;"",MAX(X$3:X79)+1,"")</f>
        <v/>
      </c>
      <c r="Y80" t="str">
        <f>IF(AG80&lt;&gt;"",MAX(Y$3:Y79)+1,"")</f>
        <v/>
      </c>
      <c r="Z80" t="str">
        <f>IF(AH80&lt;&gt;"",MAX(Z$3:Z79)+1,"")</f>
        <v/>
      </c>
      <c r="AA80" t="str">
        <f>IF(AI80&lt;&gt;"",MAX(AA$3:AA79)+1,"")</f>
        <v/>
      </c>
      <c r="AB80" t="str">
        <f>IF(AJ80&lt;&gt;"",MAX(AB$3:AB79)+1,"")</f>
        <v/>
      </c>
      <c r="AC80" t="str">
        <f>IF(AK80&lt;&gt;"",MAX(AC$3:AC79)+1,"")</f>
        <v/>
      </c>
      <c r="AD80" t="str">
        <f>IF(AL80&lt;&gt;"",MAX(AD$3:AD79)+1,"")</f>
        <v/>
      </c>
      <c r="AF80" t="str">
        <f>IF(B80="","",IF(COUNTIF(AF$3:$AI79,B80)=0,B80,""))</f>
        <v/>
      </c>
      <c r="AG80" t="str">
        <f>IF(C80&lt;&gt;"",IF(B80="","",IF($B80='Determinazione classe'!$D$55,IF(COUNTIF(AG$3:$AG79,$C80)=0,$C80,""),"")),"")</f>
        <v/>
      </c>
      <c r="AH80" t="str">
        <f>IF(D80&lt;&gt;"",IF(B80="","",IF(AND($B80='Determinazione classe'!$D$55,$C80='Determinazione classe'!$D$56),IF(COUNTIF(AH$3:AH79,$D80)=0,$D80,""),"")),"")</f>
        <v/>
      </c>
      <c r="AI80" t="str">
        <f>IF(E80&lt;&gt;"",IF(B80="","",IF(AND($B80='Determinazione classe'!$D$55,$C80='Determinazione classe'!$D$56,$D80='Determinazione classe'!$D$57),IF(COUNTIF(AI$3:AI79,$E80)=0,$E80,""),"")),"")</f>
        <v/>
      </c>
      <c r="AJ80" t="str">
        <f>IF(F80&lt;&gt;"",IF(B80="","",IF(AND($B80='Determinazione classe'!$D$55,$C80='Determinazione classe'!$D$56,$D80='Determinazione classe'!$D$57,$E80='Determinazione classe'!$D$58),IF(COUNTIF(AJ$3:AJ79,$F80)=0,$F80,""),"")),"")</f>
        <v/>
      </c>
      <c r="AK80" t="str">
        <f>IF(G80&lt;&gt;"",IF(B80="","",IF(AND($B80='Determinazione classe'!$D$55,$C80='Determinazione classe'!$D$56,$D80='Determinazione classe'!$D$57,$E80='Determinazione classe'!$D$58,$F80='Determinazione classe'!$D$59),IF(COUNTIF(AK$3:AK79,$G80)=0,$G80,""),"")),"")</f>
        <v/>
      </c>
      <c r="AL80" t="str">
        <f>IF(H80&lt;&gt;"",IF(B80="","",IF(AND($B80='Determinazione classe'!$D$55,$C80='Determinazione classe'!$D$56,$D80='Determinazione classe'!$D$57,$E80='Determinazione classe'!$D$58,$F80='Determinazione classe'!$D$59,$G80='Determinazione classe'!$D$60),IF(COUNTIF(AL$3:AL79,$H80)=0,$H80,""),"")),"")</f>
        <v/>
      </c>
      <c r="AR80">
        <f t="shared" si="43"/>
        <v>78</v>
      </c>
      <c r="AS80" s="375" t="str">
        <f t="shared" si="34"/>
        <v/>
      </c>
      <c r="AT80" s="375" t="str">
        <f t="shared" si="35"/>
        <v/>
      </c>
      <c r="AU80" s="375" t="str">
        <f t="shared" si="36"/>
        <v/>
      </c>
      <c r="AV80" s="375" t="str">
        <f t="shared" si="37"/>
        <v/>
      </c>
      <c r="AW80" s="375" t="str">
        <f t="shared" si="38"/>
        <v/>
      </c>
      <c r="AX80" s="375" t="str">
        <f t="shared" si="39"/>
        <v/>
      </c>
      <c r="AY80" s="375" t="str">
        <f t="shared" si="40"/>
        <v/>
      </c>
      <c r="BC80" t="str">
        <f>IF(BK80&lt;&gt;"",MAX(BC$3:BC79)+1,"")</f>
        <v/>
      </c>
      <c r="BD80" t="str">
        <f>IF(BL80&lt;&gt;"",MAX(BD$3:BD79)+1,"")</f>
        <v/>
      </c>
      <c r="BE80" t="str">
        <f>IF(BM80&lt;&gt;"",MAX(BE$3:BE79)+1,"")</f>
        <v/>
      </c>
      <c r="BF80" t="str">
        <f>IF(BN80&lt;&gt;"",MAX(BF$3:BF79)+1,"")</f>
        <v/>
      </c>
      <c r="BG80" t="str">
        <f>IF(BO80&lt;&gt;"",MAX(BG$3:BG79)+1,"")</f>
        <v/>
      </c>
      <c r="BH80" t="str">
        <f>IF(BP80&lt;&gt;"",MAX(BH$3:BH79)+1,"")</f>
        <v/>
      </c>
      <c r="BI80" t="str">
        <f>IF(BQ80&lt;&gt;"",MAX(BI$3:BI79)+1,"")</f>
        <v/>
      </c>
      <c r="BK80" t="str">
        <f>IF(B80&lt;&gt;"",IF(COUNTIF(BK$3:BK79,B80)&gt;0,"",B80),"")</f>
        <v/>
      </c>
      <c r="BL80" t="str">
        <f>IF(C80&lt;&gt;"",IF(COUNTIF(BL$3:BL79,C80)&gt;0,"",C80),"")</f>
        <v/>
      </c>
      <c r="BM80" t="str">
        <f>IF(D80&lt;&gt;"",IF(COUNTIF(BM$3:BM79,D80)&gt;0,"",D80),"")</f>
        <v/>
      </c>
      <c r="BN80" t="str">
        <f>IF(E80&lt;&gt;"",IF(COUNTIF(BN$3:BN79,E80)&gt;0,"",E80),"")</f>
        <v/>
      </c>
      <c r="BO80" t="str">
        <f>IF(F80&lt;&gt;"",IF(COUNTIF(BO$3:BO79,F80)&gt;0,"",F80),"")</f>
        <v/>
      </c>
      <c r="BP80" t="str">
        <f>IF(G80&lt;&gt;"",IF(COUNTIF(BP$3:BP79,G80)&gt;0,"",G80),"")</f>
        <v/>
      </c>
      <c r="BQ80" t="str">
        <f>IF(H80&lt;&gt;"",IF(COUNTIF(BQ$3:BQ79,H80)&gt;0,"",H80),"")</f>
        <v/>
      </c>
    </row>
    <row r="81" spans="1:69" x14ac:dyDescent="0.2">
      <c r="A81" s="342" t="str">
        <f t="shared" si="28"/>
        <v/>
      </c>
      <c r="B81" s="345"/>
      <c r="C81" s="345"/>
      <c r="D81" s="345"/>
      <c r="E81" s="345"/>
      <c r="F81" s="345"/>
      <c r="G81" s="345"/>
      <c r="H81" s="345"/>
      <c r="I81" s="533"/>
      <c r="J81" s="516"/>
      <c r="K81" s="516"/>
      <c r="L81" s="531"/>
      <c r="M81" s="534"/>
      <c r="O81">
        <f t="shared" si="41"/>
        <v>79</v>
      </c>
      <c r="P81" s="375" t="str">
        <f t="shared" si="42"/>
        <v/>
      </c>
      <c r="Q81" s="375" t="str">
        <f t="shared" si="29"/>
        <v/>
      </c>
      <c r="R81" s="375" t="str">
        <f t="shared" si="30"/>
        <v/>
      </c>
      <c r="S81" s="375" t="str">
        <f t="shared" si="27"/>
        <v/>
      </c>
      <c r="T81" s="375" t="str">
        <f t="shared" si="31"/>
        <v/>
      </c>
      <c r="U81" s="375" t="str">
        <f t="shared" si="32"/>
        <v/>
      </c>
      <c r="V81" s="375" t="str">
        <f t="shared" si="33"/>
        <v/>
      </c>
      <c r="X81" t="str">
        <f>IF(AF81&lt;&gt;"",MAX(X$3:X80)+1,"")</f>
        <v/>
      </c>
      <c r="Y81" t="str">
        <f>IF(AG81&lt;&gt;"",MAX(Y$3:Y80)+1,"")</f>
        <v/>
      </c>
      <c r="Z81" t="str">
        <f>IF(AH81&lt;&gt;"",MAX(Z$3:Z80)+1,"")</f>
        <v/>
      </c>
      <c r="AA81" t="str">
        <f>IF(AI81&lt;&gt;"",MAX(AA$3:AA80)+1,"")</f>
        <v/>
      </c>
      <c r="AB81" t="str">
        <f>IF(AJ81&lt;&gt;"",MAX(AB$3:AB80)+1,"")</f>
        <v/>
      </c>
      <c r="AC81" t="str">
        <f>IF(AK81&lt;&gt;"",MAX(AC$3:AC80)+1,"")</f>
        <v/>
      </c>
      <c r="AD81" t="str">
        <f>IF(AL81&lt;&gt;"",MAX(AD$3:AD80)+1,"")</f>
        <v/>
      </c>
      <c r="AF81" t="str">
        <f>IF(B81="","",IF(COUNTIF(AF$3:$AI80,B81)=0,B81,""))</f>
        <v/>
      </c>
      <c r="AG81" t="str">
        <f>IF(C81&lt;&gt;"",IF(B81="","",IF($B81='Determinazione classe'!$D$55,IF(COUNTIF(AG$3:$AG80,$C81)=0,$C81,""),"")),"")</f>
        <v/>
      </c>
      <c r="AH81" t="str">
        <f>IF(D81&lt;&gt;"",IF(B81="","",IF(AND($B81='Determinazione classe'!$D$55,$C81='Determinazione classe'!$D$56),IF(COUNTIF(AH$3:AH80,$D81)=0,$D81,""),"")),"")</f>
        <v/>
      </c>
      <c r="AI81" t="str">
        <f>IF(E81&lt;&gt;"",IF(B81="","",IF(AND($B81='Determinazione classe'!$D$55,$C81='Determinazione classe'!$D$56,$D81='Determinazione classe'!$D$57),IF(COUNTIF(AI$3:AI80,$E81)=0,$E81,""),"")),"")</f>
        <v/>
      </c>
      <c r="AJ81" t="str">
        <f>IF(F81&lt;&gt;"",IF(B81="","",IF(AND($B81='Determinazione classe'!$D$55,$C81='Determinazione classe'!$D$56,$D81='Determinazione classe'!$D$57,$E81='Determinazione classe'!$D$58),IF(COUNTIF(AJ$3:AJ80,$F81)=0,$F81,""),"")),"")</f>
        <v/>
      </c>
      <c r="AK81" t="str">
        <f>IF(G81&lt;&gt;"",IF(B81="","",IF(AND($B81='Determinazione classe'!$D$55,$C81='Determinazione classe'!$D$56,$D81='Determinazione classe'!$D$57,$E81='Determinazione classe'!$D$58,$F81='Determinazione classe'!$D$59),IF(COUNTIF(AK$3:AK80,$G81)=0,$G81,""),"")),"")</f>
        <v/>
      </c>
      <c r="AL81" t="str">
        <f>IF(H81&lt;&gt;"",IF(B81="","",IF(AND($B81='Determinazione classe'!$D$55,$C81='Determinazione classe'!$D$56,$D81='Determinazione classe'!$D$57,$E81='Determinazione classe'!$D$58,$F81='Determinazione classe'!$D$59,$G81='Determinazione classe'!$D$60),IF(COUNTIF(AL$3:AL80,$H81)=0,$H81,""),"")),"")</f>
        <v/>
      </c>
      <c r="AR81">
        <f t="shared" si="43"/>
        <v>79</v>
      </c>
      <c r="AS81" s="375" t="str">
        <f t="shared" si="34"/>
        <v/>
      </c>
      <c r="AT81" s="375" t="str">
        <f t="shared" si="35"/>
        <v/>
      </c>
      <c r="AU81" s="375" t="str">
        <f t="shared" si="36"/>
        <v/>
      </c>
      <c r="AV81" s="375" t="str">
        <f t="shared" si="37"/>
        <v/>
      </c>
      <c r="AW81" s="375" t="str">
        <f t="shared" si="38"/>
        <v/>
      </c>
      <c r="AX81" s="375" t="str">
        <f t="shared" si="39"/>
        <v/>
      </c>
      <c r="AY81" s="375" t="str">
        <f t="shared" si="40"/>
        <v/>
      </c>
      <c r="BC81" t="str">
        <f>IF(BK81&lt;&gt;"",MAX(BC$3:BC80)+1,"")</f>
        <v/>
      </c>
      <c r="BD81" t="str">
        <f>IF(BL81&lt;&gt;"",MAX(BD$3:BD80)+1,"")</f>
        <v/>
      </c>
      <c r="BE81" t="str">
        <f>IF(BM81&lt;&gt;"",MAX(BE$3:BE80)+1,"")</f>
        <v/>
      </c>
      <c r="BF81" t="str">
        <f>IF(BN81&lt;&gt;"",MAX(BF$3:BF80)+1,"")</f>
        <v/>
      </c>
      <c r="BG81" t="str">
        <f>IF(BO81&lt;&gt;"",MAX(BG$3:BG80)+1,"")</f>
        <v/>
      </c>
      <c r="BH81" t="str">
        <f>IF(BP81&lt;&gt;"",MAX(BH$3:BH80)+1,"")</f>
        <v/>
      </c>
      <c r="BI81" t="str">
        <f>IF(BQ81&lt;&gt;"",MAX(BI$3:BI80)+1,"")</f>
        <v/>
      </c>
      <c r="BK81" t="str">
        <f>IF(B81&lt;&gt;"",IF(COUNTIF(BK$3:BK80,B81)&gt;0,"",B81),"")</f>
        <v/>
      </c>
      <c r="BL81" t="str">
        <f>IF(C81&lt;&gt;"",IF(COUNTIF(BL$3:BL80,C81)&gt;0,"",C81),"")</f>
        <v/>
      </c>
      <c r="BM81" t="str">
        <f>IF(D81&lt;&gt;"",IF(COUNTIF(BM$3:BM80,D81)&gt;0,"",D81),"")</f>
        <v/>
      </c>
      <c r="BN81" t="str">
        <f>IF(E81&lt;&gt;"",IF(COUNTIF(BN$3:BN80,E81)&gt;0,"",E81),"")</f>
        <v/>
      </c>
      <c r="BO81" t="str">
        <f>IF(F81&lt;&gt;"",IF(COUNTIF(BO$3:BO80,F81)&gt;0,"",F81),"")</f>
        <v/>
      </c>
      <c r="BP81" t="str">
        <f>IF(G81&lt;&gt;"",IF(COUNTIF(BP$3:BP80,G81)&gt;0,"",G81),"")</f>
        <v/>
      </c>
      <c r="BQ81" t="str">
        <f>IF(H81&lt;&gt;"",IF(COUNTIF(BQ$3:BQ80,H81)&gt;0,"",H81),"")</f>
        <v/>
      </c>
    </row>
    <row r="82" spans="1:69" x14ac:dyDescent="0.2">
      <c r="A82" s="342" t="str">
        <f t="shared" si="28"/>
        <v/>
      </c>
      <c r="B82" s="345"/>
      <c r="C82" s="345"/>
      <c r="D82" s="345"/>
      <c r="E82" s="345"/>
      <c r="F82" s="345"/>
      <c r="G82" s="345"/>
      <c r="H82" s="345"/>
      <c r="I82" s="533"/>
      <c r="J82" s="516"/>
      <c r="K82" s="516"/>
      <c r="L82" s="531"/>
      <c r="M82" s="534"/>
      <c r="O82">
        <f t="shared" si="41"/>
        <v>80</v>
      </c>
      <c r="P82" s="375" t="str">
        <f t="shared" si="42"/>
        <v/>
      </c>
      <c r="Q82" s="375" t="str">
        <f t="shared" si="29"/>
        <v/>
      </c>
      <c r="R82" s="375" t="str">
        <f t="shared" si="30"/>
        <v/>
      </c>
      <c r="S82" s="375" t="str">
        <f t="shared" si="27"/>
        <v/>
      </c>
      <c r="T82" s="375" t="str">
        <f t="shared" si="31"/>
        <v/>
      </c>
      <c r="U82" s="375" t="str">
        <f t="shared" si="32"/>
        <v/>
      </c>
      <c r="V82" s="375" t="str">
        <f t="shared" si="33"/>
        <v/>
      </c>
      <c r="X82" t="str">
        <f>IF(AF82&lt;&gt;"",MAX(X$3:X81)+1,"")</f>
        <v/>
      </c>
      <c r="Y82" t="str">
        <f>IF(AG82&lt;&gt;"",MAX(Y$3:Y81)+1,"")</f>
        <v/>
      </c>
      <c r="Z82" t="str">
        <f>IF(AH82&lt;&gt;"",MAX(Z$3:Z81)+1,"")</f>
        <v/>
      </c>
      <c r="AA82" t="str">
        <f>IF(AI82&lt;&gt;"",MAX(AA$3:AA81)+1,"")</f>
        <v/>
      </c>
      <c r="AB82" t="str">
        <f>IF(AJ82&lt;&gt;"",MAX(AB$3:AB81)+1,"")</f>
        <v/>
      </c>
      <c r="AC82" t="str">
        <f>IF(AK82&lt;&gt;"",MAX(AC$3:AC81)+1,"")</f>
        <v/>
      </c>
      <c r="AD82" t="str">
        <f>IF(AL82&lt;&gt;"",MAX(AD$3:AD81)+1,"")</f>
        <v/>
      </c>
      <c r="AF82" t="str">
        <f>IF(B82="","",IF(COUNTIF(AF$3:$AI81,B82)=0,B82,""))</f>
        <v/>
      </c>
      <c r="AG82" t="str">
        <f>IF(C82&lt;&gt;"",IF(B82="","",IF($B82='Determinazione classe'!$D$55,IF(COUNTIF(AG$3:$AG81,$C82)=0,$C82,""),"")),"")</f>
        <v/>
      </c>
      <c r="AH82" t="str">
        <f>IF(D82&lt;&gt;"",IF(B82="","",IF(AND($B82='Determinazione classe'!$D$55,$C82='Determinazione classe'!$D$56),IF(COUNTIF(AH$3:AH81,$D82)=0,$D82,""),"")),"")</f>
        <v/>
      </c>
      <c r="AI82" t="str">
        <f>IF(E82&lt;&gt;"",IF(B82="","",IF(AND($B82='Determinazione classe'!$D$55,$C82='Determinazione classe'!$D$56,$D82='Determinazione classe'!$D$57),IF(COUNTIF(AI$3:AI81,$E82)=0,$E82,""),"")),"")</f>
        <v/>
      </c>
      <c r="AJ82" t="str">
        <f>IF(F82&lt;&gt;"",IF(B82="","",IF(AND($B82='Determinazione classe'!$D$55,$C82='Determinazione classe'!$D$56,$D82='Determinazione classe'!$D$57,$E82='Determinazione classe'!$D$58),IF(COUNTIF(AJ$3:AJ81,$F82)=0,$F82,""),"")),"")</f>
        <v/>
      </c>
      <c r="AK82" t="str">
        <f>IF(G82&lt;&gt;"",IF(B82="","",IF(AND($B82='Determinazione classe'!$D$55,$C82='Determinazione classe'!$D$56,$D82='Determinazione classe'!$D$57,$E82='Determinazione classe'!$D$58,$F82='Determinazione classe'!$D$59),IF(COUNTIF(AK$3:AK81,$G82)=0,$G82,""),"")),"")</f>
        <v/>
      </c>
      <c r="AL82" t="str">
        <f>IF(H82&lt;&gt;"",IF(B82="","",IF(AND($B82='Determinazione classe'!$D$55,$C82='Determinazione classe'!$D$56,$D82='Determinazione classe'!$D$57,$E82='Determinazione classe'!$D$58,$F82='Determinazione classe'!$D$59,$G82='Determinazione classe'!$D$60),IF(COUNTIF(AL$3:AL81,$H82)=0,$H82,""),"")),"")</f>
        <v/>
      </c>
      <c r="AR82">
        <f t="shared" si="43"/>
        <v>80</v>
      </c>
      <c r="AS82" s="375" t="str">
        <f t="shared" si="34"/>
        <v/>
      </c>
      <c r="AT82" s="375" t="str">
        <f t="shared" si="35"/>
        <v/>
      </c>
      <c r="AU82" s="375" t="str">
        <f t="shared" si="36"/>
        <v/>
      </c>
      <c r="AV82" s="375" t="str">
        <f t="shared" si="37"/>
        <v/>
      </c>
      <c r="AW82" s="375" t="str">
        <f t="shared" si="38"/>
        <v/>
      </c>
      <c r="AX82" s="375" t="str">
        <f t="shared" si="39"/>
        <v/>
      </c>
      <c r="AY82" s="375" t="str">
        <f t="shared" si="40"/>
        <v/>
      </c>
      <c r="BC82" t="str">
        <f>IF(BK82&lt;&gt;"",MAX(BC$3:BC81)+1,"")</f>
        <v/>
      </c>
      <c r="BD82" t="str">
        <f>IF(BL82&lt;&gt;"",MAX(BD$3:BD81)+1,"")</f>
        <v/>
      </c>
      <c r="BE82" t="str">
        <f>IF(BM82&lt;&gt;"",MAX(BE$3:BE81)+1,"")</f>
        <v/>
      </c>
      <c r="BF82" t="str">
        <f>IF(BN82&lt;&gt;"",MAX(BF$3:BF81)+1,"")</f>
        <v/>
      </c>
      <c r="BG82" t="str">
        <f>IF(BO82&lt;&gt;"",MAX(BG$3:BG81)+1,"")</f>
        <v/>
      </c>
      <c r="BH82" t="str">
        <f>IF(BP82&lt;&gt;"",MAX(BH$3:BH81)+1,"")</f>
        <v/>
      </c>
      <c r="BI82" t="str">
        <f>IF(BQ82&lt;&gt;"",MAX(BI$3:BI81)+1,"")</f>
        <v/>
      </c>
      <c r="BK82" t="str">
        <f>IF(B82&lt;&gt;"",IF(COUNTIF(BK$3:BK81,B82)&gt;0,"",B82),"")</f>
        <v/>
      </c>
      <c r="BL82" t="str">
        <f>IF(C82&lt;&gt;"",IF(COUNTIF(BL$3:BL81,C82)&gt;0,"",C82),"")</f>
        <v/>
      </c>
      <c r="BM82" t="str">
        <f>IF(D82&lt;&gt;"",IF(COUNTIF(BM$3:BM81,D82)&gt;0,"",D82),"")</f>
        <v/>
      </c>
      <c r="BN82" t="str">
        <f>IF(E82&lt;&gt;"",IF(COUNTIF(BN$3:BN81,E82)&gt;0,"",E82),"")</f>
        <v/>
      </c>
      <c r="BO82" t="str">
        <f>IF(F82&lt;&gt;"",IF(COUNTIF(BO$3:BO81,F82)&gt;0,"",F82),"")</f>
        <v/>
      </c>
      <c r="BP82" t="str">
        <f>IF(G82&lt;&gt;"",IF(COUNTIF(BP$3:BP81,G82)&gt;0,"",G82),"")</f>
        <v/>
      </c>
      <c r="BQ82" t="str">
        <f>IF(H82&lt;&gt;"",IF(COUNTIF(BQ$3:BQ81,H82)&gt;0,"",H82),"")</f>
        <v/>
      </c>
    </row>
    <row r="83" spans="1:69" x14ac:dyDescent="0.2">
      <c r="A83" s="342" t="str">
        <f t="shared" si="28"/>
        <v/>
      </c>
      <c r="B83" s="345"/>
      <c r="C83" s="345"/>
      <c r="D83" s="345"/>
      <c r="E83" s="345"/>
      <c r="F83" s="345"/>
      <c r="G83" s="345"/>
      <c r="H83" s="345"/>
      <c r="I83" s="533"/>
      <c r="J83" s="516"/>
      <c r="K83" s="516"/>
      <c r="L83" s="531"/>
      <c r="M83" s="534"/>
      <c r="O83">
        <f t="shared" si="41"/>
        <v>81</v>
      </c>
      <c r="P83" s="375" t="str">
        <f t="shared" si="42"/>
        <v/>
      </c>
      <c r="Q83" s="375" t="str">
        <f t="shared" si="29"/>
        <v/>
      </c>
      <c r="R83" s="375" t="str">
        <f t="shared" si="30"/>
        <v/>
      </c>
      <c r="S83" s="375" t="str">
        <f t="shared" ref="S83:S146" si="44">IFERROR(VLOOKUP($O83,AA:AI,9,FALSE),"")</f>
        <v/>
      </c>
      <c r="T83" s="375" t="str">
        <f t="shared" si="31"/>
        <v/>
      </c>
      <c r="U83" s="375" t="str">
        <f t="shared" si="32"/>
        <v/>
      </c>
      <c r="V83" s="375" t="str">
        <f t="shared" si="33"/>
        <v/>
      </c>
      <c r="X83" t="str">
        <f>IF(AF83&lt;&gt;"",MAX(X$3:X82)+1,"")</f>
        <v/>
      </c>
      <c r="Y83" t="str">
        <f>IF(AG83&lt;&gt;"",MAX(Y$3:Y82)+1,"")</f>
        <v/>
      </c>
      <c r="Z83" t="str">
        <f>IF(AH83&lt;&gt;"",MAX(Z$3:Z82)+1,"")</f>
        <v/>
      </c>
      <c r="AA83" t="str">
        <f>IF(AI83&lt;&gt;"",MAX(AA$3:AA82)+1,"")</f>
        <v/>
      </c>
      <c r="AB83" t="str">
        <f>IF(AJ83&lt;&gt;"",MAX(AB$3:AB82)+1,"")</f>
        <v/>
      </c>
      <c r="AC83" t="str">
        <f>IF(AK83&lt;&gt;"",MAX(AC$3:AC82)+1,"")</f>
        <v/>
      </c>
      <c r="AD83" t="str">
        <f>IF(AL83&lt;&gt;"",MAX(AD$3:AD82)+1,"")</f>
        <v/>
      </c>
      <c r="AF83" t="str">
        <f>IF(B83="","",IF(COUNTIF(AF$3:$AI82,B83)=0,B83,""))</f>
        <v/>
      </c>
      <c r="AG83" t="str">
        <f>IF(C83&lt;&gt;"",IF(B83="","",IF($B83='Determinazione classe'!$D$55,IF(COUNTIF(AG$3:$AG82,$C83)=0,$C83,""),"")),"")</f>
        <v/>
      </c>
      <c r="AH83" t="str">
        <f>IF(D83&lt;&gt;"",IF(B83="","",IF(AND($B83='Determinazione classe'!$D$55,$C83='Determinazione classe'!$D$56),IF(COUNTIF(AH$3:AH82,$D83)=0,$D83,""),"")),"")</f>
        <v/>
      </c>
      <c r="AI83" t="str">
        <f>IF(E83&lt;&gt;"",IF(B83="","",IF(AND($B83='Determinazione classe'!$D$55,$C83='Determinazione classe'!$D$56,$D83='Determinazione classe'!$D$57),IF(COUNTIF(AI$3:AI82,$E83)=0,$E83,""),"")),"")</f>
        <v/>
      </c>
      <c r="AJ83" t="str">
        <f>IF(F83&lt;&gt;"",IF(B83="","",IF(AND($B83='Determinazione classe'!$D$55,$C83='Determinazione classe'!$D$56,$D83='Determinazione classe'!$D$57,$E83='Determinazione classe'!$D$58),IF(COUNTIF(AJ$3:AJ82,$F83)=0,$F83,""),"")),"")</f>
        <v/>
      </c>
      <c r="AK83" t="str">
        <f>IF(G83&lt;&gt;"",IF(B83="","",IF(AND($B83='Determinazione classe'!$D$55,$C83='Determinazione classe'!$D$56,$D83='Determinazione classe'!$D$57,$E83='Determinazione classe'!$D$58,$F83='Determinazione classe'!$D$59),IF(COUNTIF(AK$3:AK82,$G83)=0,$G83,""),"")),"")</f>
        <v/>
      </c>
      <c r="AL83" t="str">
        <f>IF(H83&lt;&gt;"",IF(B83="","",IF(AND($B83='Determinazione classe'!$D$55,$C83='Determinazione classe'!$D$56,$D83='Determinazione classe'!$D$57,$E83='Determinazione classe'!$D$58,$F83='Determinazione classe'!$D$59,$G83='Determinazione classe'!$D$60),IF(COUNTIF(AL$3:AL82,$H83)=0,$H83,""),"")),"")</f>
        <v/>
      </c>
      <c r="AR83">
        <f t="shared" si="43"/>
        <v>81</v>
      </c>
      <c r="AS83" s="375" t="str">
        <f t="shared" si="34"/>
        <v/>
      </c>
      <c r="AT83" s="375" t="str">
        <f t="shared" si="35"/>
        <v/>
      </c>
      <c r="AU83" s="375" t="str">
        <f t="shared" si="36"/>
        <v/>
      </c>
      <c r="AV83" s="375" t="str">
        <f t="shared" si="37"/>
        <v/>
      </c>
      <c r="AW83" s="375" t="str">
        <f t="shared" si="38"/>
        <v/>
      </c>
      <c r="AX83" s="375" t="str">
        <f t="shared" si="39"/>
        <v/>
      </c>
      <c r="AY83" s="375" t="str">
        <f t="shared" si="40"/>
        <v/>
      </c>
      <c r="BC83" t="str">
        <f>IF(BK83&lt;&gt;"",MAX(BC$3:BC82)+1,"")</f>
        <v/>
      </c>
      <c r="BD83" t="str">
        <f>IF(BL83&lt;&gt;"",MAX(BD$3:BD82)+1,"")</f>
        <v/>
      </c>
      <c r="BE83" t="str">
        <f>IF(BM83&lt;&gt;"",MAX(BE$3:BE82)+1,"")</f>
        <v/>
      </c>
      <c r="BF83" t="str">
        <f>IF(BN83&lt;&gt;"",MAX(BF$3:BF82)+1,"")</f>
        <v/>
      </c>
      <c r="BG83" t="str">
        <f>IF(BO83&lt;&gt;"",MAX(BG$3:BG82)+1,"")</f>
        <v/>
      </c>
      <c r="BH83" t="str">
        <f>IF(BP83&lt;&gt;"",MAX(BH$3:BH82)+1,"")</f>
        <v/>
      </c>
      <c r="BI83" t="str">
        <f>IF(BQ83&lt;&gt;"",MAX(BI$3:BI82)+1,"")</f>
        <v/>
      </c>
      <c r="BK83" t="str">
        <f>IF(B83&lt;&gt;"",IF(COUNTIF(BK$3:BK82,B83)&gt;0,"",B83),"")</f>
        <v/>
      </c>
      <c r="BL83" t="str">
        <f>IF(C83&lt;&gt;"",IF(COUNTIF(BL$3:BL82,C83)&gt;0,"",C83),"")</f>
        <v/>
      </c>
      <c r="BM83" t="str">
        <f>IF(D83&lt;&gt;"",IF(COUNTIF(BM$3:BM82,D83)&gt;0,"",D83),"")</f>
        <v/>
      </c>
      <c r="BN83" t="str">
        <f>IF(E83&lt;&gt;"",IF(COUNTIF(BN$3:BN82,E83)&gt;0,"",E83),"")</f>
        <v/>
      </c>
      <c r="BO83" t="str">
        <f>IF(F83&lt;&gt;"",IF(COUNTIF(BO$3:BO82,F83)&gt;0,"",F83),"")</f>
        <v/>
      </c>
      <c r="BP83" t="str">
        <f>IF(G83&lt;&gt;"",IF(COUNTIF(BP$3:BP82,G83)&gt;0,"",G83),"")</f>
        <v/>
      </c>
      <c r="BQ83" t="str">
        <f>IF(H83&lt;&gt;"",IF(COUNTIF(BQ$3:BQ82,H83)&gt;0,"",H83),"")</f>
        <v/>
      </c>
    </row>
    <row r="84" spans="1:69" x14ac:dyDescent="0.2">
      <c r="A84" s="342" t="str">
        <f t="shared" si="28"/>
        <v/>
      </c>
      <c r="B84" s="345"/>
      <c r="C84" s="345"/>
      <c r="D84" s="345"/>
      <c r="E84" s="345"/>
      <c r="F84" s="345"/>
      <c r="G84" s="345"/>
      <c r="H84" s="345"/>
      <c r="I84" s="533"/>
      <c r="J84" s="516"/>
      <c r="K84" s="516"/>
      <c r="L84" s="531"/>
      <c r="M84" s="534"/>
      <c r="O84">
        <f t="shared" si="41"/>
        <v>82</v>
      </c>
      <c r="P84" s="375" t="str">
        <f t="shared" si="42"/>
        <v/>
      </c>
      <c r="Q84" s="375" t="str">
        <f t="shared" si="29"/>
        <v/>
      </c>
      <c r="R84" s="375" t="str">
        <f t="shared" si="30"/>
        <v/>
      </c>
      <c r="S84" s="375" t="str">
        <f t="shared" si="44"/>
        <v/>
      </c>
      <c r="T84" s="375" t="str">
        <f t="shared" si="31"/>
        <v/>
      </c>
      <c r="U84" s="375" t="str">
        <f t="shared" si="32"/>
        <v/>
      </c>
      <c r="V84" s="375" t="str">
        <f t="shared" si="33"/>
        <v/>
      </c>
      <c r="X84" t="str">
        <f>IF(AF84&lt;&gt;"",MAX(X$3:X83)+1,"")</f>
        <v/>
      </c>
      <c r="Y84" t="str">
        <f>IF(AG84&lt;&gt;"",MAX(Y$3:Y83)+1,"")</f>
        <v/>
      </c>
      <c r="Z84" t="str">
        <f>IF(AH84&lt;&gt;"",MAX(Z$3:Z83)+1,"")</f>
        <v/>
      </c>
      <c r="AA84" t="str">
        <f>IF(AI84&lt;&gt;"",MAX(AA$3:AA83)+1,"")</f>
        <v/>
      </c>
      <c r="AB84" t="str">
        <f>IF(AJ84&lt;&gt;"",MAX(AB$3:AB83)+1,"")</f>
        <v/>
      </c>
      <c r="AC84" t="str">
        <f>IF(AK84&lt;&gt;"",MAX(AC$3:AC83)+1,"")</f>
        <v/>
      </c>
      <c r="AD84" t="str">
        <f>IF(AL84&lt;&gt;"",MAX(AD$3:AD83)+1,"")</f>
        <v/>
      </c>
      <c r="AF84" t="str">
        <f>IF(B84="","",IF(COUNTIF(AF$3:$AI83,B84)=0,B84,""))</f>
        <v/>
      </c>
      <c r="AG84" t="str">
        <f>IF(C84&lt;&gt;"",IF(B84="","",IF($B84='Determinazione classe'!$D$55,IF(COUNTIF(AG$3:$AG83,$C84)=0,$C84,""),"")),"")</f>
        <v/>
      </c>
      <c r="AH84" t="str">
        <f>IF(D84&lt;&gt;"",IF(B84="","",IF(AND($B84='Determinazione classe'!$D$55,$C84='Determinazione classe'!$D$56),IF(COUNTIF(AH$3:AH83,$D84)=0,$D84,""),"")),"")</f>
        <v/>
      </c>
      <c r="AI84" t="str">
        <f>IF(E84&lt;&gt;"",IF(B84="","",IF(AND($B84='Determinazione classe'!$D$55,$C84='Determinazione classe'!$D$56,$D84='Determinazione classe'!$D$57),IF(COUNTIF(AI$3:AI83,$E84)=0,$E84,""),"")),"")</f>
        <v/>
      </c>
      <c r="AJ84" t="str">
        <f>IF(F84&lt;&gt;"",IF(B84="","",IF(AND($B84='Determinazione classe'!$D$55,$C84='Determinazione classe'!$D$56,$D84='Determinazione classe'!$D$57,$E84='Determinazione classe'!$D$58),IF(COUNTIF(AJ$3:AJ83,$F84)=0,$F84,""),"")),"")</f>
        <v/>
      </c>
      <c r="AK84" t="str">
        <f>IF(G84&lt;&gt;"",IF(B84="","",IF(AND($B84='Determinazione classe'!$D$55,$C84='Determinazione classe'!$D$56,$D84='Determinazione classe'!$D$57,$E84='Determinazione classe'!$D$58,$F84='Determinazione classe'!$D$59),IF(COUNTIF(AK$3:AK83,$G84)=0,$G84,""),"")),"")</f>
        <v/>
      </c>
      <c r="AL84" t="str">
        <f>IF(H84&lt;&gt;"",IF(B84="","",IF(AND($B84='Determinazione classe'!$D$55,$C84='Determinazione classe'!$D$56,$D84='Determinazione classe'!$D$57,$E84='Determinazione classe'!$D$58,$F84='Determinazione classe'!$D$59,$G84='Determinazione classe'!$D$60),IF(COUNTIF(AL$3:AL83,$H84)=0,$H84,""),"")),"")</f>
        <v/>
      </c>
      <c r="AR84">
        <f t="shared" si="43"/>
        <v>82</v>
      </c>
      <c r="AS84" s="375" t="str">
        <f t="shared" si="34"/>
        <v/>
      </c>
      <c r="AT84" s="375" t="str">
        <f t="shared" si="35"/>
        <v/>
      </c>
      <c r="AU84" s="375" t="str">
        <f t="shared" si="36"/>
        <v/>
      </c>
      <c r="AV84" s="375" t="str">
        <f t="shared" si="37"/>
        <v/>
      </c>
      <c r="AW84" s="375" t="str">
        <f t="shared" si="38"/>
        <v/>
      </c>
      <c r="AX84" s="375" t="str">
        <f t="shared" si="39"/>
        <v/>
      </c>
      <c r="AY84" s="375" t="str">
        <f t="shared" si="40"/>
        <v/>
      </c>
      <c r="BC84" t="str">
        <f>IF(BK84&lt;&gt;"",MAX(BC$3:BC83)+1,"")</f>
        <v/>
      </c>
      <c r="BD84" t="str">
        <f>IF(BL84&lt;&gt;"",MAX(BD$3:BD83)+1,"")</f>
        <v/>
      </c>
      <c r="BE84" t="str">
        <f>IF(BM84&lt;&gt;"",MAX(BE$3:BE83)+1,"")</f>
        <v/>
      </c>
      <c r="BF84" t="str">
        <f>IF(BN84&lt;&gt;"",MAX(BF$3:BF83)+1,"")</f>
        <v/>
      </c>
      <c r="BG84" t="str">
        <f>IF(BO84&lt;&gt;"",MAX(BG$3:BG83)+1,"")</f>
        <v/>
      </c>
      <c r="BH84" t="str">
        <f>IF(BP84&lt;&gt;"",MAX(BH$3:BH83)+1,"")</f>
        <v/>
      </c>
      <c r="BI84" t="str">
        <f>IF(BQ84&lt;&gt;"",MAX(BI$3:BI83)+1,"")</f>
        <v/>
      </c>
      <c r="BK84" t="str">
        <f>IF(B84&lt;&gt;"",IF(COUNTIF(BK$3:BK83,B84)&gt;0,"",B84),"")</f>
        <v/>
      </c>
      <c r="BL84" t="str">
        <f>IF(C84&lt;&gt;"",IF(COUNTIF(BL$3:BL83,C84)&gt;0,"",C84),"")</f>
        <v/>
      </c>
      <c r="BM84" t="str">
        <f>IF(D84&lt;&gt;"",IF(COUNTIF(BM$3:BM83,D84)&gt;0,"",D84),"")</f>
        <v/>
      </c>
      <c r="BN84" t="str">
        <f>IF(E84&lt;&gt;"",IF(COUNTIF(BN$3:BN83,E84)&gt;0,"",E84),"")</f>
        <v/>
      </c>
      <c r="BO84" t="str">
        <f>IF(F84&lt;&gt;"",IF(COUNTIF(BO$3:BO83,F84)&gt;0,"",F84),"")</f>
        <v/>
      </c>
      <c r="BP84" t="str">
        <f>IF(G84&lt;&gt;"",IF(COUNTIF(BP$3:BP83,G84)&gt;0,"",G84),"")</f>
        <v/>
      </c>
      <c r="BQ84" t="str">
        <f>IF(H84&lt;&gt;"",IF(COUNTIF(BQ$3:BQ83,H84)&gt;0,"",H84),"")</f>
        <v/>
      </c>
    </row>
    <row r="85" spans="1:69" x14ac:dyDescent="0.2">
      <c r="A85" s="342" t="str">
        <f t="shared" si="28"/>
        <v/>
      </c>
      <c r="B85" s="345"/>
      <c r="C85" s="345"/>
      <c r="D85" s="345"/>
      <c r="E85" s="345"/>
      <c r="F85" s="345"/>
      <c r="G85" s="345"/>
      <c r="H85" s="345"/>
      <c r="I85" s="533"/>
      <c r="J85" s="516"/>
      <c r="K85" s="516"/>
      <c r="L85" s="531"/>
      <c r="M85" s="534"/>
      <c r="O85">
        <f t="shared" si="41"/>
        <v>83</v>
      </c>
      <c r="P85" s="375" t="str">
        <f t="shared" si="42"/>
        <v/>
      </c>
      <c r="Q85" s="375" t="str">
        <f t="shared" si="29"/>
        <v/>
      </c>
      <c r="R85" s="375" t="str">
        <f t="shared" si="30"/>
        <v/>
      </c>
      <c r="S85" s="375" t="str">
        <f t="shared" si="44"/>
        <v/>
      </c>
      <c r="T85" s="375" t="str">
        <f t="shared" si="31"/>
        <v/>
      </c>
      <c r="U85" s="375" t="str">
        <f t="shared" si="32"/>
        <v/>
      </c>
      <c r="V85" s="375" t="str">
        <f t="shared" si="33"/>
        <v/>
      </c>
      <c r="X85" t="str">
        <f>IF(AF85&lt;&gt;"",MAX(X$3:X84)+1,"")</f>
        <v/>
      </c>
      <c r="Y85" t="str">
        <f>IF(AG85&lt;&gt;"",MAX(Y$3:Y84)+1,"")</f>
        <v/>
      </c>
      <c r="Z85" t="str">
        <f>IF(AH85&lt;&gt;"",MAX(Z$3:Z84)+1,"")</f>
        <v/>
      </c>
      <c r="AA85" t="str">
        <f>IF(AI85&lt;&gt;"",MAX(AA$3:AA84)+1,"")</f>
        <v/>
      </c>
      <c r="AB85" t="str">
        <f>IF(AJ85&lt;&gt;"",MAX(AB$3:AB84)+1,"")</f>
        <v/>
      </c>
      <c r="AC85" t="str">
        <f>IF(AK85&lt;&gt;"",MAX(AC$3:AC84)+1,"")</f>
        <v/>
      </c>
      <c r="AD85" t="str">
        <f>IF(AL85&lt;&gt;"",MAX(AD$3:AD84)+1,"")</f>
        <v/>
      </c>
      <c r="AF85" t="str">
        <f>IF(B85="","",IF(COUNTIF(AF$3:$AI84,B85)=0,B85,""))</f>
        <v/>
      </c>
      <c r="AG85" t="str">
        <f>IF(C85&lt;&gt;"",IF(B85="","",IF($B85='Determinazione classe'!$D$55,IF(COUNTIF(AG$3:$AG84,$C85)=0,$C85,""),"")),"")</f>
        <v/>
      </c>
      <c r="AH85" t="str">
        <f>IF(D85&lt;&gt;"",IF(B85="","",IF(AND($B85='Determinazione classe'!$D$55,$C85='Determinazione classe'!$D$56),IF(COUNTIF(AH$3:AH84,$D85)=0,$D85,""),"")),"")</f>
        <v/>
      </c>
      <c r="AI85" t="str">
        <f>IF(E85&lt;&gt;"",IF(B85="","",IF(AND($B85='Determinazione classe'!$D$55,$C85='Determinazione classe'!$D$56,$D85='Determinazione classe'!$D$57),IF(COUNTIF(AI$3:AI84,$E85)=0,$E85,""),"")),"")</f>
        <v/>
      </c>
      <c r="AJ85" t="str">
        <f>IF(F85&lt;&gt;"",IF(B85="","",IF(AND($B85='Determinazione classe'!$D$55,$C85='Determinazione classe'!$D$56,$D85='Determinazione classe'!$D$57,$E85='Determinazione classe'!$D$58),IF(COUNTIF(AJ$3:AJ84,$F85)=0,$F85,""),"")),"")</f>
        <v/>
      </c>
      <c r="AK85" t="str">
        <f>IF(G85&lt;&gt;"",IF(B85="","",IF(AND($B85='Determinazione classe'!$D$55,$C85='Determinazione classe'!$D$56,$D85='Determinazione classe'!$D$57,$E85='Determinazione classe'!$D$58,$F85='Determinazione classe'!$D$59),IF(COUNTIF(AK$3:AK84,$G85)=0,$G85,""),"")),"")</f>
        <v/>
      </c>
      <c r="AL85" t="str">
        <f>IF(H85&lt;&gt;"",IF(B85="","",IF(AND($B85='Determinazione classe'!$D$55,$C85='Determinazione classe'!$D$56,$D85='Determinazione classe'!$D$57,$E85='Determinazione classe'!$D$58,$F85='Determinazione classe'!$D$59,$G85='Determinazione classe'!$D$60),IF(COUNTIF(AL$3:AL84,$H85)=0,$H85,""),"")),"")</f>
        <v/>
      </c>
      <c r="AR85">
        <f t="shared" si="43"/>
        <v>83</v>
      </c>
      <c r="AS85" s="375" t="str">
        <f t="shared" si="34"/>
        <v/>
      </c>
      <c r="AT85" s="375" t="str">
        <f t="shared" si="35"/>
        <v/>
      </c>
      <c r="AU85" s="375" t="str">
        <f t="shared" si="36"/>
        <v/>
      </c>
      <c r="AV85" s="375" t="str">
        <f t="shared" si="37"/>
        <v/>
      </c>
      <c r="AW85" s="375" t="str">
        <f t="shared" si="38"/>
        <v/>
      </c>
      <c r="AX85" s="375" t="str">
        <f t="shared" si="39"/>
        <v/>
      </c>
      <c r="AY85" s="375" t="str">
        <f t="shared" si="40"/>
        <v/>
      </c>
      <c r="BC85" t="str">
        <f>IF(BK85&lt;&gt;"",MAX(BC$3:BC84)+1,"")</f>
        <v/>
      </c>
      <c r="BD85" t="str">
        <f>IF(BL85&lt;&gt;"",MAX(BD$3:BD84)+1,"")</f>
        <v/>
      </c>
      <c r="BE85" t="str">
        <f>IF(BM85&lt;&gt;"",MAX(BE$3:BE84)+1,"")</f>
        <v/>
      </c>
      <c r="BF85" t="str">
        <f>IF(BN85&lt;&gt;"",MAX(BF$3:BF84)+1,"")</f>
        <v/>
      </c>
      <c r="BG85" t="str">
        <f>IF(BO85&lt;&gt;"",MAX(BG$3:BG84)+1,"")</f>
        <v/>
      </c>
      <c r="BH85" t="str">
        <f>IF(BP85&lt;&gt;"",MAX(BH$3:BH84)+1,"")</f>
        <v/>
      </c>
      <c r="BI85" t="str">
        <f>IF(BQ85&lt;&gt;"",MAX(BI$3:BI84)+1,"")</f>
        <v/>
      </c>
      <c r="BK85" t="str">
        <f>IF(B85&lt;&gt;"",IF(COUNTIF(BK$3:BK84,B85)&gt;0,"",B85),"")</f>
        <v/>
      </c>
      <c r="BL85" t="str">
        <f>IF(C85&lt;&gt;"",IF(COUNTIF(BL$3:BL84,C85)&gt;0,"",C85),"")</f>
        <v/>
      </c>
      <c r="BM85" t="str">
        <f>IF(D85&lt;&gt;"",IF(COUNTIF(BM$3:BM84,D85)&gt;0,"",D85),"")</f>
        <v/>
      </c>
      <c r="BN85" t="str">
        <f>IF(E85&lt;&gt;"",IF(COUNTIF(BN$3:BN84,E85)&gt;0,"",E85),"")</f>
        <v/>
      </c>
      <c r="BO85" t="str">
        <f>IF(F85&lt;&gt;"",IF(COUNTIF(BO$3:BO84,F85)&gt;0,"",F85),"")</f>
        <v/>
      </c>
      <c r="BP85" t="str">
        <f>IF(G85&lt;&gt;"",IF(COUNTIF(BP$3:BP84,G85)&gt;0,"",G85),"")</f>
        <v/>
      </c>
      <c r="BQ85" t="str">
        <f>IF(H85&lt;&gt;"",IF(COUNTIF(BQ$3:BQ84,H85)&gt;0,"",H85),"")</f>
        <v/>
      </c>
    </row>
    <row r="86" spans="1:69" x14ac:dyDescent="0.2">
      <c r="A86" s="342" t="str">
        <f t="shared" si="28"/>
        <v/>
      </c>
      <c r="B86" s="345"/>
      <c r="C86" s="345"/>
      <c r="D86" s="345"/>
      <c r="E86" s="345"/>
      <c r="F86" s="345"/>
      <c r="G86" s="345"/>
      <c r="H86" s="345"/>
      <c r="I86" s="533"/>
      <c r="J86" s="516"/>
      <c r="K86" s="516"/>
      <c r="L86" s="531"/>
      <c r="M86" s="534"/>
      <c r="O86">
        <f t="shared" si="41"/>
        <v>84</v>
      </c>
      <c r="P86" s="375" t="str">
        <f t="shared" si="42"/>
        <v/>
      </c>
      <c r="Q86" s="375" t="str">
        <f t="shared" si="29"/>
        <v/>
      </c>
      <c r="R86" s="375" t="str">
        <f t="shared" si="30"/>
        <v/>
      </c>
      <c r="S86" s="375" t="str">
        <f t="shared" si="44"/>
        <v/>
      </c>
      <c r="T86" s="375" t="str">
        <f t="shared" si="31"/>
        <v/>
      </c>
      <c r="U86" s="375" t="str">
        <f t="shared" si="32"/>
        <v/>
      </c>
      <c r="V86" s="375" t="str">
        <f t="shared" si="33"/>
        <v/>
      </c>
      <c r="X86" t="str">
        <f>IF(AF86&lt;&gt;"",MAX(X$3:X85)+1,"")</f>
        <v/>
      </c>
      <c r="Y86" t="str">
        <f>IF(AG86&lt;&gt;"",MAX(Y$3:Y85)+1,"")</f>
        <v/>
      </c>
      <c r="Z86" t="str">
        <f>IF(AH86&lt;&gt;"",MAX(Z$3:Z85)+1,"")</f>
        <v/>
      </c>
      <c r="AA86" t="str">
        <f>IF(AI86&lt;&gt;"",MAX(AA$3:AA85)+1,"")</f>
        <v/>
      </c>
      <c r="AB86" t="str">
        <f>IF(AJ86&lt;&gt;"",MAX(AB$3:AB85)+1,"")</f>
        <v/>
      </c>
      <c r="AC86" t="str">
        <f>IF(AK86&lt;&gt;"",MAX(AC$3:AC85)+1,"")</f>
        <v/>
      </c>
      <c r="AD86" t="str">
        <f>IF(AL86&lt;&gt;"",MAX(AD$3:AD85)+1,"")</f>
        <v/>
      </c>
      <c r="AF86" t="str">
        <f>IF(B86="","",IF(COUNTIF(AF$3:$AI85,B86)=0,B86,""))</f>
        <v/>
      </c>
      <c r="AG86" t="str">
        <f>IF(C86&lt;&gt;"",IF(B86="","",IF($B86='Determinazione classe'!$D$55,IF(COUNTIF(AG$3:$AG85,$C86)=0,$C86,""),"")),"")</f>
        <v/>
      </c>
      <c r="AH86" t="str">
        <f>IF(D86&lt;&gt;"",IF(B86="","",IF(AND($B86='Determinazione classe'!$D$55,$C86='Determinazione classe'!$D$56),IF(COUNTIF(AH$3:AH85,$D86)=0,$D86,""),"")),"")</f>
        <v/>
      </c>
      <c r="AI86" t="str">
        <f>IF(E86&lt;&gt;"",IF(B86="","",IF(AND($B86='Determinazione classe'!$D$55,$C86='Determinazione classe'!$D$56,$D86='Determinazione classe'!$D$57),IF(COUNTIF(AI$3:AI85,$E86)=0,$E86,""),"")),"")</f>
        <v/>
      </c>
      <c r="AJ86" t="str">
        <f>IF(F86&lt;&gt;"",IF(B86="","",IF(AND($B86='Determinazione classe'!$D$55,$C86='Determinazione classe'!$D$56,$D86='Determinazione classe'!$D$57,$E86='Determinazione classe'!$D$58),IF(COUNTIF(AJ$3:AJ85,$F86)=0,$F86,""),"")),"")</f>
        <v/>
      </c>
      <c r="AK86" t="str">
        <f>IF(G86&lt;&gt;"",IF(B86="","",IF(AND($B86='Determinazione classe'!$D$55,$C86='Determinazione classe'!$D$56,$D86='Determinazione classe'!$D$57,$E86='Determinazione classe'!$D$58,$F86='Determinazione classe'!$D$59),IF(COUNTIF(AK$3:AK85,$G86)=0,$G86,""),"")),"")</f>
        <v/>
      </c>
      <c r="AL86" t="str">
        <f>IF(H86&lt;&gt;"",IF(B86="","",IF(AND($B86='Determinazione classe'!$D$55,$C86='Determinazione classe'!$D$56,$D86='Determinazione classe'!$D$57,$E86='Determinazione classe'!$D$58,$F86='Determinazione classe'!$D$59,$G86='Determinazione classe'!$D$60),IF(COUNTIF(AL$3:AL85,$H86)=0,$H86,""),"")),"")</f>
        <v/>
      </c>
      <c r="AR86">
        <f t="shared" si="43"/>
        <v>84</v>
      </c>
      <c r="AS86" s="375" t="str">
        <f t="shared" si="34"/>
        <v/>
      </c>
      <c r="AT86" s="375" t="str">
        <f t="shared" si="35"/>
        <v/>
      </c>
      <c r="AU86" s="375" t="str">
        <f t="shared" si="36"/>
        <v/>
      </c>
      <c r="AV86" s="375" t="str">
        <f t="shared" si="37"/>
        <v/>
      </c>
      <c r="AW86" s="375" t="str">
        <f t="shared" si="38"/>
        <v/>
      </c>
      <c r="AX86" s="375" t="str">
        <f t="shared" si="39"/>
        <v/>
      </c>
      <c r="AY86" s="375" t="str">
        <f t="shared" si="40"/>
        <v/>
      </c>
      <c r="BC86" t="str">
        <f>IF(BK86&lt;&gt;"",MAX(BC$3:BC85)+1,"")</f>
        <v/>
      </c>
      <c r="BD86" t="str">
        <f>IF(BL86&lt;&gt;"",MAX(BD$3:BD85)+1,"")</f>
        <v/>
      </c>
      <c r="BE86" t="str">
        <f>IF(BM86&lt;&gt;"",MAX(BE$3:BE85)+1,"")</f>
        <v/>
      </c>
      <c r="BF86" t="str">
        <f>IF(BN86&lt;&gt;"",MAX(BF$3:BF85)+1,"")</f>
        <v/>
      </c>
      <c r="BG86" t="str">
        <f>IF(BO86&lt;&gt;"",MAX(BG$3:BG85)+1,"")</f>
        <v/>
      </c>
      <c r="BH86" t="str">
        <f>IF(BP86&lt;&gt;"",MAX(BH$3:BH85)+1,"")</f>
        <v/>
      </c>
      <c r="BI86" t="str">
        <f>IF(BQ86&lt;&gt;"",MAX(BI$3:BI85)+1,"")</f>
        <v/>
      </c>
      <c r="BK86" t="str">
        <f>IF(B86&lt;&gt;"",IF(COUNTIF(BK$3:BK85,B86)&gt;0,"",B86),"")</f>
        <v/>
      </c>
      <c r="BL86" t="str">
        <f>IF(C86&lt;&gt;"",IF(COUNTIF(BL$3:BL85,C86)&gt;0,"",C86),"")</f>
        <v/>
      </c>
      <c r="BM86" t="str">
        <f>IF(D86&lt;&gt;"",IF(COUNTIF(BM$3:BM85,D86)&gt;0,"",D86),"")</f>
        <v/>
      </c>
      <c r="BN86" t="str">
        <f>IF(E86&lt;&gt;"",IF(COUNTIF(BN$3:BN85,E86)&gt;0,"",E86),"")</f>
        <v/>
      </c>
      <c r="BO86" t="str">
        <f>IF(F86&lt;&gt;"",IF(COUNTIF(BO$3:BO85,F86)&gt;0,"",F86),"")</f>
        <v/>
      </c>
      <c r="BP86" t="str">
        <f>IF(G86&lt;&gt;"",IF(COUNTIF(BP$3:BP85,G86)&gt;0,"",G86),"")</f>
        <v/>
      </c>
      <c r="BQ86" t="str">
        <f>IF(H86&lt;&gt;"",IF(COUNTIF(BQ$3:BQ85,H86)&gt;0,"",H86),"")</f>
        <v/>
      </c>
    </row>
    <row r="87" spans="1:69" x14ac:dyDescent="0.2">
      <c r="A87" s="342" t="str">
        <f t="shared" si="28"/>
        <v/>
      </c>
      <c r="B87" s="345"/>
      <c r="C87" s="345"/>
      <c r="D87" s="345"/>
      <c r="E87" s="345"/>
      <c r="F87" s="345"/>
      <c r="G87" s="345"/>
      <c r="H87" s="345"/>
      <c r="I87" s="533"/>
      <c r="J87" s="516"/>
      <c r="K87" s="516"/>
      <c r="L87" s="531"/>
      <c r="M87" s="534"/>
      <c r="O87">
        <f t="shared" si="41"/>
        <v>85</v>
      </c>
      <c r="P87" s="375" t="str">
        <f t="shared" si="42"/>
        <v/>
      </c>
      <c r="Q87" s="375" t="str">
        <f t="shared" si="29"/>
        <v/>
      </c>
      <c r="R87" s="375" t="str">
        <f t="shared" si="30"/>
        <v/>
      </c>
      <c r="S87" s="375" t="str">
        <f t="shared" si="44"/>
        <v/>
      </c>
      <c r="T87" s="375" t="str">
        <f t="shared" si="31"/>
        <v/>
      </c>
      <c r="U87" s="375" t="str">
        <f t="shared" si="32"/>
        <v/>
      </c>
      <c r="V87" s="375" t="str">
        <f t="shared" si="33"/>
        <v/>
      </c>
      <c r="X87" t="str">
        <f>IF(AF87&lt;&gt;"",MAX(X$3:X86)+1,"")</f>
        <v/>
      </c>
      <c r="Y87" t="str">
        <f>IF(AG87&lt;&gt;"",MAX(Y$3:Y86)+1,"")</f>
        <v/>
      </c>
      <c r="Z87" t="str">
        <f>IF(AH87&lt;&gt;"",MAX(Z$3:Z86)+1,"")</f>
        <v/>
      </c>
      <c r="AA87" t="str">
        <f>IF(AI87&lt;&gt;"",MAX(AA$3:AA86)+1,"")</f>
        <v/>
      </c>
      <c r="AB87" t="str">
        <f>IF(AJ87&lt;&gt;"",MAX(AB$3:AB86)+1,"")</f>
        <v/>
      </c>
      <c r="AC87" t="str">
        <f>IF(AK87&lt;&gt;"",MAX(AC$3:AC86)+1,"")</f>
        <v/>
      </c>
      <c r="AD87" t="str">
        <f>IF(AL87&lt;&gt;"",MAX(AD$3:AD86)+1,"")</f>
        <v/>
      </c>
      <c r="AF87" t="str">
        <f>IF(B87="","",IF(COUNTIF(AF$3:$AI86,B87)=0,B87,""))</f>
        <v/>
      </c>
      <c r="AG87" t="str">
        <f>IF(C87&lt;&gt;"",IF(B87="","",IF($B87='Determinazione classe'!$D$55,IF(COUNTIF(AG$3:$AG86,$C87)=0,$C87,""),"")),"")</f>
        <v/>
      </c>
      <c r="AH87" t="str">
        <f>IF(D87&lt;&gt;"",IF(B87="","",IF(AND($B87='Determinazione classe'!$D$55,$C87='Determinazione classe'!$D$56),IF(COUNTIF(AH$3:AH86,$D87)=0,$D87,""),"")),"")</f>
        <v/>
      </c>
      <c r="AI87" t="str">
        <f>IF(E87&lt;&gt;"",IF(B87="","",IF(AND($B87='Determinazione classe'!$D$55,$C87='Determinazione classe'!$D$56,$D87='Determinazione classe'!$D$57),IF(COUNTIF(AI$3:AI86,$E87)=0,$E87,""),"")),"")</f>
        <v/>
      </c>
      <c r="AJ87" t="str">
        <f>IF(F87&lt;&gt;"",IF(B87="","",IF(AND($B87='Determinazione classe'!$D$55,$C87='Determinazione classe'!$D$56,$D87='Determinazione classe'!$D$57,$E87='Determinazione classe'!$D$58),IF(COUNTIF(AJ$3:AJ86,$F87)=0,$F87,""),"")),"")</f>
        <v/>
      </c>
      <c r="AK87" t="str">
        <f>IF(G87&lt;&gt;"",IF(B87="","",IF(AND($B87='Determinazione classe'!$D$55,$C87='Determinazione classe'!$D$56,$D87='Determinazione classe'!$D$57,$E87='Determinazione classe'!$D$58,$F87='Determinazione classe'!$D$59),IF(COUNTIF(AK$3:AK86,$G87)=0,$G87,""),"")),"")</f>
        <v/>
      </c>
      <c r="AL87" t="str">
        <f>IF(H87&lt;&gt;"",IF(B87="","",IF(AND($B87='Determinazione classe'!$D$55,$C87='Determinazione classe'!$D$56,$D87='Determinazione classe'!$D$57,$E87='Determinazione classe'!$D$58,$F87='Determinazione classe'!$D$59,$G87='Determinazione classe'!$D$60),IF(COUNTIF(AL$3:AL86,$H87)=0,$H87,""),"")),"")</f>
        <v/>
      </c>
      <c r="AR87">
        <f t="shared" si="43"/>
        <v>85</v>
      </c>
      <c r="AS87" s="375" t="str">
        <f t="shared" si="34"/>
        <v/>
      </c>
      <c r="AT87" s="375" t="str">
        <f t="shared" si="35"/>
        <v/>
      </c>
      <c r="AU87" s="375" t="str">
        <f t="shared" si="36"/>
        <v/>
      </c>
      <c r="AV87" s="375" t="str">
        <f t="shared" si="37"/>
        <v/>
      </c>
      <c r="AW87" s="375" t="str">
        <f t="shared" si="38"/>
        <v/>
      </c>
      <c r="AX87" s="375" t="str">
        <f t="shared" si="39"/>
        <v/>
      </c>
      <c r="AY87" s="375" t="str">
        <f t="shared" si="40"/>
        <v/>
      </c>
      <c r="BC87" t="str">
        <f>IF(BK87&lt;&gt;"",MAX(BC$3:BC86)+1,"")</f>
        <v/>
      </c>
      <c r="BD87" t="str">
        <f>IF(BL87&lt;&gt;"",MAX(BD$3:BD86)+1,"")</f>
        <v/>
      </c>
      <c r="BE87" t="str">
        <f>IF(BM87&lt;&gt;"",MAX(BE$3:BE86)+1,"")</f>
        <v/>
      </c>
      <c r="BF87" t="str">
        <f>IF(BN87&lt;&gt;"",MAX(BF$3:BF86)+1,"")</f>
        <v/>
      </c>
      <c r="BG87" t="str">
        <f>IF(BO87&lt;&gt;"",MAX(BG$3:BG86)+1,"")</f>
        <v/>
      </c>
      <c r="BH87" t="str">
        <f>IF(BP87&lt;&gt;"",MAX(BH$3:BH86)+1,"")</f>
        <v/>
      </c>
      <c r="BI87" t="str">
        <f>IF(BQ87&lt;&gt;"",MAX(BI$3:BI86)+1,"")</f>
        <v/>
      </c>
      <c r="BK87" t="str">
        <f>IF(B87&lt;&gt;"",IF(COUNTIF(BK$3:BK86,B87)&gt;0,"",B87),"")</f>
        <v/>
      </c>
      <c r="BL87" t="str">
        <f>IF(C87&lt;&gt;"",IF(COUNTIF(BL$3:BL86,C87)&gt;0,"",C87),"")</f>
        <v/>
      </c>
      <c r="BM87" t="str">
        <f>IF(D87&lt;&gt;"",IF(COUNTIF(BM$3:BM86,D87)&gt;0,"",D87),"")</f>
        <v/>
      </c>
      <c r="BN87" t="str">
        <f>IF(E87&lt;&gt;"",IF(COUNTIF(BN$3:BN86,E87)&gt;0,"",E87),"")</f>
        <v/>
      </c>
      <c r="BO87" t="str">
        <f>IF(F87&lt;&gt;"",IF(COUNTIF(BO$3:BO86,F87)&gt;0,"",F87),"")</f>
        <v/>
      </c>
      <c r="BP87" t="str">
        <f>IF(G87&lt;&gt;"",IF(COUNTIF(BP$3:BP86,G87)&gt;0,"",G87),"")</f>
        <v/>
      </c>
      <c r="BQ87" t="str">
        <f>IF(H87&lt;&gt;"",IF(COUNTIF(BQ$3:BQ86,H87)&gt;0,"",H87),"")</f>
        <v/>
      </c>
    </row>
    <row r="88" spans="1:69" x14ac:dyDescent="0.2">
      <c r="A88" s="342" t="str">
        <f t="shared" si="28"/>
        <v/>
      </c>
      <c r="B88" s="345"/>
      <c r="C88" s="345"/>
      <c r="D88" s="345"/>
      <c r="E88" s="345"/>
      <c r="F88" s="345"/>
      <c r="G88" s="345"/>
      <c r="H88" s="345"/>
      <c r="I88" s="533"/>
      <c r="J88" s="516"/>
      <c r="K88" s="516"/>
      <c r="L88" s="531"/>
      <c r="M88" s="534"/>
      <c r="O88">
        <f t="shared" si="41"/>
        <v>86</v>
      </c>
      <c r="P88" s="375" t="str">
        <f t="shared" si="42"/>
        <v/>
      </c>
      <c r="Q88" s="375" t="str">
        <f t="shared" si="29"/>
        <v/>
      </c>
      <c r="R88" s="375" t="str">
        <f t="shared" si="30"/>
        <v/>
      </c>
      <c r="S88" s="375" t="str">
        <f t="shared" si="44"/>
        <v/>
      </c>
      <c r="T88" s="375" t="str">
        <f t="shared" si="31"/>
        <v/>
      </c>
      <c r="U88" s="375" t="str">
        <f t="shared" si="32"/>
        <v/>
      </c>
      <c r="V88" s="375" t="str">
        <f t="shared" si="33"/>
        <v/>
      </c>
      <c r="X88" t="str">
        <f>IF(AF88&lt;&gt;"",MAX(X$3:X87)+1,"")</f>
        <v/>
      </c>
      <c r="Y88" t="str">
        <f>IF(AG88&lt;&gt;"",MAX(Y$3:Y87)+1,"")</f>
        <v/>
      </c>
      <c r="Z88" t="str">
        <f>IF(AH88&lt;&gt;"",MAX(Z$3:Z87)+1,"")</f>
        <v/>
      </c>
      <c r="AA88" t="str">
        <f>IF(AI88&lt;&gt;"",MAX(AA$3:AA87)+1,"")</f>
        <v/>
      </c>
      <c r="AB88" t="str">
        <f>IF(AJ88&lt;&gt;"",MAX(AB$3:AB87)+1,"")</f>
        <v/>
      </c>
      <c r="AC88" t="str">
        <f>IF(AK88&lt;&gt;"",MAX(AC$3:AC87)+1,"")</f>
        <v/>
      </c>
      <c r="AD88" t="str">
        <f>IF(AL88&lt;&gt;"",MAX(AD$3:AD87)+1,"")</f>
        <v/>
      </c>
      <c r="AF88" t="str">
        <f>IF(B88="","",IF(COUNTIF(AF$3:$AI87,B88)=0,B88,""))</f>
        <v/>
      </c>
      <c r="AG88" t="str">
        <f>IF(C88&lt;&gt;"",IF(B88="","",IF($B88='Determinazione classe'!$D$55,IF(COUNTIF(AG$3:$AG87,$C88)=0,$C88,""),"")),"")</f>
        <v/>
      </c>
      <c r="AH88" t="str">
        <f>IF(D88&lt;&gt;"",IF(B88="","",IF(AND($B88='Determinazione classe'!$D$55,$C88='Determinazione classe'!$D$56),IF(COUNTIF(AH$3:AH87,$D88)=0,$D88,""),"")),"")</f>
        <v/>
      </c>
      <c r="AI88" t="str">
        <f>IF(E88&lt;&gt;"",IF(B88="","",IF(AND($B88='Determinazione classe'!$D$55,$C88='Determinazione classe'!$D$56,$D88='Determinazione classe'!$D$57),IF(COUNTIF(AI$3:AI87,$E88)=0,$E88,""),"")),"")</f>
        <v/>
      </c>
      <c r="AJ88" t="str">
        <f>IF(F88&lt;&gt;"",IF(B88="","",IF(AND($B88='Determinazione classe'!$D$55,$C88='Determinazione classe'!$D$56,$D88='Determinazione classe'!$D$57,$E88='Determinazione classe'!$D$58),IF(COUNTIF(AJ$3:AJ87,$F88)=0,$F88,""),"")),"")</f>
        <v/>
      </c>
      <c r="AK88" t="str">
        <f>IF(G88&lt;&gt;"",IF(B88="","",IF(AND($B88='Determinazione classe'!$D$55,$C88='Determinazione classe'!$D$56,$D88='Determinazione classe'!$D$57,$E88='Determinazione classe'!$D$58,$F88='Determinazione classe'!$D$59),IF(COUNTIF(AK$3:AK87,$G88)=0,$G88,""),"")),"")</f>
        <v/>
      </c>
      <c r="AL88" t="str">
        <f>IF(H88&lt;&gt;"",IF(B88="","",IF(AND($B88='Determinazione classe'!$D$55,$C88='Determinazione classe'!$D$56,$D88='Determinazione classe'!$D$57,$E88='Determinazione classe'!$D$58,$F88='Determinazione classe'!$D$59,$G88='Determinazione classe'!$D$60),IF(COUNTIF(AL$3:AL87,$H88)=0,$H88,""),"")),"")</f>
        <v/>
      </c>
      <c r="AR88">
        <f t="shared" si="43"/>
        <v>86</v>
      </c>
      <c r="AS88" s="375" t="str">
        <f t="shared" si="34"/>
        <v/>
      </c>
      <c r="AT88" s="375" t="str">
        <f t="shared" si="35"/>
        <v/>
      </c>
      <c r="AU88" s="375" t="str">
        <f t="shared" si="36"/>
        <v/>
      </c>
      <c r="AV88" s="375" t="str">
        <f t="shared" si="37"/>
        <v/>
      </c>
      <c r="AW88" s="375" t="str">
        <f t="shared" si="38"/>
        <v/>
      </c>
      <c r="AX88" s="375" t="str">
        <f t="shared" si="39"/>
        <v/>
      </c>
      <c r="AY88" s="375" t="str">
        <f t="shared" si="40"/>
        <v/>
      </c>
      <c r="BC88" t="str">
        <f>IF(BK88&lt;&gt;"",MAX(BC$3:BC87)+1,"")</f>
        <v/>
      </c>
      <c r="BD88" t="str">
        <f>IF(BL88&lt;&gt;"",MAX(BD$3:BD87)+1,"")</f>
        <v/>
      </c>
      <c r="BE88" t="str">
        <f>IF(BM88&lt;&gt;"",MAX(BE$3:BE87)+1,"")</f>
        <v/>
      </c>
      <c r="BF88" t="str">
        <f>IF(BN88&lt;&gt;"",MAX(BF$3:BF87)+1,"")</f>
        <v/>
      </c>
      <c r="BG88" t="str">
        <f>IF(BO88&lt;&gt;"",MAX(BG$3:BG87)+1,"")</f>
        <v/>
      </c>
      <c r="BH88" t="str">
        <f>IF(BP88&lt;&gt;"",MAX(BH$3:BH87)+1,"")</f>
        <v/>
      </c>
      <c r="BI88" t="str">
        <f>IF(BQ88&lt;&gt;"",MAX(BI$3:BI87)+1,"")</f>
        <v/>
      </c>
      <c r="BK88" t="str">
        <f>IF(B88&lt;&gt;"",IF(COUNTIF(BK$3:BK87,B88)&gt;0,"",B88),"")</f>
        <v/>
      </c>
      <c r="BL88" t="str">
        <f>IF(C88&lt;&gt;"",IF(COUNTIF(BL$3:BL87,C88)&gt;0,"",C88),"")</f>
        <v/>
      </c>
      <c r="BM88" t="str">
        <f>IF(D88&lt;&gt;"",IF(COUNTIF(BM$3:BM87,D88)&gt;0,"",D88),"")</f>
        <v/>
      </c>
      <c r="BN88" t="str">
        <f>IF(E88&lt;&gt;"",IF(COUNTIF(BN$3:BN87,E88)&gt;0,"",E88),"")</f>
        <v/>
      </c>
      <c r="BO88" t="str">
        <f>IF(F88&lt;&gt;"",IF(COUNTIF(BO$3:BO87,F88)&gt;0,"",F88),"")</f>
        <v/>
      </c>
      <c r="BP88" t="str">
        <f>IF(G88&lt;&gt;"",IF(COUNTIF(BP$3:BP87,G88)&gt;0,"",G88),"")</f>
        <v/>
      </c>
      <c r="BQ88" t="str">
        <f>IF(H88&lt;&gt;"",IF(COUNTIF(BQ$3:BQ87,H88)&gt;0,"",H88),"")</f>
        <v/>
      </c>
    </row>
    <row r="89" spans="1:69" x14ac:dyDescent="0.2">
      <c r="A89" s="342" t="str">
        <f t="shared" si="28"/>
        <v/>
      </c>
      <c r="B89" s="345"/>
      <c r="C89" s="345"/>
      <c r="D89" s="345"/>
      <c r="E89" s="345"/>
      <c r="F89" s="345"/>
      <c r="G89" s="345"/>
      <c r="H89" s="345"/>
      <c r="I89" s="533"/>
      <c r="J89" s="516"/>
      <c r="K89" s="516"/>
      <c r="L89" s="531"/>
      <c r="M89" s="534"/>
      <c r="O89">
        <f t="shared" si="41"/>
        <v>87</v>
      </c>
      <c r="P89" s="375" t="str">
        <f t="shared" si="42"/>
        <v/>
      </c>
      <c r="Q89" s="375" t="str">
        <f t="shared" si="29"/>
        <v/>
      </c>
      <c r="R89" s="375" t="str">
        <f t="shared" si="30"/>
        <v/>
      </c>
      <c r="S89" s="375" t="str">
        <f t="shared" si="44"/>
        <v/>
      </c>
      <c r="T89" s="375" t="str">
        <f t="shared" si="31"/>
        <v/>
      </c>
      <c r="U89" s="375" t="str">
        <f t="shared" si="32"/>
        <v/>
      </c>
      <c r="V89" s="375" t="str">
        <f t="shared" si="33"/>
        <v/>
      </c>
      <c r="X89" t="str">
        <f>IF(AF89&lt;&gt;"",MAX(X$3:X88)+1,"")</f>
        <v/>
      </c>
      <c r="Y89" t="str">
        <f>IF(AG89&lt;&gt;"",MAX(Y$3:Y88)+1,"")</f>
        <v/>
      </c>
      <c r="Z89" t="str">
        <f>IF(AH89&lt;&gt;"",MAX(Z$3:Z88)+1,"")</f>
        <v/>
      </c>
      <c r="AA89" t="str">
        <f>IF(AI89&lt;&gt;"",MAX(AA$3:AA88)+1,"")</f>
        <v/>
      </c>
      <c r="AB89" t="str">
        <f>IF(AJ89&lt;&gt;"",MAX(AB$3:AB88)+1,"")</f>
        <v/>
      </c>
      <c r="AC89" t="str">
        <f>IF(AK89&lt;&gt;"",MAX(AC$3:AC88)+1,"")</f>
        <v/>
      </c>
      <c r="AD89" t="str">
        <f>IF(AL89&lt;&gt;"",MAX(AD$3:AD88)+1,"")</f>
        <v/>
      </c>
      <c r="AF89" t="str">
        <f>IF(B89="","",IF(COUNTIF(AF$3:$AI88,B89)=0,B89,""))</f>
        <v/>
      </c>
      <c r="AG89" t="str">
        <f>IF(C89&lt;&gt;"",IF(B89="","",IF($B89='Determinazione classe'!$D$55,IF(COUNTIF(AG$3:$AG88,$C89)=0,$C89,""),"")),"")</f>
        <v/>
      </c>
      <c r="AH89" t="str">
        <f>IF(D89&lt;&gt;"",IF(B89="","",IF(AND($B89='Determinazione classe'!$D$55,$C89='Determinazione classe'!$D$56),IF(COUNTIF(AH$3:AH88,$D89)=0,$D89,""),"")),"")</f>
        <v/>
      </c>
      <c r="AI89" t="str">
        <f>IF(E89&lt;&gt;"",IF(B89="","",IF(AND($B89='Determinazione classe'!$D$55,$C89='Determinazione classe'!$D$56,$D89='Determinazione classe'!$D$57),IF(COUNTIF(AI$3:AI88,$E89)=0,$E89,""),"")),"")</f>
        <v/>
      </c>
      <c r="AJ89" t="str">
        <f>IF(F89&lt;&gt;"",IF(B89="","",IF(AND($B89='Determinazione classe'!$D$55,$C89='Determinazione classe'!$D$56,$D89='Determinazione classe'!$D$57,$E89='Determinazione classe'!$D$58),IF(COUNTIF(AJ$3:AJ88,$F89)=0,$F89,""),"")),"")</f>
        <v/>
      </c>
      <c r="AK89" t="str">
        <f>IF(G89&lt;&gt;"",IF(B89="","",IF(AND($B89='Determinazione classe'!$D$55,$C89='Determinazione classe'!$D$56,$D89='Determinazione classe'!$D$57,$E89='Determinazione classe'!$D$58,$F89='Determinazione classe'!$D$59),IF(COUNTIF(AK$3:AK88,$G89)=0,$G89,""),"")),"")</f>
        <v/>
      </c>
      <c r="AL89" t="str">
        <f>IF(H89&lt;&gt;"",IF(B89="","",IF(AND($B89='Determinazione classe'!$D$55,$C89='Determinazione classe'!$D$56,$D89='Determinazione classe'!$D$57,$E89='Determinazione classe'!$D$58,$F89='Determinazione classe'!$D$59,$G89='Determinazione classe'!$D$60),IF(COUNTIF(AL$3:AL88,$H89)=0,$H89,""),"")),"")</f>
        <v/>
      </c>
      <c r="AR89">
        <f t="shared" si="43"/>
        <v>87</v>
      </c>
      <c r="AS89" s="375" t="str">
        <f t="shared" si="34"/>
        <v/>
      </c>
      <c r="AT89" s="375" t="str">
        <f t="shared" si="35"/>
        <v/>
      </c>
      <c r="AU89" s="375" t="str">
        <f t="shared" si="36"/>
        <v/>
      </c>
      <c r="AV89" s="375" t="str">
        <f t="shared" si="37"/>
        <v/>
      </c>
      <c r="AW89" s="375" t="str">
        <f t="shared" si="38"/>
        <v/>
      </c>
      <c r="AX89" s="375" t="str">
        <f t="shared" si="39"/>
        <v/>
      </c>
      <c r="AY89" s="375" t="str">
        <f t="shared" si="40"/>
        <v/>
      </c>
      <c r="BC89" t="str">
        <f>IF(BK89&lt;&gt;"",MAX(BC$3:BC88)+1,"")</f>
        <v/>
      </c>
      <c r="BD89" t="str">
        <f>IF(BL89&lt;&gt;"",MAX(BD$3:BD88)+1,"")</f>
        <v/>
      </c>
      <c r="BE89" t="str">
        <f>IF(BM89&lt;&gt;"",MAX(BE$3:BE88)+1,"")</f>
        <v/>
      </c>
      <c r="BF89" t="str">
        <f>IF(BN89&lt;&gt;"",MAX(BF$3:BF88)+1,"")</f>
        <v/>
      </c>
      <c r="BG89" t="str">
        <f>IF(BO89&lt;&gt;"",MAX(BG$3:BG88)+1,"")</f>
        <v/>
      </c>
      <c r="BH89" t="str">
        <f>IF(BP89&lt;&gt;"",MAX(BH$3:BH88)+1,"")</f>
        <v/>
      </c>
      <c r="BI89" t="str">
        <f>IF(BQ89&lt;&gt;"",MAX(BI$3:BI88)+1,"")</f>
        <v/>
      </c>
      <c r="BK89" t="str">
        <f>IF(B89&lt;&gt;"",IF(COUNTIF(BK$3:BK88,B89)&gt;0,"",B89),"")</f>
        <v/>
      </c>
      <c r="BL89" t="str">
        <f>IF(C89&lt;&gt;"",IF(COUNTIF(BL$3:BL88,C89)&gt;0,"",C89),"")</f>
        <v/>
      </c>
      <c r="BM89" t="str">
        <f>IF(D89&lt;&gt;"",IF(COUNTIF(BM$3:BM88,D89)&gt;0,"",D89),"")</f>
        <v/>
      </c>
      <c r="BN89" t="str">
        <f>IF(E89&lt;&gt;"",IF(COUNTIF(BN$3:BN88,E89)&gt;0,"",E89),"")</f>
        <v/>
      </c>
      <c r="BO89" t="str">
        <f>IF(F89&lt;&gt;"",IF(COUNTIF(BO$3:BO88,F89)&gt;0,"",F89),"")</f>
        <v/>
      </c>
      <c r="BP89" t="str">
        <f>IF(G89&lt;&gt;"",IF(COUNTIF(BP$3:BP88,G89)&gt;0,"",G89),"")</f>
        <v/>
      </c>
      <c r="BQ89" t="str">
        <f>IF(H89&lt;&gt;"",IF(COUNTIF(BQ$3:BQ88,H89)&gt;0,"",H89),"")</f>
        <v/>
      </c>
    </row>
    <row r="90" spans="1:69" x14ac:dyDescent="0.2">
      <c r="A90" s="342" t="str">
        <f t="shared" si="28"/>
        <v/>
      </c>
      <c r="B90" s="345"/>
      <c r="C90" s="345"/>
      <c r="D90" s="345"/>
      <c r="E90" s="345"/>
      <c r="F90" s="345"/>
      <c r="G90" s="345"/>
      <c r="H90" s="345"/>
      <c r="I90" s="533"/>
      <c r="J90" s="516"/>
      <c r="K90" s="516"/>
      <c r="L90" s="531"/>
      <c r="M90" s="534"/>
      <c r="O90">
        <f t="shared" si="41"/>
        <v>88</v>
      </c>
      <c r="P90" s="375" t="str">
        <f t="shared" si="42"/>
        <v/>
      </c>
      <c r="Q90" s="375" t="str">
        <f t="shared" si="29"/>
        <v/>
      </c>
      <c r="R90" s="375" t="str">
        <f t="shared" si="30"/>
        <v/>
      </c>
      <c r="S90" s="375" t="str">
        <f t="shared" si="44"/>
        <v/>
      </c>
      <c r="T90" s="375" t="str">
        <f t="shared" si="31"/>
        <v/>
      </c>
      <c r="U90" s="375" t="str">
        <f t="shared" si="32"/>
        <v/>
      </c>
      <c r="V90" s="375" t="str">
        <f t="shared" si="33"/>
        <v/>
      </c>
      <c r="X90" t="str">
        <f>IF(AF90&lt;&gt;"",MAX(X$3:X89)+1,"")</f>
        <v/>
      </c>
      <c r="Y90" t="str">
        <f>IF(AG90&lt;&gt;"",MAX(Y$3:Y89)+1,"")</f>
        <v/>
      </c>
      <c r="Z90" t="str">
        <f>IF(AH90&lt;&gt;"",MAX(Z$3:Z89)+1,"")</f>
        <v/>
      </c>
      <c r="AA90" t="str">
        <f>IF(AI90&lt;&gt;"",MAX(AA$3:AA89)+1,"")</f>
        <v/>
      </c>
      <c r="AB90" t="str">
        <f>IF(AJ90&lt;&gt;"",MAX(AB$3:AB89)+1,"")</f>
        <v/>
      </c>
      <c r="AC90" t="str">
        <f>IF(AK90&lt;&gt;"",MAX(AC$3:AC89)+1,"")</f>
        <v/>
      </c>
      <c r="AD90" t="str">
        <f>IF(AL90&lt;&gt;"",MAX(AD$3:AD89)+1,"")</f>
        <v/>
      </c>
      <c r="AF90" t="str">
        <f>IF(B90="","",IF(COUNTIF(AF$3:$AI89,B90)=0,B90,""))</f>
        <v/>
      </c>
      <c r="AG90" t="str">
        <f>IF(C90&lt;&gt;"",IF(B90="","",IF($B90='Determinazione classe'!$D$55,IF(COUNTIF(AG$3:$AG89,$C90)=0,$C90,""),"")),"")</f>
        <v/>
      </c>
      <c r="AH90" t="str">
        <f>IF(D90&lt;&gt;"",IF(B90="","",IF(AND($B90='Determinazione classe'!$D$55,$C90='Determinazione classe'!$D$56),IF(COUNTIF(AH$3:AH89,$D90)=0,$D90,""),"")),"")</f>
        <v/>
      </c>
      <c r="AI90" t="str">
        <f>IF(E90&lt;&gt;"",IF(B90="","",IF(AND($B90='Determinazione classe'!$D$55,$C90='Determinazione classe'!$D$56,$D90='Determinazione classe'!$D$57),IF(COUNTIF(AI$3:AI89,$E90)=0,$E90,""),"")),"")</f>
        <v/>
      </c>
      <c r="AJ90" t="str">
        <f>IF(F90&lt;&gt;"",IF(B90="","",IF(AND($B90='Determinazione classe'!$D$55,$C90='Determinazione classe'!$D$56,$D90='Determinazione classe'!$D$57,$E90='Determinazione classe'!$D$58),IF(COUNTIF(AJ$3:AJ89,$F90)=0,$F90,""),"")),"")</f>
        <v/>
      </c>
      <c r="AK90" t="str">
        <f>IF(G90&lt;&gt;"",IF(B90="","",IF(AND($B90='Determinazione classe'!$D$55,$C90='Determinazione classe'!$D$56,$D90='Determinazione classe'!$D$57,$E90='Determinazione classe'!$D$58,$F90='Determinazione classe'!$D$59),IF(COUNTIF(AK$3:AK89,$G90)=0,$G90,""),"")),"")</f>
        <v/>
      </c>
      <c r="AL90" t="str">
        <f>IF(H90&lt;&gt;"",IF(B90="","",IF(AND($B90='Determinazione classe'!$D$55,$C90='Determinazione classe'!$D$56,$D90='Determinazione classe'!$D$57,$E90='Determinazione classe'!$D$58,$F90='Determinazione classe'!$D$59,$G90='Determinazione classe'!$D$60),IF(COUNTIF(AL$3:AL89,$H90)=0,$H90,""),"")),"")</f>
        <v/>
      </c>
      <c r="AR90">
        <f t="shared" si="43"/>
        <v>88</v>
      </c>
      <c r="AS90" s="375" t="str">
        <f t="shared" si="34"/>
        <v/>
      </c>
      <c r="AT90" s="375" t="str">
        <f t="shared" si="35"/>
        <v/>
      </c>
      <c r="AU90" s="375" t="str">
        <f t="shared" si="36"/>
        <v/>
      </c>
      <c r="AV90" s="375" t="str">
        <f t="shared" si="37"/>
        <v/>
      </c>
      <c r="AW90" s="375" t="str">
        <f t="shared" si="38"/>
        <v/>
      </c>
      <c r="AX90" s="375" t="str">
        <f t="shared" si="39"/>
        <v/>
      </c>
      <c r="AY90" s="375" t="str">
        <f t="shared" si="40"/>
        <v/>
      </c>
      <c r="BC90" t="str">
        <f>IF(BK90&lt;&gt;"",MAX(BC$3:BC89)+1,"")</f>
        <v/>
      </c>
      <c r="BD90" t="str">
        <f>IF(BL90&lt;&gt;"",MAX(BD$3:BD89)+1,"")</f>
        <v/>
      </c>
      <c r="BE90" t="str">
        <f>IF(BM90&lt;&gt;"",MAX(BE$3:BE89)+1,"")</f>
        <v/>
      </c>
      <c r="BF90" t="str">
        <f>IF(BN90&lt;&gt;"",MAX(BF$3:BF89)+1,"")</f>
        <v/>
      </c>
      <c r="BG90" t="str">
        <f>IF(BO90&lt;&gt;"",MAX(BG$3:BG89)+1,"")</f>
        <v/>
      </c>
      <c r="BH90" t="str">
        <f>IF(BP90&lt;&gt;"",MAX(BH$3:BH89)+1,"")</f>
        <v/>
      </c>
      <c r="BI90" t="str">
        <f>IF(BQ90&lt;&gt;"",MAX(BI$3:BI89)+1,"")</f>
        <v/>
      </c>
      <c r="BK90" t="str">
        <f>IF(B90&lt;&gt;"",IF(COUNTIF(BK$3:BK89,B90)&gt;0,"",B90),"")</f>
        <v/>
      </c>
      <c r="BL90" t="str">
        <f>IF(C90&lt;&gt;"",IF(COUNTIF(BL$3:BL89,C90)&gt;0,"",C90),"")</f>
        <v/>
      </c>
      <c r="BM90" t="str">
        <f>IF(D90&lt;&gt;"",IF(COUNTIF(BM$3:BM89,D90)&gt;0,"",D90),"")</f>
        <v/>
      </c>
      <c r="BN90" t="str">
        <f>IF(E90&lt;&gt;"",IF(COUNTIF(BN$3:BN89,E90)&gt;0,"",E90),"")</f>
        <v/>
      </c>
      <c r="BO90" t="str">
        <f>IF(F90&lt;&gt;"",IF(COUNTIF(BO$3:BO89,F90)&gt;0,"",F90),"")</f>
        <v/>
      </c>
      <c r="BP90" t="str">
        <f>IF(G90&lt;&gt;"",IF(COUNTIF(BP$3:BP89,G90)&gt;0,"",G90),"")</f>
        <v/>
      </c>
      <c r="BQ90" t="str">
        <f>IF(H90&lt;&gt;"",IF(COUNTIF(BQ$3:BQ89,H90)&gt;0,"",H90),"")</f>
        <v/>
      </c>
    </row>
    <row r="91" spans="1:69" x14ac:dyDescent="0.2">
      <c r="A91" s="342" t="str">
        <f t="shared" si="28"/>
        <v/>
      </c>
      <c r="B91" s="345"/>
      <c r="C91" s="345"/>
      <c r="D91" s="345"/>
      <c r="E91" s="345"/>
      <c r="F91" s="345"/>
      <c r="G91" s="345"/>
      <c r="H91" s="345"/>
      <c r="I91" s="533"/>
      <c r="J91" s="516"/>
      <c r="K91" s="516"/>
      <c r="L91" s="531"/>
      <c r="M91" s="534"/>
      <c r="O91">
        <f t="shared" si="41"/>
        <v>89</v>
      </c>
      <c r="P91" s="375" t="str">
        <f t="shared" si="42"/>
        <v/>
      </c>
      <c r="Q91" s="375" t="str">
        <f t="shared" si="29"/>
        <v/>
      </c>
      <c r="R91" s="375" t="str">
        <f t="shared" si="30"/>
        <v/>
      </c>
      <c r="S91" s="375" t="str">
        <f t="shared" si="44"/>
        <v/>
      </c>
      <c r="T91" s="375" t="str">
        <f t="shared" si="31"/>
        <v/>
      </c>
      <c r="U91" s="375" t="str">
        <f t="shared" si="32"/>
        <v/>
      </c>
      <c r="V91" s="375" t="str">
        <f t="shared" si="33"/>
        <v/>
      </c>
      <c r="X91" t="str">
        <f>IF(AF91&lt;&gt;"",MAX(X$3:X90)+1,"")</f>
        <v/>
      </c>
      <c r="Y91" t="str">
        <f>IF(AG91&lt;&gt;"",MAX(Y$3:Y90)+1,"")</f>
        <v/>
      </c>
      <c r="Z91" t="str">
        <f>IF(AH91&lt;&gt;"",MAX(Z$3:Z90)+1,"")</f>
        <v/>
      </c>
      <c r="AA91" t="str">
        <f>IF(AI91&lt;&gt;"",MAX(AA$3:AA90)+1,"")</f>
        <v/>
      </c>
      <c r="AB91" t="str">
        <f>IF(AJ91&lt;&gt;"",MAX(AB$3:AB90)+1,"")</f>
        <v/>
      </c>
      <c r="AC91" t="str">
        <f>IF(AK91&lt;&gt;"",MAX(AC$3:AC90)+1,"")</f>
        <v/>
      </c>
      <c r="AD91" t="str">
        <f>IF(AL91&lt;&gt;"",MAX(AD$3:AD90)+1,"")</f>
        <v/>
      </c>
      <c r="AF91" t="str">
        <f>IF(B91="","",IF(COUNTIF(AF$3:$AI90,B91)=0,B91,""))</f>
        <v/>
      </c>
      <c r="AG91" t="str">
        <f>IF(C91&lt;&gt;"",IF(B91="","",IF($B91='Determinazione classe'!$D$55,IF(COUNTIF(AG$3:$AG90,$C91)=0,$C91,""),"")),"")</f>
        <v/>
      </c>
      <c r="AH91" t="str">
        <f>IF(D91&lt;&gt;"",IF(B91="","",IF(AND($B91='Determinazione classe'!$D$55,$C91='Determinazione classe'!$D$56),IF(COUNTIF(AH$3:AH90,$D91)=0,$D91,""),"")),"")</f>
        <v/>
      </c>
      <c r="AI91" t="str">
        <f>IF(E91&lt;&gt;"",IF(B91="","",IF(AND($B91='Determinazione classe'!$D$55,$C91='Determinazione classe'!$D$56,$D91='Determinazione classe'!$D$57),IF(COUNTIF(AI$3:AI90,$E91)=0,$E91,""),"")),"")</f>
        <v/>
      </c>
      <c r="AJ91" t="str">
        <f>IF(F91&lt;&gt;"",IF(B91="","",IF(AND($B91='Determinazione classe'!$D$55,$C91='Determinazione classe'!$D$56,$D91='Determinazione classe'!$D$57,$E91='Determinazione classe'!$D$58),IF(COUNTIF(AJ$3:AJ90,$F91)=0,$F91,""),"")),"")</f>
        <v/>
      </c>
      <c r="AK91" t="str">
        <f>IF(G91&lt;&gt;"",IF(B91="","",IF(AND($B91='Determinazione classe'!$D$55,$C91='Determinazione classe'!$D$56,$D91='Determinazione classe'!$D$57,$E91='Determinazione classe'!$D$58,$F91='Determinazione classe'!$D$59),IF(COUNTIF(AK$3:AK90,$G91)=0,$G91,""),"")),"")</f>
        <v/>
      </c>
      <c r="AL91" t="str">
        <f>IF(H91&lt;&gt;"",IF(B91="","",IF(AND($B91='Determinazione classe'!$D$55,$C91='Determinazione classe'!$D$56,$D91='Determinazione classe'!$D$57,$E91='Determinazione classe'!$D$58,$F91='Determinazione classe'!$D$59,$G91='Determinazione classe'!$D$60),IF(COUNTIF(AL$3:AL90,$H91)=0,$H91,""),"")),"")</f>
        <v/>
      </c>
      <c r="AR91">
        <f t="shared" si="43"/>
        <v>89</v>
      </c>
      <c r="AS91" s="375" t="str">
        <f t="shared" si="34"/>
        <v/>
      </c>
      <c r="AT91" s="375" t="str">
        <f t="shared" si="35"/>
        <v/>
      </c>
      <c r="AU91" s="375" t="str">
        <f t="shared" si="36"/>
        <v/>
      </c>
      <c r="AV91" s="375" t="str">
        <f t="shared" si="37"/>
        <v/>
      </c>
      <c r="AW91" s="375" t="str">
        <f t="shared" si="38"/>
        <v/>
      </c>
      <c r="AX91" s="375" t="str">
        <f t="shared" si="39"/>
        <v/>
      </c>
      <c r="AY91" s="375" t="str">
        <f t="shared" si="40"/>
        <v/>
      </c>
      <c r="BC91" t="str">
        <f>IF(BK91&lt;&gt;"",MAX(BC$3:BC90)+1,"")</f>
        <v/>
      </c>
      <c r="BD91" t="str">
        <f>IF(BL91&lt;&gt;"",MAX(BD$3:BD90)+1,"")</f>
        <v/>
      </c>
      <c r="BE91" t="str">
        <f>IF(BM91&lt;&gt;"",MAX(BE$3:BE90)+1,"")</f>
        <v/>
      </c>
      <c r="BF91" t="str">
        <f>IF(BN91&lt;&gt;"",MAX(BF$3:BF90)+1,"")</f>
        <v/>
      </c>
      <c r="BG91" t="str">
        <f>IF(BO91&lt;&gt;"",MAX(BG$3:BG90)+1,"")</f>
        <v/>
      </c>
      <c r="BH91" t="str">
        <f>IF(BP91&lt;&gt;"",MAX(BH$3:BH90)+1,"")</f>
        <v/>
      </c>
      <c r="BI91" t="str">
        <f>IF(BQ91&lt;&gt;"",MAX(BI$3:BI90)+1,"")</f>
        <v/>
      </c>
      <c r="BK91" t="str">
        <f>IF(B91&lt;&gt;"",IF(COUNTIF(BK$3:BK90,B91)&gt;0,"",B91),"")</f>
        <v/>
      </c>
      <c r="BL91" t="str">
        <f>IF(C91&lt;&gt;"",IF(COUNTIF(BL$3:BL90,C91)&gt;0,"",C91),"")</f>
        <v/>
      </c>
      <c r="BM91" t="str">
        <f>IF(D91&lt;&gt;"",IF(COUNTIF(BM$3:BM90,D91)&gt;0,"",D91),"")</f>
        <v/>
      </c>
      <c r="BN91" t="str">
        <f>IF(E91&lt;&gt;"",IF(COUNTIF(BN$3:BN90,E91)&gt;0,"",E91),"")</f>
        <v/>
      </c>
      <c r="BO91" t="str">
        <f>IF(F91&lt;&gt;"",IF(COUNTIF(BO$3:BO90,F91)&gt;0,"",F91),"")</f>
        <v/>
      </c>
      <c r="BP91" t="str">
        <f>IF(G91&lt;&gt;"",IF(COUNTIF(BP$3:BP90,G91)&gt;0,"",G91),"")</f>
        <v/>
      </c>
      <c r="BQ91" t="str">
        <f>IF(H91&lt;&gt;"",IF(COUNTIF(BQ$3:BQ90,H91)&gt;0,"",H91),"")</f>
        <v/>
      </c>
    </row>
    <row r="92" spans="1:69" x14ac:dyDescent="0.2">
      <c r="A92" s="342" t="str">
        <f t="shared" si="28"/>
        <v/>
      </c>
      <c r="B92" s="345"/>
      <c r="C92" s="345"/>
      <c r="D92" s="345"/>
      <c r="E92" s="345"/>
      <c r="F92" s="345"/>
      <c r="G92" s="345"/>
      <c r="H92" s="345"/>
      <c r="I92" s="533"/>
      <c r="J92" s="516"/>
      <c r="K92" s="516"/>
      <c r="L92" s="531"/>
      <c r="M92" s="534"/>
      <c r="O92">
        <f t="shared" si="41"/>
        <v>90</v>
      </c>
      <c r="P92" s="375" t="str">
        <f t="shared" si="42"/>
        <v/>
      </c>
      <c r="Q92" s="375" t="str">
        <f t="shared" si="29"/>
        <v/>
      </c>
      <c r="R92" s="375" t="str">
        <f t="shared" si="30"/>
        <v/>
      </c>
      <c r="S92" s="375" t="str">
        <f t="shared" si="44"/>
        <v/>
      </c>
      <c r="T92" s="375" t="str">
        <f t="shared" si="31"/>
        <v/>
      </c>
      <c r="U92" s="375" t="str">
        <f t="shared" si="32"/>
        <v/>
      </c>
      <c r="V92" s="375" t="str">
        <f t="shared" si="33"/>
        <v/>
      </c>
      <c r="X92" t="str">
        <f>IF(AF92&lt;&gt;"",MAX(X$3:X91)+1,"")</f>
        <v/>
      </c>
      <c r="Y92" t="str">
        <f>IF(AG92&lt;&gt;"",MAX(Y$3:Y91)+1,"")</f>
        <v/>
      </c>
      <c r="Z92" t="str">
        <f>IF(AH92&lt;&gt;"",MAX(Z$3:Z91)+1,"")</f>
        <v/>
      </c>
      <c r="AA92" t="str">
        <f>IF(AI92&lt;&gt;"",MAX(AA$3:AA91)+1,"")</f>
        <v/>
      </c>
      <c r="AB92" t="str">
        <f>IF(AJ92&lt;&gt;"",MAX(AB$3:AB91)+1,"")</f>
        <v/>
      </c>
      <c r="AC92" t="str">
        <f>IF(AK92&lt;&gt;"",MAX(AC$3:AC91)+1,"")</f>
        <v/>
      </c>
      <c r="AD92" t="str">
        <f>IF(AL92&lt;&gt;"",MAX(AD$3:AD91)+1,"")</f>
        <v/>
      </c>
      <c r="AF92" t="str">
        <f>IF(B92="","",IF(COUNTIF(AF$3:$AI91,B92)=0,B92,""))</f>
        <v/>
      </c>
      <c r="AG92" t="str">
        <f>IF(C92&lt;&gt;"",IF(B92="","",IF($B92='Determinazione classe'!$D$55,IF(COUNTIF(AG$3:$AG91,$C92)=0,$C92,""),"")),"")</f>
        <v/>
      </c>
      <c r="AH92" t="str">
        <f>IF(D92&lt;&gt;"",IF(B92="","",IF(AND($B92='Determinazione classe'!$D$55,$C92='Determinazione classe'!$D$56),IF(COUNTIF(AH$3:AH91,$D92)=0,$D92,""),"")),"")</f>
        <v/>
      </c>
      <c r="AI92" t="str">
        <f>IF(E92&lt;&gt;"",IF(B92="","",IF(AND($B92='Determinazione classe'!$D$55,$C92='Determinazione classe'!$D$56,$D92='Determinazione classe'!$D$57),IF(COUNTIF(AI$3:AI91,$E92)=0,$E92,""),"")),"")</f>
        <v/>
      </c>
      <c r="AJ92" t="str">
        <f>IF(F92&lt;&gt;"",IF(B92="","",IF(AND($B92='Determinazione classe'!$D$55,$C92='Determinazione classe'!$D$56,$D92='Determinazione classe'!$D$57,$E92='Determinazione classe'!$D$58),IF(COUNTIF(AJ$3:AJ91,$F92)=0,$F92,""),"")),"")</f>
        <v/>
      </c>
      <c r="AK92" t="str">
        <f>IF(G92&lt;&gt;"",IF(B92="","",IF(AND($B92='Determinazione classe'!$D$55,$C92='Determinazione classe'!$D$56,$D92='Determinazione classe'!$D$57,$E92='Determinazione classe'!$D$58,$F92='Determinazione classe'!$D$59),IF(COUNTIF(AK$3:AK91,$G92)=0,$G92,""),"")),"")</f>
        <v/>
      </c>
      <c r="AL92" t="str">
        <f>IF(H92&lt;&gt;"",IF(B92="","",IF(AND($B92='Determinazione classe'!$D$55,$C92='Determinazione classe'!$D$56,$D92='Determinazione classe'!$D$57,$E92='Determinazione classe'!$D$58,$F92='Determinazione classe'!$D$59,$G92='Determinazione classe'!$D$60),IF(COUNTIF(AL$3:AL91,$H92)=0,$H92,""),"")),"")</f>
        <v/>
      </c>
      <c r="AR92">
        <f t="shared" si="43"/>
        <v>90</v>
      </c>
      <c r="AS92" s="375" t="str">
        <f t="shared" si="34"/>
        <v/>
      </c>
      <c r="AT92" s="375" t="str">
        <f t="shared" si="35"/>
        <v/>
      </c>
      <c r="AU92" s="375" t="str">
        <f t="shared" si="36"/>
        <v/>
      </c>
      <c r="AV92" s="375" t="str">
        <f t="shared" si="37"/>
        <v/>
      </c>
      <c r="AW92" s="375" t="str">
        <f t="shared" si="38"/>
        <v/>
      </c>
      <c r="AX92" s="375" t="str">
        <f t="shared" si="39"/>
        <v/>
      </c>
      <c r="AY92" s="375" t="str">
        <f t="shared" si="40"/>
        <v/>
      </c>
      <c r="BC92" t="str">
        <f>IF(BK92&lt;&gt;"",MAX(BC$3:BC91)+1,"")</f>
        <v/>
      </c>
      <c r="BD92" t="str">
        <f>IF(BL92&lt;&gt;"",MAX(BD$3:BD91)+1,"")</f>
        <v/>
      </c>
      <c r="BE92" t="str">
        <f>IF(BM92&lt;&gt;"",MAX(BE$3:BE91)+1,"")</f>
        <v/>
      </c>
      <c r="BF92" t="str">
        <f>IF(BN92&lt;&gt;"",MAX(BF$3:BF91)+1,"")</f>
        <v/>
      </c>
      <c r="BG92" t="str">
        <f>IF(BO92&lt;&gt;"",MAX(BG$3:BG91)+1,"")</f>
        <v/>
      </c>
      <c r="BH92" t="str">
        <f>IF(BP92&lt;&gt;"",MAX(BH$3:BH91)+1,"")</f>
        <v/>
      </c>
      <c r="BI92" t="str">
        <f>IF(BQ92&lt;&gt;"",MAX(BI$3:BI91)+1,"")</f>
        <v/>
      </c>
      <c r="BK92" t="str">
        <f>IF(B92&lt;&gt;"",IF(COUNTIF(BK$3:BK91,B92)&gt;0,"",B92),"")</f>
        <v/>
      </c>
      <c r="BL92" t="str">
        <f>IF(C92&lt;&gt;"",IF(COUNTIF(BL$3:BL91,C92)&gt;0,"",C92),"")</f>
        <v/>
      </c>
      <c r="BM92" t="str">
        <f>IF(D92&lt;&gt;"",IF(COUNTIF(BM$3:BM91,D92)&gt;0,"",D92),"")</f>
        <v/>
      </c>
      <c r="BN92" t="str">
        <f>IF(E92&lt;&gt;"",IF(COUNTIF(BN$3:BN91,E92)&gt;0,"",E92),"")</f>
        <v/>
      </c>
      <c r="BO92" t="str">
        <f>IF(F92&lt;&gt;"",IF(COUNTIF(BO$3:BO91,F92)&gt;0,"",F92),"")</f>
        <v/>
      </c>
      <c r="BP92" t="str">
        <f>IF(G92&lt;&gt;"",IF(COUNTIF(BP$3:BP91,G92)&gt;0,"",G92),"")</f>
        <v/>
      </c>
      <c r="BQ92" t="str">
        <f>IF(H92&lt;&gt;"",IF(COUNTIF(BQ$3:BQ91,H92)&gt;0,"",H92),"")</f>
        <v/>
      </c>
    </row>
    <row r="93" spans="1:69" x14ac:dyDescent="0.2">
      <c r="A93" s="342" t="str">
        <f t="shared" si="28"/>
        <v/>
      </c>
      <c r="B93" s="345"/>
      <c r="C93" s="345"/>
      <c r="D93" s="345"/>
      <c r="E93" s="345"/>
      <c r="F93" s="345"/>
      <c r="G93" s="345"/>
      <c r="H93" s="345"/>
      <c r="I93" s="533"/>
      <c r="J93" s="516"/>
      <c r="K93" s="516"/>
      <c r="L93" s="531"/>
      <c r="M93" s="534"/>
      <c r="O93">
        <f t="shared" si="41"/>
        <v>91</v>
      </c>
      <c r="P93" s="375" t="str">
        <f t="shared" si="42"/>
        <v/>
      </c>
      <c r="Q93" s="375" t="str">
        <f t="shared" si="29"/>
        <v/>
      </c>
      <c r="R93" s="375" t="str">
        <f t="shared" si="30"/>
        <v/>
      </c>
      <c r="S93" s="375" t="str">
        <f t="shared" si="44"/>
        <v/>
      </c>
      <c r="T93" s="375" t="str">
        <f t="shared" si="31"/>
        <v/>
      </c>
      <c r="U93" s="375" t="str">
        <f t="shared" si="32"/>
        <v/>
      </c>
      <c r="V93" s="375" t="str">
        <f t="shared" si="33"/>
        <v/>
      </c>
      <c r="X93" t="str">
        <f>IF(AF93&lt;&gt;"",MAX(X$3:X92)+1,"")</f>
        <v/>
      </c>
      <c r="Y93" t="str">
        <f>IF(AG93&lt;&gt;"",MAX(Y$3:Y92)+1,"")</f>
        <v/>
      </c>
      <c r="Z93" t="str">
        <f>IF(AH93&lt;&gt;"",MAX(Z$3:Z92)+1,"")</f>
        <v/>
      </c>
      <c r="AA93" t="str">
        <f>IF(AI93&lt;&gt;"",MAX(AA$3:AA92)+1,"")</f>
        <v/>
      </c>
      <c r="AB93" t="str">
        <f>IF(AJ93&lt;&gt;"",MAX(AB$3:AB92)+1,"")</f>
        <v/>
      </c>
      <c r="AC93" t="str">
        <f>IF(AK93&lt;&gt;"",MAX(AC$3:AC92)+1,"")</f>
        <v/>
      </c>
      <c r="AD93" t="str">
        <f>IF(AL93&lt;&gt;"",MAX(AD$3:AD92)+1,"")</f>
        <v/>
      </c>
      <c r="AF93" t="str">
        <f>IF(B93="","",IF(COUNTIF(AF$3:$AI92,B93)=0,B93,""))</f>
        <v/>
      </c>
      <c r="AG93" t="str">
        <f>IF(C93&lt;&gt;"",IF(B93="","",IF($B93='Determinazione classe'!$D$55,IF(COUNTIF(AG$3:$AG92,$C93)=0,$C93,""),"")),"")</f>
        <v/>
      </c>
      <c r="AH93" t="str">
        <f>IF(D93&lt;&gt;"",IF(B93="","",IF(AND($B93='Determinazione classe'!$D$55,$C93='Determinazione classe'!$D$56),IF(COUNTIF(AH$3:AH92,$D93)=0,$D93,""),"")),"")</f>
        <v/>
      </c>
      <c r="AI93" t="str">
        <f>IF(E93&lt;&gt;"",IF(B93="","",IF(AND($B93='Determinazione classe'!$D$55,$C93='Determinazione classe'!$D$56,$D93='Determinazione classe'!$D$57),IF(COUNTIF(AI$3:AI92,$E93)=0,$E93,""),"")),"")</f>
        <v/>
      </c>
      <c r="AJ93" t="str">
        <f>IF(F93&lt;&gt;"",IF(B93="","",IF(AND($B93='Determinazione classe'!$D$55,$C93='Determinazione classe'!$D$56,$D93='Determinazione classe'!$D$57,$E93='Determinazione classe'!$D$58),IF(COUNTIF(AJ$3:AJ92,$F93)=0,$F93,""),"")),"")</f>
        <v/>
      </c>
      <c r="AK93" t="str">
        <f>IF(G93&lt;&gt;"",IF(B93="","",IF(AND($B93='Determinazione classe'!$D$55,$C93='Determinazione classe'!$D$56,$D93='Determinazione classe'!$D$57,$E93='Determinazione classe'!$D$58,$F93='Determinazione classe'!$D$59),IF(COUNTIF(AK$3:AK92,$G93)=0,$G93,""),"")),"")</f>
        <v/>
      </c>
      <c r="AL93" t="str">
        <f>IF(H93&lt;&gt;"",IF(B93="","",IF(AND($B93='Determinazione classe'!$D$55,$C93='Determinazione classe'!$D$56,$D93='Determinazione classe'!$D$57,$E93='Determinazione classe'!$D$58,$F93='Determinazione classe'!$D$59,$G93='Determinazione classe'!$D$60),IF(COUNTIF(AL$3:AL92,$H93)=0,$H93,""),"")),"")</f>
        <v/>
      </c>
      <c r="AR93">
        <f t="shared" si="43"/>
        <v>91</v>
      </c>
      <c r="AS93" s="375" t="str">
        <f t="shared" si="34"/>
        <v/>
      </c>
      <c r="AT93" s="375" t="str">
        <f t="shared" si="35"/>
        <v/>
      </c>
      <c r="AU93" s="375" t="str">
        <f t="shared" si="36"/>
        <v/>
      </c>
      <c r="AV93" s="375" t="str">
        <f t="shared" si="37"/>
        <v/>
      </c>
      <c r="AW93" s="375" t="str">
        <f t="shared" si="38"/>
        <v/>
      </c>
      <c r="AX93" s="375" t="str">
        <f t="shared" si="39"/>
        <v/>
      </c>
      <c r="AY93" s="375" t="str">
        <f t="shared" si="40"/>
        <v/>
      </c>
      <c r="BC93" t="str">
        <f>IF(BK93&lt;&gt;"",MAX(BC$3:BC92)+1,"")</f>
        <v/>
      </c>
      <c r="BD93" t="str">
        <f>IF(BL93&lt;&gt;"",MAX(BD$3:BD92)+1,"")</f>
        <v/>
      </c>
      <c r="BE93" t="str">
        <f>IF(BM93&lt;&gt;"",MAX(BE$3:BE92)+1,"")</f>
        <v/>
      </c>
      <c r="BF93" t="str">
        <f>IF(BN93&lt;&gt;"",MAX(BF$3:BF92)+1,"")</f>
        <v/>
      </c>
      <c r="BG93" t="str">
        <f>IF(BO93&lt;&gt;"",MAX(BG$3:BG92)+1,"")</f>
        <v/>
      </c>
      <c r="BH93" t="str">
        <f>IF(BP93&lt;&gt;"",MAX(BH$3:BH92)+1,"")</f>
        <v/>
      </c>
      <c r="BI93" t="str">
        <f>IF(BQ93&lt;&gt;"",MAX(BI$3:BI92)+1,"")</f>
        <v/>
      </c>
      <c r="BK93" t="str">
        <f>IF(B93&lt;&gt;"",IF(COUNTIF(BK$3:BK92,B93)&gt;0,"",B93),"")</f>
        <v/>
      </c>
      <c r="BL93" t="str">
        <f>IF(C93&lt;&gt;"",IF(COUNTIF(BL$3:BL92,C93)&gt;0,"",C93),"")</f>
        <v/>
      </c>
      <c r="BM93" t="str">
        <f>IF(D93&lt;&gt;"",IF(COUNTIF(BM$3:BM92,D93)&gt;0,"",D93),"")</f>
        <v/>
      </c>
      <c r="BN93" t="str">
        <f>IF(E93&lt;&gt;"",IF(COUNTIF(BN$3:BN92,E93)&gt;0,"",E93),"")</f>
        <v/>
      </c>
      <c r="BO93" t="str">
        <f>IF(F93&lt;&gt;"",IF(COUNTIF(BO$3:BO92,F93)&gt;0,"",F93),"")</f>
        <v/>
      </c>
      <c r="BP93" t="str">
        <f>IF(G93&lt;&gt;"",IF(COUNTIF(BP$3:BP92,G93)&gt;0,"",G93),"")</f>
        <v/>
      </c>
      <c r="BQ93" t="str">
        <f>IF(H93&lt;&gt;"",IF(COUNTIF(BQ$3:BQ92,H93)&gt;0,"",H93),"")</f>
        <v/>
      </c>
    </row>
    <row r="94" spans="1:69" x14ac:dyDescent="0.2">
      <c r="A94" s="342" t="str">
        <f t="shared" si="28"/>
        <v/>
      </c>
      <c r="B94" s="345"/>
      <c r="C94" s="345"/>
      <c r="D94" s="345"/>
      <c r="E94" s="345"/>
      <c r="F94" s="345"/>
      <c r="G94" s="345"/>
      <c r="H94" s="345"/>
      <c r="I94" s="533"/>
      <c r="J94" s="516"/>
      <c r="K94" s="516"/>
      <c r="L94" s="531"/>
      <c r="M94" s="534"/>
      <c r="O94">
        <f t="shared" si="41"/>
        <v>92</v>
      </c>
      <c r="P94" s="375" t="str">
        <f t="shared" si="42"/>
        <v/>
      </c>
      <c r="Q94" s="375" t="str">
        <f t="shared" si="29"/>
        <v/>
      </c>
      <c r="R94" s="375" t="str">
        <f t="shared" si="30"/>
        <v/>
      </c>
      <c r="S94" s="375" t="str">
        <f t="shared" si="44"/>
        <v/>
      </c>
      <c r="T94" s="375" t="str">
        <f t="shared" si="31"/>
        <v/>
      </c>
      <c r="U94" s="375" t="str">
        <f t="shared" si="32"/>
        <v/>
      </c>
      <c r="V94" s="375" t="str">
        <f t="shared" si="33"/>
        <v/>
      </c>
      <c r="X94" t="str">
        <f>IF(AF94&lt;&gt;"",MAX(X$3:X93)+1,"")</f>
        <v/>
      </c>
      <c r="Y94" t="str">
        <f>IF(AG94&lt;&gt;"",MAX(Y$3:Y93)+1,"")</f>
        <v/>
      </c>
      <c r="Z94" t="str">
        <f>IF(AH94&lt;&gt;"",MAX(Z$3:Z93)+1,"")</f>
        <v/>
      </c>
      <c r="AA94" t="str">
        <f>IF(AI94&lt;&gt;"",MAX(AA$3:AA93)+1,"")</f>
        <v/>
      </c>
      <c r="AB94" t="str">
        <f>IF(AJ94&lt;&gt;"",MAX(AB$3:AB93)+1,"")</f>
        <v/>
      </c>
      <c r="AC94" t="str">
        <f>IF(AK94&lt;&gt;"",MAX(AC$3:AC93)+1,"")</f>
        <v/>
      </c>
      <c r="AD94" t="str">
        <f>IF(AL94&lt;&gt;"",MAX(AD$3:AD93)+1,"")</f>
        <v/>
      </c>
      <c r="AF94" t="str">
        <f>IF(B94="","",IF(COUNTIF(AF$3:$AI93,B94)=0,B94,""))</f>
        <v/>
      </c>
      <c r="AG94" t="str">
        <f>IF(C94&lt;&gt;"",IF(B94="","",IF($B94='Determinazione classe'!$D$55,IF(COUNTIF(AG$3:$AG93,$C94)=0,$C94,""),"")),"")</f>
        <v/>
      </c>
      <c r="AH94" t="str">
        <f>IF(D94&lt;&gt;"",IF(B94="","",IF(AND($B94='Determinazione classe'!$D$55,$C94='Determinazione classe'!$D$56),IF(COUNTIF(AH$3:AH93,$D94)=0,$D94,""),"")),"")</f>
        <v/>
      </c>
      <c r="AI94" t="str">
        <f>IF(E94&lt;&gt;"",IF(B94="","",IF(AND($B94='Determinazione classe'!$D$55,$C94='Determinazione classe'!$D$56,$D94='Determinazione classe'!$D$57),IF(COUNTIF(AI$3:AI93,$E94)=0,$E94,""),"")),"")</f>
        <v/>
      </c>
      <c r="AJ94" t="str">
        <f>IF(F94&lt;&gt;"",IF(B94="","",IF(AND($B94='Determinazione classe'!$D$55,$C94='Determinazione classe'!$D$56,$D94='Determinazione classe'!$D$57,$E94='Determinazione classe'!$D$58),IF(COUNTIF(AJ$3:AJ93,$F94)=0,$F94,""),"")),"")</f>
        <v/>
      </c>
      <c r="AK94" t="str">
        <f>IF(G94&lt;&gt;"",IF(B94="","",IF(AND($B94='Determinazione classe'!$D$55,$C94='Determinazione classe'!$D$56,$D94='Determinazione classe'!$D$57,$E94='Determinazione classe'!$D$58,$F94='Determinazione classe'!$D$59),IF(COUNTIF(AK$3:AK93,$G94)=0,$G94,""),"")),"")</f>
        <v/>
      </c>
      <c r="AL94" t="str">
        <f>IF(H94&lt;&gt;"",IF(B94="","",IF(AND($B94='Determinazione classe'!$D$55,$C94='Determinazione classe'!$D$56,$D94='Determinazione classe'!$D$57,$E94='Determinazione classe'!$D$58,$F94='Determinazione classe'!$D$59,$G94='Determinazione classe'!$D$60),IF(COUNTIF(AL$3:AL93,$H94)=0,$H94,""),"")),"")</f>
        <v/>
      </c>
      <c r="AR94">
        <f t="shared" si="43"/>
        <v>92</v>
      </c>
      <c r="AS94" s="375" t="str">
        <f t="shared" si="34"/>
        <v/>
      </c>
      <c r="AT94" s="375" t="str">
        <f t="shared" si="35"/>
        <v/>
      </c>
      <c r="AU94" s="375" t="str">
        <f t="shared" si="36"/>
        <v/>
      </c>
      <c r="AV94" s="375" t="str">
        <f t="shared" si="37"/>
        <v/>
      </c>
      <c r="AW94" s="375" t="str">
        <f t="shared" si="38"/>
        <v/>
      </c>
      <c r="AX94" s="375" t="str">
        <f t="shared" si="39"/>
        <v/>
      </c>
      <c r="AY94" s="375" t="str">
        <f t="shared" si="40"/>
        <v/>
      </c>
      <c r="BC94" t="str">
        <f>IF(BK94&lt;&gt;"",MAX(BC$3:BC93)+1,"")</f>
        <v/>
      </c>
      <c r="BD94" t="str">
        <f>IF(BL94&lt;&gt;"",MAX(BD$3:BD93)+1,"")</f>
        <v/>
      </c>
      <c r="BE94" t="str">
        <f>IF(BM94&lt;&gt;"",MAX(BE$3:BE93)+1,"")</f>
        <v/>
      </c>
      <c r="BF94" t="str">
        <f>IF(BN94&lt;&gt;"",MAX(BF$3:BF93)+1,"")</f>
        <v/>
      </c>
      <c r="BG94" t="str">
        <f>IF(BO94&lt;&gt;"",MAX(BG$3:BG93)+1,"")</f>
        <v/>
      </c>
      <c r="BH94" t="str">
        <f>IF(BP94&lt;&gt;"",MAX(BH$3:BH93)+1,"")</f>
        <v/>
      </c>
      <c r="BI94" t="str">
        <f>IF(BQ94&lt;&gt;"",MAX(BI$3:BI93)+1,"")</f>
        <v/>
      </c>
      <c r="BK94" t="str">
        <f>IF(B94&lt;&gt;"",IF(COUNTIF(BK$3:BK93,B94)&gt;0,"",B94),"")</f>
        <v/>
      </c>
      <c r="BL94" t="str">
        <f>IF(C94&lt;&gt;"",IF(COUNTIF(BL$3:BL93,C94)&gt;0,"",C94),"")</f>
        <v/>
      </c>
      <c r="BM94" t="str">
        <f>IF(D94&lt;&gt;"",IF(COUNTIF(BM$3:BM93,D94)&gt;0,"",D94),"")</f>
        <v/>
      </c>
      <c r="BN94" t="str">
        <f>IF(E94&lt;&gt;"",IF(COUNTIF(BN$3:BN93,E94)&gt;0,"",E94),"")</f>
        <v/>
      </c>
      <c r="BO94" t="str">
        <f>IF(F94&lt;&gt;"",IF(COUNTIF(BO$3:BO93,F94)&gt;0,"",F94),"")</f>
        <v/>
      </c>
      <c r="BP94" t="str">
        <f>IF(G94&lt;&gt;"",IF(COUNTIF(BP$3:BP93,G94)&gt;0,"",G94),"")</f>
        <v/>
      </c>
      <c r="BQ94" t="str">
        <f>IF(H94&lt;&gt;"",IF(COUNTIF(BQ$3:BQ93,H94)&gt;0,"",H94),"")</f>
        <v/>
      </c>
    </row>
    <row r="95" spans="1:69" x14ac:dyDescent="0.2">
      <c r="A95" s="342" t="str">
        <f t="shared" si="28"/>
        <v/>
      </c>
      <c r="B95" s="345"/>
      <c r="C95" s="345"/>
      <c r="D95" s="345"/>
      <c r="E95" s="345"/>
      <c r="F95" s="345"/>
      <c r="G95" s="345"/>
      <c r="H95" s="345"/>
      <c r="I95" s="533"/>
      <c r="J95" s="516"/>
      <c r="K95" s="516"/>
      <c r="L95" s="531"/>
      <c r="M95" s="534"/>
      <c r="O95">
        <f t="shared" si="41"/>
        <v>93</v>
      </c>
      <c r="P95" s="375" t="str">
        <f t="shared" si="42"/>
        <v/>
      </c>
      <c r="Q95" s="375" t="str">
        <f t="shared" si="29"/>
        <v/>
      </c>
      <c r="R95" s="375" t="str">
        <f t="shared" si="30"/>
        <v/>
      </c>
      <c r="S95" s="375" t="str">
        <f t="shared" si="44"/>
        <v/>
      </c>
      <c r="T95" s="375" t="str">
        <f t="shared" si="31"/>
        <v/>
      </c>
      <c r="U95" s="375" t="str">
        <f t="shared" si="32"/>
        <v/>
      </c>
      <c r="V95" s="375" t="str">
        <f t="shared" si="33"/>
        <v/>
      </c>
      <c r="X95" t="str">
        <f>IF(AF95&lt;&gt;"",MAX(X$3:X94)+1,"")</f>
        <v/>
      </c>
      <c r="Y95" t="str">
        <f>IF(AG95&lt;&gt;"",MAX(Y$3:Y94)+1,"")</f>
        <v/>
      </c>
      <c r="Z95" t="str">
        <f>IF(AH95&lt;&gt;"",MAX(Z$3:Z94)+1,"")</f>
        <v/>
      </c>
      <c r="AA95" t="str">
        <f>IF(AI95&lt;&gt;"",MAX(AA$3:AA94)+1,"")</f>
        <v/>
      </c>
      <c r="AB95" t="str">
        <f>IF(AJ95&lt;&gt;"",MAX(AB$3:AB94)+1,"")</f>
        <v/>
      </c>
      <c r="AC95" t="str">
        <f>IF(AK95&lt;&gt;"",MAX(AC$3:AC94)+1,"")</f>
        <v/>
      </c>
      <c r="AD95" t="str">
        <f>IF(AL95&lt;&gt;"",MAX(AD$3:AD94)+1,"")</f>
        <v/>
      </c>
      <c r="AF95" t="str">
        <f>IF(B95="","",IF(COUNTIF(AF$3:$AI94,B95)=0,B95,""))</f>
        <v/>
      </c>
      <c r="AG95" t="str">
        <f>IF(C95&lt;&gt;"",IF(B95="","",IF($B95='Determinazione classe'!$D$55,IF(COUNTIF(AG$3:$AG94,$C95)=0,$C95,""),"")),"")</f>
        <v/>
      </c>
      <c r="AH95" t="str">
        <f>IF(D95&lt;&gt;"",IF(B95="","",IF(AND($B95='Determinazione classe'!$D$55,$C95='Determinazione classe'!$D$56),IF(COUNTIF(AH$3:AH94,$D95)=0,$D95,""),"")),"")</f>
        <v/>
      </c>
      <c r="AI95" t="str">
        <f>IF(E95&lt;&gt;"",IF(B95="","",IF(AND($B95='Determinazione classe'!$D$55,$C95='Determinazione classe'!$D$56,$D95='Determinazione classe'!$D$57),IF(COUNTIF(AI$3:AI94,$E95)=0,$E95,""),"")),"")</f>
        <v/>
      </c>
      <c r="AJ95" t="str">
        <f>IF(F95&lt;&gt;"",IF(B95="","",IF(AND($B95='Determinazione classe'!$D$55,$C95='Determinazione classe'!$D$56,$D95='Determinazione classe'!$D$57,$E95='Determinazione classe'!$D$58),IF(COUNTIF(AJ$3:AJ94,$F95)=0,$F95,""),"")),"")</f>
        <v/>
      </c>
      <c r="AK95" t="str">
        <f>IF(G95&lt;&gt;"",IF(B95="","",IF(AND($B95='Determinazione classe'!$D$55,$C95='Determinazione classe'!$D$56,$D95='Determinazione classe'!$D$57,$E95='Determinazione classe'!$D$58,$F95='Determinazione classe'!$D$59),IF(COUNTIF(AK$3:AK94,$G95)=0,$G95,""),"")),"")</f>
        <v/>
      </c>
      <c r="AL95" t="str">
        <f>IF(H95&lt;&gt;"",IF(B95="","",IF(AND($B95='Determinazione classe'!$D$55,$C95='Determinazione classe'!$D$56,$D95='Determinazione classe'!$D$57,$E95='Determinazione classe'!$D$58,$F95='Determinazione classe'!$D$59,$G95='Determinazione classe'!$D$60),IF(COUNTIF(AL$3:AL94,$H95)=0,$H95,""),"")),"")</f>
        <v/>
      </c>
      <c r="AR95">
        <f t="shared" si="43"/>
        <v>93</v>
      </c>
      <c r="AS95" s="375" t="str">
        <f t="shared" si="34"/>
        <v/>
      </c>
      <c r="AT95" s="375" t="str">
        <f t="shared" si="35"/>
        <v/>
      </c>
      <c r="AU95" s="375" t="str">
        <f t="shared" si="36"/>
        <v/>
      </c>
      <c r="AV95" s="375" t="str">
        <f t="shared" si="37"/>
        <v/>
      </c>
      <c r="AW95" s="375" t="str">
        <f t="shared" si="38"/>
        <v/>
      </c>
      <c r="AX95" s="375" t="str">
        <f t="shared" si="39"/>
        <v/>
      </c>
      <c r="AY95" s="375" t="str">
        <f t="shared" si="40"/>
        <v/>
      </c>
      <c r="BC95" t="str">
        <f>IF(BK95&lt;&gt;"",MAX(BC$3:BC94)+1,"")</f>
        <v/>
      </c>
      <c r="BD95" t="str">
        <f>IF(BL95&lt;&gt;"",MAX(BD$3:BD94)+1,"")</f>
        <v/>
      </c>
      <c r="BE95" t="str">
        <f>IF(BM95&lt;&gt;"",MAX(BE$3:BE94)+1,"")</f>
        <v/>
      </c>
      <c r="BF95" t="str">
        <f>IF(BN95&lt;&gt;"",MAX(BF$3:BF94)+1,"")</f>
        <v/>
      </c>
      <c r="BG95" t="str">
        <f>IF(BO95&lt;&gt;"",MAX(BG$3:BG94)+1,"")</f>
        <v/>
      </c>
      <c r="BH95" t="str">
        <f>IF(BP95&lt;&gt;"",MAX(BH$3:BH94)+1,"")</f>
        <v/>
      </c>
      <c r="BI95" t="str">
        <f>IF(BQ95&lt;&gt;"",MAX(BI$3:BI94)+1,"")</f>
        <v/>
      </c>
      <c r="BK95" t="str">
        <f>IF(B95&lt;&gt;"",IF(COUNTIF(BK$3:BK94,B95)&gt;0,"",B95),"")</f>
        <v/>
      </c>
      <c r="BL95" t="str">
        <f>IF(C95&lt;&gt;"",IF(COUNTIF(BL$3:BL94,C95)&gt;0,"",C95),"")</f>
        <v/>
      </c>
      <c r="BM95" t="str">
        <f>IF(D95&lt;&gt;"",IF(COUNTIF(BM$3:BM94,D95)&gt;0,"",D95),"")</f>
        <v/>
      </c>
      <c r="BN95" t="str">
        <f>IF(E95&lt;&gt;"",IF(COUNTIF(BN$3:BN94,E95)&gt;0,"",E95),"")</f>
        <v/>
      </c>
      <c r="BO95" t="str">
        <f>IF(F95&lt;&gt;"",IF(COUNTIF(BO$3:BO94,F95)&gt;0,"",F95),"")</f>
        <v/>
      </c>
      <c r="BP95" t="str">
        <f>IF(G95&lt;&gt;"",IF(COUNTIF(BP$3:BP94,G95)&gt;0,"",G95),"")</f>
        <v/>
      </c>
      <c r="BQ95" t="str">
        <f>IF(H95&lt;&gt;"",IF(COUNTIF(BQ$3:BQ94,H95)&gt;0,"",H95),"")</f>
        <v/>
      </c>
    </row>
    <row r="96" spans="1:69" x14ac:dyDescent="0.2">
      <c r="A96" s="342" t="str">
        <f t="shared" si="28"/>
        <v/>
      </c>
      <c r="B96" s="345"/>
      <c r="C96" s="345"/>
      <c r="D96" s="345"/>
      <c r="E96" s="345"/>
      <c r="F96" s="345"/>
      <c r="G96" s="345"/>
      <c r="H96" s="345"/>
      <c r="I96" s="533"/>
      <c r="J96" s="516"/>
      <c r="K96" s="516"/>
      <c r="L96" s="531"/>
      <c r="M96" s="534"/>
      <c r="O96">
        <f t="shared" si="41"/>
        <v>94</v>
      </c>
      <c r="P96" s="375" t="str">
        <f t="shared" si="42"/>
        <v/>
      </c>
      <c r="Q96" s="375" t="str">
        <f t="shared" si="29"/>
        <v/>
      </c>
      <c r="R96" s="375" t="str">
        <f t="shared" si="30"/>
        <v/>
      </c>
      <c r="S96" s="375" t="str">
        <f t="shared" si="44"/>
        <v/>
      </c>
      <c r="T96" s="375" t="str">
        <f t="shared" si="31"/>
        <v/>
      </c>
      <c r="U96" s="375" t="str">
        <f t="shared" si="32"/>
        <v/>
      </c>
      <c r="V96" s="375" t="str">
        <f t="shared" si="33"/>
        <v/>
      </c>
      <c r="X96" t="str">
        <f>IF(AF96&lt;&gt;"",MAX(X$3:X95)+1,"")</f>
        <v/>
      </c>
      <c r="Y96" t="str">
        <f>IF(AG96&lt;&gt;"",MAX(Y$3:Y95)+1,"")</f>
        <v/>
      </c>
      <c r="Z96" t="str">
        <f>IF(AH96&lt;&gt;"",MAX(Z$3:Z95)+1,"")</f>
        <v/>
      </c>
      <c r="AA96" t="str">
        <f>IF(AI96&lt;&gt;"",MAX(AA$3:AA95)+1,"")</f>
        <v/>
      </c>
      <c r="AB96" t="str">
        <f>IF(AJ96&lt;&gt;"",MAX(AB$3:AB95)+1,"")</f>
        <v/>
      </c>
      <c r="AC96" t="str">
        <f>IF(AK96&lt;&gt;"",MAX(AC$3:AC95)+1,"")</f>
        <v/>
      </c>
      <c r="AD96" t="str">
        <f>IF(AL96&lt;&gt;"",MAX(AD$3:AD95)+1,"")</f>
        <v/>
      </c>
      <c r="AF96" t="str">
        <f>IF(B96="","",IF(COUNTIF(AF$3:$AI95,B96)=0,B96,""))</f>
        <v/>
      </c>
      <c r="AG96" t="str">
        <f>IF(C96&lt;&gt;"",IF(B96="","",IF($B96='Determinazione classe'!$D$55,IF(COUNTIF(AG$3:$AG95,$C96)=0,$C96,""),"")),"")</f>
        <v/>
      </c>
      <c r="AH96" t="str">
        <f>IF(D96&lt;&gt;"",IF(B96="","",IF(AND($B96='Determinazione classe'!$D$55,$C96='Determinazione classe'!$D$56),IF(COUNTIF(AH$3:AH95,$D96)=0,$D96,""),"")),"")</f>
        <v/>
      </c>
      <c r="AI96" t="str">
        <f>IF(E96&lt;&gt;"",IF(B96="","",IF(AND($B96='Determinazione classe'!$D$55,$C96='Determinazione classe'!$D$56,$D96='Determinazione classe'!$D$57),IF(COUNTIF(AI$3:AI95,$E96)=0,$E96,""),"")),"")</f>
        <v/>
      </c>
      <c r="AJ96" t="str">
        <f>IF(F96&lt;&gt;"",IF(B96="","",IF(AND($B96='Determinazione classe'!$D$55,$C96='Determinazione classe'!$D$56,$D96='Determinazione classe'!$D$57,$E96='Determinazione classe'!$D$58),IF(COUNTIF(AJ$3:AJ95,$F96)=0,$F96,""),"")),"")</f>
        <v/>
      </c>
      <c r="AK96" t="str">
        <f>IF(G96&lt;&gt;"",IF(B96="","",IF(AND($B96='Determinazione classe'!$D$55,$C96='Determinazione classe'!$D$56,$D96='Determinazione classe'!$D$57,$E96='Determinazione classe'!$D$58,$F96='Determinazione classe'!$D$59),IF(COUNTIF(AK$3:AK95,$G96)=0,$G96,""),"")),"")</f>
        <v/>
      </c>
      <c r="AL96" t="str">
        <f>IF(H96&lt;&gt;"",IF(B96="","",IF(AND($B96='Determinazione classe'!$D$55,$C96='Determinazione classe'!$D$56,$D96='Determinazione classe'!$D$57,$E96='Determinazione classe'!$D$58,$F96='Determinazione classe'!$D$59,$G96='Determinazione classe'!$D$60),IF(COUNTIF(AL$3:AL95,$H96)=0,$H96,""),"")),"")</f>
        <v/>
      </c>
      <c r="AR96">
        <f t="shared" si="43"/>
        <v>94</v>
      </c>
      <c r="AS96" s="375" t="str">
        <f t="shared" si="34"/>
        <v/>
      </c>
      <c r="AT96" s="375" t="str">
        <f t="shared" si="35"/>
        <v/>
      </c>
      <c r="AU96" s="375" t="str">
        <f t="shared" si="36"/>
        <v/>
      </c>
      <c r="AV96" s="375" t="str">
        <f t="shared" si="37"/>
        <v/>
      </c>
      <c r="AW96" s="375" t="str">
        <f t="shared" si="38"/>
        <v/>
      </c>
      <c r="AX96" s="375" t="str">
        <f t="shared" si="39"/>
        <v/>
      </c>
      <c r="AY96" s="375" t="str">
        <f t="shared" si="40"/>
        <v/>
      </c>
      <c r="BC96" t="str">
        <f>IF(BK96&lt;&gt;"",MAX(BC$3:BC95)+1,"")</f>
        <v/>
      </c>
      <c r="BD96" t="str">
        <f>IF(BL96&lt;&gt;"",MAX(BD$3:BD95)+1,"")</f>
        <v/>
      </c>
      <c r="BE96" t="str">
        <f>IF(BM96&lt;&gt;"",MAX(BE$3:BE95)+1,"")</f>
        <v/>
      </c>
      <c r="BF96" t="str">
        <f>IF(BN96&lt;&gt;"",MAX(BF$3:BF95)+1,"")</f>
        <v/>
      </c>
      <c r="BG96" t="str">
        <f>IF(BO96&lt;&gt;"",MAX(BG$3:BG95)+1,"")</f>
        <v/>
      </c>
      <c r="BH96" t="str">
        <f>IF(BP96&lt;&gt;"",MAX(BH$3:BH95)+1,"")</f>
        <v/>
      </c>
      <c r="BI96" t="str">
        <f>IF(BQ96&lt;&gt;"",MAX(BI$3:BI95)+1,"")</f>
        <v/>
      </c>
      <c r="BK96" t="str">
        <f>IF(B96&lt;&gt;"",IF(COUNTIF(BK$3:BK95,B96)&gt;0,"",B96),"")</f>
        <v/>
      </c>
      <c r="BL96" t="str">
        <f>IF(C96&lt;&gt;"",IF(COUNTIF(BL$3:BL95,C96)&gt;0,"",C96),"")</f>
        <v/>
      </c>
      <c r="BM96" t="str">
        <f>IF(D96&lt;&gt;"",IF(COUNTIF(BM$3:BM95,D96)&gt;0,"",D96),"")</f>
        <v/>
      </c>
      <c r="BN96" t="str">
        <f>IF(E96&lt;&gt;"",IF(COUNTIF(BN$3:BN95,E96)&gt;0,"",E96),"")</f>
        <v/>
      </c>
      <c r="BO96" t="str">
        <f>IF(F96&lt;&gt;"",IF(COUNTIF(BO$3:BO95,F96)&gt;0,"",F96),"")</f>
        <v/>
      </c>
      <c r="BP96" t="str">
        <f>IF(G96&lt;&gt;"",IF(COUNTIF(BP$3:BP95,G96)&gt;0,"",G96),"")</f>
        <v/>
      </c>
      <c r="BQ96" t="str">
        <f>IF(H96&lt;&gt;"",IF(COUNTIF(BQ$3:BQ95,H96)&gt;0,"",H96),"")</f>
        <v/>
      </c>
    </row>
    <row r="97" spans="1:69" x14ac:dyDescent="0.2">
      <c r="A97" s="342" t="str">
        <f t="shared" si="28"/>
        <v/>
      </c>
      <c r="B97" s="345"/>
      <c r="C97" s="345"/>
      <c r="D97" s="345"/>
      <c r="E97" s="345"/>
      <c r="F97" s="345"/>
      <c r="G97" s="345"/>
      <c r="H97" s="345"/>
      <c r="I97" s="533"/>
      <c r="J97" s="516"/>
      <c r="K97" s="516"/>
      <c r="L97" s="531"/>
      <c r="M97" s="534"/>
      <c r="O97">
        <f t="shared" si="41"/>
        <v>95</v>
      </c>
      <c r="P97" s="375" t="str">
        <f t="shared" si="42"/>
        <v/>
      </c>
      <c r="Q97" s="375" t="str">
        <f t="shared" si="29"/>
        <v/>
      </c>
      <c r="R97" s="375" t="str">
        <f t="shared" si="30"/>
        <v/>
      </c>
      <c r="S97" s="375" t="str">
        <f t="shared" si="44"/>
        <v/>
      </c>
      <c r="T97" s="375" t="str">
        <f t="shared" si="31"/>
        <v/>
      </c>
      <c r="U97" s="375" t="str">
        <f t="shared" si="32"/>
        <v/>
      </c>
      <c r="V97" s="375" t="str">
        <f t="shared" si="33"/>
        <v/>
      </c>
      <c r="X97" t="str">
        <f>IF(AF97&lt;&gt;"",MAX(X$3:X96)+1,"")</f>
        <v/>
      </c>
      <c r="Y97" t="str">
        <f>IF(AG97&lt;&gt;"",MAX(Y$3:Y96)+1,"")</f>
        <v/>
      </c>
      <c r="Z97" t="str">
        <f>IF(AH97&lt;&gt;"",MAX(Z$3:Z96)+1,"")</f>
        <v/>
      </c>
      <c r="AA97" t="str">
        <f>IF(AI97&lt;&gt;"",MAX(AA$3:AA96)+1,"")</f>
        <v/>
      </c>
      <c r="AB97" t="str">
        <f>IF(AJ97&lt;&gt;"",MAX(AB$3:AB96)+1,"")</f>
        <v/>
      </c>
      <c r="AC97" t="str">
        <f>IF(AK97&lt;&gt;"",MAX(AC$3:AC96)+1,"")</f>
        <v/>
      </c>
      <c r="AD97" t="str">
        <f>IF(AL97&lt;&gt;"",MAX(AD$3:AD96)+1,"")</f>
        <v/>
      </c>
      <c r="AF97" t="str">
        <f>IF(B97="","",IF(COUNTIF(AF$3:$AI96,B97)=0,B97,""))</f>
        <v/>
      </c>
      <c r="AG97" t="str">
        <f>IF(C97&lt;&gt;"",IF(B97="","",IF($B97='Determinazione classe'!$D$55,IF(COUNTIF(AG$3:$AG96,$C97)=0,$C97,""),"")),"")</f>
        <v/>
      </c>
      <c r="AH97" t="str">
        <f>IF(D97&lt;&gt;"",IF(B97="","",IF(AND($B97='Determinazione classe'!$D$55,$C97='Determinazione classe'!$D$56),IF(COUNTIF(AH$3:AH96,$D97)=0,$D97,""),"")),"")</f>
        <v/>
      </c>
      <c r="AI97" t="str">
        <f>IF(E97&lt;&gt;"",IF(B97="","",IF(AND($B97='Determinazione classe'!$D$55,$C97='Determinazione classe'!$D$56,$D97='Determinazione classe'!$D$57),IF(COUNTIF(AI$3:AI96,$E97)=0,$E97,""),"")),"")</f>
        <v/>
      </c>
      <c r="AJ97" t="str">
        <f>IF(F97&lt;&gt;"",IF(B97="","",IF(AND($B97='Determinazione classe'!$D$55,$C97='Determinazione classe'!$D$56,$D97='Determinazione classe'!$D$57,$E97='Determinazione classe'!$D$58),IF(COUNTIF(AJ$3:AJ96,$F97)=0,$F97,""),"")),"")</f>
        <v/>
      </c>
      <c r="AK97" t="str">
        <f>IF(G97&lt;&gt;"",IF(B97="","",IF(AND($B97='Determinazione classe'!$D$55,$C97='Determinazione classe'!$D$56,$D97='Determinazione classe'!$D$57,$E97='Determinazione classe'!$D$58,$F97='Determinazione classe'!$D$59),IF(COUNTIF(AK$3:AK96,$G97)=0,$G97,""),"")),"")</f>
        <v/>
      </c>
      <c r="AL97" t="str">
        <f>IF(H97&lt;&gt;"",IF(B97="","",IF(AND($B97='Determinazione classe'!$D$55,$C97='Determinazione classe'!$D$56,$D97='Determinazione classe'!$D$57,$E97='Determinazione classe'!$D$58,$F97='Determinazione classe'!$D$59,$G97='Determinazione classe'!$D$60),IF(COUNTIF(AL$3:AL96,$H97)=0,$H97,""),"")),"")</f>
        <v/>
      </c>
      <c r="AR97">
        <f t="shared" si="43"/>
        <v>95</v>
      </c>
      <c r="AS97" s="375" t="str">
        <f t="shared" si="34"/>
        <v/>
      </c>
      <c r="AT97" s="375" t="str">
        <f t="shared" si="35"/>
        <v/>
      </c>
      <c r="AU97" s="375" t="str">
        <f t="shared" si="36"/>
        <v/>
      </c>
      <c r="AV97" s="375" t="str">
        <f t="shared" si="37"/>
        <v/>
      </c>
      <c r="AW97" s="375" t="str">
        <f t="shared" si="38"/>
        <v/>
      </c>
      <c r="AX97" s="375" t="str">
        <f t="shared" si="39"/>
        <v/>
      </c>
      <c r="AY97" s="375" t="str">
        <f t="shared" si="40"/>
        <v/>
      </c>
      <c r="BC97" t="str">
        <f>IF(BK97&lt;&gt;"",MAX(BC$3:BC96)+1,"")</f>
        <v/>
      </c>
      <c r="BD97" t="str">
        <f>IF(BL97&lt;&gt;"",MAX(BD$3:BD96)+1,"")</f>
        <v/>
      </c>
      <c r="BE97" t="str">
        <f>IF(BM97&lt;&gt;"",MAX(BE$3:BE96)+1,"")</f>
        <v/>
      </c>
      <c r="BF97" t="str">
        <f>IF(BN97&lt;&gt;"",MAX(BF$3:BF96)+1,"")</f>
        <v/>
      </c>
      <c r="BG97" t="str">
        <f>IF(BO97&lt;&gt;"",MAX(BG$3:BG96)+1,"")</f>
        <v/>
      </c>
      <c r="BH97" t="str">
        <f>IF(BP97&lt;&gt;"",MAX(BH$3:BH96)+1,"")</f>
        <v/>
      </c>
      <c r="BI97" t="str">
        <f>IF(BQ97&lt;&gt;"",MAX(BI$3:BI96)+1,"")</f>
        <v/>
      </c>
      <c r="BK97" t="str">
        <f>IF(B97&lt;&gt;"",IF(COUNTIF(BK$3:BK96,B97)&gt;0,"",B97),"")</f>
        <v/>
      </c>
      <c r="BL97" t="str">
        <f>IF(C97&lt;&gt;"",IF(COUNTIF(BL$3:BL96,C97)&gt;0,"",C97),"")</f>
        <v/>
      </c>
      <c r="BM97" t="str">
        <f>IF(D97&lt;&gt;"",IF(COUNTIF(BM$3:BM96,D97)&gt;0,"",D97),"")</f>
        <v/>
      </c>
      <c r="BN97" t="str">
        <f>IF(E97&lt;&gt;"",IF(COUNTIF(BN$3:BN96,E97)&gt;0,"",E97),"")</f>
        <v/>
      </c>
      <c r="BO97" t="str">
        <f>IF(F97&lt;&gt;"",IF(COUNTIF(BO$3:BO96,F97)&gt;0,"",F97),"")</f>
        <v/>
      </c>
      <c r="BP97" t="str">
        <f>IF(G97&lt;&gt;"",IF(COUNTIF(BP$3:BP96,G97)&gt;0,"",G97),"")</f>
        <v/>
      </c>
      <c r="BQ97" t="str">
        <f>IF(H97&lt;&gt;"",IF(COUNTIF(BQ$3:BQ96,H97)&gt;0,"",H97),"")</f>
        <v/>
      </c>
    </row>
    <row r="98" spans="1:69" x14ac:dyDescent="0.2">
      <c r="A98" s="342" t="str">
        <f t="shared" si="28"/>
        <v/>
      </c>
      <c r="B98" s="345"/>
      <c r="C98" s="345"/>
      <c r="D98" s="345"/>
      <c r="E98" s="345"/>
      <c r="F98" s="345"/>
      <c r="G98" s="345"/>
      <c r="H98" s="345"/>
      <c r="I98" s="533"/>
      <c r="J98" s="516"/>
      <c r="K98" s="516"/>
      <c r="L98" s="531"/>
      <c r="M98" s="534"/>
      <c r="O98">
        <f t="shared" si="41"/>
        <v>96</v>
      </c>
      <c r="P98" s="375" t="str">
        <f t="shared" si="42"/>
        <v/>
      </c>
      <c r="Q98" s="375" t="str">
        <f t="shared" si="29"/>
        <v/>
      </c>
      <c r="R98" s="375" t="str">
        <f t="shared" si="30"/>
        <v/>
      </c>
      <c r="S98" s="375" t="str">
        <f t="shared" si="44"/>
        <v/>
      </c>
      <c r="T98" s="375" t="str">
        <f t="shared" si="31"/>
        <v/>
      </c>
      <c r="U98" s="375" t="str">
        <f t="shared" si="32"/>
        <v/>
      </c>
      <c r="V98" s="375" t="str">
        <f t="shared" si="33"/>
        <v/>
      </c>
      <c r="X98" t="str">
        <f>IF(AF98&lt;&gt;"",MAX(X$3:X97)+1,"")</f>
        <v/>
      </c>
      <c r="Y98" t="str">
        <f>IF(AG98&lt;&gt;"",MAX(Y$3:Y97)+1,"")</f>
        <v/>
      </c>
      <c r="Z98" t="str">
        <f>IF(AH98&lt;&gt;"",MAX(Z$3:Z97)+1,"")</f>
        <v/>
      </c>
      <c r="AA98" t="str">
        <f>IF(AI98&lt;&gt;"",MAX(AA$3:AA97)+1,"")</f>
        <v/>
      </c>
      <c r="AB98" t="str">
        <f>IF(AJ98&lt;&gt;"",MAX(AB$3:AB97)+1,"")</f>
        <v/>
      </c>
      <c r="AC98" t="str">
        <f>IF(AK98&lt;&gt;"",MAX(AC$3:AC97)+1,"")</f>
        <v/>
      </c>
      <c r="AD98" t="str">
        <f>IF(AL98&lt;&gt;"",MAX(AD$3:AD97)+1,"")</f>
        <v/>
      </c>
      <c r="AF98" t="str">
        <f>IF(B98="","",IF(COUNTIF(AF$3:$AI97,B98)=0,B98,""))</f>
        <v/>
      </c>
      <c r="AG98" t="str">
        <f>IF(C98&lt;&gt;"",IF(B98="","",IF($B98='Determinazione classe'!$D$55,IF(COUNTIF(AG$3:$AG97,$C98)=0,$C98,""),"")),"")</f>
        <v/>
      </c>
      <c r="AH98" t="str">
        <f>IF(D98&lt;&gt;"",IF(B98="","",IF(AND($B98='Determinazione classe'!$D$55,$C98='Determinazione classe'!$D$56),IF(COUNTIF(AH$3:AH97,$D98)=0,$D98,""),"")),"")</f>
        <v/>
      </c>
      <c r="AI98" t="str">
        <f>IF(E98&lt;&gt;"",IF(B98="","",IF(AND($B98='Determinazione classe'!$D$55,$C98='Determinazione classe'!$D$56,$D98='Determinazione classe'!$D$57),IF(COUNTIF(AI$3:AI97,$E98)=0,$E98,""),"")),"")</f>
        <v/>
      </c>
      <c r="AJ98" t="str">
        <f>IF(F98&lt;&gt;"",IF(B98="","",IF(AND($B98='Determinazione classe'!$D$55,$C98='Determinazione classe'!$D$56,$D98='Determinazione classe'!$D$57,$E98='Determinazione classe'!$D$58),IF(COUNTIF(AJ$3:AJ97,$F98)=0,$F98,""),"")),"")</f>
        <v/>
      </c>
      <c r="AK98" t="str">
        <f>IF(G98&lt;&gt;"",IF(B98="","",IF(AND($B98='Determinazione classe'!$D$55,$C98='Determinazione classe'!$D$56,$D98='Determinazione classe'!$D$57,$E98='Determinazione classe'!$D$58,$F98='Determinazione classe'!$D$59),IF(COUNTIF(AK$3:AK97,$G98)=0,$G98,""),"")),"")</f>
        <v/>
      </c>
      <c r="AL98" t="str">
        <f>IF(H98&lt;&gt;"",IF(B98="","",IF(AND($B98='Determinazione classe'!$D$55,$C98='Determinazione classe'!$D$56,$D98='Determinazione classe'!$D$57,$E98='Determinazione classe'!$D$58,$F98='Determinazione classe'!$D$59,$G98='Determinazione classe'!$D$60),IF(COUNTIF(AL$3:AL97,$H98)=0,$H98,""),"")),"")</f>
        <v/>
      </c>
      <c r="AR98">
        <f t="shared" si="43"/>
        <v>96</v>
      </c>
      <c r="AS98" s="375" t="str">
        <f t="shared" si="34"/>
        <v/>
      </c>
      <c r="AT98" s="375" t="str">
        <f t="shared" si="35"/>
        <v/>
      </c>
      <c r="AU98" s="375" t="str">
        <f t="shared" si="36"/>
        <v/>
      </c>
      <c r="AV98" s="375" t="str">
        <f t="shared" si="37"/>
        <v/>
      </c>
      <c r="AW98" s="375" t="str">
        <f t="shared" si="38"/>
        <v/>
      </c>
      <c r="AX98" s="375" t="str">
        <f t="shared" si="39"/>
        <v/>
      </c>
      <c r="AY98" s="375" t="str">
        <f t="shared" si="40"/>
        <v/>
      </c>
      <c r="BC98" t="str">
        <f>IF(BK98&lt;&gt;"",MAX(BC$3:BC97)+1,"")</f>
        <v/>
      </c>
      <c r="BD98" t="str">
        <f>IF(BL98&lt;&gt;"",MAX(BD$3:BD97)+1,"")</f>
        <v/>
      </c>
      <c r="BE98" t="str">
        <f>IF(BM98&lt;&gt;"",MAX(BE$3:BE97)+1,"")</f>
        <v/>
      </c>
      <c r="BF98" t="str">
        <f>IF(BN98&lt;&gt;"",MAX(BF$3:BF97)+1,"")</f>
        <v/>
      </c>
      <c r="BG98" t="str">
        <f>IF(BO98&lt;&gt;"",MAX(BG$3:BG97)+1,"")</f>
        <v/>
      </c>
      <c r="BH98" t="str">
        <f>IF(BP98&lt;&gt;"",MAX(BH$3:BH97)+1,"")</f>
        <v/>
      </c>
      <c r="BI98" t="str">
        <f>IF(BQ98&lt;&gt;"",MAX(BI$3:BI97)+1,"")</f>
        <v/>
      </c>
      <c r="BK98" t="str">
        <f>IF(B98&lt;&gt;"",IF(COUNTIF(BK$3:BK97,B98)&gt;0,"",B98),"")</f>
        <v/>
      </c>
      <c r="BL98" t="str">
        <f>IF(C98&lt;&gt;"",IF(COUNTIF(BL$3:BL97,C98)&gt;0,"",C98),"")</f>
        <v/>
      </c>
      <c r="BM98" t="str">
        <f>IF(D98&lt;&gt;"",IF(COUNTIF(BM$3:BM97,D98)&gt;0,"",D98),"")</f>
        <v/>
      </c>
      <c r="BN98" t="str">
        <f>IF(E98&lt;&gt;"",IF(COUNTIF(BN$3:BN97,E98)&gt;0,"",E98),"")</f>
        <v/>
      </c>
      <c r="BO98" t="str">
        <f>IF(F98&lt;&gt;"",IF(COUNTIF(BO$3:BO97,F98)&gt;0,"",F98),"")</f>
        <v/>
      </c>
      <c r="BP98" t="str">
        <f>IF(G98&lt;&gt;"",IF(COUNTIF(BP$3:BP97,G98)&gt;0,"",G98),"")</f>
        <v/>
      </c>
      <c r="BQ98" t="str">
        <f>IF(H98&lt;&gt;"",IF(COUNTIF(BQ$3:BQ97,H98)&gt;0,"",H98),"")</f>
        <v/>
      </c>
    </row>
    <row r="99" spans="1:69" x14ac:dyDescent="0.2">
      <c r="A99" s="342" t="str">
        <f t="shared" si="28"/>
        <v/>
      </c>
      <c r="B99" s="345"/>
      <c r="C99" s="345"/>
      <c r="D99" s="345"/>
      <c r="E99" s="345"/>
      <c r="F99" s="345"/>
      <c r="G99" s="345"/>
      <c r="H99" s="345"/>
      <c r="I99" s="533"/>
      <c r="J99" s="516"/>
      <c r="K99" s="516"/>
      <c r="L99" s="531"/>
      <c r="M99" s="534"/>
      <c r="O99">
        <f t="shared" si="41"/>
        <v>97</v>
      </c>
      <c r="P99" s="375" t="str">
        <f t="shared" si="42"/>
        <v/>
      </c>
      <c r="Q99" s="375" t="str">
        <f t="shared" si="29"/>
        <v/>
      </c>
      <c r="R99" s="375" t="str">
        <f t="shared" si="30"/>
        <v/>
      </c>
      <c r="S99" s="375" t="str">
        <f t="shared" si="44"/>
        <v/>
      </c>
      <c r="T99" s="375" t="str">
        <f t="shared" si="31"/>
        <v/>
      </c>
      <c r="U99" s="375" t="str">
        <f t="shared" si="32"/>
        <v/>
      </c>
      <c r="V99" s="375" t="str">
        <f t="shared" si="33"/>
        <v/>
      </c>
      <c r="X99" t="str">
        <f>IF(AF99&lt;&gt;"",MAX(X$3:X98)+1,"")</f>
        <v/>
      </c>
      <c r="Y99" t="str">
        <f>IF(AG99&lt;&gt;"",MAX(Y$3:Y98)+1,"")</f>
        <v/>
      </c>
      <c r="Z99" t="str">
        <f>IF(AH99&lt;&gt;"",MAX(Z$3:Z98)+1,"")</f>
        <v/>
      </c>
      <c r="AA99" t="str">
        <f>IF(AI99&lt;&gt;"",MAX(AA$3:AA98)+1,"")</f>
        <v/>
      </c>
      <c r="AB99" t="str">
        <f>IF(AJ99&lt;&gt;"",MAX(AB$3:AB98)+1,"")</f>
        <v/>
      </c>
      <c r="AC99" t="str">
        <f>IF(AK99&lt;&gt;"",MAX(AC$3:AC98)+1,"")</f>
        <v/>
      </c>
      <c r="AD99" t="str">
        <f>IF(AL99&lt;&gt;"",MAX(AD$3:AD98)+1,"")</f>
        <v/>
      </c>
      <c r="AF99" t="str">
        <f>IF(B99="","",IF(COUNTIF(AF$3:$AI98,B99)=0,B99,""))</f>
        <v/>
      </c>
      <c r="AG99" t="str">
        <f>IF(C99&lt;&gt;"",IF(B99="","",IF($B99='Determinazione classe'!$D$55,IF(COUNTIF(AG$3:$AG98,$C99)=0,$C99,""),"")),"")</f>
        <v/>
      </c>
      <c r="AH99" t="str">
        <f>IF(D99&lt;&gt;"",IF(B99="","",IF(AND($B99='Determinazione classe'!$D$55,$C99='Determinazione classe'!$D$56),IF(COUNTIF(AH$3:AH98,$D99)=0,$D99,""),"")),"")</f>
        <v/>
      </c>
      <c r="AI99" t="str">
        <f>IF(E99&lt;&gt;"",IF(B99="","",IF(AND($B99='Determinazione classe'!$D$55,$C99='Determinazione classe'!$D$56,$D99='Determinazione classe'!$D$57),IF(COUNTIF(AI$3:AI98,$E99)=0,$E99,""),"")),"")</f>
        <v/>
      </c>
      <c r="AJ99" t="str">
        <f>IF(F99&lt;&gt;"",IF(B99="","",IF(AND($B99='Determinazione classe'!$D$55,$C99='Determinazione classe'!$D$56,$D99='Determinazione classe'!$D$57,$E99='Determinazione classe'!$D$58),IF(COUNTIF(AJ$3:AJ98,$F99)=0,$F99,""),"")),"")</f>
        <v/>
      </c>
      <c r="AK99" t="str">
        <f>IF(G99&lt;&gt;"",IF(B99="","",IF(AND($B99='Determinazione classe'!$D$55,$C99='Determinazione classe'!$D$56,$D99='Determinazione classe'!$D$57,$E99='Determinazione classe'!$D$58,$F99='Determinazione classe'!$D$59),IF(COUNTIF(AK$3:AK98,$G99)=0,$G99,""),"")),"")</f>
        <v/>
      </c>
      <c r="AL99" t="str">
        <f>IF(H99&lt;&gt;"",IF(B99="","",IF(AND($B99='Determinazione classe'!$D$55,$C99='Determinazione classe'!$D$56,$D99='Determinazione classe'!$D$57,$E99='Determinazione classe'!$D$58,$F99='Determinazione classe'!$D$59,$G99='Determinazione classe'!$D$60),IF(COUNTIF(AL$3:AL98,$H99)=0,$H99,""),"")),"")</f>
        <v/>
      </c>
      <c r="AR99">
        <f t="shared" si="43"/>
        <v>97</v>
      </c>
      <c r="AS99" s="375" t="str">
        <f t="shared" si="34"/>
        <v/>
      </c>
      <c r="AT99" s="375" t="str">
        <f t="shared" si="35"/>
        <v/>
      </c>
      <c r="AU99" s="375" t="str">
        <f t="shared" si="36"/>
        <v/>
      </c>
      <c r="AV99" s="375" t="str">
        <f t="shared" si="37"/>
        <v/>
      </c>
      <c r="AW99" s="375" t="str">
        <f t="shared" si="38"/>
        <v/>
      </c>
      <c r="AX99" s="375" t="str">
        <f t="shared" si="39"/>
        <v/>
      </c>
      <c r="AY99" s="375" t="str">
        <f t="shared" si="40"/>
        <v/>
      </c>
      <c r="BC99" t="str">
        <f>IF(BK99&lt;&gt;"",MAX(BC$3:BC98)+1,"")</f>
        <v/>
      </c>
      <c r="BD99" t="str">
        <f>IF(BL99&lt;&gt;"",MAX(BD$3:BD98)+1,"")</f>
        <v/>
      </c>
      <c r="BE99" t="str">
        <f>IF(BM99&lt;&gt;"",MAX(BE$3:BE98)+1,"")</f>
        <v/>
      </c>
      <c r="BF99" t="str">
        <f>IF(BN99&lt;&gt;"",MAX(BF$3:BF98)+1,"")</f>
        <v/>
      </c>
      <c r="BG99" t="str">
        <f>IF(BO99&lt;&gt;"",MAX(BG$3:BG98)+1,"")</f>
        <v/>
      </c>
      <c r="BH99" t="str">
        <f>IF(BP99&lt;&gt;"",MAX(BH$3:BH98)+1,"")</f>
        <v/>
      </c>
      <c r="BI99" t="str">
        <f>IF(BQ99&lt;&gt;"",MAX(BI$3:BI98)+1,"")</f>
        <v/>
      </c>
      <c r="BK99" t="str">
        <f>IF(B99&lt;&gt;"",IF(COUNTIF(BK$3:BK98,B99)&gt;0,"",B99),"")</f>
        <v/>
      </c>
      <c r="BL99" t="str">
        <f>IF(C99&lt;&gt;"",IF(COUNTIF(BL$3:BL98,C99)&gt;0,"",C99),"")</f>
        <v/>
      </c>
      <c r="BM99" t="str">
        <f>IF(D99&lt;&gt;"",IF(COUNTIF(BM$3:BM98,D99)&gt;0,"",D99),"")</f>
        <v/>
      </c>
      <c r="BN99" t="str">
        <f>IF(E99&lt;&gt;"",IF(COUNTIF(BN$3:BN98,E99)&gt;0,"",E99),"")</f>
        <v/>
      </c>
      <c r="BO99" t="str">
        <f>IF(F99&lt;&gt;"",IF(COUNTIF(BO$3:BO98,F99)&gt;0,"",F99),"")</f>
        <v/>
      </c>
      <c r="BP99" t="str">
        <f>IF(G99&lt;&gt;"",IF(COUNTIF(BP$3:BP98,G99)&gt;0,"",G99),"")</f>
        <v/>
      </c>
      <c r="BQ99" t="str">
        <f>IF(H99&lt;&gt;"",IF(COUNTIF(BQ$3:BQ98,H99)&gt;0,"",H99),"")</f>
        <v/>
      </c>
    </row>
    <row r="100" spans="1:69" x14ac:dyDescent="0.2">
      <c r="A100" s="342" t="str">
        <f t="shared" si="28"/>
        <v/>
      </c>
      <c r="B100" s="345"/>
      <c r="C100" s="345"/>
      <c r="D100" s="345"/>
      <c r="E100" s="345"/>
      <c r="F100" s="345"/>
      <c r="G100" s="345"/>
      <c r="H100" s="345"/>
      <c r="I100" s="533"/>
      <c r="J100" s="516"/>
      <c r="K100" s="516"/>
      <c r="L100" s="531"/>
      <c r="M100" s="534"/>
      <c r="O100">
        <f t="shared" si="41"/>
        <v>98</v>
      </c>
      <c r="P100" s="375" t="str">
        <f t="shared" si="42"/>
        <v/>
      </c>
      <c r="Q100" s="375" t="str">
        <f t="shared" si="29"/>
        <v/>
      </c>
      <c r="R100" s="375" t="str">
        <f t="shared" si="30"/>
        <v/>
      </c>
      <c r="S100" s="375" t="str">
        <f t="shared" si="44"/>
        <v/>
      </c>
      <c r="T100" s="375" t="str">
        <f t="shared" si="31"/>
        <v/>
      </c>
      <c r="U100" s="375" t="str">
        <f t="shared" si="32"/>
        <v/>
      </c>
      <c r="V100" s="375" t="str">
        <f t="shared" si="33"/>
        <v/>
      </c>
      <c r="X100" t="str">
        <f>IF(AF100&lt;&gt;"",MAX(X$3:X99)+1,"")</f>
        <v/>
      </c>
      <c r="Y100" t="str">
        <f>IF(AG100&lt;&gt;"",MAX(Y$3:Y99)+1,"")</f>
        <v/>
      </c>
      <c r="Z100" t="str">
        <f>IF(AH100&lt;&gt;"",MAX(Z$3:Z99)+1,"")</f>
        <v/>
      </c>
      <c r="AA100" t="str">
        <f>IF(AI100&lt;&gt;"",MAX(AA$3:AA99)+1,"")</f>
        <v/>
      </c>
      <c r="AB100" t="str">
        <f>IF(AJ100&lt;&gt;"",MAX(AB$3:AB99)+1,"")</f>
        <v/>
      </c>
      <c r="AC100" t="str">
        <f>IF(AK100&lt;&gt;"",MAX(AC$3:AC99)+1,"")</f>
        <v/>
      </c>
      <c r="AD100" t="str">
        <f>IF(AL100&lt;&gt;"",MAX(AD$3:AD99)+1,"")</f>
        <v/>
      </c>
      <c r="AF100" t="str">
        <f>IF(B100="","",IF(COUNTIF(AF$3:$AI99,B100)=0,B100,""))</f>
        <v/>
      </c>
      <c r="AG100" t="str">
        <f>IF(C100&lt;&gt;"",IF(B100="","",IF($B100='Determinazione classe'!$D$55,IF(COUNTIF(AG$3:$AG99,$C100)=0,$C100,""),"")),"")</f>
        <v/>
      </c>
      <c r="AH100" t="str">
        <f>IF(D100&lt;&gt;"",IF(B100="","",IF(AND($B100='Determinazione classe'!$D$55,$C100='Determinazione classe'!$D$56),IF(COUNTIF(AH$3:AH99,$D100)=0,$D100,""),"")),"")</f>
        <v/>
      </c>
      <c r="AI100" t="str">
        <f>IF(E100&lt;&gt;"",IF(B100="","",IF(AND($B100='Determinazione classe'!$D$55,$C100='Determinazione classe'!$D$56,$D100='Determinazione classe'!$D$57),IF(COUNTIF(AI$3:AI99,$E100)=0,$E100,""),"")),"")</f>
        <v/>
      </c>
      <c r="AJ100" t="str">
        <f>IF(F100&lt;&gt;"",IF(B100="","",IF(AND($B100='Determinazione classe'!$D$55,$C100='Determinazione classe'!$D$56,$D100='Determinazione classe'!$D$57,$E100='Determinazione classe'!$D$58),IF(COUNTIF(AJ$3:AJ99,$F100)=0,$F100,""),"")),"")</f>
        <v/>
      </c>
      <c r="AK100" t="str">
        <f>IF(G100&lt;&gt;"",IF(B100="","",IF(AND($B100='Determinazione classe'!$D$55,$C100='Determinazione classe'!$D$56,$D100='Determinazione classe'!$D$57,$E100='Determinazione classe'!$D$58,$F100='Determinazione classe'!$D$59),IF(COUNTIF(AK$3:AK99,$G100)=0,$G100,""),"")),"")</f>
        <v/>
      </c>
      <c r="AL100" t="str">
        <f>IF(H100&lt;&gt;"",IF(B100="","",IF(AND($B100='Determinazione classe'!$D$55,$C100='Determinazione classe'!$D$56,$D100='Determinazione classe'!$D$57,$E100='Determinazione classe'!$D$58,$F100='Determinazione classe'!$D$59,$G100='Determinazione classe'!$D$60),IF(COUNTIF(AL$3:AL99,$H100)=0,$H100,""),"")),"")</f>
        <v/>
      </c>
      <c r="AR100">
        <f t="shared" si="43"/>
        <v>98</v>
      </c>
      <c r="AS100" s="375" t="str">
        <f t="shared" si="34"/>
        <v/>
      </c>
      <c r="AT100" s="375" t="str">
        <f t="shared" si="35"/>
        <v/>
      </c>
      <c r="AU100" s="375" t="str">
        <f t="shared" si="36"/>
        <v/>
      </c>
      <c r="AV100" s="375" t="str">
        <f t="shared" si="37"/>
        <v/>
      </c>
      <c r="AW100" s="375" t="str">
        <f t="shared" si="38"/>
        <v/>
      </c>
      <c r="AX100" s="375" t="str">
        <f t="shared" si="39"/>
        <v/>
      </c>
      <c r="AY100" s="375" t="str">
        <f t="shared" si="40"/>
        <v/>
      </c>
      <c r="BC100" t="str">
        <f>IF(BK100&lt;&gt;"",MAX(BC$3:BC99)+1,"")</f>
        <v/>
      </c>
      <c r="BD100" t="str">
        <f>IF(BL100&lt;&gt;"",MAX(BD$3:BD99)+1,"")</f>
        <v/>
      </c>
      <c r="BE100" t="str">
        <f>IF(BM100&lt;&gt;"",MAX(BE$3:BE99)+1,"")</f>
        <v/>
      </c>
      <c r="BF100" t="str">
        <f>IF(BN100&lt;&gt;"",MAX(BF$3:BF99)+1,"")</f>
        <v/>
      </c>
      <c r="BG100" t="str">
        <f>IF(BO100&lt;&gt;"",MAX(BG$3:BG99)+1,"")</f>
        <v/>
      </c>
      <c r="BH100" t="str">
        <f>IF(BP100&lt;&gt;"",MAX(BH$3:BH99)+1,"")</f>
        <v/>
      </c>
      <c r="BI100" t="str">
        <f>IF(BQ100&lt;&gt;"",MAX(BI$3:BI99)+1,"")</f>
        <v/>
      </c>
      <c r="BK100" t="str">
        <f>IF(B100&lt;&gt;"",IF(COUNTIF(BK$3:BK99,B100)&gt;0,"",B100),"")</f>
        <v/>
      </c>
      <c r="BL100" t="str">
        <f>IF(C100&lt;&gt;"",IF(COUNTIF(BL$3:BL99,C100)&gt;0,"",C100),"")</f>
        <v/>
      </c>
      <c r="BM100" t="str">
        <f>IF(D100&lt;&gt;"",IF(COUNTIF(BM$3:BM99,D100)&gt;0,"",D100),"")</f>
        <v/>
      </c>
      <c r="BN100" t="str">
        <f>IF(E100&lt;&gt;"",IF(COUNTIF(BN$3:BN99,E100)&gt;0,"",E100),"")</f>
        <v/>
      </c>
      <c r="BO100" t="str">
        <f>IF(F100&lt;&gt;"",IF(COUNTIF(BO$3:BO99,F100)&gt;0,"",F100),"")</f>
        <v/>
      </c>
      <c r="BP100" t="str">
        <f>IF(G100&lt;&gt;"",IF(COUNTIF(BP$3:BP99,G100)&gt;0,"",G100),"")</f>
        <v/>
      </c>
      <c r="BQ100" t="str">
        <f>IF(H100&lt;&gt;"",IF(COUNTIF(BQ$3:BQ99,H100)&gt;0,"",H100),"")</f>
        <v/>
      </c>
    </row>
    <row r="101" spans="1:69" x14ac:dyDescent="0.2">
      <c r="A101" s="342" t="str">
        <f t="shared" si="28"/>
        <v/>
      </c>
      <c r="B101" s="345"/>
      <c r="C101" s="345"/>
      <c r="D101" s="345"/>
      <c r="E101" s="345"/>
      <c r="F101" s="345"/>
      <c r="G101" s="345"/>
      <c r="H101" s="345"/>
      <c r="I101" s="533"/>
      <c r="J101" s="516"/>
      <c r="K101" s="516"/>
      <c r="L101" s="531"/>
      <c r="M101" s="534"/>
      <c r="O101">
        <f t="shared" si="41"/>
        <v>99</v>
      </c>
      <c r="P101" s="375" t="str">
        <f t="shared" si="42"/>
        <v/>
      </c>
      <c r="Q101" s="375" t="str">
        <f t="shared" si="29"/>
        <v/>
      </c>
      <c r="R101" s="375" t="str">
        <f t="shared" si="30"/>
        <v/>
      </c>
      <c r="S101" s="375" t="str">
        <f t="shared" si="44"/>
        <v/>
      </c>
      <c r="T101" s="375" t="str">
        <f t="shared" si="31"/>
        <v/>
      </c>
      <c r="U101" s="375" t="str">
        <f t="shared" si="32"/>
        <v/>
      </c>
      <c r="V101" s="375" t="str">
        <f t="shared" si="33"/>
        <v/>
      </c>
      <c r="X101" t="str">
        <f>IF(AF101&lt;&gt;"",MAX(X$3:X100)+1,"")</f>
        <v/>
      </c>
      <c r="Y101" t="str">
        <f>IF(AG101&lt;&gt;"",MAX(Y$3:Y100)+1,"")</f>
        <v/>
      </c>
      <c r="Z101" t="str">
        <f>IF(AH101&lt;&gt;"",MAX(Z$3:Z100)+1,"")</f>
        <v/>
      </c>
      <c r="AA101" t="str">
        <f>IF(AI101&lt;&gt;"",MAX(AA$3:AA100)+1,"")</f>
        <v/>
      </c>
      <c r="AB101" t="str">
        <f>IF(AJ101&lt;&gt;"",MAX(AB$3:AB100)+1,"")</f>
        <v/>
      </c>
      <c r="AC101" t="str">
        <f>IF(AK101&lt;&gt;"",MAX(AC$3:AC100)+1,"")</f>
        <v/>
      </c>
      <c r="AD101" t="str">
        <f>IF(AL101&lt;&gt;"",MAX(AD$3:AD100)+1,"")</f>
        <v/>
      </c>
      <c r="AF101" t="str">
        <f>IF(B101="","",IF(COUNTIF(AF$3:$AI100,B101)=0,B101,""))</f>
        <v/>
      </c>
      <c r="AG101" t="str">
        <f>IF(C101&lt;&gt;"",IF(B101="","",IF($B101='Determinazione classe'!$D$55,IF(COUNTIF(AG$3:$AG100,$C101)=0,$C101,""),"")),"")</f>
        <v/>
      </c>
      <c r="AH101" t="str">
        <f>IF(D101&lt;&gt;"",IF(B101="","",IF(AND($B101='Determinazione classe'!$D$55,$C101='Determinazione classe'!$D$56),IF(COUNTIF(AH$3:AH100,$D101)=0,$D101,""),"")),"")</f>
        <v/>
      </c>
      <c r="AI101" t="str">
        <f>IF(E101&lt;&gt;"",IF(B101="","",IF(AND($B101='Determinazione classe'!$D$55,$C101='Determinazione classe'!$D$56,$D101='Determinazione classe'!$D$57),IF(COUNTIF(AI$3:AI100,$E101)=0,$E101,""),"")),"")</f>
        <v/>
      </c>
      <c r="AJ101" t="str">
        <f>IF(F101&lt;&gt;"",IF(B101="","",IF(AND($B101='Determinazione classe'!$D$55,$C101='Determinazione classe'!$D$56,$D101='Determinazione classe'!$D$57,$E101='Determinazione classe'!$D$58),IF(COUNTIF(AJ$3:AJ100,$F101)=0,$F101,""),"")),"")</f>
        <v/>
      </c>
      <c r="AK101" t="str">
        <f>IF(G101&lt;&gt;"",IF(B101="","",IF(AND($B101='Determinazione classe'!$D$55,$C101='Determinazione classe'!$D$56,$D101='Determinazione classe'!$D$57,$E101='Determinazione classe'!$D$58,$F101='Determinazione classe'!$D$59),IF(COUNTIF(AK$3:AK100,$G101)=0,$G101,""),"")),"")</f>
        <v/>
      </c>
      <c r="AL101" t="str">
        <f>IF(H101&lt;&gt;"",IF(B101="","",IF(AND($B101='Determinazione classe'!$D$55,$C101='Determinazione classe'!$D$56,$D101='Determinazione classe'!$D$57,$E101='Determinazione classe'!$D$58,$F101='Determinazione classe'!$D$59,$G101='Determinazione classe'!$D$60),IF(COUNTIF(AL$3:AL100,$H101)=0,$H101,""),"")),"")</f>
        <v/>
      </c>
      <c r="AR101">
        <f t="shared" si="43"/>
        <v>99</v>
      </c>
      <c r="AS101" s="375" t="str">
        <f t="shared" si="34"/>
        <v/>
      </c>
      <c r="AT101" s="375" t="str">
        <f t="shared" si="35"/>
        <v/>
      </c>
      <c r="AU101" s="375" t="str">
        <f t="shared" si="36"/>
        <v/>
      </c>
      <c r="AV101" s="375" t="str">
        <f t="shared" si="37"/>
        <v/>
      </c>
      <c r="AW101" s="375" t="str">
        <f t="shared" si="38"/>
        <v/>
      </c>
      <c r="AX101" s="375" t="str">
        <f t="shared" si="39"/>
        <v/>
      </c>
      <c r="AY101" s="375" t="str">
        <f t="shared" si="40"/>
        <v/>
      </c>
      <c r="BC101" t="str">
        <f>IF(BK101&lt;&gt;"",MAX(BC$3:BC100)+1,"")</f>
        <v/>
      </c>
      <c r="BD101" t="str">
        <f>IF(BL101&lt;&gt;"",MAX(BD$3:BD100)+1,"")</f>
        <v/>
      </c>
      <c r="BE101" t="str">
        <f>IF(BM101&lt;&gt;"",MAX(BE$3:BE100)+1,"")</f>
        <v/>
      </c>
      <c r="BF101" t="str">
        <f>IF(BN101&lt;&gt;"",MAX(BF$3:BF100)+1,"")</f>
        <v/>
      </c>
      <c r="BG101" t="str">
        <f>IF(BO101&lt;&gt;"",MAX(BG$3:BG100)+1,"")</f>
        <v/>
      </c>
      <c r="BH101" t="str">
        <f>IF(BP101&lt;&gt;"",MAX(BH$3:BH100)+1,"")</f>
        <v/>
      </c>
      <c r="BI101" t="str">
        <f>IF(BQ101&lt;&gt;"",MAX(BI$3:BI100)+1,"")</f>
        <v/>
      </c>
      <c r="BK101" t="str">
        <f>IF(B101&lt;&gt;"",IF(COUNTIF(BK$3:BK100,B101)&gt;0,"",B101),"")</f>
        <v/>
      </c>
      <c r="BL101" t="str">
        <f>IF(C101&lt;&gt;"",IF(COUNTIF(BL$3:BL100,C101)&gt;0,"",C101),"")</f>
        <v/>
      </c>
      <c r="BM101" t="str">
        <f>IF(D101&lt;&gt;"",IF(COUNTIF(BM$3:BM100,D101)&gt;0,"",D101),"")</f>
        <v/>
      </c>
      <c r="BN101" t="str">
        <f>IF(E101&lt;&gt;"",IF(COUNTIF(BN$3:BN100,E101)&gt;0,"",E101),"")</f>
        <v/>
      </c>
      <c r="BO101" t="str">
        <f>IF(F101&lt;&gt;"",IF(COUNTIF(BO$3:BO100,F101)&gt;0,"",F101),"")</f>
        <v/>
      </c>
      <c r="BP101" t="str">
        <f>IF(G101&lt;&gt;"",IF(COUNTIF(BP$3:BP100,G101)&gt;0,"",G101),"")</f>
        <v/>
      </c>
      <c r="BQ101" t="str">
        <f>IF(H101&lt;&gt;"",IF(COUNTIF(BQ$3:BQ100,H101)&gt;0,"",H101),"")</f>
        <v/>
      </c>
    </row>
    <row r="102" spans="1:69" x14ac:dyDescent="0.2">
      <c r="A102" s="342" t="str">
        <f t="shared" si="28"/>
        <v/>
      </c>
      <c r="B102" s="345"/>
      <c r="C102" s="345"/>
      <c r="D102" s="345"/>
      <c r="E102" s="345"/>
      <c r="F102" s="345"/>
      <c r="G102" s="345"/>
      <c r="H102" s="345"/>
      <c r="I102" s="533"/>
      <c r="J102" s="516"/>
      <c r="K102" s="516"/>
      <c r="L102" s="531"/>
      <c r="M102" s="534"/>
      <c r="O102">
        <f t="shared" si="41"/>
        <v>100</v>
      </c>
      <c r="P102" s="375" t="str">
        <f t="shared" si="42"/>
        <v/>
      </c>
      <c r="Q102" s="375" t="str">
        <f t="shared" si="29"/>
        <v/>
      </c>
      <c r="R102" s="375" t="str">
        <f t="shared" si="30"/>
        <v/>
      </c>
      <c r="S102" s="375" t="str">
        <f t="shared" si="44"/>
        <v/>
      </c>
      <c r="T102" s="375" t="str">
        <f t="shared" si="31"/>
        <v/>
      </c>
      <c r="U102" s="375" t="str">
        <f t="shared" si="32"/>
        <v/>
      </c>
      <c r="V102" s="375" t="str">
        <f t="shared" si="33"/>
        <v/>
      </c>
      <c r="X102" t="str">
        <f>IF(AF102&lt;&gt;"",MAX(X$3:X101)+1,"")</f>
        <v/>
      </c>
      <c r="Y102" t="str">
        <f>IF(AG102&lt;&gt;"",MAX(Y$3:Y101)+1,"")</f>
        <v/>
      </c>
      <c r="Z102" t="str">
        <f>IF(AH102&lt;&gt;"",MAX(Z$3:Z101)+1,"")</f>
        <v/>
      </c>
      <c r="AA102" t="str">
        <f>IF(AI102&lt;&gt;"",MAX(AA$3:AA101)+1,"")</f>
        <v/>
      </c>
      <c r="AB102" t="str">
        <f>IF(AJ102&lt;&gt;"",MAX(AB$3:AB101)+1,"")</f>
        <v/>
      </c>
      <c r="AC102" t="str">
        <f>IF(AK102&lt;&gt;"",MAX(AC$3:AC101)+1,"")</f>
        <v/>
      </c>
      <c r="AD102" t="str">
        <f>IF(AL102&lt;&gt;"",MAX(AD$3:AD101)+1,"")</f>
        <v/>
      </c>
      <c r="AF102" t="str">
        <f>IF(B102="","",IF(COUNTIF(AF$3:$AI101,B102)=0,B102,""))</f>
        <v/>
      </c>
      <c r="AG102" t="str">
        <f>IF(C102&lt;&gt;"",IF(B102="","",IF($B102='Determinazione classe'!$D$55,IF(COUNTIF(AG$3:$AG101,$C102)=0,$C102,""),"")),"")</f>
        <v/>
      </c>
      <c r="AH102" t="str">
        <f>IF(D102&lt;&gt;"",IF(B102="","",IF(AND($B102='Determinazione classe'!$D$55,$C102='Determinazione classe'!$D$56),IF(COUNTIF(AH$3:AH101,$D102)=0,$D102,""),"")),"")</f>
        <v/>
      </c>
      <c r="AI102" t="str">
        <f>IF(E102&lt;&gt;"",IF(B102="","",IF(AND($B102='Determinazione classe'!$D$55,$C102='Determinazione classe'!$D$56,$D102='Determinazione classe'!$D$57),IF(COUNTIF(AI$3:AI101,$E102)=0,$E102,""),"")),"")</f>
        <v/>
      </c>
      <c r="AJ102" t="str">
        <f>IF(F102&lt;&gt;"",IF(B102="","",IF(AND($B102='Determinazione classe'!$D$55,$C102='Determinazione classe'!$D$56,$D102='Determinazione classe'!$D$57,$E102='Determinazione classe'!$D$58),IF(COUNTIF(AJ$3:AJ101,$F102)=0,$F102,""),"")),"")</f>
        <v/>
      </c>
      <c r="AK102" t="str">
        <f>IF(G102&lt;&gt;"",IF(B102="","",IF(AND($B102='Determinazione classe'!$D$55,$C102='Determinazione classe'!$D$56,$D102='Determinazione classe'!$D$57,$E102='Determinazione classe'!$D$58,$F102='Determinazione classe'!$D$59),IF(COUNTIF(AK$3:AK101,$G102)=0,$G102,""),"")),"")</f>
        <v/>
      </c>
      <c r="AL102" t="str">
        <f>IF(H102&lt;&gt;"",IF(B102="","",IF(AND($B102='Determinazione classe'!$D$55,$C102='Determinazione classe'!$D$56,$D102='Determinazione classe'!$D$57,$E102='Determinazione classe'!$D$58,$F102='Determinazione classe'!$D$59,$G102='Determinazione classe'!$D$60),IF(COUNTIF(AL$3:AL101,$H102)=0,$H102,""),"")),"")</f>
        <v/>
      </c>
      <c r="AR102">
        <f t="shared" si="43"/>
        <v>100</v>
      </c>
      <c r="AS102" s="375" t="str">
        <f t="shared" si="34"/>
        <v/>
      </c>
      <c r="AT102" s="375" t="str">
        <f t="shared" si="35"/>
        <v/>
      </c>
      <c r="AU102" s="375" t="str">
        <f t="shared" si="36"/>
        <v/>
      </c>
      <c r="AV102" s="375" t="str">
        <f t="shared" si="37"/>
        <v/>
      </c>
      <c r="AW102" s="375" t="str">
        <f t="shared" si="38"/>
        <v/>
      </c>
      <c r="AX102" s="375" t="str">
        <f t="shared" si="39"/>
        <v/>
      </c>
      <c r="AY102" s="375" t="str">
        <f t="shared" si="40"/>
        <v/>
      </c>
      <c r="BC102" t="str">
        <f>IF(BK102&lt;&gt;"",MAX(BC$3:BC101)+1,"")</f>
        <v/>
      </c>
      <c r="BD102" t="str">
        <f>IF(BL102&lt;&gt;"",MAX(BD$3:BD101)+1,"")</f>
        <v/>
      </c>
      <c r="BE102" t="str">
        <f>IF(BM102&lt;&gt;"",MAX(BE$3:BE101)+1,"")</f>
        <v/>
      </c>
      <c r="BF102" t="str">
        <f>IF(BN102&lt;&gt;"",MAX(BF$3:BF101)+1,"")</f>
        <v/>
      </c>
      <c r="BG102" t="str">
        <f>IF(BO102&lt;&gt;"",MAX(BG$3:BG101)+1,"")</f>
        <v/>
      </c>
      <c r="BH102" t="str">
        <f>IF(BP102&lt;&gt;"",MAX(BH$3:BH101)+1,"")</f>
        <v/>
      </c>
      <c r="BI102" t="str">
        <f>IF(BQ102&lt;&gt;"",MAX(BI$3:BI101)+1,"")</f>
        <v/>
      </c>
      <c r="BK102" t="str">
        <f>IF(B102&lt;&gt;"",IF(COUNTIF(BK$3:BK101,B102)&gt;0,"",B102),"")</f>
        <v/>
      </c>
      <c r="BL102" t="str">
        <f>IF(C102&lt;&gt;"",IF(COUNTIF(BL$3:BL101,C102)&gt;0,"",C102),"")</f>
        <v/>
      </c>
      <c r="BM102" t="str">
        <f>IF(D102&lt;&gt;"",IF(COUNTIF(BM$3:BM101,D102)&gt;0,"",D102),"")</f>
        <v/>
      </c>
      <c r="BN102" t="str">
        <f>IF(E102&lt;&gt;"",IF(COUNTIF(BN$3:BN101,E102)&gt;0,"",E102),"")</f>
        <v/>
      </c>
      <c r="BO102" t="str">
        <f>IF(F102&lt;&gt;"",IF(COUNTIF(BO$3:BO101,F102)&gt;0,"",F102),"")</f>
        <v/>
      </c>
      <c r="BP102" t="str">
        <f>IF(G102&lt;&gt;"",IF(COUNTIF(BP$3:BP101,G102)&gt;0,"",G102),"")</f>
        <v/>
      </c>
      <c r="BQ102" t="str">
        <f>IF(H102&lt;&gt;"",IF(COUNTIF(BQ$3:BQ101,H102)&gt;0,"",H102),"")</f>
        <v/>
      </c>
    </row>
    <row r="103" spans="1:69" x14ac:dyDescent="0.2">
      <c r="A103" s="342" t="str">
        <f t="shared" si="28"/>
        <v/>
      </c>
      <c r="B103" s="345"/>
      <c r="C103" s="345"/>
      <c r="D103" s="345"/>
      <c r="E103" s="345"/>
      <c r="F103" s="345"/>
      <c r="G103" s="345"/>
      <c r="H103" s="345"/>
      <c r="I103" s="533"/>
      <c r="J103" s="516"/>
      <c r="K103" s="516"/>
      <c r="L103" s="531"/>
      <c r="M103" s="534"/>
      <c r="O103">
        <f t="shared" si="41"/>
        <v>101</v>
      </c>
      <c r="P103" s="375" t="str">
        <f t="shared" si="42"/>
        <v/>
      </c>
      <c r="Q103" s="375" t="str">
        <f t="shared" si="29"/>
        <v/>
      </c>
      <c r="R103" s="375" t="str">
        <f t="shared" si="30"/>
        <v/>
      </c>
      <c r="S103" s="375" t="str">
        <f t="shared" si="44"/>
        <v/>
      </c>
      <c r="T103" s="375" t="str">
        <f t="shared" si="31"/>
        <v/>
      </c>
      <c r="U103" s="375" t="str">
        <f t="shared" si="32"/>
        <v/>
      </c>
      <c r="V103" s="375" t="str">
        <f t="shared" si="33"/>
        <v/>
      </c>
      <c r="X103" t="str">
        <f>IF(AF103&lt;&gt;"",MAX(X$3:X102)+1,"")</f>
        <v/>
      </c>
      <c r="Y103" t="str">
        <f>IF(AG103&lt;&gt;"",MAX(Y$3:Y102)+1,"")</f>
        <v/>
      </c>
      <c r="Z103" t="str">
        <f>IF(AH103&lt;&gt;"",MAX(Z$3:Z102)+1,"")</f>
        <v/>
      </c>
      <c r="AA103" t="str">
        <f>IF(AI103&lt;&gt;"",MAX(AA$3:AA102)+1,"")</f>
        <v/>
      </c>
      <c r="AB103" t="str">
        <f>IF(AJ103&lt;&gt;"",MAX(AB$3:AB102)+1,"")</f>
        <v/>
      </c>
      <c r="AC103" t="str">
        <f>IF(AK103&lt;&gt;"",MAX(AC$3:AC102)+1,"")</f>
        <v/>
      </c>
      <c r="AD103" t="str">
        <f>IF(AL103&lt;&gt;"",MAX(AD$3:AD102)+1,"")</f>
        <v/>
      </c>
      <c r="AF103" t="str">
        <f>IF(B103="","",IF(COUNTIF(AF$3:$AI102,B103)=0,B103,""))</f>
        <v/>
      </c>
      <c r="AG103" t="str">
        <f>IF(C103&lt;&gt;"",IF(B103="","",IF($B103='Determinazione classe'!$D$55,IF(COUNTIF(AG$3:$AG102,$C103)=0,$C103,""),"")),"")</f>
        <v/>
      </c>
      <c r="AH103" t="str">
        <f>IF(D103&lt;&gt;"",IF(B103="","",IF(AND($B103='Determinazione classe'!$D$55,$C103='Determinazione classe'!$D$56),IF(COUNTIF(AH$3:AH102,$D103)=0,$D103,""),"")),"")</f>
        <v/>
      </c>
      <c r="AI103" t="str">
        <f>IF(E103&lt;&gt;"",IF(B103="","",IF(AND($B103='Determinazione classe'!$D$55,$C103='Determinazione classe'!$D$56,$D103='Determinazione classe'!$D$57),IF(COUNTIF(AI$3:AI102,$E103)=0,$E103,""),"")),"")</f>
        <v/>
      </c>
      <c r="AJ103" t="str">
        <f>IF(F103&lt;&gt;"",IF(B103="","",IF(AND($B103='Determinazione classe'!$D$55,$C103='Determinazione classe'!$D$56,$D103='Determinazione classe'!$D$57,$E103='Determinazione classe'!$D$58),IF(COUNTIF(AJ$3:AJ102,$F103)=0,$F103,""),"")),"")</f>
        <v/>
      </c>
      <c r="AK103" t="str">
        <f>IF(G103&lt;&gt;"",IF(B103="","",IF(AND($B103='Determinazione classe'!$D$55,$C103='Determinazione classe'!$D$56,$D103='Determinazione classe'!$D$57,$E103='Determinazione classe'!$D$58,$F103='Determinazione classe'!$D$59),IF(COUNTIF(AK$3:AK102,$G103)=0,$G103,""),"")),"")</f>
        <v/>
      </c>
      <c r="AL103" t="str">
        <f>IF(H103&lt;&gt;"",IF(B103="","",IF(AND($B103='Determinazione classe'!$D$55,$C103='Determinazione classe'!$D$56,$D103='Determinazione classe'!$D$57,$E103='Determinazione classe'!$D$58,$F103='Determinazione classe'!$D$59,$G103='Determinazione classe'!$D$60),IF(COUNTIF(AL$3:AL102,$H103)=0,$H103,""),"")),"")</f>
        <v/>
      </c>
      <c r="AR103">
        <f t="shared" si="43"/>
        <v>101</v>
      </c>
      <c r="AS103" s="375" t="str">
        <f t="shared" si="34"/>
        <v/>
      </c>
      <c r="AT103" s="375" t="str">
        <f t="shared" si="35"/>
        <v/>
      </c>
      <c r="AU103" s="375" t="str">
        <f t="shared" si="36"/>
        <v/>
      </c>
      <c r="AV103" s="375" t="str">
        <f t="shared" si="37"/>
        <v/>
      </c>
      <c r="AW103" s="375" t="str">
        <f t="shared" si="38"/>
        <v/>
      </c>
      <c r="AX103" s="375" t="str">
        <f t="shared" si="39"/>
        <v/>
      </c>
      <c r="AY103" s="375" t="str">
        <f t="shared" si="40"/>
        <v/>
      </c>
      <c r="BC103" t="str">
        <f>IF(BK103&lt;&gt;"",MAX(BC$3:BC102)+1,"")</f>
        <v/>
      </c>
      <c r="BD103" t="str">
        <f>IF(BL103&lt;&gt;"",MAX(BD$3:BD102)+1,"")</f>
        <v/>
      </c>
      <c r="BE103" t="str">
        <f>IF(BM103&lt;&gt;"",MAX(BE$3:BE102)+1,"")</f>
        <v/>
      </c>
      <c r="BF103" t="str">
        <f>IF(BN103&lt;&gt;"",MAX(BF$3:BF102)+1,"")</f>
        <v/>
      </c>
      <c r="BG103" t="str">
        <f>IF(BO103&lt;&gt;"",MAX(BG$3:BG102)+1,"")</f>
        <v/>
      </c>
      <c r="BH103" t="str">
        <f>IF(BP103&lt;&gt;"",MAX(BH$3:BH102)+1,"")</f>
        <v/>
      </c>
      <c r="BI103" t="str">
        <f>IF(BQ103&lt;&gt;"",MAX(BI$3:BI102)+1,"")</f>
        <v/>
      </c>
      <c r="BK103" t="str">
        <f>IF(B103&lt;&gt;"",IF(COUNTIF(BK$3:BK102,B103)&gt;0,"",B103),"")</f>
        <v/>
      </c>
      <c r="BL103" t="str">
        <f>IF(C103&lt;&gt;"",IF(COUNTIF(BL$3:BL102,C103)&gt;0,"",C103),"")</f>
        <v/>
      </c>
      <c r="BM103" t="str">
        <f>IF(D103&lt;&gt;"",IF(COUNTIF(BM$3:BM102,D103)&gt;0,"",D103),"")</f>
        <v/>
      </c>
      <c r="BN103" t="str">
        <f>IF(E103&lt;&gt;"",IF(COUNTIF(BN$3:BN102,E103)&gt;0,"",E103),"")</f>
        <v/>
      </c>
      <c r="BO103" t="str">
        <f>IF(F103&lt;&gt;"",IF(COUNTIF(BO$3:BO102,F103)&gt;0,"",F103),"")</f>
        <v/>
      </c>
      <c r="BP103" t="str">
        <f>IF(G103&lt;&gt;"",IF(COUNTIF(BP$3:BP102,G103)&gt;0,"",G103),"")</f>
        <v/>
      </c>
      <c r="BQ103" t="str">
        <f>IF(H103&lt;&gt;"",IF(COUNTIF(BQ$3:BQ102,H103)&gt;0,"",H103),"")</f>
        <v/>
      </c>
    </row>
    <row r="104" spans="1:69" x14ac:dyDescent="0.2">
      <c r="A104" s="342" t="str">
        <f t="shared" si="28"/>
        <v/>
      </c>
      <c r="B104" s="345"/>
      <c r="C104" s="345"/>
      <c r="D104" s="345"/>
      <c r="E104" s="345"/>
      <c r="F104" s="345"/>
      <c r="G104" s="345"/>
      <c r="H104" s="345"/>
      <c r="I104" s="533"/>
      <c r="J104" s="516"/>
      <c r="K104" s="516"/>
      <c r="L104" s="531"/>
      <c r="M104" s="534"/>
      <c r="O104">
        <f t="shared" si="41"/>
        <v>102</v>
      </c>
      <c r="P104" s="375" t="str">
        <f t="shared" si="42"/>
        <v/>
      </c>
      <c r="Q104" s="375" t="str">
        <f t="shared" si="29"/>
        <v/>
      </c>
      <c r="R104" s="375" t="str">
        <f t="shared" si="30"/>
        <v/>
      </c>
      <c r="S104" s="375" t="str">
        <f t="shared" si="44"/>
        <v/>
      </c>
      <c r="T104" s="375" t="str">
        <f t="shared" si="31"/>
        <v/>
      </c>
      <c r="U104" s="375" t="str">
        <f t="shared" si="32"/>
        <v/>
      </c>
      <c r="V104" s="375" t="str">
        <f t="shared" si="33"/>
        <v/>
      </c>
      <c r="X104" t="str">
        <f>IF(AF104&lt;&gt;"",MAX(X$3:X103)+1,"")</f>
        <v/>
      </c>
      <c r="Y104" t="str">
        <f>IF(AG104&lt;&gt;"",MAX(Y$3:Y103)+1,"")</f>
        <v/>
      </c>
      <c r="Z104" t="str">
        <f>IF(AH104&lt;&gt;"",MAX(Z$3:Z103)+1,"")</f>
        <v/>
      </c>
      <c r="AA104" t="str">
        <f>IF(AI104&lt;&gt;"",MAX(AA$3:AA103)+1,"")</f>
        <v/>
      </c>
      <c r="AB104" t="str">
        <f>IF(AJ104&lt;&gt;"",MAX(AB$3:AB103)+1,"")</f>
        <v/>
      </c>
      <c r="AC104" t="str">
        <f>IF(AK104&lt;&gt;"",MAX(AC$3:AC103)+1,"")</f>
        <v/>
      </c>
      <c r="AD104" t="str">
        <f>IF(AL104&lt;&gt;"",MAX(AD$3:AD103)+1,"")</f>
        <v/>
      </c>
      <c r="AF104" t="str">
        <f>IF(B104="","",IF(COUNTIF(AF$3:$AI103,B104)=0,B104,""))</f>
        <v/>
      </c>
      <c r="AG104" t="str">
        <f>IF(C104&lt;&gt;"",IF(B104="","",IF($B104='Determinazione classe'!$D$55,IF(COUNTIF(AG$3:$AG103,$C104)=0,$C104,""),"")),"")</f>
        <v/>
      </c>
      <c r="AH104" t="str">
        <f>IF(D104&lt;&gt;"",IF(B104="","",IF(AND($B104='Determinazione classe'!$D$55,$C104='Determinazione classe'!$D$56),IF(COUNTIF(AH$3:AH103,$D104)=0,$D104,""),"")),"")</f>
        <v/>
      </c>
      <c r="AI104" t="str">
        <f>IF(E104&lt;&gt;"",IF(B104="","",IF(AND($B104='Determinazione classe'!$D$55,$C104='Determinazione classe'!$D$56,$D104='Determinazione classe'!$D$57),IF(COUNTIF(AI$3:AI103,$E104)=0,$E104,""),"")),"")</f>
        <v/>
      </c>
      <c r="AJ104" t="str">
        <f>IF(F104&lt;&gt;"",IF(B104="","",IF(AND($B104='Determinazione classe'!$D$55,$C104='Determinazione classe'!$D$56,$D104='Determinazione classe'!$D$57,$E104='Determinazione classe'!$D$58),IF(COUNTIF(AJ$3:AJ103,$F104)=0,$F104,""),"")),"")</f>
        <v/>
      </c>
      <c r="AK104" t="str">
        <f>IF(G104&lt;&gt;"",IF(B104="","",IF(AND($B104='Determinazione classe'!$D$55,$C104='Determinazione classe'!$D$56,$D104='Determinazione classe'!$D$57,$E104='Determinazione classe'!$D$58,$F104='Determinazione classe'!$D$59),IF(COUNTIF(AK$3:AK103,$G104)=0,$G104,""),"")),"")</f>
        <v/>
      </c>
      <c r="AL104" t="str">
        <f>IF(H104&lt;&gt;"",IF(B104="","",IF(AND($B104='Determinazione classe'!$D$55,$C104='Determinazione classe'!$D$56,$D104='Determinazione classe'!$D$57,$E104='Determinazione classe'!$D$58,$F104='Determinazione classe'!$D$59,$G104='Determinazione classe'!$D$60),IF(COUNTIF(AL$3:AL103,$H104)=0,$H104,""),"")),"")</f>
        <v/>
      </c>
      <c r="AR104">
        <f t="shared" si="43"/>
        <v>102</v>
      </c>
      <c r="AS104" s="375" t="str">
        <f t="shared" si="34"/>
        <v/>
      </c>
      <c r="AT104" s="375" t="str">
        <f t="shared" si="35"/>
        <v/>
      </c>
      <c r="AU104" s="375" t="str">
        <f t="shared" si="36"/>
        <v/>
      </c>
      <c r="AV104" s="375" t="str">
        <f t="shared" si="37"/>
        <v/>
      </c>
      <c r="AW104" s="375" t="str">
        <f t="shared" si="38"/>
        <v/>
      </c>
      <c r="AX104" s="375" t="str">
        <f t="shared" si="39"/>
        <v/>
      </c>
      <c r="AY104" s="375" t="str">
        <f t="shared" si="40"/>
        <v/>
      </c>
      <c r="BC104" t="str">
        <f>IF(BK104&lt;&gt;"",MAX(BC$3:BC103)+1,"")</f>
        <v/>
      </c>
      <c r="BD104" t="str">
        <f>IF(BL104&lt;&gt;"",MAX(BD$3:BD103)+1,"")</f>
        <v/>
      </c>
      <c r="BE104" t="str">
        <f>IF(BM104&lt;&gt;"",MAX(BE$3:BE103)+1,"")</f>
        <v/>
      </c>
      <c r="BF104" t="str">
        <f>IF(BN104&lt;&gt;"",MAX(BF$3:BF103)+1,"")</f>
        <v/>
      </c>
      <c r="BG104" t="str">
        <f>IF(BO104&lt;&gt;"",MAX(BG$3:BG103)+1,"")</f>
        <v/>
      </c>
      <c r="BH104" t="str">
        <f>IF(BP104&lt;&gt;"",MAX(BH$3:BH103)+1,"")</f>
        <v/>
      </c>
      <c r="BI104" t="str">
        <f>IF(BQ104&lt;&gt;"",MAX(BI$3:BI103)+1,"")</f>
        <v/>
      </c>
      <c r="BK104" t="str">
        <f>IF(B104&lt;&gt;"",IF(COUNTIF(BK$3:BK103,B104)&gt;0,"",B104),"")</f>
        <v/>
      </c>
      <c r="BL104" t="str">
        <f>IF(C104&lt;&gt;"",IF(COUNTIF(BL$3:BL103,C104)&gt;0,"",C104),"")</f>
        <v/>
      </c>
      <c r="BM104" t="str">
        <f>IF(D104&lt;&gt;"",IF(COUNTIF(BM$3:BM103,D104)&gt;0,"",D104),"")</f>
        <v/>
      </c>
      <c r="BN104" t="str">
        <f>IF(E104&lt;&gt;"",IF(COUNTIF(BN$3:BN103,E104)&gt;0,"",E104),"")</f>
        <v/>
      </c>
      <c r="BO104" t="str">
        <f>IF(F104&lt;&gt;"",IF(COUNTIF(BO$3:BO103,F104)&gt;0,"",F104),"")</f>
        <v/>
      </c>
      <c r="BP104" t="str">
        <f>IF(G104&lt;&gt;"",IF(COUNTIF(BP$3:BP103,G104)&gt;0,"",G104),"")</f>
        <v/>
      </c>
      <c r="BQ104" t="str">
        <f>IF(H104&lt;&gt;"",IF(COUNTIF(BQ$3:BQ103,H104)&gt;0,"",H104),"")</f>
        <v/>
      </c>
    </row>
    <row r="105" spans="1:69" x14ac:dyDescent="0.2">
      <c r="A105" s="342" t="str">
        <f t="shared" si="28"/>
        <v/>
      </c>
      <c r="B105" s="345"/>
      <c r="C105" s="345"/>
      <c r="D105" s="345"/>
      <c r="E105" s="345"/>
      <c r="F105" s="345"/>
      <c r="G105" s="345"/>
      <c r="H105" s="345"/>
      <c r="I105" s="533"/>
      <c r="J105" s="516"/>
      <c r="K105" s="516"/>
      <c r="L105" s="531"/>
      <c r="M105" s="534"/>
      <c r="O105">
        <f t="shared" si="41"/>
        <v>103</v>
      </c>
      <c r="P105" s="375" t="str">
        <f t="shared" si="42"/>
        <v/>
      </c>
      <c r="Q105" s="375" t="str">
        <f t="shared" si="29"/>
        <v/>
      </c>
      <c r="R105" s="375" t="str">
        <f t="shared" si="30"/>
        <v/>
      </c>
      <c r="S105" s="375" t="str">
        <f t="shared" si="44"/>
        <v/>
      </c>
      <c r="T105" s="375" t="str">
        <f t="shared" si="31"/>
        <v/>
      </c>
      <c r="U105" s="375" t="str">
        <f t="shared" si="32"/>
        <v/>
      </c>
      <c r="V105" s="375" t="str">
        <f t="shared" si="33"/>
        <v/>
      </c>
      <c r="X105" t="str">
        <f>IF(AF105&lt;&gt;"",MAX(X$3:X104)+1,"")</f>
        <v/>
      </c>
      <c r="Y105" t="str">
        <f>IF(AG105&lt;&gt;"",MAX(Y$3:Y104)+1,"")</f>
        <v/>
      </c>
      <c r="Z105" t="str">
        <f>IF(AH105&lt;&gt;"",MAX(Z$3:Z104)+1,"")</f>
        <v/>
      </c>
      <c r="AA105" t="str">
        <f>IF(AI105&lt;&gt;"",MAX(AA$3:AA104)+1,"")</f>
        <v/>
      </c>
      <c r="AB105" t="str">
        <f>IF(AJ105&lt;&gt;"",MAX(AB$3:AB104)+1,"")</f>
        <v/>
      </c>
      <c r="AC105" t="str">
        <f>IF(AK105&lt;&gt;"",MAX(AC$3:AC104)+1,"")</f>
        <v/>
      </c>
      <c r="AD105" t="str">
        <f>IF(AL105&lt;&gt;"",MAX(AD$3:AD104)+1,"")</f>
        <v/>
      </c>
      <c r="AF105" t="str">
        <f>IF(B105="","",IF(COUNTIF(AF$3:$AI104,B105)=0,B105,""))</f>
        <v/>
      </c>
      <c r="AG105" t="str">
        <f>IF(C105&lt;&gt;"",IF(B105="","",IF($B105='Determinazione classe'!$D$55,IF(COUNTIF(AG$3:$AG104,$C105)=0,$C105,""),"")),"")</f>
        <v/>
      </c>
      <c r="AH105" t="str">
        <f>IF(D105&lt;&gt;"",IF(B105="","",IF(AND($B105='Determinazione classe'!$D$55,$C105='Determinazione classe'!$D$56),IF(COUNTIF(AH$3:AH104,$D105)=0,$D105,""),"")),"")</f>
        <v/>
      </c>
      <c r="AI105" t="str">
        <f>IF(E105&lt;&gt;"",IF(B105="","",IF(AND($B105='Determinazione classe'!$D$55,$C105='Determinazione classe'!$D$56,$D105='Determinazione classe'!$D$57),IF(COUNTIF(AI$3:AI104,$E105)=0,$E105,""),"")),"")</f>
        <v/>
      </c>
      <c r="AJ105" t="str">
        <f>IF(F105&lt;&gt;"",IF(B105="","",IF(AND($B105='Determinazione classe'!$D$55,$C105='Determinazione classe'!$D$56,$D105='Determinazione classe'!$D$57,$E105='Determinazione classe'!$D$58),IF(COUNTIF(AJ$3:AJ104,$F105)=0,$F105,""),"")),"")</f>
        <v/>
      </c>
      <c r="AK105" t="str">
        <f>IF(G105&lt;&gt;"",IF(B105="","",IF(AND($B105='Determinazione classe'!$D$55,$C105='Determinazione classe'!$D$56,$D105='Determinazione classe'!$D$57,$E105='Determinazione classe'!$D$58,$F105='Determinazione classe'!$D$59),IF(COUNTIF(AK$3:AK104,$G105)=0,$G105,""),"")),"")</f>
        <v/>
      </c>
      <c r="AL105" t="str">
        <f>IF(H105&lt;&gt;"",IF(B105="","",IF(AND($B105='Determinazione classe'!$D$55,$C105='Determinazione classe'!$D$56,$D105='Determinazione classe'!$D$57,$E105='Determinazione classe'!$D$58,$F105='Determinazione classe'!$D$59,$G105='Determinazione classe'!$D$60),IF(COUNTIF(AL$3:AL104,$H105)=0,$H105,""),"")),"")</f>
        <v/>
      </c>
      <c r="AR105">
        <f t="shared" si="43"/>
        <v>103</v>
      </c>
      <c r="AS105" s="375" t="str">
        <f t="shared" si="34"/>
        <v/>
      </c>
      <c r="AT105" s="375" t="str">
        <f t="shared" si="35"/>
        <v/>
      </c>
      <c r="AU105" s="375" t="str">
        <f t="shared" si="36"/>
        <v/>
      </c>
      <c r="AV105" s="375" t="str">
        <f t="shared" si="37"/>
        <v/>
      </c>
      <c r="AW105" s="375" t="str">
        <f t="shared" si="38"/>
        <v/>
      </c>
      <c r="AX105" s="375" t="str">
        <f t="shared" si="39"/>
        <v/>
      </c>
      <c r="AY105" s="375" t="str">
        <f t="shared" si="40"/>
        <v/>
      </c>
      <c r="BC105" t="str">
        <f>IF(BK105&lt;&gt;"",MAX(BC$3:BC104)+1,"")</f>
        <v/>
      </c>
      <c r="BD105" t="str">
        <f>IF(BL105&lt;&gt;"",MAX(BD$3:BD104)+1,"")</f>
        <v/>
      </c>
      <c r="BE105" t="str">
        <f>IF(BM105&lt;&gt;"",MAX(BE$3:BE104)+1,"")</f>
        <v/>
      </c>
      <c r="BF105" t="str">
        <f>IF(BN105&lt;&gt;"",MAX(BF$3:BF104)+1,"")</f>
        <v/>
      </c>
      <c r="BG105" t="str">
        <f>IF(BO105&lt;&gt;"",MAX(BG$3:BG104)+1,"")</f>
        <v/>
      </c>
      <c r="BH105" t="str">
        <f>IF(BP105&lt;&gt;"",MAX(BH$3:BH104)+1,"")</f>
        <v/>
      </c>
      <c r="BI105" t="str">
        <f>IF(BQ105&lt;&gt;"",MAX(BI$3:BI104)+1,"")</f>
        <v/>
      </c>
      <c r="BK105" t="str">
        <f>IF(B105&lt;&gt;"",IF(COUNTIF(BK$3:BK104,B105)&gt;0,"",B105),"")</f>
        <v/>
      </c>
      <c r="BL105" t="str">
        <f>IF(C105&lt;&gt;"",IF(COUNTIF(BL$3:BL104,C105)&gt;0,"",C105),"")</f>
        <v/>
      </c>
      <c r="BM105" t="str">
        <f>IF(D105&lt;&gt;"",IF(COUNTIF(BM$3:BM104,D105)&gt;0,"",D105),"")</f>
        <v/>
      </c>
      <c r="BN105" t="str">
        <f>IF(E105&lt;&gt;"",IF(COUNTIF(BN$3:BN104,E105)&gt;0,"",E105),"")</f>
        <v/>
      </c>
      <c r="BO105" t="str">
        <f>IF(F105&lt;&gt;"",IF(COUNTIF(BO$3:BO104,F105)&gt;0,"",F105),"")</f>
        <v/>
      </c>
      <c r="BP105" t="str">
        <f>IF(G105&lt;&gt;"",IF(COUNTIF(BP$3:BP104,G105)&gt;0,"",G105),"")</f>
        <v/>
      </c>
      <c r="BQ105" t="str">
        <f>IF(H105&lt;&gt;"",IF(COUNTIF(BQ$3:BQ104,H105)&gt;0,"",H105),"")</f>
        <v/>
      </c>
    </row>
    <row r="106" spans="1:69" x14ac:dyDescent="0.2">
      <c r="A106" s="342" t="str">
        <f t="shared" si="28"/>
        <v/>
      </c>
      <c r="B106" s="345"/>
      <c r="C106" s="345"/>
      <c r="D106" s="345"/>
      <c r="E106" s="345"/>
      <c r="F106" s="345"/>
      <c r="G106" s="345"/>
      <c r="H106" s="345"/>
      <c r="I106" s="533"/>
      <c r="J106" s="516"/>
      <c r="K106" s="516"/>
      <c r="L106" s="531"/>
      <c r="M106" s="534"/>
      <c r="O106">
        <f t="shared" si="41"/>
        <v>104</v>
      </c>
      <c r="P106" s="375" t="str">
        <f t="shared" si="42"/>
        <v/>
      </c>
      <c r="Q106" s="375" t="str">
        <f t="shared" si="29"/>
        <v/>
      </c>
      <c r="R106" s="375" t="str">
        <f t="shared" si="30"/>
        <v/>
      </c>
      <c r="S106" s="375" t="str">
        <f t="shared" si="44"/>
        <v/>
      </c>
      <c r="T106" s="375" t="str">
        <f t="shared" si="31"/>
        <v/>
      </c>
      <c r="U106" s="375" t="str">
        <f t="shared" si="32"/>
        <v/>
      </c>
      <c r="V106" s="375" t="str">
        <f t="shared" si="33"/>
        <v/>
      </c>
      <c r="X106" t="str">
        <f>IF(AF106&lt;&gt;"",MAX(X$3:X105)+1,"")</f>
        <v/>
      </c>
      <c r="Y106" t="str">
        <f>IF(AG106&lt;&gt;"",MAX(Y$3:Y105)+1,"")</f>
        <v/>
      </c>
      <c r="Z106" t="str">
        <f>IF(AH106&lt;&gt;"",MAX(Z$3:Z105)+1,"")</f>
        <v/>
      </c>
      <c r="AA106" t="str">
        <f>IF(AI106&lt;&gt;"",MAX(AA$3:AA105)+1,"")</f>
        <v/>
      </c>
      <c r="AB106" t="str">
        <f>IF(AJ106&lt;&gt;"",MAX(AB$3:AB105)+1,"")</f>
        <v/>
      </c>
      <c r="AC106" t="str">
        <f>IF(AK106&lt;&gt;"",MAX(AC$3:AC105)+1,"")</f>
        <v/>
      </c>
      <c r="AD106" t="str">
        <f>IF(AL106&lt;&gt;"",MAX(AD$3:AD105)+1,"")</f>
        <v/>
      </c>
      <c r="AF106" t="str">
        <f>IF(B106="","",IF(COUNTIF(AF$3:$AI105,B106)=0,B106,""))</f>
        <v/>
      </c>
      <c r="AG106" t="str">
        <f>IF(C106&lt;&gt;"",IF(B106="","",IF($B106='Determinazione classe'!$D$55,IF(COUNTIF(AG$3:$AG105,$C106)=0,$C106,""),"")),"")</f>
        <v/>
      </c>
      <c r="AH106" t="str">
        <f>IF(D106&lt;&gt;"",IF(B106="","",IF(AND($B106='Determinazione classe'!$D$55,$C106='Determinazione classe'!$D$56),IF(COUNTIF(AH$3:AH105,$D106)=0,$D106,""),"")),"")</f>
        <v/>
      </c>
      <c r="AI106" t="str">
        <f>IF(E106&lt;&gt;"",IF(B106="","",IF(AND($B106='Determinazione classe'!$D$55,$C106='Determinazione classe'!$D$56,$D106='Determinazione classe'!$D$57),IF(COUNTIF(AI$3:AI105,$E106)=0,$E106,""),"")),"")</f>
        <v/>
      </c>
      <c r="AJ106" t="str">
        <f>IF(F106&lt;&gt;"",IF(B106="","",IF(AND($B106='Determinazione classe'!$D$55,$C106='Determinazione classe'!$D$56,$D106='Determinazione classe'!$D$57,$E106='Determinazione classe'!$D$58),IF(COUNTIF(AJ$3:AJ105,$F106)=0,$F106,""),"")),"")</f>
        <v/>
      </c>
      <c r="AK106" t="str">
        <f>IF(G106&lt;&gt;"",IF(B106="","",IF(AND($B106='Determinazione classe'!$D$55,$C106='Determinazione classe'!$D$56,$D106='Determinazione classe'!$D$57,$E106='Determinazione classe'!$D$58,$F106='Determinazione classe'!$D$59),IF(COUNTIF(AK$3:AK105,$G106)=0,$G106,""),"")),"")</f>
        <v/>
      </c>
      <c r="AL106" t="str">
        <f>IF(H106&lt;&gt;"",IF(B106="","",IF(AND($B106='Determinazione classe'!$D$55,$C106='Determinazione classe'!$D$56,$D106='Determinazione classe'!$D$57,$E106='Determinazione classe'!$D$58,$F106='Determinazione classe'!$D$59,$G106='Determinazione classe'!$D$60),IF(COUNTIF(AL$3:AL105,$H106)=0,$H106,""),"")),"")</f>
        <v/>
      </c>
      <c r="AR106">
        <f t="shared" si="43"/>
        <v>104</v>
      </c>
      <c r="AS106" s="375" t="str">
        <f t="shared" si="34"/>
        <v/>
      </c>
      <c r="AT106" s="375" t="str">
        <f t="shared" si="35"/>
        <v/>
      </c>
      <c r="AU106" s="375" t="str">
        <f t="shared" si="36"/>
        <v/>
      </c>
      <c r="AV106" s="375" t="str">
        <f t="shared" si="37"/>
        <v/>
      </c>
      <c r="AW106" s="375" t="str">
        <f t="shared" si="38"/>
        <v/>
      </c>
      <c r="AX106" s="375" t="str">
        <f t="shared" si="39"/>
        <v/>
      </c>
      <c r="AY106" s="375" t="str">
        <f t="shared" si="40"/>
        <v/>
      </c>
      <c r="BC106" t="str">
        <f>IF(BK106&lt;&gt;"",MAX(BC$3:BC105)+1,"")</f>
        <v/>
      </c>
      <c r="BD106" t="str">
        <f>IF(BL106&lt;&gt;"",MAX(BD$3:BD105)+1,"")</f>
        <v/>
      </c>
      <c r="BE106" t="str">
        <f>IF(BM106&lt;&gt;"",MAX(BE$3:BE105)+1,"")</f>
        <v/>
      </c>
      <c r="BF106" t="str">
        <f>IF(BN106&lt;&gt;"",MAX(BF$3:BF105)+1,"")</f>
        <v/>
      </c>
      <c r="BG106" t="str">
        <f>IF(BO106&lt;&gt;"",MAX(BG$3:BG105)+1,"")</f>
        <v/>
      </c>
      <c r="BH106" t="str">
        <f>IF(BP106&lt;&gt;"",MAX(BH$3:BH105)+1,"")</f>
        <v/>
      </c>
      <c r="BI106" t="str">
        <f>IF(BQ106&lt;&gt;"",MAX(BI$3:BI105)+1,"")</f>
        <v/>
      </c>
      <c r="BK106" t="str">
        <f>IF(B106&lt;&gt;"",IF(COUNTIF(BK$3:BK105,B106)&gt;0,"",B106),"")</f>
        <v/>
      </c>
      <c r="BL106" t="str">
        <f>IF(C106&lt;&gt;"",IF(COUNTIF(BL$3:BL105,C106)&gt;0,"",C106),"")</f>
        <v/>
      </c>
      <c r="BM106" t="str">
        <f>IF(D106&lt;&gt;"",IF(COUNTIF(BM$3:BM105,D106)&gt;0,"",D106),"")</f>
        <v/>
      </c>
      <c r="BN106" t="str">
        <f>IF(E106&lt;&gt;"",IF(COUNTIF(BN$3:BN105,E106)&gt;0,"",E106),"")</f>
        <v/>
      </c>
      <c r="BO106" t="str">
        <f>IF(F106&lt;&gt;"",IF(COUNTIF(BO$3:BO105,F106)&gt;0,"",F106),"")</f>
        <v/>
      </c>
      <c r="BP106" t="str">
        <f>IF(G106&lt;&gt;"",IF(COUNTIF(BP$3:BP105,G106)&gt;0,"",G106),"")</f>
        <v/>
      </c>
      <c r="BQ106" t="str">
        <f>IF(H106&lt;&gt;"",IF(COUNTIF(BQ$3:BQ105,H106)&gt;0,"",H106),"")</f>
        <v/>
      </c>
    </row>
    <row r="107" spans="1:69" x14ac:dyDescent="0.2">
      <c r="A107" s="342" t="str">
        <f t="shared" si="28"/>
        <v/>
      </c>
      <c r="B107" s="345"/>
      <c r="C107" s="345"/>
      <c r="D107" s="345"/>
      <c r="E107" s="345"/>
      <c r="F107" s="345"/>
      <c r="G107" s="345"/>
      <c r="H107" s="345"/>
      <c r="I107" s="533"/>
      <c r="J107" s="516"/>
      <c r="K107" s="516"/>
      <c r="L107" s="531"/>
      <c r="M107" s="534"/>
      <c r="O107">
        <f t="shared" si="41"/>
        <v>105</v>
      </c>
      <c r="P107" s="375" t="str">
        <f t="shared" si="42"/>
        <v/>
      </c>
      <c r="Q107" s="375" t="str">
        <f t="shared" si="29"/>
        <v/>
      </c>
      <c r="R107" s="375" t="str">
        <f t="shared" si="30"/>
        <v/>
      </c>
      <c r="S107" s="375" t="str">
        <f t="shared" si="44"/>
        <v/>
      </c>
      <c r="T107" s="375" t="str">
        <f t="shared" si="31"/>
        <v/>
      </c>
      <c r="U107" s="375" t="str">
        <f t="shared" si="32"/>
        <v/>
      </c>
      <c r="V107" s="375" t="str">
        <f t="shared" si="33"/>
        <v/>
      </c>
      <c r="X107" t="str">
        <f>IF(AF107&lt;&gt;"",MAX(X$3:X106)+1,"")</f>
        <v/>
      </c>
      <c r="Y107" t="str">
        <f>IF(AG107&lt;&gt;"",MAX(Y$3:Y106)+1,"")</f>
        <v/>
      </c>
      <c r="Z107" t="str">
        <f>IF(AH107&lt;&gt;"",MAX(Z$3:Z106)+1,"")</f>
        <v/>
      </c>
      <c r="AA107" t="str">
        <f>IF(AI107&lt;&gt;"",MAX(AA$3:AA106)+1,"")</f>
        <v/>
      </c>
      <c r="AB107" t="str">
        <f>IF(AJ107&lt;&gt;"",MAX(AB$3:AB106)+1,"")</f>
        <v/>
      </c>
      <c r="AC107" t="str">
        <f>IF(AK107&lt;&gt;"",MAX(AC$3:AC106)+1,"")</f>
        <v/>
      </c>
      <c r="AD107" t="str">
        <f>IF(AL107&lt;&gt;"",MAX(AD$3:AD106)+1,"")</f>
        <v/>
      </c>
      <c r="AF107" t="str">
        <f>IF(B107="","",IF(COUNTIF(AF$3:$AI106,B107)=0,B107,""))</f>
        <v/>
      </c>
      <c r="AG107" t="str">
        <f>IF(C107&lt;&gt;"",IF(B107="","",IF($B107='Determinazione classe'!$D$55,IF(COUNTIF(AG$3:$AG106,$C107)=0,$C107,""),"")),"")</f>
        <v/>
      </c>
      <c r="AH107" t="str">
        <f>IF(D107&lt;&gt;"",IF(B107="","",IF(AND($B107='Determinazione classe'!$D$55,$C107='Determinazione classe'!$D$56),IF(COUNTIF(AH$3:AH106,$D107)=0,$D107,""),"")),"")</f>
        <v/>
      </c>
      <c r="AI107" t="str">
        <f>IF(E107&lt;&gt;"",IF(B107="","",IF(AND($B107='Determinazione classe'!$D$55,$C107='Determinazione classe'!$D$56,$D107='Determinazione classe'!$D$57),IF(COUNTIF(AI$3:AI106,$E107)=0,$E107,""),"")),"")</f>
        <v/>
      </c>
      <c r="AJ107" t="str">
        <f>IF(F107&lt;&gt;"",IF(B107="","",IF(AND($B107='Determinazione classe'!$D$55,$C107='Determinazione classe'!$D$56,$D107='Determinazione classe'!$D$57,$E107='Determinazione classe'!$D$58),IF(COUNTIF(AJ$3:AJ106,$F107)=0,$F107,""),"")),"")</f>
        <v/>
      </c>
      <c r="AK107" t="str">
        <f>IF(G107&lt;&gt;"",IF(B107="","",IF(AND($B107='Determinazione classe'!$D$55,$C107='Determinazione classe'!$D$56,$D107='Determinazione classe'!$D$57,$E107='Determinazione classe'!$D$58,$F107='Determinazione classe'!$D$59),IF(COUNTIF(AK$3:AK106,$G107)=0,$G107,""),"")),"")</f>
        <v/>
      </c>
      <c r="AL107" t="str">
        <f>IF(H107&lt;&gt;"",IF(B107="","",IF(AND($B107='Determinazione classe'!$D$55,$C107='Determinazione classe'!$D$56,$D107='Determinazione classe'!$D$57,$E107='Determinazione classe'!$D$58,$F107='Determinazione classe'!$D$59,$G107='Determinazione classe'!$D$60),IF(COUNTIF(AL$3:AL106,$H107)=0,$H107,""),"")),"")</f>
        <v/>
      </c>
      <c r="AR107">
        <f t="shared" si="43"/>
        <v>105</v>
      </c>
      <c r="AS107" s="375" t="str">
        <f t="shared" si="34"/>
        <v/>
      </c>
      <c r="AT107" s="375" t="str">
        <f t="shared" si="35"/>
        <v/>
      </c>
      <c r="AU107" s="375" t="str">
        <f t="shared" si="36"/>
        <v/>
      </c>
      <c r="AV107" s="375" t="str">
        <f t="shared" si="37"/>
        <v/>
      </c>
      <c r="AW107" s="375" t="str">
        <f t="shared" si="38"/>
        <v/>
      </c>
      <c r="AX107" s="375" t="str">
        <f t="shared" si="39"/>
        <v/>
      </c>
      <c r="AY107" s="375" t="str">
        <f t="shared" si="40"/>
        <v/>
      </c>
      <c r="BC107" t="str">
        <f>IF(BK107&lt;&gt;"",MAX(BC$3:BC106)+1,"")</f>
        <v/>
      </c>
      <c r="BD107" t="str">
        <f>IF(BL107&lt;&gt;"",MAX(BD$3:BD106)+1,"")</f>
        <v/>
      </c>
      <c r="BE107" t="str">
        <f>IF(BM107&lt;&gt;"",MAX(BE$3:BE106)+1,"")</f>
        <v/>
      </c>
      <c r="BF107" t="str">
        <f>IF(BN107&lt;&gt;"",MAX(BF$3:BF106)+1,"")</f>
        <v/>
      </c>
      <c r="BG107" t="str">
        <f>IF(BO107&lt;&gt;"",MAX(BG$3:BG106)+1,"")</f>
        <v/>
      </c>
      <c r="BH107" t="str">
        <f>IF(BP107&lt;&gt;"",MAX(BH$3:BH106)+1,"")</f>
        <v/>
      </c>
      <c r="BI107" t="str">
        <f>IF(BQ107&lt;&gt;"",MAX(BI$3:BI106)+1,"")</f>
        <v/>
      </c>
      <c r="BK107" t="str">
        <f>IF(B107&lt;&gt;"",IF(COUNTIF(BK$3:BK106,B107)&gt;0,"",B107),"")</f>
        <v/>
      </c>
      <c r="BL107" t="str">
        <f>IF(C107&lt;&gt;"",IF(COUNTIF(BL$3:BL106,C107)&gt;0,"",C107),"")</f>
        <v/>
      </c>
      <c r="BM107" t="str">
        <f>IF(D107&lt;&gt;"",IF(COUNTIF(BM$3:BM106,D107)&gt;0,"",D107),"")</f>
        <v/>
      </c>
      <c r="BN107" t="str">
        <f>IF(E107&lt;&gt;"",IF(COUNTIF(BN$3:BN106,E107)&gt;0,"",E107),"")</f>
        <v/>
      </c>
      <c r="BO107" t="str">
        <f>IF(F107&lt;&gt;"",IF(COUNTIF(BO$3:BO106,F107)&gt;0,"",F107),"")</f>
        <v/>
      </c>
      <c r="BP107" t="str">
        <f>IF(G107&lt;&gt;"",IF(COUNTIF(BP$3:BP106,G107)&gt;0,"",G107),"")</f>
        <v/>
      </c>
      <c r="BQ107" t="str">
        <f>IF(H107&lt;&gt;"",IF(COUNTIF(BQ$3:BQ106,H107)&gt;0,"",H107),"")</f>
        <v/>
      </c>
    </row>
    <row r="108" spans="1:69" x14ac:dyDescent="0.2">
      <c r="A108" s="342" t="str">
        <f t="shared" si="28"/>
        <v/>
      </c>
      <c r="B108" s="345"/>
      <c r="C108" s="345"/>
      <c r="D108" s="345"/>
      <c r="E108" s="345"/>
      <c r="F108" s="345"/>
      <c r="G108" s="345"/>
      <c r="H108" s="345"/>
      <c r="I108" s="533"/>
      <c r="J108" s="516"/>
      <c r="K108" s="516"/>
      <c r="L108" s="531"/>
      <c r="M108" s="534"/>
      <c r="O108">
        <f t="shared" si="41"/>
        <v>106</v>
      </c>
      <c r="P108" s="375" t="str">
        <f t="shared" si="42"/>
        <v/>
      </c>
      <c r="Q108" s="375" t="str">
        <f t="shared" si="29"/>
        <v/>
      </c>
      <c r="R108" s="375" t="str">
        <f t="shared" si="30"/>
        <v/>
      </c>
      <c r="S108" s="375" t="str">
        <f t="shared" si="44"/>
        <v/>
      </c>
      <c r="T108" s="375" t="str">
        <f t="shared" si="31"/>
        <v/>
      </c>
      <c r="U108" s="375" t="str">
        <f t="shared" si="32"/>
        <v/>
      </c>
      <c r="V108" s="375" t="str">
        <f t="shared" si="33"/>
        <v/>
      </c>
      <c r="X108" t="str">
        <f>IF(AF108&lt;&gt;"",MAX(X$3:X107)+1,"")</f>
        <v/>
      </c>
      <c r="Y108" t="str">
        <f>IF(AG108&lt;&gt;"",MAX(Y$3:Y107)+1,"")</f>
        <v/>
      </c>
      <c r="Z108" t="str">
        <f>IF(AH108&lt;&gt;"",MAX(Z$3:Z107)+1,"")</f>
        <v/>
      </c>
      <c r="AA108" t="str">
        <f>IF(AI108&lt;&gt;"",MAX(AA$3:AA107)+1,"")</f>
        <v/>
      </c>
      <c r="AB108" t="str">
        <f>IF(AJ108&lt;&gt;"",MAX(AB$3:AB107)+1,"")</f>
        <v/>
      </c>
      <c r="AC108" t="str">
        <f>IF(AK108&lt;&gt;"",MAX(AC$3:AC107)+1,"")</f>
        <v/>
      </c>
      <c r="AD108" t="str">
        <f>IF(AL108&lt;&gt;"",MAX(AD$3:AD107)+1,"")</f>
        <v/>
      </c>
      <c r="AF108" t="str">
        <f>IF(B108="","",IF(COUNTIF(AF$3:$AI107,B108)=0,B108,""))</f>
        <v/>
      </c>
      <c r="AG108" t="str">
        <f>IF(C108&lt;&gt;"",IF(B108="","",IF($B108='Determinazione classe'!$D$55,IF(COUNTIF(AG$3:$AG107,$C108)=0,$C108,""),"")),"")</f>
        <v/>
      </c>
      <c r="AH108" t="str">
        <f>IF(D108&lt;&gt;"",IF(B108="","",IF(AND($B108='Determinazione classe'!$D$55,$C108='Determinazione classe'!$D$56),IF(COUNTIF(AH$3:AH107,$D108)=0,$D108,""),"")),"")</f>
        <v/>
      </c>
      <c r="AI108" t="str">
        <f>IF(E108&lt;&gt;"",IF(B108="","",IF(AND($B108='Determinazione classe'!$D$55,$C108='Determinazione classe'!$D$56,$D108='Determinazione classe'!$D$57),IF(COUNTIF(AI$3:AI107,$E108)=0,$E108,""),"")),"")</f>
        <v/>
      </c>
      <c r="AJ108" t="str">
        <f>IF(F108&lt;&gt;"",IF(B108="","",IF(AND($B108='Determinazione classe'!$D$55,$C108='Determinazione classe'!$D$56,$D108='Determinazione classe'!$D$57,$E108='Determinazione classe'!$D$58),IF(COUNTIF(AJ$3:AJ107,$F108)=0,$F108,""),"")),"")</f>
        <v/>
      </c>
      <c r="AK108" t="str">
        <f>IF(G108&lt;&gt;"",IF(B108="","",IF(AND($B108='Determinazione classe'!$D$55,$C108='Determinazione classe'!$D$56,$D108='Determinazione classe'!$D$57,$E108='Determinazione classe'!$D$58,$F108='Determinazione classe'!$D$59),IF(COUNTIF(AK$3:AK107,$G108)=0,$G108,""),"")),"")</f>
        <v/>
      </c>
      <c r="AL108" t="str">
        <f>IF(H108&lt;&gt;"",IF(B108="","",IF(AND($B108='Determinazione classe'!$D$55,$C108='Determinazione classe'!$D$56,$D108='Determinazione classe'!$D$57,$E108='Determinazione classe'!$D$58,$F108='Determinazione classe'!$D$59,$G108='Determinazione classe'!$D$60),IF(COUNTIF(AL$3:AL107,$H108)=0,$H108,""),"")),"")</f>
        <v/>
      </c>
      <c r="AR108">
        <f t="shared" si="43"/>
        <v>106</v>
      </c>
      <c r="AS108" s="375" t="str">
        <f t="shared" si="34"/>
        <v/>
      </c>
      <c r="AT108" s="375" t="str">
        <f t="shared" si="35"/>
        <v/>
      </c>
      <c r="AU108" s="375" t="str">
        <f t="shared" si="36"/>
        <v/>
      </c>
      <c r="AV108" s="375" t="str">
        <f t="shared" si="37"/>
        <v/>
      </c>
      <c r="AW108" s="375" t="str">
        <f t="shared" si="38"/>
        <v/>
      </c>
      <c r="AX108" s="375" t="str">
        <f t="shared" si="39"/>
        <v/>
      </c>
      <c r="AY108" s="375" t="str">
        <f t="shared" si="40"/>
        <v/>
      </c>
      <c r="BC108" t="str">
        <f>IF(BK108&lt;&gt;"",MAX(BC$3:BC107)+1,"")</f>
        <v/>
      </c>
      <c r="BD108" t="str">
        <f>IF(BL108&lt;&gt;"",MAX(BD$3:BD107)+1,"")</f>
        <v/>
      </c>
      <c r="BE108" t="str">
        <f>IF(BM108&lt;&gt;"",MAX(BE$3:BE107)+1,"")</f>
        <v/>
      </c>
      <c r="BF108" t="str">
        <f>IF(BN108&lt;&gt;"",MAX(BF$3:BF107)+1,"")</f>
        <v/>
      </c>
      <c r="BG108" t="str">
        <f>IF(BO108&lt;&gt;"",MAX(BG$3:BG107)+1,"")</f>
        <v/>
      </c>
      <c r="BH108" t="str">
        <f>IF(BP108&lt;&gt;"",MAX(BH$3:BH107)+1,"")</f>
        <v/>
      </c>
      <c r="BI108" t="str">
        <f>IF(BQ108&lt;&gt;"",MAX(BI$3:BI107)+1,"")</f>
        <v/>
      </c>
      <c r="BK108" t="str">
        <f>IF(B108&lt;&gt;"",IF(COUNTIF(BK$3:BK107,B108)&gt;0,"",B108),"")</f>
        <v/>
      </c>
      <c r="BL108" t="str">
        <f>IF(C108&lt;&gt;"",IF(COUNTIF(BL$3:BL107,C108)&gt;0,"",C108),"")</f>
        <v/>
      </c>
      <c r="BM108" t="str">
        <f>IF(D108&lt;&gt;"",IF(COUNTIF(BM$3:BM107,D108)&gt;0,"",D108),"")</f>
        <v/>
      </c>
      <c r="BN108" t="str">
        <f>IF(E108&lt;&gt;"",IF(COUNTIF(BN$3:BN107,E108)&gt;0,"",E108),"")</f>
        <v/>
      </c>
      <c r="BO108" t="str">
        <f>IF(F108&lt;&gt;"",IF(COUNTIF(BO$3:BO107,F108)&gt;0,"",F108),"")</f>
        <v/>
      </c>
      <c r="BP108" t="str">
        <f>IF(G108&lt;&gt;"",IF(COUNTIF(BP$3:BP107,G108)&gt;0,"",G108),"")</f>
        <v/>
      </c>
      <c r="BQ108" t="str">
        <f>IF(H108&lt;&gt;"",IF(COUNTIF(BQ$3:BQ107,H108)&gt;0,"",H108),"")</f>
        <v/>
      </c>
    </row>
    <row r="109" spans="1:69" x14ac:dyDescent="0.2">
      <c r="A109" s="342" t="str">
        <f t="shared" si="28"/>
        <v/>
      </c>
      <c r="B109" s="345"/>
      <c r="C109" s="345"/>
      <c r="D109" s="345"/>
      <c r="E109" s="345"/>
      <c r="F109" s="345"/>
      <c r="G109" s="345"/>
      <c r="H109" s="345"/>
      <c r="I109" s="533"/>
      <c r="J109" s="516"/>
      <c r="K109" s="516"/>
      <c r="L109" s="531"/>
      <c r="M109" s="534"/>
      <c r="O109">
        <f t="shared" si="41"/>
        <v>107</v>
      </c>
      <c r="P109" s="375" t="str">
        <f t="shared" si="42"/>
        <v/>
      </c>
      <c r="Q109" s="375" t="str">
        <f t="shared" si="29"/>
        <v/>
      </c>
      <c r="R109" s="375" t="str">
        <f t="shared" si="30"/>
        <v/>
      </c>
      <c r="S109" s="375" t="str">
        <f t="shared" si="44"/>
        <v/>
      </c>
      <c r="T109" s="375" t="str">
        <f t="shared" si="31"/>
        <v/>
      </c>
      <c r="U109" s="375" t="str">
        <f t="shared" si="32"/>
        <v/>
      </c>
      <c r="V109" s="375" t="str">
        <f t="shared" si="33"/>
        <v/>
      </c>
      <c r="X109" t="str">
        <f>IF(AF109&lt;&gt;"",MAX(X$3:X108)+1,"")</f>
        <v/>
      </c>
      <c r="Y109" t="str">
        <f>IF(AG109&lt;&gt;"",MAX(Y$3:Y108)+1,"")</f>
        <v/>
      </c>
      <c r="Z109" t="str">
        <f>IF(AH109&lt;&gt;"",MAX(Z$3:Z108)+1,"")</f>
        <v/>
      </c>
      <c r="AA109" t="str">
        <f>IF(AI109&lt;&gt;"",MAX(AA$3:AA108)+1,"")</f>
        <v/>
      </c>
      <c r="AB109" t="str">
        <f>IF(AJ109&lt;&gt;"",MAX(AB$3:AB108)+1,"")</f>
        <v/>
      </c>
      <c r="AC109" t="str">
        <f>IF(AK109&lt;&gt;"",MAX(AC$3:AC108)+1,"")</f>
        <v/>
      </c>
      <c r="AD109" t="str">
        <f>IF(AL109&lt;&gt;"",MAX(AD$3:AD108)+1,"")</f>
        <v/>
      </c>
      <c r="AF109" t="str">
        <f>IF(B109="","",IF(COUNTIF(AF$3:$AI108,B109)=0,B109,""))</f>
        <v/>
      </c>
      <c r="AG109" t="str">
        <f>IF(C109&lt;&gt;"",IF(B109="","",IF($B109='Determinazione classe'!$D$55,IF(COUNTIF(AG$3:$AG108,$C109)=0,$C109,""),"")),"")</f>
        <v/>
      </c>
      <c r="AH109" t="str">
        <f>IF(D109&lt;&gt;"",IF(B109="","",IF(AND($B109='Determinazione classe'!$D$55,$C109='Determinazione classe'!$D$56),IF(COUNTIF(AH$3:AH108,$D109)=0,$D109,""),"")),"")</f>
        <v/>
      </c>
      <c r="AI109" t="str">
        <f>IF(E109&lt;&gt;"",IF(B109="","",IF(AND($B109='Determinazione classe'!$D$55,$C109='Determinazione classe'!$D$56,$D109='Determinazione classe'!$D$57),IF(COUNTIF(AI$3:AI108,$E109)=0,$E109,""),"")),"")</f>
        <v/>
      </c>
      <c r="AJ109" t="str">
        <f>IF(F109&lt;&gt;"",IF(B109="","",IF(AND($B109='Determinazione classe'!$D$55,$C109='Determinazione classe'!$D$56,$D109='Determinazione classe'!$D$57,$E109='Determinazione classe'!$D$58),IF(COUNTIF(AJ$3:AJ108,$F109)=0,$F109,""),"")),"")</f>
        <v/>
      </c>
      <c r="AK109" t="str">
        <f>IF(G109&lt;&gt;"",IF(B109="","",IF(AND($B109='Determinazione classe'!$D$55,$C109='Determinazione classe'!$D$56,$D109='Determinazione classe'!$D$57,$E109='Determinazione classe'!$D$58,$F109='Determinazione classe'!$D$59),IF(COUNTIF(AK$3:AK108,$G109)=0,$G109,""),"")),"")</f>
        <v/>
      </c>
      <c r="AL109" t="str">
        <f>IF(H109&lt;&gt;"",IF(B109="","",IF(AND($B109='Determinazione classe'!$D$55,$C109='Determinazione classe'!$D$56,$D109='Determinazione classe'!$D$57,$E109='Determinazione classe'!$D$58,$F109='Determinazione classe'!$D$59,$G109='Determinazione classe'!$D$60),IF(COUNTIF(AL$3:AL108,$H109)=0,$H109,""),"")),"")</f>
        <v/>
      </c>
      <c r="AR109">
        <f t="shared" si="43"/>
        <v>107</v>
      </c>
      <c r="AS109" s="375" t="str">
        <f t="shared" si="34"/>
        <v/>
      </c>
      <c r="AT109" s="375" t="str">
        <f t="shared" si="35"/>
        <v/>
      </c>
      <c r="AU109" s="375" t="str">
        <f t="shared" si="36"/>
        <v/>
      </c>
      <c r="AV109" s="375" t="str">
        <f t="shared" si="37"/>
        <v/>
      </c>
      <c r="AW109" s="375" t="str">
        <f t="shared" si="38"/>
        <v/>
      </c>
      <c r="AX109" s="375" t="str">
        <f t="shared" si="39"/>
        <v/>
      </c>
      <c r="AY109" s="375" t="str">
        <f t="shared" si="40"/>
        <v/>
      </c>
      <c r="BC109" t="str">
        <f>IF(BK109&lt;&gt;"",MAX(BC$3:BC108)+1,"")</f>
        <v/>
      </c>
      <c r="BD109" t="str">
        <f>IF(BL109&lt;&gt;"",MAX(BD$3:BD108)+1,"")</f>
        <v/>
      </c>
      <c r="BE109" t="str">
        <f>IF(BM109&lt;&gt;"",MAX(BE$3:BE108)+1,"")</f>
        <v/>
      </c>
      <c r="BF109" t="str">
        <f>IF(BN109&lt;&gt;"",MAX(BF$3:BF108)+1,"")</f>
        <v/>
      </c>
      <c r="BG109" t="str">
        <f>IF(BO109&lt;&gt;"",MAX(BG$3:BG108)+1,"")</f>
        <v/>
      </c>
      <c r="BH109" t="str">
        <f>IF(BP109&lt;&gt;"",MAX(BH$3:BH108)+1,"")</f>
        <v/>
      </c>
      <c r="BI109" t="str">
        <f>IF(BQ109&lt;&gt;"",MAX(BI$3:BI108)+1,"")</f>
        <v/>
      </c>
      <c r="BK109" t="str">
        <f>IF(B109&lt;&gt;"",IF(COUNTIF(BK$3:BK108,B109)&gt;0,"",B109),"")</f>
        <v/>
      </c>
      <c r="BL109" t="str">
        <f>IF(C109&lt;&gt;"",IF(COUNTIF(BL$3:BL108,C109)&gt;0,"",C109),"")</f>
        <v/>
      </c>
      <c r="BM109" t="str">
        <f>IF(D109&lt;&gt;"",IF(COUNTIF(BM$3:BM108,D109)&gt;0,"",D109),"")</f>
        <v/>
      </c>
      <c r="BN109" t="str">
        <f>IF(E109&lt;&gt;"",IF(COUNTIF(BN$3:BN108,E109)&gt;0,"",E109),"")</f>
        <v/>
      </c>
      <c r="BO109" t="str">
        <f>IF(F109&lt;&gt;"",IF(COUNTIF(BO$3:BO108,F109)&gt;0,"",F109),"")</f>
        <v/>
      </c>
      <c r="BP109" t="str">
        <f>IF(G109&lt;&gt;"",IF(COUNTIF(BP$3:BP108,G109)&gt;0,"",G109),"")</f>
        <v/>
      </c>
      <c r="BQ109" t="str">
        <f>IF(H109&lt;&gt;"",IF(COUNTIF(BQ$3:BQ108,H109)&gt;0,"",H109),"")</f>
        <v/>
      </c>
    </row>
    <row r="110" spans="1:69" x14ac:dyDescent="0.2">
      <c r="A110" s="342" t="str">
        <f t="shared" si="28"/>
        <v/>
      </c>
      <c r="B110" s="345"/>
      <c r="C110" s="345"/>
      <c r="D110" s="345"/>
      <c r="E110" s="345"/>
      <c r="F110" s="345"/>
      <c r="G110" s="345"/>
      <c r="H110" s="345"/>
      <c r="I110" s="533"/>
      <c r="J110" s="516"/>
      <c r="K110" s="516"/>
      <c r="L110" s="531"/>
      <c r="M110" s="534"/>
      <c r="O110">
        <f t="shared" si="41"/>
        <v>108</v>
      </c>
      <c r="P110" s="375" t="str">
        <f t="shared" si="42"/>
        <v/>
      </c>
      <c r="Q110" s="375" t="str">
        <f t="shared" si="29"/>
        <v/>
      </c>
      <c r="R110" s="375" t="str">
        <f t="shared" si="30"/>
        <v/>
      </c>
      <c r="S110" s="375" t="str">
        <f t="shared" si="44"/>
        <v/>
      </c>
      <c r="T110" s="375" t="str">
        <f t="shared" si="31"/>
        <v/>
      </c>
      <c r="U110" s="375" t="str">
        <f t="shared" si="32"/>
        <v/>
      </c>
      <c r="V110" s="375" t="str">
        <f t="shared" si="33"/>
        <v/>
      </c>
      <c r="X110" t="str">
        <f>IF(AF110&lt;&gt;"",MAX(X$3:X109)+1,"")</f>
        <v/>
      </c>
      <c r="Y110" t="str">
        <f>IF(AG110&lt;&gt;"",MAX(Y$3:Y109)+1,"")</f>
        <v/>
      </c>
      <c r="Z110" t="str">
        <f>IF(AH110&lt;&gt;"",MAX(Z$3:Z109)+1,"")</f>
        <v/>
      </c>
      <c r="AA110" t="str">
        <f>IF(AI110&lt;&gt;"",MAX(AA$3:AA109)+1,"")</f>
        <v/>
      </c>
      <c r="AB110" t="str">
        <f>IF(AJ110&lt;&gt;"",MAX(AB$3:AB109)+1,"")</f>
        <v/>
      </c>
      <c r="AC110" t="str">
        <f>IF(AK110&lt;&gt;"",MAX(AC$3:AC109)+1,"")</f>
        <v/>
      </c>
      <c r="AD110" t="str">
        <f>IF(AL110&lt;&gt;"",MAX(AD$3:AD109)+1,"")</f>
        <v/>
      </c>
      <c r="AF110" t="str">
        <f>IF(B110="","",IF(COUNTIF(AF$3:$AI109,B110)=0,B110,""))</f>
        <v/>
      </c>
      <c r="AG110" t="str">
        <f>IF(C110&lt;&gt;"",IF(B110="","",IF($B110='Determinazione classe'!$D$55,IF(COUNTIF(AG$3:$AG109,$C110)=0,$C110,""),"")),"")</f>
        <v/>
      </c>
      <c r="AH110" t="str">
        <f>IF(D110&lt;&gt;"",IF(B110="","",IF(AND($B110='Determinazione classe'!$D$55,$C110='Determinazione classe'!$D$56),IF(COUNTIF(AH$3:AH109,$D110)=0,$D110,""),"")),"")</f>
        <v/>
      </c>
      <c r="AI110" t="str">
        <f>IF(E110&lt;&gt;"",IF(B110="","",IF(AND($B110='Determinazione classe'!$D$55,$C110='Determinazione classe'!$D$56,$D110='Determinazione classe'!$D$57),IF(COUNTIF(AI$3:AI109,$E110)=0,$E110,""),"")),"")</f>
        <v/>
      </c>
      <c r="AJ110" t="str">
        <f>IF(F110&lt;&gt;"",IF(B110="","",IF(AND($B110='Determinazione classe'!$D$55,$C110='Determinazione classe'!$D$56,$D110='Determinazione classe'!$D$57,$E110='Determinazione classe'!$D$58),IF(COUNTIF(AJ$3:AJ109,$F110)=0,$F110,""),"")),"")</f>
        <v/>
      </c>
      <c r="AK110" t="str">
        <f>IF(G110&lt;&gt;"",IF(B110="","",IF(AND($B110='Determinazione classe'!$D$55,$C110='Determinazione classe'!$D$56,$D110='Determinazione classe'!$D$57,$E110='Determinazione classe'!$D$58,$F110='Determinazione classe'!$D$59),IF(COUNTIF(AK$3:AK109,$G110)=0,$G110,""),"")),"")</f>
        <v/>
      </c>
      <c r="AL110" t="str">
        <f>IF(H110&lt;&gt;"",IF(B110="","",IF(AND($B110='Determinazione classe'!$D$55,$C110='Determinazione classe'!$D$56,$D110='Determinazione classe'!$D$57,$E110='Determinazione classe'!$D$58,$F110='Determinazione classe'!$D$59,$G110='Determinazione classe'!$D$60),IF(COUNTIF(AL$3:AL109,$H110)=0,$H110,""),"")),"")</f>
        <v/>
      </c>
      <c r="AR110">
        <f t="shared" si="43"/>
        <v>108</v>
      </c>
      <c r="AS110" s="375" t="str">
        <f t="shared" si="34"/>
        <v/>
      </c>
      <c r="AT110" s="375" t="str">
        <f t="shared" si="35"/>
        <v/>
      </c>
      <c r="AU110" s="375" t="str">
        <f t="shared" si="36"/>
        <v/>
      </c>
      <c r="AV110" s="375" t="str">
        <f t="shared" si="37"/>
        <v/>
      </c>
      <c r="AW110" s="375" t="str">
        <f t="shared" si="38"/>
        <v/>
      </c>
      <c r="AX110" s="375" t="str">
        <f t="shared" si="39"/>
        <v/>
      </c>
      <c r="AY110" s="375" t="str">
        <f t="shared" si="40"/>
        <v/>
      </c>
      <c r="BC110" t="str">
        <f>IF(BK110&lt;&gt;"",MAX(BC$3:BC109)+1,"")</f>
        <v/>
      </c>
      <c r="BD110" t="str">
        <f>IF(BL110&lt;&gt;"",MAX(BD$3:BD109)+1,"")</f>
        <v/>
      </c>
      <c r="BE110" t="str">
        <f>IF(BM110&lt;&gt;"",MAX(BE$3:BE109)+1,"")</f>
        <v/>
      </c>
      <c r="BF110" t="str">
        <f>IF(BN110&lt;&gt;"",MAX(BF$3:BF109)+1,"")</f>
        <v/>
      </c>
      <c r="BG110" t="str">
        <f>IF(BO110&lt;&gt;"",MAX(BG$3:BG109)+1,"")</f>
        <v/>
      </c>
      <c r="BH110" t="str">
        <f>IF(BP110&lt;&gt;"",MAX(BH$3:BH109)+1,"")</f>
        <v/>
      </c>
      <c r="BI110" t="str">
        <f>IF(BQ110&lt;&gt;"",MAX(BI$3:BI109)+1,"")</f>
        <v/>
      </c>
      <c r="BK110" t="str">
        <f>IF(B110&lt;&gt;"",IF(COUNTIF(BK$3:BK109,B110)&gt;0,"",B110),"")</f>
        <v/>
      </c>
      <c r="BL110" t="str">
        <f>IF(C110&lt;&gt;"",IF(COUNTIF(BL$3:BL109,C110)&gt;0,"",C110),"")</f>
        <v/>
      </c>
      <c r="BM110" t="str">
        <f>IF(D110&lt;&gt;"",IF(COUNTIF(BM$3:BM109,D110)&gt;0,"",D110),"")</f>
        <v/>
      </c>
      <c r="BN110" t="str">
        <f>IF(E110&lt;&gt;"",IF(COUNTIF(BN$3:BN109,E110)&gt;0,"",E110),"")</f>
        <v/>
      </c>
      <c r="BO110" t="str">
        <f>IF(F110&lt;&gt;"",IF(COUNTIF(BO$3:BO109,F110)&gt;0,"",F110),"")</f>
        <v/>
      </c>
      <c r="BP110" t="str">
        <f>IF(G110&lt;&gt;"",IF(COUNTIF(BP$3:BP109,G110)&gt;0,"",G110),"")</f>
        <v/>
      </c>
      <c r="BQ110" t="str">
        <f>IF(H110&lt;&gt;"",IF(COUNTIF(BQ$3:BQ109,H110)&gt;0,"",H110),"")</f>
        <v/>
      </c>
    </row>
    <row r="111" spans="1:69" x14ac:dyDescent="0.2">
      <c r="A111" s="342" t="str">
        <f t="shared" si="28"/>
        <v/>
      </c>
      <c r="B111" s="345"/>
      <c r="C111" s="345"/>
      <c r="D111" s="345"/>
      <c r="E111" s="345"/>
      <c r="F111" s="345"/>
      <c r="G111" s="345"/>
      <c r="H111" s="345"/>
      <c r="I111" s="533"/>
      <c r="J111" s="516"/>
      <c r="K111" s="516"/>
      <c r="L111" s="531"/>
      <c r="M111" s="534"/>
      <c r="O111">
        <f t="shared" si="41"/>
        <v>109</v>
      </c>
      <c r="P111" s="375" t="str">
        <f t="shared" si="42"/>
        <v/>
      </c>
      <c r="Q111" s="375" t="str">
        <f t="shared" si="29"/>
        <v/>
      </c>
      <c r="R111" s="375" t="str">
        <f t="shared" si="30"/>
        <v/>
      </c>
      <c r="S111" s="375" t="str">
        <f t="shared" si="44"/>
        <v/>
      </c>
      <c r="T111" s="375" t="str">
        <f t="shared" si="31"/>
        <v/>
      </c>
      <c r="U111" s="375" t="str">
        <f t="shared" si="32"/>
        <v/>
      </c>
      <c r="V111" s="375" t="str">
        <f t="shared" si="33"/>
        <v/>
      </c>
      <c r="X111" t="str">
        <f>IF(AF111&lt;&gt;"",MAX(X$3:X110)+1,"")</f>
        <v/>
      </c>
      <c r="Y111" t="str">
        <f>IF(AG111&lt;&gt;"",MAX(Y$3:Y110)+1,"")</f>
        <v/>
      </c>
      <c r="Z111" t="str">
        <f>IF(AH111&lt;&gt;"",MAX(Z$3:Z110)+1,"")</f>
        <v/>
      </c>
      <c r="AA111" t="str">
        <f>IF(AI111&lt;&gt;"",MAX(AA$3:AA110)+1,"")</f>
        <v/>
      </c>
      <c r="AB111" t="str">
        <f>IF(AJ111&lt;&gt;"",MAX(AB$3:AB110)+1,"")</f>
        <v/>
      </c>
      <c r="AC111" t="str">
        <f>IF(AK111&lt;&gt;"",MAX(AC$3:AC110)+1,"")</f>
        <v/>
      </c>
      <c r="AD111" t="str">
        <f>IF(AL111&lt;&gt;"",MAX(AD$3:AD110)+1,"")</f>
        <v/>
      </c>
      <c r="AF111" t="str">
        <f>IF(B111="","",IF(COUNTIF(AF$3:$AI110,B111)=0,B111,""))</f>
        <v/>
      </c>
      <c r="AG111" t="str">
        <f>IF(C111&lt;&gt;"",IF(B111="","",IF($B111='Determinazione classe'!$D$55,IF(COUNTIF(AG$3:$AG110,$C111)=0,$C111,""),"")),"")</f>
        <v/>
      </c>
      <c r="AH111" t="str">
        <f>IF(D111&lt;&gt;"",IF(B111="","",IF(AND($B111='Determinazione classe'!$D$55,$C111='Determinazione classe'!$D$56),IF(COUNTIF(AH$3:AH110,$D111)=0,$D111,""),"")),"")</f>
        <v/>
      </c>
      <c r="AI111" t="str">
        <f>IF(E111&lt;&gt;"",IF(B111="","",IF(AND($B111='Determinazione classe'!$D$55,$C111='Determinazione classe'!$D$56,$D111='Determinazione classe'!$D$57),IF(COUNTIF(AI$3:AI110,$E111)=0,$E111,""),"")),"")</f>
        <v/>
      </c>
      <c r="AJ111" t="str">
        <f>IF(F111&lt;&gt;"",IF(B111="","",IF(AND($B111='Determinazione classe'!$D$55,$C111='Determinazione classe'!$D$56,$D111='Determinazione classe'!$D$57,$E111='Determinazione classe'!$D$58),IF(COUNTIF(AJ$3:AJ110,$F111)=0,$F111,""),"")),"")</f>
        <v/>
      </c>
      <c r="AK111" t="str">
        <f>IF(G111&lt;&gt;"",IF(B111="","",IF(AND($B111='Determinazione classe'!$D$55,$C111='Determinazione classe'!$D$56,$D111='Determinazione classe'!$D$57,$E111='Determinazione classe'!$D$58,$F111='Determinazione classe'!$D$59),IF(COUNTIF(AK$3:AK110,$G111)=0,$G111,""),"")),"")</f>
        <v/>
      </c>
      <c r="AL111" t="str">
        <f>IF(H111&lt;&gt;"",IF(B111="","",IF(AND($B111='Determinazione classe'!$D$55,$C111='Determinazione classe'!$D$56,$D111='Determinazione classe'!$D$57,$E111='Determinazione classe'!$D$58,$F111='Determinazione classe'!$D$59,$G111='Determinazione classe'!$D$60),IF(COUNTIF(AL$3:AL110,$H111)=0,$H111,""),"")),"")</f>
        <v/>
      </c>
      <c r="AR111">
        <f t="shared" si="43"/>
        <v>109</v>
      </c>
      <c r="AS111" s="375" t="str">
        <f t="shared" si="34"/>
        <v/>
      </c>
      <c r="AT111" s="375" t="str">
        <f t="shared" si="35"/>
        <v/>
      </c>
      <c r="AU111" s="375" t="str">
        <f t="shared" si="36"/>
        <v/>
      </c>
      <c r="AV111" s="375" t="str">
        <f t="shared" si="37"/>
        <v/>
      </c>
      <c r="AW111" s="375" t="str">
        <f t="shared" si="38"/>
        <v/>
      </c>
      <c r="AX111" s="375" t="str">
        <f t="shared" si="39"/>
        <v/>
      </c>
      <c r="AY111" s="375" t="str">
        <f t="shared" si="40"/>
        <v/>
      </c>
      <c r="BC111" t="str">
        <f>IF(BK111&lt;&gt;"",MAX(BC$3:BC110)+1,"")</f>
        <v/>
      </c>
      <c r="BD111" t="str">
        <f>IF(BL111&lt;&gt;"",MAX(BD$3:BD110)+1,"")</f>
        <v/>
      </c>
      <c r="BE111" t="str">
        <f>IF(BM111&lt;&gt;"",MAX(BE$3:BE110)+1,"")</f>
        <v/>
      </c>
      <c r="BF111" t="str">
        <f>IF(BN111&lt;&gt;"",MAX(BF$3:BF110)+1,"")</f>
        <v/>
      </c>
      <c r="BG111" t="str">
        <f>IF(BO111&lt;&gt;"",MAX(BG$3:BG110)+1,"")</f>
        <v/>
      </c>
      <c r="BH111" t="str">
        <f>IF(BP111&lt;&gt;"",MAX(BH$3:BH110)+1,"")</f>
        <v/>
      </c>
      <c r="BI111" t="str">
        <f>IF(BQ111&lt;&gt;"",MAX(BI$3:BI110)+1,"")</f>
        <v/>
      </c>
      <c r="BK111" t="str">
        <f>IF(B111&lt;&gt;"",IF(COUNTIF(BK$3:BK110,B111)&gt;0,"",B111),"")</f>
        <v/>
      </c>
      <c r="BL111" t="str">
        <f>IF(C111&lt;&gt;"",IF(COUNTIF(BL$3:BL110,C111)&gt;0,"",C111),"")</f>
        <v/>
      </c>
      <c r="BM111" t="str">
        <f>IF(D111&lt;&gt;"",IF(COUNTIF(BM$3:BM110,D111)&gt;0,"",D111),"")</f>
        <v/>
      </c>
      <c r="BN111" t="str">
        <f>IF(E111&lt;&gt;"",IF(COUNTIF(BN$3:BN110,E111)&gt;0,"",E111),"")</f>
        <v/>
      </c>
      <c r="BO111" t="str">
        <f>IF(F111&lt;&gt;"",IF(COUNTIF(BO$3:BO110,F111)&gt;0,"",F111),"")</f>
        <v/>
      </c>
      <c r="BP111" t="str">
        <f>IF(G111&lt;&gt;"",IF(COUNTIF(BP$3:BP110,G111)&gt;0,"",G111),"")</f>
        <v/>
      </c>
      <c r="BQ111" t="str">
        <f>IF(H111&lt;&gt;"",IF(COUNTIF(BQ$3:BQ110,H111)&gt;0,"",H111),"")</f>
        <v/>
      </c>
    </row>
    <row r="112" spans="1:69" x14ac:dyDescent="0.2">
      <c r="A112" s="342" t="str">
        <f t="shared" si="28"/>
        <v/>
      </c>
      <c r="B112" s="345"/>
      <c r="C112" s="345"/>
      <c r="D112" s="345"/>
      <c r="E112" s="345"/>
      <c r="F112" s="345"/>
      <c r="G112" s="345"/>
      <c r="H112" s="345"/>
      <c r="I112" s="533"/>
      <c r="J112" s="516"/>
      <c r="K112" s="516"/>
      <c r="L112" s="531"/>
      <c r="M112" s="534"/>
      <c r="O112">
        <f t="shared" si="41"/>
        <v>110</v>
      </c>
      <c r="P112" s="375" t="str">
        <f t="shared" si="42"/>
        <v/>
      </c>
      <c r="Q112" s="375" t="str">
        <f t="shared" si="29"/>
        <v/>
      </c>
      <c r="R112" s="375" t="str">
        <f t="shared" si="30"/>
        <v/>
      </c>
      <c r="S112" s="375" t="str">
        <f t="shared" si="44"/>
        <v/>
      </c>
      <c r="T112" s="375" t="str">
        <f t="shared" si="31"/>
        <v/>
      </c>
      <c r="U112" s="375" t="str">
        <f t="shared" si="32"/>
        <v/>
      </c>
      <c r="V112" s="375" t="str">
        <f t="shared" si="33"/>
        <v/>
      </c>
      <c r="X112" t="str">
        <f>IF(AF112&lt;&gt;"",MAX(X$3:X111)+1,"")</f>
        <v/>
      </c>
      <c r="Y112" t="str">
        <f>IF(AG112&lt;&gt;"",MAX(Y$3:Y111)+1,"")</f>
        <v/>
      </c>
      <c r="Z112" t="str">
        <f>IF(AH112&lt;&gt;"",MAX(Z$3:Z111)+1,"")</f>
        <v/>
      </c>
      <c r="AA112" t="str">
        <f>IF(AI112&lt;&gt;"",MAX(AA$3:AA111)+1,"")</f>
        <v/>
      </c>
      <c r="AB112" t="str">
        <f>IF(AJ112&lt;&gt;"",MAX(AB$3:AB111)+1,"")</f>
        <v/>
      </c>
      <c r="AC112" t="str">
        <f>IF(AK112&lt;&gt;"",MAX(AC$3:AC111)+1,"")</f>
        <v/>
      </c>
      <c r="AD112" t="str">
        <f>IF(AL112&lt;&gt;"",MAX(AD$3:AD111)+1,"")</f>
        <v/>
      </c>
      <c r="AF112" t="str">
        <f>IF(B112="","",IF(COUNTIF(AF$3:$AI111,B112)=0,B112,""))</f>
        <v/>
      </c>
      <c r="AG112" t="str">
        <f>IF(C112&lt;&gt;"",IF(B112="","",IF($B112='Determinazione classe'!$D$55,IF(COUNTIF(AG$3:$AG111,$C112)=0,$C112,""),"")),"")</f>
        <v/>
      </c>
      <c r="AH112" t="str">
        <f>IF(D112&lt;&gt;"",IF(B112="","",IF(AND($B112='Determinazione classe'!$D$55,$C112='Determinazione classe'!$D$56),IF(COUNTIF(AH$3:AH111,$D112)=0,$D112,""),"")),"")</f>
        <v/>
      </c>
      <c r="AI112" t="str">
        <f>IF(E112&lt;&gt;"",IF(B112="","",IF(AND($B112='Determinazione classe'!$D$55,$C112='Determinazione classe'!$D$56,$D112='Determinazione classe'!$D$57),IF(COUNTIF(AI$3:AI111,$E112)=0,$E112,""),"")),"")</f>
        <v/>
      </c>
      <c r="AJ112" t="str">
        <f>IF(F112&lt;&gt;"",IF(B112="","",IF(AND($B112='Determinazione classe'!$D$55,$C112='Determinazione classe'!$D$56,$D112='Determinazione classe'!$D$57,$E112='Determinazione classe'!$D$58),IF(COUNTIF(AJ$3:AJ111,$F112)=0,$F112,""),"")),"")</f>
        <v/>
      </c>
      <c r="AK112" t="str">
        <f>IF(G112&lt;&gt;"",IF(B112="","",IF(AND($B112='Determinazione classe'!$D$55,$C112='Determinazione classe'!$D$56,$D112='Determinazione classe'!$D$57,$E112='Determinazione classe'!$D$58,$F112='Determinazione classe'!$D$59),IF(COUNTIF(AK$3:AK111,$G112)=0,$G112,""),"")),"")</f>
        <v/>
      </c>
      <c r="AL112" t="str">
        <f>IF(H112&lt;&gt;"",IF(B112="","",IF(AND($B112='Determinazione classe'!$D$55,$C112='Determinazione classe'!$D$56,$D112='Determinazione classe'!$D$57,$E112='Determinazione classe'!$D$58,$F112='Determinazione classe'!$D$59,$G112='Determinazione classe'!$D$60),IF(COUNTIF(AL$3:AL111,$H112)=0,$H112,""),"")),"")</f>
        <v/>
      </c>
      <c r="AR112">
        <f t="shared" si="43"/>
        <v>110</v>
      </c>
      <c r="AS112" s="375" t="str">
        <f t="shared" si="34"/>
        <v/>
      </c>
      <c r="AT112" s="375" t="str">
        <f t="shared" si="35"/>
        <v/>
      </c>
      <c r="AU112" s="375" t="str">
        <f t="shared" si="36"/>
        <v/>
      </c>
      <c r="AV112" s="375" t="str">
        <f t="shared" si="37"/>
        <v/>
      </c>
      <c r="AW112" s="375" t="str">
        <f t="shared" si="38"/>
        <v/>
      </c>
      <c r="AX112" s="375" t="str">
        <f t="shared" si="39"/>
        <v/>
      </c>
      <c r="AY112" s="375" t="str">
        <f t="shared" si="40"/>
        <v/>
      </c>
      <c r="BC112" t="str">
        <f>IF(BK112&lt;&gt;"",MAX(BC$3:BC111)+1,"")</f>
        <v/>
      </c>
      <c r="BD112" t="str">
        <f>IF(BL112&lt;&gt;"",MAX(BD$3:BD111)+1,"")</f>
        <v/>
      </c>
      <c r="BE112" t="str">
        <f>IF(BM112&lt;&gt;"",MAX(BE$3:BE111)+1,"")</f>
        <v/>
      </c>
      <c r="BF112" t="str">
        <f>IF(BN112&lt;&gt;"",MAX(BF$3:BF111)+1,"")</f>
        <v/>
      </c>
      <c r="BG112" t="str">
        <f>IF(BO112&lt;&gt;"",MAX(BG$3:BG111)+1,"")</f>
        <v/>
      </c>
      <c r="BH112" t="str">
        <f>IF(BP112&lt;&gt;"",MAX(BH$3:BH111)+1,"")</f>
        <v/>
      </c>
      <c r="BI112" t="str">
        <f>IF(BQ112&lt;&gt;"",MAX(BI$3:BI111)+1,"")</f>
        <v/>
      </c>
      <c r="BK112" t="str">
        <f>IF(B112&lt;&gt;"",IF(COUNTIF(BK$3:BK111,B112)&gt;0,"",B112),"")</f>
        <v/>
      </c>
      <c r="BL112" t="str">
        <f>IF(C112&lt;&gt;"",IF(COUNTIF(BL$3:BL111,C112)&gt;0,"",C112),"")</f>
        <v/>
      </c>
      <c r="BM112" t="str">
        <f>IF(D112&lt;&gt;"",IF(COUNTIF(BM$3:BM111,D112)&gt;0,"",D112),"")</f>
        <v/>
      </c>
      <c r="BN112" t="str">
        <f>IF(E112&lt;&gt;"",IF(COUNTIF(BN$3:BN111,E112)&gt;0,"",E112),"")</f>
        <v/>
      </c>
      <c r="BO112" t="str">
        <f>IF(F112&lt;&gt;"",IF(COUNTIF(BO$3:BO111,F112)&gt;0,"",F112),"")</f>
        <v/>
      </c>
      <c r="BP112" t="str">
        <f>IF(G112&lt;&gt;"",IF(COUNTIF(BP$3:BP111,G112)&gt;0,"",G112),"")</f>
        <v/>
      </c>
      <c r="BQ112" t="str">
        <f>IF(H112&lt;&gt;"",IF(COUNTIF(BQ$3:BQ111,H112)&gt;0,"",H112),"")</f>
        <v/>
      </c>
    </row>
    <row r="113" spans="1:69" x14ac:dyDescent="0.2">
      <c r="A113" s="342" t="str">
        <f t="shared" si="28"/>
        <v/>
      </c>
      <c r="B113" s="345"/>
      <c r="C113" s="345"/>
      <c r="D113" s="345"/>
      <c r="E113" s="345"/>
      <c r="F113" s="345"/>
      <c r="G113" s="345"/>
      <c r="H113" s="345"/>
      <c r="I113" s="533"/>
      <c r="J113" s="516"/>
      <c r="K113" s="516"/>
      <c r="L113" s="531"/>
      <c r="M113" s="534"/>
      <c r="O113">
        <f t="shared" si="41"/>
        <v>111</v>
      </c>
      <c r="P113" s="375" t="str">
        <f t="shared" si="42"/>
        <v/>
      </c>
      <c r="Q113" s="375" t="str">
        <f t="shared" si="29"/>
        <v/>
      </c>
      <c r="R113" s="375" t="str">
        <f t="shared" si="30"/>
        <v/>
      </c>
      <c r="S113" s="375" t="str">
        <f t="shared" si="44"/>
        <v/>
      </c>
      <c r="T113" s="375" t="str">
        <f t="shared" si="31"/>
        <v/>
      </c>
      <c r="U113" s="375" t="str">
        <f t="shared" si="32"/>
        <v/>
      </c>
      <c r="V113" s="375" t="str">
        <f t="shared" si="33"/>
        <v/>
      </c>
      <c r="X113" t="str">
        <f>IF(AF113&lt;&gt;"",MAX(X$3:X112)+1,"")</f>
        <v/>
      </c>
      <c r="Y113" t="str">
        <f>IF(AG113&lt;&gt;"",MAX(Y$3:Y112)+1,"")</f>
        <v/>
      </c>
      <c r="Z113" t="str">
        <f>IF(AH113&lt;&gt;"",MAX(Z$3:Z112)+1,"")</f>
        <v/>
      </c>
      <c r="AA113" t="str">
        <f>IF(AI113&lt;&gt;"",MAX(AA$3:AA112)+1,"")</f>
        <v/>
      </c>
      <c r="AB113" t="str">
        <f>IF(AJ113&lt;&gt;"",MAX(AB$3:AB112)+1,"")</f>
        <v/>
      </c>
      <c r="AC113" t="str">
        <f>IF(AK113&lt;&gt;"",MAX(AC$3:AC112)+1,"")</f>
        <v/>
      </c>
      <c r="AD113" t="str">
        <f>IF(AL113&lt;&gt;"",MAX(AD$3:AD112)+1,"")</f>
        <v/>
      </c>
      <c r="AF113" t="str">
        <f>IF(B113="","",IF(COUNTIF(AF$3:$AI112,B113)=0,B113,""))</f>
        <v/>
      </c>
      <c r="AG113" t="str">
        <f>IF(C113&lt;&gt;"",IF(B113="","",IF($B113='Determinazione classe'!$D$55,IF(COUNTIF(AG$3:$AG112,$C113)=0,$C113,""),"")),"")</f>
        <v/>
      </c>
      <c r="AH113" t="str">
        <f>IF(D113&lt;&gt;"",IF(B113="","",IF(AND($B113='Determinazione classe'!$D$55,$C113='Determinazione classe'!$D$56),IF(COUNTIF(AH$3:AH112,$D113)=0,$D113,""),"")),"")</f>
        <v/>
      </c>
      <c r="AI113" t="str">
        <f>IF(E113&lt;&gt;"",IF(B113="","",IF(AND($B113='Determinazione classe'!$D$55,$C113='Determinazione classe'!$D$56,$D113='Determinazione classe'!$D$57),IF(COUNTIF(AI$3:AI112,$E113)=0,$E113,""),"")),"")</f>
        <v/>
      </c>
      <c r="AJ113" t="str">
        <f>IF(F113&lt;&gt;"",IF(B113="","",IF(AND($B113='Determinazione classe'!$D$55,$C113='Determinazione classe'!$D$56,$D113='Determinazione classe'!$D$57,$E113='Determinazione classe'!$D$58),IF(COUNTIF(AJ$3:AJ112,$F113)=0,$F113,""),"")),"")</f>
        <v/>
      </c>
      <c r="AK113" t="str">
        <f>IF(G113&lt;&gt;"",IF(B113="","",IF(AND($B113='Determinazione classe'!$D$55,$C113='Determinazione classe'!$D$56,$D113='Determinazione classe'!$D$57,$E113='Determinazione classe'!$D$58,$F113='Determinazione classe'!$D$59),IF(COUNTIF(AK$3:AK112,$G113)=0,$G113,""),"")),"")</f>
        <v/>
      </c>
      <c r="AL113" t="str">
        <f>IF(H113&lt;&gt;"",IF(B113="","",IF(AND($B113='Determinazione classe'!$D$55,$C113='Determinazione classe'!$D$56,$D113='Determinazione classe'!$D$57,$E113='Determinazione classe'!$D$58,$F113='Determinazione classe'!$D$59,$G113='Determinazione classe'!$D$60),IF(COUNTIF(AL$3:AL112,$H113)=0,$H113,""),"")),"")</f>
        <v/>
      </c>
      <c r="AR113">
        <f t="shared" si="43"/>
        <v>111</v>
      </c>
      <c r="AS113" s="375" t="str">
        <f t="shared" si="34"/>
        <v/>
      </c>
      <c r="AT113" s="375" t="str">
        <f t="shared" si="35"/>
        <v/>
      </c>
      <c r="AU113" s="375" t="str">
        <f t="shared" si="36"/>
        <v/>
      </c>
      <c r="AV113" s="375" t="str">
        <f t="shared" si="37"/>
        <v/>
      </c>
      <c r="AW113" s="375" t="str">
        <f t="shared" si="38"/>
        <v/>
      </c>
      <c r="AX113" s="375" t="str">
        <f t="shared" si="39"/>
        <v/>
      </c>
      <c r="AY113" s="375" t="str">
        <f t="shared" si="40"/>
        <v/>
      </c>
      <c r="BC113" t="str">
        <f>IF(BK113&lt;&gt;"",MAX(BC$3:BC112)+1,"")</f>
        <v/>
      </c>
      <c r="BD113" t="str">
        <f>IF(BL113&lt;&gt;"",MAX(BD$3:BD112)+1,"")</f>
        <v/>
      </c>
      <c r="BE113" t="str">
        <f>IF(BM113&lt;&gt;"",MAX(BE$3:BE112)+1,"")</f>
        <v/>
      </c>
      <c r="BF113" t="str">
        <f>IF(BN113&lt;&gt;"",MAX(BF$3:BF112)+1,"")</f>
        <v/>
      </c>
      <c r="BG113" t="str">
        <f>IF(BO113&lt;&gt;"",MAX(BG$3:BG112)+1,"")</f>
        <v/>
      </c>
      <c r="BH113" t="str">
        <f>IF(BP113&lt;&gt;"",MAX(BH$3:BH112)+1,"")</f>
        <v/>
      </c>
      <c r="BI113" t="str">
        <f>IF(BQ113&lt;&gt;"",MAX(BI$3:BI112)+1,"")</f>
        <v/>
      </c>
      <c r="BK113" t="str">
        <f>IF(B113&lt;&gt;"",IF(COUNTIF(BK$3:BK112,B113)&gt;0,"",B113),"")</f>
        <v/>
      </c>
      <c r="BL113" t="str">
        <f>IF(C113&lt;&gt;"",IF(COUNTIF(BL$3:BL112,C113)&gt;0,"",C113),"")</f>
        <v/>
      </c>
      <c r="BM113" t="str">
        <f>IF(D113&lt;&gt;"",IF(COUNTIF(BM$3:BM112,D113)&gt;0,"",D113),"")</f>
        <v/>
      </c>
      <c r="BN113" t="str">
        <f>IF(E113&lt;&gt;"",IF(COUNTIF(BN$3:BN112,E113)&gt;0,"",E113),"")</f>
        <v/>
      </c>
      <c r="BO113" t="str">
        <f>IF(F113&lt;&gt;"",IF(COUNTIF(BO$3:BO112,F113)&gt;0,"",F113),"")</f>
        <v/>
      </c>
      <c r="BP113" t="str">
        <f>IF(G113&lt;&gt;"",IF(COUNTIF(BP$3:BP112,G113)&gt;0,"",G113),"")</f>
        <v/>
      </c>
      <c r="BQ113" t="str">
        <f>IF(H113&lt;&gt;"",IF(COUNTIF(BQ$3:BQ112,H113)&gt;0,"",H113),"")</f>
        <v/>
      </c>
    </row>
    <row r="114" spans="1:69" x14ac:dyDescent="0.2">
      <c r="A114" s="342" t="str">
        <f t="shared" si="28"/>
        <v/>
      </c>
      <c r="B114" s="345"/>
      <c r="C114" s="345"/>
      <c r="D114" s="345"/>
      <c r="E114" s="345"/>
      <c r="F114" s="345"/>
      <c r="G114" s="345"/>
      <c r="H114" s="345"/>
      <c r="I114" s="533"/>
      <c r="J114" s="516"/>
      <c r="K114" s="516"/>
      <c r="L114" s="531"/>
      <c r="M114" s="534"/>
      <c r="O114">
        <f t="shared" si="41"/>
        <v>112</v>
      </c>
      <c r="P114" s="375" t="str">
        <f t="shared" si="42"/>
        <v/>
      </c>
      <c r="Q114" s="375" t="str">
        <f t="shared" si="29"/>
        <v/>
      </c>
      <c r="R114" s="375" t="str">
        <f t="shared" si="30"/>
        <v/>
      </c>
      <c r="S114" s="375" t="str">
        <f t="shared" si="44"/>
        <v/>
      </c>
      <c r="T114" s="375" t="str">
        <f t="shared" si="31"/>
        <v/>
      </c>
      <c r="U114" s="375" t="str">
        <f t="shared" si="32"/>
        <v/>
      </c>
      <c r="V114" s="375" t="str">
        <f t="shared" si="33"/>
        <v/>
      </c>
      <c r="X114" t="str">
        <f>IF(AF114&lt;&gt;"",MAX(X$3:X113)+1,"")</f>
        <v/>
      </c>
      <c r="Y114" t="str">
        <f>IF(AG114&lt;&gt;"",MAX(Y$3:Y113)+1,"")</f>
        <v/>
      </c>
      <c r="Z114" t="str">
        <f>IF(AH114&lt;&gt;"",MAX(Z$3:Z113)+1,"")</f>
        <v/>
      </c>
      <c r="AA114" t="str">
        <f>IF(AI114&lt;&gt;"",MAX(AA$3:AA113)+1,"")</f>
        <v/>
      </c>
      <c r="AB114" t="str">
        <f>IF(AJ114&lt;&gt;"",MAX(AB$3:AB113)+1,"")</f>
        <v/>
      </c>
      <c r="AC114" t="str">
        <f>IF(AK114&lt;&gt;"",MAX(AC$3:AC113)+1,"")</f>
        <v/>
      </c>
      <c r="AD114" t="str">
        <f>IF(AL114&lt;&gt;"",MAX(AD$3:AD113)+1,"")</f>
        <v/>
      </c>
      <c r="AF114" t="str">
        <f>IF(B114="","",IF(COUNTIF(AF$3:$AI113,B114)=0,B114,""))</f>
        <v/>
      </c>
      <c r="AG114" t="str">
        <f>IF(C114&lt;&gt;"",IF(B114="","",IF($B114='Determinazione classe'!$D$55,IF(COUNTIF(AG$3:$AG113,$C114)=0,$C114,""),"")),"")</f>
        <v/>
      </c>
      <c r="AH114" t="str">
        <f>IF(D114&lt;&gt;"",IF(B114="","",IF(AND($B114='Determinazione classe'!$D$55,$C114='Determinazione classe'!$D$56),IF(COUNTIF(AH$3:AH113,$D114)=0,$D114,""),"")),"")</f>
        <v/>
      </c>
      <c r="AI114" t="str">
        <f>IF(E114&lt;&gt;"",IF(B114="","",IF(AND($B114='Determinazione classe'!$D$55,$C114='Determinazione classe'!$D$56,$D114='Determinazione classe'!$D$57),IF(COUNTIF(AI$3:AI113,$E114)=0,$E114,""),"")),"")</f>
        <v/>
      </c>
      <c r="AJ114" t="str">
        <f>IF(F114&lt;&gt;"",IF(B114="","",IF(AND($B114='Determinazione classe'!$D$55,$C114='Determinazione classe'!$D$56,$D114='Determinazione classe'!$D$57,$E114='Determinazione classe'!$D$58),IF(COUNTIF(AJ$3:AJ113,$F114)=0,$F114,""),"")),"")</f>
        <v/>
      </c>
      <c r="AK114" t="str">
        <f>IF(G114&lt;&gt;"",IF(B114="","",IF(AND($B114='Determinazione classe'!$D$55,$C114='Determinazione classe'!$D$56,$D114='Determinazione classe'!$D$57,$E114='Determinazione classe'!$D$58,$F114='Determinazione classe'!$D$59),IF(COUNTIF(AK$3:AK113,$G114)=0,$G114,""),"")),"")</f>
        <v/>
      </c>
      <c r="AL114" t="str">
        <f>IF(H114&lt;&gt;"",IF(B114="","",IF(AND($B114='Determinazione classe'!$D$55,$C114='Determinazione classe'!$D$56,$D114='Determinazione classe'!$D$57,$E114='Determinazione classe'!$D$58,$F114='Determinazione classe'!$D$59,$G114='Determinazione classe'!$D$60),IF(COUNTIF(AL$3:AL113,$H114)=0,$H114,""),"")),"")</f>
        <v/>
      </c>
      <c r="AR114">
        <f t="shared" si="43"/>
        <v>112</v>
      </c>
      <c r="AS114" s="375" t="str">
        <f t="shared" si="34"/>
        <v/>
      </c>
      <c r="AT114" s="375" t="str">
        <f t="shared" si="35"/>
        <v/>
      </c>
      <c r="AU114" s="375" t="str">
        <f t="shared" si="36"/>
        <v/>
      </c>
      <c r="AV114" s="375" t="str">
        <f t="shared" si="37"/>
        <v/>
      </c>
      <c r="AW114" s="375" t="str">
        <f t="shared" si="38"/>
        <v/>
      </c>
      <c r="AX114" s="375" t="str">
        <f t="shared" si="39"/>
        <v/>
      </c>
      <c r="AY114" s="375" t="str">
        <f t="shared" si="40"/>
        <v/>
      </c>
      <c r="BC114" t="str">
        <f>IF(BK114&lt;&gt;"",MAX(BC$3:BC113)+1,"")</f>
        <v/>
      </c>
      <c r="BD114" t="str">
        <f>IF(BL114&lt;&gt;"",MAX(BD$3:BD113)+1,"")</f>
        <v/>
      </c>
      <c r="BE114" t="str">
        <f>IF(BM114&lt;&gt;"",MAX(BE$3:BE113)+1,"")</f>
        <v/>
      </c>
      <c r="BF114" t="str">
        <f>IF(BN114&lt;&gt;"",MAX(BF$3:BF113)+1,"")</f>
        <v/>
      </c>
      <c r="BG114" t="str">
        <f>IF(BO114&lt;&gt;"",MAX(BG$3:BG113)+1,"")</f>
        <v/>
      </c>
      <c r="BH114" t="str">
        <f>IF(BP114&lt;&gt;"",MAX(BH$3:BH113)+1,"")</f>
        <v/>
      </c>
      <c r="BI114" t="str">
        <f>IF(BQ114&lt;&gt;"",MAX(BI$3:BI113)+1,"")</f>
        <v/>
      </c>
      <c r="BK114" t="str">
        <f>IF(B114&lt;&gt;"",IF(COUNTIF(BK$3:BK113,B114)&gt;0,"",B114),"")</f>
        <v/>
      </c>
      <c r="BL114" t="str">
        <f>IF(C114&lt;&gt;"",IF(COUNTIF(BL$3:BL113,C114)&gt;0,"",C114),"")</f>
        <v/>
      </c>
      <c r="BM114" t="str">
        <f>IF(D114&lt;&gt;"",IF(COUNTIF(BM$3:BM113,D114)&gt;0,"",D114),"")</f>
        <v/>
      </c>
      <c r="BN114" t="str">
        <f>IF(E114&lt;&gt;"",IF(COUNTIF(BN$3:BN113,E114)&gt;0,"",E114),"")</f>
        <v/>
      </c>
      <c r="BO114" t="str">
        <f>IF(F114&lt;&gt;"",IF(COUNTIF(BO$3:BO113,F114)&gt;0,"",F114),"")</f>
        <v/>
      </c>
      <c r="BP114" t="str">
        <f>IF(G114&lt;&gt;"",IF(COUNTIF(BP$3:BP113,G114)&gt;0,"",G114),"")</f>
        <v/>
      </c>
      <c r="BQ114" t="str">
        <f>IF(H114&lt;&gt;"",IF(COUNTIF(BQ$3:BQ113,H114)&gt;0,"",H114),"")</f>
        <v/>
      </c>
    </row>
    <row r="115" spans="1:69" x14ac:dyDescent="0.2">
      <c r="A115" s="342" t="str">
        <f t="shared" si="28"/>
        <v/>
      </c>
      <c r="B115" s="345"/>
      <c r="C115" s="345"/>
      <c r="D115" s="345"/>
      <c r="E115" s="345"/>
      <c r="F115" s="345"/>
      <c r="G115" s="345"/>
      <c r="H115" s="345"/>
      <c r="I115" s="533"/>
      <c r="J115" s="516"/>
      <c r="K115" s="516"/>
      <c r="L115" s="531"/>
      <c r="M115" s="534"/>
      <c r="O115">
        <f t="shared" si="41"/>
        <v>113</v>
      </c>
      <c r="P115" s="375" t="str">
        <f t="shared" si="42"/>
        <v/>
      </c>
      <c r="Q115" s="375" t="str">
        <f t="shared" si="29"/>
        <v/>
      </c>
      <c r="R115" s="375" t="str">
        <f t="shared" si="30"/>
        <v/>
      </c>
      <c r="S115" s="375" t="str">
        <f t="shared" si="44"/>
        <v/>
      </c>
      <c r="T115" s="375" t="str">
        <f t="shared" si="31"/>
        <v/>
      </c>
      <c r="U115" s="375" t="str">
        <f t="shared" si="32"/>
        <v/>
      </c>
      <c r="V115" s="375" t="str">
        <f t="shared" si="33"/>
        <v/>
      </c>
      <c r="X115" t="str">
        <f>IF(AF115&lt;&gt;"",MAX(X$3:X114)+1,"")</f>
        <v/>
      </c>
      <c r="Y115" t="str">
        <f>IF(AG115&lt;&gt;"",MAX(Y$3:Y114)+1,"")</f>
        <v/>
      </c>
      <c r="Z115" t="str">
        <f>IF(AH115&lt;&gt;"",MAX(Z$3:Z114)+1,"")</f>
        <v/>
      </c>
      <c r="AA115" t="str">
        <f>IF(AI115&lt;&gt;"",MAX(AA$3:AA114)+1,"")</f>
        <v/>
      </c>
      <c r="AB115" t="str">
        <f>IF(AJ115&lt;&gt;"",MAX(AB$3:AB114)+1,"")</f>
        <v/>
      </c>
      <c r="AC115" t="str">
        <f>IF(AK115&lt;&gt;"",MAX(AC$3:AC114)+1,"")</f>
        <v/>
      </c>
      <c r="AD115" t="str">
        <f>IF(AL115&lt;&gt;"",MAX(AD$3:AD114)+1,"")</f>
        <v/>
      </c>
      <c r="AF115" t="str">
        <f>IF(B115="","",IF(COUNTIF(AF$3:$AI114,B115)=0,B115,""))</f>
        <v/>
      </c>
      <c r="AG115" t="str">
        <f>IF(C115&lt;&gt;"",IF(B115="","",IF($B115='Determinazione classe'!$D$55,IF(COUNTIF(AG$3:$AG114,$C115)=0,$C115,""),"")),"")</f>
        <v/>
      </c>
      <c r="AH115" t="str">
        <f>IF(D115&lt;&gt;"",IF(B115="","",IF(AND($B115='Determinazione classe'!$D$55,$C115='Determinazione classe'!$D$56),IF(COUNTIF(AH$3:AH114,$D115)=0,$D115,""),"")),"")</f>
        <v/>
      </c>
      <c r="AI115" t="str">
        <f>IF(E115&lt;&gt;"",IF(B115="","",IF(AND($B115='Determinazione classe'!$D$55,$C115='Determinazione classe'!$D$56,$D115='Determinazione classe'!$D$57),IF(COUNTIF(AI$3:AI114,$E115)=0,$E115,""),"")),"")</f>
        <v/>
      </c>
      <c r="AJ115" t="str">
        <f>IF(F115&lt;&gt;"",IF(B115="","",IF(AND($B115='Determinazione classe'!$D$55,$C115='Determinazione classe'!$D$56,$D115='Determinazione classe'!$D$57,$E115='Determinazione classe'!$D$58),IF(COUNTIF(AJ$3:AJ114,$F115)=0,$F115,""),"")),"")</f>
        <v/>
      </c>
      <c r="AK115" t="str">
        <f>IF(G115&lt;&gt;"",IF(B115="","",IF(AND($B115='Determinazione classe'!$D$55,$C115='Determinazione classe'!$D$56,$D115='Determinazione classe'!$D$57,$E115='Determinazione classe'!$D$58,$F115='Determinazione classe'!$D$59),IF(COUNTIF(AK$3:AK114,$G115)=0,$G115,""),"")),"")</f>
        <v/>
      </c>
      <c r="AL115" t="str">
        <f>IF(H115&lt;&gt;"",IF(B115="","",IF(AND($B115='Determinazione classe'!$D$55,$C115='Determinazione classe'!$D$56,$D115='Determinazione classe'!$D$57,$E115='Determinazione classe'!$D$58,$F115='Determinazione classe'!$D$59,$G115='Determinazione classe'!$D$60),IF(COUNTIF(AL$3:AL114,$H115)=0,$H115,""),"")),"")</f>
        <v/>
      </c>
      <c r="AR115">
        <f t="shared" si="43"/>
        <v>113</v>
      </c>
      <c r="AS115" s="375" t="str">
        <f t="shared" si="34"/>
        <v/>
      </c>
      <c r="AT115" s="375" t="str">
        <f t="shared" si="35"/>
        <v/>
      </c>
      <c r="AU115" s="375" t="str">
        <f t="shared" si="36"/>
        <v/>
      </c>
      <c r="AV115" s="375" t="str">
        <f t="shared" si="37"/>
        <v/>
      </c>
      <c r="AW115" s="375" t="str">
        <f t="shared" si="38"/>
        <v/>
      </c>
      <c r="AX115" s="375" t="str">
        <f t="shared" si="39"/>
        <v/>
      </c>
      <c r="AY115" s="375" t="str">
        <f t="shared" si="40"/>
        <v/>
      </c>
      <c r="BC115" t="str">
        <f>IF(BK115&lt;&gt;"",MAX(BC$3:BC114)+1,"")</f>
        <v/>
      </c>
      <c r="BD115" t="str">
        <f>IF(BL115&lt;&gt;"",MAX(BD$3:BD114)+1,"")</f>
        <v/>
      </c>
      <c r="BE115" t="str">
        <f>IF(BM115&lt;&gt;"",MAX(BE$3:BE114)+1,"")</f>
        <v/>
      </c>
      <c r="BF115" t="str">
        <f>IF(BN115&lt;&gt;"",MAX(BF$3:BF114)+1,"")</f>
        <v/>
      </c>
      <c r="BG115" t="str">
        <f>IF(BO115&lt;&gt;"",MAX(BG$3:BG114)+1,"")</f>
        <v/>
      </c>
      <c r="BH115" t="str">
        <f>IF(BP115&lt;&gt;"",MAX(BH$3:BH114)+1,"")</f>
        <v/>
      </c>
      <c r="BI115" t="str">
        <f>IF(BQ115&lt;&gt;"",MAX(BI$3:BI114)+1,"")</f>
        <v/>
      </c>
      <c r="BK115" t="str">
        <f>IF(B115&lt;&gt;"",IF(COUNTIF(BK$3:BK114,B115)&gt;0,"",B115),"")</f>
        <v/>
      </c>
      <c r="BL115" t="str">
        <f>IF(C115&lt;&gt;"",IF(COUNTIF(BL$3:BL114,C115)&gt;0,"",C115),"")</f>
        <v/>
      </c>
      <c r="BM115" t="str">
        <f>IF(D115&lt;&gt;"",IF(COUNTIF(BM$3:BM114,D115)&gt;0,"",D115),"")</f>
        <v/>
      </c>
      <c r="BN115" t="str">
        <f>IF(E115&lt;&gt;"",IF(COUNTIF(BN$3:BN114,E115)&gt;0,"",E115),"")</f>
        <v/>
      </c>
      <c r="BO115" t="str">
        <f>IF(F115&lt;&gt;"",IF(COUNTIF(BO$3:BO114,F115)&gt;0,"",F115),"")</f>
        <v/>
      </c>
      <c r="BP115" t="str">
        <f>IF(G115&lt;&gt;"",IF(COUNTIF(BP$3:BP114,G115)&gt;0,"",G115),"")</f>
        <v/>
      </c>
      <c r="BQ115" t="str">
        <f>IF(H115&lt;&gt;"",IF(COUNTIF(BQ$3:BQ114,H115)&gt;0,"",H115),"")</f>
        <v/>
      </c>
    </row>
    <row r="116" spans="1:69" x14ac:dyDescent="0.2">
      <c r="A116" s="342" t="str">
        <f t="shared" si="28"/>
        <v/>
      </c>
      <c r="B116" s="345"/>
      <c r="C116" s="345"/>
      <c r="D116" s="345"/>
      <c r="E116" s="345"/>
      <c r="F116" s="345"/>
      <c r="G116" s="345"/>
      <c r="H116" s="345"/>
      <c r="I116" s="533"/>
      <c r="J116" s="516"/>
      <c r="K116" s="516"/>
      <c r="L116" s="531"/>
      <c r="M116" s="534"/>
      <c r="O116">
        <f t="shared" si="41"/>
        <v>114</v>
      </c>
      <c r="P116" s="375" t="str">
        <f t="shared" si="42"/>
        <v/>
      </c>
      <c r="Q116" s="375" t="str">
        <f t="shared" si="29"/>
        <v/>
      </c>
      <c r="R116" s="375" t="str">
        <f t="shared" si="30"/>
        <v/>
      </c>
      <c r="S116" s="375" t="str">
        <f t="shared" si="44"/>
        <v/>
      </c>
      <c r="T116" s="375" t="str">
        <f t="shared" si="31"/>
        <v/>
      </c>
      <c r="U116" s="375" t="str">
        <f t="shared" si="32"/>
        <v/>
      </c>
      <c r="V116" s="375" t="str">
        <f t="shared" si="33"/>
        <v/>
      </c>
      <c r="X116" t="str">
        <f>IF(AF116&lt;&gt;"",MAX(X$3:X115)+1,"")</f>
        <v/>
      </c>
      <c r="Y116" t="str">
        <f>IF(AG116&lt;&gt;"",MAX(Y$3:Y115)+1,"")</f>
        <v/>
      </c>
      <c r="Z116" t="str">
        <f>IF(AH116&lt;&gt;"",MAX(Z$3:Z115)+1,"")</f>
        <v/>
      </c>
      <c r="AA116" t="str">
        <f>IF(AI116&lt;&gt;"",MAX(AA$3:AA115)+1,"")</f>
        <v/>
      </c>
      <c r="AB116" t="str">
        <f>IF(AJ116&lt;&gt;"",MAX(AB$3:AB115)+1,"")</f>
        <v/>
      </c>
      <c r="AC116" t="str">
        <f>IF(AK116&lt;&gt;"",MAX(AC$3:AC115)+1,"")</f>
        <v/>
      </c>
      <c r="AD116" t="str">
        <f>IF(AL116&lt;&gt;"",MAX(AD$3:AD115)+1,"")</f>
        <v/>
      </c>
      <c r="AF116" t="str">
        <f>IF(B116="","",IF(COUNTIF(AF$3:$AI115,B116)=0,B116,""))</f>
        <v/>
      </c>
      <c r="AG116" t="str">
        <f>IF(C116&lt;&gt;"",IF(B116="","",IF($B116='Determinazione classe'!$D$55,IF(COUNTIF(AG$3:$AG115,$C116)=0,$C116,""),"")),"")</f>
        <v/>
      </c>
      <c r="AH116" t="str">
        <f>IF(D116&lt;&gt;"",IF(B116="","",IF(AND($B116='Determinazione classe'!$D$55,$C116='Determinazione classe'!$D$56),IF(COUNTIF(AH$3:AH115,$D116)=0,$D116,""),"")),"")</f>
        <v/>
      </c>
      <c r="AI116" t="str">
        <f>IF(E116&lt;&gt;"",IF(B116="","",IF(AND($B116='Determinazione classe'!$D$55,$C116='Determinazione classe'!$D$56,$D116='Determinazione classe'!$D$57),IF(COUNTIF(AI$3:AI115,$E116)=0,$E116,""),"")),"")</f>
        <v/>
      </c>
      <c r="AJ116" t="str">
        <f>IF(F116&lt;&gt;"",IF(B116="","",IF(AND($B116='Determinazione classe'!$D$55,$C116='Determinazione classe'!$D$56,$D116='Determinazione classe'!$D$57,$E116='Determinazione classe'!$D$58),IF(COUNTIF(AJ$3:AJ115,$F116)=0,$F116,""),"")),"")</f>
        <v/>
      </c>
      <c r="AK116" t="str">
        <f>IF(G116&lt;&gt;"",IF(B116="","",IF(AND($B116='Determinazione classe'!$D$55,$C116='Determinazione classe'!$D$56,$D116='Determinazione classe'!$D$57,$E116='Determinazione classe'!$D$58,$F116='Determinazione classe'!$D$59),IF(COUNTIF(AK$3:AK115,$G116)=0,$G116,""),"")),"")</f>
        <v/>
      </c>
      <c r="AL116" t="str">
        <f>IF(H116&lt;&gt;"",IF(B116="","",IF(AND($B116='Determinazione classe'!$D$55,$C116='Determinazione classe'!$D$56,$D116='Determinazione classe'!$D$57,$E116='Determinazione classe'!$D$58,$F116='Determinazione classe'!$D$59,$G116='Determinazione classe'!$D$60),IF(COUNTIF(AL$3:AL115,$H116)=0,$H116,""),"")),"")</f>
        <v/>
      </c>
      <c r="AR116">
        <f t="shared" si="43"/>
        <v>114</v>
      </c>
      <c r="AS116" s="375" t="str">
        <f t="shared" si="34"/>
        <v/>
      </c>
      <c r="AT116" s="375" t="str">
        <f t="shared" si="35"/>
        <v/>
      </c>
      <c r="AU116" s="375" t="str">
        <f t="shared" si="36"/>
        <v/>
      </c>
      <c r="AV116" s="375" t="str">
        <f t="shared" si="37"/>
        <v/>
      </c>
      <c r="AW116" s="375" t="str">
        <f t="shared" si="38"/>
        <v/>
      </c>
      <c r="AX116" s="375" t="str">
        <f t="shared" si="39"/>
        <v/>
      </c>
      <c r="AY116" s="375" t="str">
        <f t="shared" si="40"/>
        <v/>
      </c>
      <c r="BC116" t="str">
        <f>IF(BK116&lt;&gt;"",MAX(BC$3:BC115)+1,"")</f>
        <v/>
      </c>
      <c r="BD116" t="str">
        <f>IF(BL116&lt;&gt;"",MAX(BD$3:BD115)+1,"")</f>
        <v/>
      </c>
      <c r="BE116" t="str">
        <f>IF(BM116&lt;&gt;"",MAX(BE$3:BE115)+1,"")</f>
        <v/>
      </c>
      <c r="BF116" t="str">
        <f>IF(BN116&lt;&gt;"",MAX(BF$3:BF115)+1,"")</f>
        <v/>
      </c>
      <c r="BG116" t="str">
        <f>IF(BO116&lt;&gt;"",MAX(BG$3:BG115)+1,"")</f>
        <v/>
      </c>
      <c r="BH116" t="str">
        <f>IF(BP116&lt;&gt;"",MAX(BH$3:BH115)+1,"")</f>
        <v/>
      </c>
      <c r="BI116" t="str">
        <f>IF(BQ116&lt;&gt;"",MAX(BI$3:BI115)+1,"")</f>
        <v/>
      </c>
      <c r="BK116" t="str">
        <f>IF(B116&lt;&gt;"",IF(COUNTIF(BK$3:BK115,B116)&gt;0,"",B116),"")</f>
        <v/>
      </c>
      <c r="BL116" t="str">
        <f>IF(C116&lt;&gt;"",IF(COUNTIF(BL$3:BL115,C116)&gt;0,"",C116),"")</f>
        <v/>
      </c>
      <c r="BM116" t="str">
        <f>IF(D116&lt;&gt;"",IF(COUNTIF(BM$3:BM115,D116)&gt;0,"",D116),"")</f>
        <v/>
      </c>
      <c r="BN116" t="str">
        <f>IF(E116&lt;&gt;"",IF(COUNTIF(BN$3:BN115,E116)&gt;0,"",E116),"")</f>
        <v/>
      </c>
      <c r="BO116" t="str">
        <f>IF(F116&lt;&gt;"",IF(COUNTIF(BO$3:BO115,F116)&gt;0,"",F116),"")</f>
        <v/>
      </c>
      <c r="BP116" t="str">
        <f>IF(G116&lt;&gt;"",IF(COUNTIF(BP$3:BP115,G116)&gt;0,"",G116),"")</f>
        <v/>
      </c>
      <c r="BQ116" t="str">
        <f>IF(H116&lt;&gt;"",IF(COUNTIF(BQ$3:BQ115,H116)&gt;0,"",H116),"")</f>
        <v/>
      </c>
    </row>
    <row r="117" spans="1:69" x14ac:dyDescent="0.2">
      <c r="A117" s="342" t="str">
        <f t="shared" si="28"/>
        <v/>
      </c>
      <c r="B117" s="345"/>
      <c r="C117" s="345"/>
      <c r="D117" s="345"/>
      <c r="E117" s="345"/>
      <c r="F117" s="345"/>
      <c r="G117" s="345"/>
      <c r="H117" s="345"/>
      <c r="I117" s="533"/>
      <c r="J117" s="516"/>
      <c r="K117" s="516"/>
      <c r="L117" s="531"/>
      <c r="M117" s="534"/>
      <c r="O117">
        <f t="shared" si="41"/>
        <v>115</v>
      </c>
      <c r="P117" s="375" t="str">
        <f t="shared" si="42"/>
        <v/>
      </c>
      <c r="Q117" s="375" t="str">
        <f t="shared" si="29"/>
        <v/>
      </c>
      <c r="R117" s="375" t="str">
        <f t="shared" si="30"/>
        <v/>
      </c>
      <c r="S117" s="375" t="str">
        <f t="shared" si="44"/>
        <v/>
      </c>
      <c r="T117" s="375" t="str">
        <f t="shared" si="31"/>
        <v/>
      </c>
      <c r="U117" s="375" t="str">
        <f t="shared" si="32"/>
        <v/>
      </c>
      <c r="V117" s="375" t="str">
        <f t="shared" si="33"/>
        <v/>
      </c>
      <c r="X117" t="str">
        <f>IF(AF117&lt;&gt;"",MAX(X$3:X116)+1,"")</f>
        <v/>
      </c>
      <c r="Y117" t="str">
        <f>IF(AG117&lt;&gt;"",MAX(Y$3:Y116)+1,"")</f>
        <v/>
      </c>
      <c r="Z117" t="str">
        <f>IF(AH117&lt;&gt;"",MAX(Z$3:Z116)+1,"")</f>
        <v/>
      </c>
      <c r="AA117" t="str">
        <f>IF(AI117&lt;&gt;"",MAX(AA$3:AA116)+1,"")</f>
        <v/>
      </c>
      <c r="AB117" t="str">
        <f>IF(AJ117&lt;&gt;"",MAX(AB$3:AB116)+1,"")</f>
        <v/>
      </c>
      <c r="AC117" t="str">
        <f>IF(AK117&lt;&gt;"",MAX(AC$3:AC116)+1,"")</f>
        <v/>
      </c>
      <c r="AD117" t="str">
        <f>IF(AL117&lt;&gt;"",MAX(AD$3:AD116)+1,"")</f>
        <v/>
      </c>
      <c r="AF117" t="str">
        <f>IF(B117="","",IF(COUNTIF(AF$3:$AI116,B117)=0,B117,""))</f>
        <v/>
      </c>
      <c r="AG117" t="str">
        <f>IF(C117&lt;&gt;"",IF(B117="","",IF($B117='Determinazione classe'!$D$55,IF(COUNTIF(AG$3:$AG116,$C117)=0,$C117,""),"")),"")</f>
        <v/>
      </c>
      <c r="AH117" t="str">
        <f>IF(D117&lt;&gt;"",IF(B117="","",IF(AND($B117='Determinazione classe'!$D$55,$C117='Determinazione classe'!$D$56),IF(COUNTIF(AH$3:AH116,$D117)=0,$D117,""),"")),"")</f>
        <v/>
      </c>
      <c r="AI117" t="str">
        <f>IF(E117&lt;&gt;"",IF(B117="","",IF(AND($B117='Determinazione classe'!$D$55,$C117='Determinazione classe'!$D$56,$D117='Determinazione classe'!$D$57),IF(COUNTIF(AI$3:AI116,$E117)=0,$E117,""),"")),"")</f>
        <v/>
      </c>
      <c r="AJ117" t="str">
        <f>IF(F117&lt;&gt;"",IF(B117="","",IF(AND($B117='Determinazione classe'!$D$55,$C117='Determinazione classe'!$D$56,$D117='Determinazione classe'!$D$57,$E117='Determinazione classe'!$D$58),IF(COUNTIF(AJ$3:AJ116,$F117)=0,$F117,""),"")),"")</f>
        <v/>
      </c>
      <c r="AK117" t="str">
        <f>IF(G117&lt;&gt;"",IF(B117="","",IF(AND($B117='Determinazione classe'!$D$55,$C117='Determinazione classe'!$D$56,$D117='Determinazione classe'!$D$57,$E117='Determinazione classe'!$D$58,$F117='Determinazione classe'!$D$59),IF(COUNTIF(AK$3:AK116,$G117)=0,$G117,""),"")),"")</f>
        <v/>
      </c>
      <c r="AL117" t="str">
        <f>IF(H117&lt;&gt;"",IF(B117="","",IF(AND($B117='Determinazione classe'!$D$55,$C117='Determinazione classe'!$D$56,$D117='Determinazione classe'!$D$57,$E117='Determinazione classe'!$D$58,$F117='Determinazione classe'!$D$59,$G117='Determinazione classe'!$D$60),IF(COUNTIF(AL$3:AL116,$H117)=0,$H117,""),"")),"")</f>
        <v/>
      </c>
      <c r="AR117">
        <f t="shared" si="43"/>
        <v>115</v>
      </c>
      <c r="AS117" s="375" t="str">
        <f t="shared" si="34"/>
        <v/>
      </c>
      <c r="AT117" s="375" t="str">
        <f t="shared" si="35"/>
        <v/>
      </c>
      <c r="AU117" s="375" t="str">
        <f t="shared" si="36"/>
        <v/>
      </c>
      <c r="AV117" s="375" t="str">
        <f t="shared" si="37"/>
        <v/>
      </c>
      <c r="AW117" s="375" t="str">
        <f t="shared" si="38"/>
        <v/>
      </c>
      <c r="AX117" s="375" t="str">
        <f t="shared" si="39"/>
        <v/>
      </c>
      <c r="AY117" s="375" t="str">
        <f t="shared" si="40"/>
        <v/>
      </c>
      <c r="BC117" t="str">
        <f>IF(BK117&lt;&gt;"",MAX(BC$3:BC116)+1,"")</f>
        <v/>
      </c>
      <c r="BD117" t="str">
        <f>IF(BL117&lt;&gt;"",MAX(BD$3:BD116)+1,"")</f>
        <v/>
      </c>
      <c r="BE117" t="str">
        <f>IF(BM117&lt;&gt;"",MAX(BE$3:BE116)+1,"")</f>
        <v/>
      </c>
      <c r="BF117" t="str">
        <f>IF(BN117&lt;&gt;"",MAX(BF$3:BF116)+1,"")</f>
        <v/>
      </c>
      <c r="BG117" t="str">
        <f>IF(BO117&lt;&gt;"",MAX(BG$3:BG116)+1,"")</f>
        <v/>
      </c>
      <c r="BH117" t="str">
        <f>IF(BP117&lt;&gt;"",MAX(BH$3:BH116)+1,"")</f>
        <v/>
      </c>
      <c r="BI117" t="str">
        <f>IF(BQ117&lt;&gt;"",MAX(BI$3:BI116)+1,"")</f>
        <v/>
      </c>
      <c r="BK117" t="str">
        <f>IF(B117&lt;&gt;"",IF(COUNTIF(BK$3:BK116,B117)&gt;0,"",B117),"")</f>
        <v/>
      </c>
      <c r="BL117" t="str">
        <f>IF(C117&lt;&gt;"",IF(COUNTIF(BL$3:BL116,C117)&gt;0,"",C117),"")</f>
        <v/>
      </c>
      <c r="BM117" t="str">
        <f>IF(D117&lt;&gt;"",IF(COUNTIF(BM$3:BM116,D117)&gt;0,"",D117),"")</f>
        <v/>
      </c>
      <c r="BN117" t="str">
        <f>IF(E117&lt;&gt;"",IF(COUNTIF(BN$3:BN116,E117)&gt;0,"",E117),"")</f>
        <v/>
      </c>
      <c r="BO117" t="str">
        <f>IF(F117&lt;&gt;"",IF(COUNTIF(BO$3:BO116,F117)&gt;0,"",F117),"")</f>
        <v/>
      </c>
      <c r="BP117" t="str">
        <f>IF(G117&lt;&gt;"",IF(COUNTIF(BP$3:BP116,G117)&gt;0,"",G117),"")</f>
        <v/>
      </c>
      <c r="BQ117" t="str">
        <f>IF(H117&lt;&gt;"",IF(COUNTIF(BQ$3:BQ116,H117)&gt;0,"",H117),"")</f>
        <v/>
      </c>
    </row>
    <row r="118" spans="1:69" x14ac:dyDescent="0.2">
      <c r="A118" s="342" t="str">
        <f t="shared" si="28"/>
        <v/>
      </c>
      <c r="B118" s="345"/>
      <c r="C118" s="345"/>
      <c r="D118" s="345"/>
      <c r="E118" s="345"/>
      <c r="F118" s="345"/>
      <c r="G118" s="345"/>
      <c r="H118" s="345"/>
      <c r="I118" s="533"/>
      <c r="J118" s="516"/>
      <c r="K118" s="516"/>
      <c r="L118" s="531"/>
      <c r="M118" s="534"/>
      <c r="O118">
        <f t="shared" si="41"/>
        <v>116</v>
      </c>
      <c r="P118" s="375" t="str">
        <f t="shared" si="42"/>
        <v/>
      </c>
      <c r="Q118" s="375" t="str">
        <f t="shared" si="29"/>
        <v/>
      </c>
      <c r="R118" s="375" t="str">
        <f t="shared" si="30"/>
        <v/>
      </c>
      <c r="S118" s="375" t="str">
        <f t="shared" si="44"/>
        <v/>
      </c>
      <c r="T118" s="375" t="str">
        <f t="shared" si="31"/>
        <v/>
      </c>
      <c r="U118" s="375" t="str">
        <f t="shared" si="32"/>
        <v/>
      </c>
      <c r="V118" s="375" t="str">
        <f t="shared" si="33"/>
        <v/>
      </c>
      <c r="X118" t="str">
        <f>IF(AF118&lt;&gt;"",MAX(X$3:X117)+1,"")</f>
        <v/>
      </c>
      <c r="Y118" t="str">
        <f>IF(AG118&lt;&gt;"",MAX(Y$3:Y117)+1,"")</f>
        <v/>
      </c>
      <c r="Z118" t="str">
        <f>IF(AH118&lt;&gt;"",MAX(Z$3:Z117)+1,"")</f>
        <v/>
      </c>
      <c r="AA118" t="str">
        <f>IF(AI118&lt;&gt;"",MAX(AA$3:AA117)+1,"")</f>
        <v/>
      </c>
      <c r="AB118" t="str">
        <f>IF(AJ118&lt;&gt;"",MAX(AB$3:AB117)+1,"")</f>
        <v/>
      </c>
      <c r="AC118" t="str">
        <f>IF(AK118&lt;&gt;"",MAX(AC$3:AC117)+1,"")</f>
        <v/>
      </c>
      <c r="AD118" t="str">
        <f>IF(AL118&lt;&gt;"",MAX(AD$3:AD117)+1,"")</f>
        <v/>
      </c>
      <c r="AF118" t="str">
        <f>IF(B118="","",IF(COUNTIF(AF$3:$AI117,B118)=0,B118,""))</f>
        <v/>
      </c>
      <c r="AG118" t="str">
        <f>IF(C118&lt;&gt;"",IF(B118="","",IF($B118='Determinazione classe'!$D$55,IF(COUNTIF(AG$3:$AG117,$C118)=0,$C118,""),"")),"")</f>
        <v/>
      </c>
      <c r="AH118" t="str">
        <f>IF(D118&lt;&gt;"",IF(B118="","",IF(AND($B118='Determinazione classe'!$D$55,$C118='Determinazione classe'!$D$56),IF(COUNTIF(AH$3:AH117,$D118)=0,$D118,""),"")),"")</f>
        <v/>
      </c>
      <c r="AI118" t="str">
        <f>IF(E118&lt;&gt;"",IF(B118="","",IF(AND($B118='Determinazione classe'!$D$55,$C118='Determinazione classe'!$D$56,$D118='Determinazione classe'!$D$57),IF(COUNTIF(AI$3:AI117,$E118)=0,$E118,""),"")),"")</f>
        <v/>
      </c>
      <c r="AJ118" t="str">
        <f>IF(F118&lt;&gt;"",IF(B118="","",IF(AND($B118='Determinazione classe'!$D$55,$C118='Determinazione classe'!$D$56,$D118='Determinazione classe'!$D$57,$E118='Determinazione classe'!$D$58),IF(COUNTIF(AJ$3:AJ117,$F118)=0,$F118,""),"")),"")</f>
        <v/>
      </c>
      <c r="AK118" t="str">
        <f>IF(G118&lt;&gt;"",IF(B118="","",IF(AND($B118='Determinazione classe'!$D$55,$C118='Determinazione classe'!$D$56,$D118='Determinazione classe'!$D$57,$E118='Determinazione classe'!$D$58,$F118='Determinazione classe'!$D$59),IF(COUNTIF(AK$3:AK117,$G118)=0,$G118,""),"")),"")</f>
        <v/>
      </c>
      <c r="AL118" t="str">
        <f>IF(H118&lt;&gt;"",IF(B118="","",IF(AND($B118='Determinazione classe'!$D$55,$C118='Determinazione classe'!$D$56,$D118='Determinazione classe'!$D$57,$E118='Determinazione classe'!$D$58,$F118='Determinazione classe'!$D$59,$G118='Determinazione classe'!$D$60),IF(COUNTIF(AL$3:AL117,$H118)=0,$H118,""),"")),"")</f>
        <v/>
      </c>
      <c r="AR118">
        <f t="shared" si="43"/>
        <v>116</v>
      </c>
      <c r="AS118" s="375" t="str">
        <f t="shared" si="34"/>
        <v/>
      </c>
      <c r="AT118" s="375" t="str">
        <f t="shared" si="35"/>
        <v/>
      </c>
      <c r="AU118" s="375" t="str">
        <f t="shared" si="36"/>
        <v/>
      </c>
      <c r="AV118" s="375" t="str">
        <f t="shared" si="37"/>
        <v/>
      </c>
      <c r="AW118" s="375" t="str">
        <f t="shared" si="38"/>
        <v/>
      </c>
      <c r="AX118" s="375" t="str">
        <f t="shared" si="39"/>
        <v/>
      </c>
      <c r="AY118" s="375" t="str">
        <f t="shared" si="40"/>
        <v/>
      </c>
      <c r="BC118" t="str">
        <f>IF(BK118&lt;&gt;"",MAX(BC$3:BC117)+1,"")</f>
        <v/>
      </c>
      <c r="BD118" t="str">
        <f>IF(BL118&lt;&gt;"",MAX(BD$3:BD117)+1,"")</f>
        <v/>
      </c>
      <c r="BE118" t="str">
        <f>IF(BM118&lt;&gt;"",MAX(BE$3:BE117)+1,"")</f>
        <v/>
      </c>
      <c r="BF118" t="str">
        <f>IF(BN118&lt;&gt;"",MAX(BF$3:BF117)+1,"")</f>
        <v/>
      </c>
      <c r="BG118" t="str">
        <f>IF(BO118&lt;&gt;"",MAX(BG$3:BG117)+1,"")</f>
        <v/>
      </c>
      <c r="BH118" t="str">
        <f>IF(BP118&lt;&gt;"",MAX(BH$3:BH117)+1,"")</f>
        <v/>
      </c>
      <c r="BI118" t="str">
        <f>IF(BQ118&lt;&gt;"",MAX(BI$3:BI117)+1,"")</f>
        <v/>
      </c>
      <c r="BK118" t="str">
        <f>IF(B118&lt;&gt;"",IF(COUNTIF(BK$3:BK117,B118)&gt;0,"",B118),"")</f>
        <v/>
      </c>
      <c r="BL118" t="str">
        <f>IF(C118&lt;&gt;"",IF(COUNTIF(BL$3:BL117,C118)&gt;0,"",C118),"")</f>
        <v/>
      </c>
      <c r="BM118" t="str">
        <f>IF(D118&lt;&gt;"",IF(COUNTIF(BM$3:BM117,D118)&gt;0,"",D118),"")</f>
        <v/>
      </c>
      <c r="BN118" t="str">
        <f>IF(E118&lt;&gt;"",IF(COUNTIF(BN$3:BN117,E118)&gt;0,"",E118),"")</f>
        <v/>
      </c>
      <c r="BO118" t="str">
        <f>IF(F118&lt;&gt;"",IF(COUNTIF(BO$3:BO117,F118)&gt;0,"",F118),"")</f>
        <v/>
      </c>
      <c r="BP118" t="str">
        <f>IF(G118&lt;&gt;"",IF(COUNTIF(BP$3:BP117,G118)&gt;0,"",G118),"")</f>
        <v/>
      </c>
      <c r="BQ118" t="str">
        <f>IF(H118&lt;&gt;"",IF(COUNTIF(BQ$3:BQ117,H118)&gt;0,"",H118),"")</f>
        <v/>
      </c>
    </row>
    <row r="119" spans="1:69" x14ac:dyDescent="0.2">
      <c r="A119" s="342" t="str">
        <f t="shared" si="28"/>
        <v/>
      </c>
      <c r="B119" s="345"/>
      <c r="C119" s="345"/>
      <c r="D119" s="345"/>
      <c r="E119" s="345"/>
      <c r="F119" s="345"/>
      <c r="G119" s="345"/>
      <c r="H119" s="345"/>
      <c r="I119" s="533"/>
      <c r="J119" s="516"/>
      <c r="K119" s="516"/>
      <c r="L119" s="531"/>
      <c r="M119" s="534"/>
      <c r="O119">
        <f t="shared" si="41"/>
        <v>117</v>
      </c>
      <c r="P119" s="375" t="str">
        <f t="shared" si="42"/>
        <v/>
      </c>
      <c r="Q119" s="375" t="str">
        <f t="shared" si="29"/>
        <v/>
      </c>
      <c r="R119" s="375" t="str">
        <f t="shared" si="30"/>
        <v/>
      </c>
      <c r="S119" s="375" t="str">
        <f t="shared" si="44"/>
        <v/>
      </c>
      <c r="T119" s="375" t="str">
        <f t="shared" si="31"/>
        <v/>
      </c>
      <c r="U119" s="375" t="str">
        <f t="shared" si="32"/>
        <v/>
      </c>
      <c r="V119" s="375" t="str">
        <f t="shared" si="33"/>
        <v/>
      </c>
      <c r="X119" t="str">
        <f>IF(AF119&lt;&gt;"",MAX(X$3:X118)+1,"")</f>
        <v/>
      </c>
      <c r="Y119" t="str">
        <f>IF(AG119&lt;&gt;"",MAX(Y$3:Y118)+1,"")</f>
        <v/>
      </c>
      <c r="Z119" t="str">
        <f>IF(AH119&lt;&gt;"",MAX(Z$3:Z118)+1,"")</f>
        <v/>
      </c>
      <c r="AA119" t="str">
        <f>IF(AI119&lt;&gt;"",MAX(AA$3:AA118)+1,"")</f>
        <v/>
      </c>
      <c r="AB119" t="str">
        <f>IF(AJ119&lt;&gt;"",MAX(AB$3:AB118)+1,"")</f>
        <v/>
      </c>
      <c r="AC119" t="str">
        <f>IF(AK119&lt;&gt;"",MAX(AC$3:AC118)+1,"")</f>
        <v/>
      </c>
      <c r="AD119" t="str">
        <f>IF(AL119&lt;&gt;"",MAX(AD$3:AD118)+1,"")</f>
        <v/>
      </c>
      <c r="AF119" t="str">
        <f>IF(B119="","",IF(COUNTIF(AF$3:$AI118,B119)=0,B119,""))</f>
        <v/>
      </c>
      <c r="AG119" t="str">
        <f>IF(C119&lt;&gt;"",IF(B119="","",IF($B119='Determinazione classe'!$D$55,IF(COUNTIF(AG$3:$AG118,$C119)=0,$C119,""),"")),"")</f>
        <v/>
      </c>
      <c r="AH119" t="str">
        <f>IF(D119&lt;&gt;"",IF(B119="","",IF(AND($B119='Determinazione classe'!$D$55,$C119='Determinazione classe'!$D$56),IF(COUNTIF(AH$3:AH118,$D119)=0,$D119,""),"")),"")</f>
        <v/>
      </c>
      <c r="AI119" t="str">
        <f>IF(E119&lt;&gt;"",IF(B119="","",IF(AND($B119='Determinazione classe'!$D$55,$C119='Determinazione classe'!$D$56,$D119='Determinazione classe'!$D$57),IF(COUNTIF(AI$3:AI118,$E119)=0,$E119,""),"")),"")</f>
        <v/>
      </c>
      <c r="AJ119" t="str">
        <f>IF(F119&lt;&gt;"",IF(B119="","",IF(AND($B119='Determinazione classe'!$D$55,$C119='Determinazione classe'!$D$56,$D119='Determinazione classe'!$D$57,$E119='Determinazione classe'!$D$58),IF(COUNTIF(AJ$3:AJ118,$F119)=0,$F119,""),"")),"")</f>
        <v/>
      </c>
      <c r="AK119" t="str">
        <f>IF(G119&lt;&gt;"",IF(B119="","",IF(AND($B119='Determinazione classe'!$D$55,$C119='Determinazione classe'!$D$56,$D119='Determinazione classe'!$D$57,$E119='Determinazione classe'!$D$58,$F119='Determinazione classe'!$D$59),IF(COUNTIF(AK$3:AK118,$G119)=0,$G119,""),"")),"")</f>
        <v/>
      </c>
      <c r="AL119" t="str">
        <f>IF(H119&lt;&gt;"",IF(B119="","",IF(AND($B119='Determinazione classe'!$D$55,$C119='Determinazione classe'!$D$56,$D119='Determinazione classe'!$D$57,$E119='Determinazione classe'!$D$58,$F119='Determinazione classe'!$D$59,$G119='Determinazione classe'!$D$60),IF(COUNTIF(AL$3:AL118,$H119)=0,$H119,""),"")),"")</f>
        <v/>
      </c>
      <c r="AR119">
        <f t="shared" si="43"/>
        <v>117</v>
      </c>
      <c r="AS119" s="375" t="str">
        <f t="shared" si="34"/>
        <v/>
      </c>
      <c r="AT119" s="375" t="str">
        <f t="shared" si="35"/>
        <v/>
      </c>
      <c r="AU119" s="375" t="str">
        <f t="shared" si="36"/>
        <v/>
      </c>
      <c r="AV119" s="375" t="str">
        <f t="shared" si="37"/>
        <v/>
      </c>
      <c r="AW119" s="375" t="str">
        <f t="shared" si="38"/>
        <v/>
      </c>
      <c r="AX119" s="375" t="str">
        <f t="shared" si="39"/>
        <v/>
      </c>
      <c r="AY119" s="375" t="str">
        <f t="shared" si="40"/>
        <v/>
      </c>
      <c r="BC119" t="str">
        <f>IF(BK119&lt;&gt;"",MAX(BC$3:BC118)+1,"")</f>
        <v/>
      </c>
      <c r="BD119" t="str">
        <f>IF(BL119&lt;&gt;"",MAX(BD$3:BD118)+1,"")</f>
        <v/>
      </c>
      <c r="BE119" t="str">
        <f>IF(BM119&lt;&gt;"",MAX(BE$3:BE118)+1,"")</f>
        <v/>
      </c>
      <c r="BF119" t="str">
        <f>IF(BN119&lt;&gt;"",MAX(BF$3:BF118)+1,"")</f>
        <v/>
      </c>
      <c r="BG119" t="str">
        <f>IF(BO119&lt;&gt;"",MAX(BG$3:BG118)+1,"")</f>
        <v/>
      </c>
      <c r="BH119" t="str">
        <f>IF(BP119&lt;&gt;"",MAX(BH$3:BH118)+1,"")</f>
        <v/>
      </c>
      <c r="BI119" t="str">
        <f>IF(BQ119&lt;&gt;"",MAX(BI$3:BI118)+1,"")</f>
        <v/>
      </c>
      <c r="BK119" t="str">
        <f>IF(B119&lt;&gt;"",IF(COUNTIF(BK$3:BK118,B119)&gt;0,"",B119),"")</f>
        <v/>
      </c>
      <c r="BL119" t="str">
        <f>IF(C119&lt;&gt;"",IF(COUNTIF(BL$3:BL118,C119)&gt;0,"",C119),"")</f>
        <v/>
      </c>
      <c r="BM119" t="str">
        <f>IF(D119&lt;&gt;"",IF(COUNTIF(BM$3:BM118,D119)&gt;0,"",D119),"")</f>
        <v/>
      </c>
      <c r="BN119" t="str">
        <f>IF(E119&lt;&gt;"",IF(COUNTIF(BN$3:BN118,E119)&gt;0,"",E119),"")</f>
        <v/>
      </c>
      <c r="BO119" t="str">
        <f>IF(F119&lt;&gt;"",IF(COUNTIF(BO$3:BO118,F119)&gt;0,"",F119),"")</f>
        <v/>
      </c>
      <c r="BP119" t="str">
        <f>IF(G119&lt;&gt;"",IF(COUNTIF(BP$3:BP118,G119)&gt;0,"",G119),"")</f>
        <v/>
      </c>
      <c r="BQ119" t="str">
        <f>IF(H119&lt;&gt;"",IF(COUNTIF(BQ$3:BQ118,H119)&gt;0,"",H119),"")</f>
        <v/>
      </c>
    </row>
    <row r="120" spans="1:69" x14ac:dyDescent="0.2">
      <c r="A120" s="342" t="str">
        <f t="shared" si="28"/>
        <v/>
      </c>
      <c r="B120" s="345"/>
      <c r="C120" s="345"/>
      <c r="D120" s="345"/>
      <c r="E120" s="345"/>
      <c r="F120" s="345"/>
      <c r="G120" s="345"/>
      <c r="H120" s="345"/>
      <c r="I120" s="533"/>
      <c r="J120" s="516"/>
      <c r="K120" s="516"/>
      <c r="L120" s="531"/>
      <c r="M120" s="534"/>
      <c r="O120">
        <f t="shared" si="41"/>
        <v>118</v>
      </c>
      <c r="P120" s="375" t="str">
        <f t="shared" si="42"/>
        <v/>
      </c>
      <c r="Q120" s="375" t="str">
        <f t="shared" si="29"/>
        <v/>
      </c>
      <c r="R120" s="375" t="str">
        <f t="shared" si="30"/>
        <v/>
      </c>
      <c r="S120" s="375" t="str">
        <f t="shared" si="44"/>
        <v/>
      </c>
      <c r="T120" s="375" t="str">
        <f t="shared" si="31"/>
        <v/>
      </c>
      <c r="U120" s="375" t="str">
        <f t="shared" si="32"/>
        <v/>
      </c>
      <c r="V120" s="375" t="str">
        <f t="shared" si="33"/>
        <v/>
      </c>
      <c r="X120" t="str">
        <f>IF(AF120&lt;&gt;"",MAX(X$3:X119)+1,"")</f>
        <v/>
      </c>
      <c r="Y120" t="str">
        <f>IF(AG120&lt;&gt;"",MAX(Y$3:Y119)+1,"")</f>
        <v/>
      </c>
      <c r="Z120" t="str">
        <f>IF(AH120&lt;&gt;"",MAX(Z$3:Z119)+1,"")</f>
        <v/>
      </c>
      <c r="AA120" t="str">
        <f>IF(AI120&lt;&gt;"",MAX(AA$3:AA119)+1,"")</f>
        <v/>
      </c>
      <c r="AB120" t="str">
        <f>IF(AJ120&lt;&gt;"",MAX(AB$3:AB119)+1,"")</f>
        <v/>
      </c>
      <c r="AC120" t="str">
        <f>IF(AK120&lt;&gt;"",MAX(AC$3:AC119)+1,"")</f>
        <v/>
      </c>
      <c r="AD120" t="str">
        <f>IF(AL120&lt;&gt;"",MAX(AD$3:AD119)+1,"")</f>
        <v/>
      </c>
      <c r="AF120" t="str">
        <f>IF(B120="","",IF(COUNTIF(AF$3:$AI119,B120)=0,B120,""))</f>
        <v/>
      </c>
      <c r="AG120" t="str">
        <f>IF(C120&lt;&gt;"",IF(B120="","",IF($B120='Determinazione classe'!$D$55,IF(COUNTIF(AG$3:$AG119,$C120)=0,$C120,""),"")),"")</f>
        <v/>
      </c>
      <c r="AH120" t="str">
        <f>IF(D120&lt;&gt;"",IF(B120="","",IF(AND($B120='Determinazione classe'!$D$55,$C120='Determinazione classe'!$D$56),IF(COUNTIF(AH$3:AH119,$D120)=0,$D120,""),"")),"")</f>
        <v/>
      </c>
      <c r="AI120" t="str">
        <f>IF(E120&lt;&gt;"",IF(B120="","",IF(AND($B120='Determinazione classe'!$D$55,$C120='Determinazione classe'!$D$56,$D120='Determinazione classe'!$D$57),IF(COUNTIF(AI$3:AI119,$E120)=0,$E120,""),"")),"")</f>
        <v/>
      </c>
      <c r="AJ120" t="str">
        <f>IF(F120&lt;&gt;"",IF(B120="","",IF(AND($B120='Determinazione classe'!$D$55,$C120='Determinazione classe'!$D$56,$D120='Determinazione classe'!$D$57,$E120='Determinazione classe'!$D$58),IF(COUNTIF(AJ$3:AJ119,$F120)=0,$F120,""),"")),"")</f>
        <v/>
      </c>
      <c r="AK120" t="str">
        <f>IF(G120&lt;&gt;"",IF(B120="","",IF(AND($B120='Determinazione classe'!$D$55,$C120='Determinazione classe'!$D$56,$D120='Determinazione classe'!$D$57,$E120='Determinazione classe'!$D$58,$F120='Determinazione classe'!$D$59),IF(COUNTIF(AK$3:AK119,$G120)=0,$G120,""),"")),"")</f>
        <v/>
      </c>
      <c r="AL120" t="str">
        <f>IF(H120&lt;&gt;"",IF(B120="","",IF(AND($B120='Determinazione classe'!$D$55,$C120='Determinazione classe'!$D$56,$D120='Determinazione classe'!$D$57,$E120='Determinazione classe'!$D$58,$F120='Determinazione classe'!$D$59,$G120='Determinazione classe'!$D$60),IF(COUNTIF(AL$3:AL119,$H120)=0,$H120,""),"")),"")</f>
        <v/>
      </c>
      <c r="AR120">
        <f t="shared" si="43"/>
        <v>118</v>
      </c>
      <c r="AS120" s="375" t="str">
        <f t="shared" si="34"/>
        <v/>
      </c>
      <c r="AT120" s="375" t="str">
        <f t="shared" si="35"/>
        <v/>
      </c>
      <c r="AU120" s="375" t="str">
        <f t="shared" si="36"/>
        <v/>
      </c>
      <c r="AV120" s="375" t="str">
        <f t="shared" si="37"/>
        <v/>
      </c>
      <c r="AW120" s="375" t="str">
        <f t="shared" si="38"/>
        <v/>
      </c>
      <c r="AX120" s="375" t="str">
        <f t="shared" si="39"/>
        <v/>
      </c>
      <c r="AY120" s="375" t="str">
        <f t="shared" si="40"/>
        <v/>
      </c>
      <c r="BC120" t="str">
        <f>IF(BK120&lt;&gt;"",MAX(BC$3:BC119)+1,"")</f>
        <v/>
      </c>
      <c r="BD120" t="str">
        <f>IF(BL120&lt;&gt;"",MAX(BD$3:BD119)+1,"")</f>
        <v/>
      </c>
      <c r="BE120" t="str">
        <f>IF(BM120&lt;&gt;"",MAX(BE$3:BE119)+1,"")</f>
        <v/>
      </c>
      <c r="BF120" t="str">
        <f>IF(BN120&lt;&gt;"",MAX(BF$3:BF119)+1,"")</f>
        <v/>
      </c>
      <c r="BG120" t="str">
        <f>IF(BO120&lt;&gt;"",MAX(BG$3:BG119)+1,"")</f>
        <v/>
      </c>
      <c r="BH120" t="str">
        <f>IF(BP120&lt;&gt;"",MAX(BH$3:BH119)+1,"")</f>
        <v/>
      </c>
      <c r="BI120" t="str">
        <f>IF(BQ120&lt;&gt;"",MAX(BI$3:BI119)+1,"")</f>
        <v/>
      </c>
      <c r="BK120" t="str">
        <f>IF(B120&lt;&gt;"",IF(COUNTIF(BK$3:BK119,B120)&gt;0,"",B120),"")</f>
        <v/>
      </c>
      <c r="BL120" t="str">
        <f>IF(C120&lt;&gt;"",IF(COUNTIF(BL$3:BL119,C120)&gt;0,"",C120),"")</f>
        <v/>
      </c>
      <c r="BM120" t="str">
        <f>IF(D120&lt;&gt;"",IF(COUNTIF(BM$3:BM119,D120)&gt;0,"",D120),"")</f>
        <v/>
      </c>
      <c r="BN120" t="str">
        <f>IF(E120&lt;&gt;"",IF(COUNTIF(BN$3:BN119,E120)&gt;0,"",E120),"")</f>
        <v/>
      </c>
      <c r="BO120" t="str">
        <f>IF(F120&lt;&gt;"",IF(COUNTIF(BO$3:BO119,F120)&gt;0,"",F120),"")</f>
        <v/>
      </c>
      <c r="BP120" t="str">
        <f>IF(G120&lt;&gt;"",IF(COUNTIF(BP$3:BP119,G120)&gt;0,"",G120),"")</f>
        <v/>
      </c>
      <c r="BQ120" t="str">
        <f>IF(H120&lt;&gt;"",IF(COUNTIF(BQ$3:BQ119,H120)&gt;0,"",H120),"")</f>
        <v/>
      </c>
    </row>
    <row r="121" spans="1:69" x14ac:dyDescent="0.2">
      <c r="A121" s="342" t="str">
        <f t="shared" si="28"/>
        <v/>
      </c>
      <c r="B121" s="345"/>
      <c r="C121" s="345"/>
      <c r="D121" s="345"/>
      <c r="E121" s="345"/>
      <c r="F121" s="345"/>
      <c r="G121" s="345"/>
      <c r="H121" s="345"/>
      <c r="I121" s="533"/>
      <c r="J121" s="516"/>
      <c r="K121" s="516"/>
      <c r="L121" s="531"/>
      <c r="M121" s="534"/>
      <c r="O121">
        <f t="shared" si="41"/>
        <v>119</v>
      </c>
      <c r="P121" s="375" t="str">
        <f t="shared" si="42"/>
        <v/>
      </c>
      <c r="Q121" s="375" t="str">
        <f t="shared" si="29"/>
        <v/>
      </c>
      <c r="R121" s="375" t="str">
        <f t="shared" si="30"/>
        <v/>
      </c>
      <c r="S121" s="375" t="str">
        <f t="shared" si="44"/>
        <v/>
      </c>
      <c r="T121" s="375" t="str">
        <f t="shared" si="31"/>
        <v/>
      </c>
      <c r="U121" s="375" t="str">
        <f t="shared" si="32"/>
        <v/>
      </c>
      <c r="V121" s="375" t="str">
        <f t="shared" si="33"/>
        <v/>
      </c>
      <c r="X121" t="str">
        <f>IF(AF121&lt;&gt;"",MAX(X$3:X120)+1,"")</f>
        <v/>
      </c>
      <c r="Y121" t="str">
        <f>IF(AG121&lt;&gt;"",MAX(Y$3:Y120)+1,"")</f>
        <v/>
      </c>
      <c r="Z121" t="str">
        <f>IF(AH121&lt;&gt;"",MAX(Z$3:Z120)+1,"")</f>
        <v/>
      </c>
      <c r="AA121" t="str">
        <f>IF(AI121&lt;&gt;"",MAX(AA$3:AA120)+1,"")</f>
        <v/>
      </c>
      <c r="AB121" t="str">
        <f>IF(AJ121&lt;&gt;"",MAX(AB$3:AB120)+1,"")</f>
        <v/>
      </c>
      <c r="AC121" t="str">
        <f>IF(AK121&lt;&gt;"",MAX(AC$3:AC120)+1,"")</f>
        <v/>
      </c>
      <c r="AD121" t="str">
        <f>IF(AL121&lt;&gt;"",MAX(AD$3:AD120)+1,"")</f>
        <v/>
      </c>
      <c r="AF121" t="str">
        <f>IF(B121="","",IF(COUNTIF(AF$3:$AI120,B121)=0,B121,""))</f>
        <v/>
      </c>
      <c r="AG121" t="str">
        <f>IF(C121&lt;&gt;"",IF(B121="","",IF($B121='Determinazione classe'!$D$55,IF(COUNTIF(AG$3:$AG120,$C121)=0,$C121,""),"")),"")</f>
        <v/>
      </c>
      <c r="AH121" t="str">
        <f>IF(D121&lt;&gt;"",IF(B121="","",IF(AND($B121='Determinazione classe'!$D$55,$C121='Determinazione classe'!$D$56),IF(COUNTIF(AH$3:AH120,$D121)=0,$D121,""),"")),"")</f>
        <v/>
      </c>
      <c r="AI121" t="str">
        <f>IF(E121&lt;&gt;"",IF(B121="","",IF(AND($B121='Determinazione classe'!$D$55,$C121='Determinazione classe'!$D$56,$D121='Determinazione classe'!$D$57),IF(COUNTIF(AI$3:AI120,$E121)=0,$E121,""),"")),"")</f>
        <v/>
      </c>
      <c r="AJ121" t="str">
        <f>IF(F121&lt;&gt;"",IF(B121="","",IF(AND($B121='Determinazione classe'!$D$55,$C121='Determinazione classe'!$D$56,$D121='Determinazione classe'!$D$57,$E121='Determinazione classe'!$D$58),IF(COUNTIF(AJ$3:AJ120,$F121)=0,$F121,""),"")),"")</f>
        <v/>
      </c>
      <c r="AK121" t="str">
        <f>IF(G121&lt;&gt;"",IF(B121="","",IF(AND($B121='Determinazione classe'!$D$55,$C121='Determinazione classe'!$D$56,$D121='Determinazione classe'!$D$57,$E121='Determinazione classe'!$D$58,$F121='Determinazione classe'!$D$59),IF(COUNTIF(AK$3:AK120,$G121)=0,$G121,""),"")),"")</f>
        <v/>
      </c>
      <c r="AL121" t="str">
        <f>IF(H121&lt;&gt;"",IF(B121="","",IF(AND($B121='Determinazione classe'!$D$55,$C121='Determinazione classe'!$D$56,$D121='Determinazione classe'!$D$57,$E121='Determinazione classe'!$D$58,$F121='Determinazione classe'!$D$59,$G121='Determinazione classe'!$D$60),IF(COUNTIF(AL$3:AL120,$H121)=0,$H121,""),"")),"")</f>
        <v/>
      </c>
      <c r="AR121">
        <f t="shared" si="43"/>
        <v>119</v>
      </c>
      <c r="AS121" s="375" t="str">
        <f t="shared" si="34"/>
        <v/>
      </c>
      <c r="AT121" s="375" t="str">
        <f t="shared" si="35"/>
        <v/>
      </c>
      <c r="AU121" s="375" t="str">
        <f t="shared" si="36"/>
        <v/>
      </c>
      <c r="AV121" s="375" t="str">
        <f t="shared" si="37"/>
        <v/>
      </c>
      <c r="AW121" s="375" t="str">
        <f t="shared" si="38"/>
        <v/>
      </c>
      <c r="AX121" s="375" t="str">
        <f t="shared" si="39"/>
        <v/>
      </c>
      <c r="AY121" s="375" t="str">
        <f t="shared" si="40"/>
        <v/>
      </c>
      <c r="BC121" t="str">
        <f>IF(BK121&lt;&gt;"",MAX(BC$3:BC120)+1,"")</f>
        <v/>
      </c>
      <c r="BD121" t="str">
        <f>IF(BL121&lt;&gt;"",MAX(BD$3:BD120)+1,"")</f>
        <v/>
      </c>
      <c r="BE121" t="str">
        <f>IF(BM121&lt;&gt;"",MAX(BE$3:BE120)+1,"")</f>
        <v/>
      </c>
      <c r="BF121" t="str">
        <f>IF(BN121&lt;&gt;"",MAX(BF$3:BF120)+1,"")</f>
        <v/>
      </c>
      <c r="BG121" t="str">
        <f>IF(BO121&lt;&gt;"",MAX(BG$3:BG120)+1,"")</f>
        <v/>
      </c>
      <c r="BH121" t="str">
        <f>IF(BP121&lt;&gt;"",MAX(BH$3:BH120)+1,"")</f>
        <v/>
      </c>
      <c r="BI121" t="str">
        <f>IF(BQ121&lt;&gt;"",MAX(BI$3:BI120)+1,"")</f>
        <v/>
      </c>
      <c r="BK121" t="str">
        <f>IF(B121&lt;&gt;"",IF(COUNTIF(BK$3:BK120,B121)&gt;0,"",B121),"")</f>
        <v/>
      </c>
      <c r="BL121" t="str">
        <f>IF(C121&lt;&gt;"",IF(COUNTIF(BL$3:BL120,C121)&gt;0,"",C121),"")</f>
        <v/>
      </c>
      <c r="BM121" t="str">
        <f>IF(D121&lt;&gt;"",IF(COUNTIF(BM$3:BM120,D121)&gt;0,"",D121),"")</f>
        <v/>
      </c>
      <c r="BN121" t="str">
        <f>IF(E121&lt;&gt;"",IF(COUNTIF(BN$3:BN120,E121)&gt;0,"",E121),"")</f>
        <v/>
      </c>
      <c r="BO121" t="str">
        <f>IF(F121&lt;&gt;"",IF(COUNTIF(BO$3:BO120,F121)&gt;0,"",F121),"")</f>
        <v/>
      </c>
      <c r="BP121" t="str">
        <f>IF(G121&lt;&gt;"",IF(COUNTIF(BP$3:BP120,G121)&gt;0,"",G121),"")</f>
        <v/>
      </c>
      <c r="BQ121" t="str">
        <f>IF(H121&lt;&gt;"",IF(COUNTIF(BQ$3:BQ120,H121)&gt;0,"",H121),"")</f>
        <v/>
      </c>
    </row>
    <row r="122" spans="1:69" x14ac:dyDescent="0.2">
      <c r="A122" s="342" t="str">
        <f t="shared" si="28"/>
        <v/>
      </c>
      <c r="B122" s="345"/>
      <c r="C122" s="345"/>
      <c r="D122" s="345"/>
      <c r="E122" s="345"/>
      <c r="F122" s="345"/>
      <c r="G122" s="345"/>
      <c r="H122" s="345"/>
      <c r="I122" s="533"/>
      <c r="J122" s="516"/>
      <c r="K122" s="516"/>
      <c r="L122" s="531"/>
      <c r="M122" s="534"/>
      <c r="O122">
        <f t="shared" si="41"/>
        <v>120</v>
      </c>
      <c r="P122" s="375" t="str">
        <f t="shared" si="42"/>
        <v/>
      </c>
      <c r="Q122" s="375" t="str">
        <f t="shared" si="29"/>
        <v/>
      </c>
      <c r="R122" s="375" t="str">
        <f t="shared" si="30"/>
        <v/>
      </c>
      <c r="S122" s="375" t="str">
        <f t="shared" si="44"/>
        <v/>
      </c>
      <c r="T122" s="375" t="str">
        <f t="shared" si="31"/>
        <v/>
      </c>
      <c r="U122" s="375" t="str">
        <f t="shared" si="32"/>
        <v/>
      </c>
      <c r="V122" s="375" t="str">
        <f t="shared" si="33"/>
        <v/>
      </c>
      <c r="X122" t="str">
        <f>IF(AF122&lt;&gt;"",MAX(X$3:X121)+1,"")</f>
        <v/>
      </c>
      <c r="Y122" t="str">
        <f>IF(AG122&lt;&gt;"",MAX(Y$3:Y121)+1,"")</f>
        <v/>
      </c>
      <c r="Z122" t="str">
        <f>IF(AH122&lt;&gt;"",MAX(Z$3:Z121)+1,"")</f>
        <v/>
      </c>
      <c r="AA122" t="str">
        <f>IF(AI122&lt;&gt;"",MAX(AA$3:AA121)+1,"")</f>
        <v/>
      </c>
      <c r="AB122" t="str">
        <f>IF(AJ122&lt;&gt;"",MAX(AB$3:AB121)+1,"")</f>
        <v/>
      </c>
      <c r="AC122" t="str">
        <f>IF(AK122&lt;&gt;"",MAX(AC$3:AC121)+1,"")</f>
        <v/>
      </c>
      <c r="AD122" t="str">
        <f>IF(AL122&lt;&gt;"",MAX(AD$3:AD121)+1,"")</f>
        <v/>
      </c>
      <c r="AF122" t="str">
        <f>IF(B122="","",IF(COUNTIF(AF$3:$AI121,B122)=0,B122,""))</f>
        <v/>
      </c>
      <c r="AG122" t="str">
        <f>IF(C122&lt;&gt;"",IF(B122="","",IF($B122='Determinazione classe'!$D$55,IF(COUNTIF(AG$3:$AG121,$C122)=0,$C122,""),"")),"")</f>
        <v/>
      </c>
      <c r="AH122" t="str">
        <f>IF(D122&lt;&gt;"",IF(B122="","",IF(AND($B122='Determinazione classe'!$D$55,$C122='Determinazione classe'!$D$56),IF(COUNTIF(AH$3:AH121,$D122)=0,$D122,""),"")),"")</f>
        <v/>
      </c>
      <c r="AI122" t="str">
        <f>IF(E122&lt;&gt;"",IF(B122="","",IF(AND($B122='Determinazione classe'!$D$55,$C122='Determinazione classe'!$D$56,$D122='Determinazione classe'!$D$57),IF(COUNTIF(AI$3:AI121,$E122)=0,$E122,""),"")),"")</f>
        <v/>
      </c>
      <c r="AJ122" t="str">
        <f>IF(F122&lt;&gt;"",IF(B122="","",IF(AND($B122='Determinazione classe'!$D$55,$C122='Determinazione classe'!$D$56,$D122='Determinazione classe'!$D$57,$E122='Determinazione classe'!$D$58),IF(COUNTIF(AJ$3:AJ121,$F122)=0,$F122,""),"")),"")</f>
        <v/>
      </c>
      <c r="AK122" t="str">
        <f>IF(G122&lt;&gt;"",IF(B122="","",IF(AND($B122='Determinazione classe'!$D$55,$C122='Determinazione classe'!$D$56,$D122='Determinazione classe'!$D$57,$E122='Determinazione classe'!$D$58,$F122='Determinazione classe'!$D$59),IF(COUNTIF(AK$3:AK121,$G122)=0,$G122,""),"")),"")</f>
        <v/>
      </c>
      <c r="AL122" t="str">
        <f>IF(H122&lt;&gt;"",IF(B122="","",IF(AND($B122='Determinazione classe'!$D$55,$C122='Determinazione classe'!$D$56,$D122='Determinazione classe'!$D$57,$E122='Determinazione classe'!$D$58,$F122='Determinazione classe'!$D$59,$G122='Determinazione classe'!$D$60),IF(COUNTIF(AL$3:AL121,$H122)=0,$H122,""),"")),"")</f>
        <v/>
      </c>
      <c r="AR122">
        <f t="shared" si="43"/>
        <v>120</v>
      </c>
      <c r="AS122" s="375" t="str">
        <f t="shared" si="34"/>
        <v/>
      </c>
      <c r="AT122" s="375" t="str">
        <f t="shared" si="35"/>
        <v/>
      </c>
      <c r="AU122" s="375" t="str">
        <f t="shared" si="36"/>
        <v/>
      </c>
      <c r="AV122" s="375" t="str">
        <f t="shared" si="37"/>
        <v/>
      </c>
      <c r="AW122" s="375" t="str">
        <f t="shared" si="38"/>
        <v/>
      </c>
      <c r="AX122" s="375" t="str">
        <f t="shared" si="39"/>
        <v/>
      </c>
      <c r="AY122" s="375" t="str">
        <f t="shared" si="40"/>
        <v/>
      </c>
      <c r="BC122" t="str">
        <f>IF(BK122&lt;&gt;"",MAX(BC$3:BC121)+1,"")</f>
        <v/>
      </c>
      <c r="BD122" t="str">
        <f>IF(BL122&lt;&gt;"",MAX(BD$3:BD121)+1,"")</f>
        <v/>
      </c>
      <c r="BE122" t="str">
        <f>IF(BM122&lt;&gt;"",MAX(BE$3:BE121)+1,"")</f>
        <v/>
      </c>
      <c r="BF122" t="str">
        <f>IF(BN122&lt;&gt;"",MAX(BF$3:BF121)+1,"")</f>
        <v/>
      </c>
      <c r="BG122" t="str">
        <f>IF(BO122&lt;&gt;"",MAX(BG$3:BG121)+1,"")</f>
        <v/>
      </c>
      <c r="BH122" t="str">
        <f>IF(BP122&lt;&gt;"",MAX(BH$3:BH121)+1,"")</f>
        <v/>
      </c>
      <c r="BI122" t="str">
        <f>IF(BQ122&lt;&gt;"",MAX(BI$3:BI121)+1,"")</f>
        <v/>
      </c>
      <c r="BK122" t="str">
        <f>IF(B122&lt;&gt;"",IF(COUNTIF(BK$3:BK121,B122)&gt;0,"",B122),"")</f>
        <v/>
      </c>
      <c r="BL122" t="str">
        <f>IF(C122&lt;&gt;"",IF(COUNTIF(BL$3:BL121,C122)&gt;0,"",C122),"")</f>
        <v/>
      </c>
      <c r="BM122" t="str">
        <f>IF(D122&lt;&gt;"",IF(COUNTIF(BM$3:BM121,D122)&gt;0,"",D122),"")</f>
        <v/>
      </c>
      <c r="BN122" t="str">
        <f>IF(E122&lt;&gt;"",IF(COUNTIF(BN$3:BN121,E122)&gt;0,"",E122),"")</f>
        <v/>
      </c>
      <c r="BO122" t="str">
        <f>IF(F122&lt;&gt;"",IF(COUNTIF(BO$3:BO121,F122)&gt;0,"",F122),"")</f>
        <v/>
      </c>
      <c r="BP122" t="str">
        <f>IF(G122&lt;&gt;"",IF(COUNTIF(BP$3:BP121,G122)&gt;0,"",G122),"")</f>
        <v/>
      </c>
      <c r="BQ122" t="str">
        <f>IF(H122&lt;&gt;"",IF(COUNTIF(BQ$3:BQ121,H122)&gt;0,"",H122),"")</f>
        <v/>
      </c>
    </row>
    <row r="123" spans="1:69" x14ac:dyDescent="0.2">
      <c r="A123" s="342" t="str">
        <f t="shared" si="28"/>
        <v/>
      </c>
      <c r="B123" s="345"/>
      <c r="C123" s="345"/>
      <c r="D123" s="345"/>
      <c r="E123" s="345"/>
      <c r="F123" s="345"/>
      <c r="G123" s="345"/>
      <c r="H123" s="345"/>
      <c r="I123" s="533"/>
      <c r="J123" s="516"/>
      <c r="K123" s="516"/>
      <c r="L123" s="531"/>
      <c r="M123" s="534"/>
      <c r="O123">
        <f t="shared" si="41"/>
        <v>121</v>
      </c>
      <c r="P123" s="375" t="str">
        <f t="shared" si="42"/>
        <v/>
      </c>
      <c r="Q123" s="375" t="str">
        <f t="shared" si="29"/>
        <v/>
      </c>
      <c r="R123" s="375" t="str">
        <f t="shared" si="30"/>
        <v/>
      </c>
      <c r="S123" s="375" t="str">
        <f t="shared" si="44"/>
        <v/>
      </c>
      <c r="T123" s="375" t="str">
        <f t="shared" si="31"/>
        <v/>
      </c>
      <c r="U123" s="375" t="str">
        <f t="shared" si="32"/>
        <v/>
      </c>
      <c r="V123" s="375" t="str">
        <f t="shared" si="33"/>
        <v/>
      </c>
      <c r="X123" t="str">
        <f>IF(AF123&lt;&gt;"",MAX(X$3:X122)+1,"")</f>
        <v/>
      </c>
      <c r="Y123" t="str">
        <f>IF(AG123&lt;&gt;"",MAX(Y$3:Y122)+1,"")</f>
        <v/>
      </c>
      <c r="Z123" t="str">
        <f>IF(AH123&lt;&gt;"",MAX(Z$3:Z122)+1,"")</f>
        <v/>
      </c>
      <c r="AA123" t="str">
        <f>IF(AI123&lt;&gt;"",MAX(AA$3:AA122)+1,"")</f>
        <v/>
      </c>
      <c r="AB123" t="str">
        <f>IF(AJ123&lt;&gt;"",MAX(AB$3:AB122)+1,"")</f>
        <v/>
      </c>
      <c r="AC123" t="str">
        <f>IF(AK123&lt;&gt;"",MAX(AC$3:AC122)+1,"")</f>
        <v/>
      </c>
      <c r="AD123" t="str">
        <f>IF(AL123&lt;&gt;"",MAX(AD$3:AD122)+1,"")</f>
        <v/>
      </c>
      <c r="AF123" t="str">
        <f>IF(B123="","",IF(COUNTIF(AF$3:$AI122,B123)=0,B123,""))</f>
        <v/>
      </c>
      <c r="AG123" t="str">
        <f>IF(C123&lt;&gt;"",IF(B123="","",IF($B123='Determinazione classe'!$D$55,IF(COUNTIF(AG$3:$AG122,$C123)=0,$C123,""),"")),"")</f>
        <v/>
      </c>
      <c r="AH123" t="str">
        <f>IF(D123&lt;&gt;"",IF(B123="","",IF(AND($B123='Determinazione classe'!$D$55,$C123='Determinazione classe'!$D$56),IF(COUNTIF(AH$3:AH122,$D123)=0,$D123,""),"")),"")</f>
        <v/>
      </c>
      <c r="AI123" t="str">
        <f>IF(E123&lt;&gt;"",IF(B123="","",IF(AND($B123='Determinazione classe'!$D$55,$C123='Determinazione classe'!$D$56,$D123='Determinazione classe'!$D$57),IF(COUNTIF(AI$3:AI122,$E123)=0,$E123,""),"")),"")</f>
        <v/>
      </c>
      <c r="AJ123" t="str">
        <f>IF(F123&lt;&gt;"",IF(B123="","",IF(AND($B123='Determinazione classe'!$D$55,$C123='Determinazione classe'!$D$56,$D123='Determinazione classe'!$D$57,$E123='Determinazione classe'!$D$58),IF(COUNTIF(AJ$3:AJ122,$F123)=0,$F123,""),"")),"")</f>
        <v/>
      </c>
      <c r="AK123" t="str">
        <f>IF(G123&lt;&gt;"",IF(B123="","",IF(AND($B123='Determinazione classe'!$D$55,$C123='Determinazione classe'!$D$56,$D123='Determinazione classe'!$D$57,$E123='Determinazione classe'!$D$58,$F123='Determinazione classe'!$D$59),IF(COUNTIF(AK$3:AK122,$G123)=0,$G123,""),"")),"")</f>
        <v/>
      </c>
      <c r="AL123" t="str">
        <f>IF(H123&lt;&gt;"",IF(B123="","",IF(AND($B123='Determinazione classe'!$D$55,$C123='Determinazione classe'!$D$56,$D123='Determinazione classe'!$D$57,$E123='Determinazione classe'!$D$58,$F123='Determinazione classe'!$D$59,$G123='Determinazione classe'!$D$60),IF(COUNTIF(AL$3:AL122,$H123)=0,$H123,""),"")),"")</f>
        <v/>
      </c>
      <c r="AR123">
        <f t="shared" si="43"/>
        <v>121</v>
      </c>
      <c r="AS123" s="375" t="str">
        <f t="shared" si="34"/>
        <v/>
      </c>
      <c r="AT123" s="375" t="str">
        <f t="shared" si="35"/>
        <v/>
      </c>
      <c r="AU123" s="375" t="str">
        <f t="shared" si="36"/>
        <v/>
      </c>
      <c r="AV123" s="375" t="str">
        <f t="shared" si="37"/>
        <v/>
      </c>
      <c r="AW123" s="375" t="str">
        <f t="shared" si="38"/>
        <v/>
      </c>
      <c r="AX123" s="375" t="str">
        <f t="shared" si="39"/>
        <v/>
      </c>
      <c r="AY123" s="375" t="str">
        <f t="shared" si="40"/>
        <v/>
      </c>
      <c r="BC123" t="str">
        <f>IF(BK123&lt;&gt;"",MAX(BC$3:BC122)+1,"")</f>
        <v/>
      </c>
      <c r="BD123" t="str">
        <f>IF(BL123&lt;&gt;"",MAX(BD$3:BD122)+1,"")</f>
        <v/>
      </c>
      <c r="BE123" t="str">
        <f>IF(BM123&lt;&gt;"",MAX(BE$3:BE122)+1,"")</f>
        <v/>
      </c>
      <c r="BF123" t="str">
        <f>IF(BN123&lt;&gt;"",MAX(BF$3:BF122)+1,"")</f>
        <v/>
      </c>
      <c r="BG123" t="str">
        <f>IF(BO123&lt;&gt;"",MAX(BG$3:BG122)+1,"")</f>
        <v/>
      </c>
      <c r="BH123" t="str">
        <f>IF(BP123&lt;&gt;"",MAX(BH$3:BH122)+1,"")</f>
        <v/>
      </c>
      <c r="BI123" t="str">
        <f>IF(BQ123&lt;&gt;"",MAX(BI$3:BI122)+1,"")</f>
        <v/>
      </c>
      <c r="BK123" t="str">
        <f>IF(B123&lt;&gt;"",IF(COUNTIF(BK$3:BK122,B123)&gt;0,"",B123),"")</f>
        <v/>
      </c>
      <c r="BL123" t="str">
        <f>IF(C123&lt;&gt;"",IF(COUNTIF(BL$3:BL122,C123)&gt;0,"",C123),"")</f>
        <v/>
      </c>
      <c r="BM123" t="str">
        <f>IF(D123&lt;&gt;"",IF(COUNTIF(BM$3:BM122,D123)&gt;0,"",D123),"")</f>
        <v/>
      </c>
      <c r="BN123" t="str">
        <f>IF(E123&lt;&gt;"",IF(COUNTIF(BN$3:BN122,E123)&gt;0,"",E123),"")</f>
        <v/>
      </c>
      <c r="BO123" t="str">
        <f>IF(F123&lt;&gt;"",IF(COUNTIF(BO$3:BO122,F123)&gt;0,"",F123),"")</f>
        <v/>
      </c>
      <c r="BP123" t="str">
        <f>IF(G123&lt;&gt;"",IF(COUNTIF(BP$3:BP122,G123)&gt;0,"",G123),"")</f>
        <v/>
      </c>
      <c r="BQ123" t="str">
        <f>IF(H123&lt;&gt;"",IF(COUNTIF(BQ$3:BQ122,H123)&gt;0,"",H123),"")</f>
        <v/>
      </c>
    </row>
    <row r="124" spans="1:69" x14ac:dyDescent="0.2">
      <c r="A124" s="342" t="str">
        <f t="shared" si="28"/>
        <v/>
      </c>
      <c r="B124" s="345"/>
      <c r="C124" s="345"/>
      <c r="D124" s="345"/>
      <c r="E124" s="345"/>
      <c r="F124" s="345"/>
      <c r="G124" s="345"/>
      <c r="H124" s="345"/>
      <c r="I124" s="533"/>
      <c r="J124" s="516"/>
      <c r="K124" s="516"/>
      <c r="L124" s="531"/>
      <c r="M124" s="534"/>
      <c r="O124">
        <f t="shared" si="41"/>
        <v>122</v>
      </c>
      <c r="P124" s="375" t="str">
        <f t="shared" si="42"/>
        <v/>
      </c>
      <c r="Q124" s="375" t="str">
        <f t="shared" si="29"/>
        <v/>
      </c>
      <c r="R124" s="375" t="str">
        <f t="shared" si="30"/>
        <v/>
      </c>
      <c r="S124" s="375" t="str">
        <f t="shared" si="44"/>
        <v/>
      </c>
      <c r="T124" s="375" t="str">
        <f t="shared" si="31"/>
        <v/>
      </c>
      <c r="U124" s="375" t="str">
        <f t="shared" si="32"/>
        <v/>
      </c>
      <c r="V124" s="375" t="str">
        <f t="shared" si="33"/>
        <v/>
      </c>
      <c r="X124" t="str">
        <f>IF(AF124&lt;&gt;"",MAX(X$3:X123)+1,"")</f>
        <v/>
      </c>
      <c r="Y124" t="str">
        <f>IF(AG124&lt;&gt;"",MAX(Y$3:Y123)+1,"")</f>
        <v/>
      </c>
      <c r="Z124" t="str">
        <f>IF(AH124&lt;&gt;"",MAX(Z$3:Z123)+1,"")</f>
        <v/>
      </c>
      <c r="AA124" t="str">
        <f>IF(AI124&lt;&gt;"",MAX(AA$3:AA123)+1,"")</f>
        <v/>
      </c>
      <c r="AB124" t="str">
        <f>IF(AJ124&lt;&gt;"",MAX(AB$3:AB123)+1,"")</f>
        <v/>
      </c>
      <c r="AC124" t="str">
        <f>IF(AK124&lt;&gt;"",MAX(AC$3:AC123)+1,"")</f>
        <v/>
      </c>
      <c r="AD124" t="str">
        <f>IF(AL124&lt;&gt;"",MAX(AD$3:AD123)+1,"")</f>
        <v/>
      </c>
      <c r="AF124" t="str">
        <f>IF(B124="","",IF(COUNTIF(AF$3:$AI123,B124)=0,B124,""))</f>
        <v/>
      </c>
      <c r="AG124" t="str">
        <f>IF(C124&lt;&gt;"",IF(B124="","",IF($B124='Determinazione classe'!$D$55,IF(COUNTIF(AG$3:$AG123,$C124)=0,$C124,""),"")),"")</f>
        <v/>
      </c>
      <c r="AH124" t="str">
        <f>IF(D124&lt;&gt;"",IF(B124="","",IF(AND($B124='Determinazione classe'!$D$55,$C124='Determinazione classe'!$D$56),IF(COUNTIF(AH$3:AH123,$D124)=0,$D124,""),"")),"")</f>
        <v/>
      </c>
      <c r="AI124" t="str">
        <f>IF(E124&lt;&gt;"",IF(B124="","",IF(AND($B124='Determinazione classe'!$D$55,$C124='Determinazione classe'!$D$56,$D124='Determinazione classe'!$D$57),IF(COUNTIF(AI$3:AI123,$E124)=0,$E124,""),"")),"")</f>
        <v/>
      </c>
      <c r="AJ124" t="str">
        <f>IF(F124&lt;&gt;"",IF(B124="","",IF(AND($B124='Determinazione classe'!$D$55,$C124='Determinazione classe'!$D$56,$D124='Determinazione classe'!$D$57,$E124='Determinazione classe'!$D$58),IF(COUNTIF(AJ$3:AJ123,$F124)=0,$F124,""),"")),"")</f>
        <v/>
      </c>
      <c r="AK124" t="str">
        <f>IF(G124&lt;&gt;"",IF(B124="","",IF(AND($B124='Determinazione classe'!$D$55,$C124='Determinazione classe'!$D$56,$D124='Determinazione classe'!$D$57,$E124='Determinazione classe'!$D$58,$F124='Determinazione classe'!$D$59),IF(COUNTIF(AK$3:AK123,$G124)=0,$G124,""),"")),"")</f>
        <v/>
      </c>
      <c r="AL124" t="str">
        <f>IF(H124&lt;&gt;"",IF(B124="","",IF(AND($B124='Determinazione classe'!$D$55,$C124='Determinazione classe'!$D$56,$D124='Determinazione classe'!$D$57,$E124='Determinazione classe'!$D$58,$F124='Determinazione classe'!$D$59,$G124='Determinazione classe'!$D$60),IF(COUNTIF(AL$3:AL123,$H124)=0,$H124,""),"")),"")</f>
        <v/>
      </c>
      <c r="AR124">
        <f t="shared" si="43"/>
        <v>122</v>
      </c>
      <c r="AS124" s="375" t="str">
        <f t="shared" si="34"/>
        <v/>
      </c>
      <c r="AT124" s="375" t="str">
        <f t="shared" si="35"/>
        <v/>
      </c>
      <c r="AU124" s="375" t="str">
        <f t="shared" si="36"/>
        <v/>
      </c>
      <c r="AV124" s="375" t="str">
        <f t="shared" si="37"/>
        <v/>
      </c>
      <c r="AW124" s="375" t="str">
        <f t="shared" si="38"/>
        <v/>
      </c>
      <c r="AX124" s="375" t="str">
        <f t="shared" si="39"/>
        <v/>
      </c>
      <c r="AY124" s="375" t="str">
        <f t="shared" si="40"/>
        <v/>
      </c>
      <c r="BC124" t="str">
        <f>IF(BK124&lt;&gt;"",MAX(BC$3:BC123)+1,"")</f>
        <v/>
      </c>
      <c r="BD124" t="str">
        <f>IF(BL124&lt;&gt;"",MAX(BD$3:BD123)+1,"")</f>
        <v/>
      </c>
      <c r="BE124" t="str">
        <f>IF(BM124&lt;&gt;"",MAX(BE$3:BE123)+1,"")</f>
        <v/>
      </c>
      <c r="BF124" t="str">
        <f>IF(BN124&lt;&gt;"",MAX(BF$3:BF123)+1,"")</f>
        <v/>
      </c>
      <c r="BG124" t="str">
        <f>IF(BO124&lt;&gt;"",MAX(BG$3:BG123)+1,"")</f>
        <v/>
      </c>
      <c r="BH124" t="str">
        <f>IF(BP124&lt;&gt;"",MAX(BH$3:BH123)+1,"")</f>
        <v/>
      </c>
      <c r="BI124" t="str">
        <f>IF(BQ124&lt;&gt;"",MAX(BI$3:BI123)+1,"")</f>
        <v/>
      </c>
      <c r="BK124" t="str">
        <f>IF(B124&lt;&gt;"",IF(COUNTIF(BK$3:BK123,B124)&gt;0,"",B124),"")</f>
        <v/>
      </c>
      <c r="BL124" t="str">
        <f>IF(C124&lt;&gt;"",IF(COUNTIF(BL$3:BL123,C124)&gt;0,"",C124),"")</f>
        <v/>
      </c>
      <c r="BM124" t="str">
        <f>IF(D124&lt;&gt;"",IF(COUNTIF(BM$3:BM123,D124)&gt;0,"",D124),"")</f>
        <v/>
      </c>
      <c r="BN124" t="str">
        <f>IF(E124&lt;&gt;"",IF(COUNTIF(BN$3:BN123,E124)&gt;0,"",E124),"")</f>
        <v/>
      </c>
      <c r="BO124" t="str">
        <f>IF(F124&lt;&gt;"",IF(COUNTIF(BO$3:BO123,F124)&gt;0,"",F124),"")</f>
        <v/>
      </c>
      <c r="BP124" t="str">
        <f>IF(G124&lt;&gt;"",IF(COUNTIF(BP$3:BP123,G124)&gt;0,"",G124),"")</f>
        <v/>
      </c>
      <c r="BQ124" t="str">
        <f>IF(H124&lt;&gt;"",IF(COUNTIF(BQ$3:BQ123,H124)&gt;0,"",H124),"")</f>
        <v/>
      </c>
    </row>
    <row r="125" spans="1:69" x14ac:dyDescent="0.2">
      <c r="A125" s="342" t="str">
        <f t="shared" si="28"/>
        <v/>
      </c>
      <c r="B125" s="345"/>
      <c r="C125" s="345"/>
      <c r="D125" s="345"/>
      <c r="E125" s="345"/>
      <c r="F125" s="345"/>
      <c r="G125" s="345"/>
      <c r="H125" s="345"/>
      <c r="I125" s="533"/>
      <c r="J125" s="516"/>
      <c r="K125" s="516"/>
      <c r="L125" s="531"/>
      <c r="M125" s="534"/>
      <c r="O125">
        <f t="shared" si="41"/>
        <v>123</v>
      </c>
      <c r="P125" s="375" t="str">
        <f t="shared" si="42"/>
        <v/>
      </c>
      <c r="Q125" s="375" t="str">
        <f t="shared" si="29"/>
        <v/>
      </c>
      <c r="R125" s="375" t="str">
        <f t="shared" si="30"/>
        <v/>
      </c>
      <c r="S125" s="375" t="str">
        <f t="shared" si="44"/>
        <v/>
      </c>
      <c r="T125" s="375" t="str">
        <f t="shared" si="31"/>
        <v/>
      </c>
      <c r="U125" s="375" t="str">
        <f t="shared" si="32"/>
        <v/>
      </c>
      <c r="V125" s="375" t="str">
        <f t="shared" si="33"/>
        <v/>
      </c>
      <c r="X125" t="str">
        <f>IF(AF125&lt;&gt;"",MAX(X$3:X124)+1,"")</f>
        <v/>
      </c>
      <c r="Y125" t="str">
        <f>IF(AG125&lt;&gt;"",MAX(Y$3:Y124)+1,"")</f>
        <v/>
      </c>
      <c r="Z125" t="str">
        <f>IF(AH125&lt;&gt;"",MAX(Z$3:Z124)+1,"")</f>
        <v/>
      </c>
      <c r="AA125" t="str">
        <f>IF(AI125&lt;&gt;"",MAX(AA$3:AA124)+1,"")</f>
        <v/>
      </c>
      <c r="AB125" t="str">
        <f>IF(AJ125&lt;&gt;"",MAX(AB$3:AB124)+1,"")</f>
        <v/>
      </c>
      <c r="AC125" t="str">
        <f>IF(AK125&lt;&gt;"",MAX(AC$3:AC124)+1,"")</f>
        <v/>
      </c>
      <c r="AD125" t="str">
        <f>IF(AL125&lt;&gt;"",MAX(AD$3:AD124)+1,"")</f>
        <v/>
      </c>
      <c r="AF125" t="str">
        <f>IF(B125="","",IF(COUNTIF(AF$3:$AI124,B125)=0,B125,""))</f>
        <v/>
      </c>
      <c r="AG125" t="str">
        <f>IF(C125&lt;&gt;"",IF(B125="","",IF($B125='Determinazione classe'!$D$55,IF(COUNTIF(AG$3:$AG124,$C125)=0,$C125,""),"")),"")</f>
        <v/>
      </c>
      <c r="AH125" t="str">
        <f>IF(D125&lt;&gt;"",IF(B125="","",IF(AND($B125='Determinazione classe'!$D$55,$C125='Determinazione classe'!$D$56),IF(COUNTIF(AH$3:AH124,$D125)=0,$D125,""),"")),"")</f>
        <v/>
      </c>
      <c r="AI125" t="str">
        <f>IF(E125&lt;&gt;"",IF(B125="","",IF(AND($B125='Determinazione classe'!$D$55,$C125='Determinazione classe'!$D$56,$D125='Determinazione classe'!$D$57),IF(COUNTIF(AI$3:AI124,$E125)=0,$E125,""),"")),"")</f>
        <v/>
      </c>
      <c r="AJ125" t="str">
        <f>IF(F125&lt;&gt;"",IF(B125="","",IF(AND($B125='Determinazione classe'!$D$55,$C125='Determinazione classe'!$D$56,$D125='Determinazione classe'!$D$57,$E125='Determinazione classe'!$D$58),IF(COUNTIF(AJ$3:AJ124,$F125)=0,$F125,""),"")),"")</f>
        <v/>
      </c>
      <c r="AK125" t="str">
        <f>IF(G125&lt;&gt;"",IF(B125="","",IF(AND($B125='Determinazione classe'!$D$55,$C125='Determinazione classe'!$D$56,$D125='Determinazione classe'!$D$57,$E125='Determinazione classe'!$D$58,$F125='Determinazione classe'!$D$59),IF(COUNTIF(AK$3:AK124,$G125)=0,$G125,""),"")),"")</f>
        <v/>
      </c>
      <c r="AL125" t="str">
        <f>IF(H125&lt;&gt;"",IF(B125="","",IF(AND($B125='Determinazione classe'!$D$55,$C125='Determinazione classe'!$D$56,$D125='Determinazione classe'!$D$57,$E125='Determinazione classe'!$D$58,$F125='Determinazione classe'!$D$59,$G125='Determinazione classe'!$D$60),IF(COUNTIF(AL$3:AL124,$H125)=0,$H125,""),"")),"")</f>
        <v/>
      </c>
      <c r="AR125">
        <f t="shared" si="43"/>
        <v>123</v>
      </c>
      <c r="AS125" s="375" t="str">
        <f t="shared" si="34"/>
        <v/>
      </c>
      <c r="AT125" s="375" t="str">
        <f t="shared" si="35"/>
        <v/>
      </c>
      <c r="AU125" s="375" t="str">
        <f t="shared" si="36"/>
        <v/>
      </c>
      <c r="AV125" s="375" t="str">
        <f t="shared" si="37"/>
        <v/>
      </c>
      <c r="AW125" s="375" t="str">
        <f t="shared" si="38"/>
        <v/>
      </c>
      <c r="AX125" s="375" t="str">
        <f t="shared" si="39"/>
        <v/>
      </c>
      <c r="AY125" s="375" t="str">
        <f t="shared" si="40"/>
        <v/>
      </c>
      <c r="BC125" t="str">
        <f>IF(BK125&lt;&gt;"",MAX(BC$3:BC124)+1,"")</f>
        <v/>
      </c>
      <c r="BD125" t="str">
        <f>IF(BL125&lt;&gt;"",MAX(BD$3:BD124)+1,"")</f>
        <v/>
      </c>
      <c r="BE125" t="str">
        <f>IF(BM125&lt;&gt;"",MAX(BE$3:BE124)+1,"")</f>
        <v/>
      </c>
      <c r="BF125" t="str">
        <f>IF(BN125&lt;&gt;"",MAX(BF$3:BF124)+1,"")</f>
        <v/>
      </c>
      <c r="BG125" t="str">
        <f>IF(BO125&lt;&gt;"",MAX(BG$3:BG124)+1,"")</f>
        <v/>
      </c>
      <c r="BH125" t="str">
        <f>IF(BP125&lt;&gt;"",MAX(BH$3:BH124)+1,"")</f>
        <v/>
      </c>
      <c r="BI125" t="str">
        <f>IF(BQ125&lt;&gt;"",MAX(BI$3:BI124)+1,"")</f>
        <v/>
      </c>
      <c r="BK125" t="str">
        <f>IF(B125&lt;&gt;"",IF(COUNTIF(BK$3:BK124,B125)&gt;0,"",B125),"")</f>
        <v/>
      </c>
      <c r="BL125" t="str">
        <f>IF(C125&lt;&gt;"",IF(COUNTIF(BL$3:BL124,C125)&gt;0,"",C125),"")</f>
        <v/>
      </c>
      <c r="BM125" t="str">
        <f>IF(D125&lt;&gt;"",IF(COUNTIF(BM$3:BM124,D125)&gt;0,"",D125),"")</f>
        <v/>
      </c>
      <c r="BN125" t="str">
        <f>IF(E125&lt;&gt;"",IF(COUNTIF(BN$3:BN124,E125)&gt;0,"",E125),"")</f>
        <v/>
      </c>
      <c r="BO125" t="str">
        <f>IF(F125&lt;&gt;"",IF(COUNTIF(BO$3:BO124,F125)&gt;0,"",F125),"")</f>
        <v/>
      </c>
      <c r="BP125" t="str">
        <f>IF(G125&lt;&gt;"",IF(COUNTIF(BP$3:BP124,G125)&gt;0,"",G125),"")</f>
        <v/>
      </c>
      <c r="BQ125" t="str">
        <f>IF(H125&lt;&gt;"",IF(COUNTIF(BQ$3:BQ124,H125)&gt;0,"",H125),"")</f>
        <v/>
      </c>
    </row>
    <row r="126" spans="1:69" x14ac:dyDescent="0.2">
      <c r="A126" s="342" t="str">
        <f t="shared" si="28"/>
        <v/>
      </c>
      <c r="B126" s="345"/>
      <c r="C126" s="345"/>
      <c r="D126" s="345"/>
      <c r="E126" s="345"/>
      <c r="F126" s="345"/>
      <c r="G126" s="345"/>
      <c r="H126" s="345"/>
      <c r="I126" s="533"/>
      <c r="J126" s="516"/>
      <c r="K126" s="516"/>
      <c r="L126" s="531"/>
      <c r="M126" s="534"/>
      <c r="O126">
        <f t="shared" si="41"/>
        <v>124</v>
      </c>
      <c r="P126" s="375" t="str">
        <f t="shared" si="42"/>
        <v/>
      </c>
      <c r="Q126" s="375" t="str">
        <f t="shared" si="29"/>
        <v/>
      </c>
      <c r="R126" s="375" t="str">
        <f t="shared" si="30"/>
        <v/>
      </c>
      <c r="S126" s="375" t="str">
        <f t="shared" si="44"/>
        <v/>
      </c>
      <c r="T126" s="375" t="str">
        <f t="shared" si="31"/>
        <v/>
      </c>
      <c r="U126" s="375" t="str">
        <f t="shared" si="32"/>
        <v/>
      </c>
      <c r="V126" s="375" t="str">
        <f t="shared" si="33"/>
        <v/>
      </c>
      <c r="X126" t="str">
        <f>IF(AF126&lt;&gt;"",MAX(X$3:X125)+1,"")</f>
        <v/>
      </c>
      <c r="Y126" t="str">
        <f>IF(AG126&lt;&gt;"",MAX(Y$3:Y125)+1,"")</f>
        <v/>
      </c>
      <c r="Z126" t="str">
        <f>IF(AH126&lt;&gt;"",MAX(Z$3:Z125)+1,"")</f>
        <v/>
      </c>
      <c r="AA126" t="str">
        <f>IF(AI126&lt;&gt;"",MAX(AA$3:AA125)+1,"")</f>
        <v/>
      </c>
      <c r="AB126" t="str">
        <f>IF(AJ126&lt;&gt;"",MAX(AB$3:AB125)+1,"")</f>
        <v/>
      </c>
      <c r="AC126" t="str">
        <f>IF(AK126&lt;&gt;"",MAX(AC$3:AC125)+1,"")</f>
        <v/>
      </c>
      <c r="AD126" t="str">
        <f>IF(AL126&lt;&gt;"",MAX(AD$3:AD125)+1,"")</f>
        <v/>
      </c>
      <c r="AF126" t="str">
        <f>IF(B126="","",IF(COUNTIF(AF$3:$AI125,B126)=0,B126,""))</f>
        <v/>
      </c>
      <c r="AG126" t="str">
        <f>IF(C126&lt;&gt;"",IF(B126="","",IF($B126='Determinazione classe'!$D$55,IF(COUNTIF(AG$3:$AG125,$C126)=0,$C126,""),"")),"")</f>
        <v/>
      </c>
      <c r="AH126" t="str">
        <f>IF(D126&lt;&gt;"",IF(B126="","",IF(AND($B126='Determinazione classe'!$D$55,$C126='Determinazione classe'!$D$56),IF(COUNTIF(AH$3:AH125,$D126)=0,$D126,""),"")),"")</f>
        <v/>
      </c>
      <c r="AI126" t="str">
        <f>IF(E126&lt;&gt;"",IF(B126="","",IF(AND($B126='Determinazione classe'!$D$55,$C126='Determinazione classe'!$D$56,$D126='Determinazione classe'!$D$57),IF(COUNTIF(AI$3:AI125,$E126)=0,$E126,""),"")),"")</f>
        <v/>
      </c>
      <c r="AJ126" t="str">
        <f>IF(F126&lt;&gt;"",IF(B126="","",IF(AND($B126='Determinazione classe'!$D$55,$C126='Determinazione classe'!$D$56,$D126='Determinazione classe'!$D$57,$E126='Determinazione classe'!$D$58),IF(COUNTIF(AJ$3:AJ125,$F126)=0,$F126,""),"")),"")</f>
        <v/>
      </c>
      <c r="AK126" t="str">
        <f>IF(G126&lt;&gt;"",IF(B126="","",IF(AND($B126='Determinazione classe'!$D$55,$C126='Determinazione classe'!$D$56,$D126='Determinazione classe'!$D$57,$E126='Determinazione classe'!$D$58,$F126='Determinazione classe'!$D$59),IF(COUNTIF(AK$3:AK125,$G126)=0,$G126,""),"")),"")</f>
        <v/>
      </c>
      <c r="AL126" t="str">
        <f>IF(H126&lt;&gt;"",IF(B126="","",IF(AND($B126='Determinazione classe'!$D$55,$C126='Determinazione classe'!$D$56,$D126='Determinazione classe'!$D$57,$E126='Determinazione classe'!$D$58,$F126='Determinazione classe'!$D$59,$G126='Determinazione classe'!$D$60),IF(COUNTIF(AL$3:AL125,$H126)=0,$H126,""),"")),"")</f>
        <v/>
      </c>
      <c r="AR126">
        <f t="shared" si="43"/>
        <v>124</v>
      </c>
      <c r="AS126" s="375" t="str">
        <f t="shared" si="34"/>
        <v/>
      </c>
      <c r="AT126" s="375" t="str">
        <f t="shared" si="35"/>
        <v/>
      </c>
      <c r="AU126" s="375" t="str">
        <f t="shared" si="36"/>
        <v/>
      </c>
      <c r="AV126" s="375" t="str">
        <f t="shared" si="37"/>
        <v/>
      </c>
      <c r="AW126" s="375" t="str">
        <f t="shared" si="38"/>
        <v/>
      </c>
      <c r="AX126" s="375" t="str">
        <f t="shared" si="39"/>
        <v/>
      </c>
      <c r="AY126" s="375" t="str">
        <f t="shared" si="40"/>
        <v/>
      </c>
      <c r="BC126" t="str">
        <f>IF(BK126&lt;&gt;"",MAX(BC$3:BC125)+1,"")</f>
        <v/>
      </c>
      <c r="BD126" t="str">
        <f>IF(BL126&lt;&gt;"",MAX(BD$3:BD125)+1,"")</f>
        <v/>
      </c>
      <c r="BE126" t="str">
        <f>IF(BM126&lt;&gt;"",MAX(BE$3:BE125)+1,"")</f>
        <v/>
      </c>
      <c r="BF126" t="str">
        <f>IF(BN126&lt;&gt;"",MAX(BF$3:BF125)+1,"")</f>
        <v/>
      </c>
      <c r="BG126" t="str">
        <f>IF(BO126&lt;&gt;"",MAX(BG$3:BG125)+1,"")</f>
        <v/>
      </c>
      <c r="BH126" t="str">
        <f>IF(BP126&lt;&gt;"",MAX(BH$3:BH125)+1,"")</f>
        <v/>
      </c>
      <c r="BI126" t="str">
        <f>IF(BQ126&lt;&gt;"",MAX(BI$3:BI125)+1,"")</f>
        <v/>
      </c>
      <c r="BK126" t="str">
        <f>IF(B126&lt;&gt;"",IF(COUNTIF(BK$3:BK125,B126)&gt;0,"",B126),"")</f>
        <v/>
      </c>
      <c r="BL126" t="str">
        <f>IF(C126&lt;&gt;"",IF(COUNTIF(BL$3:BL125,C126)&gt;0,"",C126),"")</f>
        <v/>
      </c>
      <c r="BM126" t="str">
        <f>IF(D126&lt;&gt;"",IF(COUNTIF(BM$3:BM125,D126)&gt;0,"",D126),"")</f>
        <v/>
      </c>
      <c r="BN126" t="str">
        <f>IF(E126&lt;&gt;"",IF(COUNTIF(BN$3:BN125,E126)&gt;0,"",E126),"")</f>
        <v/>
      </c>
      <c r="BO126" t="str">
        <f>IF(F126&lt;&gt;"",IF(COUNTIF(BO$3:BO125,F126)&gt;0,"",F126),"")</f>
        <v/>
      </c>
      <c r="BP126" t="str">
        <f>IF(G126&lt;&gt;"",IF(COUNTIF(BP$3:BP125,G126)&gt;0,"",G126),"")</f>
        <v/>
      </c>
      <c r="BQ126" t="str">
        <f>IF(H126&lt;&gt;"",IF(COUNTIF(BQ$3:BQ125,H126)&gt;0,"",H126),"")</f>
        <v/>
      </c>
    </row>
    <row r="127" spans="1:69" x14ac:dyDescent="0.2">
      <c r="A127" s="342" t="str">
        <f t="shared" si="28"/>
        <v/>
      </c>
      <c r="B127" s="345"/>
      <c r="C127" s="345"/>
      <c r="D127" s="345"/>
      <c r="E127" s="345"/>
      <c r="F127" s="345"/>
      <c r="G127" s="345"/>
      <c r="H127" s="345"/>
      <c r="I127" s="533"/>
      <c r="J127" s="516"/>
      <c r="K127" s="516"/>
      <c r="L127" s="531"/>
      <c r="M127" s="534"/>
      <c r="O127">
        <f t="shared" si="41"/>
        <v>125</v>
      </c>
      <c r="P127" s="375" t="str">
        <f t="shared" si="42"/>
        <v/>
      </c>
      <c r="Q127" s="375" t="str">
        <f t="shared" si="29"/>
        <v/>
      </c>
      <c r="R127" s="375" t="str">
        <f t="shared" si="30"/>
        <v/>
      </c>
      <c r="S127" s="375" t="str">
        <f t="shared" si="44"/>
        <v/>
      </c>
      <c r="T127" s="375" t="str">
        <f t="shared" si="31"/>
        <v/>
      </c>
      <c r="U127" s="375" t="str">
        <f t="shared" si="32"/>
        <v/>
      </c>
      <c r="V127" s="375" t="str">
        <f t="shared" si="33"/>
        <v/>
      </c>
      <c r="X127" t="str">
        <f>IF(AF127&lt;&gt;"",MAX(X$3:X126)+1,"")</f>
        <v/>
      </c>
      <c r="Y127" t="str">
        <f>IF(AG127&lt;&gt;"",MAX(Y$3:Y126)+1,"")</f>
        <v/>
      </c>
      <c r="Z127" t="str">
        <f>IF(AH127&lt;&gt;"",MAX(Z$3:Z126)+1,"")</f>
        <v/>
      </c>
      <c r="AA127" t="str">
        <f>IF(AI127&lt;&gt;"",MAX(AA$3:AA126)+1,"")</f>
        <v/>
      </c>
      <c r="AB127" t="str">
        <f>IF(AJ127&lt;&gt;"",MAX(AB$3:AB126)+1,"")</f>
        <v/>
      </c>
      <c r="AC127" t="str">
        <f>IF(AK127&lt;&gt;"",MAX(AC$3:AC126)+1,"")</f>
        <v/>
      </c>
      <c r="AD127" t="str">
        <f>IF(AL127&lt;&gt;"",MAX(AD$3:AD126)+1,"")</f>
        <v/>
      </c>
      <c r="AF127" t="str">
        <f>IF(B127="","",IF(COUNTIF(AF$3:$AI126,B127)=0,B127,""))</f>
        <v/>
      </c>
      <c r="AG127" t="str">
        <f>IF(C127&lt;&gt;"",IF(B127="","",IF($B127='Determinazione classe'!$D$55,IF(COUNTIF(AG$3:$AG126,$C127)=0,$C127,""),"")),"")</f>
        <v/>
      </c>
      <c r="AH127" t="str">
        <f>IF(D127&lt;&gt;"",IF(B127="","",IF(AND($B127='Determinazione classe'!$D$55,$C127='Determinazione classe'!$D$56),IF(COUNTIF(AH$3:AH126,$D127)=0,$D127,""),"")),"")</f>
        <v/>
      </c>
      <c r="AI127" t="str">
        <f>IF(E127&lt;&gt;"",IF(B127="","",IF(AND($B127='Determinazione classe'!$D$55,$C127='Determinazione classe'!$D$56,$D127='Determinazione classe'!$D$57),IF(COUNTIF(AI$3:AI126,$E127)=0,$E127,""),"")),"")</f>
        <v/>
      </c>
      <c r="AJ127" t="str">
        <f>IF(F127&lt;&gt;"",IF(B127="","",IF(AND($B127='Determinazione classe'!$D$55,$C127='Determinazione classe'!$D$56,$D127='Determinazione classe'!$D$57,$E127='Determinazione classe'!$D$58),IF(COUNTIF(AJ$3:AJ126,$F127)=0,$F127,""),"")),"")</f>
        <v/>
      </c>
      <c r="AK127" t="str">
        <f>IF(G127&lt;&gt;"",IF(B127="","",IF(AND($B127='Determinazione classe'!$D$55,$C127='Determinazione classe'!$D$56,$D127='Determinazione classe'!$D$57,$E127='Determinazione classe'!$D$58,$F127='Determinazione classe'!$D$59),IF(COUNTIF(AK$3:AK126,$G127)=0,$G127,""),"")),"")</f>
        <v/>
      </c>
      <c r="AL127" t="str">
        <f>IF(H127&lt;&gt;"",IF(B127="","",IF(AND($B127='Determinazione classe'!$D$55,$C127='Determinazione classe'!$D$56,$D127='Determinazione classe'!$D$57,$E127='Determinazione classe'!$D$58,$F127='Determinazione classe'!$D$59,$G127='Determinazione classe'!$D$60),IF(COUNTIF(AL$3:AL126,$H127)=0,$H127,""),"")),"")</f>
        <v/>
      </c>
      <c r="AR127">
        <f t="shared" si="43"/>
        <v>125</v>
      </c>
      <c r="AS127" s="375" t="str">
        <f t="shared" si="34"/>
        <v/>
      </c>
      <c r="AT127" s="375" t="str">
        <f t="shared" si="35"/>
        <v/>
      </c>
      <c r="AU127" s="375" t="str">
        <f t="shared" si="36"/>
        <v/>
      </c>
      <c r="AV127" s="375" t="str">
        <f t="shared" si="37"/>
        <v/>
      </c>
      <c r="AW127" s="375" t="str">
        <f t="shared" si="38"/>
        <v/>
      </c>
      <c r="AX127" s="375" t="str">
        <f t="shared" si="39"/>
        <v/>
      </c>
      <c r="AY127" s="375" t="str">
        <f t="shared" si="40"/>
        <v/>
      </c>
      <c r="BC127" t="str">
        <f>IF(BK127&lt;&gt;"",MAX(BC$3:BC126)+1,"")</f>
        <v/>
      </c>
      <c r="BD127" t="str">
        <f>IF(BL127&lt;&gt;"",MAX(BD$3:BD126)+1,"")</f>
        <v/>
      </c>
      <c r="BE127" t="str">
        <f>IF(BM127&lt;&gt;"",MAX(BE$3:BE126)+1,"")</f>
        <v/>
      </c>
      <c r="BF127" t="str">
        <f>IF(BN127&lt;&gt;"",MAX(BF$3:BF126)+1,"")</f>
        <v/>
      </c>
      <c r="BG127" t="str">
        <f>IF(BO127&lt;&gt;"",MAX(BG$3:BG126)+1,"")</f>
        <v/>
      </c>
      <c r="BH127" t="str">
        <f>IF(BP127&lt;&gt;"",MAX(BH$3:BH126)+1,"")</f>
        <v/>
      </c>
      <c r="BI127" t="str">
        <f>IF(BQ127&lt;&gt;"",MAX(BI$3:BI126)+1,"")</f>
        <v/>
      </c>
      <c r="BK127" t="str">
        <f>IF(B127&lt;&gt;"",IF(COUNTIF(BK$3:BK126,B127)&gt;0,"",B127),"")</f>
        <v/>
      </c>
      <c r="BL127" t="str">
        <f>IF(C127&lt;&gt;"",IF(COUNTIF(BL$3:BL126,C127)&gt;0,"",C127),"")</f>
        <v/>
      </c>
      <c r="BM127" t="str">
        <f>IF(D127&lt;&gt;"",IF(COUNTIF(BM$3:BM126,D127)&gt;0,"",D127),"")</f>
        <v/>
      </c>
      <c r="BN127" t="str">
        <f>IF(E127&lt;&gt;"",IF(COUNTIF(BN$3:BN126,E127)&gt;0,"",E127),"")</f>
        <v/>
      </c>
      <c r="BO127" t="str">
        <f>IF(F127&lt;&gt;"",IF(COUNTIF(BO$3:BO126,F127)&gt;0,"",F127),"")</f>
        <v/>
      </c>
      <c r="BP127" t="str">
        <f>IF(G127&lt;&gt;"",IF(COUNTIF(BP$3:BP126,G127)&gt;0,"",G127),"")</f>
        <v/>
      </c>
      <c r="BQ127" t="str">
        <f>IF(H127&lt;&gt;"",IF(COUNTIF(BQ$3:BQ126,H127)&gt;0,"",H127),"")</f>
        <v/>
      </c>
    </row>
    <row r="128" spans="1:69" x14ac:dyDescent="0.2">
      <c r="A128" s="342" t="str">
        <f t="shared" si="28"/>
        <v/>
      </c>
      <c r="B128" s="345"/>
      <c r="C128" s="345"/>
      <c r="D128" s="345"/>
      <c r="E128" s="345"/>
      <c r="F128" s="345"/>
      <c r="G128" s="345"/>
      <c r="H128" s="345"/>
      <c r="I128" s="533"/>
      <c r="J128" s="516"/>
      <c r="K128" s="516"/>
      <c r="L128" s="531"/>
      <c r="M128" s="534"/>
      <c r="O128">
        <f t="shared" si="41"/>
        <v>126</v>
      </c>
      <c r="P128" s="375" t="str">
        <f t="shared" si="42"/>
        <v/>
      </c>
      <c r="Q128" s="375" t="str">
        <f t="shared" si="29"/>
        <v/>
      </c>
      <c r="R128" s="375" t="str">
        <f t="shared" si="30"/>
        <v/>
      </c>
      <c r="S128" s="375" t="str">
        <f t="shared" si="44"/>
        <v/>
      </c>
      <c r="T128" s="375" t="str">
        <f t="shared" si="31"/>
        <v/>
      </c>
      <c r="U128" s="375" t="str">
        <f t="shared" si="32"/>
        <v/>
      </c>
      <c r="V128" s="375" t="str">
        <f t="shared" si="33"/>
        <v/>
      </c>
      <c r="X128" t="str">
        <f>IF(AF128&lt;&gt;"",MAX(X$3:X127)+1,"")</f>
        <v/>
      </c>
      <c r="Y128" t="str">
        <f>IF(AG128&lt;&gt;"",MAX(Y$3:Y127)+1,"")</f>
        <v/>
      </c>
      <c r="Z128" t="str">
        <f>IF(AH128&lt;&gt;"",MAX(Z$3:Z127)+1,"")</f>
        <v/>
      </c>
      <c r="AA128" t="str">
        <f>IF(AI128&lt;&gt;"",MAX(AA$3:AA127)+1,"")</f>
        <v/>
      </c>
      <c r="AB128" t="str">
        <f>IF(AJ128&lt;&gt;"",MAX(AB$3:AB127)+1,"")</f>
        <v/>
      </c>
      <c r="AC128" t="str">
        <f>IF(AK128&lt;&gt;"",MAX(AC$3:AC127)+1,"")</f>
        <v/>
      </c>
      <c r="AD128" t="str">
        <f>IF(AL128&lt;&gt;"",MAX(AD$3:AD127)+1,"")</f>
        <v/>
      </c>
      <c r="AF128" t="str">
        <f>IF(B128="","",IF(COUNTIF(AF$3:$AI127,B128)=0,B128,""))</f>
        <v/>
      </c>
      <c r="AG128" t="str">
        <f>IF(C128&lt;&gt;"",IF(B128="","",IF($B128='Determinazione classe'!$D$55,IF(COUNTIF(AG$3:$AG127,$C128)=0,$C128,""),"")),"")</f>
        <v/>
      </c>
      <c r="AH128" t="str">
        <f>IF(D128&lt;&gt;"",IF(B128="","",IF(AND($B128='Determinazione classe'!$D$55,$C128='Determinazione classe'!$D$56),IF(COUNTIF(AH$3:AH127,$D128)=0,$D128,""),"")),"")</f>
        <v/>
      </c>
      <c r="AI128" t="str">
        <f>IF(E128&lt;&gt;"",IF(B128="","",IF(AND($B128='Determinazione classe'!$D$55,$C128='Determinazione classe'!$D$56,$D128='Determinazione classe'!$D$57),IF(COUNTIF(AI$3:AI127,$E128)=0,$E128,""),"")),"")</f>
        <v/>
      </c>
      <c r="AJ128" t="str">
        <f>IF(F128&lt;&gt;"",IF(B128="","",IF(AND($B128='Determinazione classe'!$D$55,$C128='Determinazione classe'!$D$56,$D128='Determinazione classe'!$D$57,$E128='Determinazione classe'!$D$58),IF(COUNTIF(AJ$3:AJ127,$F128)=0,$F128,""),"")),"")</f>
        <v/>
      </c>
      <c r="AK128" t="str">
        <f>IF(G128&lt;&gt;"",IF(B128="","",IF(AND($B128='Determinazione classe'!$D$55,$C128='Determinazione classe'!$D$56,$D128='Determinazione classe'!$D$57,$E128='Determinazione classe'!$D$58,$F128='Determinazione classe'!$D$59),IF(COUNTIF(AK$3:AK127,$G128)=0,$G128,""),"")),"")</f>
        <v/>
      </c>
      <c r="AL128" t="str">
        <f>IF(H128&lt;&gt;"",IF(B128="","",IF(AND($B128='Determinazione classe'!$D$55,$C128='Determinazione classe'!$D$56,$D128='Determinazione classe'!$D$57,$E128='Determinazione classe'!$D$58,$F128='Determinazione classe'!$D$59,$G128='Determinazione classe'!$D$60),IF(COUNTIF(AL$3:AL127,$H128)=0,$H128,""),"")),"")</f>
        <v/>
      </c>
      <c r="AR128">
        <f t="shared" si="43"/>
        <v>126</v>
      </c>
      <c r="AS128" s="375" t="str">
        <f t="shared" si="34"/>
        <v/>
      </c>
      <c r="AT128" s="375" t="str">
        <f t="shared" si="35"/>
        <v/>
      </c>
      <c r="AU128" s="375" t="str">
        <f t="shared" si="36"/>
        <v/>
      </c>
      <c r="AV128" s="375" t="str">
        <f t="shared" si="37"/>
        <v/>
      </c>
      <c r="AW128" s="375" t="str">
        <f t="shared" si="38"/>
        <v/>
      </c>
      <c r="AX128" s="375" t="str">
        <f t="shared" si="39"/>
        <v/>
      </c>
      <c r="AY128" s="375" t="str">
        <f t="shared" si="40"/>
        <v/>
      </c>
      <c r="BC128" t="str">
        <f>IF(BK128&lt;&gt;"",MAX(BC$3:BC127)+1,"")</f>
        <v/>
      </c>
      <c r="BD128" t="str">
        <f>IF(BL128&lt;&gt;"",MAX(BD$3:BD127)+1,"")</f>
        <v/>
      </c>
      <c r="BE128" t="str">
        <f>IF(BM128&lt;&gt;"",MAX(BE$3:BE127)+1,"")</f>
        <v/>
      </c>
      <c r="BF128" t="str">
        <f>IF(BN128&lt;&gt;"",MAX(BF$3:BF127)+1,"")</f>
        <v/>
      </c>
      <c r="BG128" t="str">
        <f>IF(BO128&lt;&gt;"",MAX(BG$3:BG127)+1,"")</f>
        <v/>
      </c>
      <c r="BH128" t="str">
        <f>IF(BP128&lt;&gt;"",MAX(BH$3:BH127)+1,"")</f>
        <v/>
      </c>
      <c r="BI128" t="str">
        <f>IF(BQ128&lt;&gt;"",MAX(BI$3:BI127)+1,"")</f>
        <v/>
      </c>
      <c r="BK128" t="str">
        <f>IF(B128&lt;&gt;"",IF(COUNTIF(BK$3:BK127,B128)&gt;0,"",B128),"")</f>
        <v/>
      </c>
      <c r="BL128" t="str">
        <f>IF(C128&lt;&gt;"",IF(COUNTIF(BL$3:BL127,C128)&gt;0,"",C128),"")</f>
        <v/>
      </c>
      <c r="BM128" t="str">
        <f>IF(D128&lt;&gt;"",IF(COUNTIF(BM$3:BM127,D128)&gt;0,"",D128),"")</f>
        <v/>
      </c>
      <c r="BN128" t="str">
        <f>IF(E128&lt;&gt;"",IF(COUNTIF(BN$3:BN127,E128)&gt;0,"",E128),"")</f>
        <v/>
      </c>
      <c r="BO128" t="str">
        <f>IF(F128&lt;&gt;"",IF(COUNTIF(BO$3:BO127,F128)&gt;0,"",F128),"")</f>
        <v/>
      </c>
      <c r="BP128" t="str">
        <f>IF(G128&lt;&gt;"",IF(COUNTIF(BP$3:BP127,G128)&gt;0,"",G128),"")</f>
        <v/>
      </c>
      <c r="BQ128" t="str">
        <f>IF(H128&lt;&gt;"",IF(COUNTIF(BQ$3:BQ127,H128)&gt;0,"",H128),"")</f>
        <v/>
      </c>
    </row>
    <row r="129" spans="1:69" x14ac:dyDescent="0.2">
      <c r="A129" s="342" t="str">
        <f t="shared" si="28"/>
        <v/>
      </c>
      <c r="B129" s="345"/>
      <c r="C129" s="345"/>
      <c r="D129" s="345"/>
      <c r="E129" s="345"/>
      <c r="F129" s="345"/>
      <c r="G129" s="345"/>
      <c r="H129" s="345"/>
      <c r="I129" s="533"/>
      <c r="J129" s="516"/>
      <c r="K129" s="516"/>
      <c r="L129" s="531"/>
      <c r="M129" s="534"/>
      <c r="O129">
        <f t="shared" si="41"/>
        <v>127</v>
      </c>
      <c r="P129" s="375" t="str">
        <f t="shared" si="42"/>
        <v/>
      </c>
      <c r="Q129" s="375" t="str">
        <f t="shared" si="29"/>
        <v/>
      </c>
      <c r="R129" s="375" t="str">
        <f t="shared" si="30"/>
        <v/>
      </c>
      <c r="S129" s="375" t="str">
        <f t="shared" si="44"/>
        <v/>
      </c>
      <c r="T129" s="375" t="str">
        <f t="shared" si="31"/>
        <v/>
      </c>
      <c r="U129" s="375" t="str">
        <f t="shared" si="32"/>
        <v/>
      </c>
      <c r="V129" s="375" t="str">
        <f t="shared" si="33"/>
        <v/>
      </c>
      <c r="X129" t="str">
        <f>IF(AF129&lt;&gt;"",MAX(X$3:X128)+1,"")</f>
        <v/>
      </c>
      <c r="Y129" t="str">
        <f>IF(AG129&lt;&gt;"",MAX(Y$3:Y128)+1,"")</f>
        <v/>
      </c>
      <c r="Z129" t="str">
        <f>IF(AH129&lt;&gt;"",MAX(Z$3:Z128)+1,"")</f>
        <v/>
      </c>
      <c r="AA129" t="str">
        <f>IF(AI129&lt;&gt;"",MAX(AA$3:AA128)+1,"")</f>
        <v/>
      </c>
      <c r="AB129" t="str">
        <f>IF(AJ129&lt;&gt;"",MAX(AB$3:AB128)+1,"")</f>
        <v/>
      </c>
      <c r="AC129" t="str">
        <f>IF(AK129&lt;&gt;"",MAX(AC$3:AC128)+1,"")</f>
        <v/>
      </c>
      <c r="AD129" t="str">
        <f>IF(AL129&lt;&gt;"",MAX(AD$3:AD128)+1,"")</f>
        <v/>
      </c>
      <c r="AF129" t="str">
        <f>IF(B129="","",IF(COUNTIF(AF$3:$AI128,B129)=0,B129,""))</f>
        <v/>
      </c>
      <c r="AG129" t="str">
        <f>IF(C129&lt;&gt;"",IF(B129="","",IF($B129='Determinazione classe'!$D$55,IF(COUNTIF(AG$3:$AG128,$C129)=0,$C129,""),"")),"")</f>
        <v/>
      </c>
      <c r="AH129" t="str">
        <f>IF(D129&lt;&gt;"",IF(B129="","",IF(AND($B129='Determinazione classe'!$D$55,$C129='Determinazione classe'!$D$56),IF(COUNTIF(AH$3:AH128,$D129)=0,$D129,""),"")),"")</f>
        <v/>
      </c>
      <c r="AI129" t="str">
        <f>IF(E129&lt;&gt;"",IF(B129="","",IF(AND($B129='Determinazione classe'!$D$55,$C129='Determinazione classe'!$D$56,$D129='Determinazione classe'!$D$57),IF(COUNTIF(AI$3:AI128,$E129)=0,$E129,""),"")),"")</f>
        <v/>
      </c>
      <c r="AJ129" t="str">
        <f>IF(F129&lt;&gt;"",IF(B129="","",IF(AND($B129='Determinazione classe'!$D$55,$C129='Determinazione classe'!$D$56,$D129='Determinazione classe'!$D$57,$E129='Determinazione classe'!$D$58),IF(COUNTIF(AJ$3:AJ128,$F129)=0,$F129,""),"")),"")</f>
        <v/>
      </c>
      <c r="AK129" t="str">
        <f>IF(G129&lt;&gt;"",IF(B129="","",IF(AND($B129='Determinazione classe'!$D$55,$C129='Determinazione classe'!$D$56,$D129='Determinazione classe'!$D$57,$E129='Determinazione classe'!$D$58,$F129='Determinazione classe'!$D$59),IF(COUNTIF(AK$3:AK128,$G129)=0,$G129,""),"")),"")</f>
        <v/>
      </c>
      <c r="AL129" t="str">
        <f>IF(H129&lt;&gt;"",IF(B129="","",IF(AND($B129='Determinazione classe'!$D$55,$C129='Determinazione classe'!$D$56,$D129='Determinazione classe'!$D$57,$E129='Determinazione classe'!$D$58,$F129='Determinazione classe'!$D$59,$G129='Determinazione classe'!$D$60),IF(COUNTIF(AL$3:AL128,$H129)=0,$H129,""),"")),"")</f>
        <v/>
      </c>
      <c r="AR129">
        <f t="shared" si="43"/>
        <v>127</v>
      </c>
      <c r="AS129" s="375" t="str">
        <f t="shared" si="34"/>
        <v/>
      </c>
      <c r="AT129" s="375" t="str">
        <f t="shared" si="35"/>
        <v/>
      </c>
      <c r="AU129" s="375" t="str">
        <f t="shared" si="36"/>
        <v/>
      </c>
      <c r="AV129" s="375" t="str">
        <f t="shared" si="37"/>
        <v/>
      </c>
      <c r="AW129" s="375" t="str">
        <f t="shared" si="38"/>
        <v/>
      </c>
      <c r="AX129" s="375" t="str">
        <f t="shared" si="39"/>
        <v/>
      </c>
      <c r="AY129" s="375" t="str">
        <f t="shared" si="40"/>
        <v/>
      </c>
      <c r="BC129" t="str">
        <f>IF(BK129&lt;&gt;"",MAX(BC$3:BC128)+1,"")</f>
        <v/>
      </c>
      <c r="BD129" t="str">
        <f>IF(BL129&lt;&gt;"",MAX(BD$3:BD128)+1,"")</f>
        <v/>
      </c>
      <c r="BE129" t="str">
        <f>IF(BM129&lt;&gt;"",MAX(BE$3:BE128)+1,"")</f>
        <v/>
      </c>
      <c r="BF129" t="str">
        <f>IF(BN129&lt;&gt;"",MAX(BF$3:BF128)+1,"")</f>
        <v/>
      </c>
      <c r="BG129" t="str">
        <f>IF(BO129&lt;&gt;"",MAX(BG$3:BG128)+1,"")</f>
        <v/>
      </c>
      <c r="BH129" t="str">
        <f>IF(BP129&lt;&gt;"",MAX(BH$3:BH128)+1,"")</f>
        <v/>
      </c>
      <c r="BI129" t="str">
        <f>IF(BQ129&lt;&gt;"",MAX(BI$3:BI128)+1,"")</f>
        <v/>
      </c>
      <c r="BK129" t="str">
        <f>IF(B129&lt;&gt;"",IF(COUNTIF(BK$3:BK128,B129)&gt;0,"",B129),"")</f>
        <v/>
      </c>
      <c r="BL129" t="str">
        <f>IF(C129&lt;&gt;"",IF(COUNTIF(BL$3:BL128,C129)&gt;0,"",C129),"")</f>
        <v/>
      </c>
      <c r="BM129" t="str">
        <f>IF(D129&lt;&gt;"",IF(COUNTIF(BM$3:BM128,D129)&gt;0,"",D129),"")</f>
        <v/>
      </c>
      <c r="BN129" t="str">
        <f>IF(E129&lt;&gt;"",IF(COUNTIF(BN$3:BN128,E129)&gt;0,"",E129),"")</f>
        <v/>
      </c>
      <c r="BO129" t="str">
        <f>IF(F129&lt;&gt;"",IF(COUNTIF(BO$3:BO128,F129)&gt;0,"",F129),"")</f>
        <v/>
      </c>
      <c r="BP129" t="str">
        <f>IF(G129&lt;&gt;"",IF(COUNTIF(BP$3:BP128,G129)&gt;0,"",G129),"")</f>
        <v/>
      </c>
      <c r="BQ129" t="str">
        <f>IF(H129&lt;&gt;"",IF(COUNTIF(BQ$3:BQ128,H129)&gt;0,"",H129),"")</f>
        <v/>
      </c>
    </row>
    <row r="130" spans="1:69" x14ac:dyDescent="0.2">
      <c r="A130" s="342" t="str">
        <f t="shared" si="28"/>
        <v/>
      </c>
      <c r="B130" s="345"/>
      <c r="C130" s="345"/>
      <c r="D130" s="345"/>
      <c r="E130" s="345"/>
      <c r="F130" s="345"/>
      <c r="G130" s="345"/>
      <c r="H130" s="345"/>
      <c r="I130" s="533"/>
      <c r="J130" s="516"/>
      <c r="K130" s="516"/>
      <c r="L130" s="531"/>
      <c r="M130" s="534"/>
      <c r="O130">
        <f t="shared" si="41"/>
        <v>128</v>
      </c>
      <c r="P130" s="375" t="str">
        <f t="shared" si="42"/>
        <v/>
      </c>
      <c r="Q130" s="375" t="str">
        <f t="shared" si="29"/>
        <v/>
      </c>
      <c r="R130" s="375" t="str">
        <f t="shared" si="30"/>
        <v/>
      </c>
      <c r="S130" s="375" t="str">
        <f t="shared" si="44"/>
        <v/>
      </c>
      <c r="T130" s="375" t="str">
        <f t="shared" si="31"/>
        <v/>
      </c>
      <c r="U130" s="375" t="str">
        <f t="shared" si="32"/>
        <v/>
      </c>
      <c r="V130" s="375" t="str">
        <f t="shared" si="33"/>
        <v/>
      </c>
      <c r="X130" t="str">
        <f>IF(AF130&lt;&gt;"",MAX(X$3:X129)+1,"")</f>
        <v/>
      </c>
      <c r="Y130" t="str">
        <f>IF(AG130&lt;&gt;"",MAX(Y$3:Y129)+1,"")</f>
        <v/>
      </c>
      <c r="Z130" t="str">
        <f>IF(AH130&lt;&gt;"",MAX(Z$3:Z129)+1,"")</f>
        <v/>
      </c>
      <c r="AA130" t="str">
        <f>IF(AI130&lt;&gt;"",MAX(AA$3:AA129)+1,"")</f>
        <v/>
      </c>
      <c r="AB130" t="str">
        <f>IF(AJ130&lt;&gt;"",MAX(AB$3:AB129)+1,"")</f>
        <v/>
      </c>
      <c r="AC130" t="str">
        <f>IF(AK130&lt;&gt;"",MAX(AC$3:AC129)+1,"")</f>
        <v/>
      </c>
      <c r="AD130" t="str">
        <f>IF(AL130&lt;&gt;"",MAX(AD$3:AD129)+1,"")</f>
        <v/>
      </c>
      <c r="AF130" t="str">
        <f>IF(B130="","",IF(COUNTIF(AF$3:$AI129,B130)=0,B130,""))</f>
        <v/>
      </c>
      <c r="AG130" t="str">
        <f>IF(C130&lt;&gt;"",IF(B130="","",IF($B130='Determinazione classe'!$D$55,IF(COUNTIF(AG$3:$AG129,$C130)=0,$C130,""),"")),"")</f>
        <v/>
      </c>
      <c r="AH130" t="str">
        <f>IF(D130&lt;&gt;"",IF(B130="","",IF(AND($B130='Determinazione classe'!$D$55,$C130='Determinazione classe'!$D$56),IF(COUNTIF(AH$3:AH129,$D130)=0,$D130,""),"")),"")</f>
        <v/>
      </c>
      <c r="AI130" t="str">
        <f>IF(E130&lt;&gt;"",IF(B130="","",IF(AND($B130='Determinazione classe'!$D$55,$C130='Determinazione classe'!$D$56,$D130='Determinazione classe'!$D$57),IF(COUNTIF(AI$3:AI129,$E130)=0,$E130,""),"")),"")</f>
        <v/>
      </c>
      <c r="AJ130" t="str">
        <f>IF(F130&lt;&gt;"",IF(B130="","",IF(AND($B130='Determinazione classe'!$D$55,$C130='Determinazione classe'!$D$56,$D130='Determinazione classe'!$D$57,$E130='Determinazione classe'!$D$58),IF(COUNTIF(AJ$3:AJ129,$F130)=0,$F130,""),"")),"")</f>
        <v/>
      </c>
      <c r="AK130" t="str">
        <f>IF(G130&lt;&gt;"",IF(B130="","",IF(AND($B130='Determinazione classe'!$D$55,$C130='Determinazione classe'!$D$56,$D130='Determinazione classe'!$D$57,$E130='Determinazione classe'!$D$58,$F130='Determinazione classe'!$D$59),IF(COUNTIF(AK$3:AK129,$G130)=0,$G130,""),"")),"")</f>
        <v/>
      </c>
      <c r="AL130" t="str">
        <f>IF(H130&lt;&gt;"",IF(B130="","",IF(AND($B130='Determinazione classe'!$D$55,$C130='Determinazione classe'!$D$56,$D130='Determinazione classe'!$D$57,$E130='Determinazione classe'!$D$58,$F130='Determinazione classe'!$D$59,$G130='Determinazione classe'!$D$60),IF(COUNTIF(AL$3:AL129,$H130)=0,$H130,""),"")),"")</f>
        <v/>
      </c>
      <c r="AR130">
        <f t="shared" si="43"/>
        <v>128</v>
      </c>
      <c r="AS130" s="375" t="str">
        <f t="shared" si="34"/>
        <v/>
      </c>
      <c r="AT130" s="375" t="str">
        <f t="shared" si="35"/>
        <v/>
      </c>
      <c r="AU130" s="375" t="str">
        <f t="shared" si="36"/>
        <v/>
      </c>
      <c r="AV130" s="375" t="str">
        <f t="shared" si="37"/>
        <v/>
      </c>
      <c r="AW130" s="375" t="str">
        <f t="shared" si="38"/>
        <v/>
      </c>
      <c r="AX130" s="375" t="str">
        <f t="shared" si="39"/>
        <v/>
      </c>
      <c r="AY130" s="375" t="str">
        <f t="shared" si="40"/>
        <v/>
      </c>
      <c r="BC130" t="str">
        <f>IF(BK130&lt;&gt;"",MAX(BC$3:BC129)+1,"")</f>
        <v/>
      </c>
      <c r="BD130" t="str">
        <f>IF(BL130&lt;&gt;"",MAX(BD$3:BD129)+1,"")</f>
        <v/>
      </c>
      <c r="BE130" t="str">
        <f>IF(BM130&lt;&gt;"",MAX(BE$3:BE129)+1,"")</f>
        <v/>
      </c>
      <c r="BF130" t="str">
        <f>IF(BN130&lt;&gt;"",MAX(BF$3:BF129)+1,"")</f>
        <v/>
      </c>
      <c r="BG130" t="str">
        <f>IF(BO130&lt;&gt;"",MAX(BG$3:BG129)+1,"")</f>
        <v/>
      </c>
      <c r="BH130" t="str">
        <f>IF(BP130&lt;&gt;"",MAX(BH$3:BH129)+1,"")</f>
        <v/>
      </c>
      <c r="BI130" t="str">
        <f>IF(BQ130&lt;&gt;"",MAX(BI$3:BI129)+1,"")</f>
        <v/>
      </c>
      <c r="BK130" t="str">
        <f>IF(B130&lt;&gt;"",IF(COUNTIF(BK$3:BK129,B130)&gt;0,"",B130),"")</f>
        <v/>
      </c>
      <c r="BL130" t="str">
        <f>IF(C130&lt;&gt;"",IF(COUNTIF(BL$3:BL129,C130)&gt;0,"",C130),"")</f>
        <v/>
      </c>
      <c r="BM130" t="str">
        <f>IF(D130&lt;&gt;"",IF(COUNTIF(BM$3:BM129,D130)&gt;0,"",D130),"")</f>
        <v/>
      </c>
      <c r="BN130" t="str">
        <f>IF(E130&lt;&gt;"",IF(COUNTIF(BN$3:BN129,E130)&gt;0,"",E130),"")</f>
        <v/>
      </c>
      <c r="BO130" t="str">
        <f>IF(F130&lt;&gt;"",IF(COUNTIF(BO$3:BO129,F130)&gt;0,"",F130),"")</f>
        <v/>
      </c>
      <c r="BP130" t="str">
        <f>IF(G130&lt;&gt;"",IF(COUNTIF(BP$3:BP129,G130)&gt;0,"",G130),"")</f>
        <v/>
      </c>
      <c r="BQ130" t="str">
        <f>IF(H130&lt;&gt;"",IF(COUNTIF(BQ$3:BQ129,H130)&gt;0,"",H130),"")</f>
        <v/>
      </c>
    </row>
    <row r="131" spans="1:69" x14ac:dyDescent="0.2">
      <c r="A131" s="342" t="str">
        <f t="shared" si="28"/>
        <v/>
      </c>
      <c r="B131" s="345"/>
      <c r="C131" s="345"/>
      <c r="D131" s="345"/>
      <c r="E131" s="345"/>
      <c r="F131" s="345"/>
      <c r="G131" s="345"/>
      <c r="H131" s="345"/>
      <c r="I131" s="533"/>
      <c r="J131" s="516"/>
      <c r="K131" s="516"/>
      <c r="L131" s="531"/>
      <c r="M131" s="534"/>
      <c r="O131">
        <f t="shared" si="41"/>
        <v>129</v>
      </c>
      <c r="P131" s="375" t="str">
        <f t="shared" si="42"/>
        <v/>
      </c>
      <c r="Q131" s="375" t="str">
        <f t="shared" si="29"/>
        <v/>
      </c>
      <c r="R131" s="375" t="str">
        <f t="shared" si="30"/>
        <v/>
      </c>
      <c r="S131" s="375" t="str">
        <f t="shared" si="44"/>
        <v/>
      </c>
      <c r="T131" s="375" t="str">
        <f t="shared" si="31"/>
        <v/>
      </c>
      <c r="U131" s="375" t="str">
        <f t="shared" si="32"/>
        <v/>
      </c>
      <c r="V131" s="375" t="str">
        <f t="shared" si="33"/>
        <v/>
      </c>
      <c r="X131" t="str">
        <f>IF(AF131&lt;&gt;"",MAX(X$3:X130)+1,"")</f>
        <v/>
      </c>
      <c r="Y131" t="str">
        <f>IF(AG131&lt;&gt;"",MAX(Y$3:Y130)+1,"")</f>
        <v/>
      </c>
      <c r="Z131" t="str">
        <f>IF(AH131&lt;&gt;"",MAX(Z$3:Z130)+1,"")</f>
        <v/>
      </c>
      <c r="AA131" t="str">
        <f>IF(AI131&lt;&gt;"",MAX(AA$3:AA130)+1,"")</f>
        <v/>
      </c>
      <c r="AB131" t="str">
        <f>IF(AJ131&lt;&gt;"",MAX(AB$3:AB130)+1,"")</f>
        <v/>
      </c>
      <c r="AC131" t="str">
        <f>IF(AK131&lt;&gt;"",MAX(AC$3:AC130)+1,"")</f>
        <v/>
      </c>
      <c r="AD131" t="str">
        <f>IF(AL131&lt;&gt;"",MAX(AD$3:AD130)+1,"")</f>
        <v/>
      </c>
      <c r="AF131" t="str">
        <f>IF(B131="","",IF(COUNTIF(AF$3:$AI130,B131)=0,B131,""))</f>
        <v/>
      </c>
      <c r="AG131" t="str">
        <f>IF(C131&lt;&gt;"",IF(B131="","",IF($B131='Determinazione classe'!$D$55,IF(COUNTIF(AG$3:$AG130,$C131)=0,$C131,""),"")),"")</f>
        <v/>
      </c>
      <c r="AH131" t="str">
        <f>IF(D131&lt;&gt;"",IF(B131="","",IF(AND($B131='Determinazione classe'!$D$55,$C131='Determinazione classe'!$D$56),IF(COUNTIF(AH$3:AH130,$D131)=0,$D131,""),"")),"")</f>
        <v/>
      </c>
      <c r="AI131" t="str">
        <f>IF(E131&lt;&gt;"",IF(B131="","",IF(AND($B131='Determinazione classe'!$D$55,$C131='Determinazione classe'!$D$56,$D131='Determinazione classe'!$D$57),IF(COUNTIF(AI$3:AI130,$E131)=0,$E131,""),"")),"")</f>
        <v/>
      </c>
      <c r="AJ131" t="str">
        <f>IF(F131&lt;&gt;"",IF(B131="","",IF(AND($B131='Determinazione classe'!$D$55,$C131='Determinazione classe'!$D$56,$D131='Determinazione classe'!$D$57,$E131='Determinazione classe'!$D$58),IF(COUNTIF(AJ$3:AJ130,$F131)=0,$F131,""),"")),"")</f>
        <v/>
      </c>
      <c r="AK131" t="str">
        <f>IF(G131&lt;&gt;"",IF(B131="","",IF(AND($B131='Determinazione classe'!$D$55,$C131='Determinazione classe'!$D$56,$D131='Determinazione classe'!$D$57,$E131='Determinazione classe'!$D$58,$F131='Determinazione classe'!$D$59),IF(COUNTIF(AK$3:AK130,$G131)=0,$G131,""),"")),"")</f>
        <v/>
      </c>
      <c r="AL131" t="str">
        <f>IF(H131&lt;&gt;"",IF(B131="","",IF(AND($B131='Determinazione classe'!$D$55,$C131='Determinazione classe'!$D$56,$D131='Determinazione classe'!$D$57,$E131='Determinazione classe'!$D$58,$F131='Determinazione classe'!$D$59,$G131='Determinazione classe'!$D$60),IF(COUNTIF(AL$3:AL130,$H131)=0,$H131,""),"")),"")</f>
        <v/>
      </c>
      <c r="AR131">
        <f t="shared" si="43"/>
        <v>129</v>
      </c>
      <c r="AS131" s="375" t="str">
        <f t="shared" si="34"/>
        <v/>
      </c>
      <c r="AT131" s="375" t="str">
        <f t="shared" si="35"/>
        <v/>
      </c>
      <c r="AU131" s="375" t="str">
        <f t="shared" si="36"/>
        <v/>
      </c>
      <c r="AV131" s="375" t="str">
        <f t="shared" si="37"/>
        <v/>
      </c>
      <c r="AW131" s="375" t="str">
        <f t="shared" si="38"/>
        <v/>
      </c>
      <c r="AX131" s="375" t="str">
        <f t="shared" si="39"/>
        <v/>
      </c>
      <c r="AY131" s="375" t="str">
        <f t="shared" si="40"/>
        <v/>
      </c>
      <c r="BC131" t="str">
        <f>IF(BK131&lt;&gt;"",MAX(BC$3:BC130)+1,"")</f>
        <v/>
      </c>
      <c r="BD131" t="str">
        <f>IF(BL131&lt;&gt;"",MAX(BD$3:BD130)+1,"")</f>
        <v/>
      </c>
      <c r="BE131" t="str">
        <f>IF(BM131&lt;&gt;"",MAX(BE$3:BE130)+1,"")</f>
        <v/>
      </c>
      <c r="BF131" t="str">
        <f>IF(BN131&lt;&gt;"",MAX(BF$3:BF130)+1,"")</f>
        <v/>
      </c>
      <c r="BG131" t="str">
        <f>IF(BO131&lt;&gt;"",MAX(BG$3:BG130)+1,"")</f>
        <v/>
      </c>
      <c r="BH131" t="str">
        <f>IF(BP131&lt;&gt;"",MAX(BH$3:BH130)+1,"")</f>
        <v/>
      </c>
      <c r="BI131" t="str">
        <f>IF(BQ131&lt;&gt;"",MAX(BI$3:BI130)+1,"")</f>
        <v/>
      </c>
      <c r="BK131" t="str">
        <f>IF(B131&lt;&gt;"",IF(COUNTIF(BK$3:BK130,B131)&gt;0,"",B131),"")</f>
        <v/>
      </c>
      <c r="BL131" t="str">
        <f>IF(C131&lt;&gt;"",IF(COUNTIF(BL$3:BL130,C131)&gt;0,"",C131),"")</f>
        <v/>
      </c>
      <c r="BM131" t="str">
        <f>IF(D131&lt;&gt;"",IF(COUNTIF(BM$3:BM130,D131)&gt;0,"",D131),"")</f>
        <v/>
      </c>
      <c r="BN131" t="str">
        <f>IF(E131&lt;&gt;"",IF(COUNTIF(BN$3:BN130,E131)&gt;0,"",E131),"")</f>
        <v/>
      </c>
      <c r="BO131" t="str">
        <f>IF(F131&lt;&gt;"",IF(COUNTIF(BO$3:BO130,F131)&gt;0,"",F131),"")</f>
        <v/>
      </c>
      <c r="BP131" t="str">
        <f>IF(G131&lt;&gt;"",IF(COUNTIF(BP$3:BP130,G131)&gt;0,"",G131),"")</f>
        <v/>
      </c>
      <c r="BQ131" t="str">
        <f>IF(H131&lt;&gt;"",IF(COUNTIF(BQ$3:BQ130,H131)&gt;0,"",H131),"")</f>
        <v/>
      </c>
    </row>
    <row r="132" spans="1:69" x14ac:dyDescent="0.2">
      <c r="A132" s="342" t="str">
        <f t="shared" ref="A132:A146" si="45">CONCATENATE(B132,C132,D132,E132,F132,G132,H132)</f>
        <v/>
      </c>
      <c r="B132" s="345"/>
      <c r="C132" s="345"/>
      <c r="D132" s="345"/>
      <c r="E132" s="345"/>
      <c r="F132" s="345"/>
      <c r="G132" s="345"/>
      <c r="H132" s="345"/>
      <c r="I132" s="533"/>
      <c r="J132" s="516"/>
      <c r="K132" s="516"/>
      <c r="L132" s="531"/>
      <c r="M132" s="534"/>
      <c r="O132">
        <f t="shared" si="41"/>
        <v>130</v>
      </c>
      <c r="P132" s="375" t="str">
        <f t="shared" si="42"/>
        <v/>
      </c>
      <c r="Q132" s="375" t="str">
        <f t="shared" ref="Q132:Q195" si="46">IFERROR(VLOOKUP(O132,Y:AG,9,FALSE),"")</f>
        <v/>
      </c>
      <c r="R132" s="375" t="str">
        <f t="shared" ref="R132:R195" si="47">IFERROR(VLOOKUP(O132,Z:AH,9,FALSE),"")</f>
        <v/>
      </c>
      <c r="S132" s="375" t="str">
        <f t="shared" si="44"/>
        <v/>
      </c>
      <c r="T132" s="375" t="str">
        <f t="shared" ref="T132:T195" si="48">IFERROR(VLOOKUP($O132,AB:AJ,9,FALSE),"")</f>
        <v/>
      </c>
      <c r="U132" s="375" t="str">
        <f t="shared" ref="U132:U195" si="49">IFERROR(VLOOKUP($O132,AC:AK,9,FALSE),"")</f>
        <v/>
      </c>
      <c r="V132" s="375" t="str">
        <f t="shared" ref="V132:V195" si="50">IFERROR(VLOOKUP($O132,AD:AL,9,FALSE),"")</f>
        <v/>
      </c>
      <c r="X132" t="str">
        <f>IF(AF132&lt;&gt;"",MAX(X$3:X131)+1,"")</f>
        <v/>
      </c>
      <c r="Y132" t="str">
        <f>IF(AG132&lt;&gt;"",MAX(Y$3:Y131)+1,"")</f>
        <v/>
      </c>
      <c r="Z132" t="str">
        <f>IF(AH132&lt;&gt;"",MAX(Z$3:Z131)+1,"")</f>
        <v/>
      </c>
      <c r="AA132" t="str">
        <f>IF(AI132&lt;&gt;"",MAX(AA$3:AA131)+1,"")</f>
        <v/>
      </c>
      <c r="AB132" t="str">
        <f>IF(AJ132&lt;&gt;"",MAX(AB$3:AB131)+1,"")</f>
        <v/>
      </c>
      <c r="AC132" t="str">
        <f>IF(AK132&lt;&gt;"",MAX(AC$3:AC131)+1,"")</f>
        <v/>
      </c>
      <c r="AD132" t="str">
        <f>IF(AL132&lt;&gt;"",MAX(AD$3:AD131)+1,"")</f>
        <v/>
      </c>
      <c r="AF132" t="str">
        <f>IF(B132="","",IF(COUNTIF(AF$3:$AI131,B132)=0,B132,""))</f>
        <v/>
      </c>
      <c r="AG132" t="str">
        <f>IF(C132&lt;&gt;"",IF(B132="","",IF($B132='Determinazione classe'!$D$55,IF(COUNTIF(AG$3:$AG131,$C132)=0,$C132,""),"")),"")</f>
        <v/>
      </c>
      <c r="AH132" t="str">
        <f>IF(D132&lt;&gt;"",IF(B132="","",IF(AND($B132='Determinazione classe'!$D$55,$C132='Determinazione classe'!$D$56),IF(COUNTIF(AH$3:AH131,$D132)=0,$D132,""),"")),"")</f>
        <v/>
      </c>
      <c r="AI132" t="str">
        <f>IF(E132&lt;&gt;"",IF(B132="","",IF(AND($B132='Determinazione classe'!$D$55,$C132='Determinazione classe'!$D$56,$D132='Determinazione classe'!$D$57),IF(COUNTIF(AI$3:AI131,$E132)=0,$E132,""),"")),"")</f>
        <v/>
      </c>
      <c r="AJ132" t="str">
        <f>IF(F132&lt;&gt;"",IF(B132="","",IF(AND($B132='Determinazione classe'!$D$55,$C132='Determinazione classe'!$D$56,$D132='Determinazione classe'!$D$57,$E132='Determinazione classe'!$D$58),IF(COUNTIF(AJ$3:AJ131,$F132)=0,$F132,""),"")),"")</f>
        <v/>
      </c>
      <c r="AK132" t="str">
        <f>IF(G132&lt;&gt;"",IF(B132="","",IF(AND($B132='Determinazione classe'!$D$55,$C132='Determinazione classe'!$D$56,$D132='Determinazione classe'!$D$57,$E132='Determinazione classe'!$D$58,$F132='Determinazione classe'!$D$59),IF(COUNTIF(AK$3:AK131,$G132)=0,$G132,""),"")),"")</f>
        <v/>
      </c>
      <c r="AL132" t="str">
        <f>IF(H132&lt;&gt;"",IF(B132="","",IF(AND($B132='Determinazione classe'!$D$55,$C132='Determinazione classe'!$D$56,$D132='Determinazione classe'!$D$57,$E132='Determinazione classe'!$D$58,$F132='Determinazione classe'!$D$59,$G132='Determinazione classe'!$D$60),IF(COUNTIF(AL$3:AL131,$H132)=0,$H132,""),"")),"")</f>
        <v/>
      </c>
      <c r="AR132">
        <f t="shared" si="43"/>
        <v>130</v>
      </c>
      <c r="AS132" s="375" t="str">
        <f t="shared" ref="AS132:AS195" si="51">IFERROR(VLOOKUP(AR132,BC:BK,9,FALSE),"")</f>
        <v/>
      </c>
      <c r="AT132" s="375" t="str">
        <f t="shared" ref="AT132:AT195" si="52">IFERROR(VLOOKUP($O132,BD:BL,9,FALSE),"")</f>
        <v/>
      </c>
      <c r="AU132" s="375" t="str">
        <f t="shared" ref="AU132:AU195" si="53">IFERROR(VLOOKUP($O132,BE:BM,9,FALSE),"")</f>
        <v/>
      </c>
      <c r="AV132" s="375" t="str">
        <f t="shared" ref="AV132:AV195" si="54">IFERROR(VLOOKUP($O132,BF:BN,9,FALSE),"")</f>
        <v/>
      </c>
      <c r="AW132" s="375" t="str">
        <f t="shared" ref="AW132:AW195" si="55">IFERROR(VLOOKUP($O132,BG:BO,9,FALSE),"")</f>
        <v/>
      </c>
      <c r="AX132" s="375" t="str">
        <f t="shared" ref="AX132:AX195" si="56">IFERROR(VLOOKUP($O132,BH:BP,9,FALSE),"")</f>
        <v/>
      </c>
      <c r="AY132" s="375" t="str">
        <f t="shared" ref="AY132:AY195" si="57">IFERROR(VLOOKUP($O132,BI:BQ,9,FALSE),"")</f>
        <v/>
      </c>
      <c r="BC132" t="str">
        <f>IF(BK132&lt;&gt;"",MAX(BC$3:BC131)+1,"")</f>
        <v/>
      </c>
      <c r="BD132" t="str">
        <f>IF(BL132&lt;&gt;"",MAX(BD$3:BD131)+1,"")</f>
        <v/>
      </c>
      <c r="BE132" t="str">
        <f>IF(BM132&lt;&gt;"",MAX(BE$3:BE131)+1,"")</f>
        <v/>
      </c>
      <c r="BF132" t="str">
        <f>IF(BN132&lt;&gt;"",MAX(BF$3:BF131)+1,"")</f>
        <v/>
      </c>
      <c r="BG132" t="str">
        <f>IF(BO132&lt;&gt;"",MAX(BG$3:BG131)+1,"")</f>
        <v/>
      </c>
      <c r="BH132" t="str">
        <f>IF(BP132&lt;&gt;"",MAX(BH$3:BH131)+1,"")</f>
        <v/>
      </c>
      <c r="BI132" t="str">
        <f>IF(BQ132&lt;&gt;"",MAX(BI$3:BI131)+1,"")</f>
        <v/>
      </c>
      <c r="BK132" t="str">
        <f>IF(B132&lt;&gt;"",IF(COUNTIF(BK$3:BK131,B132)&gt;0,"",B132),"")</f>
        <v/>
      </c>
      <c r="BL132" t="str">
        <f>IF(C132&lt;&gt;"",IF(COUNTIF(BL$3:BL131,C132)&gt;0,"",C132),"")</f>
        <v/>
      </c>
      <c r="BM132" t="str">
        <f>IF(D132&lt;&gt;"",IF(COUNTIF(BM$3:BM131,D132)&gt;0,"",D132),"")</f>
        <v/>
      </c>
      <c r="BN132" t="str">
        <f>IF(E132&lt;&gt;"",IF(COUNTIF(BN$3:BN131,E132)&gt;0,"",E132),"")</f>
        <v/>
      </c>
      <c r="BO132" t="str">
        <f>IF(F132&lt;&gt;"",IF(COUNTIF(BO$3:BO131,F132)&gt;0,"",F132),"")</f>
        <v/>
      </c>
      <c r="BP132" t="str">
        <f>IF(G132&lt;&gt;"",IF(COUNTIF(BP$3:BP131,G132)&gt;0,"",G132),"")</f>
        <v/>
      </c>
      <c r="BQ132" t="str">
        <f>IF(H132&lt;&gt;"",IF(COUNTIF(BQ$3:BQ131,H132)&gt;0,"",H132),"")</f>
        <v/>
      </c>
    </row>
    <row r="133" spans="1:69" x14ac:dyDescent="0.2">
      <c r="A133" s="342" t="str">
        <f t="shared" si="45"/>
        <v/>
      </c>
      <c r="B133" s="345"/>
      <c r="C133" s="345"/>
      <c r="D133" s="345"/>
      <c r="E133" s="345"/>
      <c r="F133" s="345"/>
      <c r="G133" s="345"/>
      <c r="H133" s="345"/>
      <c r="I133" s="533"/>
      <c r="J133" s="516"/>
      <c r="K133" s="516"/>
      <c r="L133" s="531"/>
      <c r="M133" s="534"/>
      <c r="O133">
        <f t="shared" ref="O133:O196" si="58">+O132+1</f>
        <v>131</v>
      </c>
      <c r="P133" s="375" t="str">
        <f t="shared" ref="P133:P196" si="59">IFERROR(VLOOKUP(O132,X:AF,9,FALSE),"")</f>
        <v/>
      </c>
      <c r="Q133" s="375" t="str">
        <f t="shared" si="46"/>
        <v/>
      </c>
      <c r="R133" s="375" t="str">
        <f t="shared" si="47"/>
        <v/>
      </c>
      <c r="S133" s="375" t="str">
        <f t="shared" si="44"/>
        <v/>
      </c>
      <c r="T133" s="375" t="str">
        <f t="shared" si="48"/>
        <v/>
      </c>
      <c r="U133" s="375" t="str">
        <f t="shared" si="49"/>
        <v/>
      </c>
      <c r="V133" s="375" t="str">
        <f t="shared" si="50"/>
        <v/>
      </c>
      <c r="X133" t="str">
        <f>IF(AF133&lt;&gt;"",MAX(X$3:X132)+1,"")</f>
        <v/>
      </c>
      <c r="Y133" t="str">
        <f>IF(AG133&lt;&gt;"",MAX(Y$3:Y132)+1,"")</f>
        <v/>
      </c>
      <c r="Z133" t="str">
        <f>IF(AH133&lt;&gt;"",MAX(Z$3:Z132)+1,"")</f>
        <v/>
      </c>
      <c r="AA133" t="str">
        <f>IF(AI133&lt;&gt;"",MAX(AA$3:AA132)+1,"")</f>
        <v/>
      </c>
      <c r="AB133" t="str">
        <f>IF(AJ133&lt;&gt;"",MAX(AB$3:AB132)+1,"")</f>
        <v/>
      </c>
      <c r="AC133" t="str">
        <f>IF(AK133&lt;&gt;"",MAX(AC$3:AC132)+1,"")</f>
        <v/>
      </c>
      <c r="AD133" t="str">
        <f>IF(AL133&lt;&gt;"",MAX(AD$3:AD132)+1,"")</f>
        <v/>
      </c>
      <c r="AF133" t="str">
        <f>IF(B133="","",IF(COUNTIF(AF$3:$AI132,B133)=0,B133,""))</f>
        <v/>
      </c>
      <c r="AG133" t="str">
        <f>IF(C133&lt;&gt;"",IF(B133="","",IF($B133='Determinazione classe'!$D$55,IF(COUNTIF(AG$3:$AG132,$C133)=0,$C133,""),"")),"")</f>
        <v/>
      </c>
      <c r="AH133" t="str">
        <f>IF(D133&lt;&gt;"",IF(B133="","",IF(AND($B133='Determinazione classe'!$D$55,$C133='Determinazione classe'!$D$56),IF(COUNTIF(AH$3:AH132,$D133)=0,$D133,""),"")),"")</f>
        <v/>
      </c>
      <c r="AI133" t="str">
        <f>IF(E133&lt;&gt;"",IF(B133="","",IF(AND($B133='Determinazione classe'!$D$55,$C133='Determinazione classe'!$D$56,$D133='Determinazione classe'!$D$57),IF(COUNTIF(AI$3:AI132,$E133)=0,$E133,""),"")),"")</f>
        <v/>
      </c>
      <c r="AJ133" t="str">
        <f>IF(F133&lt;&gt;"",IF(B133="","",IF(AND($B133='Determinazione classe'!$D$55,$C133='Determinazione classe'!$D$56,$D133='Determinazione classe'!$D$57,$E133='Determinazione classe'!$D$58),IF(COUNTIF(AJ$3:AJ132,$F133)=0,$F133,""),"")),"")</f>
        <v/>
      </c>
      <c r="AK133" t="str">
        <f>IF(G133&lt;&gt;"",IF(B133="","",IF(AND($B133='Determinazione classe'!$D$55,$C133='Determinazione classe'!$D$56,$D133='Determinazione classe'!$D$57,$E133='Determinazione classe'!$D$58,$F133='Determinazione classe'!$D$59),IF(COUNTIF(AK$3:AK132,$G133)=0,$G133,""),"")),"")</f>
        <v/>
      </c>
      <c r="AL133" t="str">
        <f>IF(H133&lt;&gt;"",IF(B133="","",IF(AND($B133='Determinazione classe'!$D$55,$C133='Determinazione classe'!$D$56,$D133='Determinazione classe'!$D$57,$E133='Determinazione classe'!$D$58,$F133='Determinazione classe'!$D$59,$G133='Determinazione classe'!$D$60),IF(COUNTIF(AL$3:AL132,$H133)=0,$H133,""),"")),"")</f>
        <v/>
      </c>
      <c r="AR133">
        <f t="shared" ref="AR133:AR196" si="60">+AR132+1</f>
        <v>131</v>
      </c>
      <c r="AS133" s="375" t="str">
        <f t="shared" si="51"/>
        <v/>
      </c>
      <c r="AT133" s="375" t="str">
        <f t="shared" si="52"/>
        <v/>
      </c>
      <c r="AU133" s="375" t="str">
        <f t="shared" si="53"/>
        <v/>
      </c>
      <c r="AV133" s="375" t="str">
        <f t="shared" si="54"/>
        <v/>
      </c>
      <c r="AW133" s="375" t="str">
        <f t="shared" si="55"/>
        <v/>
      </c>
      <c r="AX133" s="375" t="str">
        <f t="shared" si="56"/>
        <v/>
      </c>
      <c r="AY133" s="375" t="str">
        <f t="shared" si="57"/>
        <v/>
      </c>
      <c r="BC133" t="str">
        <f>IF(BK133&lt;&gt;"",MAX(BC$3:BC132)+1,"")</f>
        <v/>
      </c>
      <c r="BD133" t="str">
        <f>IF(BL133&lt;&gt;"",MAX(BD$3:BD132)+1,"")</f>
        <v/>
      </c>
      <c r="BE133" t="str">
        <f>IF(BM133&lt;&gt;"",MAX(BE$3:BE132)+1,"")</f>
        <v/>
      </c>
      <c r="BF133" t="str">
        <f>IF(BN133&lt;&gt;"",MAX(BF$3:BF132)+1,"")</f>
        <v/>
      </c>
      <c r="BG133" t="str">
        <f>IF(BO133&lt;&gt;"",MAX(BG$3:BG132)+1,"")</f>
        <v/>
      </c>
      <c r="BH133" t="str">
        <f>IF(BP133&lt;&gt;"",MAX(BH$3:BH132)+1,"")</f>
        <v/>
      </c>
      <c r="BI133" t="str">
        <f>IF(BQ133&lt;&gt;"",MAX(BI$3:BI132)+1,"")</f>
        <v/>
      </c>
      <c r="BK133" t="str">
        <f>IF(B133&lt;&gt;"",IF(COUNTIF(BK$3:BK132,B133)&gt;0,"",B133),"")</f>
        <v/>
      </c>
      <c r="BL133" t="str">
        <f>IF(C133&lt;&gt;"",IF(COUNTIF(BL$3:BL132,C133)&gt;0,"",C133),"")</f>
        <v/>
      </c>
      <c r="BM133" t="str">
        <f>IF(D133&lt;&gt;"",IF(COUNTIF(BM$3:BM132,D133)&gt;0,"",D133),"")</f>
        <v/>
      </c>
      <c r="BN133" t="str">
        <f>IF(E133&lt;&gt;"",IF(COUNTIF(BN$3:BN132,E133)&gt;0,"",E133),"")</f>
        <v/>
      </c>
      <c r="BO133" t="str">
        <f>IF(F133&lt;&gt;"",IF(COUNTIF(BO$3:BO132,F133)&gt;0,"",F133),"")</f>
        <v/>
      </c>
      <c r="BP133" t="str">
        <f>IF(G133&lt;&gt;"",IF(COUNTIF(BP$3:BP132,G133)&gt;0,"",G133),"")</f>
        <v/>
      </c>
      <c r="BQ133" t="str">
        <f>IF(H133&lt;&gt;"",IF(COUNTIF(BQ$3:BQ132,H133)&gt;0,"",H133),"")</f>
        <v/>
      </c>
    </row>
    <row r="134" spans="1:69" x14ac:dyDescent="0.2">
      <c r="A134" s="342" t="str">
        <f t="shared" si="45"/>
        <v/>
      </c>
      <c r="B134" s="345"/>
      <c r="C134" s="345"/>
      <c r="D134" s="345"/>
      <c r="E134" s="345"/>
      <c r="F134" s="345"/>
      <c r="G134" s="345"/>
      <c r="H134" s="345"/>
      <c r="I134" s="533"/>
      <c r="J134" s="516"/>
      <c r="K134" s="516"/>
      <c r="L134" s="531"/>
      <c r="M134" s="534"/>
      <c r="O134">
        <f t="shared" si="58"/>
        <v>132</v>
      </c>
      <c r="P134" s="375" t="str">
        <f t="shared" si="59"/>
        <v/>
      </c>
      <c r="Q134" s="375" t="str">
        <f t="shared" si="46"/>
        <v/>
      </c>
      <c r="R134" s="375" t="str">
        <f t="shared" si="47"/>
        <v/>
      </c>
      <c r="S134" s="375" t="str">
        <f t="shared" si="44"/>
        <v/>
      </c>
      <c r="T134" s="375" t="str">
        <f t="shared" si="48"/>
        <v/>
      </c>
      <c r="U134" s="375" t="str">
        <f t="shared" si="49"/>
        <v/>
      </c>
      <c r="V134" s="375" t="str">
        <f t="shared" si="50"/>
        <v/>
      </c>
      <c r="X134" t="str">
        <f>IF(AF134&lt;&gt;"",MAX(X$3:X133)+1,"")</f>
        <v/>
      </c>
      <c r="Y134" t="str">
        <f>IF(AG134&lt;&gt;"",MAX(Y$3:Y133)+1,"")</f>
        <v/>
      </c>
      <c r="Z134" t="str">
        <f>IF(AH134&lt;&gt;"",MAX(Z$3:Z133)+1,"")</f>
        <v/>
      </c>
      <c r="AA134" t="str">
        <f>IF(AI134&lt;&gt;"",MAX(AA$3:AA133)+1,"")</f>
        <v/>
      </c>
      <c r="AB134" t="str">
        <f>IF(AJ134&lt;&gt;"",MAX(AB$3:AB133)+1,"")</f>
        <v/>
      </c>
      <c r="AC134" t="str">
        <f>IF(AK134&lt;&gt;"",MAX(AC$3:AC133)+1,"")</f>
        <v/>
      </c>
      <c r="AD134" t="str">
        <f>IF(AL134&lt;&gt;"",MAX(AD$3:AD133)+1,"")</f>
        <v/>
      </c>
      <c r="AF134" t="str">
        <f>IF(B134="","",IF(COUNTIF(AF$3:$AI133,B134)=0,B134,""))</f>
        <v/>
      </c>
      <c r="AG134" t="str">
        <f>IF(C134&lt;&gt;"",IF(B134="","",IF($B134='Determinazione classe'!$D$55,IF(COUNTIF(AG$3:$AG133,$C134)=0,$C134,""),"")),"")</f>
        <v/>
      </c>
      <c r="AH134" t="str">
        <f>IF(D134&lt;&gt;"",IF(B134="","",IF(AND($B134='Determinazione classe'!$D$55,$C134='Determinazione classe'!$D$56),IF(COUNTIF(AH$3:AH133,$D134)=0,$D134,""),"")),"")</f>
        <v/>
      </c>
      <c r="AI134" t="str">
        <f>IF(E134&lt;&gt;"",IF(B134="","",IF(AND($B134='Determinazione classe'!$D$55,$C134='Determinazione classe'!$D$56,$D134='Determinazione classe'!$D$57),IF(COUNTIF(AI$3:AI133,$E134)=0,$E134,""),"")),"")</f>
        <v/>
      </c>
      <c r="AJ134" t="str">
        <f>IF(F134&lt;&gt;"",IF(B134="","",IF(AND($B134='Determinazione classe'!$D$55,$C134='Determinazione classe'!$D$56,$D134='Determinazione classe'!$D$57,$E134='Determinazione classe'!$D$58),IF(COUNTIF(AJ$3:AJ133,$F134)=0,$F134,""),"")),"")</f>
        <v/>
      </c>
      <c r="AK134" t="str">
        <f>IF(G134&lt;&gt;"",IF(B134="","",IF(AND($B134='Determinazione classe'!$D$55,$C134='Determinazione classe'!$D$56,$D134='Determinazione classe'!$D$57,$E134='Determinazione classe'!$D$58,$F134='Determinazione classe'!$D$59),IF(COUNTIF(AK$3:AK133,$G134)=0,$G134,""),"")),"")</f>
        <v/>
      </c>
      <c r="AL134" t="str">
        <f>IF(H134&lt;&gt;"",IF(B134="","",IF(AND($B134='Determinazione classe'!$D$55,$C134='Determinazione classe'!$D$56,$D134='Determinazione classe'!$D$57,$E134='Determinazione classe'!$D$58,$F134='Determinazione classe'!$D$59,$G134='Determinazione classe'!$D$60),IF(COUNTIF(AL$3:AL133,$H134)=0,$H134,""),"")),"")</f>
        <v/>
      </c>
      <c r="AR134">
        <f t="shared" si="60"/>
        <v>132</v>
      </c>
      <c r="AS134" s="375" t="str">
        <f t="shared" si="51"/>
        <v/>
      </c>
      <c r="AT134" s="375" t="str">
        <f t="shared" si="52"/>
        <v/>
      </c>
      <c r="AU134" s="375" t="str">
        <f t="shared" si="53"/>
        <v/>
      </c>
      <c r="AV134" s="375" t="str">
        <f t="shared" si="54"/>
        <v/>
      </c>
      <c r="AW134" s="375" t="str">
        <f t="shared" si="55"/>
        <v/>
      </c>
      <c r="AX134" s="375" t="str">
        <f t="shared" si="56"/>
        <v/>
      </c>
      <c r="AY134" s="375" t="str">
        <f t="shared" si="57"/>
        <v/>
      </c>
      <c r="BC134" t="str">
        <f>IF(BK134&lt;&gt;"",MAX(BC$3:BC133)+1,"")</f>
        <v/>
      </c>
      <c r="BD134" t="str">
        <f>IF(BL134&lt;&gt;"",MAX(BD$3:BD133)+1,"")</f>
        <v/>
      </c>
      <c r="BE134" t="str">
        <f>IF(BM134&lt;&gt;"",MAX(BE$3:BE133)+1,"")</f>
        <v/>
      </c>
      <c r="BF134" t="str">
        <f>IF(BN134&lt;&gt;"",MAX(BF$3:BF133)+1,"")</f>
        <v/>
      </c>
      <c r="BG134" t="str">
        <f>IF(BO134&lt;&gt;"",MAX(BG$3:BG133)+1,"")</f>
        <v/>
      </c>
      <c r="BH134" t="str">
        <f>IF(BP134&lt;&gt;"",MAX(BH$3:BH133)+1,"")</f>
        <v/>
      </c>
      <c r="BI134" t="str">
        <f>IF(BQ134&lt;&gt;"",MAX(BI$3:BI133)+1,"")</f>
        <v/>
      </c>
      <c r="BK134" t="str">
        <f>IF(B134&lt;&gt;"",IF(COUNTIF(BK$3:BK133,B134)&gt;0,"",B134),"")</f>
        <v/>
      </c>
      <c r="BL134" t="str">
        <f>IF(C134&lt;&gt;"",IF(COUNTIF(BL$3:BL133,C134)&gt;0,"",C134),"")</f>
        <v/>
      </c>
      <c r="BM134" t="str">
        <f>IF(D134&lt;&gt;"",IF(COUNTIF(BM$3:BM133,D134)&gt;0,"",D134),"")</f>
        <v/>
      </c>
      <c r="BN134" t="str">
        <f>IF(E134&lt;&gt;"",IF(COUNTIF(BN$3:BN133,E134)&gt;0,"",E134),"")</f>
        <v/>
      </c>
      <c r="BO134" t="str">
        <f>IF(F134&lt;&gt;"",IF(COUNTIF(BO$3:BO133,F134)&gt;0,"",F134),"")</f>
        <v/>
      </c>
      <c r="BP134" t="str">
        <f>IF(G134&lt;&gt;"",IF(COUNTIF(BP$3:BP133,G134)&gt;0,"",G134),"")</f>
        <v/>
      </c>
      <c r="BQ134" t="str">
        <f>IF(H134&lt;&gt;"",IF(COUNTIF(BQ$3:BQ133,H134)&gt;0,"",H134),"")</f>
        <v/>
      </c>
    </row>
    <row r="135" spans="1:69" x14ac:dyDescent="0.2">
      <c r="A135" s="342" t="str">
        <f t="shared" si="45"/>
        <v/>
      </c>
      <c r="B135" s="345"/>
      <c r="C135" s="345"/>
      <c r="D135" s="345"/>
      <c r="E135" s="345"/>
      <c r="F135" s="345"/>
      <c r="G135" s="345"/>
      <c r="H135" s="345"/>
      <c r="I135" s="533"/>
      <c r="J135" s="516"/>
      <c r="K135" s="516"/>
      <c r="L135" s="531"/>
      <c r="M135" s="534"/>
      <c r="O135">
        <f t="shared" si="58"/>
        <v>133</v>
      </c>
      <c r="P135" s="375" t="str">
        <f t="shared" si="59"/>
        <v/>
      </c>
      <c r="Q135" s="375" t="str">
        <f t="shared" si="46"/>
        <v/>
      </c>
      <c r="R135" s="375" t="str">
        <f t="shared" si="47"/>
        <v/>
      </c>
      <c r="S135" s="375" t="str">
        <f t="shared" si="44"/>
        <v/>
      </c>
      <c r="T135" s="375" t="str">
        <f t="shared" si="48"/>
        <v/>
      </c>
      <c r="U135" s="375" t="str">
        <f t="shared" si="49"/>
        <v/>
      </c>
      <c r="V135" s="375" t="str">
        <f t="shared" si="50"/>
        <v/>
      </c>
      <c r="X135" t="str">
        <f>IF(AF135&lt;&gt;"",MAX(X$3:X134)+1,"")</f>
        <v/>
      </c>
      <c r="Y135" t="str">
        <f>IF(AG135&lt;&gt;"",MAX(Y$3:Y134)+1,"")</f>
        <v/>
      </c>
      <c r="Z135" t="str">
        <f>IF(AH135&lt;&gt;"",MAX(Z$3:Z134)+1,"")</f>
        <v/>
      </c>
      <c r="AA135" t="str">
        <f>IF(AI135&lt;&gt;"",MAX(AA$3:AA134)+1,"")</f>
        <v/>
      </c>
      <c r="AB135" t="str">
        <f>IF(AJ135&lt;&gt;"",MAX(AB$3:AB134)+1,"")</f>
        <v/>
      </c>
      <c r="AC135" t="str">
        <f>IF(AK135&lt;&gt;"",MAX(AC$3:AC134)+1,"")</f>
        <v/>
      </c>
      <c r="AD135" t="str">
        <f>IF(AL135&lt;&gt;"",MAX(AD$3:AD134)+1,"")</f>
        <v/>
      </c>
      <c r="AF135" t="str">
        <f>IF(B135="","",IF(COUNTIF(AF$3:$AI134,B135)=0,B135,""))</f>
        <v/>
      </c>
      <c r="AG135" t="str">
        <f>IF(C135&lt;&gt;"",IF(B135="","",IF($B135='Determinazione classe'!$D$55,IF(COUNTIF(AG$3:$AG134,$C135)=0,$C135,""),"")),"")</f>
        <v/>
      </c>
      <c r="AH135" t="str">
        <f>IF(D135&lt;&gt;"",IF(B135="","",IF(AND($B135='Determinazione classe'!$D$55,$C135='Determinazione classe'!$D$56),IF(COUNTIF(AH$3:AH134,$D135)=0,$D135,""),"")),"")</f>
        <v/>
      </c>
      <c r="AI135" t="str">
        <f>IF(E135&lt;&gt;"",IF(B135="","",IF(AND($B135='Determinazione classe'!$D$55,$C135='Determinazione classe'!$D$56,$D135='Determinazione classe'!$D$57),IF(COUNTIF(AI$3:AI134,$E135)=0,$E135,""),"")),"")</f>
        <v/>
      </c>
      <c r="AJ135" t="str">
        <f>IF(F135&lt;&gt;"",IF(B135="","",IF(AND($B135='Determinazione classe'!$D$55,$C135='Determinazione classe'!$D$56,$D135='Determinazione classe'!$D$57,$E135='Determinazione classe'!$D$58),IF(COUNTIF(AJ$3:AJ134,$F135)=0,$F135,""),"")),"")</f>
        <v/>
      </c>
      <c r="AK135" t="str">
        <f>IF(G135&lt;&gt;"",IF(B135="","",IF(AND($B135='Determinazione classe'!$D$55,$C135='Determinazione classe'!$D$56,$D135='Determinazione classe'!$D$57,$E135='Determinazione classe'!$D$58,$F135='Determinazione classe'!$D$59),IF(COUNTIF(AK$3:AK134,$G135)=0,$G135,""),"")),"")</f>
        <v/>
      </c>
      <c r="AL135" t="str">
        <f>IF(H135&lt;&gt;"",IF(B135="","",IF(AND($B135='Determinazione classe'!$D$55,$C135='Determinazione classe'!$D$56,$D135='Determinazione classe'!$D$57,$E135='Determinazione classe'!$D$58,$F135='Determinazione classe'!$D$59,$G135='Determinazione classe'!$D$60),IF(COUNTIF(AL$3:AL134,$H135)=0,$H135,""),"")),"")</f>
        <v/>
      </c>
      <c r="AR135">
        <f t="shared" si="60"/>
        <v>133</v>
      </c>
      <c r="AS135" s="375" t="str">
        <f t="shared" si="51"/>
        <v/>
      </c>
      <c r="AT135" s="375" t="str">
        <f t="shared" si="52"/>
        <v/>
      </c>
      <c r="AU135" s="375" t="str">
        <f t="shared" si="53"/>
        <v/>
      </c>
      <c r="AV135" s="375" t="str">
        <f t="shared" si="54"/>
        <v/>
      </c>
      <c r="AW135" s="375" t="str">
        <f t="shared" si="55"/>
        <v/>
      </c>
      <c r="AX135" s="375" t="str">
        <f t="shared" si="56"/>
        <v/>
      </c>
      <c r="AY135" s="375" t="str">
        <f t="shared" si="57"/>
        <v/>
      </c>
      <c r="BC135" t="str">
        <f>IF(BK135&lt;&gt;"",MAX(BC$3:BC134)+1,"")</f>
        <v/>
      </c>
      <c r="BD135" t="str">
        <f>IF(BL135&lt;&gt;"",MAX(BD$3:BD134)+1,"")</f>
        <v/>
      </c>
      <c r="BE135" t="str">
        <f>IF(BM135&lt;&gt;"",MAX(BE$3:BE134)+1,"")</f>
        <v/>
      </c>
      <c r="BF135" t="str">
        <f>IF(BN135&lt;&gt;"",MAX(BF$3:BF134)+1,"")</f>
        <v/>
      </c>
      <c r="BG135" t="str">
        <f>IF(BO135&lt;&gt;"",MAX(BG$3:BG134)+1,"")</f>
        <v/>
      </c>
      <c r="BH135" t="str">
        <f>IF(BP135&lt;&gt;"",MAX(BH$3:BH134)+1,"")</f>
        <v/>
      </c>
      <c r="BI135" t="str">
        <f>IF(BQ135&lt;&gt;"",MAX(BI$3:BI134)+1,"")</f>
        <v/>
      </c>
      <c r="BK135" t="str">
        <f>IF(B135&lt;&gt;"",IF(COUNTIF(BK$3:BK134,B135)&gt;0,"",B135),"")</f>
        <v/>
      </c>
      <c r="BL135" t="str">
        <f>IF(C135&lt;&gt;"",IF(COUNTIF(BL$3:BL134,C135)&gt;0,"",C135),"")</f>
        <v/>
      </c>
      <c r="BM135" t="str">
        <f>IF(D135&lt;&gt;"",IF(COUNTIF(BM$3:BM134,D135)&gt;0,"",D135),"")</f>
        <v/>
      </c>
      <c r="BN135" t="str">
        <f>IF(E135&lt;&gt;"",IF(COUNTIF(BN$3:BN134,E135)&gt;0,"",E135),"")</f>
        <v/>
      </c>
      <c r="BO135" t="str">
        <f>IF(F135&lt;&gt;"",IF(COUNTIF(BO$3:BO134,F135)&gt;0,"",F135),"")</f>
        <v/>
      </c>
      <c r="BP135" t="str">
        <f>IF(G135&lt;&gt;"",IF(COUNTIF(BP$3:BP134,G135)&gt;0,"",G135),"")</f>
        <v/>
      </c>
      <c r="BQ135" t="str">
        <f>IF(H135&lt;&gt;"",IF(COUNTIF(BQ$3:BQ134,H135)&gt;0,"",H135),"")</f>
        <v/>
      </c>
    </row>
    <row r="136" spans="1:69" x14ac:dyDescent="0.2">
      <c r="A136" s="342" t="str">
        <f t="shared" si="45"/>
        <v/>
      </c>
      <c r="B136" s="345"/>
      <c r="C136" s="345"/>
      <c r="D136" s="345"/>
      <c r="E136" s="345"/>
      <c r="F136" s="345"/>
      <c r="G136" s="345"/>
      <c r="H136" s="345"/>
      <c r="I136" s="533"/>
      <c r="J136" s="516"/>
      <c r="K136" s="516"/>
      <c r="L136" s="531"/>
      <c r="M136" s="534"/>
      <c r="O136">
        <f t="shared" si="58"/>
        <v>134</v>
      </c>
      <c r="P136" s="375" t="str">
        <f t="shared" si="59"/>
        <v/>
      </c>
      <c r="Q136" s="375" t="str">
        <f t="shared" si="46"/>
        <v/>
      </c>
      <c r="R136" s="375" t="str">
        <f t="shared" si="47"/>
        <v/>
      </c>
      <c r="S136" s="375" t="str">
        <f t="shared" si="44"/>
        <v/>
      </c>
      <c r="T136" s="375" t="str">
        <f t="shared" si="48"/>
        <v/>
      </c>
      <c r="U136" s="375" t="str">
        <f t="shared" si="49"/>
        <v/>
      </c>
      <c r="V136" s="375" t="str">
        <f t="shared" si="50"/>
        <v/>
      </c>
      <c r="X136" t="str">
        <f>IF(AF136&lt;&gt;"",MAX(X$3:X135)+1,"")</f>
        <v/>
      </c>
      <c r="Y136" t="str">
        <f>IF(AG136&lt;&gt;"",MAX(Y$3:Y135)+1,"")</f>
        <v/>
      </c>
      <c r="Z136" t="str">
        <f>IF(AH136&lt;&gt;"",MAX(Z$3:Z135)+1,"")</f>
        <v/>
      </c>
      <c r="AA136" t="str">
        <f>IF(AI136&lt;&gt;"",MAX(AA$3:AA135)+1,"")</f>
        <v/>
      </c>
      <c r="AB136" t="str">
        <f>IF(AJ136&lt;&gt;"",MAX(AB$3:AB135)+1,"")</f>
        <v/>
      </c>
      <c r="AC136" t="str">
        <f>IF(AK136&lt;&gt;"",MAX(AC$3:AC135)+1,"")</f>
        <v/>
      </c>
      <c r="AD136" t="str">
        <f>IF(AL136&lt;&gt;"",MAX(AD$3:AD135)+1,"")</f>
        <v/>
      </c>
      <c r="AF136" t="str">
        <f>IF(B136="","",IF(COUNTIF(AF$3:$AI135,B136)=0,B136,""))</f>
        <v/>
      </c>
      <c r="AG136" t="str">
        <f>IF(C136&lt;&gt;"",IF(B136="","",IF($B136='Determinazione classe'!$D$55,IF(COUNTIF(AG$3:$AG135,$C136)=0,$C136,""),"")),"")</f>
        <v/>
      </c>
      <c r="AH136" t="str">
        <f>IF(D136&lt;&gt;"",IF(B136="","",IF(AND($B136='Determinazione classe'!$D$55,$C136='Determinazione classe'!$D$56),IF(COUNTIF(AH$3:AH135,$D136)=0,$D136,""),"")),"")</f>
        <v/>
      </c>
      <c r="AI136" t="str">
        <f>IF(E136&lt;&gt;"",IF(B136="","",IF(AND($B136='Determinazione classe'!$D$55,$C136='Determinazione classe'!$D$56,$D136='Determinazione classe'!$D$57),IF(COUNTIF(AI$3:AI135,$E136)=0,$E136,""),"")),"")</f>
        <v/>
      </c>
      <c r="AJ136" t="str">
        <f>IF(F136&lt;&gt;"",IF(B136="","",IF(AND($B136='Determinazione classe'!$D$55,$C136='Determinazione classe'!$D$56,$D136='Determinazione classe'!$D$57,$E136='Determinazione classe'!$D$58),IF(COUNTIF(AJ$3:AJ135,$F136)=0,$F136,""),"")),"")</f>
        <v/>
      </c>
      <c r="AK136" t="str">
        <f>IF(G136&lt;&gt;"",IF(B136="","",IF(AND($B136='Determinazione classe'!$D$55,$C136='Determinazione classe'!$D$56,$D136='Determinazione classe'!$D$57,$E136='Determinazione classe'!$D$58,$F136='Determinazione classe'!$D$59),IF(COUNTIF(AK$3:AK135,$G136)=0,$G136,""),"")),"")</f>
        <v/>
      </c>
      <c r="AL136" t="str">
        <f>IF(H136&lt;&gt;"",IF(B136="","",IF(AND($B136='Determinazione classe'!$D$55,$C136='Determinazione classe'!$D$56,$D136='Determinazione classe'!$D$57,$E136='Determinazione classe'!$D$58,$F136='Determinazione classe'!$D$59,$G136='Determinazione classe'!$D$60),IF(COUNTIF(AL$3:AL135,$H136)=0,$H136,""),"")),"")</f>
        <v/>
      </c>
      <c r="AR136">
        <f t="shared" si="60"/>
        <v>134</v>
      </c>
      <c r="AS136" s="375" t="str">
        <f t="shared" si="51"/>
        <v/>
      </c>
      <c r="AT136" s="375" t="str">
        <f t="shared" si="52"/>
        <v/>
      </c>
      <c r="AU136" s="375" t="str">
        <f t="shared" si="53"/>
        <v/>
      </c>
      <c r="AV136" s="375" t="str">
        <f t="shared" si="54"/>
        <v/>
      </c>
      <c r="AW136" s="375" t="str">
        <f t="shared" si="55"/>
        <v/>
      </c>
      <c r="AX136" s="375" t="str">
        <f t="shared" si="56"/>
        <v/>
      </c>
      <c r="AY136" s="375" t="str">
        <f t="shared" si="57"/>
        <v/>
      </c>
      <c r="BC136" t="str">
        <f>IF(BK136&lt;&gt;"",MAX(BC$3:BC135)+1,"")</f>
        <v/>
      </c>
      <c r="BD136" t="str">
        <f>IF(BL136&lt;&gt;"",MAX(BD$3:BD135)+1,"")</f>
        <v/>
      </c>
      <c r="BE136" t="str">
        <f>IF(BM136&lt;&gt;"",MAX(BE$3:BE135)+1,"")</f>
        <v/>
      </c>
      <c r="BF136" t="str">
        <f>IF(BN136&lt;&gt;"",MAX(BF$3:BF135)+1,"")</f>
        <v/>
      </c>
      <c r="BG136" t="str">
        <f>IF(BO136&lt;&gt;"",MAX(BG$3:BG135)+1,"")</f>
        <v/>
      </c>
      <c r="BH136" t="str">
        <f>IF(BP136&lt;&gt;"",MAX(BH$3:BH135)+1,"")</f>
        <v/>
      </c>
      <c r="BI136" t="str">
        <f>IF(BQ136&lt;&gt;"",MAX(BI$3:BI135)+1,"")</f>
        <v/>
      </c>
      <c r="BK136" t="str">
        <f>IF(B136&lt;&gt;"",IF(COUNTIF(BK$3:BK135,B136)&gt;0,"",B136),"")</f>
        <v/>
      </c>
      <c r="BL136" t="str">
        <f>IF(C136&lt;&gt;"",IF(COUNTIF(BL$3:BL135,C136)&gt;0,"",C136),"")</f>
        <v/>
      </c>
      <c r="BM136" t="str">
        <f>IF(D136&lt;&gt;"",IF(COUNTIF(BM$3:BM135,D136)&gt;0,"",D136),"")</f>
        <v/>
      </c>
      <c r="BN136" t="str">
        <f>IF(E136&lt;&gt;"",IF(COUNTIF(BN$3:BN135,E136)&gt;0,"",E136),"")</f>
        <v/>
      </c>
      <c r="BO136" t="str">
        <f>IF(F136&lt;&gt;"",IF(COUNTIF(BO$3:BO135,F136)&gt;0,"",F136),"")</f>
        <v/>
      </c>
      <c r="BP136" t="str">
        <f>IF(G136&lt;&gt;"",IF(COUNTIF(BP$3:BP135,G136)&gt;0,"",G136),"")</f>
        <v/>
      </c>
      <c r="BQ136" t="str">
        <f>IF(H136&lt;&gt;"",IF(COUNTIF(BQ$3:BQ135,H136)&gt;0,"",H136),"")</f>
        <v/>
      </c>
    </row>
    <row r="137" spans="1:69" x14ac:dyDescent="0.2">
      <c r="A137" s="342" t="str">
        <f t="shared" si="45"/>
        <v/>
      </c>
      <c r="B137" s="345"/>
      <c r="C137" s="345"/>
      <c r="D137" s="345"/>
      <c r="E137" s="345"/>
      <c r="F137" s="345"/>
      <c r="G137" s="345"/>
      <c r="H137" s="345"/>
      <c r="I137" s="533"/>
      <c r="J137" s="516"/>
      <c r="K137" s="516"/>
      <c r="L137" s="531"/>
      <c r="M137" s="534"/>
      <c r="O137">
        <f t="shared" si="58"/>
        <v>135</v>
      </c>
      <c r="P137" s="375" t="str">
        <f t="shared" si="59"/>
        <v/>
      </c>
      <c r="Q137" s="375" t="str">
        <f t="shared" si="46"/>
        <v/>
      </c>
      <c r="R137" s="375" t="str">
        <f t="shared" si="47"/>
        <v/>
      </c>
      <c r="S137" s="375" t="str">
        <f t="shared" si="44"/>
        <v/>
      </c>
      <c r="T137" s="375" t="str">
        <f t="shared" si="48"/>
        <v/>
      </c>
      <c r="U137" s="375" t="str">
        <f t="shared" si="49"/>
        <v/>
      </c>
      <c r="V137" s="375" t="str">
        <f t="shared" si="50"/>
        <v/>
      </c>
      <c r="X137" t="str">
        <f>IF(AF137&lt;&gt;"",MAX(X$3:X136)+1,"")</f>
        <v/>
      </c>
      <c r="Y137" t="str">
        <f>IF(AG137&lt;&gt;"",MAX(Y$3:Y136)+1,"")</f>
        <v/>
      </c>
      <c r="Z137" t="str">
        <f>IF(AH137&lt;&gt;"",MAX(Z$3:Z136)+1,"")</f>
        <v/>
      </c>
      <c r="AA137" t="str">
        <f>IF(AI137&lt;&gt;"",MAX(AA$3:AA136)+1,"")</f>
        <v/>
      </c>
      <c r="AB137" t="str">
        <f>IF(AJ137&lt;&gt;"",MAX(AB$3:AB136)+1,"")</f>
        <v/>
      </c>
      <c r="AC137" t="str">
        <f>IF(AK137&lt;&gt;"",MAX(AC$3:AC136)+1,"")</f>
        <v/>
      </c>
      <c r="AD137" t="str">
        <f>IF(AL137&lt;&gt;"",MAX(AD$3:AD136)+1,"")</f>
        <v/>
      </c>
      <c r="AF137" t="str">
        <f>IF(B137="","",IF(COUNTIF(AF$3:$AI136,B137)=0,B137,""))</f>
        <v/>
      </c>
      <c r="AG137" t="str">
        <f>IF(C137&lt;&gt;"",IF(B137="","",IF($B137='Determinazione classe'!$D$55,IF(COUNTIF(AG$3:$AG136,$C137)=0,$C137,""),"")),"")</f>
        <v/>
      </c>
      <c r="AH137" t="str">
        <f>IF(D137&lt;&gt;"",IF(B137="","",IF(AND($B137='Determinazione classe'!$D$55,$C137='Determinazione classe'!$D$56),IF(COUNTIF(AH$3:AH136,$D137)=0,$D137,""),"")),"")</f>
        <v/>
      </c>
      <c r="AI137" t="str">
        <f>IF(E137&lt;&gt;"",IF(B137="","",IF(AND($B137='Determinazione classe'!$D$55,$C137='Determinazione classe'!$D$56,$D137='Determinazione classe'!$D$57),IF(COUNTIF(AI$3:AI136,$E137)=0,$E137,""),"")),"")</f>
        <v/>
      </c>
      <c r="AJ137" t="str">
        <f>IF(F137&lt;&gt;"",IF(B137="","",IF(AND($B137='Determinazione classe'!$D$55,$C137='Determinazione classe'!$D$56,$D137='Determinazione classe'!$D$57,$E137='Determinazione classe'!$D$58),IF(COUNTIF(AJ$3:AJ136,$F137)=0,$F137,""),"")),"")</f>
        <v/>
      </c>
      <c r="AK137" t="str">
        <f>IF(G137&lt;&gt;"",IF(B137="","",IF(AND($B137='Determinazione classe'!$D$55,$C137='Determinazione classe'!$D$56,$D137='Determinazione classe'!$D$57,$E137='Determinazione classe'!$D$58,$F137='Determinazione classe'!$D$59),IF(COUNTIF(AK$3:AK136,$G137)=0,$G137,""),"")),"")</f>
        <v/>
      </c>
      <c r="AL137" t="str">
        <f>IF(H137&lt;&gt;"",IF(B137="","",IF(AND($B137='Determinazione classe'!$D$55,$C137='Determinazione classe'!$D$56,$D137='Determinazione classe'!$D$57,$E137='Determinazione classe'!$D$58,$F137='Determinazione classe'!$D$59,$G137='Determinazione classe'!$D$60),IF(COUNTIF(AL$3:AL136,$H137)=0,$H137,""),"")),"")</f>
        <v/>
      </c>
      <c r="AR137">
        <f t="shared" si="60"/>
        <v>135</v>
      </c>
      <c r="AS137" s="375" t="str">
        <f t="shared" si="51"/>
        <v/>
      </c>
      <c r="AT137" s="375" t="str">
        <f t="shared" si="52"/>
        <v/>
      </c>
      <c r="AU137" s="375" t="str">
        <f t="shared" si="53"/>
        <v/>
      </c>
      <c r="AV137" s="375" t="str">
        <f t="shared" si="54"/>
        <v/>
      </c>
      <c r="AW137" s="375" t="str">
        <f t="shared" si="55"/>
        <v/>
      </c>
      <c r="AX137" s="375" t="str">
        <f t="shared" si="56"/>
        <v/>
      </c>
      <c r="AY137" s="375" t="str">
        <f t="shared" si="57"/>
        <v/>
      </c>
      <c r="BC137" t="str">
        <f>IF(BK137&lt;&gt;"",MAX(BC$3:BC136)+1,"")</f>
        <v/>
      </c>
      <c r="BD137" t="str">
        <f>IF(BL137&lt;&gt;"",MAX(BD$3:BD136)+1,"")</f>
        <v/>
      </c>
      <c r="BE137" t="str">
        <f>IF(BM137&lt;&gt;"",MAX(BE$3:BE136)+1,"")</f>
        <v/>
      </c>
      <c r="BF137" t="str">
        <f>IF(BN137&lt;&gt;"",MAX(BF$3:BF136)+1,"")</f>
        <v/>
      </c>
      <c r="BG137" t="str">
        <f>IF(BO137&lt;&gt;"",MAX(BG$3:BG136)+1,"")</f>
        <v/>
      </c>
      <c r="BH137" t="str">
        <f>IF(BP137&lt;&gt;"",MAX(BH$3:BH136)+1,"")</f>
        <v/>
      </c>
      <c r="BI137" t="str">
        <f>IF(BQ137&lt;&gt;"",MAX(BI$3:BI136)+1,"")</f>
        <v/>
      </c>
      <c r="BK137" t="str">
        <f>IF(B137&lt;&gt;"",IF(COUNTIF(BK$3:BK136,B137)&gt;0,"",B137),"")</f>
        <v/>
      </c>
      <c r="BL137" t="str">
        <f>IF(C137&lt;&gt;"",IF(COUNTIF(BL$3:BL136,C137)&gt;0,"",C137),"")</f>
        <v/>
      </c>
      <c r="BM137" t="str">
        <f>IF(D137&lt;&gt;"",IF(COUNTIF(BM$3:BM136,D137)&gt;0,"",D137),"")</f>
        <v/>
      </c>
      <c r="BN137" t="str">
        <f>IF(E137&lt;&gt;"",IF(COUNTIF(BN$3:BN136,E137)&gt;0,"",E137),"")</f>
        <v/>
      </c>
      <c r="BO137" t="str">
        <f>IF(F137&lt;&gt;"",IF(COUNTIF(BO$3:BO136,F137)&gt;0,"",F137),"")</f>
        <v/>
      </c>
      <c r="BP137" t="str">
        <f>IF(G137&lt;&gt;"",IF(COUNTIF(BP$3:BP136,G137)&gt;0,"",G137),"")</f>
        <v/>
      </c>
      <c r="BQ137" t="str">
        <f>IF(H137&lt;&gt;"",IF(COUNTIF(BQ$3:BQ136,H137)&gt;0,"",H137),"")</f>
        <v/>
      </c>
    </row>
    <row r="138" spans="1:69" x14ac:dyDescent="0.2">
      <c r="A138" s="342" t="str">
        <f t="shared" si="45"/>
        <v/>
      </c>
      <c r="B138" s="345"/>
      <c r="C138" s="345"/>
      <c r="D138" s="345"/>
      <c r="E138" s="345"/>
      <c r="F138" s="345"/>
      <c r="G138" s="345"/>
      <c r="H138" s="345"/>
      <c r="I138" s="533"/>
      <c r="J138" s="516"/>
      <c r="K138" s="516"/>
      <c r="L138" s="531"/>
      <c r="M138" s="534"/>
      <c r="O138">
        <f t="shared" si="58"/>
        <v>136</v>
      </c>
      <c r="P138" s="375" t="str">
        <f t="shared" si="59"/>
        <v/>
      </c>
      <c r="Q138" s="375" t="str">
        <f t="shared" si="46"/>
        <v/>
      </c>
      <c r="R138" s="375" t="str">
        <f t="shared" si="47"/>
        <v/>
      </c>
      <c r="S138" s="375" t="str">
        <f t="shared" si="44"/>
        <v/>
      </c>
      <c r="T138" s="375" t="str">
        <f t="shared" si="48"/>
        <v/>
      </c>
      <c r="U138" s="375" t="str">
        <f t="shared" si="49"/>
        <v/>
      </c>
      <c r="V138" s="375" t="str">
        <f t="shared" si="50"/>
        <v/>
      </c>
      <c r="X138" t="str">
        <f>IF(AF138&lt;&gt;"",MAX(X$3:X137)+1,"")</f>
        <v/>
      </c>
      <c r="Y138" t="str">
        <f>IF(AG138&lt;&gt;"",MAX(Y$3:Y137)+1,"")</f>
        <v/>
      </c>
      <c r="Z138" t="str">
        <f>IF(AH138&lt;&gt;"",MAX(Z$3:Z137)+1,"")</f>
        <v/>
      </c>
      <c r="AA138" t="str">
        <f>IF(AI138&lt;&gt;"",MAX(AA$3:AA137)+1,"")</f>
        <v/>
      </c>
      <c r="AB138" t="str">
        <f>IF(AJ138&lt;&gt;"",MAX(AB$3:AB137)+1,"")</f>
        <v/>
      </c>
      <c r="AC138" t="str">
        <f>IF(AK138&lt;&gt;"",MAX(AC$3:AC137)+1,"")</f>
        <v/>
      </c>
      <c r="AD138" t="str">
        <f>IF(AL138&lt;&gt;"",MAX(AD$3:AD137)+1,"")</f>
        <v/>
      </c>
      <c r="AF138" t="str">
        <f>IF(B138="","",IF(COUNTIF(AF$3:$AI137,B138)=0,B138,""))</f>
        <v/>
      </c>
      <c r="AG138" t="str">
        <f>IF(C138&lt;&gt;"",IF(B138="","",IF($B138='Determinazione classe'!$D$55,IF(COUNTIF(AG$3:$AG137,$C138)=0,$C138,""),"")),"")</f>
        <v/>
      </c>
      <c r="AH138" t="str">
        <f>IF(D138&lt;&gt;"",IF(B138="","",IF(AND($B138='Determinazione classe'!$D$55,$C138='Determinazione classe'!$D$56),IF(COUNTIF(AH$3:AH137,$D138)=0,$D138,""),"")),"")</f>
        <v/>
      </c>
      <c r="AI138" t="str">
        <f>IF(E138&lt;&gt;"",IF(B138="","",IF(AND($B138='Determinazione classe'!$D$55,$C138='Determinazione classe'!$D$56,$D138='Determinazione classe'!$D$57),IF(COUNTIF(AI$3:AI137,$E138)=0,$E138,""),"")),"")</f>
        <v/>
      </c>
      <c r="AJ138" t="str">
        <f>IF(F138&lt;&gt;"",IF(B138="","",IF(AND($B138='Determinazione classe'!$D$55,$C138='Determinazione classe'!$D$56,$D138='Determinazione classe'!$D$57,$E138='Determinazione classe'!$D$58),IF(COUNTIF(AJ$3:AJ137,$F138)=0,$F138,""),"")),"")</f>
        <v/>
      </c>
      <c r="AK138" t="str">
        <f>IF(G138&lt;&gt;"",IF(B138="","",IF(AND($B138='Determinazione classe'!$D$55,$C138='Determinazione classe'!$D$56,$D138='Determinazione classe'!$D$57,$E138='Determinazione classe'!$D$58,$F138='Determinazione classe'!$D$59),IF(COUNTIF(AK$3:AK137,$G138)=0,$G138,""),"")),"")</f>
        <v/>
      </c>
      <c r="AL138" t="str">
        <f>IF(H138&lt;&gt;"",IF(B138="","",IF(AND($B138='Determinazione classe'!$D$55,$C138='Determinazione classe'!$D$56,$D138='Determinazione classe'!$D$57,$E138='Determinazione classe'!$D$58,$F138='Determinazione classe'!$D$59,$G138='Determinazione classe'!$D$60),IF(COUNTIF(AL$3:AL137,$H138)=0,$H138,""),"")),"")</f>
        <v/>
      </c>
      <c r="AR138">
        <f t="shared" si="60"/>
        <v>136</v>
      </c>
      <c r="AS138" s="375" t="str">
        <f t="shared" si="51"/>
        <v/>
      </c>
      <c r="AT138" s="375" t="str">
        <f t="shared" si="52"/>
        <v/>
      </c>
      <c r="AU138" s="375" t="str">
        <f t="shared" si="53"/>
        <v/>
      </c>
      <c r="AV138" s="375" t="str">
        <f t="shared" si="54"/>
        <v/>
      </c>
      <c r="AW138" s="375" t="str">
        <f t="shared" si="55"/>
        <v/>
      </c>
      <c r="AX138" s="375" t="str">
        <f t="shared" si="56"/>
        <v/>
      </c>
      <c r="AY138" s="375" t="str">
        <f t="shared" si="57"/>
        <v/>
      </c>
      <c r="BC138" t="str">
        <f>IF(BK138&lt;&gt;"",MAX(BC$3:BC137)+1,"")</f>
        <v/>
      </c>
      <c r="BD138" t="str">
        <f>IF(BL138&lt;&gt;"",MAX(BD$3:BD137)+1,"")</f>
        <v/>
      </c>
      <c r="BE138" t="str">
        <f>IF(BM138&lt;&gt;"",MAX(BE$3:BE137)+1,"")</f>
        <v/>
      </c>
      <c r="BF138" t="str">
        <f>IF(BN138&lt;&gt;"",MAX(BF$3:BF137)+1,"")</f>
        <v/>
      </c>
      <c r="BG138" t="str">
        <f>IF(BO138&lt;&gt;"",MAX(BG$3:BG137)+1,"")</f>
        <v/>
      </c>
      <c r="BH138" t="str">
        <f>IF(BP138&lt;&gt;"",MAX(BH$3:BH137)+1,"")</f>
        <v/>
      </c>
      <c r="BI138" t="str">
        <f>IF(BQ138&lt;&gt;"",MAX(BI$3:BI137)+1,"")</f>
        <v/>
      </c>
      <c r="BK138" t="str">
        <f>IF(B138&lt;&gt;"",IF(COUNTIF(BK$3:BK137,B138)&gt;0,"",B138),"")</f>
        <v/>
      </c>
      <c r="BL138" t="str">
        <f>IF(C138&lt;&gt;"",IF(COUNTIF(BL$3:BL137,C138)&gt;0,"",C138),"")</f>
        <v/>
      </c>
      <c r="BM138" t="str">
        <f>IF(D138&lt;&gt;"",IF(COUNTIF(BM$3:BM137,D138)&gt;0,"",D138),"")</f>
        <v/>
      </c>
      <c r="BN138" t="str">
        <f>IF(E138&lt;&gt;"",IF(COUNTIF(BN$3:BN137,E138)&gt;0,"",E138),"")</f>
        <v/>
      </c>
      <c r="BO138" t="str">
        <f>IF(F138&lt;&gt;"",IF(COUNTIF(BO$3:BO137,F138)&gt;0,"",F138),"")</f>
        <v/>
      </c>
      <c r="BP138" t="str">
        <f>IF(G138&lt;&gt;"",IF(COUNTIF(BP$3:BP137,G138)&gt;0,"",G138),"")</f>
        <v/>
      </c>
      <c r="BQ138" t="str">
        <f>IF(H138&lt;&gt;"",IF(COUNTIF(BQ$3:BQ137,H138)&gt;0,"",H138),"")</f>
        <v/>
      </c>
    </row>
    <row r="139" spans="1:69" x14ac:dyDescent="0.2">
      <c r="A139" s="342" t="str">
        <f t="shared" si="45"/>
        <v/>
      </c>
      <c r="B139" s="345"/>
      <c r="C139" s="345"/>
      <c r="D139" s="345"/>
      <c r="E139" s="345"/>
      <c r="F139" s="345"/>
      <c r="G139" s="345"/>
      <c r="H139" s="345"/>
      <c r="I139" s="533"/>
      <c r="J139" s="516"/>
      <c r="K139" s="516"/>
      <c r="L139" s="531"/>
      <c r="M139" s="534"/>
      <c r="O139">
        <f t="shared" si="58"/>
        <v>137</v>
      </c>
      <c r="P139" s="375" t="str">
        <f t="shared" si="59"/>
        <v/>
      </c>
      <c r="Q139" s="375" t="str">
        <f t="shared" si="46"/>
        <v/>
      </c>
      <c r="R139" s="375" t="str">
        <f t="shared" si="47"/>
        <v/>
      </c>
      <c r="S139" s="375" t="str">
        <f t="shared" si="44"/>
        <v/>
      </c>
      <c r="T139" s="375" t="str">
        <f t="shared" si="48"/>
        <v/>
      </c>
      <c r="U139" s="375" t="str">
        <f t="shared" si="49"/>
        <v/>
      </c>
      <c r="V139" s="375" t="str">
        <f t="shared" si="50"/>
        <v/>
      </c>
      <c r="X139" t="str">
        <f>IF(AF139&lt;&gt;"",MAX(X$3:X138)+1,"")</f>
        <v/>
      </c>
      <c r="Y139" t="str">
        <f>IF(AG139&lt;&gt;"",MAX(Y$3:Y138)+1,"")</f>
        <v/>
      </c>
      <c r="Z139" t="str">
        <f>IF(AH139&lt;&gt;"",MAX(Z$3:Z138)+1,"")</f>
        <v/>
      </c>
      <c r="AA139" t="str">
        <f>IF(AI139&lt;&gt;"",MAX(AA$3:AA138)+1,"")</f>
        <v/>
      </c>
      <c r="AB139" t="str">
        <f>IF(AJ139&lt;&gt;"",MAX(AB$3:AB138)+1,"")</f>
        <v/>
      </c>
      <c r="AC139" t="str">
        <f>IF(AK139&lt;&gt;"",MAX(AC$3:AC138)+1,"")</f>
        <v/>
      </c>
      <c r="AD139" t="str">
        <f>IF(AL139&lt;&gt;"",MAX(AD$3:AD138)+1,"")</f>
        <v/>
      </c>
      <c r="AF139" t="str">
        <f>IF(B139="","",IF(COUNTIF(AF$3:$AI138,B139)=0,B139,""))</f>
        <v/>
      </c>
      <c r="AG139" t="str">
        <f>IF(C139&lt;&gt;"",IF(B139="","",IF($B139='Determinazione classe'!$D$55,IF(COUNTIF(AG$3:$AG138,$C139)=0,$C139,""),"")),"")</f>
        <v/>
      </c>
      <c r="AH139" t="str">
        <f>IF(D139&lt;&gt;"",IF(B139="","",IF(AND($B139='Determinazione classe'!$D$55,$C139='Determinazione classe'!$D$56),IF(COUNTIF(AH$3:AH138,$D139)=0,$D139,""),"")),"")</f>
        <v/>
      </c>
      <c r="AI139" t="str">
        <f>IF(E139&lt;&gt;"",IF(B139="","",IF(AND($B139='Determinazione classe'!$D$55,$C139='Determinazione classe'!$D$56,$D139='Determinazione classe'!$D$57),IF(COUNTIF(AI$3:AI138,$E139)=0,$E139,""),"")),"")</f>
        <v/>
      </c>
      <c r="AJ139" t="str">
        <f>IF(F139&lt;&gt;"",IF(B139="","",IF(AND($B139='Determinazione classe'!$D$55,$C139='Determinazione classe'!$D$56,$D139='Determinazione classe'!$D$57,$E139='Determinazione classe'!$D$58),IF(COUNTIF(AJ$3:AJ138,$F139)=0,$F139,""),"")),"")</f>
        <v/>
      </c>
      <c r="AK139" t="str">
        <f>IF(G139&lt;&gt;"",IF(B139="","",IF(AND($B139='Determinazione classe'!$D$55,$C139='Determinazione classe'!$D$56,$D139='Determinazione classe'!$D$57,$E139='Determinazione classe'!$D$58,$F139='Determinazione classe'!$D$59),IF(COUNTIF(AK$3:AK138,$G139)=0,$G139,""),"")),"")</f>
        <v/>
      </c>
      <c r="AL139" t="str">
        <f>IF(H139&lt;&gt;"",IF(B139="","",IF(AND($B139='Determinazione classe'!$D$55,$C139='Determinazione classe'!$D$56,$D139='Determinazione classe'!$D$57,$E139='Determinazione classe'!$D$58,$F139='Determinazione classe'!$D$59,$G139='Determinazione classe'!$D$60),IF(COUNTIF(AL$3:AL138,$H139)=0,$H139,""),"")),"")</f>
        <v/>
      </c>
      <c r="AR139">
        <f t="shared" si="60"/>
        <v>137</v>
      </c>
      <c r="AS139" s="375" t="str">
        <f t="shared" si="51"/>
        <v/>
      </c>
      <c r="AT139" s="375" t="str">
        <f t="shared" si="52"/>
        <v/>
      </c>
      <c r="AU139" s="375" t="str">
        <f t="shared" si="53"/>
        <v/>
      </c>
      <c r="AV139" s="375" t="str">
        <f t="shared" si="54"/>
        <v/>
      </c>
      <c r="AW139" s="375" t="str">
        <f t="shared" si="55"/>
        <v/>
      </c>
      <c r="AX139" s="375" t="str">
        <f t="shared" si="56"/>
        <v/>
      </c>
      <c r="AY139" s="375" t="str">
        <f t="shared" si="57"/>
        <v/>
      </c>
      <c r="BC139" t="str">
        <f>IF(BK139&lt;&gt;"",MAX(BC$3:BC138)+1,"")</f>
        <v/>
      </c>
      <c r="BD139" t="str">
        <f>IF(BL139&lt;&gt;"",MAX(BD$3:BD138)+1,"")</f>
        <v/>
      </c>
      <c r="BE139" t="str">
        <f>IF(BM139&lt;&gt;"",MAX(BE$3:BE138)+1,"")</f>
        <v/>
      </c>
      <c r="BF139" t="str">
        <f>IF(BN139&lt;&gt;"",MAX(BF$3:BF138)+1,"")</f>
        <v/>
      </c>
      <c r="BG139" t="str">
        <f>IF(BO139&lt;&gt;"",MAX(BG$3:BG138)+1,"")</f>
        <v/>
      </c>
      <c r="BH139" t="str">
        <f>IF(BP139&lt;&gt;"",MAX(BH$3:BH138)+1,"")</f>
        <v/>
      </c>
      <c r="BI139" t="str">
        <f>IF(BQ139&lt;&gt;"",MAX(BI$3:BI138)+1,"")</f>
        <v/>
      </c>
      <c r="BK139" t="str">
        <f>IF(B139&lt;&gt;"",IF(COUNTIF(BK$3:BK138,B139)&gt;0,"",B139),"")</f>
        <v/>
      </c>
      <c r="BL139" t="str">
        <f>IF(C139&lt;&gt;"",IF(COUNTIF(BL$3:BL138,C139)&gt;0,"",C139),"")</f>
        <v/>
      </c>
      <c r="BM139" t="str">
        <f>IF(D139&lt;&gt;"",IF(COUNTIF(BM$3:BM138,D139)&gt;0,"",D139),"")</f>
        <v/>
      </c>
      <c r="BN139" t="str">
        <f>IF(E139&lt;&gt;"",IF(COUNTIF(BN$3:BN138,E139)&gt;0,"",E139),"")</f>
        <v/>
      </c>
      <c r="BO139" t="str">
        <f>IF(F139&lt;&gt;"",IF(COUNTIF(BO$3:BO138,F139)&gt;0,"",F139),"")</f>
        <v/>
      </c>
      <c r="BP139" t="str">
        <f>IF(G139&lt;&gt;"",IF(COUNTIF(BP$3:BP138,G139)&gt;0,"",G139),"")</f>
        <v/>
      </c>
      <c r="BQ139" t="str">
        <f>IF(H139&lt;&gt;"",IF(COUNTIF(BQ$3:BQ138,H139)&gt;0,"",H139),"")</f>
        <v/>
      </c>
    </row>
    <row r="140" spans="1:69" x14ac:dyDescent="0.2">
      <c r="A140" s="342" t="str">
        <f t="shared" si="45"/>
        <v/>
      </c>
      <c r="B140" s="345"/>
      <c r="C140" s="345"/>
      <c r="D140" s="345"/>
      <c r="E140" s="345"/>
      <c r="F140" s="345"/>
      <c r="G140" s="345"/>
      <c r="H140" s="345"/>
      <c r="I140" s="533"/>
      <c r="J140" s="516"/>
      <c r="K140" s="516"/>
      <c r="L140" s="531"/>
      <c r="M140" s="534"/>
      <c r="O140">
        <f t="shared" si="58"/>
        <v>138</v>
      </c>
      <c r="P140" s="375" t="str">
        <f t="shared" si="59"/>
        <v/>
      </c>
      <c r="Q140" s="375" t="str">
        <f t="shared" si="46"/>
        <v/>
      </c>
      <c r="R140" s="375" t="str">
        <f t="shared" si="47"/>
        <v/>
      </c>
      <c r="S140" s="375" t="str">
        <f t="shared" si="44"/>
        <v/>
      </c>
      <c r="T140" s="375" t="str">
        <f t="shared" si="48"/>
        <v/>
      </c>
      <c r="U140" s="375" t="str">
        <f t="shared" si="49"/>
        <v/>
      </c>
      <c r="V140" s="375" t="str">
        <f t="shared" si="50"/>
        <v/>
      </c>
      <c r="X140" t="str">
        <f>IF(AF140&lt;&gt;"",MAX(X$3:X139)+1,"")</f>
        <v/>
      </c>
      <c r="Y140" t="str">
        <f>IF(AG140&lt;&gt;"",MAX(Y$3:Y139)+1,"")</f>
        <v/>
      </c>
      <c r="Z140" t="str">
        <f>IF(AH140&lt;&gt;"",MAX(Z$3:Z139)+1,"")</f>
        <v/>
      </c>
      <c r="AA140" t="str">
        <f>IF(AI140&lt;&gt;"",MAX(AA$3:AA139)+1,"")</f>
        <v/>
      </c>
      <c r="AB140" t="str">
        <f>IF(AJ140&lt;&gt;"",MAX(AB$3:AB139)+1,"")</f>
        <v/>
      </c>
      <c r="AC140" t="str">
        <f>IF(AK140&lt;&gt;"",MAX(AC$3:AC139)+1,"")</f>
        <v/>
      </c>
      <c r="AD140" t="str">
        <f>IF(AL140&lt;&gt;"",MAX(AD$3:AD139)+1,"")</f>
        <v/>
      </c>
      <c r="AF140" t="str">
        <f>IF(B140="","",IF(COUNTIF(AF$3:$AI139,B140)=0,B140,""))</f>
        <v/>
      </c>
      <c r="AG140" t="str">
        <f>IF(C140&lt;&gt;"",IF(B140="","",IF($B140='Determinazione classe'!$D$55,IF(COUNTIF(AG$3:$AG139,$C140)=0,$C140,""),"")),"")</f>
        <v/>
      </c>
      <c r="AH140" t="str">
        <f>IF(D140&lt;&gt;"",IF(B140="","",IF(AND($B140='Determinazione classe'!$D$55,$C140='Determinazione classe'!$D$56),IF(COUNTIF(AH$3:AH139,$D140)=0,$D140,""),"")),"")</f>
        <v/>
      </c>
      <c r="AI140" t="str">
        <f>IF(E140&lt;&gt;"",IF(B140="","",IF(AND($B140='Determinazione classe'!$D$55,$C140='Determinazione classe'!$D$56,$D140='Determinazione classe'!$D$57),IF(COUNTIF(AI$3:AI139,$E140)=0,$E140,""),"")),"")</f>
        <v/>
      </c>
      <c r="AJ140" t="str">
        <f>IF(F140&lt;&gt;"",IF(B140="","",IF(AND($B140='Determinazione classe'!$D$55,$C140='Determinazione classe'!$D$56,$D140='Determinazione classe'!$D$57,$E140='Determinazione classe'!$D$58),IF(COUNTIF(AJ$3:AJ139,$F140)=0,$F140,""),"")),"")</f>
        <v/>
      </c>
      <c r="AK140" t="str">
        <f>IF(G140&lt;&gt;"",IF(B140="","",IF(AND($B140='Determinazione classe'!$D$55,$C140='Determinazione classe'!$D$56,$D140='Determinazione classe'!$D$57,$E140='Determinazione classe'!$D$58,$F140='Determinazione classe'!$D$59),IF(COUNTIF(AK$3:AK139,$G140)=0,$G140,""),"")),"")</f>
        <v/>
      </c>
      <c r="AL140" t="str">
        <f>IF(H140&lt;&gt;"",IF(B140="","",IF(AND($B140='Determinazione classe'!$D$55,$C140='Determinazione classe'!$D$56,$D140='Determinazione classe'!$D$57,$E140='Determinazione classe'!$D$58,$F140='Determinazione classe'!$D$59,$G140='Determinazione classe'!$D$60),IF(COUNTIF(AL$3:AL139,$H140)=0,$H140,""),"")),"")</f>
        <v/>
      </c>
      <c r="AR140">
        <f t="shared" si="60"/>
        <v>138</v>
      </c>
      <c r="AS140" s="375" t="str">
        <f t="shared" si="51"/>
        <v/>
      </c>
      <c r="AT140" s="375" t="str">
        <f t="shared" si="52"/>
        <v/>
      </c>
      <c r="AU140" s="375" t="str">
        <f t="shared" si="53"/>
        <v/>
      </c>
      <c r="AV140" s="375" t="str">
        <f t="shared" si="54"/>
        <v/>
      </c>
      <c r="AW140" s="375" t="str">
        <f t="shared" si="55"/>
        <v/>
      </c>
      <c r="AX140" s="375" t="str">
        <f t="shared" si="56"/>
        <v/>
      </c>
      <c r="AY140" s="375" t="str">
        <f t="shared" si="57"/>
        <v/>
      </c>
      <c r="BC140" t="str">
        <f>IF(BK140&lt;&gt;"",MAX(BC$3:BC139)+1,"")</f>
        <v/>
      </c>
      <c r="BD140" t="str">
        <f>IF(BL140&lt;&gt;"",MAX(BD$3:BD139)+1,"")</f>
        <v/>
      </c>
      <c r="BE140" t="str">
        <f>IF(BM140&lt;&gt;"",MAX(BE$3:BE139)+1,"")</f>
        <v/>
      </c>
      <c r="BF140" t="str">
        <f>IF(BN140&lt;&gt;"",MAX(BF$3:BF139)+1,"")</f>
        <v/>
      </c>
      <c r="BG140" t="str">
        <f>IF(BO140&lt;&gt;"",MAX(BG$3:BG139)+1,"")</f>
        <v/>
      </c>
      <c r="BH140" t="str">
        <f>IF(BP140&lt;&gt;"",MAX(BH$3:BH139)+1,"")</f>
        <v/>
      </c>
      <c r="BI140" t="str">
        <f>IF(BQ140&lt;&gt;"",MAX(BI$3:BI139)+1,"")</f>
        <v/>
      </c>
      <c r="BK140" t="str">
        <f>IF(B140&lt;&gt;"",IF(COUNTIF(BK$3:BK139,B140)&gt;0,"",B140),"")</f>
        <v/>
      </c>
      <c r="BL140" t="str">
        <f>IF(C140&lt;&gt;"",IF(COUNTIF(BL$3:BL139,C140)&gt;0,"",C140),"")</f>
        <v/>
      </c>
      <c r="BM140" t="str">
        <f>IF(D140&lt;&gt;"",IF(COUNTIF(BM$3:BM139,D140)&gt;0,"",D140),"")</f>
        <v/>
      </c>
      <c r="BN140" t="str">
        <f>IF(E140&lt;&gt;"",IF(COUNTIF(BN$3:BN139,E140)&gt;0,"",E140),"")</f>
        <v/>
      </c>
      <c r="BO140" t="str">
        <f>IF(F140&lt;&gt;"",IF(COUNTIF(BO$3:BO139,F140)&gt;0,"",F140),"")</f>
        <v/>
      </c>
      <c r="BP140" t="str">
        <f>IF(G140&lt;&gt;"",IF(COUNTIF(BP$3:BP139,G140)&gt;0,"",G140),"")</f>
        <v/>
      </c>
      <c r="BQ140" t="str">
        <f>IF(H140&lt;&gt;"",IF(COUNTIF(BQ$3:BQ139,H140)&gt;0,"",H140),"")</f>
        <v/>
      </c>
    </row>
    <row r="141" spans="1:69" x14ac:dyDescent="0.2">
      <c r="A141" s="342" t="str">
        <f t="shared" si="45"/>
        <v/>
      </c>
      <c r="B141" s="345"/>
      <c r="C141" s="345"/>
      <c r="D141" s="345"/>
      <c r="E141" s="345"/>
      <c r="F141" s="345"/>
      <c r="G141" s="345"/>
      <c r="H141" s="345"/>
      <c r="I141" s="533"/>
      <c r="J141" s="516"/>
      <c r="K141" s="516"/>
      <c r="L141" s="531"/>
      <c r="M141" s="534"/>
      <c r="O141">
        <f t="shared" si="58"/>
        <v>139</v>
      </c>
      <c r="P141" s="375" t="str">
        <f t="shared" si="59"/>
        <v/>
      </c>
      <c r="Q141" s="375" t="str">
        <f t="shared" si="46"/>
        <v/>
      </c>
      <c r="R141" s="375" t="str">
        <f t="shared" si="47"/>
        <v/>
      </c>
      <c r="S141" s="375" t="str">
        <f t="shared" si="44"/>
        <v/>
      </c>
      <c r="T141" s="375" t="str">
        <f t="shared" si="48"/>
        <v/>
      </c>
      <c r="U141" s="375" t="str">
        <f t="shared" si="49"/>
        <v/>
      </c>
      <c r="V141" s="375" t="str">
        <f t="shared" si="50"/>
        <v/>
      </c>
      <c r="X141" t="str">
        <f>IF(AF141&lt;&gt;"",MAX(X$3:X140)+1,"")</f>
        <v/>
      </c>
      <c r="Y141" t="str">
        <f>IF(AG141&lt;&gt;"",MAX(Y$3:Y140)+1,"")</f>
        <v/>
      </c>
      <c r="Z141" t="str">
        <f>IF(AH141&lt;&gt;"",MAX(Z$3:Z140)+1,"")</f>
        <v/>
      </c>
      <c r="AA141" t="str">
        <f>IF(AI141&lt;&gt;"",MAX(AA$3:AA140)+1,"")</f>
        <v/>
      </c>
      <c r="AB141" t="str">
        <f>IF(AJ141&lt;&gt;"",MAX(AB$3:AB140)+1,"")</f>
        <v/>
      </c>
      <c r="AC141" t="str">
        <f>IF(AK141&lt;&gt;"",MAX(AC$3:AC140)+1,"")</f>
        <v/>
      </c>
      <c r="AD141" t="str">
        <f>IF(AL141&lt;&gt;"",MAX(AD$3:AD140)+1,"")</f>
        <v/>
      </c>
      <c r="AF141" t="str">
        <f>IF(B141="","",IF(COUNTIF(AF$3:$AI140,B141)=0,B141,""))</f>
        <v/>
      </c>
      <c r="AG141" t="str">
        <f>IF(C141&lt;&gt;"",IF(B141="","",IF($B141='Determinazione classe'!$D$55,IF(COUNTIF(AG$3:$AG140,$C141)=0,$C141,""),"")),"")</f>
        <v/>
      </c>
      <c r="AH141" t="str">
        <f>IF(D141&lt;&gt;"",IF(B141="","",IF(AND($B141='Determinazione classe'!$D$55,$C141='Determinazione classe'!$D$56),IF(COUNTIF(AH$3:AH140,$D141)=0,$D141,""),"")),"")</f>
        <v/>
      </c>
      <c r="AI141" t="str">
        <f>IF(E141&lt;&gt;"",IF(B141="","",IF(AND($B141='Determinazione classe'!$D$55,$C141='Determinazione classe'!$D$56,$D141='Determinazione classe'!$D$57),IF(COUNTIF(AI$3:AI140,$E141)=0,$E141,""),"")),"")</f>
        <v/>
      </c>
      <c r="AJ141" t="str">
        <f>IF(F141&lt;&gt;"",IF(B141="","",IF(AND($B141='Determinazione classe'!$D$55,$C141='Determinazione classe'!$D$56,$D141='Determinazione classe'!$D$57,$E141='Determinazione classe'!$D$58),IF(COUNTIF(AJ$3:AJ140,$F141)=0,$F141,""),"")),"")</f>
        <v/>
      </c>
      <c r="AK141" t="str">
        <f>IF(G141&lt;&gt;"",IF(B141="","",IF(AND($B141='Determinazione classe'!$D$55,$C141='Determinazione classe'!$D$56,$D141='Determinazione classe'!$D$57,$E141='Determinazione classe'!$D$58,$F141='Determinazione classe'!$D$59),IF(COUNTIF(AK$3:AK140,$G141)=0,$G141,""),"")),"")</f>
        <v/>
      </c>
      <c r="AL141" t="str">
        <f>IF(H141&lt;&gt;"",IF(B141="","",IF(AND($B141='Determinazione classe'!$D$55,$C141='Determinazione classe'!$D$56,$D141='Determinazione classe'!$D$57,$E141='Determinazione classe'!$D$58,$F141='Determinazione classe'!$D$59,$G141='Determinazione classe'!$D$60),IF(COUNTIF(AL$3:AL140,$H141)=0,$H141,""),"")),"")</f>
        <v/>
      </c>
      <c r="AR141">
        <f t="shared" si="60"/>
        <v>139</v>
      </c>
      <c r="AS141" s="375" t="str">
        <f t="shared" si="51"/>
        <v/>
      </c>
      <c r="AT141" s="375" t="str">
        <f t="shared" si="52"/>
        <v/>
      </c>
      <c r="AU141" s="375" t="str">
        <f t="shared" si="53"/>
        <v/>
      </c>
      <c r="AV141" s="375" t="str">
        <f t="shared" si="54"/>
        <v/>
      </c>
      <c r="AW141" s="375" t="str">
        <f t="shared" si="55"/>
        <v/>
      </c>
      <c r="AX141" s="375" t="str">
        <f t="shared" si="56"/>
        <v/>
      </c>
      <c r="AY141" s="375" t="str">
        <f t="shared" si="57"/>
        <v/>
      </c>
      <c r="BC141" t="str">
        <f>IF(BK141&lt;&gt;"",MAX(BC$3:BC140)+1,"")</f>
        <v/>
      </c>
      <c r="BD141" t="str">
        <f>IF(BL141&lt;&gt;"",MAX(BD$3:BD140)+1,"")</f>
        <v/>
      </c>
      <c r="BE141" t="str">
        <f>IF(BM141&lt;&gt;"",MAX(BE$3:BE140)+1,"")</f>
        <v/>
      </c>
      <c r="BF141" t="str">
        <f>IF(BN141&lt;&gt;"",MAX(BF$3:BF140)+1,"")</f>
        <v/>
      </c>
      <c r="BG141" t="str">
        <f>IF(BO141&lt;&gt;"",MAX(BG$3:BG140)+1,"")</f>
        <v/>
      </c>
      <c r="BH141" t="str">
        <f>IF(BP141&lt;&gt;"",MAX(BH$3:BH140)+1,"")</f>
        <v/>
      </c>
      <c r="BI141" t="str">
        <f>IF(BQ141&lt;&gt;"",MAX(BI$3:BI140)+1,"")</f>
        <v/>
      </c>
      <c r="BK141" t="str">
        <f>IF(B141&lt;&gt;"",IF(COUNTIF(BK$3:BK140,B141)&gt;0,"",B141),"")</f>
        <v/>
      </c>
      <c r="BL141" t="str">
        <f>IF(C141&lt;&gt;"",IF(COUNTIF(BL$3:BL140,C141)&gt;0,"",C141),"")</f>
        <v/>
      </c>
      <c r="BM141" t="str">
        <f>IF(D141&lt;&gt;"",IF(COUNTIF(BM$3:BM140,D141)&gt;0,"",D141),"")</f>
        <v/>
      </c>
      <c r="BN141" t="str">
        <f>IF(E141&lt;&gt;"",IF(COUNTIF(BN$3:BN140,E141)&gt;0,"",E141),"")</f>
        <v/>
      </c>
      <c r="BO141" t="str">
        <f>IF(F141&lt;&gt;"",IF(COUNTIF(BO$3:BO140,F141)&gt;0,"",F141),"")</f>
        <v/>
      </c>
      <c r="BP141" t="str">
        <f>IF(G141&lt;&gt;"",IF(COUNTIF(BP$3:BP140,G141)&gt;0,"",G141),"")</f>
        <v/>
      </c>
      <c r="BQ141" t="str">
        <f>IF(H141&lt;&gt;"",IF(COUNTIF(BQ$3:BQ140,H141)&gt;0,"",H141),"")</f>
        <v/>
      </c>
    </row>
    <row r="142" spans="1:69" x14ac:dyDescent="0.2">
      <c r="A142" s="342" t="str">
        <f t="shared" si="45"/>
        <v/>
      </c>
      <c r="B142" s="345"/>
      <c r="C142" s="345"/>
      <c r="D142" s="345"/>
      <c r="E142" s="345"/>
      <c r="F142" s="345"/>
      <c r="G142" s="345"/>
      <c r="H142" s="345"/>
      <c r="I142" s="533"/>
      <c r="J142" s="516"/>
      <c r="K142" s="516"/>
      <c r="L142" s="531"/>
      <c r="M142" s="534"/>
      <c r="O142">
        <f t="shared" si="58"/>
        <v>140</v>
      </c>
      <c r="P142" s="375" t="str">
        <f t="shared" si="59"/>
        <v/>
      </c>
      <c r="Q142" s="375" t="str">
        <f t="shared" si="46"/>
        <v/>
      </c>
      <c r="R142" s="375" t="str">
        <f t="shared" si="47"/>
        <v/>
      </c>
      <c r="S142" s="375" t="str">
        <f t="shared" si="44"/>
        <v/>
      </c>
      <c r="T142" s="375" t="str">
        <f t="shared" si="48"/>
        <v/>
      </c>
      <c r="U142" s="375" t="str">
        <f t="shared" si="49"/>
        <v/>
      </c>
      <c r="V142" s="375" t="str">
        <f t="shared" si="50"/>
        <v/>
      </c>
      <c r="X142" t="str">
        <f>IF(AF142&lt;&gt;"",MAX(X$3:X141)+1,"")</f>
        <v/>
      </c>
      <c r="Y142" t="str">
        <f>IF(AG142&lt;&gt;"",MAX(Y$3:Y141)+1,"")</f>
        <v/>
      </c>
      <c r="Z142" t="str">
        <f>IF(AH142&lt;&gt;"",MAX(Z$3:Z141)+1,"")</f>
        <v/>
      </c>
      <c r="AA142" t="str">
        <f>IF(AI142&lt;&gt;"",MAX(AA$3:AA141)+1,"")</f>
        <v/>
      </c>
      <c r="AB142" t="str">
        <f>IF(AJ142&lt;&gt;"",MAX(AB$3:AB141)+1,"")</f>
        <v/>
      </c>
      <c r="AC142" t="str">
        <f>IF(AK142&lt;&gt;"",MAX(AC$3:AC141)+1,"")</f>
        <v/>
      </c>
      <c r="AD142" t="str">
        <f>IF(AL142&lt;&gt;"",MAX(AD$3:AD141)+1,"")</f>
        <v/>
      </c>
      <c r="AF142" t="str">
        <f>IF(B142="","",IF(COUNTIF(AF$3:$AI141,B142)=0,B142,""))</f>
        <v/>
      </c>
      <c r="AG142" t="str">
        <f>IF(C142&lt;&gt;"",IF(B142="","",IF($B142='Determinazione classe'!$D$55,IF(COUNTIF(AG$3:$AG141,$C142)=0,$C142,""),"")),"")</f>
        <v/>
      </c>
      <c r="AH142" t="str">
        <f>IF(D142&lt;&gt;"",IF(B142="","",IF(AND($B142='Determinazione classe'!$D$55,$C142='Determinazione classe'!$D$56),IF(COUNTIF(AH$3:AH141,$D142)=0,$D142,""),"")),"")</f>
        <v/>
      </c>
      <c r="AI142" t="str">
        <f>IF(E142&lt;&gt;"",IF(B142="","",IF(AND($B142='Determinazione classe'!$D$55,$C142='Determinazione classe'!$D$56,$D142='Determinazione classe'!$D$57),IF(COUNTIF(AI$3:AI141,$E142)=0,$E142,""),"")),"")</f>
        <v/>
      </c>
      <c r="AJ142" t="str">
        <f>IF(F142&lt;&gt;"",IF(B142="","",IF(AND($B142='Determinazione classe'!$D$55,$C142='Determinazione classe'!$D$56,$D142='Determinazione classe'!$D$57,$E142='Determinazione classe'!$D$58),IF(COUNTIF(AJ$3:AJ141,$F142)=0,$F142,""),"")),"")</f>
        <v/>
      </c>
      <c r="AK142" t="str">
        <f>IF(G142&lt;&gt;"",IF(B142="","",IF(AND($B142='Determinazione classe'!$D$55,$C142='Determinazione classe'!$D$56,$D142='Determinazione classe'!$D$57,$E142='Determinazione classe'!$D$58,$F142='Determinazione classe'!$D$59),IF(COUNTIF(AK$3:AK141,$G142)=0,$G142,""),"")),"")</f>
        <v/>
      </c>
      <c r="AL142" t="str">
        <f>IF(H142&lt;&gt;"",IF(B142="","",IF(AND($B142='Determinazione classe'!$D$55,$C142='Determinazione classe'!$D$56,$D142='Determinazione classe'!$D$57,$E142='Determinazione classe'!$D$58,$F142='Determinazione classe'!$D$59,$G142='Determinazione classe'!$D$60),IF(COUNTIF(AL$3:AL141,$H142)=0,$H142,""),"")),"")</f>
        <v/>
      </c>
      <c r="AR142">
        <f t="shared" si="60"/>
        <v>140</v>
      </c>
      <c r="AS142" s="375" t="str">
        <f t="shared" si="51"/>
        <v/>
      </c>
      <c r="AT142" s="375" t="str">
        <f t="shared" si="52"/>
        <v/>
      </c>
      <c r="AU142" s="375" t="str">
        <f t="shared" si="53"/>
        <v/>
      </c>
      <c r="AV142" s="375" t="str">
        <f t="shared" si="54"/>
        <v/>
      </c>
      <c r="AW142" s="375" t="str">
        <f t="shared" si="55"/>
        <v/>
      </c>
      <c r="AX142" s="375" t="str">
        <f t="shared" si="56"/>
        <v/>
      </c>
      <c r="AY142" s="375" t="str">
        <f t="shared" si="57"/>
        <v/>
      </c>
      <c r="BC142" t="str">
        <f>IF(BK142&lt;&gt;"",MAX(BC$3:BC141)+1,"")</f>
        <v/>
      </c>
      <c r="BD142" t="str">
        <f>IF(BL142&lt;&gt;"",MAX(BD$3:BD141)+1,"")</f>
        <v/>
      </c>
      <c r="BE142" t="str">
        <f>IF(BM142&lt;&gt;"",MAX(BE$3:BE141)+1,"")</f>
        <v/>
      </c>
      <c r="BF142" t="str">
        <f>IF(BN142&lt;&gt;"",MAX(BF$3:BF141)+1,"")</f>
        <v/>
      </c>
      <c r="BG142" t="str">
        <f>IF(BO142&lt;&gt;"",MAX(BG$3:BG141)+1,"")</f>
        <v/>
      </c>
      <c r="BH142" t="str">
        <f>IF(BP142&lt;&gt;"",MAX(BH$3:BH141)+1,"")</f>
        <v/>
      </c>
      <c r="BI142" t="str">
        <f>IF(BQ142&lt;&gt;"",MAX(BI$3:BI141)+1,"")</f>
        <v/>
      </c>
      <c r="BK142" t="str">
        <f>IF(B142&lt;&gt;"",IF(COUNTIF(BK$3:BK141,B142)&gt;0,"",B142),"")</f>
        <v/>
      </c>
      <c r="BL142" t="str">
        <f>IF(C142&lt;&gt;"",IF(COUNTIF(BL$3:BL141,C142)&gt;0,"",C142),"")</f>
        <v/>
      </c>
      <c r="BM142" t="str">
        <f>IF(D142&lt;&gt;"",IF(COUNTIF(BM$3:BM141,D142)&gt;0,"",D142),"")</f>
        <v/>
      </c>
      <c r="BN142" t="str">
        <f>IF(E142&lt;&gt;"",IF(COUNTIF(BN$3:BN141,E142)&gt;0,"",E142),"")</f>
        <v/>
      </c>
      <c r="BO142" t="str">
        <f>IF(F142&lt;&gt;"",IF(COUNTIF(BO$3:BO141,F142)&gt;0,"",F142),"")</f>
        <v/>
      </c>
      <c r="BP142" t="str">
        <f>IF(G142&lt;&gt;"",IF(COUNTIF(BP$3:BP141,G142)&gt;0,"",G142),"")</f>
        <v/>
      </c>
      <c r="BQ142" t="str">
        <f>IF(H142&lt;&gt;"",IF(COUNTIF(BQ$3:BQ141,H142)&gt;0,"",H142),"")</f>
        <v/>
      </c>
    </row>
    <row r="143" spans="1:69" x14ac:dyDescent="0.2">
      <c r="A143" s="342" t="str">
        <f t="shared" si="45"/>
        <v/>
      </c>
      <c r="B143" s="345"/>
      <c r="C143" s="345"/>
      <c r="D143" s="345"/>
      <c r="E143" s="345"/>
      <c r="F143" s="345"/>
      <c r="G143" s="345"/>
      <c r="H143" s="345"/>
      <c r="I143" s="533"/>
      <c r="J143" s="516"/>
      <c r="K143" s="516"/>
      <c r="L143" s="531"/>
      <c r="M143" s="534"/>
      <c r="O143">
        <f t="shared" si="58"/>
        <v>141</v>
      </c>
      <c r="P143" s="375" t="str">
        <f t="shared" si="59"/>
        <v/>
      </c>
      <c r="Q143" s="375" t="str">
        <f t="shared" si="46"/>
        <v/>
      </c>
      <c r="R143" s="375" t="str">
        <f t="shared" si="47"/>
        <v/>
      </c>
      <c r="S143" s="375" t="str">
        <f t="shared" si="44"/>
        <v/>
      </c>
      <c r="T143" s="375" t="str">
        <f t="shared" si="48"/>
        <v/>
      </c>
      <c r="U143" s="375" t="str">
        <f t="shared" si="49"/>
        <v/>
      </c>
      <c r="V143" s="375" t="str">
        <f t="shared" si="50"/>
        <v/>
      </c>
      <c r="X143" t="str">
        <f>IF(AF143&lt;&gt;"",MAX(X$3:X142)+1,"")</f>
        <v/>
      </c>
      <c r="Y143" t="str">
        <f>IF(AG143&lt;&gt;"",MAX(Y$3:Y142)+1,"")</f>
        <v/>
      </c>
      <c r="Z143" t="str">
        <f>IF(AH143&lt;&gt;"",MAX(Z$3:Z142)+1,"")</f>
        <v/>
      </c>
      <c r="AA143" t="str">
        <f>IF(AI143&lt;&gt;"",MAX(AA$3:AA142)+1,"")</f>
        <v/>
      </c>
      <c r="AB143" t="str">
        <f>IF(AJ143&lt;&gt;"",MAX(AB$3:AB142)+1,"")</f>
        <v/>
      </c>
      <c r="AC143" t="str">
        <f>IF(AK143&lt;&gt;"",MAX(AC$3:AC142)+1,"")</f>
        <v/>
      </c>
      <c r="AD143" t="str">
        <f>IF(AL143&lt;&gt;"",MAX(AD$3:AD142)+1,"")</f>
        <v/>
      </c>
      <c r="AF143" t="str">
        <f>IF(B143="","",IF(COUNTIF(AF$3:$AI142,B143)=0,B143,""))</f>
        <v/>
      </c>
      <c r="AG143" t="str">
        <f>IF(C143&lt;&gt;"",IF(B143="","",IF($B143='Determinazione classe'!$D$55,IF(COUNTIF(AG$3:$AG142,$C143)=0,$C143,""),"")),"")</f>
        <v/>
      </c>
      <c r="AH143" t="str">
        <f>IF(D143&lt;&gt;"",IF(B143="","",IF(AND($B143='Determinazione classe'!$D$55,$C143='Determinazione classe'!$D$56),IF(COUNTIF(AH$3:AH142,$D143)=0,$D143,""),"")),"")</f>
        <v/>
      </c>
      <c r="AI143" t="str">
        <f>IF(E143&lt;&gt;"",IF(B143="","",IF(AND($B143='Determinazione classe'!$D$55,$C143='Determinazione classe'!$D$56,$D143='Determinazione classe'!$D$57),IF(COUNTIF(AI$3:AI142,$E143)=0,$E143,""),"")),"")</f>
        <v/>
      </c>
      <c r="AJ143" t="str">
        <f>IF(F143&lt;&gt;"",IF(B143="","",IF(AND($B143='Determinazione classe'!$D$55,$C143='Determinazione classe'!$D$56,$D143='Determinazione classe'!$D$57,$E143='Determinazione classe'!$D$58),IF(COUNTIF(AJ$3:AJ142,$F143)=0,$F143,""),"")),"")</f>
        <v/>
      </c>
      <c r="AK143" t="str">
        <f>IF(G143&lt;&gt;"",IF(B143="","",IF(AND($B143='Determinazione classe'!$D$55,$C143='Determinazione classe'!$D$56,$D143='Determinazione classe'!$D$57,$E143='Determinazione classe'!$D$58,$F143='Determinazione classe'!$D$59),IF(COUNTIF(AK$3:AK142,$G143)=0,$G143,""),"")),"")</f>
        <v/>
      </c>
      <c r="AL143" t="str">
        <f>IF(H143&lt;&gt;"",IF(B143="","",IF(AND($B143='Determinazione classe'!$D$55,$C143='Determinazione classe'!$D$56,$D143='Determinazione classe'!$D$57,$E143='Determinazione classe'!$D$58,$F143='Determinazione classe'!$D$59,$G143='Determinazione classe'!$D$60),IF(COUNTIF(AL$3:AL142,$H143)=0,$H143,""),"")),"")</f>
        <v/>
      </c>
      <c r="AR143">
        <f t="shared" si="60"/>
        <v>141</v>
      </c>
      <c r="AS143" s="375" t="str">
        <f t="shared" si="51"/>
        <v/>
      </c>
      <c r="AT143" s="375" t="str">
        <f t="shared" si="52"/>
        <v/>
      </c>
      <c r="AU143" s="375" t="str">
        <f t="shared" si="53"/>
        <v/>
      </c>
      <c r="AV143" s="375" t="str">
        <f t="shared" si="54"/>
        <v/>
      </c>
      <c r="AW143" s="375" t="str">
        <f t="shared" si="55"/>
        <v/>
      </c>
      <c r="AX143" s="375" t="str">
        <f t="shared" si="56"/>
        <v/>
      </c>
      <c r="AY143" s="375" t="str">
        <f t="shared" si="57"/>
        <v/>
      </c>
      <c r="BC143" t="str">
        <f>IF(BK143&lt;&gt;"",MAX(BC$3:BC142)+1,"")</f>
        <v/>
      </c>
      <c r="BD143" t="str">
        <f>IF(BL143&lt;&gt;"",MAX(BD$3:BD142)+1,"")</f>
        <v/>
      </c>
      <c r="BE143" t="str">
        <f>IF(BM143&lt;&gt;"",MAX(BE$3:BE142)+1,"")</f>
        <v/>
      </c>
      <c r="BF143" t="str">
        <f>IF(BN143&lt;&gt;"",MAX(BF$3:BF142)+1,"")</f>
        <v/>
      </c>
      <c r="BG143" t="str">
        <f>IF(BO143&lt;&gt;"",MAX(BG$3:BG142)+1,"")</f>
        <v/>
      </c>
      <c r="BH143" t="str">
        <f>IF(BP143&lt;&gt;"",MAX(BH$3:BH142)+1,"")</f>
        <v/>
      </c>
      <c r="BI143" t="str">
        <f>IF(BQ143&lt;&gt;"",MAX(BI$3:BI142)+1,"")</f>
        <v/>
      </c>
      <c r="BK143" t="str">
        <f>IF(B143&lt;&gt;"",IF(COUNTIF(BK$3:BK142,B143)&gt;0,"",B143),"")</f>
        <v/>
      </c>
      <c r="BL143" t="str">
        <f>IF(C143&lt;&gt;"",IF(COUNTIF(BL$3:BL142,C143)&gt;0,"",C143),"")</f>
        <v/>
      </c>
      <c r="BM143" t="str">
        <f>IF(D143&lt;&gt;"",IF(COUNTIF(BM$3:BM142,D143)&gt;0,"",D143),"")</f>
        <v/>
      </c>
      <c r="BN143" t="str">
        <f>IF(E143&lt;&gt;"",IF(COUNTIF(BN$3:BN142,E143)&gt;0,"",E143),"")</f>
        <v/>
      </c>
      <c r="BO143" t="str">
        <f>IF(F143&lt;&gt;"",IF(COUNTIF(BO$3:BO142,F143)&gt;0,"",F143),"")</f>
        <v/>
      </c>
      <c r="BP143" t="str">
        <f>IF(G143&lt;&gt;"",IF(COUNTIF(BP$3:BP142,G143)&gt;0,"",G143),"")</f>
        <v/>
      </c>
      <c r="BQ143" t="str">
        <f>IF(H143&lt;&gt;"",IF(COUNTIF(BQ$3:BQ142,H143)&gt;0,"",H143),"")</f>
        <v/>
      </c>
    </row>
    <row r="144" spans="1:69" x14ac:dyDescent="0.2">
      <c r="A144" s="342" t="str">
        <f t="shared" si="45"/>
        <v/>
      </c>
      <c r="B144" s="345"/>
      <c r="C144" s="345"/>
      <c r="D144" s="345"/>
      <c r="E144" s="345"/>
      <c r="F144" s="345"/>
      <c r="G144" s="345"/>
      <c r="H144" s="345"/>
      <c r="I144" s="533"/>
      <c r="J144" s="516"/>
      <c r="K144" s="516"/>
      <c r="L144" s="531"/>
      <c r="M144" s="534"/>
      <c r="O144">
        <f t="shared" si="58"/>
        <v>142</v>
      </c>
      <c r="P144" s="375" t="str">
        <f t="shared" si="59"/>
        <v/>
      </c>
      <c r="Q144" s="375" t="str">
        <f t="shared" si="46"/>
        <v/>
      </c>
      <c r="R144" s="375" t="str">
        <f t="shared" si="47"/>
        <v/>
      </c>
      <c r="S144" s="375" t="str">
        <f t="shared" si="44"/>
        <v/>
      </c>
      <c r="T144" s="375" t="str">
        <f t="shared" si="48"/>
        <v/>
      </c>
      <c r="U144" s="375" t="str">
        <f t="shared" si="49"/>
        <v/>
      </c>
      <c r="V144" s="375" t="str">
        <f t="shared" si="50"/>
        <v/>
      </c>
      <c r="X144" t="str">
        <f>IF(AF144&lt;&gt;"",MAX(X$3:X143)+1,"")</f>
        <v/>
      </c>
      <c r="Y144" t="str">
        <f>IF(AG144&lt;&gt;"",MAX(Y$3:Y143)+1,"")</f>
        <v/>
      </c>
      <c r="Z144" t="str">
        <f>IF(AH144&lt;&gt;"",MAX(Z$3:Z143)+1,"")</f>
        <v/>
      </c>
      <c r="AA144" t="str">
        <f>IF(AI144&lt;&gt;"",MAX(AA$3:AA143)+1,"")</f>
        <v/>
      </c>
      <c r="AB144" t="str">
        <f>IF(AJ144&lt;&gt;"",MAX(AB$3:AB143)+1,"")</f>
        <v/>
      </c>
      <c r="AC144" t="str">
        <f>IF(AK144&lt;&gt;"",MAX(AC$3:AC143)+1,"")</f>
        <v/>
      </c>
      <c r="AD144" t="str">
        <f>IF(AL144&lt;&gt;"",MAX(AD$3:AD143)+1,"")</f>
        <v/>
      </c>
      <c r="AF144" t="str">
        <f>IF(B144="","",IF(COUNTIF(AF$3:$AI143,B144)=0,B144,""))</f>
        <v/>
      </c>
      <c r="AG144" t="str">
        <f>IF(C144&lt;&gt;"",IF(B144="","",IF($B144='Determinazione classe'!$D$55,IF(COUNTIF(AG$3:$AG143,$C144)=0,$C144,""),"")),"")</f>
        <v/>
      </c>
      <c r="AH144" t="str">
        <f>IF(D144&lt;&gt;"",IF(B144="","",IF(AND($B144='Determinazione classe'!$D$55,$C144='Determinazione classe'!$D$56),IF(COUNTIF(AH$3:AH143,$D144)=0,$D144,""),"")),"")</f>
        <v/>
      </c>
      <c r="AI144" t="str">
        <f>IF(E144&lt;&gt;"",IF(B144="","",IF(AND($B144='Determinazione classe'!$D$55,$C144='Determinazione classe'!$D$56,$D144='Determinazione classe'!$D$57),IF(COUNTIF(AI$3:AI143,$E144)=0,$E144,""),"")),"")</f>
        <v/>
      </c>
      <c r="AJ144" t="str">
        <f>IF(F144&lt;&gt;"",IF(B144="","",IF(AND($B144='Determinazione classe'!$D$55,$C144='Determinazione classe'!$D$56,$D144='Determinazione classe'!$D$57,$E144='Determinazione classe'!$D$58),IF(COUNTIF(AJ$3:AJ143,$F144)=0,$F144,""),"")),"")</f>
        <v/>
      </c>
      <c r="AK144" t="str">
        <f>IF(G144&lt;&gt;"",IF(B144="","",IF(AND($B144='Determinazione classe'!$D$55,$C144='Determinazione classe'!$D$56,$D144='Determinazione classe'!$D$57,$E144='Determinazione classe'!$D$58,$F144='Determinazione classe'!$D$59),IF(COUNTIF(AK$3:AK143,$G144)=0,$G144,""),"")),"")</f>
        <v/>
      </c>
      <c r="AL144" t="str">
        <f>IF(H144&lt;&gt;"",IF(B144="","",IF(AND($B144='Determinazione classe'!$D$55,$C144='Determinazione classe'!$D$56,$D144='Determinazione classe'!$D$57,$E144='Determinazione classe'!$D$58,$F144='Determinazione classe'!$D$59,$G144='Determinazione classe'!$D$60),IF(COUNTIF(AL$3:AL143,$H144)=0,$H144,""),"")),"")</f>
        <v/>
      </c>
      <c r="AR144">
        <f t="shared" si="60"/>
        <v>142</v>
      </c>
      <c r="AS144" s="375" t="str">
        <f t="shared" si="51"/>
        <v/>
      </c>
      <c r="AT144" s="375" t="str">
        <f t="shared" si="52"/>
        <v/>
      </c>
      <c r="AU144" s="375" t="str">
        <f t="shared" si="53"/>
        <v/>
      </c>
      <c r="AV144" s="375" t="str">
        <f t="shared" si="54"/>
        <v/>
      </c>
      <c r="AW144" s="375" t="str">
        <f t="shared" si="55"/>
        <v/>
      </c>
      <c r="AX144" s="375" t="str">
        <f t="shared" si="56"/>
        <v/>
      </c>
      <c r="AY144" s="375" t="str">
        <f t="shared" si="57"/>
        <v/>
      </c>
      <c r="BC144" t="str">
        <f>IF(BK144&lt;&gt;"",MAX(BC$3:BC143)+1,"")</f>
        <v/>
      </c>
      <c r="BD144" t="str">
        <f>IF(BL144&lt;&gt;"",MAX(BD$3:BD143)+1,"")</f>
        <v/>
      </c>
      <c r="BE144" t="str">
        <f>IF(BM144&lt;&gt;"",MAX(BE$3:BE143)+1,"")</f>
        <v/>
      </c>
      <c r="BF144" t="str">
        <f>IF(BN144&lt;&gt;"",MAX(BF$3:BF143)+1,"")</f>
        <v/>
      </c>
      <c r="BG144" t="str">
        <f>IF(BO144&lt;&gt;"",MAX(BG$3:BG143)+1,"")</f>
        <v/>
      </c>
      <c r="BH144" t="str">
        <f>IF(BP144&lt;&gt;"",MAX(BH$3:BH143)+1,"")</f>
        <v/>
      </c>
      <c r="BI144" t="str">
        <f>IF(BQ144&lt;&gt;"",MAX(BI$3:BI143)+1,"")</f>
        <v/>
      </c>
      <c r="BK144" t="str">
        <f>IF(B144&lt;&gt;"",IF(COUNTIF(BK$3:BK143,B144)&gt;0,"",B144),"")</f>
        <v/>
      </c>
      <c r="BL144" t="str">
        <f>IF(C144&lt;&gt;"",IF(COUNTIF(BL$3:BL143,C144)&gt;0,"",C144),"")</f>
        <v/>
      </c>
      <c r="BM144" t="str">
        <f>IF(D144&lt;&gt;"",IF(COUNTIF(BM$3:BM143,D144)&gt;0,"",D144),"")</f>
        <v/>
      </c>
      <c r="BN144" t="str">
        <f>IF(E144&lt;&gt;"",IF(COUNTIF(BN$3:BN143,E144)&gt;0,"",E144),"")</f>
        <v/>
      </c>
      <c r="BO144" t="str">
        <f>IF(F144&lt;&gt;"",IF(COUNTIF(BO$3:BO143,F144)&gt;0,"",F144),"")</f>
        <v/>
      </c>
      <c r="BP144" t="str">
        <f>IF(G144&lt;&gt;"",IF(COUNTIF(BP$3:BP143,G144)&gt;0,"",G144),"")</f>
        <v/>
      </c>
      <c r="BQ144" t="str">
        <f>IF(H144&lt;&gt;"",IF(COUNTIF(BQ$3:BQ143,H144)&gt;0,"",H144),"")</f>
        <v/>
      </c>
    </row>
    <row r="145" spans="1:69" x14ac:dyDescent="0.2">
      <c r="A145" s="342" t="str">
        <f t="shared" si="45"/>
        <v/>
      </c>
      <c r="B145" s="345"/>
      <c r="C145" s="345"/>
      <c r="D145" s="345"/>
      <c r="E145" s="345"/>
      <c r="F145" s="345"/>
      <c r="G145" s="345"/>
      <c r="H145" s="345"/>
      <c r="I145" s="533"/>
      <c r="J145" s="516"/>
      <c r="K145" s="516"/>
      <c r="L145" s="531"/>
      <c r="M145" s="534"/>
      <c r="O145">
        <f t="shared" si="58"/>
        <v>143</v>
      </c>
      <c r="P145" s="375" t="str">
        <f t="shared" si="59"/>
        <v/>
      </c>
      <c r="Q145" s="375" t="str">
        <f t="shared" si="46"/>
        <v/>
      </c>
      <c r="R145" s="375" t="str">
        <f t="shared" si="47"/>
        <v/>
      </c>
      <c r="S145" s="375" t="str">
        <f t="shared" si="44"/>
        <v/>
      </c>
      <c r="T145" s="375" t="str">
        <f t="shared" si="48"/>
        <v/>
      </c>
      <c r="U145" s="375" t="str">
        <f t="shared" si="49"/>
        <v/>
      </c>
      <c r="V145" s="375" t="str">
        <f t="shared" si="50"/>
        <v/>
      </c>
      <c r="X145" t="str">
        <f>IF(AF145&lt;&gt;"",MAX(X$3:X144)+1,"")</f>
        <v/>
      </c>
      <c r="Y145" t="str">
        <f>IF(AG145&lt;&gt;"",MAX(Y$3:Y144)+1,"")</f>
        <v/>
      </c>
      <c r="Z145" t="str">
        <f>IF(AH145&lt;&gt;"",MAX(Z$3:Z144)+1,"")</f>
        <v/>
      </c>
      <c r="AA145" t="str">
        <f>IF(AI145&lt;&gt;"",MAX(AA$3:AA144)+1,"")</f>
        <v/>
      </c>
      <c r="AB145" t="str">
        <f>IF(AJ145&lt;&gt;"",MAX(AB$3:AB144)+1,"")</f>
        <v/>
      </c>
      <c r="AC145" t="str">
        <f>IF(AK145&lt;&gt;"",MAX(AC$3:AC144)+1,"")</f>
        <v/>
      </c>
      <c r="AD145" t="str">
        <f>IF(AL145&lt;&gt;"",MAX(AD$3:AD144)+1,"")</f>
        <v/>
      </c>
      <c r="AF145" t="str">
        <f>IF(B145="","",IF(COUNTIF(AF$3:$AI144,B145)=0,B145,""))</f>
        <v/>
      </c>
      <c r="AG145" t="str">
        <f>IF(C145&lt;&gt;"",IF(B145="","",IF($B145='Determinazione classe'!$D$55,IF(COUNTIF(AG$3:$AG144,$C145)=0,$C145,""),"")),"")</f>
        <v/>
      </c>
      <c r="AH145" t="str">
        <f>IF(D145&lt;&gt;"",IF(B145="","",IF(AND($B145='Determinazione classe'!$D$55,$C145='Determinazione classe'!$D$56),IF(COUNTIF(AH$3:AH144,$D145)=0,$D145,""),"")),"")</f>
        <v/>
      </c>
      <c r="AI145" t="str">
        <f>IF(E145&lt;&gt;"",IF(B145="","",IF(AND($B145='Determinazione classe'!$D$55,$C145='Determinazione classe'!$D$56,$D145='Determinazione classe'!$D$57),IF(COUNTIF(AI$3:AI144,$E145)=0,$E145,""),"")),"")</f>
        <v/>
      </c>
      <c r="AJ145" t="str">
        <f>IF(F145&lt;&gt;"",IF(B145="","",IF(AND($B145='Determinazione classe'!$D$55,$C145='Determinazione classe'!$D$56,$D145='Determinazione classe'!$D$57,$E145='Determinazione classe'!$D$58),IF(COUNTIF(AJ$3:AJ144,$F145)=0,$F145,""),"")),"")</f>
        <v/>
      </c>
      <c r="AK145" t="str">
        <f>IF(G145&lt;&gt;"",IF(B145="","",IF(AND($B145='Determinazione classe'!$D$55,$C145='Determinazione classe'!$D$56,$D145='Determinazione classe'!$D$57,$E145='Determinazione classe'!$D$58,$F145='Determinazione classe'!$D$59),IF(COUNTIF(AK$3:AK144,$G145)=0,$G145,""),"")),"")</f>
        <v/>
      </c>
      <c r="AL145" t="str">
        <f>IF(H145&lt;&gt;"",IF(B145="","",IF(AND($B145='Determinazione classe'!$D$55,$C145='Determinazione classe'!$D$56,$D145='Determinazione classe'!$D$57,$E145='Determinazione classe'!$D$58,$F145='Determinazione classe'!$D$59,$G145='Determinazione classe'!$D$60),IF(COUNTIF(AL$3:AL144,$H145)=0,$H145,""),"")),"")</f>
        <v/>
      </c>
      <c r="AR145">
        <f t="shared" si="60"/>
        <v>143</v>
      </c>
      <c r="AS145" s="375" t="str">
        <f t="shared" si="51"/>
        <v/>
      </c>
      <c r="AT145" s="375" t="str">
        <f t="shared" si="52"/>
        <v/>
      </c>
      <c r="AU145" s="375" t="str">
        <f t="shared" si="53"/>
        <v/>
      </c>
      <c r="AV145" s="375" t="str">
        <f t="shared" si="54"/>
        <v/>
      </c>
      <c r="AW145" s="375" t="str">
        <f t="shared" si="55"/>
        <v/>
      </c>
      <c r="AX145" s="375" t="str">
        <f t="shared" si="56"/>
        <v/>
      </c>
      <c r="AY145" s="375" t="str">
        <f t="shared" si="57"/>
        <v/>
      </c>
      <c r="BC145" t="str">
        <f>IF(BK145&lt;&gt;"",MAX(BC$3:BC144)+1,"")</f>
        <v/>
      </c>
      <c r="BD145" t="str">
        <f>IF(BL145&lt;&gt;"",MAX(BD$3:BD144)+1,"")</f>
        <v/>
      </c>
      <c r="BE145" t="str">
        <f>IF(BM145&lt;&gt;"",MAX(BE$3:BE144)+1,"")</f>
        <v/>
      </c>
      <c r="BF145" t="str">
        <f>IF(BN145&lt;&gt;"",MAX(BF$3:BF144)+1,"")</f>
        <v/>
      </c>
      <c r="BG145" t="str">
        <f>IF(BO145&lt;&gt;"",MAX(BG$3:BG144)+1,"")</f>
        <v/>
      </c>
      <c r="BH145" t="str">
        <f>IF(BP145&lt;&gt;"",MAX(BH$3:BH144)+1,"")</f>
        <v/>
      </c>
      <c r="BI145" t="str">
        <f>IF(BQ145&lt;&gt;"",MAX(BI$3:BI144)+1,"")</f>
        <v/>
      </c>
      <c r="BK145" t="str">
        <f>IF(B145&lt;&gt;"",IF(COUNTIF(BK$3:BK144,B145)&gt;0,"",B145),"")</f>
        <v/>
      </c>
      <c r="BL145" t="str">
        <f>IF(C145&lt;&gt;"",IF(COUNTIF(BL$3:BL144,C145)&gt;0,"",C145),"")</f>
        <v/>
      </c>
      <c r="BM145" t="str">
        <f>IF(D145&lt;&gt;"",IF(COUNTIF(BM$3:BM144,D145)&gt;0,"",D145),"")</f>
        <v/>
      </c>
      <c r="BN145" t="str">
        <f>IF(E145&lt;&gt;"",IF(COUNTIF(BN$3:BN144,E145)&gt;0,"",E145),"")</f>
        <v/>
      </c>
      <c r="BO145" t="str">
        <f>IF(F145&lt;&gt;"",IF(COUNTIF(BO$3:BO144,F145)&gt;0,"",F145),"")</f>
        <v/>
      </c>
      <c r="BP145" t="str">
        <f>IF(G145&lt;&gt;"",IF(COUNTIF(BP$3:BP144,G145)&gt;0,"",G145),"")</f>
        <v/>
      </c>
      <c r="BQ145" t="str">
        <f>IF(H145&lt;&gt;"",IF(COUNTIF(BQ$3:BQ144,H145)&gt;0,"",H145),"")</f>
        <v/>
      </c>
    </row>
    <row r="146" spans="1:69" x14ac:dyDescent="0.2">
      <c r="A146" s="342" t="str">
        <f t="shared" si="45"/>
        <v/>
      </c>
      <c r="B146" s="345"/>
      <c r="C146" s="345"/>
      <c r="D146" s="345"/>
      <c r="E146" s="345"/>
      <c r="F146" s="345"/>
      <c r="G146" s="345"/>
      <c r="H146" s="345"/>
      <c r="I146" s="533"/>
      <c r="J146" s="516"/>
      <c r="K146" s="516"/>
      <c r="L146" s="531"/>
      <c r="M146" s="534"/>
      <c r="O146">
        <f t="shared" si="58"/>
        <v>144</v>
      </c>
      <c r="P146" s="375" t="str">
        <f t="shared" si="59"/>
        <v/>
      </c>
      <c r="Q146" s="375" t="str">
        <f t="shared" si="46"/>
        <v/>
      </c>
      <c r="R146" s="375" t="str">
        <f t="shared" si="47"/>
        <v/>
      </c>
      <c r="S146" s="375" t="str">
        <f t="shared" si="44"/>
        <v/>
      </c>
      <c r="T146" s="375" t="str">
        <f t="shared" si="48"/>
        <v/>
      </c>
      <c r="U146" s="375" t="str">
        <f t="shared" si="49"/>
        <v/>
      </c>
      <c r="V146" s="375" t="str">
        <f t="shared" si="50"/>
        <v/>
      </c>
      <c r="X146" t="str">
        <f>IF(AF146&lt;&gt;"",MAX(X$3:X145)+1,"")</f>
        <v/>
      </c>
      <c r="Y146" t="str">
        <f>IF(AG146&lt;&gt;"",MAX(Y$3:Y145)+1,"")</f>
        <v/>
      </c>
      <c r="Z146" t="str">
        <f>IF(AH146&lt;&gt;"",MAX(Z$3:Z145)+1,"")</f>
        <v/>
      </c>
      <c r="AA146" t="str">
        <f>IF(AI146&lt;&gt;"",MAX(AA$3:AA145)+1,"")</f>
        <v/>
      </c>
      <c r="AB146" t="str">
        <f>IF(AJ146&lt;&gt;"",MAX(AB$3:AB145)+1,"")</f>
        <v/>
      </c>
      <c r="AC146" t="str">
        <f>IF(AK146&lt;&gt;"",MAX(AC$3:AC145)+1,"")</f>
        <v/>
      </c>
      <c r="AD146" t="str">
        <f>IF(AL146&lt;&gt;"",MAX(AD$3:AD145)+1,"")</f>
        <v/>
      </c>
      <c r="AF146" t="str">
        <f>IF(B146="","",IF(COUNTIF(AF$3:$AI145,B146)=0,B146,""))</f>
        <v/>
      </c>
      <c r="AG146" t="str">
        <f>IF(C146&lt;&gt;"",IF(B146="","",IF($B146='Determinazione classe'!$D$55,IF(COUNTIF(AG$3:$AG145,$C146)=0,$C146,""),"")),"")</f>
        <v/>
      </c>
      <c r="AH146" t="str">
        <f>IF(D146&lt;&gt;"",IF(B146="","",IF(AND($B146='Determinazione classe'!$D$55,$C146='Determinazione classe'!$D$56),IF(COUNTIF(AH$3:AH145,$D146)=0,$D146,""),"")),"")</f>
        <v/>
      </c>
      <c r="AI146" t="str">
        <f>IF(E146&lt;&gt;"",IF(B146="","",IF(AND($B146='Determinazione classe'!$D$55,$C146='Determinazione classe'!$D$56,$D146='Determinazione classe'!$D$57),IF(COUNTIF(AI$3:AI145,$E146)=0,$E146,""),"")),"")</f>
        <v/>
      </c>
      <c r="AJ146" t="str">
        <f>IF(F146&lt;&gt;"",IF(B146="","",IF(AND($B146='Determinazione classe'!$D$55,$C146='Determinazione classe'!$D$56,$D146='Determinazione classe'!$D$57,$E146='Determinazione classe'!$D$58),IF(COUNTIF(AJ$3:AJ145,$F146)=0,$F146,""),"")),"")</f>
        <v/>
      </c>
      <c r="AK146" t="str">
        <f>IF(G146&lt;&gt;"",IF(B146="","",IF(AND($B146='Determinazione classe'!$D$55,$C146='Determinazione classe'!$D$56,$D146='Determinazione classe'!$D$57,$E146='Determinazione classe'!$D$58,$F146='Determinazione classe'!$D$59),IF(COUNTIF(AK$3:AK145,$G146)=0,$G146,""),"")),"")</f>
        <v/>
      </c>
      <c r="AL146" t="str">
        <f>IF(H146&lt;&gt;"",IF(B146="","",IF(AND($B146='Determinazione classe'!$D$55,$C146='Determinazione classe'!$D$56,$D146='Determinazione classe'!$D$57,$E146='Determinazione classe'!$D$58,$F146='Determinazione classe'!$D$59,$G146='Determinazione classe'!$D$60),IF(COUNTIF(AL$3:AL145,$H146)=0,$H146,""),"")),"")</f>
        <v/>
      </c>
      <c r="AR146">
        <f t="shared" si="60"/>
        <v>144</v>
      </c>
      <c r="AS146" s="375" t="str">
        <f t="shared" si="51"/>
        <v/>
      </c>
      <c r="AT146" s="375" t="str">
        <f t="shared" si="52"/>
        <v/>
      </c>
      <c r="AU146" s="375" t="str">
        <f t="shared" si="53"/>
        <v/>
      </c>
      <c r="AV146" s="375" t="str">
        <f t="shared" si="54"/>
        <v/>
      </c>
      <c r="AW146" s="375" t="str">
        <f t="shared" si="55"/>
        <v/>
      </c>
      <c r="AX146" s="375" t="str">
        <f t="shared" si="56"/>
        <v/>
      </c>
      <c r="AY146" s="375" t="str">
        <f t="shared" si="57"/>
        <v/>
      </c>
      <c r="BC146" t="str">
        <f>IF(BK146&lt;&gt;"",MAX(BC$3:BC145)+1,"")</f>
        <v/>
      </c>
      <c r="BD146" t="str">
        <f>IF(BL146&lt;&gt;"",MAX(BD$3:BD145)+1,"")</f>
        <v/>
      </c>
      <c r="BE146" t="str">
        <f>IF(BM146&lt;&gt;"",MAX(BE$3:BE145)+1,"")</f>
        <v/>
      </c>
      <c r="BF146" t="str">
        <f>IF(BN146&lt;&gt;"",MAX(BF$3:BF145)+1,"")</f>
        <v/>
      </c>
      <c r="BG146" t="str">
        <f>IF(BO146&lt;&gt;"",MAX(BG$3:BG145)+1,"")</f>
        <v/>
      </c>
      <c r="BH146" t="str">
        <f>IF(BP146&lt;&gt;"",MAX(BH$3:BH145)+1,"")</f>
        <v/>
      </c>
      <c r="BI146" t="str">
        <f>IF(BQ146&lt;&gt;"",MAX(BI$3:BI145)+1,"")</f>
        <v/>
      </c>
      <c r="BK146" t="str">
        <f>IF(B146&lt;&gt;"",IF(COUNTIF(BK$3:BK145,B146)&gt;0,"",B146),"")</f>
        <v/>
      </c>
      <c r="BL146" t="str">
        <f>IF(C146&lt;&gt;"",IF(COUNTIF(BL$3:BL145,C146)&gt;0,"",C146),"")</f>
        <v/>
      </c>
      <c r="BM146" t="str">
        <f>IF(D146&lt;&gt;"",IF(COUNTIF(BM$3:BM145,D146)&gt;0,"",D146),"")</f>
        <v/>
      </c>
      <c r="BN146" t="str">
        <f>IF(E146&lt;&gt;"",IF(COUNTIF(BN$3:BN145,E146)&gt;0,"",E146),"")</f>
        <v/>
      </c>
      <c r="BO146" t="str">
        <f>IF(F146&lt;&gt;"",IF(COUNTIF(BO$3:BO145,F146)&gt;0,"",F146),"")</f>
        <v/>
      </c>
      <c r="BP146" t="str">
        <f>IF(G146&lt;&gt;"",IF(COUNTIF(BP$3:BP145,G146)&gt;0,"",G146),"")</f>
        <v/>
      </c>
      <c r="BQ146" t="str">
        <f>IF(H146&lt;&gt;"",IF(COUNTIF(BQ$3:BQ145,H146)&gt;0,"",H146),"")</f>
        <v/>
      </c>
    </row>
    <row r="147" spans="1:69" x14ac:dyDescent="0.2">
      <c r="A147" s="342" t="str">
        <f t="shared" ref="A147:A210" si="61">CONCATENATE(B147,C147,D147,E147,F147,G147,H147)</f>
        <v/>
      </c>
      <c r="B147" s="345"/>
      <c r="C147" s="345"/>
      <c r="D147" s="345"/>
      <c r="E147" s="345"/>
      <c r="F147" s="345"/>
      <c r="G147" s="345"/>
      <c r="H147" s="345"/>
      <c r="I147" s="533"/>
      <c r="J147" s="516"/>
      <c r="K147" s="516"/>
      <c r="L147" s="531"/>
      <c r="M147" s="534"/>
      <c r="O147">
        <f t="shared" si="58"/>
        <v>145</v>
      </c>
      <c r="P147" s="375" t="str">
        <f t="shared" si="59"/>
        <v/>
      </c>
      <c r="Q147" s="375" t="str">
        <f t="shared" si="46"/>
        <v/>
      </c>
      <c r="R147" s="375" t="str">
        <f t="shared" si="47"/>
        <v/>
      </c>
      <c r="S147" s="375" t="str">
        <f t="shared" ref="S147:S210" si="62">IFERROR(VLOOKUP($O147,AA:AI,9,FALSE),"")</f>
        <v/>
      </c>
      <c r="T147" s="375" t="str">
        <f t="shared" si="48"/>
        <v/>
      </c>
      <c r="U147" s="375" t="str">
        <f t="shared" si="49"/>
        <v/>
      </c>
      <c r="V147" s="375" t="str">
        <f t="shared" si="50"/>
        <v/>
      </c>
      <c r="X147" t="str">
        <f>IF(AF147&lt;&gt;"",MAX(X$3:X146)+1,"")</f>
        <v/>
      </c>
      <c r="Y147" t="str">
        <f>IF(AG147&lt;&gt;"",MAX(Y$3:Y146)+1,"")</f>
        <v/>
      </c>
      <c r="Z147" t="str">
        <f>IF(AH147&lt;&gt;"",MAX(Z$3:Z146)+1,"")</f>
        <v/>
      </c>
      <c r="AA147" t="str">
        <f>IF(AI147&lt;&gt;"",MAX(AA$3:AA146)+1,"")</f>
        <v/>
      </c>
      <c r="AB147" t="str">
        <f>IF(AJ147&lt;&gt;"",MAX(AB$3:AB146)+1,"")</f>
        <v/>
      </c>
      <c r="AC147" t="str">
        <f>IF(AK147&lt;&gt;"",MAX(AC$3:AC146)+1,"")</f>
        <v/>
      </c>
      <c r="AD147" t="str">
        <f>IF(AL147&lt;&gt;"",MAX(AD$3:AD146)+1,"")</f>
        <v/>
      </c>
      <c r="AF147" t="str">
        <f>IF(B147="","",IF(COUNTIF(AF$3:$AI146,B147)=0,B147,""))</f>
        <v/>
      </c>
      <c r="AG147" t="str">
        <f>IF(C147&lt;&gt;"",IF(B147="","",IF($B147='Determinazione classe'!$D$55,IF(COUNTIF(AG$3:$AG146,$C147)=0,$C147,""),"")),"")</f>
        <v/>
      </c>
      <c r="AH147" t="str">
        <f>IF(D147&lt;&gt;"",IF(B147="","",IF(AND($B147='Determinazione classe'!$D$55,$C147='Determinazione classe'!$D$56),IF(COUNTIF(AH$3:AH146,$D147)=0,$D147,""),"")),"")</f>
        <v/>
      </c>
      <c r="AI147" t="str">
        <f>IF(E147&lt;&gt;"",IF(B147="","",IF(AND($B147='Determinazione classe'!$D$55,$C147='Determinazione classe'!$D$56,$D147='Determinazione classe'!$D$57),IF(COUNTIF(AI$3:AI146,$E147)=0,$E147,""),"")),"")</f>
        <v/>
      </c>
      <c r="AJ147" t="str">
        <f>IF(F147&lt;&gt;"",IF(B147="","",IF(AND($B147='Determinazione classe'!$D$55,$C147='Determinazione classe'!$D$56,$D147='Determinazione classe'!$D$57,$E147='Determinazione classe'!$D$58),IF(COUNTIF(AJ$3:AJ146,$F147)=0,$F147,""),"")),"")</f>
        <v/>
      </c>
      <c r="AK147" t="str">
        <f>IF(G147&lt;&gt;"",IF(B147="","",IF(AND($B147='Determinazione classe'!$D$55,$C147='Determinazione classe'!$D$56,$D147='Determinazione classe'!$D$57,$E147='Determinazione classe'!$D$58,$F147='Determinazione classe'!$D$59),IF(COUNTIF(AK$3:AK146,$G147)=0,$G147,""),"")),"")</f>
        <v/>
      </c>
      <c r="AL147" t="str">
        <f>IF(H147&lt;&gt;"",IF(B147="","",IF(AND($B147='Determinazione classe'!$D$55,$C147='Determinazione classe'!$D$56,$D147='Determinazione classe'!$D$57,$E147='Determinazione classe'!$D$58,$F147='Determinazione classe'!$D$59,$G147='Determinazione classe'!$D$60),IF(COUNTIF(AL$3:AL146,$H147)=0,$H147,""),"")),"")</f>
        <v/>
      </c>
      <c r="AR147">
        <f t="shared" si="60"/>
        <v>145</v>
      </c>
      <c r="AS147" s="375" t="str">
        <f t="shared" si="51"/>
        <v/>
      </c>
      <c r="AT147" s="375" t="str">
        <f t="shared" si="52"/>
        <v/>
      </c>
      <c r="AU147" s="375" t="str">
        <f t="shared" si="53"/>
        <v/>
      </c>
      <c r="AV147" s="375" t="str">
        <f t="shared" si="54"/>
        <v/>
      </c>
      <c r="AW147" s="375" t="str">
        <f t="shared" si="55"/>
        <v/>
      </c>
      <c r="AX147" s="375" t="str">
        <f t="shared" si="56"/>
        <v/>
      </c>
      <c r="AY147" s="375" t="str">
        <f t="shared" si="57"/>
        <v/>
      </c>
      <c r="BC147" t="str">
        <f>IF(BK147&lt;&gt;"",MAX(BC$3:BC146)+1,"")</f>
        <v/>
      </c>
      <c r="BD147" t="str">
        <f>IF(BL147&lt;&gt;"",MAX(BD$3:BD146)+1,"")</f>
        <v/>
      </c>
      <c r="BE147" t="str">
        <f>IF(BM147&lt;&gt;"",MAX(BE$3:BE146)+1,"")</f>
        <v/>
      </c>
      <c r="BF147" t="str">
        <f>IF(BN147&lt;&gt;"",MAX(BF$3:BF146)+1,"")</f>
        <v/>
      </c>
      <c r="BG147" t="str">
        <f>IF(BO147&lt;&gt;"",MAX(BG$3:BG146)+1,"")</f>
        <v/>
      </c>
      <c r="BH147" t="str">
        <f>IF(BP147&lt;&gt;"",MAX(BH$3:BH146)+1,"")</f>
        <v/>
      </c>
      <c r="BI147" t="str">
        <f>IF(BQ147&lt;&gt;"",MAX(BI$3:BI146)+1,"")</f>
        <v/>
      </c>
      <c r="BK147" t="str">
        <f>IF(B147&lt;&gt;"",IF(COUNTIF(BK$3:BK146,B147)&gt;0,"",B147),"")</f>
        <v/>
      </c>
      <c r="BL147" t="str">
        <f>IF(C147&lt;&gt;"",IF(COUNTIF(BL$3:BL146,C147)&gt;0,"",C147),"")</f>
        <v/>
      </c>
      <c r="BM147" t="str">
        <f>IF(D147&lt;&gt;"",IF(COUNTIF(BM$3:BM146,D147)&gt;0,"",D147),"")</f>
        <v/>
      </c>
      <c r="BN147" t="str">
        <f>IF(E147&lt;&gt;"",IF(COUNTIF(BN$3:BN146,E147)&gt;0,"",E147),"")</f>
        <v/>
      </c>
      <c r="BO147" t="str">
        <f>IF(F147&lt;&gt;"",IF(COUNTIF(BO$3:BO146,F147)&gt;0,"",F147),"")</f>
        <v/>
      </c>
      <c r="BP147" t="str">
        <f>IF(G147&lt;&gt;"",IF(COUNTIF(BP$3:BP146,G147)&gt;0,"",G147),"")</f>
        <v/>
      </c>
      <c r="BQ147" t="str">
        <f>IF(H147&lt;&gt;"",IF(COUNTIF(BQ$3:BQ146,H147)&gt;0,"",H147),"")</f>
        <v/>
      </c>
    </row>
    <row r="148" spans="1:69" x14ac:dyDescent="0.2">
      <c r="A148" s="342" t="str">
        <f t="shared" si="61"/>
        <v/>
      </c>
      <c r="B148" s="345"/>
      <c r="C148" s="345"/>
      <c r="D148" s="345"/>
      <c r="E148" s="345"/>
      <c r="F148" s="345"/>
      <c r="G148" s="345"/>
      <c r="H148" s="345"/>
      <c r="I148" s="533"/>
      <c r="J148" s="516"/>
      <c r="K148" s="516"/>
      <c r="L148" s="531"/>
      <c r="M148" s="534"/>
      <c r="O148">
        <f t="shared" si="58"/>
        <v>146</v>
      </c>
      <c r="P148" s="375" t="str">
        <f t="shared" si="59"/>
        <v/>
      </c>
      <c r="Q148" s="375" t="str">
        <f t="shared" si="46"/>
        <v/>
      </c>
      <c r="R148" s="375" t="str">
        <f t="shared" si="47"/>
        <v/>
      </c>
      <c r="S148" s="375" t="str">
        <f t="shared" si="62"/>
        <v/>
      </c>
      <c r="T148" s="375" t="str">
        <f t="shared" si="48"/>
        <v/>
      </c>
      <c r="U148" s="375" t="str">
        <f t="shared" si="49"/>
        <v/>
      </c>
      <c r="V148" s="375" t="str">
        <f t="shared" si="50"/>
        <v/>
      </c>
      <c r="X148" t="str">
        <f>IF(AF148&lt;&gt;"",MAX(X$3:X147)+1,"")</f>
        <v/>
      </c>
      <c r="Y148" t="str">
        <f>IF(AG148&lt;&gt;"",MAX(Y$3:Y147)+1,"")</f>
        <v/>
      </c>
      <c r="Z148" t="str">
        <f>IF(AH148&lt;&gt;"",MAX(Z$3:Z147)+1,"")</f>
        <v/>
      </c>
      <c r="AA148" t="str">
        <f>IF(AI148&lt;&gt;"",MAX(AA$3:AA147)+1,"")</f>
        <v/>
      </c>
      <c r="AB148" t="str">
        <f>IF(AJ148&lt;&gt;"",MAX(AB$3:AB147)+1,"")</f>
        <v/>
      </c>
      <c r="AC148" t="str">
        <f>IF(AK148&lt;&gt;"",MAX(AC$3:AC147)+1,"")</f>
        <v/>
      </c>
      <c r="AD148" t="str">
        <f>IF(AL148&lt;&gt;"",MAX(AD$3:AD147)+1,"")</f>
        <v/>
      </c>
      <c r="AF148" t="str">
        <f>IF(B148="","",IF(COUNTIF(AF$3:$AI147,B148)=0,B148,""))</f>
        <v/>
      </c>
      <c r="AG148" t="str">
        <f>IF(C148&lt;&gt;"",IF(B148="","",IF($B148='Determinazione classe'!$D$55,IF(COUNTIF(AG$3:$AG147,$C148)=0,$C148,""),"")),"")</f>
        <v/>
      </c>
      <c r="AH148" t="str">
        <f>IF(D148&lt;&gt;"",IF(B148="","",IF(AND($B148='Determinazione classe'!$D$55,$C148='Determinazione classe'!$D$56),IF(COUNTIF(AH$3:AH147,$D148)=0,$D148,""),"")),"")</f>
        <v/>
      </c>
      <c r="AI148" t="str">
        <f>IF(E148&lt;&gt;"",IF(B148="","",IF(AND($B148='Determinazione classe'!$D$55,$C148='Determinazione classe'!$D$56,$D148='Determinazione classe'!$D$57),IF(COUNTIF(AI$3:AI147,$E148)=0,$E148,""),"")),"")</f>
        <v/>
      </c>
      <c r="AJ148" t="str">
        <f>IF(F148&lt;&gt;"",IF(B148="","",IF(AND($B148='Determinazione classe'!$D$55,$C148='Determinazione classe'!$D$56,$D148='Determinazione classe'!$D$57,$E148='Determinazione classe'!$D$58),IF(COUNTIF(AJ$3:AJ147,$F148)=0,$F148,""),"")),"")</f>
        <v/>
      </c>
      <c r="AK148" t="str">
        <f>IF(G148&lt;&gt;"",IF(B148="","",IF(AND($B148='Determinazione classe'!$D$55,$C148='Determinazione classe'!$D$56,$D148='Determinazione classe'!$D$57,$E148='Determinazione classe'!$D$58,$F148='Determinazione classe'!$D$59),IF(COUNTIF(AK$3:AK147,$G148)=0,$G148,""),"")),"")</f>
        <v/>
      </c>
      <c r="AL148" t="str">
        <f>IF(H148&lt;&gt;"",IF(B148="","",IF(AND($B148='Determinazione classe'!$D$55,$C148='Determinazione classe'!$D$56,$D148='Determinazione classe'!$D$57,$E148='Determinazione classe'!$D$58,$F148='Determinazione classe'!$D$59,$G148='Determinazione classe'!$D$60),IF(COUNTIF(AL$3:AL147,$H148)=0,$H148,""),"")),"")</f>
        <v/>
      </c>
      <c r="AR148">
        <f t="shared" si="60"/>
        <v>146</v>
      </c>
      <c r="AS148" s="375" t="str">
        <f t="shared" si="51"/>
        <v/>
      </c>
      <c r="AT148" s="375" t="str">
        <f t="shared" si="52"/>
        <v/>
      </c>
      <c r="AU148" s="375" t="str">
        <f t="shared" si="53"/>
        <v/>
      </c>
      <c r="AV148" s="375" t="str">
        <f t="shared" si="54"/>
        <v/>
      </c>
      <c r="AW148" s="375" t="str">
        <f t="shared" si="55"/>
        <v/>
      </c>
      <c r="AX148" s="375" t="str">
        <f t="shared" si="56"/>
        <v/>
      </c>
      <c r="AY148" s="375" t="str">
        <f t="shared" si="57"/>
        <v/>
      </c>
      <c r="BC148" t="str">
        <f>IF(BK148&lt;&gt;"",MAX(BC$3:BC147)+1,"")</f>
        <v/>
      </c>
      <c r="BD148" t="str">
        <f>IF(BL148&lt;&gt;"",MAX(BD$3:BD147)+1,"")</f>
        <v/>
      </c>
      <c r="BE148" t="str">
        <f>IF(BM148&lt;&gt;"",MAX(BE$3:BE147)+1,"")</f>
        <v/>
      </c>
      <c r="BF148" t="str">
        <f>IF(BN148&lt;&gt;"",MAX(BF$3:BF147)+1,"")</f>
        <v/>
      </c>
      <c r="BG148" t="str">
        <f>IF(BO148&lt;&gt;"",MAX(BG$3:BG147)+1,"")</f>
        <v/>
      </c>
      <c r="BH148" t="str">
        <f>IF(BP148&lt;&gt;"",MAX(BH$3:BH147)+1,"")</f>
        <v/>
      </c>
      <c r="BI148" t="str">
        <f>IF(BQ148&lt;&gt;"",MAX(BI$3:BI147)+1,"")</f>
        <v/>
      </c>
      <c r="BK148" t="str">
        <f>IF(B148&lt;&gt;"",IF(COUNTIF(BK$3:BK147,B148)&gt;0,"",B148),"")</f>
        <v/>
      </c>
      <c r="BL148" t="str">
        <f>IF(C148&lt;&gt;"",IF(COUNTIF(BL$3:BL147,C148)&gt;0,"",C148),"")</f>
        <v/>
      </c>
      <c r="BM148" t="str">
        <f>IF(D148&lt;&gt;"",IF(COUNTIF(BM$3:BM147,D148)&gt;0,"",D148),"")</f>
        <v/>
      </c>
      <c r="BN148" t="str">
        <f>IF(E148&lt;&gt;"",IF(COUNTIF(BN$3:BN147,E148)&gt;0,"",E148),"")</f>
        <v/>
      </c>
      <c r="BO148" t="str">
        <f>IF(F148&lt;&gt;"",IF(COUNTIF(BO$3:BO147,F148)&gt;0,"",F148),"")</f>
        <v/>
      </c>
      <c r="BP148" t="str">
        <f>IF(G148&lt;&gt;"",IF(COUNTIF(BP$3:BP147,G148)&gt;0,"",G148),"")</f>
        <v/>
      </c>
      <c r="BQ148" t="str">
        <f>IF(H148&lt;&gt;"",IF(COUNTIF(BQ$3:BQ147,H148)&gt;0,"",H148),"")</f>
        <v/>
      </c>
    </row>
    <row r="149" spans="1:69" x14ac:dyDescent="0.2">
      <c r="A149" s="342" t="str">
        <f t="shared" si="61"/>
        <v/>
      </c>
      <c r="B149" s="345"/>
      <c r="C149" s="345"/>
      <c r="D149" s="345"/>
      <c r="E149" s="345"/>
      <c r="F149" s="345"/>
      <c r="G149" s="345"/>
      <c r="H149" s="345"/>
      <c r="I149" s="533"/>
      <c r="J149" s="516"/>
      <c r="K149" s="516"/>
      <c r="L149" s="531"/>
      <c r="M149" s="534"/>
      <c r="O149">
        <f t="shared" si="58"/>
        <v>147</v>
      </c>
      <c r="P149" s="375" t="str">
        <f t="shared" si="59"/>
        <v/>
      </c>
      <c r="Q149" s="375" t="str">
        <f t="shared" si="46"/>
        <v/>
      </c>
      <c r="R149" s="375" t="str">
        <f t="shared" si="47"/>
        <v/>
      </c>
      <c r="S149" s="375" t="str">
        <f t="shared" si="62"/>
        <v/>
      </c>
      <c r="T149" s="375" t="str">
        <f t="shared" si="48"/>
        <v/>
      </c>
      <c r="U149" s="375" t="str">
        <f t="shared" si="49"/>
        <v/>
      </c>
      <c r="V149" s="375" t="str">
        <f t="shared" si="50"/>
        <v/>
      </c>
      <c r="X149" t="str">
        <f>IF(AF149&lt;&gt;"",MAX(X$3:X148)+1,"")</f>
        <v/>
      </c>
      <c r="Y149" t="str">
        <f>IF(AG149&lt;&gt;"",MAX(Y$3:Y148)+1,"")</f>
        <v/>
      </c>
      <c r="Z149" t="str">
        <f>IF(AH149&lt;&gt;"",MAX(Z$3:Z148)+1,"")</f>
        <v/>
      </c>
      <c r="AA149" t="str">
        <f>IF(AI149&lt;&gt;"",MAX(AA$3:AA148)+1,"")</f>
        <v/>
      </c>
      <c r="AB149" t="str">
        <f>IF(AJ149&lt;&gt;"",MAX(AB$3:AB148)+1,"")</f>
        <v/>
      </c>
      <c r="AC149" t="str">
        <f>IF(AK149&lt;&gt;"",MAX(AC$3:AC148)+1,"")</f>
        <v/>
      </c>
      <c r="AD149" t="str">
        <f>IF(AL149&lt;&gt;"",MAX(AD$3:AD148)+1,"")</f>
        <v/>
      </c>
      <c r="AF149" t="str">
        <f>IF(B149="","",IF(COUNTIF(AF$3:$AI148,B149)=0,B149,""))</f>
        <v/>
      </c>
      <c r="AG149" t="str">
        <f>IF(C149&lt;&gt;"",IF(B149="","",IF($B149='Determinazione classe'!$D$55,IF(COUNTIF(AG$3:$AG148,$C149)=0,$C149,""),"")),"")</f>
        <v/>
      </c>
      <c r="AH149" t="str">
        <f>IF(D149&lt;&gt;"",IF(B149="","",IF(AND($B149='Determinazione classe'!$D$55,$C149='Determinazione classe'!$D$56),IF(COUNTIF(AH$3:AH148,$D149)=0,$D149,""),"")),"")</f>
        <v/>
      </c>
      <c r="AI149" t="str">
        <f>IF(E149&lt;&gt;"",IF(B149="","",IF(AND($B149='Determinazione classe'!$D$55,$C149='Determinazione classe'!$D$56,$D149='Determinazione classe'!$D$57),IF(COUNTIF(AI$3:AI148,$E149)=0,$E149,""),"")),"")</f>
        <v/>
      </c>
      <c r="AJ149" t="str">
        <f>IF(F149&lt;&gt;"",IF(B149="","",IF(AND($B149='Determinazione classe'!$D$55,$C149='Determinazione classe'!$D$56,$D149='Determinazione classe'!$D$57,$E149='Determinazione classe'!$D$58),IF(COUNTIF(AJ$3:AJ148,$F149)=0,$F149,""),"")),"")</f>
        <v/>
      </c>
      <c r="AK149" t="str">
        <f>IF(G149&lt;&gt;"",IF(B149="","",IF(AND($B149='Determinazione classe'!$D$55,$C149='Determinazione classe'!$D$56,$D149='Determinazione classe'!$D$57,$E149='Determinazione classe'!$D$58,$F149='Determinazione classe'!$D$59),IF(COUNTIF(AK$3:AK148,$G149)=0,$G149,""),"")),"")</f>
        <v/>
      </c>
      <c r="AL149" t="str">
        <f>IF(H149&lt;&gt;"",IF(B149="","",IF(AND($B149='Determinazione classe'!$D$55,$C149='Determinazione classe'!$D$56,$D149='Determinazione classe'!$D$57,$E149='Determinazione classe'!$D$58,$F149='Determinazione classe'!$D$59,$G149='Determinazione classe'!$D$60),IF(COUNTIF(AL$3:AL148,$H149)=0,$H149,""),"")),"")</f>
        <v/>
      </c>
      <c r="AR149">
        <f t="shared" si="60"/>
        <v>147</v>
      </c>
      <c r="AS149" s="375" t="str">
        <f t="shared" si="51"/>
        <v/>
      </c>
      <c r="AT149" s="375" t="str">
        <f t="shared" si="52"/>
        <v/>
      </c>
      <c r="AU149" s="375" t="str">
        <f t="shared" si="53"/>
        <v/>
      </c>
      <c r="AV149" s="375" t="str">
        <f t="shared" si="54"/>
        <v/>
      </c>
      <c r="AW149" s="375" t="str">
        <f t="shared" si="55"/>
        <v/>
      </c>
      <c r="AX149" s="375" t="str">
        <f t="shared" si="56"/>
        <v/>
      </c>
      <c r="AY149" s="375" t="str">
        <f t="shared" si="57"/>
        <v/>
      </c>
      <c r="BC149" t="str">
        <f>IF(BK149&lt;&gt;"",MAX(BC$3:BC148)+1,"")</f>
        <v/>
      </c>
      <c r="BD149" t="str">
        <f>IF(BL149&lt;&gt;"",MAX(BD$3:BD148)+1,"")</f>
        <v/>
      </c>
      <c r="BE149" t="str">
        <f>IF(BM149&lt;&gt;"",MAX(BE$3:BE148)+1,"")</f>
        <v/>
      </c>
      <c r="BF149" t="str">
        <f>IF(BN149&lt;&gt;"",MAX(BF$3:BF148)+1,"")</f>
        <v/>
      </c>
      <c r="BG149" t="str">
        <f>IF(BO149&lt;&gt;"",MAX(BG$3:BG148)+1,"")</f>
        <v/>
      </c>
      <c r="BH149" t="str">
        <f>IF(BP149&lt;&gt;"",MAX(BH$3:BH148)+1,"")</f>
        <v/>
      </c>
      <c r="BI149" t="str">
        <f>IF(BQ149&lt;&gt;"",MAX(BI$3:BI148)+1,"")</f>
        <v/>
      </c>
      <c r="BK149" t="str">
        <f>IF(B149&lt;&gt;"",IF(COUNTIF(BK$3:BK148,B149)&gt;0,"",B149),"")</f>
        <v/>
      </c>
      <c r="BL149" t="str">
        <f>IF(C149&lt;&gt;"",IF(COUNTIF(BL$3:BL148,C149)&gt;0,"",C149),"")</f>
        <v/>
      </c>
      <c r="BM149" t="str">
        <f>IF(D149&lt;&gt;"",IF(COUNTIF(BM$3:BM148,D149)&gt;0,"",D149),"")</f>
        <v/>
      </c>
      <c r="BN149" t="str">
        <f>IF(E149&lt;&gt;"",IF(COUNTIF(BN$3:BN148,E149)&gt;0,"",E149),"")</f>
        <v/>
      </c>
      <c r="BO149" t="str">
        <f>IF(F149&lt;&gt;"",IF(COUNTIF(BO$3:BO148,F149)&gt;0,"",F149),"")</f>
        <v/>
      </c>
      <c r="BP149" t="str">
        <f>IF(G149&lt;&gt;"",IF(COUNTIF(BP$3:BP148,G149)&gt;0,"",G149),"")</f>
        <v/>
      </c>
      <c r="BQ149" t="str">
        <f>IF(H149&lt;&gt;"",IF(COUNTIF(BQ$3:BQ148,H149)&gt;0,"",H149),"")</f>
        <v/>
      </c>
    </row>
    <row r="150" spans="1:69" x14ac:dyDescent="0.2">
      <c r="A150" s="342" t="str">
        <f t="shared" si="61"/>
        <v/>
      </c>
      <c r="B150" s="345"/>
      <c r="C150" s="345"/>
      <c r="D150" s="345"/>
      <c r="E150" s="345"/>
      <c r="F150" s="345"/>
      <c r="G150" s="345"/>
      <c r="H150" s="345"/>
      <c r="I150" s="533"/>
      <c r="J150" s="516"/>
      <c r="K150" s="516"/>
      <c r="L150" s="531"/>
      <c r="M150" s="534"/>
      <c r="O150">
        <f t="shared" si="58"/>
        <v>148</v>
      </c>
      <c r="P150" s="375" t="str">
        <f t="shared" si="59"/>
        <v/>
      </c>
      <c r="Q150" s="375" t="str">
        <f t="shared" si="46"/>
        <v/>
      </c>
      <c r="R150" s="375" t="str">
        <f t="shared" si="47"/>
        <v/>
      </c>
      <c r="S150" s="375" t="str">
        <f t="shared" si="62"/>
        <v/>
      </c>
      <c r="T150" s="375" t="str">
        <f t="shared" si="48"/>
        <v/>
      </c>
      <c r="U150" s="375" t="str">
        <f t="shared" si="49"/>
        <v/>
      </c>
      <c r="V150" s="375" t="str">
        <f t="shared" si="50"/>
        <v/>
      </c>
      <c r="X150" t="str">
        <f>IF(AF150&lt;&gt;"",MAX(X$3:X149)+1,"")</f>
        <v/>
      </c>
      <c r="Y150" t="str">
        <f>IF(AG150&lt;&gt;"",MAX(Y$3:Y149)+1,"")</f>
        <v/>
      </c>
      <c r="Z150" t="str">
        <f>IF(AH150&lt;&gt;"",MAX(Z$3:Z149)+1,"")</f>
        <v/>
      </c>
      <c r="AA150" t="str">
        <f>IF(AI150&lt;&gt;"",MAX(AA$3:AA149)+1,"")</f>
        <v/>
      </c>
      <c r="AB150" t="str">
        <f>IF(AJ150&lt;&gt;"",MAX(AB$3:AB149)+1,"")</f>
        <v/>
      </c>
      <c r="AC150" t="str">
        <f>IF(AK150&lt;&gt;"",MAX(AC$3:AC149)+1,"")</f>
        <v/>
      </c>
      <c r="AD150" t="str">
        <f>IF(AL150&lt;&gt;"",MAX(AD$3:AD149)+1,"")</f>
        <v/>
      </c>
      <c r="AF150" t="str">
        <f>IF(B150="","",IF(COUNTIF(AF$3:$AI149,B150)=0,B150,""))</f>
        <v/>
      </c>
      <c r="AG150" t="str">
        <f>IF(C150&lt;&gt;"",IF(B150="","",IF($B150='Determinazione classe'!$D$55,IF(COUNTIF(AG$3:$AG149,$C150)=0,$C150,""),"")),"")</f>
        <v/>
      </c>
      <c r="AH150" t="str">
        <f>IF(D150&lt;&gt;"",IF(B150="","",IF(AND($B150='Determinazione classe'!$D$55,$C150='Determinazione classe'!$D$56),IF(COUNTIF(AH$3:AH149,$D150)=0,$D150,""),"")),"")</f>
        <v/>
      </c>
      <c r="AI150" t="str">
        <f>IF(E150&lt;&gt;"",IF(B150="","",IF(AND($B150='Determinazione classe'!$D$55,$C150='Determinazione classe'!$D$56,$D150='Determinazione classe'!$D$57),IF(COUNTIF(AI$3:AI149,$E150)=0,$E150,""),"")),"")</f>
        <v/>
      </c>
      <c r="AJ150" t="str">
        <f>IF(F150&lt;&gt;"",IF(B150="","",IF(AND($B150='Determinazione classe'!$D$55,$C150='Determinazione classe'!$D$56,$D150='Determinazione classe'!$D$57,$E150='Determinazione classe'!$D$58),IF(COUNTIF(AJ$3:AJ149,$F150)=0,$F150,""),"")),"")</f>
        <v/>
      </c>
      <c r="AK150" t="str">
        <f>IF(G150&lt;&gt;"",IF(B150="","",IF(AND($B150='Determinazione classe'!$D$55,$C150='Determinazione classe'!$D$56,$D150='Determinazione classe'!$D$57,$E150='Determinazione classe'!$D$58,$F150='Determinazione classe'!$D$59),IF(COUNTIF(AK$3:AK149,$G150)=0,$G150,""),"")),"")</f>
        <v/>
      </c>
      <c r="AL150" t="str">
        <f>IF(H150&lt;&gt;"",IF(B150="","",IF(AND($B150='Determinazione classe'!$D$55,$C150='Determinazione classe'!$D$56,$D150='Determinazione classe'!$D$57,$E150='Determinazione classe'!$D$58,$F150='Determinazione classe'!$D$59,$G150='Determinazione classe'!$D$60),IF(COUNTIF(AL$3:AL149,$H150)=0,$H150,""),"")),"")</f>
        <v/>
      </c>
      <c r="AR150">
        <f t="shared" si="60"/>
        <v>148</v>
      </c>
      <c r="AS150" s="375" t="str">
        <f t="shared" si="51"/>
        <v/>
      </c>
      <c r="AT150" s="375" t="str">
        <f t="shared" si="52"/>
        <v/>
      </c>
      <c r="AU150" s="375" t="str">
        <f t="shared" si="53"/>
        <v/>
      </c>
      <c r="AV150" s="375" t="str">
        <f t="shared" si="54"/>
        <v/>
      </c>
      <c r="AW150" s="375" t="str">
        <f t="shared" si="55"/>
        <v/>
      </c>
      <c r="AX150" s="375" t="str">
        <f t="shared" si="56"/>
        <v/>
      </c>
      <c r="AY150" s="375" t="str">
        <f t="shared" si="57"/>
        <v/>
      </c>
      <c r="BC150" t="str">
        <f>IF(BK150&lt;&gt;"",MAX(BC$3:BC149)+1,"")</f>
        <v/>
      </c>
      <c r="BD150" t="str">
        <f>IF(BL150&lt;&gt;"",MAX(BD$3:BD149)+1,"")</f>
        <v/>
      </c>
      <c r="BE150" t="str">
        <f>IF(BM150&lt;&gt;"",MAX(BE$3:BE149)+1,"")</f>
        <v/>
      </c>
      <c r="BF150" t="str">
        <f>IF(BN150&lt;&gt;"",MAX(BF$3:BF149)+1,"")</f>
        <v/>
      </c>
      <c r="BG150" t="str">
        <f>IF(BO150&lt;&gt;"",MAX(BG$3:BG149)+1,"")</f>
        <v/>
      </c>
      <c r="BH150" t="str">
        <f>IF(BP150&lt;&gt;"",MAX(BH$3:BH149)+1,"")</f>
        <v/>
      </c>
      <c r="BI150" t="str">
        <f>IF(BQ150&lt;&gt;"",MAX(BI$3:BI149)+1,"")</f>
        <v/>
      </c>
      <c r="BK150" t="str">
        <f>IF(B150&lt;&gt;"",IF(COUNTIF(BK$3:BK149,B150)&gt;0,"",B150),"")</f>
        <v/>
      </c>
      <c r="BL150" t="str">
        <f>IF(C150&lt;&gt;"",IF(COUNTIF(BL$3:BL149,C150)&gt;0,"",C150),"")</f>
        <v/>
      </c>
      <c r="BM150" t="str">
        <f>IF(D150&lt;&gt;"",IF(COUNTIF(BM$3:BM149,D150)&gt;0,"",D150),"")</f>
        <v/>
      </c>
      <c r="BN150" t="str">
        <f>IF(E150&lt;&gt;"",IF(COUNTIF(BN$3:BN149,E150)&gt;0,"",E150),"")</f>
        <v/>
      </c>
      <c r="BO150" t="str">
        <f>IF(F150&lt;&gt;"",IF(COUNTIF(BO$3:BO149,F150)&gt;0,"",F150),"")</f>
        <v/>
      </c>
      <c r="BP150" t="str">
        <f>IF(G150&lt;&gt;"",IF(COUNTIF(BP$3:BP149,G150)&gt;0,"",G150),"")</f>
        <v/>
      </c>
      <c r="BQ150" t="str">
        <f>IF(H150&lt;&gt;"",IF(COUNTIF(BQ$3:BQ149,H150)&gt;0,"",H150),"")</f>
        <v/>
      </c>
    </row>
    <row r="151" spans="1:69" x14ac:dyDescent="0.2">
      <c r="A151" s="342" t="str">
        <f t="shared" si="61"/>
        <v/>
      </c>
      <c r="B151" s="345"/>
      <c r="C151" s="345"/>
      <c r="D151" s="345"/>
      <c r="E151" s="345"/>
      <c r="F151" s="345"/>
      <c r="G151" s="345"/>
      <c r="H151" s="345"/>
      <c r="I151" s="533"/>
      <c r="J151" s="516"/>
      <c r="K151" s="516"/>
      <c r="L151" s="531"/>
      <c r="M151" s="534"/>
      <c r="O151">
        <f t="shared" si="58"/>
        <v>149</v>
      </c>
      <c r="P151" s="375" t="str">
        <f t="shared" si="59"/>
        <v/>
      </c>
      <c r="Q151" s="375" t="str">
        <f t="shared" si="46"/>
        <v/>
      </c>
      <c r="R151" s="375" t="str">
        <f t="shared" si="47"/>
        <v/>
      </c>
      <c r="S151" s="375" t="str">
        <f t="shared" si="62"/>
        <v/>
      </c>
      <c r="T151" s="375" t="str">
        <f t="shared" si="48"/>
        <v/>
      </c>
      <c r="U151" s="375" t="str">
        <f t="shared" si="49"/>
        <v/>
      </c>
      <c r="V151" s="375" t="str">
        <f t="shared" si="50"/>
        <v/>
      </c>
      <c r="X151" t="str">
        <f>IF(AF151&lt;&gt;"",MAX(X$3:X150)+1,"")</f>
        <v/>
      </c>
      <c r="Y151" t="str">
        <f>IF(AG151&lt;&gt;"",MAX(Y$3:Y150)+1,"")</f>
        <v/>
      </c>
      <c r="Z151" t="str">
        <f>IF(AH151&lt;&gt;"",MAX(Z$3:Z150)+1,"")</f>
        <v/>
      </c>
      <c r="AA151" t="str">
        <f>IF(AI151&lt;&gt;"",MAX(AA$3:AA150)+1,"")</f>
        <v/>
      </c>
      <c r="AB151" t="str">
        <f>IF(AJ151&lt;&gt;"",MAX(AB$3:AB150)+1,"")</f>
        <v/>
      </c>
      <c r="AC151" t="str">
        <f>IF(AK151&lt;&gt;"",MAX(AC$3:AC150)+1,"")</f>
        <v/>
      </c>
      <c r="AD151" t="str">
        <f>IF(AL151&lt;&gt;"",MAX(AD$3:AD150)+1,"")</f>
        <v/>
      </c>
      <c r="AF151" t="str">
        <f>IF(B151="","",IF(COUNTIF(AF$3:$AI150,B151)=0,B151,""))</f>
        <v/>
      </c>
      <c r="AG151" t="str">
        <f>IF(C151&lt;&gt;"",IF(B151="","",IF($B151='Determinazione classe'!$D$55,IF(COUNTIF(AG$3:$AG150,$C151)=0,$C151,""),"")),"")</f>
        <v/>
      </c>
      <c r="AH151" t="str">
        <f>IF(D151&lt;&gt;"",IF(B151="","",IF(AND($B151='Determinazione classe'!$D$55,$C151='Determinazione classe'!$D$56),IF(COUNTIF(AH$3:AH150,$D151)=0,$D151,""),"")),"")</f>
        <v/>
      </c>
      <c r="AI151" t="str">
        <f>IF(E151&lt;&gt;"",IF(B151="","",IF(AND($B151='Determinazione classe'!$D$55,$C151='Determinazione classe'!$D$56,$D151='Determinazione classe'!$D$57),IF(COUNTIF(AI$3:AI150,$E151)=0,$E151,""),"")),"")</f>
        <v/>
      </c>
      <c r="AJ151" t="str">
        <f>IF(F151&lt;&gt;"",IF(B151="","",IF(AND($B151='Determinazione classe'!$D$55,$C151='Determinazione classe'!$D$56,$D151='Determinazione classe'!$D$57,$E151='Determinazione classe'!$D$58),IF(COUNTIF(AJ$3:AJ150,$F151)=0,$F151,""),"")),"")</f>
        <v/>
      </c>
      <c r="AK151" t="str">
        <f>IF(G151&lt;&gt;"",IF(B151="","",IF(AND($B151='Determinazione classe'!$D$55,$C151='Determinazione classe'!$D$56,$D151='Determinazione classe'!$D$57,$E151='Determinazione classe'!$D$58,$F151='Determinazione classe'!$D$59),IF(COUNTIF(AK$3:AK150,$G151)=0,$G151,""),"")),"")</f>
        <v/>
      </c>
      <c r="AL151" t="str">
        <f>IF(H151&lt;&gt;"",IF(B151="","",IF(AND($B151='Determinazione classe'!$D$55,$C151='Determinazione classe'!$D$56,$D151='Determinazione classe'!$D$57,$E151='Determinazione classe'!$D$58,$F151='Determinazione classe'!$D$59,$G151='Determinazione classe'!$D$60),IF(COUNTIF(AL$3:AL150,$H151)=0,$H151,""),"")),"")</f>
        <v/>
      </c>
      <c r="AR151">
        <f t="shared" si="60"/>
        <v>149</v>
      </c>
      <c r="AS151" s="375" t="str">
        <f t="shared" si="51"/>
        <v/>
      </c>
      <c r="AT151" s="375" t="str">
        <f t="shared" si="52"/>
        <v/>
      </c>
      <c r="AU151" s="375" t="str">
        <f t="shared" si="53"/>
        <v/>
      </c>
      <c r="AV151" s="375" t="str">
        <f t="shared" si="54"/>
        <v/>
      </c>
      <c r="AW151" s="375" t="str">
        <f t="shared" si="55"/>
        <v/>
      </c>
      <c r="AX151" s="375" t="str">
        <f t="shared" si="56"/>
        <v/>
      </c>
      <c r="AY151" s="375" t="str">
        <f t="shared" si="57"/>
        <v/>
      </c>
      <c r="BC151" t="str">
        <f>IF(BK151&lt;&gt;"",MAX(BC$3:BC150)+1,"")</f>
        <v/>
      </c>
      <c r="BD151" t="str">
        <f>IF(BL151&lt;&gt;"",MAX(BD$3:BD150)+1,"")</f>
        <v/>
      </c>
      <c r="BE151" t="str">
        <f>IF(BM151&lt;&gt;"",MAX(BE$3:BE150)+1,"")</f>
        <v/>
      </c>
      <c r="BF151" t="str">
        <f>IF(BN151&lt;&gt;"",MAX(BF$3:BF150)+1,"")</f>
        <v/>
      </c>
      <c r="BG151" t="str">
        <f>IF(BO151&lt;&gt;"",MAX(BG$3:BG150)+1,"")</f>
        <v/>
      </c>
      <c r="BH151" t="str">
        <f>IF(BP151&lt;&gt;"",MAX(BH$3:BH150)+1,"")</f>
        <v/>
      </c>
      <c r="BI151" t="str">
        <f>IF(BQ151&lt;&gt;"",MAX(BI$3:BI150)+1,"")</f>
        <v/>
      </c>
      <c r="BK151" t="str">
        <f>IF(B151&lt;&gt;"",IF(COUNTIF(BK$3:BK150,B151)&gt;0,"",B151),"")</f>
        <v/>
      </c>
      <c r="BL151" t="str">
        <f>IF(C151&lt;&gt;"",IF(COUNTIF(BL$3:BL150,C151)&gt;0,"",C151),"")</f>
        <v/>
      </c>
      <c r="BM151" t="str">
        <f>IF(D151&lt;&gt;"",IF(COUNTIF(BM$3:BM150,D151)&gt;0,"",D151),"")</f>
        <v/>
      </c>
      <c r="BN151" t="str">
        <f>IF(E151&lt;&gt;"",IF(COUNTIF(BN$3:BN150,E151)&gt;0,"",E151),"")</f>
        <v/>
      </c>
      <c r="BO151" t="str">
        <f>IF(F151&lt;&gt;"",IF(COUNTIF(BO$3:BO150,F151)&gt;0,"",F151),"")</f>
        <v/>
      </c>
      <c r="BP151" t="str">
        <f>IF(G151&lt;&gt;"",IF(COUNTIF(BP$3:BP150,G151)&gt;0,"",G151),"")</f>
        <v/>
      </c>
      <c r="BQ151" t="str">
        <f>IF(H151&lt;&gt;"",IF(COUNTIF(BQ$3:BQ150,H151)&gt;0,"",H151),"")</f>
        <v/>
      </c>
    </row>
    <row r="152" spans="1:69" x14ac:dyDescent="0.2">
      <c r="A152" s="342" t="str">
        <f t="shared" si="61"/>
        <v/>
      </c>
      <c r="B152" s="345"/>
      <c r="C152" s="345"/>
      <c r="D152" s="345"/>
      <c r="E152" s="345"/>
      <c r="F152" s="345"/>
      <c r="G152" s="345"/>
      <c r="H152" s="345"/>
      <c r="I152" s="533"/>
      <c r="J152" s="516"/>
      <c r="K152" s="516"/>
      <c r="L152" s="531"/>
      <c r="M152" s="534"/>
      <c r="O152">
        <f t="shared" si="58"/>
        <v>150</v>
      </c>
      <c r="P152" s="375" t="str">
        <f t="shared" si="59"/>
        <v/>
      </c>
      <c r="Q152" s="375" t="str">
        <f t="shared" si="46"/>
        <v/>
      </c>
      <c r="R152" s="375" t="str">
        <f t="shared" si="47"/>
        <v/>
      </c>
      <c r="S152" s="375" t="str">
        <f t="shared" si="62"/>
        <v/>
      </c>
      <c r="T152" s="375" t="str">
        <f t="shared" si="48"/>
        <v/>
      </c>
      <c r="U152" s="375" t="str">
        <f t="shared" si="49"/>
        <v/>
      </c>
      <c r="V152" s="375" t="str">
        <f t="shared" si="50"/>
        <v/>
      </c>
      <c r="X152" t="str">
        <f>IF(AF152&lt;&gt;"",MAX(X$3:X151)+1,"")</f>
        <v/>
      </c>
      <c r="Y152" t="str">
        <f>IF(AG152&lt;&gt;"",MAX(Y$3:Y151)+1,"")</f>
        <v/>
      </c>
      <c r="Z152" t="str">
        <f>IF(AH152&lt;&gt;"",MAX(Z$3:Z151)+1,"")</f>
        <v/>
      </c>
      <c r="AA152" t="str">
        <f>IF(AI152&lt;&gt;"",MAX(AA$3:AA151)+1,"")</f>
        <v/>
      </c>
      <c r="AB152" t="str">
        <f>IF(AJ152&lt;&gt;"",MAX(AB$3:AB151)+1,"")</f>
        <v/>
      </c>
      <c r="AC152" t="str">
        <f>IF(AK152&lt;&gt;"",MAX(AC$3:AC151)+1,"")</f>
        <v/>
      </c>
      <c r="AD152" t="str">
        <f>IF(AL152&lt;&gt;"",MAX(AD$3:AD151)+1,"")</f>
        <v/>
      </c>
      <c r="AF152" t="str">
        <f>IF(B152="","",IF(COUNTIF(AF$3:$AI151,B152)=0,B152,""))</f>
        <v/>
      </c>
      <c r="AG152" t="str">
        <f>IF(C152&lt;&gt;"",IF(B152="","",IF($B152='Determinazione classe'!$D$55,IF(COUNTIF(AG$3:$AG151,$C152)=0,$C152,""),"")),"")</f>
        <v/>
      </c>
      <c r="AH152" t="str">
        <f>IF(D152&lt;&gt;"",IF(B152="","",IF(AND($B152='Determinazione classe'!$D$55,$C152='Determinazione classe'!$D$56),IF(COUNTIF(AH$3:AH151,$D152)=0,$D152,""),"")),"")</f>
        <v/>
      </c>
      <c r="AI152" t="str">
        <f>IF(E152&lt;&gt;"",IF(B152="","",IF(AND($B152='Determinazione classe'!$D$55,$C152='Determinazione classe'!$D$56,$D152='Determinazione classe'!$D$57),IF(COUNTIF(AI$3:AI151,$E152)=0,$E152,""),"")),"")</f>
        <v/>
      </c>
      <c r="AJ152" t="str">
        <f>IF(F152&lt;&gt;"",IF(B152="","",IF(AND($B152='Determinazione classe'!$D$55,$C152='Determinazione classe'!$D$56,$D152='Determinazione classe'!$D$57,$E152='Determinazione classe'!$D$58),IF(COUNTIF(AJ$3:AJ151,$F152)=0,$F152,""),"")),"")</f>
        <v/>
      </c>
      <c r="AK152" t="str">
        <f>IF(G152&lt;&gt;"",IF(B152="","",IF(AND($B152='Determinazione classe'!$D$55,$C152='Determinazione classe'!$D$56,$D152='Determinazione classe'!$D$57,$E152='Determinazione classe'!$D$58,$F152='Determinazione classe'!$D$59),IF(COUNTIF(AK$3:AK151,$G152)=0,$G152,""),"")),"")</f>
        <v/>
      </c>
      <c r="AL152" t="str">
        <f>IF(H152&lt;&gt;"",IF(B152="","",IF(AND($B152='Determinazione classe'!$D$55,$C152='Determinazione classe'!$D$56,$D152='Determinazione classe'!$D$57,$E152='Determinazione classe'!$D$58,$F152='Determinazione classe'!$D$59,$G152='Determinazione classe'!$D$60),IF(COUNTIF(AL$3:AL151,$H152)=0,$H152,""),"")),"")</f>
        <v/>
      </c>
      <c r="AR152">
        <f t="shared" si="60"/>
        <v>150</v>
      </c>
      <c r="AS152" s="375" t="str">
        <f t="shared" si="51"/>
        <v/>
      </c>
      <c r="AT152" s="375" t="str">
        <f t="shared" si="52"/>
        <v/>
      </c>
      <c r="AU152" s="375" t="str">
        <f t="shared" si="53"/>
        <v/>
      </c>
      <c r="AV152" s="375" t="str">
        <f t="shared" si="54"/>
        <v/>
      </c>
      <c r="AW152" s="375" t="str">
        <f t="shared" si="55"/>
        <v/>
      </c>
      <c r="AX152" s="375" t="str">
        <f t="shared" si="56"/>
        <v/>
      </c>
      <c r="AY152" s="375" t="str">
        <f t="shared" si="57"/>
        <v/>
      </c>
      <c r="BC152" t="str">
        <f>IF(BK152&lt;&gt;"",MAX(BC$3:BC151)+1,"")</f>
        <v/>
      </c>
      <c r="BD152" t="str">
        <f>IF(BL152&lt;&gt;"",MAX(BD$3:BD151)+1,"")</f>
        <v/>
      </c>
      <c r="BE152" t="str">
        <f>IF(BM152&lt;&gt;"",MAX(BE$3:BE151)+1,"")</f>
        <v/>
      </c>
      <c r="BF152" t="str">
        <f>IF(BN152&lt;&gt;"",MAX(BF$3:BF151)+1,"")</f>
        <v/>
      </c>
      <c r="BG152" t="str">
        <f>IF(BO152&lt;&gt;"",MAX(BG$3:BG151)+1,"")</f>
        <v/>
      </c>
      <c r="BH152" t="str">
        <f>IF(BP152&lt;&gt;"",MAX(BH$3:BH151)+1,"")</f>
        <v/>
      </c>
      <c r="BI152" t="str">
        <f>IF(BQ152&lt;&gt;"",MAX(BI$3:BI151)+1,"")</f>
        <v/>
      </c>
      <c r="BK152" t="str">
        <f>IF(B152&lt;&gt;"",IF(COUNTIF(BK$3:BK151,B152)&gt;0,"",B152),"")</f>
        <v/>
      </c>
      <c r="BL152" t="str">
        <f>IF(C152&lt;&gt;"",IF(COUNTIF(BL$3:BL151,C152)&gt;0,"",C152),"")</f>
        <v/>
      </c>
      <c r="BM152" t="str">
        <f>IF(D152&lt;&gt;"",IF(COUNTIF(BM$3:BM151,D152)&gt;0,"",D152),"")</f>
        <v/>
      </c>
      <c r="BN152" t="str">
        <f>IF(E152&lt;&gt;"",IF(COUNTIF(BN$3:BN151,E152)&gt;0,"",E152),"")</f>
        <v/>
      </c>
      <c r="BO152" t="str">
        <f>IF(F152&lt;&gt;"",IF(COUNTIF(BO$3:BO151,F152)&gt;0,"",F152),"")</f>
        <v/>
      </c>
      <c r="BP152" t="str">
        <f>IF(G152&lt;&gt;"",IF(COUNTIF(BP$3:BP151,G152)&gt;0,"",G152),"")</f>
        <v/>
      </c>
      <c r="BQ152" t="str">
        <f>IF(H152&lt;&gt;"",IF(COUNTIF(BQ$3:BQ151,H152)&gt;0,"",H152),"")</f>
        <v/>
      </c>
    </row>
    <row r="153" spans="1:69" x14ac:dyDescent="0.2">
      <c r="A153" s="342" t="str">
        <f t="shared" si="61"/>
        <v/>
      </c>
      <c r="B153" s="345"/>
      <c r="C153" s="345"/>
      <c r="D153" s="345"/>
      <c r="E153" s="345"/>
      <c r="F153" s="345"/>
      <c r="G153" s="345"/>
      <c r="H153" s="345"/>
      <c r="I153" s="533"/>
      <c r="J153" s="516"/>
      <c r="K153" s="516"/>
      <c r="L153" s="531"/>
      <c r="M153" s="534"/>
      <c r="O153">
        <f t="shared" si="58"/>
        <v>151</v>
      </c>
      <c r="P153" s="375" t="str">
        <f t="shared" si="59"/>
        <v/>
      </c>
      <c r="Q153" s="375" t="str">
        <f t="shared" si="46"/>
        <v/>
      </c>
      <c r="R153" s="375" t="str">
        <f t="shared" si="47"/>
        <v/>
      </c>
      <c r="S153" s="375" t="str">
        <f t="shared" si="62"/>
        <v/>
      </c>
      <c r="T153" s="375" t="str">
        <f t="shared" si="48"/>
        <v/>
      </c>
      <c r="U153" s="375" t="str">
        <f t="shared" si="49"/>
        <v/>
      </c>
      <c r="V153" s="375" t="str">
        <f t="shared" si="50"/>
        <v/>
      </c>
      <c r="X153" t="str">
        <f>IF(AF153&lt;&gt;"",MAX(X$3:X152)+1,"")</f>
        <v/>
      </c>
      <c r="Y153" t="str">
        <f>IF(AG153&lt;&gt;"",MAX(Y$3:Y152)+1,"")</f>
        <v/>
      </c>
      <c r="Z153" t="str">
        <f>IF(AH153&lt;&gt;"",MAX(Z$3:Z152)+1,"")</f>
        <v/>
      </c>
      <c r="AA153" t="str">
        <f>IF(AI153&lt;&gt;"",MAX(AA$3:AA152)+1,"")</f>
        <v/>
      </c>
      <c r="AB153" t="str">
        <f>IF(AJ153&lt;&gt;"",MAX(AB$3:AB152)+1,"")</f>
        <v/>
      </c>
      <c r="AC153" t="str">
        <f>IF(AK153&lt;&gt;"",MAX(AC$3:AC152)+1,"")</f>
        <v/>
      </c>
      <c r="AD153" t="str">
        <f>IF(AL153&lt;&gt;"",MAX(AD$3:AD152)+1,"")</f>
        <v/>
      </c>
      <c r="AF153" t="str">
        <f>IF(B153="","",IF(COUNTIF(AF$3:$AI152,B153)=0,B153,""))</f>
        <v/>
      </c>
      <c r="AG153" t="str">
        <f>IF(C153&lt;&gt;"",IF(B153="","",IF($B153='Determinazione classe'!$D$55,IF(COUNTIF(AG$3:$AG152,$C153)=0,$C153,""),"")),"")</f>
        <v/>
      </c>
      <c r="AH153" t="str">
        <f>IF(D153&lt;&gt;"",IF(B153="","",IF(AND($B153='Determinazione classe'!$D$55,$C153='Determinazione classe'!$D$56),IF(COUNTIF(AH$3:AH152,$D153)=0,$D153,""),"")),"")</f>
        <v/>
      </c>
      <c r="AI153" t="str">
        <f>IF(E153&lt;&gt;"",IF(B153="","",IF(AND($B153='Determinazione classe'!$D$55,$C153='Determinazione classe'!$D$56,$D153='Determinazione classe'!$D$57),IF(COUNTIF(AI$3:AI152,$E153)=0,$E153,""),"")),"")</f>
        <v/>
      </c>
      <c r="AJ153" t="str">
        <f>IF(F153&lt;&gt;"",IF(B153="","",IF(AND($B153='Determinazione classe'!$D$55,$C153='Determinazione classe'!$D$56,$D153='Determinazione classe'!$D$57,$E153='Determinazione classe'!$D$58),IF(COUNTIF(AJ$3:AJ152,$F153)=0,$F153,""),"")),"")</f>
        <v/>
      </c>
      <c r="AK153" t="str">
        <f>IF(G153&lt;&gt;"",IF(B153="","",IF(AND($B153='Determinazione classe'!$D$55,$C153='Determinazione classe'!$D$56,$D153='Determinazione classe'!$D$57,$E153='Determinazione classe'!$D$58,$F153='Determinazione classe'!$D$59),IF(COUNTIF(AK$3:AK152,$G153)=0,$G153,""),"")),"")</f>
        <v/>
      </c>
      <c r="AL153" t="str">
        <f>IF(H153&lt;&gt;"",IF(B153="","",IF(AND($B153='Determinazione classe'!$D$55,$C153='Determinazione classe'!$D$56,$D153='Determinazione classe'!$D$57,$E153='Determinazione classe'!$D$58,$F153='Determinazione classe'!$D$59,$G153='Determinazione classe'!$D$60),IF(COUNTIF(AL$3:AL152,$H153)=0,$H153,""),"")),"")</f>
        <v/>
      </c>
      <c r="AR153">
        <f t="shared" si="60"/>
        <v>151</v>
      </c>
      <c r="AS153" s="375" t="str">
        <f t="shared" si="51"/>
        <v/>
      </c>
      <c r="AT153" s="375" t="str">
        <f t="shared" si="52"/>
        <v/>
      </c>
      <c r="AU153" s="375" t="str">
        <f t="shared" si="53"/>
        <v/>
      </c>
      <c r="AV153" s="375" t="str">
        <f t="shared" si="54"/>
        <v/>
      </c>
      <c r="AW153" s="375" t="str">
        <f t="shared" si="55"/>
        <v/>
      </c>
      <c r="AX153" s="375" t="str">
        <f t="shared" si="56"/>
        <v/>
      </c>
      <c r="AY153" s="375" t="str">
        <f t="shared" si="57"/>
        <v/>
      </c>
      <c r="BC153" t="str">
        <f>IF(BK153&lt;&gt;"",MAX(BC$3:BC152)+1,"")</f>
        <v/>
      </c>
      <c r="BD153" t="str">
        <f>IF(BL153&lt;&gt;"",MAX(BD$3:BD152)+1,"")</f>
        <v/>
      </c>
      <c r="BE153" t="str">
        <f>IF(BM153&lt;&gt;"",MAX(BE$3:BE152)+1,"")</f>
        <v/>
      </c>
      <c r="BF153" t="str">
        <f>IF(BN153&lt;&gt;"",MAX(BF$3:BF152)+1,"")</f>
        <v/>
      </c>
      <c r="BG153" t="str">
        <f>IF(BO153&lt;&gt;"",MAX(BG$3:BG152)+1,"")</f>
        <v/>
      </c>
      <c r="BH153" t="str">
        <f>IF(BP153&lt;&gt;"",MAX(BH$3:BH152)+1,"")</f>
        <v/>
      </c>
      <c r="BI153" t="str">
        <f>IF(BQ153&lt;&gt;"",MAX(BI$3:BI152)+1,"")</f>
        <v/>
      </c>
      <c r="BK153" t="str">
        <f>IF(B153&lt;&gt;"",IF(COUNTIF(BK$3:BK152,B153)&gt;0,"",B153),"")</f>
        <v/>
      </c>
      <c r="BL153" t="str">
        <f>IF(C153&lt;&gt;"",IF(COUNTIF(BL$3:BL152,C153)&gt;0,"",C153),"")</f>
        <v/>
      </c>
      <c r="BM153" t="str">
        <f>IF(D153&lt;&gt;"",IF(COUNTIF(BM$3:BM152,D153)&gt;0,"",D153),"")</f>
        <v/>
      </c>
      <c r="BN153" t="str">
        <f>IF(E153&lt;&gt;"",IF(COUNTIF(BN$3:BN152,E153)&gt;0,"",E153),"")</f>
        <v/>
      </c>
      <c r="BO153" t="str">
        <f>IF(F153&lt;&gt;"",IF(COUNTIF(BO$3:BO152,F153)&gt;0,"",F153),"")</f>
        <v/>
      </c>
      <c r="BP153" t="str">
        <f>IF(G153&lt;&gt;"",IF(COUNTIF(BP$3:BP152,G153)&gt;0,"",G153),"")</f>
        <v/>
      </c>
      <c r="BQ153" t="str">
        <f>IF(H153&lt;&gt;"",IF(COUNTIF(BQ$3:BQ152,H153)&gt;0,"",H153),"")</f>
        <v/>
      </c>
    </row>
    <row r="154" spans="1:69" x14ac:dyDescent="0.2">
      <c r="A154" s="342" t="str">
        <f t="shared" si="61"/>
        <v/>
      </c>
      <c r="B154" s="345"/>
      <c r="C154" s="345"/>
      <c r="D154" s="345"/>
      <c r="E154" s="345"/>
      <c r="F154" s="345"/>
      <c r="G154" s="345"/>
      <c r="H154" s="345"/>
      <c r="I154" s="533"/>
      <c r="J154" s="516"/>
      <c r="K154" s="516"/>
      <c r="L154" s="531"/>
      <c r="M154" s="534"/>
      <c r="O154">
        <f t="shared" si="58"/>
        <v>152</v>
      </c>
      <c r="P154" s="375" t="str">
        <f t="shared" si="59"/>
        <v/>
      </c>
      <c r="Q154" s="375" t="str">
        <f t="shared" si="46"/>
        <v/>
      </c>
      <c r="R154" s="375" t="str">
        <f t="shared" si="47"/>
        <v/>
      </c>
      <c r="S154" s="375" t="str">
        <f t="shared" si="62"/>
        <v/>
      </c>
      <c r="T154" s="375" t="str">
        <f t="shared" si="48"/>
        <v/>
      </c>
      <c r="U154" s="375" t="str">
        <f t="shared" si="49"/>
        <v/>
      </c>
      <c r="V154" s="375" t="str">
        <f t="shared" si="50"/>
        <v/>
      </c>
      <c r="X154" t="str">
        <f>IF(AF154&lt;&gt;"",MAX(X$3:X153)+1,"")</f>
        <v/>
      </c>
      <c r="Y154" t="str">
        <f>IF(AG154&lt;&gt;"",MAX(Y$3:Y153)+1,"")</f>
        <v/>
      </c>
      <c r="Z154" t="str">
        <f>IF(AH154&lt;&gt;"",MAX(Z$3:Z153)+1,"")</f>
        <v/>
      </c>
      <c r="AA154" t="str">
        <f>IF(AI154&lt;&gt;"",MAX(AA$3:AA153)+1,"")</f>
        <v/>
      </c>
      <c r="AB154" t="str">
        <f>IF(AJ154&lt;&gt;"",MAX(AB$3:AB153)+1,"")</f>
        <v/>
      </c>
      <c r="AC154" t="str">
        <f>IF(AK154&lt;&gt;"",MAX(AC$3:AC153)+1,"")</f>
        <v/>
      </c>
      <c r="AD154" t="str">
        <f>IF(AL154&lt;&gt;"",MAX(AD$3:AD153)+1,"")</f>
        <v/>
      </c>
      <c r="AF154" t="str">
        <f>IF(B154="","",IF(COUNTIF(AF$3:$AI153,B154)=0,B154,""))</f>
        <v/>
      </c>
      <c r="AG154" t="str">
        <f>IF(C154&lt;&gt;"",IF(B154="","",IF($B154='Determinazione classe'!$D$55,IF(COUNTIF(AG$3:$AG153,$C154)=0,$C154,""),"")),"")</f>
        <v/>
      </c>
      <c r="AH154" t="str">
        <f>IF(D154&lt;&gt;"",IF(B154="","",IF(AND($B154='Determinazione classe'!$D$55,$C154='Determinazione classe'!$D$56),IF(COUNTIF(AH$3:AH153,$D154)=0,$D154,""),"")),"")</f>
        <v/>
      </c>
      <c r="AI154" t="str">
        <f>IF(E154&lt;&gt;"",IF(B154="","",IF(AND($B154='Determinazione classe'!$D$55,$C154='Determinazione classe'!$D$56,$D154='Determinazione classe'!$D$57),IF(COUNTIF(AI$3:AI153,$E154)=0,$E154,""),"")),"")</f>
        <v/>
      </c>
      <c r="AJ154" t="str">
        <f>IF(F154&lt;&gt;"",IF(B154="","",IF(AND($B154='Determinazione classe'!$D$55,$C154='Determinazione classe'!$D$56,$D154='Determinazione classe'!$D$57,$E154='Determinazione classe'!$D$58),IF(COUNTIF(AJ$3:AJ153,$F154)=0,$F154,""),"")),"")</f>
        <v/>
      </c>
      <c r="AK154" t="str">
        <f>IF(G154&lt;&gt;"",IF(B154="","",IF(AND($B154='Determinazione classe'!$D$55,$C154='Determinazione classe'!$D$56,$D154='Determinazione classe'!$D$57,$E154='Determinazione classe'!$D$58,$F154='Determinazione classe'!$D$59),IF(COUNTIF(AK$3:AK153,$G154)=0,$G154,""),"")),"")</f>
        <v/>
      </c>
      <c r="AL154" t="str">
        <f>IF(H154&lt;&gt;"",IF(B154="","",IF(AND($B154='Determinazione classe'!$D$55,$C154='Determinazione classe'!$D$56,$D154='Determinazione classe'!$D$57,$E154='Determinazione classe'!$D$58,$F154='Determinazione classe'!$D$59,$G154='Determinazione classe'!$D$60),IF(COUNTIF(AL$3:AL153,$H154)=0,$H154,""),"")),"")</f>
        <v/>
      </c>
      <c r="AR154">
        <f t="shared" si="60"/>
        <v>152</v>
      </c>
      <c r="AS154" s="375" t="str">
        <f t="shared" si="51"/>
        <v/>
      </c>
      <c r="AT154" s="375" t="str">
        <f t="shared" si="52"/>
        <v/>
      </c>
      <c r="AU154" s="375" t="str">
        <f t="shared" si="53"/>
        <v/>
      </c>
      <c r="AV154" s="375" t="str">
        <f t="shared" si="54"/>
        <v/>
      </c>
      <c r="AW154" s="375" t="str">
        <f t="shared" si="55"/>
        <v/>
      </c>
      <c r="AX154" s="375" t="str">
        <f t="shared" si="56"/>
        <v/>
      </c>
      <c r="AY154" s="375" t="str">
        <f t="shared" si="57"/>
        <v/>
      </c>
      <c r="BC154" t="str">
        <f>IF(BK154&lt;&gt;"",MAX(BC$3:BC153)+1,"")</f>
        <v/>
      </c>
      <c r="BD154" t="str">
        <f>IF(BL154&lt;&gt;"",MAX(BD$3:BD153)+1,"")</f>
        <v/>
      </c>
      <c r="BE154" t="str">
        <f>IF(BM154&lt;&gt;"",MAX(BE$3:BE153)+1,"")</f>
        <v/>
      </c>
      <c r="BF154" t="str">
        <f>IF(BN154&lt;&gt;"",MAX(BF$3:BF153)+1,"")</f>
        <v/>
      </c>
      <c r="BG154" t="str">
        <f>IF(BO154&lt;&gt;"",MAX(BG$3:BG153)+1,"")</f>
        <v/>
      </c>
      <c r="BH154" t="str">
        <f>IF(BP154&lt;&gt;"",MAX(BH$3:BH153)+1,"")</f>
        <v/>
      </c>
      <c r="BI154" t="str">
        <f>IF(BQ154&lt;&gt;"",MAX(BI$3:BI153)+1,"")</f>
        <v/>
      </c>
      <c r="BK154" t="str">
        <f>IF(B154&lt;&gt;"",IF(COUNTIF(BK$3:BK153,B154)&gt;0,"",B154),"")</f>
        <v/>
      </c>
      <c r="BL154" t="str">
        <f>IF(C154&lt;&gt;"",IF(COUNTIF(BL$3:BL153,C154)&gt;0,"",C154),"")</f>
        <v/>
      </c>
      <c r="BM154" t="str">
        <f>IF(D154&lt;&gt;"",IF(COUNTIF(BM$3:BM153,D154)&gt;0,"",D154),"")</f>
        <v/>
      </c>
      <c r="BN154" t="str">
        <f>IF(E154&lt;&gt;"",IF(COUNTIF(BN$3:BN153,E154)&gt;0,"",E154),"")</f>
        <v/>
      </c>
      <c r="BO154" t="str">
        <f>IF(F154&lt;&gt;"",IF(COUNTIF(BO$3:BO153,F154)&gt;0,"",F154),"")</f>
        <v/>
      </c>
      <c r="BP154" t="str">
        <f>IF(G154&lt;&gt;"",IF(COUNTIF(BP$3:BP153,G154)&gt;0,"",G154),"")</f>
        <v/>
      </c>
      <c r="BQ154" t="str">
        <f>IF(H154&lt;&gt;"",IF(COUNTIF(BQ$3:BQ153,H154)&gt;0,"",H154),"")</f>
        <v/>
      </c>
    </row>
    <row r="155" spans="1:69" x14ac:dyDescent="0.2">
      <c r="A155" s="342" t="str">
        <f t="shared" si="61"/>
        <v/>
      </c>
      <c r="B155" s="345"/>
      <c r="C155" s="345"/>
      <c r="D155" s="345"/>
      <c r="E155" s="345"/>
      <c r="F155" s="345"/>
      <c r="G155" s="345"/>
      <c r="H155" s="345"/>
      <c r="I155" s="533"/>
      <c r="J155" s="516"/>
      <c r="K155" s="516"/>
      <c r="L155" s="531"/>
      <c r="M155" s="534"/>
      <c r="O155">
        <f t="shared" si="58"/>
        <v>153</v>
      </c>
      <c r="P155" s="375" t="str">
        <f t="shared" si="59"/>
        <v/>
      </c>
      <c r="Q155" s="375" t="str">
        <f t="shared" si="46"/>
        <v/>
      </c>
      <c r="R155" s="375" t="str">
        <f t="shared" si="47"/>
        <v/>
      </c>
      <c r="S155" s="375" t="str">
        <f t="shared" si="62"/>
        <v/>
      </c>
      <c r="T155" s="375" t="str">
        <f t="shared" si="48"/>
        <v/>
      </c>
      <c r="U155" s="375" t="str">
        <f t="shared" si="49"/>
        <v/>
      </c>
      <c r="V155" s="375" t="str">
        <f t="shared" si="50"/>
        <v/>
      </c>
      <c r="X155" t="str">
        <f>IF(AF155&lt;&gt;"",MAX(X$3:X154)+1,"")</f>
        <v/>
      </c>
      <c r="Y155" t="str">
        <f>IF(AG155&lt;&gt;"",MAX(Y$3:Y154)+1,"")</f>
        <v/>
      </c>
      <c r="Z155" t="str">
        <f>IF(AH155&lt;&gt;"",MAX(Z$3:Z154)+1,"")</f>
        <v/>
      </c>
      <c r="AA155" t="str">
        <f>IF(AI155&lt;&gt;"",MAX(AA$3:AA154)+1,"")</f>
        <v/>
      </c>
      <c r="AB155" t="str">
        <f>IF(AJ155&lt;&gt;"",MAX(AB$3:AB154)+1,"")</f>
        <v/>
      </c>
      <c r="AC155" t="str">
        <f>IF(AK155&lt;&gt;"",MAX(AC$3:AC154)+1,"")</f>
        <v/>
      </c>
      <c r="AD155" t="str">
        <f>IF(AL155&lt;&gt;"",MAX(AD$3:AD154)+1,"")</f>
        <v/>
      </c>
      <c r="AF155" t="str">
        <f>IF(B155="","",IF(COUNTIF(AF$3:$AI154,B155)=0,B155,""))</f>
        <v/>
      </c>
      <c r="AG155" t="str">
        <f>IF(C155&lt;&gt;"",IF(B155="","",IF($B155='Determinazione classe'!$D$55,IF(COUNTIF(AG$3:$AG154,$C155)=0,$C155,""),"")),"")</f>
        <v/>
      </c>
      <c r="AH155" t="str">
        <f>IF(D155&lt;&gt;"",IF(B155="","",IF(AND($B155='Determinazione classe'!$D$55,$C155='Determinazione classe'!$D$56),IF(COUNTIF(AH$3:AH154,$D155)=0,$D155,""),"")),"")</f>
        <v/>
      </c>
      <c r="AI155" t="str">
        <f>IF(E155&lt;&gt;"",IF(B155="","",IF(AND($B155='Determinazione classe'!$D$55,$C155='Determinazione classe'!$D$56,$D155='Determinazione classe'!$D$57),IF(COUNTIF(AI$3:AI154,$E155)=0,$E155,""),"")),"")</f>
        <v/>
      </c>
      <c r="AJ155" t="str">
        <f>IF(F155&lt;&gt;"",IF(B155="","",IF(AND($B155='Determinazione classe'!$D$55,$C155='Determinazione classe'!$D$56,$D155='Determinazione classe'!$D$57,$E155='Determinazione classe'!$D$58),IF(COUNTIF(AJ$3:AJ154,$F155)=0,$F155,""),"")),"")</f>
        <v/>
      </c>
      <c r="AK155" t="str">
        <f>IF(G155&lt;&gt;"",IF(B155="","",IF(AND($B155='Determinazione classe'!$D$55,$C155='Determinazione classe'!$D$56,$D155='Determinazione classe'!$D$57,$E155='Determinazione classe'!$D$58,$F155='Determinazione classe'!$D$59),IF(COUNTIF(AK$3:AK154,$G155)=0,$G155,""),"")),"")</f>
        <v/>
      </c>
      <c r="AL155" t="str">
        <f>IF(H155&lt;&gt;"",IF(B155="","",IF(AND($B155='Determinazione classe'!$D$55,$C155='Determinazione classe'!$D$56,$D155='Determinazione classe'!$D$57,$E155='Determinazione classe'!$D$58,$F155='Determinazione classe'!$D$59,$G155='Determinazione classe'!$D$60),IF(COUNTIF(AL$3:AL154,$H155)=0,$H155,""),"")),"")</f>
        <v/>
      </c>
      <c r="AR155">
        <f t="shared" si="60"/>
        <v>153</v>
      </c>
      <c r="AS155" s="375" t="str">
        <f t="shared" si="51"/>
        <v/>
      </c>
      <c r="AT155" s="375" t="str">
        <f t="shared" si="52"/>
        <v/>
      </c>
      <c r="AU155" s="375" t="str">
        <f t="shared" si="53"/>
        <v/>
      </c>
      <c r="AV155" s="375" t="str">
        <f t="shared" si="54"/>
        <v/>
      </c>
      <c r="AW155" s="375" t="str">
        <f t="shared" si="55"/>
        <v/>
      </c>
      <c r="AX155" s="375" t="str">
        <f t="shared" si="56"/>
        <v/>
      </c>
      <c r="AY155" s="375" t="str">
        <f t="shared" si="57"/>
        <v/>
      </c>
      <c r="BC155" t="str">
        <f>IF(BK155&lt;&gt;"",MAX(BC$3:BC154)+1,"")</f>
        <v/>
      </c>
      <c r="BD155" t="str">
        <f>IF(BL155&lt;&gt;"",MAX(BD$3:BD154)+1,"")</f>
        <v/>
      </c>
      <c r="BE155" t="str">
        <f>IF(BM155&lt;&gt;"",MAX(BE$3:BE154)+1,"")</f>
        <v/>
      </c>
      <c r="BF155" t="str">
        <f>IF(BN155&lt;&gt;"",MAX(BF$3:BF154)+1,"")</f>
        <v/>
      </c>
      <c r="BG155" t="str">
        <f>IF(BO155&lt;&gt;"",MAX(BG$3:BG154)+1,"")</f>
        <v/>
      </c>
      <c r="BH155" t="str">
        <f>IF(BP155&lt;&gt;"",MAX(BH$3:BH154)+1,"")</f>
        <v/>
      </c>
      <c r="BI155" t="str">
        <f>IF(BQ155&lt;&gt;"",MAX(BI$3:BI154)+1,"")</f>
        <v/>
      </c>
      <c r="BK155" t="str">
        <f>IF(B155&lt;&gt;"",IF(COUNTIF(BK$3:BK154,B155)&gt;0,"",B155),"")</f>
        <v/>
      </c>
      <c r="BL155" t="str">
        <f>IF(C155&lt;&gt;"",IF(COUNTIF(BL$3:BL154,C155)&gt;0,"",C155),"")</f>
        <v/>
      </c>
      <c r="BM155" t="str">
        <f>IF(D155&lt;&gt;"",IF(COUNTIF(BM$3:BM154,D155)&gt;0,"",D155),"")</f>
        <v/>
      </c>
      <c r="BN155" t="str">
        <f>IF(E155&lt;&gt;"",IF(COUNTIF(BN$3:BN154,E155)&gt;0,"",E155),"")</f>
        <v/>
      </c>
      <c r="BO155" t="str">
        <f>IF(F155&lt;&gt;"",IF(COUNTIF(BO$3:BO154,F155)&gt;0,"",F155),"")</f>
        <v/>
      </c>
      <c r="BP155" t="str">
        <f>IF(G155&lt;&gt;"",IF(COUNTIF(BP$3:BP154,G155)&gt;0,"",G155),"")</f>
        <v/>
      </c>
      <c r="BQ155" t="str">
        <f>IF(H155&lt;&gt;"",IF(COUNTIF(BQ$3:BQ154,H155)&gt;0,"",H155),"")</f>
        <v/>
      </c>
    </row>
    <row r="156" spans="1:69" x14ac:dyDescent="0.2">
      <c r="A156" s="342" t="str">
        <f t="shared" si="61"/>
        <v/>
      </c>
      <c r="B156" s="345"/>
      <c r="C156" s="345"/>
      <c r="D156" s="345"/>
      <c r="E156" s="345"/>
      <c r="F156" s="345"/>
      <c r="G156" s="345"/>
      <c r="H156" s="345"/>
      <c r="I156" s="533"/>
      <c r="J156" s="516"/>
      <c r="K156" s="516"/>
      <c r="L156" s="531"/>
      <c r="M156" s="534"/>
      <c r="O156">
        <f t="shared" si="58"/>
        <v>154</v>
      </c>
      <c r="P156" s="375" t="str">
        <f t="shared" si="59"/>
        <v/>
      </c>
      <c r="Q156" s="375" t="str">
        <f t="shared" si="46"/>
        <v/>
      </c>
      <c r="R156" s="375" t="str">
        <f t="shared" si="47"/>
        <v/>
      </c>
      <c r="S156" s="375" t="str">
        <f t="shared" si="62"/>
        <v/>
      </c>
      <c r="T156" s="375" t="str">
        <f t="shared" si="48"/>
        <v/>
      </c>
      <c r="U156" s="375" t="str">
        <f t="shared" si="49"/>
        <v/>
      </c>
      <c r="V156" s="375" t="str">
        <f t="shared" si="50"/>
        <v/>
      </c>
      <c r="X156" t="str">
        <f>IF(AF156&lt;&gt;"",MAX(X$3:X155)+1,"")</f>
        <v/>
      </c>
      <c r="Y156" t="str">
        <f>IF(AG156&lt;&gt;"",MAX(Y$3:Y155)+1,"")</f>
        <v/>
      </c>
      <c r="Z156" t="str">
        <f>IF(AH156&lt;&gt;"",MAX(Z$3:Z155)+1,"")</f>
        <v/>
      </c>
      <c r="AA156" t="str">
        <f>IF(AI156&lt;&gt;"",MAX(AA$3:AA155)+1,"")</f>
        <v/>
      </c>
      <c r="AB156" t="str">
        <f>IF(AJ156&lt;&gt;"",MAX(AB$3:AB155)+1,"")</f>
        <v/>
      </c>
      <c r="AC156" t="str">
        <f>IF(AK156&lt;&gt;"",MAX(AC$3:AC155)+1,"")</f>
        <v/>
      </c>
      <c r="AD156" t="str">
        <f>IF(AL156&lt;&gt;"",MAX(AD$3:AD155)+1,"")</f>
        <v/>
      </c>
      <c r="AF156" t="str">
        <f>IF(B156="","",IF(COUNTIF(AF$3:$AI155,B156)=0,B156,""))</f>
        <v/>
      </c>
      <c r="AG156" t="str">
        <f>IF(C156&lt;&gt;"",IF(B156="","",IF($B156='Determinazione classe'!$D$55,IF(COUNTIF(AG$3:$AG155,$C156)=0,$C156,""),"")),"")</f>
        <v/>
      </c>
      <c r="AH156" t="str">
        <f>IF(D156&lt;&gt;"",IF(B156="","",IF(AND($B156='Determinazione classe'!$D$55,$C156='Determinazione classe'!$D$56),IF(COUNTIF(AH$3:AH155,$D156)=0,$D156,""),"")),"")</f>
        <v/>
      </c>
      <c r="AI156" t="str">
        <f>IF(E156&lt;&gt;"",IF(B156="","",IF(AND($B156='Determinazione classe'!$D$55,$C156='Determinazione classe'!$D$56,$D156='Determinazione classe'!$D$57),IF(COUNTIF(AI$3:AI155,$E156)=0,$E156,""),"")),"")</f>
        <v/>
      </c>
      <c r="AJ156" t="str">
        <f>IF(F156&lt;&gt;"",IF(B156="","",IF(AND($B156='Determinazione classe'!$D$55,$C156='Determinazione classe'!$D$56,$D156='Determinazione classe'!$D$57,$E156='Determinazione classe'!$D$58),IF(COUNTIF(AJ$3:AJ155,$F156)=0,$F156,""),"")),"")</f>
        <v/>
      </c>
      <c r="AK156" t="str">
        <f>IF(G156&lt;&gt;"",IF(B156="","",IF(AND($B156='Determinazione classe'!$D$55,$C156='Determinazione classe'!$D$56,$D156='Determinazione classe'!$D$57,$E156='Determinazione classe'!$D$58,$F156='Determinazione classe'!$D$59),IF(COUNTIF(AK$3:AK155,$G156)=0,$G156,""),"")),"")</f>
        <v/>
      </c>
      <c r="AL156" t="str">
        <f>IF(H156&lt;&gt;"",IF(B156="","",IF(AND($B156='Determinazione classe'!$D$55,$C156='Determinazione classe'!$D$56,$D156='Determinazione classe'!$D$57,$E156='Determinazione classe'!$D$58,$F156='Determinazione classe'!$D$59,$G156='Determinazione classe'!$D$60),IF(COUNTIF(AL$3:AL155,$H156)=0,$H156,""),"")),"")</f>
        <v/>
      </c>
      <c r="AR156">
        <f t="shared" si="60"/>
        <v>154</v>
      </c>
      <c r="AS156" s="375" t="str">
        <f t="shared" si="51"/>
        <v/>
      </c>
      <c r="AT156" s="375" t="str">
        <f t="shared" si="52"/>
        <v/>
      </c>
      <c r="AU156" s="375" t="str">
        <f t="shared" si="53"/>
        <v/>
      </c>
      <c r="AV156" s="375" t="str">
        <f t="shared" si="54"/>
        <v/>
      </c>
      <c r="AW156" s="375" t="str">
        <f t="shared" si="55"/>
        <v/>
      </c>
      <c r="AX156" s="375" t="str">
        <f t="shared" si="56"/>
        <v/>
      </c>
      <c r="AY156" s="375" t="str">
        <f t="shared" si="57"/>
        <v/>
      </c>
      <c r="BC156" t="str">
        <f>IF(BK156&lt;&gt;"",MAX(BC$3:BC155)+1,"")</f>
        <v/>
      </c>
      <c r="BD156" t="str">
        <f>IF(BL156&lt;&gt;"",MAX(BD$3:BD155)+1,"")</f>
        <v/>
      </c>
      <c r="BE156" t="str">
        <f>IF(BM156&lt;&gt;"",MAX(BE$3:BE155)+1,"")</f>
        <v/>
      </c>
      <c r="BF156" t="str">
        <f>IF(BN156&lt;&gt;"",MAX(BF$3:BF155)+1,"")</f>
        <v/>
      </c>
      <c r="BG156" t="str">
        <f>IF(BO156&lt;&gt;"",MAX(BG$3:BG155)+1,"")</f>
        <v/>
      </c>
      <c r="BH156" t="str">
        <f>IF(BP156&lt;&gt;"",MAX(BH$3:BH155)+1,"")</f>
        <v/>
      </c>
      <c r="BI156" t="str">
        <f>IF(BQ156&lt;&gt;"",MAX(BI$3:BI155)+1,"")</f>
        <v/>
      </c>
      <c r="BK156" t="str">
        <f>IF(B156&lt;&gt;"",IF(COUNTIF(BK$3:BK155,B156)&gt;0,"",B156),"")</f>
        <v/>
      </c>
      <c r="BL156" t="str">
        <f>IF(C156&lt;&gt;"",IF(COUNTIF(BL$3:BL155,C156)&gt;0,"",C156),"")</f>
        <v/>
      </c>
      <c r="BM156" t="str">
        <f>IF(D156&lt;&gt;"",IF(COUNTIF(BM$3:BM155,D156)&gt;0,"",D156),"")</f>
        <v/>
      </c>
      <c r="BN156" t="str">
        <f>IF(E156&lt;&gt;"",IF(COUNTIF(BN$3:BN155,E156)&gt;0,"",E156),"")</f>
        <v/>
      </c>
      <c r="BO156" t="str">
        <f>IF(F156&lt;&gt;"",IF(COUNTIF(BO$3:BO155,F156)&gt;0,"",F156),"")</f>
        <v/>
      </c>
      <c r="BP156" t="str">
        <f>IF(G156&lt;&gt;"",IF(COUNTIF(BP$3:BP155,G156)&gt;0,"",G156),"")</f>
        <v/>
      </c>
      <c r="BQ156" t="str">
        <f>IF(H156&lt;&gt;"",IF(COUNTIF(BQ$3:BQ155,H156)&gt;0,"",H156),"")</f>
        <v/>
      </c>
    </row>
    <row r="157" spans="1:69" x14ac:dyDescent="0.2">
      <c r="A157" s="342" t="str">
        <f t="shared" si="61"/>
        <v/>
      </c>
      <c r="B157" s="345"/>
      <c r="C157" s="345"/>
      <c r="D157" s="345"/>
      <c r="E157" s="345"/>
      <c r="F157" s="345"/>
      <c r="G157" s="345"/>
      <c r="H157" s="345"/>
      <c r="I157" s="533"/>
      <c r="J157" s="516"/>
      <c r="K157" s="516"/>
      <c r="L157" s="531"/>
      <c r="M157" s="534"/>
      <c r="O157">
        <f t="shared" si="58"/>
        <v>155</v>
      </c>
      <c r="P157" s="375" t="str">
        <f t="shared" si="59"/>
        <v/>
      </c>
      <c r="Q157" s="375" t="str">
        <f t="shared" si="46"/>
        <v/>
      </c>
      <c r="R157" s="375" t="str">
        <f t="shared" si="47"/>
        <v/>
      </c>
      <c r="S157" s="375" t="str">
        <f t="shared" si="62"/>
        <v/>
      </c>
      <c r="T157" s="375" t="str">
        <f t="shared" si="48"/>
        <v/>
      </c>
      <c r="U157" s="375" t="str">
        <f t="shared" si="49"/>
        <v/>
      </c>
      <c r="V157" s="375" t="str">
        <f t="shared" si="50"/>
        <v/>
      </c>
      <c r="X157" t="str">
        <f>IF(AF157&lt;&gt;"",MAX(X$3:X156)+1,"")</f>
        <v/>
      </c>
      <c r="Y157" t="str">
        <f>IF(AG157&lt;&gt;"",MAX(Y$3:Y156)+1,"")</f>
        <v/>
      </c>
      <c r="Z157" t="str">
        <f>IF(AH157&lt;&gt;"",MAX(Z$3:Z156)+1,"")</f>
        <v/>
      </c>
      <c r="AA157" t="str">
        <f>IF(AI157&lt;&gt;"",MAX(AA$3:AA156)+1,"")</f>
        <v/>
      </c>
      <c r="AB157" t="str">
        <f>IF(AJ157&lt;&gt;"",MAX(AB$3:AB156)+1,"")</f>
        <v/>
      </c>
      <c r="AC157" t="str">
        <f>IF(AK157&lt;&gt;"",MAX(AC$3:AC156)+1,"")</f>
        <v/>
      </c>
      <c r="AD157" t="str">
        <f>IF(AL157&lt;&gt;"",MAX(AD$3:AD156)+1,"")</f>
        <v/>
      </c>
      <c r="AF157" t="str">
        <f>IF(B157="","",IF(COUNTIF(AF$3:$AI156,B157)=0,B157,""))</f>
        <v/>
      </c>
      <c r="AG157" t="str">
        <f>IF(C157&lt;&gt;"",IF(B157="","",IF($B157='Determinazione classe'!$D$55,IF(COUNTIF(AG$3:$AG156,$C157)=0,$C157,""),"")),"")</f>
        <v/>
      </c>
      <c r="AH157" t="str">
        <f>IF(D157&lt;&gt;"",IF(B157="","",IF(AND($B157='Determinazione classe'!$D$55,$C157='Determinazione classe'!$D$56),IF(COUNTIF(AH$3:AH156,$D157)=0,$D157,""),"")),"")</f>
        <v/>
      </c>
      <c r="AI157" t="str">
        <f>IF(E157&lt;&gt;"",IF(B157="","",IF(AND($B157='Determinazione classe'!$D$55,$C157='Determinazione classe'!$D$56,$D157='Determinazione classe'!$D$57),IF(COUNTIF(AI$3:AI156,$E157)=0,$E157,""),"")),"")</f>
        <v/>
      </c>
      <c r="AJ157" t="str">
        <f>IF(F157&lt;&gt;"",IF(B157="","",IF(AND($B157='Determinazione classe'!$D$55,$C157='Determinazione classe'!$D$56,$D157='Determinazione classe'!$D$57,$E157='Determinazione classe'!$D$58),IF(COUNTIF(AJ$3:AJ156,$F157)=0,$F157,""),"")),"")</f>
        <v/>
      </c>
      <c r="AK157" t="str">
        <f>IF(G157&lt;&gt;"",IF(B157="","",IF(AND($B157='Determinazione classe'!$D$55,$C157='Determinazione classe'!$D$56,$D157='Determinazione classe'!$D$57,$E157='Determinazione classe'!$D$58,$F157='Determinazione classe'!$D$59),IF(COUNTIF(AK$3:AK156,$G157)=0,$G157,""),"")),"")</f>
        <v/>
      </c>
      <c r="AL157" t="str">
        <f>IF(H157&lt;&gt;"",IF(B157="","",IF(AND($B157='Determinazione classe'!$D$55,$C157='Determinazione classe'!$D$56,$D157='Determinazione classe'!$D$57,$E157='Determinazione classe'!$D$58,$F157='Determinazione classe'!$D$59,$G157='Determinazione classe'!$D$60),IF(COUNTIF(AL$3:AL156,$H157)=0,$H157,""),"")),"")</f>
        <v/>
      </c>
      <c r="AR157">
        <f t="shared" si="60"/>
        <v>155</v>
      </c>
      <c r="AS157" s="375" t="str">
        <f t="shared" si="51"/>
        <v/>
      </c>
      <c r="AT157" s="375" t="str">
        <f t="shared" si="52"/>
        <v/>
      </c>
      <c r="AU157" s="375" t="str">
        <f t="shared" si="53"/>
        <v/>
      </c>
      <c r="AV157" s="375" t="str">
        <f t="shared" si="54"/>
        <v/>
      </c>
      <c r="AW157" s="375" t="str">
        <f t="shared" si="55"/>
        <v/>
      </c>
      <c r="AX157" s="375" t="str">
        <f t="shared" si="56"/>
        <v/>
      </c>
      <c r="AY157" s="375" t="str">
        <f t="shared" si="57"/>
        <v/>
      </c>
      <c r="BC157" t="str">
        <f>IF(BK157&lt;&gt;"",MAX(BC$3:BC156)+1,"")</f>
        <v/>
      </c>
      <c r="BD157" t="str">
        <f>IF(BL157&lt;&gt;"",MAX(BD$3:BD156)+1,"")</f>
        <v/>
      </c>
      <c r="BE157" t="str">
        <f>IF(BM157&lt;&gt;"",MAX(BE$3:BE156)+1,"")</f>
        <v/>
      </c>
      <c r="BF157" t="str">
        <f>IF(BN157&lt;&gt;"",MAX(BF$3:BF156)+1,"")</f>
        <v/>
      </c>
      <c r="BG157" t="str">
        <f>IF(BO157&lt;&gt;"",MAX(BG$3:BG156)+1,"")</f>
        <v/>
      </c>
      <c r="BH157" t="str">
        <f>IF(BP157&lt;&gt;"",MAX(BH$3:BH156)+1,"")</f>
        <v/>
      </c>
      <c r="BI157" t="str">
        <f>IF(BQ157&lt;&gt;"",MAX(BI$3:BI156)+1,"")</f>
        <v/>
      </c>
      <c r="BK157" t="str">
        <f>IF(B157&lt;&gt;"",IF(COUNTIF(BK$3:BK156,B157)&gt;0,"",B157),"")</f>
        <v/>
      </c>
      <c r="BL157" t="str">
        <f>IF(C157&lt;&gt;"",IF(COUNTIF(BL$3:BL156,C157)&gt;0,"",C157),"")</f>
        <v/>
      </c>
      <c r="BM157" t="str">
        <f>IF(D157&lt;&gt;"",IF(COUNTIF(BM$3:BM156,D157)&gt;0,"",D157),"")</f>
        <v/>
      </c>
      <c r="BN157" t="str">
        <f>IF(E157&lt;&gt;"",IF(COUNTIF(BN$3:BN156,E157)&gt;0,"",E157),"")</f>
        <v/>
      </c>
      <c r="BO157" t="str">
        <f>IF(F157&lt;&gt;"",IF(COUNTIF(BO$3:BO156,F157)&gt;0,"",F157),"")</f>
        <v/>
      </c>
      <c r="BP157" t="str">
        <f>IF(G157&lt;&gt;"",IF(COUNTIF(BP$3:BP156,G157)&gt;0,"",G157),"")</f>
        <v/>
      </c>
      <c r="BQ157" t="str">
        <f>IF(H157&lt;&gt;"",IF(COUNTIF(BQ$3:BQ156,H157)&gt;0,"",H157),"")</f>
        <v/>
      </c>
    </row>
    <row r="158" spans="1:69" x14ac:dyDescent="0.2">
      <c r="A158" s="342" t="str">
        <f t="shared" si="61"/>
        <v/>
      </c>
      <c r="B158" s="345"/>
      <c r="C158" s="345"/>
      <c r="D158" s="345"/>
      <c r="E158" s="345"/>
      <c r="F158" s="345"/>
      <c r="G158" s="345"/>
      <c r="H158" s="345"/>
      <c r="I158" s="533"/>
      <c r="J158" s="516"/>
      <c r="K158" s="516"/>
      <c r="L158" s="531"/>
      <c r="M158" s="534"/>
      <c r="O158">
        <f t="shared" si="58"/>
        <v>156</v>
      </c>
      <c r="P158" s="375" t="str">
        <f t="shared" si="59"/>
        <v/>
      </c>
      <c r="Q158" s="375" t="str">
        <f t="shared" si="46"/>
        <v/>
      </c>
      <c r="R158" s="375" t="str">
        <f t="shared" si="47"/>
        <v/>
      </c>
      <c r="S158" s="375" t="str">
        <f t="shared" si="62"/>
        <v/>
      </c>
      <c r="T158" s="375" t="str">
        <f t="shared" si="48"/>
        <v/>
      </c>
      <c r="U158" s="375" t="str">
        <f t="shared" si="49"/>
        <v/>
      </c>
      <c r="V158" s="375" t="str">
        <f t="shared" si="50"/>
        <v/>
      </c>
      <c r="X158" t="str">
        <f>IF(AF158&lt;&gt;"",MAX(X$3:X157)+1,"")</f>
        <v/>
      </c>
      <c r="Y158" t="str">
        <f>IF(AG158&lt;&gt;"",MAX(Y$3:Y157)+1,"")</f>
        <v/>
      </c>
      <c r="Z158" t="str">
        <f>IF(AH158&lt;&gt;"",MAX(Z$3:Z157)+1,"")</f>
        <v/>
      </c>
      <c r="AA158" t="str">
        <f>IF(AI158&lt;&gt;"",MAX(AA$3:AA157)+1,"")</f>
        <v/>
      </c>
      <c r="AB158" t="str">
        <f>IF(AJ158&lt;&gt;"",MAX(AB$3:AB157)+1,"")</f>
        <v/>
      </c>
      <c r="AC158" t="str">
        <f>IF(AK158&lt;&gt;"",MAX(AC$3:AC157)+1,"")</f>
        <v/>
      </c>
      <c r="AD158" t="str">
        <f>IF(AL158&lt;&gt;"",MAX(AD$3:AD157)+1,"")</f>
        <v/>
      </c>
      <c r="AF158" t="str">
        <f>IF(B158="","",IF(COUNTIF(AF$3:$AI157,B158)=0,B158,""))</f>
        <v/>
      </c>
      <c r="AG158" t="str">
        <f>IF(C158&lt;&gt;"",IF(B158="","",IF($B158='Determinazione classe'!$D$55,IF(COUNTIF(AG$3:$AG157,$C158)=0,$C158,""),"")),"")</f>
        <v/>
      </c>
      <c r="AH158" t="str">
        <f>IF(D158&lt;&gt;"",IF(B158="","",IF(AND($B158='Determinazione classe'!$D$55,$C158='Determinazione classe'!$D$56),IF(COUNTIF(AH$3:AH157,$D158)=0,$D158,""),"")),"")</f>
        <v/>
      </c>
      <c r="AI158" t="str">
        <f>IF(E158&lt;&gt;"",IF(B158="","",IF(AND($B158='Determinazione classe'!$D$55,$C158='Determinazione classe'!$D$56,$D158='Determinazione classe'!$D$57),IF(COUNTIF(AI$3:AI157,$E158)=0,$E158,""),"")),"")</f>
        <v/>
      </c>
      <c r="AJ158" t="str">
        <f>IF(F158&lt;&gt;"",IF(B158="","",IF(AND($B158='Determinazione classe'!$D$55,$C158='Determinazione classe'!$D$56,$D158='Determinazione classe'!$D$57,$E158='Determinazione classe'!$D$58),IF(COUNTIF(AJ$3:AJ157,$F158)=0,$F158,""),"")),"")</f>
        <v/>
      </c>
      <c r="AK158" t="str">
        <f>IF(G158&lt;&gt;"",IF(B158="","",IF(AND($B158='Determinazione classe'!$D$55,$C158='Determinazione classe'!$D$56,$D158='Determinazione classe'!$D$57,$E158='Determinazione classe'!$D$58,$F158='Determinazione classe'!$D$59),IF(COUNTIF(AK$3:AK157,$G158)=0,$G158,""),"")),"")</f>
        <v/>
      </c>
      <c r="AL158" t="str">
        <f>IF(H158&lt;&gt;"",IF(B158="","",IF(AND($B158='Determinazione classe'!$D$55,$C158='Determinazione classe'!$D$56,$D158='Determinazione classe'!$D$57,$E158='Determinazione classe'!$D$58,$F158='Determinazione classe'!$D$59,$G158='Determinazione classe'!$D$60),IF(COUNTIF(AL$3:AL157,$H158)=0,$H158,""),"")),"")</f>
        <v/>
      </c>
      <c r="AR158">
        <f t="shared" si="60"/>
        <v>156</v>
      </c>
      <c r="AS158" s="375" t="str">
        <f t="shared" si="51"/>
        <v/>
      </c>
      <c r="AT158" s="375" t="str">
        <f t="shared" si="52"/>
        <v/>
      </c>
      <c r="AU158" s="375" t="str">
        <f t="shared" si="53"/>
        <v/>
      </c>
      <c r="AV158" s="375" t="str">
        <f t="shared" si="54"/>
        <v/>
      </c>
      <c r="AW158" s="375" t="str">
        <f t="shared" si="55"/>
        <v/>
      </c>
      <c r="AX158" s="375" t="str">
        <f t="shared" si="56"/>
        <v/>
      </c>
      <c r="AY158" s="375" t="str">
        <f t="shared" si="57"/>
        <v/>
      </c>
      <c r="BC158" t="str">
        <f>IF(BK158&lt;&gt;"",MAX(BC$3:BC157)+1,"")</f>
        <v/>
      </c>
      <c r="BD158" t="str">
        <f>IF(BL158&lt;&gt;"",MAX(BD$3:BD157)+1,"")</f>
        <v/>
      </c>
      <c r="BE158" t="str">
        <f>IF(BM158&lt;&gt;"",MAX(BE$3:BE157)+1,"")</f>
        <v/>
      </c>
      <c r="BF158" t="str">
        <f>IF(BN158&lt;&gt;"",MAX(BF$3:BF157)+1,"")</f>
        <v/>
      </c>
      <c r="BG158" t="str">
        <f>IF(BO158&lt;&gt;"",MAX(BG$3:BG157)+1,"")</f>
        <v/>
      </c>
      <c r="BH158" t="str">
        <f>IF(BP158&lt;&gt;"",MAX(BH$3:BH157)+1,"")</f>
        <v/>
      </c>
      <c r="BI158" t="str">
        <f>IF(BQ158&lt;&gt;"",MAX(BI$3:BI157)+1,"")</f>
        <v/>
      </c>
      <c r="BK158" t="str">
        <f>IF(B158&lt;&gt;"",IF(COUNTIF(BK$3:BK157,B158)&gt;0,"",B158),"")</f>
        <v/>
      </c>
      <c r="BL158" t="str">
        <f>IF(C158&lt;&gt;"",IF(COUNTIF(BL$3:BL157,C158)&gt;0,"",C158),"")</f>
        <v/>
      </c>
      <c r="BM158" t="str">
        <f>IF(D158&lt;&gt;"",IF(COUNTIF(BM$3:BM157,D158)&gt;0,"",D158),"")</f>
        <v/>
      </c>
      <c r="BN158" t="str">
        <f>IF(E158&lt;&gt;"",IF(COUNTIF(BN$3:BN157,E158)&gt;0,"",E158),"")</f>
        <v/>
      </c>
      <c r="BO158" t="str">
        <f>IF(F158&lt;&gt;"",IF(COUNTIF(BO$3:BO157,F158)&gt;0,"",F158),"")</f>
        <v/>
      </c>
      <c r="BP158" t="str">
        <f>IF(G158&lt;&gt;"",IF(COUNTIF(BP$3:BP157,G158)&gt;0,"",G158),"")</f>
        <v/>
      </c>
      <c r="BQ158" t="str">
        <f>IF(H158&lt;&gt;"",IF(COUNTIF(BQ$3:BQ157,H158)&gt;0,"",H158),"")</f>
        <v/>
      </c>
    </row>
    <row r="159" spans="1:69" x14ac:dyDescent="0.2">
      <c r="A159" s="342" t="str">
        <f t="shared" si="61"/>
        <v/>
      </c>
      <c r="B159" s="345"/>
      <c r="C159" s="345"/>
      <c r="D159" s="345"/>
      <c r="E159" s="345"/>
      <c r="F159" s="345"/>
      <c r="G159" s="345"/>
      <c r="H159" s="345"/>
      <c r="I159" s="533"/>
      <c r="J159" s="516"/>
      <c r="K159" s="516"/>
      <c r="L159" s="531"/>
      <c r="M159" s="534"/>
      <c r="O159">
        <f t="shared" si="58"/>
        <v>157</v>
      </c>
      <c r="P159" s="375" t="str">
        <f t="shared" si="59"/>
        <v/>
      </c>
      <c r="Q159" s="375" t="str">
        <f t="shared" si="46"/>
        <v/>
      </c>
      <c r="R159" s="375" t="str">
        <f t="shared" si="47"/>
        <v/>
      </c>
      <c r="S159" s="375" t="str">
        <f t="shared" si="62"/>
        <v/>
      </c>
      <c r="T159" s="375" t="str">
        <f t="shared" si="48"/>
        <v/>
      </c>
      <c r="U159" s="375" t="str">
        <f t="shared" si="49"/>
        <v/>
      </c>
      <c r="V159" s="375" t="str">
        <f t="shared" si="50"/>
        <v/>
      </c>
      <c r="X159" t="str">
        <f>IF(AF159&lt;&gt;"",MAX(X$3:X158)+1,"")</f>
        <v/>
      </c>
      <c r="Y159" t="str">
        <f>IF(AG159&lt;&gt;"",MAX(Y$3:Y158)+1,"")</f>
        <v/>
      </c>
      <c r="Z159" t="str">
        <f>IF(AH159&lt;&gt;"",MAX(Z$3:Z158)+1,"")</f>
        <v/>
      </c>
      <c r="AA159" t="str">
        <f>IF(AI159&lt;&gt;"",MAX(AA$3:AA158)+1,"")</f>
        <v/>
      </c>
      <c r="AB159" t="str">
        <f>IF(AJ159&lt;&gt;"",MAX(AB$3:AB158)+1,"")</f>
        <v/>
      </c>
      <c r="AC159" t="str">
        <f>IF(AK159&lt;&gt;"",MAX(AC$3:AC158)+1,"")</f>
        <v/>
      </c>
      <c r="AD159" t="str">
        <f>IF(AL159&lt;&gt;"",MAX(AD$3:AD158)+1,"")</f>
        <v/>
      </c>
      <c r="AF159" t="str">
        <f>IF(B159="","",IF(COUNTIF(AF$3:$AI158,B159)=0,B159,""))</f>
        <v/>
      </c>
      <c r="AG159" t="str">
        <f>IF(C159&lt;&gt;"",IF(B159="","",IF($B159='Determinazione classe'!$D$55,IF(COUNTIF(AG$3:$AG158,$C159)=0,$C159,""),"")),"")</f>
        <v/>
      </c>
      <c r="AH159" t="str">
        <f>IF(D159&lt;&gt;"",IF(B159="","",IF(AND($B159='Determinazione classe'!$D$55,$C159='Determinazione classe'!$D$56),IF(COUNTIF(AH$3:AH158,$D159)=0,$D159,""),"")),"")</f>
        <v/>
      </c>
      <c r="AI159" t="str">
        <f>IF(E159&lt;&gt;"",IF(B159="","",IF(AND($B159='Determinazione classe'!$D$55,$C159='Determinazione classe'!$D$56,$D159='Determinazione classe'!$D$57),IF(COUNTIF(AI$3:AI158,$E159)=0,$E159,""),"")),"")</f>
        <v/>
      </c>
      <c r="AJ159" t="str">
        <f>IF(F159&lt;&gt;"",IF(B159="","",IF(AND($B159='Determinazione classe'!$D$55,$C159='Determinazione classe'!$D$56,$D159='Determinazione classe'!$D$57,$E159='Determinazione classe'!$D$58),IF(COUNTIF(AJ$3:AJ158,$F159)=0,$F159,""),"")),"")</f>
        <v/>
      </c>
      <c r="AK159" t="str">
        <f>IF(G159&lt;&gt;"",IF(B159="","",IF(AND($B159='Determinazione classe'!$D$55,$C159='Determinazione classe'!$D$56,$D159='Determinazione classe'!$D$57,$E159='Determinazione classe'!$D$58,$F159='Determinazione classe'!$D$59),IF(COUNTIF(AK$3:AK158,$G159)=0,$G159,""),"")),"")</f>
        <v/>
      </c>
      <c r="AL159" t="str">
        <f>IF(H159&lt;&gt;"",IF(B159="","",IF(AND($B159='Determinazione classe'!$D$55,$C159='Determinazione classe'!$D$56,$D159='Determinazione classe'!$D$57,$E159='Determinazione classe'!$D$58,$F159='Determinazione classe'!$D$59,$G159='Determinazione classe'!$D$60),IF(COUNTIF(AL$3:AL158,$H159)=0,$H159,""),"")),"")</f>
        <v/>
      </c>
      <c r="AR159">
        <f t="shared" si="60"/>
        <v>157</v>
      </c>
      <c r="AS159" s="375" t="str">
        <f t="shared" si="51"/>
        <v/>
      </c>
      <c r="AT159" s="375" t="str">
        <f t="shared" si="52"/>
        <v/>
      </c>
      <c r="AU159" s="375" t="str">
        <f t="shared" si="53"/>
        <v/>
      </c>
      <c r="AV159" s="375" t="str">
        <f t="shared" si="54"/>
        <v/>
      </c>
      <c r="AW159" s="375" t="str">
        <f t="shared" si="55"/>
        <v/>
      </c>
      <c r="AX159" s="375" t="str">
        <f t="shared" si="56"/>
        <v/>
      </c>
      <c r="AY159" s="375" t="str">
        <f t="shared" si="57"/>
        <v/>
      </c>
      <c r="BC159" t="str">
        <f>IF(BK159&lt;&gt;"",MAX(BC$3:BC158)+1,"")</f>
        <v/>
      </c>
      <c r="BD159" t="str">
        <f>IF(BL159&lt;&gt;"",MAX(BD$3:BD158)+1,"")</f>
        <v/>
      </c>
      <c r="BE159" t="str">
        <f>IF(BM159&lt;&gt;"",MAX(BE$3:BE158)+1,"")</f>
        <v/>
      </c>
      <c r="BF159" t="str">
        <f>IF(BN159&lt;&gt;"",MAX(BF$3:BF158)+1,"")</f>
        <v/>
      </c>
      <c r="BG159" t="str">
        <f>IF(BO159&lt;&gt;"",MAX(BG$3:BG158)+1,"")</f>
        <v/>
      </c>
      <c r="BH159" t="str">
        <f>IF(BP159&lt;&gt;"",MAX(BH$3:BH158)+1,"")</f>
        <v/>
      </c>
      <c r="BI159" t="str">
        <f>IF(BQ159&lt;&gt;"",MAX(BI$3:BI158)+1,"")</f>
        <v/>
      </c>
      <c r="BK159" t="str">
        <f>IF(B159&lt;&gt;"",IF(COUNTIF(BK$3:BK158,B159)&gt;0,"",B159),"")</f>
        <v/>
      </c>
      <c r="BL159" t="str">
        <f>IF(C159&lt;&gt;"",IF(COUNTIF(BL$3:BL158,C159)&gt;0,"",C159),"")</f>
        <v/>
      </c>
      <c r="BM159" t="str">
        <f>IF(D159&lt;&gt;"",IF(COUNTIF(BM$3:BM158,D159)&gt;0,"",D159),"")</f>
        <v/>
      </c>
      <c r="BN159" t="str">
        <f>IF(E159&lt;&gt;"",IF(COUNTIF(BN$3:BN158,E159)&gt;0,"",E159),"")</f>
        <v/>
      </c>
      <c r="BO159" t="str">
        <f>IF(F159&lt;&gt;"",IF(COUNTIF(BO$3:BO158,F159)&gt;0,"",F159),"")</f>
        <v/>
      </c>
      <c r="BP159" t="str">
        <f>IF(G159&lt;&gt;"",IF(COUNTIF(BP$3:BP158,G159)&gt;0,"",G159),"")</f>
        <v/>
      </c>
      <c r="BQ159" t="str">
        <f>IF(H159&lt;&gt;"",IF(COUNTIF(BQ$3:BQ158,H159)&gt;0,"",H159),"")</f>
        <v/>
      </c>
    </row>
    <row r="160" spans="1:69" x14ac:dyDescent="0.2">
      <c r="A160" s="342" t="str">
        <f t="shared" si="61"/>
        <v/>
      </c>
      <c r="B160" s="345"/>
      <c r="C160" s="345"/>
      <c r="D160" s="345"/>
      <c r="E160" s="345"/>
      <c r="F160" s="345"/>
      <c r="G160" s="345"/>
      <c r="H160" s="345"/>
      <c r="I160" s="533"/>
      <c r="J160" s="516"/>
      <c r="K160" s="516"/>
      <c r="L160" s="531"/>
      <c r="M160" s="534"/>
      <c r="O160">
        <f t="shared" si="58"/>
        <v>158</v>
      </c>
      <c r="P160" s="375" t="str">
        <f t="shared" si="59"/>
        <v/>
      </c>
      <c r="Q160" s="375" t="str">
        <f t="shared" si="46"/>
        <v/>
      </c>
      <c r="R160" s="375" t="str">
        <f t="shared" si="47"/>
        <v/>
      </c>
      <c r="S160" s="375" t="str">
        <f t="shared" si="62"/>
        <v/>
      </c>
      <c r="T160" s="375" t="str">
        <f t="shared" si="48"/>
        <v/>
      </c>
      <c r="U160" s="375" t="str">
        <f t="shared" si="49"/>
        <v/>
      </c>
      <c r="V160" s="375" t="str">
        <f t="shared" si="50"/>
        <v/>
      </c>
      <c r="X160" t="str">
        <f>IF(AF160&lt;&gt;"",MAX(X$3:X159)+1,"")</f>
        <v/>
      </c>
      <c r="Y160" t="str">
        <f>IF(AG160&lt;&gt;"",MAX(Y$3:Y159)+1,"")</f>
        <v/>
      </c>
      <c r="Z160" t="str">
        <f>IF(AH160&lt;&gt;"",MAX(Z$3:Z159)+1,"")</f>
        <v/>
      </c>
      <c r="AA160" t="str">
        <f>IF(AI160&lt;&gt;"",MAX(AA$3:AA159)+1,"")</f>
        <v/>
      </c>
      <c r="AB160" t="str">
        <f>IF(AJ160&lt;&gt;"",MAX(AB$3:AB159)+1,"")</f>
        <v/>
      </c>
      <c r="AC160" t="str">
        <f>IF(AK160&lt;&gt;"",MAX(AC$3:AC159)+1,"")</f>
        <v/>
      </c>
      <c r="AD160" t="str">
        <f>IF(AL160&lt;&gt;"",MAX(AD$3:AD159)+1,"")</f>
        <v/>
      </c>
      <c r="AF160" t="str">
        <f>IF(B160="","",IF(COUNTIF(AF$3:$AI159,B160)=0,B160,""))</f>
        <v/>
      </c>
      <c r="AG160" t="str">
        <f>IF(C160&lt;&gt;"",IF(B160="","",IF($B160='Determinazione classe'!$D$55,IF(COUNTIF(AG$3:$AG159,$C160)=0,$C160,""),"")),"")</f>
        <v/>
      </c>
      <c r="AH160" t="str">
        <f>IF(D160&lt;&gt;"",IF(B160="","",IF(AND($B160='Determinazione classe'!$D$55,$C160='Determinazione classe'!$D$56),IF(COUNTIF(AH$3:AH159,$D160)=0,$D160,""),"")),"")</f>
        <v/>
      </c>
      <c r="AI160" t="str">
        <f>IF(E160&lt;&gt;"",IF(B160="","",IF(AND($B160='Determinazione classe'!$D$55,$C160='Determinazione classe'!$D$56,$D160='Determinazione classe'!$D$57),IF(COUNTIF(AI$3:AI159,$E160)=0,$E160,""),"")),"")</f>
        <v/>
      </c>
      <c r="AJ160" t="str">
        <f>IF(F160&lt;&gt;"",IF(B160="","",IF(AND($B160='Determinazione classe'!$D$55,$C160='Determinazione classe'!$D$56,$D160='Determinazione classe'!$D$57,$E160='Determinazione classe'!$D$58),IF(COUNTIF(AJ$3:AJ159,$F160)=0,$F160,""),"")),"")</f>
        <v/>
      </c>
      <c r="AK160" t="str">
        <f>IF(G160&lt;&gt;"",IF(B160="","",IF(AND($B160='Determinazione classe'!$D$55,$C160='Determinazione classe'!$D$56,$D160='Determinazione classe'!$D$57,$E160='Determinazione classe'!$D$58,$F160='Determinazione classe'!$D$59),IF(COUNTIF(AK$3:AK159,$G160)=0,$G160,""),"")),"")</f>
        <v/>
      </c>
      <c r="AL160" t="str">
        <f>IF(H160&lt;&gt;"",IF(B160="","",IF(AND($B160='Determinazione classe'!$D$55,$C160='Determinazione classe'!$D$56,$D160='Determinazione classe'!$D$57,$E160='Determinazione classe'!$D$58,$F160='Determinazione classe'!$D$59,$G160='Determinazione classe'!$D$60),IF(COUNTIF(AL$3:AL159,$H160)=0,$H160,""),"")),"")</f>
        <v/>
      </c>
      <c r="AR160">
        <f t="shared" si="60"/>
        <v>158</v>
      </c>
      <c r="AS160" s="375" t="str">
        <f t="shared" si="51"/>
        <v/>
      </c>
      <c r="AT160" s="375" t="str">
        <f t="shared" si="52"/>
        <v/>
      </c>
      <c r="AU160" s="375" t="str">
        <f t="shared" si="53"/>
        <v/>
      </c>
      <c r="AV160" s="375" t="str">
        <f t="shared" si="54"/>
        <v/>
      </c>
      <c r="AW160" s="375" t="str">
        <f t="shared" si="55"/>
        <v/>
      </c>
      <c r="AX160" s="375" t="str">
        <f t="shared" si="56"/>
        <v/>
      </c>
      <c r="AY160" s="375" t="str">
        <f t="shared" si="57"/>
        <v/>
      </c>
      <c r="BC160" t="str">
        <f>IF(BK160&lt;&gt;"",MAX(BC$3:BC159)+1,"")</f>
        <v/>
      </c>
      <c r="BD160" t="str">
        <f>IF(BL160&lt;&gt;"",MAX(BD$3:BD159)+1,"")</f>
        <v/>
      </c>
      <c r="BE160" t="str">
        <f>IF(BM160&lt;&gt;"",MAX(BE$3:BE159)+1,"")</f>
        <v/>
      </c>
      <c r="BF160" t="str">
        <f>IF(BN160&lt;&gt;"",MAX(BF$3:BF159)+1,"")</f>
        <v/>
      </c>
      <c r="BG160" t="str">
        <f>IF(BO160&lt;&gt;"",MAX(BG$3:BG159)+1,"")</f>
        <v/>
      </c>
      <c r="BH160" t="str">
        <f>IF(BP160&lt;&gt;"",MAX(BH$3:BH159)+1,"")</f>
        <v/>
      </c>
      <c r="BI160" t="str">
        <f>IF(BQ160&lt;&gt;"",MAX(BI$3:BI159)+1,"")</f>
        <v/>
      </c>
      <c r="BK160" t="str">
        <f>IF(B160&lt;&gt;"",IF(COUNTIF(BK$3:BK159,B160)&gt;0,"",B160),"")</f>
        <v/>
      </c>
      <c r="BL160" t="str">
        <f>IF(C160&lt;&gt;"",IF(COUNTIF(BL$3:BL159,C160)&gt;0,"",C160),"")</f>
        <v/>
      </c>
      <c r="BM160" t="str">
        <f>IF(D160&lt;&gt;"",IF(COUNTIF(BM$3:BM159,D160)&gt;0,"",D160),"")</f>
        <v/>
      </c>
      <c r="BN160" t="str">
        <f>IF(E160&lt;&gt;"",IF(COUNTIF(BN$3:BN159,E160)&gt;0,"",E160),"")</f>
        <v/>
      </c>
      <c r="BO160" t="str">
        <f>IF(F160&lt;&gt;"",IF(COUNTIF(BO$3:BO159,F160)&gt;0,"",F160),"")</f>
        <v/>
      </c>
      <c r="BP160" t="str">
        <f>IF(G160&lt;&gt;"",IF(COUNTIF(BP$3:BP159,G160)&gt;0,"",G160),"")</f>
        <v/>
      </c>
      <c r="BQ160" t="str">
        <f>IF(H160&lt;&gt;"",IF(COUNTIF(BQ$3:BQ159,H160)&gt;0,"",H160),"")</f>
        <v/>
      </c>
    </row>
    <row r="161" spans="1:69" x14ac:dyDescent="0.2">
      <c r="A161" s="342" t="str">
        <f t="shared" si="61"/>
        <v/>
      </c>
      <c r="B161" s="345"/>
      <c r="C161" s="345"/>
      <c r="D161" s="345"/>
      <c r="E161" s="345"/>
      <c r="F161" s="345"/>
      <c r="G161" s="345"/>
      <c r="H161" s="345"/>
      <c r="I161" s="533"/>
      <c r="J161" s="516"/>
      <c r="K161" s="516"/>
      <c r="L161" s="531"/>
      <c r="M161" s="534"/>
      <c r="O161">
        <f t="shared" si="58"/>
        <v>159</v>
      </c>
      <c r="P161" s="375" t="str">
        <f t="shared" si="59"/>
        <v/>
      </c>
      <c r="Q161" s="375" t="str">
        <f t="shared" si="46"/>
        <v/>
      </c>
      <c r="R161" s="375" t="str">
        <f t="shared" si="47"/>
        <v/>
      </c>
      <c r="S161" s="375" t="str">
        <f t="shared" si="62"/>
        <v/>
      </c>
      <c r="T161" s="375" t="str">
        <f t="shared" si="48"/>
        <v/>
      </c>
      <c r="U161" s="375" t="str">
        <f t="shared" si="49"/>
        <v/>
      </c>
      <c r="V161" s="375" t="str">
        <f t="shared" si="50"/>
        <v/>
      </c>
      <c r="X161" t="str">
        <f>IF(AF161&lt;&gt;"",MAX(X$3:X160)+1,"")</f>
        <v/>
      </c>
      <c r="Y161" t="str">
        <f>IF(AG161&lt;&gt;"",MAX(Y$3:Y160)+1,"")</f>
        <v/>
      </c>
      <c r="Z161" t="str">
        <f>IF(AH161&lt;&gt;"",MAX(Z$3:Z160)+1,"")</f>
        <v/>
      </c>
      <c r="AA161" t="str">
        <f>IF(AI161&lt;&gt;"",MAX(AA$3:AA160)+1,"")</f>
        <v/>
      </c>
      <c r="AB161" t="str">
        <f>IF(AJ161&lt;&gt;"",MAX(AB$3:AB160)+1,"")</f>
        <v/>
      </c>
      <c r="AC161" t="str">
        <f>IF(AK161&lt;&gt;"",MAX(AC$3:AC160)+1,"")</f>
        <v/>
      </c>
      <c r="AD161" t="str">
        <f>IF(AL161&lt;&gt;"",MAX(AD$3:AD160)+1,"")</f>
        <v/>
      </c>
      <c r="AF161" t="str">
        <f>IF(B161="","",IF(COUNTIF(AF$3:$AI160,B161)=0,B161,""))</f>
        <v/>
      </c>
      <c r="AG161" t="str">
        <f>IF(C161&lt;&gt;"",IF(B161="","",IF($B161='Determinazione classe'!$D$55,IF(COUNTIF(AG$3:$AG160,$C161)=0,$C161,""),"")),"")</f>
        <v/>
      </c>
      <c r="AH161" t="str">
        <f>IF(D161&lt;&gt;"",IF(B161="","",IF(AND($B161='Determinazione classe'!$D$55,$C161='Determinazione classe'!$D$56),IF(COUNTIF(AH$3:AH160,$D161)=0,$D161,""),"")),"")</f>
        <v/>
      </c>
      <c r="AI161" t="str">
        <f>IF(E161&lt;&gt;"",IF(B161="","",IF(AND($B161='Determinazione classe'!$D$55,$C161='Determinazione classe'!$D$56,$D161='Determinazione classe'!$D$57),IF(COUNTIF(AI$3:AI160,$E161)=0,$E161,""),"")),"")</f>
        <v/>
      </c>
      <c r="AJ161" t="str">
        <f>IF(F161&lt;&gt;"",IF(B161="","",IF(AND($B161='Determinazione classe'!$D$55,$C161='Determinazione classe'!$D$56,$D161='Determinazione classe'!$D$57,$E161='Determinazione classe'!$D$58),IF(COUNTIF(AJ$3:AJ160,$F161)=0,$F161,""),"")),"")</f>
        <v/>
      </c>
      <c r="AK161" t="str">
        <f>IF(G161&lt;&gt;"",IF(B161="","",IF(AND($B161='Determinazione classe'!$D$55,$C161='Determinazione classe'!$D$56,$D161='Determinazione classe'!$D$57,$E161='Determinazione classe'!$D$58,$F161='Determinazione classe'!$D$59),IF(COUNTIF(AK$3:AK160,$G161)=0,$G161,""),"")),"")</f>
        <v/>
      </c>
      <c r="AL161" t="str">
        <f>IF(H161&lt;&gt;"",IF(B161="","",IF(AND($B161='Determinazione classe'!$D$55,$C161='Determinazione classe'!$D$56,$D161='Determinazione classe'!$D$57,$E161='Determinazione classe'!$D$58,$F161='Determinazione classe'!$D$59,$G161='Determinazione classe'!$D$60),IF(COUNTIF(AL$3:AL160,$H161)=0,$H161,""),"")),"")</f>
        <v/>
      </c>
      <c r="AR161">
        <f t="shared" si="60"/>
        <v>159</v>
      </c>
      <c r="AS161" s="375" t="str">
        <f t="shared" si="51"/>
        <v/>
      </c>
      <c r="AT161" s="375" t="str">
        <f t="shared" si="52"/>
        <v/>
      </c>
      <c r="AU161" s="375" t="str">
        <f t="shared" si="53"/>
        <v/>
      </c>
      <c r="AV161" s="375" t="str">
        <f t="shared" si="54"/>
        <v/>
      </c>
      <c r="AW161" s="375" t="str">
        <f t="shared" si="55"/>
        <v/>
      </c>
      <c r="AX161" s="375" t="str">
        <f t="shared" si="56"/>
        <v/>
      </c>
      <c r="AY161" s="375" t="str">
        <f t="shared" si="57"/>
        <v/>
      </c>
      <c r="BC161" t="str">
        <f>IF(BK161&lt;&gt;"",MAX(BC$3:BC160)+1,"")</f>
        <v/>
      </c>
      <c r="BD161" t="str">
        <f>IF(BL161&lt;&gt;"",MAX(BD$3:BD160)+1,"")</f>
        <v/>
      </c>
      <c r="BE161" t="str">
        <f>IF(BM161&lt;&gt;"",MAX(BE$3:BE160)+1,"")</f>
        <v/>
      </c>
      <c r="BF161" t="str">
        <f>IF(BN161&lt;&gt;"",MAX(BF$3:BF160)+1,"")</f>
        <v/>
      </c>
      <c r="BG161" t="str">
        <f>IF(BO161&lt;&gt;"",MAX(BG$3:BG160)+1,"")</f>
        <v/>
      </c>
      <c r="BH161" t="str">
        <f>IF(BP161&lt;&gt;"",MAX(BH$3:BH160)+1,"")</f>
        <v/>
      </c>
      <c r="BI161" t="str">
        <f>IF(BQ161&lt;&gt;"",MAX(BI$3:BI160)+1,"")</f>
        <v/>
      </c>
      <c r="BK161" t="str">
        <f>IF(B161&lt;&gt;"",IF(COUNTIF(BK$3:BK160,B161)&gt;0,"",B161),"")</f>
        <v/>
      </c>
      <c r="BL161" t="str">
        <f>IF(C161&lt;&gt;"",IF(COUNTIF(BL$3:BL160,C161)&gt;0,"",C161),"")</f>
        <v/>
      </c>
      <c r="BM161" t="str">
        <f>IF(D161&lt;&gt;"",IF(COUNTIF(BM$3:BM160,D161)&gt;0,"",D161),"")</f>
        <v/>
      </c>
      <c r="BN161" t="str">
        <f>IF(E161&lt;&gt;"",IF(COUNTIF(BN$3:BN160,E161)&gt;0,"",E161),"")</f>
        <v/>
      </c>
      <c r="BO161" t="str">
        <f>IF(F161&lt;&gt;"",IF(COUNTIF(BO$3:BO160,F161)&gt;0,"",F161),"")</f>
        <v/>
      </c>
      <c r="BP161" t="str">
        <f>IF(G161&lt;&gt;"",IF(COUNTIF(BP$3:BP160,G161)&gt;0,"",G161),"")</f>
        <v/>
      </c>
      <c r="BQ161" t="str">
        <f>IF(H161&lt;&gt;"",IF(COUNTIF(BQ$3:BQ160,H161)&gt;0,"",H161),"")</f>
        <v/>
      </c>
    </row>
    <row r="162" spans="1:69" x14ac:dyDescent="0.2">
      <c r="A162" s="342" t="str">
        <f t="shared" si="61"/>
        <v/>
      </c>
      <c r="B162" s="345"/>
      <c r="C162" s="345"/>
      <c r="D162" s="345"/>
      <c r="E162" s="345"/>
      <c r="F162" s="345"/>
      <c r="G162" s="345"/>
      <c r="H162" s="345"/>
      <c r="I162" s="533"/>
      <c r="J162" s="516"/>
      <c r="K162" s="516"/>
      <c r="L162" s="531"/>
      <c r="M162" s="534"/>
      <c r="O162">
        <f t="shared" si="58"/>
        <v>160</v>
      </c>
      <c r="P162" s="375" t="str">
        <f t="shared" si="59"/>
        <v/>
      </c>
      <c r="Q162" s="375" t="str">
        <f t="shared" si="46"/>
        <v/>
      </c>
      <c r="R162" s="375" t="str">
        <f t="shared" si="47"/>
        <v/>
      </c>
      <c r="S162" s="375" t="str">
        <f t="shared" si="62"/>
        <v/>
      </c>
      <c r="T162" s="375" t="str">
        <f t="shared" si="48"/>
        <v/>
      </c>
      <c r="U162" s="375" t="str">
        <f t="shared" si="49"/>
        <v/>
      </c>
      <c r="V162" s="375" t="str">
        <f t="shared" si="50"/>
        <v/>
      </c>
      <c r="X162" t="str">
        <f>IF(AF162&lt;&gt;"",MAX(X$3:X161)+1,"")</f>
        <v/>
      </c>
      <c r="Y162" t="str">
        <f>IF(AG162&lt;&gt;"",MAX(Y$3:Y161)+1,"")</f>
        <v/>
      </c>
      <c r="Z162" t="str">
        <f>IF(AH162&lt;&gt;"",MAX(Z$3:Z161)+1,"")</f>
        <v/>
      </c>
      <c r="AA162" t="str">
        <f>IF(AI162&lt;&gt;"",MAX(AA$3:AA161)+1,"")</f>
        <v/>
      </c>
      <c r="AB162" t="str">
        <f>IF(AJ162&lt;&gt;"",MAX(AB$3:AB161)+1,"")</f>
        <v/>
      </c>
      <c r="AC162" t="str">
        <f>IF(AK162&lt;&gt;"",MAX(AC$3:AC161)+1,"")</f>
        <v/>
      </c>
      <c r="AD162" t="str">
        <f>IF(AL162&lt;&gt;"",MAX(AD$3:AD161)+1,"")</f>
        <v/>
      </c>
      <c r="AF162" t="str">
        <f>IF(B162="","",IF(COUNTIF(AF$3:$AI161,B162)=0,B162,""))</f>
        <v/>
      </c>
      <c r="AG162" t="str">
        <f>IF(C162&lt;&gt;"",IF(B162="","",IF($B162='Determinazione classe'!$D$55,IF(COUNTIF(AG$3:$AG161,$C162)=0,$C162,""),"")),"")</f>
        <v/>
      </c>
      <c r="AH162" t="str">
        <f>IF(D162&lt;&gt;"",IF(B162="","",IF(AND($B162='Determinazione classe'!$D$55,$C162='Determinazione classe'!$D$56),IF(COUNTIF(AH$3:AH161,$D162)=0,$D162,""),"")),"")</f>
        <v/>
      </c>
      <c r="AI162" t="str">
        <f>IF(E162&lt;&gt;"",IF(B162="","",IF(AND($B162='Determinazione classe'!$D$55,$C162='Determinazione classe'!$D$56,$D162='Determinazione classe'!$D$57),IF(COUNTIF(AI$3:AI161,$E162)=0,$E162,""),"")),"")</f>
        <v/>
      </c>
      <c r="AJ162" t="str">
        <f>IF(F162&lt;&gt;"",IF(B162="","",IF(AND($B162='Determinazione classe'!$D$55,$C162='Determinazione classe'!$D$56,$D162='Determinazione classe'!$D$57,$E162='Determinazione classe'!$D$58),IF(COUNTIF(AJ$3:AJ161,$F162)=0,$F162,""),"")),"")</f>
        <v/>
      </c>
      <c r="AK162" t="str">
        <f>IF(G162&lt;&gt;"",IF(B162="","",IF(AND($B162='Determinazione classe'!$D$55,$C162='Determinazione classe'!$D$56,$D162='Determinazione classe'!$D$57,$E162='Determinazione classe'!$D$58,$F162='Determinazione classe'!$D$59),IF(COUNTIF(AK$3:AK161,$G162)=0,$G162,""),"")),"")</f>
        <v/>
      </c>
      <c r="AL162" t="str">
        <f>IF(H162&lt;&gt;"",IF(B162="","",IF(AND($B162='Determinazione classe'!$D$55,$C162='Determinazione classe'!$D$56,$D162='Determinazione classe'!$D$57,$E162='Determinazione classe'!$D$58,$F162='Determinazione classe'!$D$59,$G162='Determinazione classe'!$D$60),IF(COUNTIF(AL$3:AL161,$H162)=0,$H162,""),"")),"")</f>
        <v/>
      </c>
      <c r="AR162">
        <f t="shared" si="60"/>
        <v>160</v>
      </c>
      <c r="AS162" s="375" t="str">
        <f t="shared" si="51"/>
        <v/>
      </c>
      <c r="AT162" s="375" t="str">
        <f t="shared" si="52"/>
        <v/>
      </c>
      <c r="AU162" s="375" t="str">
        <f t="shared" si="53"/>
        <v/>
      </c>
      <c r="AV162" s="375" t="str">
        <f t="shared" si="54"/>
        <v/>
      </c>
      <c r="AW162" s="375" t="str">
        <f t="shared" si="55"/>
        <v/>
      </c>
      <c r="AX162" s="375" t="str">
        <f t="shared" si="56"/>
        <v/>
      </c>
      <c r="AY162" s="375" t="str">
        <f t="shared" si="57"/>
        <v/>
      </c>
      <c r="BC162" t="str">
        <f>IF(BK162&lt;&gt;"",MAX(BC$3:BC161)+1,"")</f>
        <v/>
      </c>
      <c r="BD162" t="str">
        <f>IF(BL162&lt;&gt;"",MAX(BD$3:BD161)+1,"")</f>
        <v/>
      </c>
      <c r="BE162" t="str">
        <f>IF(BM162&lt;&gt;"",MAX(BE$3:BE161)+1,"")</f>
        <v/>
      </c>
      <c r="BF162" t="str">
        <f>IF(BN162&lt;&gt;"",MAX(BF$3:BF161)+1,"")</f>
        <v/>
      </c>
      <c r="BG162" t="str">
        <f>IF(BO162&lt;&gt;"",MAX(BG$3:BG161)+1,"")</f>
        <v/>
      </c>
      <c r="BH162" t="str">
        <f>IF(BP162&lt;&gt;"",MAX(BH$3:BH161)+1,"")</f>
        <v/>
      </c>
      <c r="BI162" t="str">
        <f>IF(BQ162&lt;&gt;"",MAX(BI$3:BI161)+1,"")</f>
        <v/>
      </c>
      <c r="BK162" t="str">
        <f>IF(B162&lt;&gt;"",IF(COUNTIF(BK$3:BK161,B162)&gt;0,"",B162),"")</f>
        <v/>
      </c>
      <c r="BL162" t="str">
        <f>IF(C162&lt;&gt;"",IF(COUNTIF(BL$3:BL161,C162)&gt;0,"",C162),"")</f>
        <v/>
      </c>
      <c r="BM162" t="str">
        <f>IF(D162&lt;&gt;"",IF(COUNTIF(BM$3:BM161,D162)&gt;0,"",D162),"")</f>
        <v/>
      </c>
      <c r="BN162" t="str">
        <f>IF(E162&lt;&gt;"",IF(COUNTIF(BN$3:BN161,E162)&gt;0,"",E162),"")</f>
        <v/>
      </c>
      <c r="BO162" t="str">
        <f>IF(F162&lt;&gt;"",IF(COUNTIF(BO$3:BO161,F162)&gt;0,"",F162),"")</f>
        <v/>
      </c>
      <c r="BP162" t="str">
        <f>IF(G162&lt;&gt;"",IF(COUNTIF(BP$3:BP161,G162)&gt;0,"",G162),"")</f>
        <v/>
      </c>
      <c r="BQ162" t="str">
        <f>IF(H162&lt;&gt;"",IF(COUNTIF(BQ$3:BQ161,H162)&gt;0,"",H162),"")</f>
        <v/>
      </c>
    </row>
    <row r="163" spans="1:69" x14ac:dyDescent="0.2">
      <c r="A163" s="342" t="str">
        <f t="shared" si="61"/>
        <v/>
      </c>
      <c r="B163" s="345"/>
      <c r="C163" s="345"/>
      <c r="D163" s="345"/>
      <c r="E163" s="345"/>
      <c r="F163" s="345"/>
      <c r="G163" s="345"/>
      <c r="H163" s="345"/>
      <c r="I163" s="533"/>
      <c r="J163" s="516"/>
      <c r="K163" s="516"/>
      <c r="L163" s="531"/>
      <c r="M163" s="534"/>
      <c r="O163">
        <f t="shared" si="58"/>
        <v>161</v>
      </c>
      <c r="P163" s="375" t="str">
        <f t="shared" si="59"/>
        <v/>
      </c>
      <c r="Q163" s="375" t="str">
        <f t="shared" si="46"/>
        <v/>
      </c>
      <c r="R163" s="375" t="str">
        <f t="shared" si="47"/>
        <v/>
      </c>
      <c r="S163" s="375" t="str">
        <f t="shared" si="62"/>
        <v/>
      </c>
      <c r="T163" s="375" t="str">
        <f t="shared" si="48"/>
        <v/>
      </c>
      <c r="U163" s="375" t="str">
        <f t="shared" si="49"/>
        <v/>
      </c>
      <c r="V163" s="375" t="str">
        <f t="shared" si="50"/>
        <v/>
      </c>
      <c r="X163" t="str">
        <f>IF(AF163&lt;&gt;"",MAX(X$3:X162)+1,"")</f>
        <v/>
      </c>
      <c r="Y163" t="str">
        <f>IF(AG163&lt;&gt;"",MAX(Y$3:Y162)+1,"")</f>
        <v/>
      </c>
      <c r="Z163" t="str">
        <f>IF(AH163&lt;&gt;"",MAX(Z$3:Z162)+1,"")</f>
        <v/>
      </c>
      <c r="AA163" t="str">
        <f>IF(AI163&lt;&gt;"",MAX(AA$3:AA162)+1,"")</f>
        <v/>
      </c>
      <c r="AB163" t="str">
        <f>IF(AJ163&lt;&gt;"",MAX(AB$3:AB162)+1,"")</f>
        <v/>
      </c>
      <c r="AC163" t="str">
        <f>IF(AK163&lt;&gt;"",MAX(AC$3:AC162)+1,"")</f>
        <v/>
      </c>
      <c r="AD163" t="str">
        <f>IF(AL163&lt;&gt;"",MAX(AD$3:AD162)+1,"")</f>
        <v/>
      </c>
      <c r="AF163" t="str">
        <f>IF(B163="","",IF(COUNTIF(AF$3:$AI162,B163)=0,B163,""))</f>
        <v/>
      </c>
      <c r="AG163" t="str">
        <f>IF(C163&lt;&gt;"",IF(B163="","",IF($B163='Determinazione classe'!$D$55,IF(COUNTIF(AG$3:$AG162,$C163)=0,$C163,""),"")),"")</f>
        <v/>
      </c>
      <c r="AH163" t="str">
        <f>IF(D163&lt;&gt;"",IF(B163="","",IF(AND($B163='Determinazione classe'!$D$55,$C163='Determinazione classe'!$D$56),IF(COUNTIF(AH$3:AH162,$D163)=0,$D163,""),"")),"")</f>
        <v/>
      </c>
      <c r="AI163" t="str">
        <f>IF(E163&lt;&gt;"",IF(B163="","",IF(AND($B163='Determinazione classe'!$D$55,$C163='Determinazione classe'!$D$56,$D163='Determinazione classe'!$D$57),IF(COUNTIF(AI$3:AI162,$E163)=0,$E163,""),"")),"")</f>
        <v/>
      </c>
      <c r="AJ163" t="str">
        <f>IF(F163&lt;&gt;"",IF(B163="","",IF(AND($B163='Determinazione classe'!$D$55,$C163='Determinazione classe'!$D$56,$D163='Determinazione classe'!$D$57,$E163='Determinazione classe'!$D$58),IF(COUNTIF(AJ$3:AJ162,$F163)=0,$F163,""),"")),"")</f>
        <v/>
      </c>
      <c r="AK163" t="str">
        <f>IF(G163&lt;&gt;"",IF(B163="","",IF(AND($B163='Determinazione classe'!$D$55,$C163='Determinazione classe'!$D$56,$D163='Determinazione classe'!$D$57,$E163='Determinazione classe'!$D$58,$F163='Determinazione classe'!$D$59),IF(COUNTIF(AK$3:AK162,$G163)=0,$G163,""),"")),"")</f>
        <v/>
      </c>
      <c r="AL163" t="str">
        <f>IF(H163&lt;&gt;"",IF(B163="","",IF(AND($B163='Determinazione classe'!$D$55,$C163='Determinazione classe'!$D$56,$D163='Determinazione classe'!$D$57,$E163='Determinazione classe'!$D$58,$F163='Determinazione classe'!$D$59,$G163='Determinazione classe'!$D$60),IF(COUNTIF(AL$3:AL162,$H163)=0,$H163,""),"")),"")</f>
        <v/>
      </c>
      <c r="AR163">
        <f t="shared" si="60"/>
        <v>161</v>
      </c>
      <c r="AS163" s="375" t="str">
        <f t="shared" si="51"/>
        <v/>
      </c>
      <c r="AT163" s="375" t="str">
        <f t="shared" si="52"/>
        <v/>
      </c>
      <c r="AU163" s="375" t="str">
        <f t="shared" si="53"/>
        <v/>
      </c>
      <c r="AV163" s="375" t="str">
        <f t="shared" si="54"/>
        <v/>
      </c>
      <c r="AW163" s="375" t="str">
        <f t="shared" si="55"/>
        <v/>
      </c>
      <c r="AX163" s="375" t="str">
        <f t="shared" si="56"/>
        <v/>
      </c>
      <c r="AY163" s="375" t="str">
        <f t="shared" si="57"/>
        <v/>
      </c>
      <c r="BC163" t="str">
        <f>IF(BK163&lt;&gt;"",MAX(BC$3:BC162)+1,"")</f>
        <v/>
      </c>
      <c r="BD163" t="str">
        <f>IF(BL163&lt;&gt;"",MAX(BD$3:BD162)+1,"")</f>
        <v/>
      </c>
      <c r="BE163" t="str">
        <f>IF(BM163&lt;&gt;"",MAX(BE$3:BE162)+1,"")</f>
        <v/>
      </c>
      <c r="BF163" t="str">
        <f>IF(BN163&lt;&gt;"",MAX(BF$3:BF162)+1,"")</f>
        <v/>
      </c>
      <c r="BG163" t="str">
        <f>IF(BO163&lt;&gt;"",MAX(BG$3:BG162)+1,"")</f>
        <v/>
      </c>
      <c r="BH163" t="str">
        <f>IF(BP163&lt;&gt;"",MAX(BH$3:BH162)+1,"")</f>
        <v/>
      </c>
      <c r="BI163" t="str">
        <f>IF(BQ163&lt;&gt;"",MAX(BI$3:BI162)+1,"")</f>
        <v/>
      </c>
      <c r="BK163" t="str">
        <f>IF(B163&lt;&gt;"",IF(COUNTIF(BK$3:BK162,B163)&gt;0,"",B163),"")</f>
        <v/>
      </c>
      <c r="BL163" t="str">
        <f>IF(C163&lt;&gt;"",IF(COUNTIF(BL$3:BL162,C163)&gt;0,"",C163),"")</f>
        <v/>
      </c>
      <c r="BM163" t="str">
        <f>IF(D163&lt;&gt;"",IF(COUNTIF(BM$3:BM162,D163)&gt;0,"",D163),"")</f>
        <v/>
      </c>
      <c r="BN163" t="str">
        <f>IF(E163&lt;&gt;"",IF(COUNTIF(BN$3:BN162,E163)&gt;0,"",E163),"")</f>
        <v/>
      </c>
      <c r="BO163" t="str">
        <f>IF(F163&lt;&gt;"",IF(COUNTIF(BO$3:BO162,F163)&gt;0,"",F163),"")</f>
        <v/>
      </c>
      <c r="BP163" t="str">
        <f>IF(G163&lt;&gt;"",IF(COUNTIF(BP$3:BP162,G163)&gt;0,"",G163),"")</f>
        <v/>
      </c>
      <c r="BQ163" t="str">
        <f>IF(H163&lt;&gt;"",IF(COUNTIF(BQ$3:BQ162,H163)&gt;0,"",H163),"")</f>
        <v/>
      </c>
    </row>
    <row r="164" spans="1:69" x14ac:dyDescent="0.2">
      <c r="A164" s="342" t="str">
        <f t="shared" si="61"/>
        <v/>
      </c>
      <c r="B164" s="345"/>
      <c r="C164" s="345"/>
      <c r="D164" s="345"/>
      <c r="E164" s="345"/>
      <c r="F164" s="345"/>
      <c r="G164" s="345"/>
      <c r="H164" s="345"/>
      <c r="I164" s="533"/>
      <c r="J164" s="516"/>
      <c r="K164" s="516"/>
      <c r="L164" s="531"/>
      <c r="M164" s="534"/>
      <c r="O164">
        <f t="shared" si="58"/>
        <v>162</v>
      </c>
      <c r="P164" s="375" t="str">
        <f t="shared" si="59"/>
        <v/>
      </c>
      <c r="Q164" s="375" t="str">
        <f t="shared" si="46"/>
        <v/>
      </c>
      <c r="R164" s="375" t="str">
        <f t="shared" si="47"/>
        <v/>
      </c>
      <c r="S164" s="375" t="str">
        <f t="shared" si="62"/>
        <v/>
      </c>
      <c r="T164" s="375" t="str">
        <f t="shared" si="48"/>
        <v/>
      </c>
      <c r="U164" s="375" t="str">
        <f t="shared" si="49"/>
        <v/>
      </c>
      <c r="V164" s="375" t="str">
        <f t="shared" si="50"/>
        <v/>
      </c>
      <c r="X164" t="str">
        <f>IF(AF164&lt;&gt;"",MAX(X$3:X163)+1,"")</f>
        <v/>
      </c>
      <c r="Y164" t="str">
        <f>IF(AG164&lt;&gt;"",MAX(Y$3:Y163)+1,"")</f>
        <v/>
      </c>
      <c r="Z164" t="str">
        <f>IF(AH164&lt;&gt;"",MAX(Z$3:Z163)+1,"")</f>
        <v/>
      </c>
      <c r="AA164" t="str">
        <f>IF(AI164&lt;&gt;"",MAX(AA$3:AA163)+1,"")</f>
        <v/>
      </c>
      <c r="AB164" t="str">
        <f>IF(AJ164&lt;&gt;"",MAX(AB$3:AB163)+1,"")</f>
        <v/>
      </c>
      <c r="AC164" t="str">
        <f>IF(AK164&lt;&gt;"",MAX(AC$3:AC163)+1,"")</f>
        <v/>
      </c>
      <c r="AD164" t="str">
        <f>IF(AL164&lt;&gt;"",MAX(AD$3:AD163)+1,"")</f>
        <v/>
      </c>
      <c r="AF164" t="str">
        <f>IF(B164="","",IF(COUNTIF(AF$3:$AI163,B164)=0,B164,""))</f>
        <v/>
      </c>
      <c r="AG164" t="str">
        <f>IF(C164&lt;&gt;"",IF(B164="","",IF($B164='Determinazione classe'!$D$55,IF(COUNTIF(AG$3:$AG163,$C164)=0,$C164,""),"")),"")</f>
        <v/>
      </c>
      <c r="AH164" t="str">
        <f>IF(D164&lt;&gt;"",IF(B164="","",IF(AND($B164='Determinazione classe'!$D$55,$C164='Determinazione classe'!$D$56),IF(COUNTIF(AH$3:AH163,$D164)=0,$D164,""),"")),"")</f>
        <v/>
      </c>
      <c r="AI164" t="str">
        <f>IF(E164&lt;&gt;"",IF(B164="","",IF(AND($B164='Determinazione classe'!$D$55,$C164='Determinazione classe'!$D$56,$D164='Determinazione classe'!$D$57),IF(COUNTIF(AI$3:AI163,$E164)=0,$E164,""),"")),"")</f>
        <v/>
      </c>
      <c r="AJ164" t="str">
        <f>IF(F164&lt;&gt;"",IF(B164="","",IF(AND($B164='Determinazione classe'!$D$55,$C164='Determinazione classe'!$D$56,$D164='Determinazione classe'!$D$57,$E164='Determinazione classe'!$D$58),IF(COUNTIF(AJ$3:AJ163,$F164)=0,$F164,""),"")),"")</f>
        <v/>
      </c>
      <c r="AK164" t="str">
        <f>IF(G164&lt;&gt;"",IF(B164="","",IF(AND($B164='Determinazione classe'!$D$55,$C164='Determinazione classe'!$D$56,$D164='Determinazione classe'!$D$57,$E164='Determinazione classe'!$D$58,$F164='Determinazione classe'!$D$59),IF(COUNTIF(AK$3:AK163,$G164)=0,$G164,""),"")),"")</f>
        <v/>
      </c>
      <c r="AL164" t="str">
        <f>IF(H164&lt;&gt;"",IF(B164="","",IF(AND($B164='Determinazione classe'!$D$55,$C164='Determinazione classe'!$D$56,$D164='Determinazione classe'!$D$57,$E164='Determinazione classe'!$D$58,$F164='Determinazione classe'!$D$59,$G164='Determinazione classe'!$D$60),IF(COUNTIF(AL$3:AL163,$H164)=0,$H164,""),"")),"")</f>
        <v/>
      </c>
      <c r="AR164">
        <f t="shared" si="60"/>
        <v>162</v>
      </c>
      <c r="AS164" s="375" t="str">
        <f t="shared" si="51"/>
        <v/>
      </c>
      <c r="AT164" s="375" t="str">
        <f t="shared" si="52"/>
        <v/>
      </c>
      <c r="AU164" s="375" t="str">
        <f t="shared" si="53"/>
        <v/>
      </c>
      <c r="AV164" s="375" t="str">
        <f t="shared" si="54"/>
        <v/>
      </c>
      <c r="AW164" s="375" t="str">
        <f t="shared" si="55"/>
        <v/>
      </c>
      <c r="AX164" s="375" t="str">
        <f t="shared" si="56"/>
        <v/>
      </c>
      <c r="AY164" s="375" t="str">
        <f t="shared" si="57"/>
        <v/>
      </c>
      <c r="BC164" t="str">
        <f>IF(BK164&lt;&gt;"",MAX(BC$3:BC163)+1,"")</f>
        <v/>
      </c>
      <c r="BD164" t="str">
        <f>IF(BL164&lt;&gt;"",MAX(BD$3:BD163)+1,"")</f>
        <v/>
      </c>
      <c r="BE164" t="str">
        <f>IF(BM164&lt;&gt;"",MAX(BE$3:BE163)+1,"")</f>
        <v/>
      </c>
      <c r="BF164" t="str">
        <f>IF(BN164&lt;&gt;"",MAX(BF$3:BF163)+1,"")</f>
        <v/>
      </c>
      <c r="BG164" t="str">
        <f>IF(BO164&lt;&gt;"",MAX(BG$3:BG163)+1,"")</f>
        <v/>
      </c>
      <c r="BH164" t="str">
        <f>IF(BP164&lt;&gt;"",MAX(BH$3:BH163)+1,"")</f>
        <v/>
      </c>
      <c r="BI164" t="str">
        <f>IF(BQ164&lt;&gt;"",MAX(BI$3:BI163)+1,"")</f>
        <v/>
      </c>
      <c r="BK164" t="str">
        <f>IF(B164&lt;&gt;"",IF(COUNTIF(BK$3:BK163,B164)&gt;0,"",B164),"")</f>
        <v/>
      </c>
      <c r="BL164" t="str">
        <f>IF(C164&lt;&gt;"",IF(COUNTIF(BL$3:BL163,C164)&gt;0,"",C164),"")</f>
        <v/>
      </c>
      <c r="BM164" t="str">
        <f>IF(D164&lt;&gt;"",IF(COUNTIF(BM$3:BM163,D164)&gt;0,"",D164),"")</f>
        <v/>
      </c>
      <c r="BN164" t="str">
        <f>IF(E164&lt;&gt;"",IF(COUNTIF(BN$3:BN163,E164)&gt;0,"",E164),"")</f>
        <v/>
      </c>
      <c r="BO164" t="str">
        <f>IF(F164&lt;&gt;"",IF(COUNTIF(BO$3:BO163,F164)&gt;0,"",F164),"")</f>
        <v/>
      </c>
      <c r="BP164" t="str">
        <f>IF(G164&lt;&gt;"",IF(COUNTIF(BP$3:BP163,G164)&gt;0,"",G164),"")</f>
        <v/>
      </c>
      <c r="BQ164" t="str">
        <f>IF(H164&lt;&gt;"",IF(COUNTIF(BQ$3:BQ163,H164)&gt;0,"",H164),"")</f>
        <v/>
      </c>
    </row>
    <row r="165" spans="1:69" x14ac:dyDescent="0.2">
      <c r="A165" s="342" t="str">
        <f t="shared" si="61"/>
        <v/>
      </c>
      <c r="B165" s="345"/>
      <c r="C165" s="345"/>
      <c r="D165" s="345"/>
      <c r="E165" s="345"/>
      <c r="F165" s="345"/>
      <c r="G165" s="345"/>
      <c r="H165" s="345"/>
      <c r="I165" s="533"/>
      <c r="J165" s="516"/>
      <c r="K165" s="516"/>
      <c r="L165" s="531"/>
      <c r="M165" s="534"/>
      <c r="O165">
        <f t="shared" si="58"/>
        <v>163</v>
      </c>
      <c r="P165" s="375" t="str">
        <f t="shared" si="59"/>
        <v/>
      </c>
      <c r="Q165" s="375" t="str">
        <f t="shared" si="46"/>
        <v/>
      </c>
      <c r="R165" s="375" t="str">
        <f t="shared" si="47"/>
        <v/>
      </c>
      <c r="S165" s="375" t="str">
        <f t="shared" si="62"/>
        <v/>
      </c>
      <c r="T165" s="375" t="str">
        <f t="shared" si="48"/>
        <v/>
      </c>
      <c r="U165" s="375" t="str">
        <f t="shared" si="49"/>
        <v/>
      </c>
      <c r="V165" s="375" t="str">
        <f t="shared" si="50"/>
        <v/>
      </c>
      <c r="X165" t="str">
        <f>IF(AF165&lt;&gt;"",MAX(X$3:X164)+1,"")</f>
        <v/>
      </c>
      <c r="Y165" t="str">
        <f>IF(AG165&lt;&gt;"",MAX(Y$3:Y164)+1,"")</f>
        <v/>
      </c>
      <c r="Z165" t="str">
        <f>IF(AH165&lt;&gt;"",MAX(Z$3:Z164)+1,"")</f>
        <v/>
      </c>
      <c r="AA165" t="str">
        <f>IF(AI165&lt;&gt;"",MAX(AA$3:AA164)+1,"")</f>
        <v/>
      </c>
      <c r="AB165" t="str">
        <f>IF(AJ165&lt;&gt;"",MAX(AB$3:AB164)+1,"")</f>
        <v/>
      </c>
      <c r="AC165" t="str">
        <f>IF(AK165&lt;&gt;"",MAX(AC$3:AC164)+1,"")</f>
        <v/>
      </c>
      <c r="AD165" t="str">
        <f>IF(AL165&lt;&gt;"",MAX(AD$3:AD164)+1,"")</f>
        <v/>
      </c>
      <c r="AF165" t="str">
        <f>IF(B165="","",IF(COUNTIF(AF$3:$AI164,B165)=0,B165,""))</f>
        <v/>
      </c>
      <c r="AG165" t="str">
        <f>IF(C165&lt;&gt;"",IF(B165="","",IF($B165='Determinazione classe'!$D$55,IF(COUNTIF(AG$3:$AG164,$C165)=0,$C165,""),"")),"")</f>
        <v/>
      </c>
      <c r="AH165" t="str">
        <f>IF(D165&lt;&gt;"",IF(B165="","",IF(AND($B165='Determinazione classe'!$D$55,$C165='Determinazione classe'!$D$56),IF(COUNTIF(AH$3:AH164,$D165)=0,$D165,""),"")),"")</f>
        <v/>
      </c>
      <c r="AI165" t="str">
        <f>IF(E165&lt;&gt;"",IF(B165="","",IF(AND($B165='Determinazione classe'!$D$55,$C165='Determinazione classe'!$D$56,$D165='Determinazione classe'!$D$57),IF(COUNTIF(AI$3:AI164,$E165)=0,$E165,""),"")),"")</f>
        <v/>
      </c>
      <c r="AJ165" t="str">
        <f>IF(F165&lt;&gt;"",IF(B165="","",IF(AND($B165='Determinazione classe'!$D$55,$C165='Determinazione classe'!$D$56,$D165='Determinazione classe'!$D$57,$E165='Determinazione classe'!$D$58),IF(COUNTIF(AJ$3:AJ164,$F165)=0,$F165,""),"")),"")</f>
        <v/>
      </c>
      <c r="AK165" t="str">
        <f>IF(G165&lt;&gt;"",IF(B165="","",IF(AND($B165='Determinazione classe'!$D$55,$C165='Determinazione classe'!$D$56,$D165='Determinazione classe'!$D$57,$E165='Determinazione classe'!$D$58,$F165='Determinazione classe'!$D$59),IF(COUNTIF(AK$3:AK164,$G165)=0,$G165,""),"")),"")</f>
        <v/>
      </c>
      <c r="AL165" t="str">
        <f>IF(H165&lt;&gt;"",IF(B165="","",IF(AND($B165='Determinazione classe'!$D$55,$C165='Determinazione classe'!$D$56,$D165='Determinazione classe'!$D$57,$E165='Determinazione classe'!$D$58,$F165='Determinazione classe'!$D$59,$G165='Determinazione classe'!$D$60),IF(COUNTIF(AL$3:AL164,$H165)=0,$H165,""),"")),"")</f>
        <v/>
      </c>
      <c r="AR165">
        <f t="shared" si="60"/>
        <v>163</v>
      </c>
      <c r="AS165" s="375" t="str">
        <f t="shared" si="51"/>
        <v/>
      </c>
      <c r="AT165" s="375" t="str">
        <f t="shared" si="52"/>
        <v/>
      </c>
      <c r="AU165" s="375" t="str">
        <f t="shared" si="53"/>
        <v/>
      </c>
      <c r="AV165" s="375" t="str">
        <f t="shared" si="54"/>
        <v/>
      </c>
      <c r="AW165" s="375" t="str">
        <f t="shared" si="55"/>
        <v/>
      </c>
      <c r="AX165" s="375" t="str">
        <f t="shared" si="56"/>
        <v/>
      </c>
      <c r="AY165" s="375" t="str">
        <f t="shared" si="57"/>
        <v/>
      </c>
      <c r="BC165" t="str">
        <f>IF(BK165&lt;&gt;"",MAX(BC$3:BC164)+1,"")</f>
        <v/>
      </c>
      <c r="BD165" t="str">
        <f>IF(BL165&lt;&gt;"",MAX(BD$3:BD164)+1,"")</f>
        <v/>
      </c>
      <c r="BE165" t="str">
        <f>IF(BM165&lt;&gt;"",MAX(BE$3:BE164)+1,"")</f>
        <v/>
      </c>
      <c r="BF165" t="str">
        <f>IF(BN165&lt;&gt;"",MAX(BF$3:BF164)+1,"")</f>
        <v/>
      </c>
      <c r="BG165" t="str">
        <f>IF(BO165&lt;&gt;"",MAX(BG$3:BG164)+1,"")</f>
        <v/>
      </c>
      <c r="BH165" t="str">
        <f>IF(BP165&lt;&gt;"",MAX(BH$3:BH164)+1,"")</f>
        <v/>
      </c>
      <c r="BI165" t="str">
        <f>IF(BQ165&lt;&gt;"",MAX(BI$3:BI164)+1,"")</f>
        <v/>
      </c>
      <c r="BK165" t="str">
        <f>IF(B165&lt;&gt;"",IF(COUNTIF(BK$3:BK164,B165)&gt;0,"",B165),"")</f>
        <v/>
      </c>
      <c r="BL165" t="str">
        <f>IF(C165&lt;&gt;"",IF(COUNTIF(BL$3:BL164,C165)&gt;0,"",C165),"")</f>
        <v/>
      </c>
      <c r="BM165" t="str">
        <f>IF(D165&lt;&gt;"",IF(COUNTIF(BM$3:BM164,D165)&gt;0,"",D165),"")</f>
        <v/>
      </c>
      <c r="BN165" t="str">
        <f>IF(E165&lt;&gt;"",IF(COUNTIF(BN$3:BN164,E165)&gt;0,"",E165),"")</f>
        <v/>
      </c>
      <c r="BO165" t="str">
        <f>IF(F165&lt;&gt;"",IF(COUNTIF(BO$3:BO164,F165)&gt;0,"",F165),"")</f>
        <v/>
      </c>
      <c r="BP165" t="str">
        <f>IF(G165&lt;&gt;"",IF(COUNTIF(BP$3:BP164,G165)&gt;0,"",G165),"")</f>
        <v/>
      </c>
      <c r="BQ165" t="str">
        <f>IF(H165&lt;&gt;"",IF(COUNTIF(BQ$3:BQ164,H165)&gt;0,"",H165),"")</f>
        <v/>
      </c>
    </row>
    <row r="166" spans="1:69" x14ac:dyDescent="0.2">
      <c r="A166" s="342" t="str">
        <f t="shared" si="61"/>
        <v/>
      </c>
      <c r="B166" s="345"/>
      <c r="C166" s="345"/>
      <c r="D166" s="345"/>
      <c r="E166" s="345"/>
      <c r="F166" s="345"/>
      <c r="G166" s="345"/>
      <c r="H166" s="345"/>
      <c r="I166" s="533"/>
      <c r="J166" s="516"/>
      <c r="K166" s="516"/>
      <c r="L166" s="531"/>
      <c r="M166" s="534"/>
      <c r="O166">
        <f t="shared" si="58"/>
        <v>164</v>
      </c>
      <c r="P166" s="375" t="str">
        <f t="shared" si="59"/>
        <v/>
      </c>
      <c r="Q166" s="375" t="str">
        <f t="shared" si="46"/>
        <v/>
      </c>
      <c r="R166" s="375" t="str">
        <f t="shared" si="47"/>
        <v/>
      </c>
      <c r="S166" s="375" t="str">
        <f t="shared" si="62"/>
        <v/>
      </c>
      <c r="T166" s="375" t="str">
        <f t="shared" si="48"/>
        <v/>
      </c>
      <c r="U166" s="375" t="str">
        <f t="shared" si="49"/>
        <v/>
      </c>
      <c r="V166" s="375" t="str">
        <f t="shared" si="50"/>
        <v/>
      </c>
      <c r="X166" t="str">
        <f>IF(AF166&lt;&gt;"",MAX(X$3:X165)+1,"")</f>
        <v/>
      </c>
      <c r="Y166" t="str">
        <f>IF(AG166&lt;&gt;"",MAX(Y$3:Y165)+1,"")</f>
        <v/>
      </c>
      <c r="Z166" t="str">
        <f>IF(AH166&lt;&gt;"",MAX(Z$3:Z165)+1,"")</f>
        <v/>
      </c>
      <c r="AA166" t="str">
        <f>IF(AI166&lt;&gt;"",MAX(AA$3:AA165)+1,"")</f>
        <v/>
      </c>
      <c r="AB166" t="str">
        <f>IF(AJ166&lt;&gt;"",MAX(AB$3:AB165)+1,"")</f>
        <v/>
      </c>
      <c r="AC166" t="str">
        <f>IF(AK166&lt;&gt;"",MAX(AC$3:AC165)+1,"")</f>
        <v/>
      </c>
      <c r="AD166" t="str">
        <f>IF(AL166&lt;&gt;"",MAX(AD$3:AD165)+1,"")</f>
        <v/>
      </c>
      <c r="AF166" t="str">
        <f>IF(B166="","",IF(COUNTIF(AF$3:$AI165,B166)=0,B166,""))</f>
        <v/>
      </c>
      <c r="AG166" t="str">
        <f>IF(C166&lt;&gt;"",IF(B166="","",IF($B166='Determinazione classe'!$D$55,IF(COUNTIF(AG$3:$AG165,$C166)=0,$C166,""),"")),"")</f>
        <v/>
      </c>
      <c r="AH166" t="str">
        <f>IF(D166&lt;&gt;"",IF(B166="","",IF(AND($B166='Determinazione classe'!$D$55,$C166='Determinazione classe'!$D$56),IF(COUNTIF(AH$3:AH165,$D166)=0,$D166,""),"")),"")</f>
        <v/>
      </c>
      <c r="AI166" t="str">
        <f>IF(E166&lt;&gt;"",IF(B166="","",IF(AND($B166='Determinazione classe'!$D$55,$C166='Determinazione classe'!$D$56,$D166='Determinazione classe'!$D$57),IF(COUNTIF(AI$3:AI165,$E166)=0,$E166,""),"")),"")</f>
        <v/>
      </c>
      <c r="AJ166" t="str">
        <f>IF(F166&lt;&gt;"",IF(B166="","",IF(AND($B166='Determinazione classe'!$D$55,$C166='Determinazione classe'!$D$56,$D166='Determinazione classe'!$D$57,$E166='Determinazione classe'!$D$58),IF(COUNTIF(AJ$3:AJ165,$F166)=0,$F166,""),"")),"")</f>
        <v/>
      </c>
      <c r="AK166" t="str">
        <f>IF(G166&lt;&gt;"",IF(B166="","",IF(AND($B166='Determinazione classe'!$D$55,$C166='Determinazione classe'!$D$56,$D166='Determinazione classe'!$D$57,$E166='Determinazione classe'!$D$58,$F166='Determinazione classe'!$D$59),IF(COUNTIF(AK$3:AK165,$G166)=0,$G166,""),"")),"")</f>
        <v/>
      </c>
      <c r="AL166" t="str">
        <f>IF(H166&lt;&gt;"",IF(B166="","",IF(AND($B166='Determinazione classe'!$D$55,$C166='Determinazione classe'!$D$56,$D166='Determinazione classe'!$D$57,$E166='Determinazione classe'!$D$58,$F166='Determinazione classe'!$D$59,$G166='Determinazione classe'!$D$60),IF(COUNTIF(AL$3:AL165,$H166)=0,$H166,""),"")),"")</f>
        <v/>
      </c>
      <c r="AR166">
        <f t="shared" si="60"/>
        <v>164</v>
      </c>
      <c r="AS166" s="375" t="str">
        <f t="shared" si="51"/>
        <v/>
      </c>
      <c r="AT166" s="375" t="str">
        <f t="shared" si="52"/>
        <v/>
      </c>
      <c r="AU166" s="375" t="str">
        <f t="shared" si="53"/>
        <v/>
      </c>
      <c r="AV166" s="375" t="str">
        <f t="shared" si="54"/>
        <v/>
      </c>
      <c r="AW166" s="375" t="str">
        <f t="shared" si="55"/>
        <v/>
      </c>
      <c r="AX166" s="375" t="str">
        <f t="shared" si="56"/>
        <v/>
      </c>
      <c r="AY166" s="375" t="str">
        <f t="shared" si="57"/>
        <v/>
      </c>
      <c r="BC166" t="str">
        <f>IF(BK166&lt;&gt;"",MAX(BC$3:BC165)+1,"")</f>
        <v/>
      </c>
      <c r="BD166" t="str">
        <f>IF(BL166&lt;&gt;"",MAX(BD$3:BD165)+1,"")</f>
        <v/>
      </c>
      <c r="BE166" t="str">
        <f>IF(BM166&lt;&gt;"",MAX(BE$3:BE165)+1,"")</f>
        <v/>
      </c>
      <c r="BF166" t="str">
        <f>IF(BN166&lt;&gt;"",MAX(BF$3:BF165)+1,"")</f>
        <v/>
      </c>
      <c r="BG166" t="str">
        <f>IF(BO166&lt;&gt;"",MAX(BG$3:BG165)+1,"")</f>
        <v/>
      </c>
      <c r="BH166" t="str">
        <f>IF(BP166&lt;&gt;"",MAX(BH$3:BH165)+1,"")</f>
        <v/>
      </c>
      <c r="BI166" t="str">
        <f>IF(BQ166&lt;&gt;"",MAX(BI$3:BI165)+1,"")</f>
        <v/>
      </c>
      <c r="BK166" t="str">
        <f>IF(B166&lt;&gt;"",IF(COUNTIF(BK$3:BK165,B166)&gt;0,"",B166),"")</f>
        <v/>
      </c>
      <c r="BL166" t="str">
        <f>IF(C166&lt;&gt;"",IF(COUNTIF(BL$3:BL165,C166)&gt;0,"",C166),"")</f>
        <v/>
      </c>
      <c r="BM166" t="str">
        <f>IF(D166&lt;&gt;"",IF(COUNTIF(BM$3:BM165,D166)&gt;0,"",D166),"")</f>
        <v/>
      </c>
      <c r="BN166" t="str">
        <f>IF(E166&lt;&gt;"",IF(COUNTIF(BN$3:BN165,E166)&gt;0,"",E166),"")</f>
        <v/>
      </c>
      <c r="BO166" t="str">
        <f>IF(F166&lt;&gt;"",IF(COUNTIF(BO$3:BO165,F166)&gt;0,"",F166),"")</f>
        <v/>
      </c>
      <c r="BP166" t="str">
        <f>IF(G166&lt;&gt;"",IF(COUNTIF(BP$3:BP165,G166)&gt;0,"",G166),"")</f>
        <v/>
      </c>
      <c r="BQ166" t="str">
        <f>IF(H166&lt;&gt;"",IF(COUNTIF(BQ$3:BQ165,H166)&gt;0,"",H166),"")</f>
        <v/>
      </c>
    </row>
    <row r="167" spans="1:69" x14ac:dyDescent="0.2">
      <c r="A167" s="342" t="str">
        <f t="shared" si="61"/>
        <v/>
      </c>
      <c r="B167" s="345"/>
      <c r="C167" s="345"/>
      <c r="D167" s="345"/>
      <c r="E167" s="345"/>
      <c r="F167" s="345"/>
      <c r="G167" s="345"/>
      <c r="H167" s="345"/>
      <c r="I167" s="533"/>
      <c r="J167" s="516"/>
      <c r="K167" s="516"/>
      <c r="L167" s="531"/>
      <c r="M167" s="534"/>
      <c r="O167">
        <f t="shared" si="58"/>
        <v>165</v>
      </c>
      <c r="P167" s="375" t="str">
        <f t="shared" si="59"/>
        <v/>
      </c>
      <c r="Q167" s="375" t="str">
        <f t="shared" si="46"/>
        <v/>
      </c>
      <c r="R167" s="375" t="str">
        <f t="shared" si="47"/>
        <v/>
      </c>
      <c r="S167" s="375" t="str">
        <f t="shared" si="62"/>
        <v/>
      </c>
      <c r="T167" s="375" t="str">
        <f t="shared" si="48"/>
        <v/>
      </c>
      <c r="U167" s="375" t="str">
        <f t="shared" si="49"/>
        <v/>
      </c>
      <c r="V167" s="375" t="str">
        <f t="shared" si="50"/>
        <v/>
      </c>
      <c r="X167" t="str">
        <f>IF(AF167&lt;&gt;"",MAX(X$3:X166)+1,"")</f>
        <v/>
      </c>
      <c r="Y167" t="str">
        <f>IF(AG167&lt;&gt;"",MAX(Y$3:Y166)+1,"")</f>
        <v/>
      </c>
      <c r="Z167" t="str">
        <f>IF(AH167&lt;&gt;"",MAX(Z$3:Z166)+1,"")</f>
        <v/>
      </c>
      <c r="AA167" t="str">
        <f>IF(AI167&lt;&gt;"",MAX(AA$3:AA166)+1,"")</f>
        <v/>
      </c>
      <c r="AB167" t="str">
        <f>IF(AJ167&lt;&gt;"",MAX(AB$3:AB166)+1,"")</f>
        <v/>
      </c>
      <c r="AC167" t="str">
        <f>IF(AK167&lt;&gt;"",MAX(AC$3:AC166)+1,"")</f>
        <v/>
      </c>
      <c r="AD167" t="str">
        <f>IF(AL167&lt;&gt;"",MAX(AD$3:AD166)+1,"")</f>
        <v/>
      </c>
      <c r="AF167" t="str">
        <f>IF(B167="","",IF(COUNTIF(AF$3:$AI166,B167)=0,B167,""))</f>
        <v/>
      </c>
      <c r="AG167" t="str">
        <f>IF(C167&lt;&gt;"",IF(B167="","",IF($B167='Determinazione classe'!$D$55,IF(COUNTIF(AG$3:$AG166,$C167)=0,$C167,""),"")),"")</f>
        <v/>
      </c>
      <c r="AH167" t="str">
        <f>IF(D167&lt;&gt;"",IF(B167="","",IF(AND($B167='Determinazione classe'!$D$55,$C167='Determinazione classe'!$D$56),IF(COUNTIF(AH$3:AH166,$D167)=0,$D167,""),"")),"")</f>
        <v/>
      </c>
      <c r="AI167" t="str">
        <f>IF(E167&lt;&gt;"",IF(B167="","",IF(AND($B167='Determinazione classe'!$D$55,$C167='Determinazione classe'!$D$56,$D167='Determinazione classe'!$D$57),IF(COUNTIF(AI$3:AI166,$E167)=0,$E167,""),"")),"")</f>
        <v/>
      </c>
      <c r="AJ167" t="str">
        <f>IF(F167&lt;&gt;"",IF(B167="","",IF(AND($B167='Determinazione classe'!$D$55,$C167='Determinazione classe'!$D$56,$D167='Determinazione classe'!$D$57,$E167='Determinazione classe'!$D$58),IF(COUNTIF(AJ$3:AJ166,$F167)=0,$F167,""),"")),"")</f>
        <v/>
      </c>
      <c r="AK167" t="str">
        <f>IF(G167&lt;&gt;"",IF(B167="","",IF(AND($B167='Determinazione classe'!$D$55,$C167='Determinazione classe'!$D$56,$D167='Determinazione classe'!$D$57,$E167='Determinazione classe'!$D$58,$F167='Determinazione classe'!$D$59),IF(COUNTIF(AK$3:AK166,$G167)=0,$G167,""),"")),"")</f>
        <v/>
      </c>
      <c r="AL167" t="str">
        <f>IF(H167&lt;&gt;"",IF(B167="","",IF(AND($B167='Determinazione classe'!$D$55,$C167='Determinazione classe'!$D$56,$D167='Determinazione classe'!$D$57,$E167='Determinazione classe'!$D$58,$F167='Determinazione classe'!$D$59,$G167='Determinazione classe'!$D$60),IF(COUNTIF(AL$3:AL166,$H167)=0,$H167,""),"")),"")</f>
        <v/>
      </c>
      <c r="AR167">
        <f t="shared" si="60"/>
        <v>165</v>
      </c>
      <c r="AS167" s="375" t="str">
        <f t="shared" si="51"/>
        <v/>
      </c>
      <c r="AT167" s="375" t="str">
        <f t="shared" si="52"/>
        <v/>
      </c>
      <c r="AU167" s="375" t="str">
        <f t="shared" si="53"/>
        <v/>
      </c>
      <c r="AV167" s="375" t="str">
        <f t="shared" si="54"/>
        <v/>
      </c>
      <c r="AW167" s="375" t="str">
        <f t="shared" si="55"/>
        <v/>
      </c>
      <c r="AX167" s="375" t="str">
        <f t="shared" si="56"/>
        <v/>
      </c>
      <c r="AY167" s="375" t="str">
        <f t="shared" si="57"/>
        <v/>
      </c>
      <c r="BC167" t="str">
        <f>IF(BK167&lt;&gt;"",MAX(BC$3:BC166)+1,"")</f>
        <v/>
      </c>
      <c r="BD167" t="str">
        <f>IF(BL167&lt;&gt;"",MAX(BD$3:BD166)+1,"")</f>
        <v/>
      </c>
      <c r="BE167" t="str">
        <f>IF(BM167&lt;&gt;"",MAX(BE$3:BE166)+1,"")</f>
        <v/>
      </c>
      <c r="BF167" t="str">
        <f>IF(BN167&lt;&gt;"",MAX(BF$3:BF166)+1,"")</f>
        <v/>
      </c>
      <c r="BG167" t="str">
        <f>IF(BO167&lt;&gt;"",MAX(BG$3:BG166)+1,"")</f>
        <v/>
      </c>
      <c r="BH167" t="str">
        <f>IF(BP167&lt;&gt;"",MAX(BH$3:BH166)+1,"")</f>
        <v/>
      </c>
      <c r="BI167" t="str">
        <f>IF(BQ167&lt;&gt;"",MAX(BI$3:BI166)+1,"")</f>
        <v/>
      </c>
      <c r="BK167" t="str">
        <f>IF(B167&lt;&gt;"",IF(COUNTIF(BK$3:BK166,B167)&gt;0,"",B167),"")</f>
        <v/>
      </c>
      <c r="BL167" t="str">
        <f>IF(C167&lt;&gt;"",IF(COUNTIF(BL$3:BL166,C167)&gt;0,"",C167),"")</f>
        <v/>
      </c>
      <c r="BM167" t="str">
        <f>IF(D167&lt;&gt;"",IF(COUNTIF(BM$3:BM166,D167)&gt;0,"",D167),"")</f>
        <v/>
      </c>
      <c r="BN167" t="str">
        <f>IF(E167&lt;&gt;"",IF(COUNTIF(BN$3:BN166,E167)&gt;0,"",E167),"")</f>
        <v/>
      </c>
      <c r="BO167" t="str">
        <f>IF(F167&lt;&gt;"",IF(COUNTIF(BO$3:BO166,F167)&gt;0,"",F167),"")</f>
        <v/>
      </c>
      <c r="BP167" t="str">
        <f>IF(G167&lt;&gt;"",IF(COUNTIF(BP$3:BP166,G167)&gt;0,"",G167),"")</f>
        <v/>
      </c>
      <c r="BQ167" t="str">
        <f>IF(H167&lt;&gt;"",IF(COUNTIF(BQ$3:BQ166,H167)&gt;0,"",H167),"")</f>
        <v/>
      </c>
    </row>
    <row r="168" spans="1:69" x14ac:dyDescent="0.2">
      <c r="A168" s="342" t="str">
        <f t="shared" si="61"/>
        <v/>
      </c>
      <c r="B168" s="345"/>
      <c r="C168" s="345"/>
      <c r="D168" s="345"/>
      <c r="E168" s="345"/>
      <c r="F168" s="345"/>
      <c r="G168" s="345"/>
      <c r="H168" s="345"/>
      <c r="I168" s="533"/>
      <c r="J168" s="516"/>
      <c r="K168" s="516"/>
      <c r="L168" s="531"/>
      <c r="M168" s="534"/>
      <c r="O168">
        <f t="shared" si="58"/>
        <v>166</v>
      </c>
      <c r="P168" s="375" t="str">
        <f t="shared" si="59"/>
        <v/>
      </c>
      <c r="Q168" s="375" t="str">
        <f t="shared" si="46"/>
        <v/>
      </c>
      <c r="R168" s="375" t="str">
        <f t="shared" si="47"/>
        <v/>
      </c>
      <c r="S168" s="375" t="str">
        <f t="shared" si="62"/>
        <v/>
      </c>
      <c r="T168" s="375" t="str">
        <f t="shared" si="48"/>
        <v/>
      </c>
      <c r="U168" s="375" t="str">
        <f t="shared" si="49"/>
        <v/>
      </c>
      <c r="V168" s="375" t="str">
        <f t="shared" si="50"/>
        <v/>
      </c>
      <c r="X168" t="str">
        <f>IF(AF168&lt;&gt;"",MAX(X$3:X167)+1,"")</f>
        <v/>
      </c>
      <c r="Y168" t="str">
        <f>IF(AG168&lt;&gt;"",MAX(Y$3:Y167)+1,"")</f>
        <v/>
      </c>
      <c r="Z168" t="str">
        <f>IF(AH168&lt;&gt;"",MAX(Z$3:Z167)+1,"")</f>
        <v/>
      </c>
      <c r="AA168" t="str">
        <f>IF(AI168&lt;&gt;"",MAX(AA$3:AA167)+1,"")</f>
        <v/>
      </c>
      <c r="AB168" t="str">
        <f>IF(AJ168&lt;&gt;"",MAX(AB$3:AB167)+1,"")</f>
        <v/>
      </c>
      <c r="AC168" t="str">
        <f>IF(AK168&lt;&gt;"",MAX(AC$3:AC167)+1,"")</f>
        <v/>
      </c>
      <c r="AD168" t="str">
        <f>IF(AL168&lt;&gt;"",MAX(AD$3:AD167)+1,"")</f>
        <v/>
      </c>
      <c r="AF168" t="str">
        <f>IF(B168="","",IF(COUNTIF(AF$3:$AI167,B168)=0,B168,""))</f>
        <v/>
      </c>
      <c r="AG168" t="str">
        <f>IF(C168&lt;&gt;"",IF(B168="","",IF($B168='Determinazione classe'!$D$55,IF(COUNTIF(AG$3:$AG167,$C168)=0,$C168,""),"")),"")</f>
        <v/>
      </c>
      <c r="AH168" t="str">
        <f>IF(D168&lt;&gt;"",IF(B168="","",IF(AND($B168='Determinazione classe'!$D$55,$C168='Determinazione classe'!$D$56),IF(COUNTIF(AH$3:AH167,$D168)=0,$D168,""),"")),"")</f>
        <v/>
      </c>
      <c r="AI168" t="str">
        <f>IF(E168&lt;&gt;"",IF(B168="","",IF(AND($B168='Determinazione classe'!$D$55,$C168='Determinazione classe'!$D$56,$D168='Determinazione classe'!$D$57),IF(COUNTIF(AI$3:AI167,$E168)=0,$E168,""),"")),"")</f>
        <v/>
      </c>
      <c r="AJ168" t="str">
        <f>IF(F168&lt;&gt;"",IF(B168="","",IF(AND($B168='Determinazione classe'!$D$55,$C168='Determinazione classe'!$D$56,$D168='Determinazione classe'!$D$57,$E168='Determinazione classe'!$D$58),IF(COUNTIF(AJ$3:AJ167,$F168)=0,$F168,""),"")),"")</f>
        <v/>
      </c>
      <c r="AK168" t="str">
        <f>IF(G168&lt;&gt;"",IF(B168="","",IF(AND($B168='Determinazione classe'!$D$55,$C168='Determinazione classe'!$D$56,$D168='Determinazione classe'!$D$57,$E168='Determinazione classe'!$D$58,$F168='Determinazione classe'!$D$59),IF(COUNTIF(AK$3:AK167,$G168)=0,$G168,""),"")),"")</f>
        <v/>
      </c>
      <c r="AL168" t="str">
        <f>IF(H168&lt;&gt;"",IF(B168="","",IF(AND($B168='Determinazione classe'!$D$55,$C168='Determinazione classe'!$D$56,$D168='Determinazione classe'!$D$57,$E168='Determinazione classe'!$D$58,$F168='Determinazione classe'!$D$59,$G168='Determinazione classe'!$D$60),IF(COUNTIF(AL$3:AL167,$H168)=0,$H168,""),"")),"")</f>
        <v/>
      </c>
      <c r="AR168">
        <f t="shared" si="60"/>
        <v>166</v>
      </c>
      <c r="AS168" s="375" t="str">
        <f t="shared" si="51"/>
        <v/>
      </c>
      <c r="AT168" s="375" t="str">
        <f t="shared" si="52"/>
        <v/>
      </c>
      <c r="AU168" s="375" t="str">
        <f t="shared" si="53"/>
        <v/>
      </c>
      <c r="AV168" s="375" t="str">
        <f t="shared" si="54"/>
        <v/>
      </c>
      <c r="AW168" s="375" t="str">
        <f t="shared" si="55"/>
        <v/>
      </c>
      <c r="AX168" s="375" t="str">
        <f t="shared" si="56"/>
        <v/>
      </c>
      <c r="AY168" s="375" t="str">
        <f t="shared" si="57"/>
        <v/>
      </c>
      <c r="BC168" t="str">
        <f>IF(BK168&lt;&gt;"",MAX(BC$3:BC167)+1,"")</f>
        <v/>
      </c>
      <c r="BD168" t="str">
        <f>IF(BL168&lt;&gt;"",MAX(BD$3:BD167)+1,"")</f>
        <v/>
      </c>
      <c r="BE168" t="str">
        <f>IF(BM168&lt;&gt;"",MAX(BE$3:BE167)+1,"")</f>
        <v/>
      </c>
      <c r="BF168" t="str">
        <f>IF(BN168&lt;&gt;"",MAX(BF$3:BF167)+1,"")</f>
        <v/>
      </c>
      <c r="BG168" t="str">
        <f>IF(BO168&lt;&gt;"",MAX(BG$3:BG167)+1,"")</f>
        <v/>
      </c>
      <c r="BH168" t="str">
        <f>IF(BP168&lt;&gt;"",MAX(BH$3:BH167)+1,"")</f>
        <v/>
      </c>
      <c r="BI168" t="str">
        <f>IF(BQ168&lt;&gt;"",MAX(BI$3:BI167)+1,"")</f>
        <v/>
      </c>
      <c r="BK168" t="str">
        <f>IF(B168&lt;&gt;"",IF(COUNTIF(BK$3:BK167,B168)&gt;0,"",B168),"")</f>
        <v/>
      </c>
      <c r="BL168" t="str">
        <f>IF(C168&lt;&gt;"",IF(COUNTIF(BL$3:BL167,C168)&gt;0,"",C168),"")</f>
        <v/>
      </c>
      <c r="BM168" t="str">
        <f>IF(D168&lt;&gt;"",IF(COUNTIF(BM$3:BM167,D168)&gt;0,"",D168),"")</f>
        <v/>
      </c>
      <c r="BN168" t="str">
        <f>IF(E168&lt;&gt;"",IF(COUNTIF(BN$3:BN167,E168)&gt;0,"",E168),"")</f>
        <v/>
      </c>
      <c r="BO168" t="str">
        <f>IF(F168&lt;&gt;"",IF(COUNTIF(BO$3:BO167,F168)&gt;0,"",F168),"")</f>
        <v/>
      </c>
      <c r="BP168" t="str">
        <f>IF(G168&lt;&gt;"",IF(COUNTIF(BP$3:BP167,G168)&gt;0,"",G168),"")</f>
        <v/>
      </c>
      <c r="BQ168" t="str">
        <f>IF(H168&lt;&gt;"",IF(COUNTIF(BQ$3:BQ167,H168)&gt;0,"",H168),"")</f>
        <v/>
      </c>
    </row>
    <row r="169" spans="1:69" x14ac:dyDescent="0.2">
      <c r="A169" s="342" t="str">
        <f t="shared" si="61"/>
        <v/>
      </c>
      <c r="B169" s="345"/>
      <c r="C169" s="345"/>
      <c r="D169" s="345"/>
      <c r="E169" s="345"/>
      <c r="F169" s="345"/>
      <c r="G169" s="345"/>
      <c r="H169" s="345"/>
      <c r="I169" s="533"/>
      <c r="J169" s="516"/>
      <c r="K169" s="516"/>
      <c r="L169" s="531"/>
      <c r="M169" s="534"/>
      <c r="O169">
        <f t="shared" si="58"/>
        <v>167</v>
      </c>
      <c r="P169" s="375" t="str">
        <f t="shared" si="59"/>
        <v/>
      </c>
      <c r="Q169" s="375" t="str">
        <f t="shared" si="46"/>
        <v/>
      </c>
      <c r="R169" s="375" t="str">
        <f t="shared" si="47"/>
        <v/>
      </c>
      <c r="S169" s="375" t="str">
        <f t="shared" si="62"/>
        <v/>
      </c>
      <c r="T169" s="375" t="str">
        <f t="shared" si="48"/>
        <v/>
      </c>
      <c r="U169" s="375" t="str">
        <f t="shared" si="49"/>
        <v/>
      </c>
      <c r="V169" s="375" t="str">
        <f t="shared" si="50"/>
        <v/>
      </c>
      <c r="X169" t="str">
        <f>IF(AF169&lt;&gt;"",MAX(X$3:X168)+1,"")</f>
        <v/>
      </c>
      <c r="Y169" t="str">
        <f>IF(AG169&lt;&gt;"",MAX(Y$3:Y168)+1,"")</f>
        <v/>
      </c>
      <c r="Z169" t="str">
        <f>IF(AH169&lt;&gt;"",MAX(Z$3:Z168)+1,"")</f>
        <v/>
      </c>
      <c r="AA169" t="str">
        <f>IF(AI169&lt;&gt;"",MAX(AA$3:AA168)+1,"")</f>
        <v/>
      </c>
      <c r="AB169" t="str">
        <f>IF(AJ169&lt;&gt;"",MAX(AB$3:AB168)+1,"")</f>
        <v/>
      </c>
      <c r="AC169" t="str">
        <f>IF(AK169&lt;&gt;"",MAX(AC$3:AC168)+1,"")</f>
        <v/>
      </c>
      <c r="AD169" t="str">
        <f>IF(AL169&lt;&gt;"",MAX(AD$3:AD168)+1,"")</f>
        <v/>
      </c>
      <c r="AF169" t="str">
        <f>IF(B169="","",IF(COUNTIF(AF$3:$AI168,B169)=0,B169,""))</f>
        <v/>
      </c>
      <c r="AG169" t="str">
        <f>IF(C169&lt;&gt;"",IF(B169="","",IF($B169='Determinazione classe'!$D$55,IF(COUNTIF(AG$3:$AG168,$C169)=0,$C169,""),"")),"")</f>
        <v/>
      </c>
      <c r="AH169" t="str">
        <f>IF(D169&lt;&gt;"",IF(B169="","",IF(AND($B169='Determinazione classe'!$D$55,$C169='Determinazione classe'!$D$56),IF(COUNTIF(AH$3:AH168,$D169)=0,$D169,""),"")),"")</f>
        <v/>
      </c>
      <c r="AI169" t="str">
        <f>IF(E169&lt;&gt;"",IF(B169="","",IF(AND($B169='Determinazione classe'!$D$55,$C169='Determinazione classe'!$D$56,$D169='Determinazione classe'!$D$57),IF(COUNTIF(AI$3:AI168,$E169)=0,$E169,""),"")),"")</f>
        <v/>
      </c>
      <c r="AJ169" t="str">
        <f>IF(F169&lt;&gt;"",IF(B169="","",IF(AND($B169='Determinazione classe'!$D$55,$C169='Determinazione classe'!$D$56,$D169='Determinazione classe'!$D$57,$E169='Determinazione classe'!$D$58),IF(COUNTIF(AJ$3:AJ168,$F169)=0,$F169,""),"")),"")</f>
        <v/>
      </c>
      <c r="AK169" t="str">
        <f>IF(G169&lt;&gt;"",IF(B169="","",IF(AND($B169='Determinazione classe'!$D$55,$C169='Determinazione classe'!$D$56,$D169='Determinazione classe'!$D$57,$E169='Determinazione classe'!$D$58,$F169='Determinazione classe'!$D$59),IF(COUNTIF(AK$3:AK168,$G169)=0,$G169,""),"")),"")</f>
        <v/>
      </c>
      <c r="AL169" t="str">
        <f>IF(H169&lt;&gt;"",IF(B169="","",IF(AND($B169='Determinazione classe'!$D$55,$C169='Determinazione classe'!$D$56,$D169='Determinazione classe'!$D$57,$E169='Determinazione classe'!$D$58,$F169='Determinazione classe'!$D$59,$G169='Determinazione classe'!$D$60),IF(COUNTIF(AL$3:AL168,$H169)=0,$H169,""),"")),"")</f>
        <v/>
      </c>
      <c r="AR169">
        <f t="shared" si="60"/>
        <v>167</v>
      </c>
      <c r="AS169" s="375" t="str">
        <f t="shared" si="51"/>
        <v/>
      </c>
      <c r="AT169" s="375" t="str">
        <f t="shared" si="52"/>
        <v/>
      </c>
      <c r="AU169" s="375" t="str">
        <f t="shared" si="53"/>
        <v/>
      </c>
      <c r="AV169" s="375" t="str">
        <f t="shared" si="54"/>
        <v/>
      </c>
      <c r="AW169" s="375" t="str">
        <f t="shared" si="55"/>
        <v/>
      </c>
      <c r="AX169" s="375" t="str">
        <f t="shared" si="56"/>
        <v/>
      </c>
      <c r="AY169" s="375" t="str">
        <f t="shared" si="57"/>
        <v/>
      </c>
      <c r="BC169" t="str">
        <f>IF(BK169&lt;&gt;"",MAX(BC$3:BC168)+1,"")</f>
        <v/>
      </c>
      <c r="BD169" t="str">
        <f>IF(BL169&lt;&gt;"",MAX(BD$3:BD168)+1,"")</f>
        <v/>
      </c>
      <c r="BE169" t="str">
        <f>IF(BM169&lt;&gt;"",MAX(BE$3:BE168)+1,"")</f>
        <v/>
      </c>
      <c r="BF169" t="str">
        <f>IF(BN169&lt;&gt;"",MAX(BF$3:BF168)+1,"")</f>
        <v/>
      </c>
      <c r="BG169" t="str">
        <f>IF(BO169&lt;&gt;"",MAX(BG$3:BG168)+1,"")</f>
        <v/>
      </c>
      <c r="BH169" t="str">
        <f>IF(BP169&lt;&gt;"",MAX(BH$3:BH168)+1,"")</f>
        <v/>
      </c>
      <c r="BI169" t="str">
        <f>IF(BQ169&lt;&gt;"",MAX(BI$3:BI168)+1,"")</f>
        <v/>
      </c>
      <c r="BK169" t="str">
        <f>IF(B169&lt;&gt;"",IF(COUNTIF(BK$3:BK168,B169)&gt;0,"",B169),"")</f>
        <v/>
      </c>
      <c r="BL169" t="str">
        <f>IF(C169&lt;&gt;"",IF(COUNTIF(BL$3:BL168,C169)&gt;0,"",C169),"")</f>
        <v/>
      </c>
      <c r="BM169" t="str">
        <f>IF(D169&lt;&gt;"",IF(COUNTIF(BM$3:BM168,D169)&gt;0,"",D169),"")</f>
        <v/>
      </c>
      <c r="BN169" t="str">
        <f>IF(E169&lt;&gt;"",IF(COUNTIF(BN$3:BN168,E169)&gt;0,"",E169),"")</f>
        <v/>
      </c>
      <c r="BO169" t="str">
        <f>IF(F169&lt;&gt;"",IF(COUNTIF(BO$3:BO168,F169)&gt;0,"",F169),"")</f>
        <v/>
      </c>
      <c r="BP169" t="str">
        <f>IF(G169&lt;&gt;"",IF(COUNTIF(BP$3:BP168,G169)&gt;0,"",G169),"")</f>
        <v/>
      </c>
      <c r="BQ169" t="str">
        <f>IF(H169&lt;&gt;"",IF(COUNTIF(BQ$3:BQ168,H169)&gt;0,"",H169),"")</f>
        <v/>
      </c>
    </row>
    <row r="170" spans="1:69" x14ac:dyDescent="0.2">
      <c r="A170" s="342" t="str">
        <f t="shared" si="61"/>
        <v/>
      </c>
      <c r="B170" s="345"/>
      <c r="C170" s="345"/>
      <c r="D170" s="345"/>
      <c r="E170" s="345"/>
      <c r="F170" s="345"/>
      <c r="G170" s="345"/>
      <c r="H170" s="345"/>
      <c r="I170" s="533"/>
      <c r="J170" s="516"/>
      <c r="K170" s="516"/>
      <c r="L170" s="531"/>
      <c r="M170" s="534"/>
      <c r="O170">
        <f t="shared" si="58"/>
        <v>168</v>
      </c>
      <c r="P170" s="375" t="str">
        <f t="shared" si="59"/>
        <v/>
      </c>
      <c r="Q170" s="375" t="str">
        <f t="shared" si="46"/>
        <v/>
      </c>
      <c r="R170" s="375" t="str">
        <f t="shared" si="47"/>
        <v/>
      </c>
      <c r="S170" s="375" t="str">
        <f t="shared" si="62"/>
        <v/>
      </c>
      <c r="T170" s="375" t="str">
        <f t="shared" si="48"/>
        <v/>
      </c>
      <c r="U170" s="375" t="str">
        <f t="shared" si="49"/>
        <v/>
      </c>
      <c r="V170" s="375" t="str">
        <f t="shared" si="50"/>
        <v/>
      </c>
      <c r="X170" t="str">
        <f>IF(AF170&lt;&gt;"",MAX(X$3:X169)+1,"")</f>
        <v/>
      </c>
      <c r="Y170" t="str">
        <f>IF(AG170&lt;&gt;"",MAX(Y$3:Y169)+1,"")</f>
        <v/>
      </c>
      <c r="Z170" t="str">
        <f>IF(AH170&lt;&gt;"",MAX(Z$3:Z169)+1,"")</f>
        <v/>
      </c>
      <c r="AA170" t="str">
        <f>IF(AI170&lt;&gt;"",MAX(AA$3:AA169)+1,"")</f>
        <v/>
      </c>
      <c r="AB170" t="str">
        <f>IF(AJ170&lt;&gt;"",MAX(AB$3:AB169)+1,"")</f>
        <v/>
      </c>
      <c r="AC170" t="str">
        <f>IF(AK170&lt;&gt;"",MAX(AC$3:AC169)+1,"")</f>
        <v/>
      </c>
      <c r="AD170" t="str">
        <f>IF(AL170&lt;&gt;"",MAX(AD$3:AD169)+1,"")</f>
        <v/>
      </c>
      <c r="AF170" t="str">
        <f>IF(B170="","",IF(COUNTIF(AF$3:$AI169,B170)=0,B170,""))</f>
        <v/>
      </c>
      <c r="AG170" t="str">
        <f>IF(C170&lt;&gt;"",IF(B170="","",IF($B170='Determinazione classe'!$D$55,IF(COUNTIF(AG$3:$AG169,$C170)=0,$C170,""),"")),"")</f>
        <v/>
      </c>
      <c r="AH170" t="str">
        <f>IF(D170&lt;&gt;"",IF(B170="","",IF(AND($B170='Determinazione classe'!$D$55,$C170='Determinazione classe'!$D$56),IF(COUNTIF(AH$3:AH169,$D170)=0,$D170,""),"")),"")</f>
        <v/>
      </c>
      <c r="AI170" t="str">
        <f>IF(E170&lt;&gt;"",IF(B170="","",IF(AND($B170='Determinazione classe'!$D$55,$C170='Determinazione classe'!$D$56,$D170='Determinazione classe'!$D$57),IF(COUNTIF(AI$3:AI169,$E170)=0,$E170,""),"")),"")</f>
        <v/>
      </c>
      <c r="AJ170" t="str">
        <f>IF(F170&lt;&gt;"",IF(B170="","",IF(AND($B170='Determinazione classe'!$D$55,$C170='Determinazione classe'!$D$56,$D170='Determinazione classe'!$D$57,$E170='Determinazione classe'!$D$58),IF(COUNTIF(AJ$3:AJ169,$F170)=0,$F170,""),"")),"")</f>
        <v/>
      </c>
      <c r="AK170" t="str">
        <f>IF(G170&lt;&gt;"",IF(B170="","",IF(AND($B170='Determinazione classe'!$D$55,$C170='Determinazione classe'!$D$56,$D170='Determinazione classe'!$D$57,$E170='Determinazione classe'!$D$58,$F170='Determinazione classe'!$D$59),IF(COUNTIF(AK$3:AK169,$G170)=0,$G170,""),"")),"")</f>
        <v/>
      </c>
      <c r="AL170" t="str">
        <f>IF(H170&lt;&gt;"",IF(B170="","",IF(AND($B170='Determinazione classe'!$D$55,$C170='Determinazione classe'!$D$56,$D170='Determinazione classe'!$D$57,$E170='Determinazione classe'!$D$58,$F170='Determinazione classe'!$D$59,$G170='Determinazione classe'!$D$60),IF(COUNTIF(AL$3:AL169,$H170)=0,$H170,""),"")),"")</f>
        <v/>
      </c>
      <c r="AR170">
        <f t="shared" si="60"/>
        <v>168</v>
      </c>
      <c r="AS170" s="375" t="str">
        <f t="shared" si="51"/>
        <v/>
      </c>
      <c r="AT170" s="375" t="str">
        <f t="shared" si="52"/>
        <v/>
      </c>
      <c r="AU170" s="375" t="str">
        <f t="shared" si="53"/>
        <v/>
      </c>
      <c r="AV170" s="375" t="str">
        <f t="shared" si="54"/>
        <v/>
      </c>
      <c r="AW170" s="375" t="str">
        <f t="shared" si="55"/>
        <v/>
      </c>
      <c r="AX170" s="375" t="str">
        <f t="shared" si="56"/>
        <v/>
      </c>
      <c r="AY170" s="375" t="str">
        <f t="shared" si="57"/>
        <v/>
      </c>
      <c r="BC170" t="str">
        <f>IF(BK170&lt;&gt;"",MAX(BC$3:BC169)+1,"")</f>
        <v/>
      </c>
      <c r="BD170" t="str">
        <f>IF(BL170&lt;&gt;"",MAX(BD$3:BD169)+1,"")</f>
        <v/>
      </c>
      <c r="BE170" t="str">
        <f>IF(BM170&lt;&gt;"",MAX(BE$3:BE169)+1,"")</f>
        <v/>
      </c>
      <c r="BF170" t="str">
        <f>IF(BN170&lt;&gt;"",MAX(BF$3:BF169)+1,"")</f>
        <v/>
      </c>
      <c r="BG170" t="str">
        <f>IF(BO170&lt;&gt;"",MAX(BG$3:BG169)+1,"")</f>
        <v/>
      </c>
      <c r="BH170" t="str">
        <f>IF(BP170&lt;&gt;"",MAX(BH$3:BH169)+1,"")</f>
        <v/>
      </c>
      <c r="BI170" t="str">
        <f>IF(BQ170&lt;&gt;"",MAX(BI$3:BI169)+1,"")</f>
        <v/>
      </c>
      <c r="BK170" t="str">
        <f>IF(B170&lt;&gt;"",IF(COUNTIF(BK$3:BK169,B170)&gt;0,"",B170),"")</f>
        <v/>
      </c>
      <c r="BL170" t="str">
        <f>IF(C170&lt;&gt;"",IF(COUNTIF(BL$3:BL169,C170)&gt;0,"",C170),"")</f>
        <v/>
      </c>
      <c r="BM170" t="str">
        <f>IF(D170&lt;&gt;"",IF(COUNTIF(BM$3:BM169,D170)&gt;0,"",D170),"")</f>
        <v/>
      </c>
      <c r="BN170" t="str">
        <f>IF(E170&lt;&gt;"",IF(COUNTIF(BN$3:BN169,E170)&gt;0,"",E170),"")</f>
        <v/>
      </c>
      <c r="BO170" t="str">
        <f>IF(F170&lt;&gt;"",IF(COUNTIF(BO$3:BO169,F170)&gt;0,"",F170),"")</f>
        <v/>
      </c>
      <c r="BP170" t="str">
        <f>IF(G170&lt;&gt;"",IF(COUNTIF(BP$3:BP169,G170)&gt;0,"",G170),"")</f>
        <v/>
      </c>
      <c r="BQ170" t="str">
        <f>IF(H170&lt;&gt;"",IF(COUNTIF(BQ$3:BQ169,H170)&gt;0,"",H170),"")</f>
        <v/>
      </c>
    </row>
    <row r="171" spans="1:69" x14ac:dyDescent="0.2">
      <c r="A171" s="342" t="str">
        <f t="shared" si="61"/>
        <v/>
      </c>
      <c r="B171" s="345"/>
      <c r="C171" s="345"/>
      <c r="D171" s="345"/>
      <c r="E171" s="345"/>
      <c r="F171" s="345"/>
      <c r="G171" s="345"/>
      <c r="H171" s="345"/>
      <c r="I171" s="533"/>
      <c r="J171" s="516"/>
      <c r="K171" s="516"/>
      <c r="L171" s="531"/>
      <c r="M171" s="534"/>
      <c r="O171">
        <f t="shared" si="58"/>
        <v>169</v>
      </c>
      <c r="P171" s="375" t="str">
        <f t="shared" si="59"/>
        <v/>
      </c>
      <c r="Q171" s="375" t="str">
        <f t="shared" si="46"/>
        <v/>
      </c>
      <c r="R171" s="375" t="str">
        <f t="shared" si="47"/>
        <v/>
      </c>
      <c r="S171" s="375" t="str">
        <f t="shared" si="62"/>
        <v/>
      </c>
      <c r="T171" s="375" t="str">
        <f t="shared" si="48"/>
        <v/>
      </c>
      <c r="U171" s="375" t="str">
        <f t="shared" si="49"/>
        <v/>
      </c>
      <c r="V171" s="375" t="str">
        <f t="shared" si="50"/>
        <v/>
      </c>
      <c r="X171" t="str">
        <f>IF(AF171&lt;&gt;"",MAX(X$3:X170)+1,"")</f>
        <v/>
      </c>
      <c r="Y171" t="str">
        <f>IF(AG171&lt;&gt;"",MAX(Y$3:Y170)+1,"")</f>
        <v/>
      </c>
      <c r="Z171" t="str">
        <f>IF(AH171&lt;&gt;"",MAX(Z$3:Z170)+1,"")</f>
        <v/>
      </c>
      <c r="AA171" t="str">
        <f>IF(AI171&lt;&gt;"",MAX(AA$3:AA170)+1,"")</f>
        <v/>
      </c>
      <c r="AB171" t="str">
        <f>IF(AJ171&lt;&gt;"",MAX(AB$3:AB170)+1,"")</f>
        <v/>
      </c>
      <c r="AC171" t="str">
        <f>IF(AK171&lt;&gt;"",MAX(AC$3:AC170)+1,"")</f>
        <v/>
      </c>
      <c r="AD171" t="str">
        <f>IF(AL171&lt;&gt;"",MAX(AD$3:AD170)+1,"")</f>
        <v/>
      </c>
      <c r="AF171" t="str">
        <f>IF(B171="","",IF(COUNTIF(AF$3:$AI170,B171)=0,B171,""))</f>
        <v/>
      </c>
      <c r="AG171" t="str">
        <f>IF(C171&lt;&gt;"",IF(B171="","",IF($B171='Determinazione classe'!$D$55,IF(COUNTIF(AG$3:$AG170,$C171)=0,$C171,""),"")),"")</f>
        <v/>
      </c>
      <c r="AH171" t="str">
        <f>IF(D171&lt;&gt;"",IF(B171="","",IF(AND($B171='Determinazione classe'!$D$55,$C171='Determinazione classe'!$D$56),IF(COUNTIF(AH$3:AH170,$D171)=0,$D171,""),"")),"")</f>
        <v/>
      </c>
      <c r="AI171" t="str">
        <f>IF(E171&lt;&gt;"",IF(B171="","",IF(AND($B171='Determinazione classe'!$D$55,$C171='Determinazione classe'!$D$56,$D171='Determinazione classe'!$D$57),IF(COUNTIF(AI$3:AI170,$E171)=0,$E171,""),"")),"")</f>
        <v/>
      </c>
      <c r="AJ171" t="str">
        <f>IF(F171&lt;&gt;"",IF(B171="","",IF(AND($B171='Determinazione classe'!$D$55,$C171='Determinazione classe'!$D$56,$D171='Determinazione classe'!$D$57,$E171='Determinazione classe'!$D$58),IF(COUNTIF(AJ$3:AJ170,$F171)=0,$F171,""),"")),"")</f>
        <v/>
      </c>
      <c r="AK171" t="str">
        <f>IF(G171&lt;&gt;"",IF(B171="","",IF(AND($B171='Determinazione classe'!$D$55,$C171='Determinazione classe'!$D$56,$D171='Determinazione classe'!$D$57,$E171='Determinazione classe'!$D$58,$F171='Determinazione classe'!$D$59),IF(COUNTIF(AK$3:AK170,$G171)=0,$G171,""),"")),"")</f>
        <v/>
      </c>
      <c r="AL171" t="str">
        <f>IF(H171&lt;&gt;"",IF(B171="","",IF(AND($B171='Determinazione classe'!$D$55,$C171='Determinazione classe'!$D$56,$D171='Determinazione classe'!$D$57,$E171='Determinazione classe'!$D$58,$F171='Determinazione classe'!$D$59,$G171='Determinazione classe'!$D$60),IF(COUNTIF(AL$3:AL170,$H171)=0,$H171,""),"")),"")</f>
        <v/>
      </c>
      <c r="AR171">
        <f t="shared" si="60"/>
        <v>169</v>
      </c>
      <c r="AS171" s="375" t="str">
        <f t="shared" si="51"/>
        <v/>
      </c>
      <c r="AT171" s="375" t="str">
        <f t="shared" si="52"/>
        <v/>
      </c>
      <c r="AU171" s="375" t="str">
        <f t="shared" si="53"/>
        <v/>
      </c>
      <c r="AV171" s="375" t="str">
        <f t="shared" si="54"/>
        <v/>
      </c>
      <c r="AW171" s="375" t="str">
        <f t="shared" si="55"/>
        <v/>
      </c>
      <c r="AX171" s="375" t="str">
        <f t="shared" si="56"/>
        <v/>
      </c>
      <c r="AY171" s="375" t="str">
        <f t="shared" si="57"/>
        <v/>
      </c>
      <c r="BC171" t="str">
        <f>IF(BK171&lt;&gt;"",MAX(BC$3:BC170)+1,"")</f>
        <v/>
      </c>
      <c r="BD171" t="str">
        <f>IF(BL171&lt;&gt;"",MAX(BD$3:BD170)+1,"")</f>
        <v/>
      </c>
      <c r="BE171" t="str">
        <f>IF(BM171&lt;&gt;"",MAX(BE$3:BE170)+1,"")</f>
        <v/>
      </c>
      <c r="BF171" t="str">
        <f>IF(BN171&lt;&gt;"",MAX(BF$3:BF170)+1,"")</f>
        <v/>
      </c>
      <c r="BG171" t="str">
        <f>IF(BO171&lt;&gt;"",MAX(BG$3:BG170)+1,"")</f>
        <v/>
      </c>
      <c r="BH171" t="str">
        <f>IF(BP171&lt;&gt;"",MAX(BH$3:BH170)+1,"")</f>
        <v/>
      </c>
      <c r="BI171" t="str">
        <f>IF(BQ171&lt;&gt;"",MAX(BI$3:BI170)+1,"")</f>
        <v/>
      </c>
      <c r="BK171" t="str">
        <f>IF(B171&lt;&gt;"",IF(COUNTIF(BK$3:BK170,B171)&gt;0,"",B171),"")</f>
        <v/>
      </c>
      <c r="BL171" t="str">
        <f>IF(C171&lt;&gt;"",IF(COUNTIF(BL$3:BL170,C171)&gt;0,"",C171),"")</f>
        <v/>
      </c>
      <c r="BM171" t="str">
        <f>IF(D171&lt;&gt;"",IF(COUNTIF(BM$3:BM170,D171)&gt;0,"",D171),"")</f>
        <v/>
      </c>
      <c r="BN171" t="str">
        <f>IF(E171&lt;&gt;"",IF(COUNTIF(BN$3:BN170,E171)&gt;0,"",E171),"")</f>
        <v/>
      </c>
      <c r="BO171" t="str">
        <f>IF(F171&lt;&gt;"",IF(COUNTIF(BO$3:BO170,F171)&gt;0,"",F171),"")</f>
        <v/>
      </c>
      <c r="BP171" t="str">
        <f>IF(G171&lt;&gt;"",IF(COUNTIF(BP$3:BP170,G171)&gt;0,"",G171),"")</f>
        <v/>
      </c>
      <c r="BQ171" t="str">
        <f>IF(H171&lt;&gt;"",IF(COUNTIF(BQ$3:BQ170,H171)&gt;0,"",H171),"")</f>
        <v/>
      </c>
    </row>
    <row r="172" spans="1:69" x14ac:dyDescent="0.2">
      <c r="A172" s="342" t="str">
        <f t="shared" si="61"/>
        <v/>
      </c>
      <c r="B172" s="345"/>
      <c r="C172" s="345"/>
      <c r="D172" s="345"/>
      <c r="E172" s="345"/>
      <c r="F172" s="345"/>
      <c r="G172" s="345"/>
      <c r="H172" s="345"/>
      <c r="I172" s="533"/>
      <c r="J172" s="516"/>
      <c r="K172" s="516"/>
      <c r="L172" s="531"/>
      <c r="M172" s="534"/>
      <c r="O172">
        <f t="shared" si="58"/>
        <v>170</v>
      </c>
      <c r="P172" s="375" t="str">
        <f t="shared" si="59"/>
        <v/>
      </c>
      <c r="Q172" s="375" t="str">
        <f t="shared" si="46"/>
        <v/>
      </c>
      <c r="R172" s="375" t="str">
        <f t="shared" si="47"/>
        <v/>
      </c>
      <c r="S172" s="375" t="str">
        <f t="shared" si="62"/>
        <v/>
      </c>
      <c r="T172" s="375" t="str">
        <f t="shared" si="48"/>
        <v/>
      </c>
      <c r="U172" s="375" t="str">
        <f t="shared" si="49"/>
        <v/>
      </c>
      <c r="V172" s="375" t="str">
        <f t="shared" si="50"/>
        <v/>
      </c>
      <c r="X172" t="str">
        <f>IF(AF172&lt;&gt;"",MAX(X$3:X171)+1,"")</f>
        <v/>
      </c>
      <c r="Y172" t="str">
        <f>IF(AG172&lt;&gt;"",MAX(Y$3:Y171)+1,"")</f>
        <v/>
      </c>
      <c r="Z172" t="str">
        <f>IF(AH172&lt;&gt;"",MAX(Z$3:Z171)+1,"")</f>
        <v/>
      </c>
      <c r="AA172" t="str">
        <f>IF(AI172&lt;&gt;"",MAX(AA$3:AA171)+1,"")</f>
        <v/>
      </c>
      <c r="AB172" t="str">
        <f>IF(AJ172&lt;&gt;"",MAX(AB$3:AB171)+1,"")</f>
        <v/>
      </c>
      <c r="AC172" t="str">
        <f>IF(AK172&lt;&gt;"",MAX(AC$3:AC171)+1,"")</f>
        <v/>
      </c>
      <c r="AD172" t="str">
        <f>IF(AL172&lt;&gt;"",MAX(AD$3:AD171)+1,"")</f>
        <v/>
      </c>
      <c r="AF172" t="str">
        <f>IF(B172="","",IF(COUNTIF(AF$3:$AI171,B172)=0,B172,""))</f>
        <v/>
      </c>
      <c r="AG172" t="str">
        <f>IF(C172&lt;&gt;"",IF(B172="","",IF($B172='Determinazione classe'!$D$55,IF(COUNTIF(AG$3:$AG171,$C172)=0,$C172,""),"")),"")</f>
        <v/>
      </c>
      <c r="AH172" t="str">
        <f>IF(D172&lt;&gt;"",IF(B172="","",IF(AND($B172='Determinazione classe'!$D$55,$C172='Determinazione classe'!$D$56),IF(COUNTIF(AH$3:AH171,$D172)=0,$D172,""),"")),"")</f>
        <v/>
      </c>
      <c r="AI172" t="str">
        <f>IF(E172&lt;&gt;"",IF(B172="","",IF(AND($B172='Determinazione classe'!$D$55,$C172='Determinazione classe'!$D$56,$D172='Determinazione classe'!$D$57),IF(COUNTIF(AI$3:AI171,$E172)=0,$E172,""),"")),"")</f>
        <v/>
      </c>
      <c r="AJ172" t="str">
        <f>IF(F172&lt;&gt;"",IF(B172="","",IF(AND($B172='Determinazione classe'!$D$55,$C172='Determinazione classe'!$D$56,$D172='Determinazione classe'!$D$57,$E172='Determinazione classe'!$D$58),IF(COUNTIF(AJ$3:AJ171,$F172)=0,$F172,""),"")),"")</f>
        <v/>
      </c>
      <c r="AK172" t="str">
        <f>IF(G172&lt;&gt;"",IF(B172="","",IF(AND($B172='Determinazione classe'!$D$55,$C172='Determinazione classe'!$D$56,$D172='Determinazione classe'!$D$57,$E172='Determinazione classe'!$D$58,$F172='Determinazione classe'!$D$59),IF(COUNTIF(AK$3:AK171,$G172)=0,$G172,""),"")),"")</f>
        <v/>
      </c>
      <c r="AL172" t="str">
        <f>IF(H172&lt;&gt;"",IF(B172="","",IF(AND($B172='Determinazione classe'!$D$55,$C172='Determinazione classe'!$D$56,$D172='Determinazione classe'!$D$57,$E172='Determinazione classe'!$D$58,$F172='Determinazione classe'!$D$59,$G172='Determinazione classe'!$D$60),IF(COUNTIF(AL$3:AL171,$H172)=0,$H172,""),"")),"")</f>
        <v/>
      </c>
      <c r="AR172">
        <f t="shared" si="60"/>
        <v>170</v>
      </c>
      <c r="AS172" s="375" t="str">
        <f t="shared" si="51"/>
        <v/>
      </c>
      <c r="AT172" s="375" t="str">
        <f t="shared" si="52"/>
        <v/>
      </c>
      <c r="AU172" s="375" t="str">
        <f t="shared" si="53"/>
        <v/>
      </c>
      <c r="AV172" s="375" t="str">
        <f t="shared" si="54"/>
        <v/>
      </c>
      <c r="AW172" s="375" t="str">
        <f t="shared" si="55"/>
        <v/>
      </c>
      <c r="AX172" s="375" t="str">
        <f t="shared" si="56"/>
        <v/>
      </c>
      <c r="AY172" s="375" t="str">
        <f t="shared" si="57"/>
        <v/>
      </c>
      <c r="BC172" t="str">
        <f>IF(BK172&lt;&gt;"",MAX(BC$3:BC171)+1,"")</f>
        <v/>
      </c>
      <c r="BD172" t="str">
        <f>IF(BL172&lt;&gt;"",MAX(BD$3:BD171)+1,"")</f>
        <v/>
      </c>
      <c r="BE172" t="str">
        <f>IF(BM172&lt;&gt;"",MAX(BE$3:BE171)+1,"")</f>
        <v/>
      </c>
      <c r="BF172" t="str">
        <f>IF(BN172&lt;&gt;"",MAX(BF$3:BF171)+1,"")</f>
        <v/>
      </c>
      <c r="BG172" t="str">
        <f>IF(BO172&lt;&gt;"",MAX(BG$3:BG171)+1,"")</f>
        <v/>
      </c>
      <c r="BH172" t="str">
        <f>IF(BP172&lt;&gt;"",MAX(BH$3:BH171)+1,"")</f>
        <v/>
      </c>
      <c r="BI172" t="str">
        <f>IF(BQ172&lt;&gt;"",MAX(BI$3:BI171)+1,"")</f>
        <v/>
      </c>
      <c r="BK172" t="str">
        <f>IF(B172&lt;&gt;"",IF(COUNTIF(BK$3:BK171,B172)&gt;0,"",B172),"")</f>
        <v/>
      </c>
      <c r="BL172" t="str">
        <f>IF(C172&lt;&gt;"",IF(COUNTIF(BL$3:BL171,C172)&gt;0,"",C172),"")</f>
        <v/>
      </c>
      <c r="BM172" t="str">
        <f>IF(D172&lt;&gt;"",IF(COUNTIF(BM$3:BM171,D172)&gt;0,"",D172),"")</f>
        <v/>
      </c>
      <c r="BN172" t="str">
        <f>IF(E172&lt;&gt;"",IF(COUNTIF(BN$3:BN171,E172)&gt;0,"",E172),"")</f>
        <v/>
      </c>
      <c r="BO172" t="str">
        <f>IF(F172&lt;&gt;"",IF(COUNTIF(BO$3:BO171,F172)&gt;0,"",F172),"")</f>
        <v/>
      </c>
      <c r="BP172" t="str">
        <f>IF(G172&lt;&gt;"",IF(COUNTIF(BP$3:BP171,G172)&gt;0,"",G172),"")</f>
        <v/>
      </c>
      <c r="BQ172" t="str">
        <f>IF(H172&lt;&gt;"",IF(COUNTIF(BQ$3:BQ171,H172)&gt;0,"",H172),"")</f>
        <v/>
      </c>
    </row>
    <row r="173" spans="1:69" x14ac:dyDescent="0.2">
      <c r="A173" s="342" t="str">
        <f t="shared" si="61"/>
        <v/>
      </c>
      <c r="B173" s="345"/>
      <c r="C173" s="345"/>
      <c r="D173" s="345"/>
      <c r="E173" s="345"/>
      <c r="F173" s="345"/>
      <c r="G173" s="345"/>
      <c r="H173" s="345"/>
      <c r="I173" s="533"/>
      <c r="J173" s="516"/>
      <c r="K173" s="516"/>
      <c r="L173" s="531"/>
      <c r="M173" s="534"/>
      <c r="O173">
        <f t="shared" si="58"/>
        <v>171</v>
      </c>
      <c r="P173" s="375" t="str">
        <f t="shared" si="59"/>
        <v/>
      </c>
      <c r="Q173" s="375" t="str">
        <f t="shared" si="46"/>
        <v/>
      </c>
      <c r="R173" s="375" t="str">
        <f t="shared" si="47"/>
        <v/>
      </c>
      <c r="S173" s="375" t="str">
        <f t="shared" si="62"/>
        <v/>
      </c>
      <c r="T173" s="375" t="str">
        <f t="shared" si="48"/>
        <v/>
      </c>
      <c r="U173" s="375" t="str">
        <f t="shared" si="49"/>
        <v/>
      </c>
      <c r="V173" s="375" t="str">
        <f t="shared" si="50"/>
        <v/>
      </c>
      <c r="X173" t="str">
        <f>IF(AF173&lt;&gt;"",MAX(X$3:X172)+1,"")</f>
        <v/>
      </c>
      <c r="Y173" t="str">
        <f>IF(AG173&lt;&gt;"",MAX(Y$3:Y172)+1,"")</f>
        <v/>
      </c>
      <c r="Z173" t="str">
        <f>IF(AH173&lt;&gt;"",MAX(Z$3:Z172)+1,"")</f>
        <v/>
      </c>
      <c r="AA173" t="str">
        <f>IF(AI173&lt;&gt;"",MAX(AA$3:AA172)+1,"")</f>
        <v/>
      </c>
      <c r="AB173" t="str">
        <f>IF(AJ173&lt;&gt;"",MAX(AB$3:AB172)+1,"")</f>
        <v/>
      </c>
      <c r="AC173" t="str">
        <f>IF(AK173&lt;&gt;"",MAX(AC$3:AC172)+1,"")</f>
        <v/>
      </c>
      <c r="AD173" t="str">
        <f>IF(AL173&lt;&gt;"",MAX(AD$3:AD172)+1,"")</f>
        <v/>
      </c>
      <c r="AF173" t="str">
        <f>IF(B173="","",IF(COUNTIF(AF$3:$AI172,B173)=0,B173,""))</f>
        <v/>
      </c>
      <c r="AG173" t="str">
        <f>IF(C173&lt;&gt;"",IF(B173="","",IF($B173='Determinazione classe'!$D$55,IF(COUNTIF(AG$3:$AG172,$C173)=0,$C173,""),"")),"")</f>
        <v/>
      </c>
      <c r="AH173" t="str">
        <f>IF(D173&lt;&gt;"",IF(B173="","",IF(AND($B173='Determinazione classe'!$D$55,$C173='Determinazione classe'!$D$56),IF(COUNTIF(AH$3:AH172,$D173)=0,$D173,""),"")),"")</f>
        <v/>
      </c>
      <c r="AI173" t="str">
        <f>IF(E173&lt;&gt;"",IF(B173="","",IF(AND($B173='Determinazione classe'!$D$55,$C173='Determinazione classe'!$D$56,$D173='Determinazione classe'!$D$57),IF(COUNTIF(AI$3:AI172,$E173)=0,$E173,""),"")),"")</f>
        <v/>
      </c>
      <c r="AJ173" t="str">
        <f>IF(F173&lt;&gt;"",IF(B173="","",IF(AND($B173='Determinazione classe'!$D$55,$C173='Determinazione classe'!$D$56,$D173='Determinazione classe'!$D$57,$E173='Determinazione classe'!$D$58),IF(COUNTIF(AJ$3:AJ172,$F173)=0,$F173,""),"")),"")</f>
        <v/>
      </c>
      <c r="AK173" t="str">
        <f>IF(G173&lt;&gt;"",IF(B173="","",IF(AND($B173='Determinazione classe'!$D$55,$C173='Determinazione classe'!$D$56,$D173='Determinazione classe'!$D$57,$E173='Determinazione classe'!$D$58,$F173='Determinazione classe'!$D$59),IF(COUNTIF(AK$3:AK172,$G173)=0,$G173,""),"")),"")</f>
        <v/>
      </c>
      <c r="AL173" t="str">
        <f>IF(H173&lt;&gt;"",IF(B173="","",IF(AND($B173='Determinazione classe'!$D$55,$C173='Determinazione classe'!$D$56,$D173='Determinazione classe'!$D$57,$E173='Determinazione classe'!$D$58,$F173='Determinazione classe'!$D$59,$G173='Determinazione classe'!$D$60),IF(COUNTIF(AL$3:AL172,$H173)=0,$H173,""),"")),"")</f>
        <v/>
      </c>
      <c r="AR173">
        <f t="shared" si="60"/>
        <v>171</v>
      </c>
      <c r="AS173" s="375" t="str">
        <f t="shared" si="51"/>
        <v/>
      </c>
      <c r="AT173" s="375" t="str">
        <f t="shared" si="52"/>
        <v/>
      </c>
      <c r="AU173" s="375" t="str">
        <f t="shared" si="53"/>
        <v/>
      </c>
      <c r="AV173" s="375" t="str">
        <f t="shared" si="54"/>
        <v/>
      </c>
      <c r="AW173" s="375" t="str">
        <f t="shared" si="55"/>
        <v/>
      </c>
      <c r="AX173" s="375" t="str">
        <f t="shared" si="56"/>
        <v/>
      </c>
      <c r="AY173" s="375" t="str">
        <f t="shared" si="57"/>
        <v/>
      </c>
      <c r="BC173" t="str">
        <f>IF(BK173&lt;&gt;"",MAX(BC$3:BC172)+1,"")</f>
        <v/>
      </c>
      <c r="BD173" t="str">
        <f>IF(BL173&lt;&gt;"",MAX(BD$3:BD172)+1,"")</f>
        <v/>
      </c>
      <c r="BE173" t="str">
        <f>IF(BM173&lt;&gt;"",MAX(BE$3:BE172)+1,"")</f>
        <v/>
      </c>
      <c r="BF173" t="str">
        <f>IF(BN173&lt;&gt;"",MAX(BF$3:BF172)+1,"")</f>
        <v/>
      </c>
      <c r="BG173" t="str">
        <f>IF(BO173&lt;&gt;"",MAX(BG$3:BG172)+1,"")</f>
        <v/>
      </c>
      <c r="BH173" t="str">
        <f>IF(BP173&lt;&gt;"",MAX(BH$3:BH172)+1,"")</f>
        <v/>
      </c>
      <c r="BI173" t="str">
        <f>IF(BQ173&lt;&gt;"",MAX(BI$3:BI172)+1,"")</f>
        <v/>
      </c>
      <c r="BK173" t="str">
        <f>IF(B173&lt;&gt;"",IF(COUNTIF(BK$3:BK172,B173)&gt;0,"",B173),"")</f>
        <v/>
      </c>
      <c r="BL173" t="str">
        <f>IF(C173&lt;&gt;"",IF(COUNTIF(BL$3:BL172,C173)&gt;0,"",C173),"")</f>
        <v/>
      </c>
      <c r="BM173" t="str">
        <f>IF(D173&lt;&gt;"",IF(COUNTIF(BM$3:BM172,D173)&gt;0,"",D173),"")</f>
        <v/>
      </c>
      <c r="BN173" t="str">
        <f>IF(E173&lt;&gt;"",IF(COUNTIF(BN$3:BN172,E173)&gt;0,"",E173),"")</f>
        <v/>
      </c>
      <c r="BO173" t="str">
        <f>IF(F173&lt;&gt;"",IF(COUNTIF(BO$3:BO172,F173)&gt;0,"",F173),"")</f>
        <v/>
      </c>
      <c r="BP173" t="str">
        <f>IF(G173&lt;&gt;"",IF(COUNTIF(BP$3:BP172,G173)&gt;0,"",G173),"")</f>
        <v/>
      </c>
      <c r="BQ173" t="str">
        <f>IF(H173&lt;&gt;"",IF(COUNTIF(BQ$3:BQ172,H173)&gt;0,"",H173),"")</f>
        <v/>
      </c>
    </row>
    <row r="174" spans="1:69" x14ac:dyDescent="0.2">
      <c r="A174" s="342" t="str">
        <f t="shared" si="61"/>
        <v/>
      </c>
      <c r="B174" s="345"/>
      <c r="C174" s="345"/>
      <c r="D174" s="345"/>
      <c r="E174" s="345"/>
      <c r="F174" s="345"/>
      <c r="G174" s="345"/>
      <c r="H174" s="345"/>
      <c r="I174" s="533"/>
      <c r="J174" s="516"/>
      <c r="K174" s="516"/>
      <c r="L174" s="531"/>
      <c r="M174" s="534"/>
      <c r="O174">
        <f t="shared" si="58"/>
        <v>172</v>
      </c>
      <c r="P174" s="375" t="str">
        <f t="shared" si="59"/>
        <v/>
      </c>
      <c r="Q174" s="375" t="str">
        <f t="shared" si="46"/>
        <v/>
      </c>
      <c r="R174" s="375" t="str">
        <f t="shared" si="47"/>
        <v/>
      </c>
      <c r="S174" s="375" t="str">
        <f t="shared" si="62"/>
        <v/>
      </c>
      <c r="T174" s="375" t="str">
        <f t="shared" si="48"/>
        <v/>
      </c>
      <c r="U174" s="375" t="str">
        <f t="shared" si="49"/>
        <v/>
      </c>
      <c r="V174" s="375" t="str">
        <f t="shared" si="50"/>
        <v/>
      </c>
      <c r="X174" t="str">
        <f>IF(AF174&lt;&gt;"",MAX(X$3:X173)+1,"")</f>
        <v/>
      </c>
      <c r="Y174" t="str">
        <f>IF(AG174&lt;&gt;"",MAX(Y$3:Y173)+1,"")</f>
        <v/>
      </c>
      <c r="Z174" t="str">
        <f>IF(AH174&lt;&gt;"",MAX(Z$3:Z173)+1,"")</f>
        <v/>
      </c>
      <c r="AA174" t="str">
        <f>IF(AI174&lt;&gt;"",MAX(AA$3:AA173)+1,"")</f>
        <v/>
      </c>
      <c r="AB174" t="str">
        <f>IF(AJ174&lt;&gt;"",MAX(AB$3:AB173)+1,"")</f>
        <v/>
      </c>
      <c r="AC174" t="str">
        <f>IF(AK174&lt;&gt;"",MAX(AC$3:AC173)+1,"")</f>
        <v/>
      </c>
      <c r="AD174" t="str">
        <f>IF(AL174&lt;&gt;"",MAX(AD$3:AD173)+1,"")</f>
        <v/>
      </c>
      <c r="AF174" t="str">
        <f>IF(B174="","",IF(COUNTIF(AF$3:$AI173,B174)=0,B174,""))</f>
        <v/>
      </c>
      <c r="AG174" t="str">
        <f>IF(C174&lt;&gt;"",IF(B174="","",IF($B174='Determinazione classe'!$D$55,IF(COUNTIF(AG$3:$AG173,$C174)=0,$C174,""),"")),"")</f>
        <v/>
      </c>
      <c r="AH174" t="str">
        <f>IF(D174&lt;&gt;"",IF(B174="","",IF(AND($B174='Determinazione classe'!$D$55,$C174='Determinazione classe'!$D$56),IF(COUNTIF(AH$3:AH173,$D174)=0,$D174,""),"")),"")</f>
        <v/>
      </c>
      <c r="AI174" t="str">
        <f>IF(E174&lt;&gt;"",IF(B174="","",IF(AND($B174='Determinazione classe'!$D$55,$C174='Determinazione classe'!$D$56,$D174='Determinazione classe'!$D$57),IF(COUNTIF(AI$3:AI173,$E174)=0,$E174,""),"")),"")</f>
        <v/>
      </c>
      <c r="AJ174" t="str">
        <f>IF(F174&lt;&gt;"",IF(B174="","",IF(AND($B174='Determinazione classe'!$D$55,$C174='Determinazione classe'!$D$56,$D174='Determinazione classe'!$D$57,$E174='Determinazione classe'!$D$58),IF(COUNTIF(AJ$3:AJ173,$F174)=0,$F174,""),"")),"")</f>
        <v/>
      </c>
      <c r="AK174" t="str">
        <f>IF(G174&lt;&gt;"",IF(B174="","",IF(AND($B174='Determinazione classe'!$D$55,$C174='Determinazione classe'!$D$56,$D174='Determinazione classe'!$D$57,$E174='Determinazione classe'!$D$58,$F174='Determinazione classe'!$D$59),IF(COUNTIF(AK$3:AK173,$G174)=0,$G174,""),"")),"")</f>
        <v/>
      </c>
      <c r="AL174" t="str">
        <f>IF(H174&lt;&gt;"",IF(B174="","",IF(AND($B174='Determinazione classe'!$D$55,$C174='Determinazione classe'!$D$56,$D174='Determinazione classe'!$D$57,$E174='Determinazione classe'!$D$58,$F174='Determinazione classe'!$D$59,$G174='Determinazione classe'!$D$60),IF(COUNTIF(AL$3:AL173,$H174)=0,$H174,""),"")),"")</f>
        <v/>
      </c>
      <c r="AR174">
        <f t="shared" si="60"/>
        <v>172</v>
      </c>
      <c r="AS174" s="375" t="str">
        <f t="shared" si="51"/>
        <v/>
      </c>
      <c r="AT174" s="375" t="str">
        <f t="shared" si="52"/>
        <v/>
      </c>
      <c r="AU174" s="375" t="str">
        <f t="shared" si="53"/>
        <v/>
      </c>
      <c r="AV174" s="375" t="str">
        <f t="shared" si="54"/>
        <v/>
      </c>
      <c r="AW174" s="375" t="str">
        <f t="shared" si="55"/>
        <v/>
      </c>
      <c r="AX174" s="375" t="str">
        <f t="shared" si="56"/>
        <v/>
      </c>
      <c r="AY174" s="375" t="str">
        <f t="shared" si="57"/>
        <v/>
      </c>
      <c r="BC174" t="str">
        <f>IF(BK174&lt;&gt;"",MAX(BC$3:BC173)+1,"")</f>
        <v/>
      </c>
      <c r="BD174" t="str">
        <f>IF(BL174&lt;&gt;"",MAX(BD$3:BD173)+1,"")</f>
        <v/>
      </c>
      <c r="BE174" t="str">
        <f>IF(BM174&lt;&gt;"",MAX(BE$3:BE173)+1,"")</f>
        <v/>
      </c>
      <c r="BF174" t="str">
        <f>IF(BN174&lt;&gt;"",MAX(BF$3:BF173)+1,"")</f>
        <v/>
      </c>
      <c r="BG174" t="str">
        <f>IF(BO174&lt;&gt;"",MAX(BG$3:BG173)+1,"")</f>
        <v/>
      </c>
      <c r="BH174" t="str">
        <f>IF(BP174&lt;&gt;"",MAX(BH$3:BH173)+1,"")</f>
        <v/>
      </c>
      <c r="BI174" t="str">
        <f>IF(BQ174&lt;&gt;"",MAX(BI$3:BI173)+1,"")</f>
        <v/>
      </c>
      <c r="BK174" t="str">
        <f>IF(B174&lt;&gt;"",IF(COUNTIF(BK$3:BK173,B174)&gt;0,"",B174),"")</f>
        <v/>
      </c>
      <c r="BL174" t="str">
        <f>IF(C174&lt;&gt;"",IF(COUNTIF(BL$3:BL173,C174)&gt;0,"",C174),"")</f>
        <v/>
      </c>
      <c r="BM174" t="str">
        <f>IF(D174&lt;&gt;"",IF(COUNTIF(BM$3:BM173,D174)&gt;0,"",D174),"")</f>
        <v/>
      </c>
      <c r="BN174" t="str">
        <f>IF(E174&lt;&gt;"",IF(COUNTIF(BN$3:BN173,E174)&gt;0,"",E174),"")</f>
        <v/>
      </c>
      <c r="BO174" t="str">
        <f>IF(F174&lt;&gt;"",IF(COUNTIF(BO$3:BO173,F174)&gt;0,"",F174),"")</f>
        <v/>
      </c>
      <c r="BP174" t="str">
        <f>IF(G174&lt;&gt;"",IF(COUNTIF(BP$3:BP173,G174)&gt;0,"",G174),"")</f>
        <v/>
      </c>
      <c r="BQ174" t="str">
        <f>IF(H174&lt;&gt;"",IF(COUNTIF(BQ$3:BQ173,H174)&gt;0,"",H174),"")</f>
        <v/>
      </c>
    </row>
    <row r="175" spans="1:69" x14ac:dyDescent="0.2">
      <c r="A175" s="342" t="str">
        <f t="shared" si="61"/>
        <v/>
      </c>
      <c r="B175" s="345"/>
      <c r="C175" s="345"/>
      <c r="D175" s="345"/>
      <c r="E175" s="345"/>
      <c r="F175" s="345"/>
      <c r="G175" s="345"/>
      <c r="H175" s="345"/>
      <c r="I175" s="533"/>
      <c r="J175" s="516"/>
      <c r="K175" s="516"/>
      <c r="L175" s="531"/>
      <c r="M175" s="534"/>
      <c r="O175">
        <f t="shared" si="58"/>
        <v>173</v>
      </c>
      <c r="P175" s="375" t="str">
        <f t="shared" si="59"/>
        <v/>
      </c>
      <c r="Q175" s="375" t="str">
        <f t="shared" si="46"/>
        <v/>
      </c>
      <c r="R175" s="375" t="str">
        <f t="shared" si="47"/>
        <v/>
      </c>
      <c r="S175" s="375" t="str">
        <f t="shared" si="62"/>
        <v/>
      </c>
      <c r="T175" s="375" t="str">
        <f t="shared" si="48"/>
        <v/>
      </c>
      <c r="U175" s="375" t="str">
        <f t="shared" si="49"/>
        <v/>
      </c>
      <c r="V175" s="375" t="str">
        <f t="shared" si="50"/>
        <v/>
      </c>
      <c r="X175" t="str">
        <f>IF(AF175&lt;&gt;"",MAX(X$3:X174)+1,"")</f>
        <v/>
      </c>
      <c r="Y175" t="str">
        <f>IF(AG175&lt;&gt;"",MAX(Y$3:Y174)+1,"")</f>
        <v/>
      </c>
      <c r="Z175" t="str">
        <f>IF(AH175&lt;&gt;"",MAX(Z$3:Z174)+1,"")</f>
        <v/>
      </c>
      <c r="AA175" t="str">
        <f>IF(AI175&lt;&gt;"",MAX(AA$3:AA174)+1,"")</f>
        <v/>
      </c>
      <c r="AB175" t="str">
        <f>IF(AJ175&lt;&gt;"",MAX(AB$3:AB174)+1,"")</f>
        <v/>
      </c>
      <c r="AC175" t="str">
        <f>IF(AK175&lt;&gt;"",MAX(AC$3:AC174)+1,"")</f>
        <v/>
      </c>
      <c r="AD175" t="str">
        <f>IF(AL175&lt;&gt;"",MAX(AD$3:AD174)+1,"")</f>
        <v/>
      </c>
      <c r="AF175" t="str">
        <f>IF(B175="","",IF(COUNTIF(AF$3:$AI174,B175)=0,B175,""))</f>
        <v/>
      </c>
      <c r="AG175" t="str">
        <f>IF(C175&lt;&gt;"",IF(B175="","",IF($B175='Determinazione classe'!$D$55,IF(COUNTIF(AG$3:$AG174,$C175)=0,$C175,""),"")),"")</f>
        <v/>
      </c>
      <c r="AH175" t="str">
        <f>IF(D175&lt;&gt;"",IF(B175="","",IF(AND($B175='Determinazione classe'!$D$55,$C175='Determinazione classe'!$D$56),IF(COUNTIF(AH$3:AH174,$D175)=0,$D175,""),"")),"")</f>
        <v/>
      </c>
      <c r="AI175" t="str">
        <f>IF(E175&lt;&gt;"",IF(B175="","",IF(AND($B175='Determinazione classe'!$D$55,$C175='Determinazione classe'!$D$56,$D175='Determinazione classe'!$D$57),IF(COUNTIF(AI$3:AI174,$E175)=0,$E175,""),"")),"")</f>
        <v/>
      </c>
      <c r="AJ175" t="str">
        <f>IF(F175&lt;&gt;"",IF(B175="","",IF(AND($B175='Determinazione classe'!$D$55,$C175='Determinazione classe'!$D$56,$D175='Determinazione classe'!$D$57,$E175='Determinazione classe'!$D$58),IF(COUNTIF(AJ$3:AJ174,$F175)=0,$F175,""),"")),"")</f>
        <v/>
      </c>
      <c r="AK175" t="str">
        <f>IF(G175&lt;&gt;"",IF(B175="","",IF(AND($B175='Determinazione classe'!$D$55,$C175='Determinazione classe'!$D$56,$D175='Determinazione classe'!$D$57,$E175='Determinazione classe'!$D$58,$F175='Determinazione classe'!$D$59),IF(COUNTIF(AK$3:AK174,$G175)=0,$G175,""),"")),"")</f>
        <v/>
      </c>
      <c r="AL175" t="str">
        <f>IF(H175&lt;&gt;"",IF(B175="","",IF(AND($B175='Determinazione classe'!$D$55,$C175='Determinazione classe'!$D$56,$D175='Determinazione classe'!$D$57,$E175='Determinazione classe'!$D$58,$F175='Determinazione classe'!$D$59,$G175='Determinazione classe'!$D$60),IF(COUNTIF(AL$3:AL174,$H175)=0,$H175,""),"")),"")</f>
        <v/>
      </c>
      <c r="AR175">
        <f t="shared" si="60"/>
        <v>173</v>
      </c>
      <c r="AS175" s="375" t="str">
        <f t="shared" si="51"/>
        <v/>
      </c>
      <c r="AT175" s="375" t="str">
        <f t="shared" si="52"/>
        <v/>
      </c>
      <c r="AU175" s="375" t="str">
        <f t="shared" si="53"/>
        <v/>
      </c>
      <c r="AV175" s="375" t="str">
        <f t="shared" si="54"/>
        <v/>
      </c>
      <c r="AW175" s="375" t="str">
        <f t="shared" si="55"/>
        <v/>
      </c>
      <c r="AX175" s="375" t="str">
        <f t="shared" si="56"/>
        <v/>
      </c>
      <c r="AY175" s="375" t="str">
        <f t="shared" si="57"/>
        <v/>
      </c>
      <c r="BC175" t="str">
        <f>IF(BK175&lt;&gt;"",MAX(BC$3:BC174)+1,"")</f>
        <v/>
      </c>
      <c r="BD175" t="str">
        <f>IF(BL175&lt;&gt;"",MAX(BD$3:BD174)+1,"")</f>
        <v/>
      </c>
      <c r="BE175" t="str">
        <f>IF(BM175&lt;&gt;"",MAX(BE$3:BE174)+1,"")</f>
        <v/>
      </c>
      <c r="BF175" t="str">
        <f>IF(BN175&lt;&gt;"",MAX(BF$3:BF174)+1,"")</f>
        <v/>
      </c>
      <c r="BG175" t="str">
        <f>IF(BO175&lt;&gt;"",MAX(BG$3:BG174)+1,"")</f>
        <v/>
      </c>
      <c r="BH175" t="str">
        <f>IF(BP175&lt;&gt;"",MAX(BH$3:BH174)+1,"")</f>
        <v/>
      </c>
      <c r="BI175" t="str">
        <f>IF(BQ175&lt;&gt;"",MAX(BI$3:BI174)+1,"")</f>
        <v/>
      </c>
      <c r="BK175" t="str">
        <f>IF(B175&lt;&gt;"",IF(COUNTIF(BK$3:BK174,B175)&gt;0,"",B175),"")</f>
        <v/>
      </c>
      <c r="BL175" t="str">
        <f>IF(C175&lt;&gt;"",IF(COUNTIF(BL$3:BL174,C175)&gt;0,"",C175),"")</f>
        <v/>
      </c>
      <c r="BM175" t="str">
        <f>IF(D175&lt;&gt;"",IF(COUNTIF(BM$3:BM174,D175)&gt;0,"",D175),"")</f>
        <v/>
      </c>
      <c r="BN175" t="str">
        <f>IF(E175&lt;&gt;"",IF(COUNTIF(BN$3:BN174,E175)&gt;0,"",E175),"")</f>
        <v/>
      </c>
      <c r="BO175" t="str">
        <f>IF(F175&lt;&gt;"",IF(COUNTIF(BO$3:BO174,F175)&gt;0,"",F175),"")</f>
        <v/>
      </c>
      <c r="BP175" t="str">
        <f>IF(G175&lt;&gt;"",IF(COUNTIF(BP$3:BP174,G175)&gt;0,"",G175),"")</f>
        <v/>
      </c>
      <c r="BQ175" t="str">
        <f>IF(H175&lt;&gt;"",IF(COUNTIF(BQ$3:BQ174,H175)&gt;0,"",H175),"")</f>
        <v/>
      </c>
    </row>
    <row r="176" spans="1:69" x14ac:dyDescent="0.2">
      <c r="A176" s="342" t="str">
        <f t="shared" si="61"/>
        <v/>
      </c>
      <c r="B176" s="345"/>
      <c r="C176" s="345"/>
      <c r="D176" s="345"/>
      <c r="E176" s="345"/>
      <c r="F176" s="345"/>
      <c r="G176" s="345"/>
      <c r="H176" s="345"/>
      <c r="I176" s="533"/>
      <c r="J176" s="516"/>
      <c r="K176" s="516"/>
      <c r="L176" s="531"/>
      <c r="M176" s="534"/>
      <c r="O176">
        <f t="shared" si="58"/>
        <v>174</v>
      </c>
      <c r="P176" s="375" t="str">
        <f t="shared" si="59"/>
        <v/>
      </c>
      <c r="Q176" s="375" t="str">
        <f t="shared" si="46"/>
        <v/>
      </c>
      <c r="R176" s="375" t="str">
        <f t="shared" si="47"/>
        <v/>
      </c>
      <c r="S176" s="375" t="str">
        <f t="shared" si="62"/>
        <v/>
      </c>
      <c r="T176" s="375" t="str">
        <f t="shared" si="48"/>
        <v/>
      </c>
      <c r="U176" s="375" t="str">
        <f t="shared" si="49"/>
        <v/>
      </c>
      <c r="V176" s="375" t="str">
        <f t="shared" si="50"/>
        <v/>
      </c>
      <c r="X176" t="str">
        <f>IF(AF176&lt;&gt;"",MAX(X$3:X175)+1,"")</f>
        <v/>
      </c>
      <c r="Y176" t="str">
        <f>IF(AG176&lt;&gt;"",MAX(Y$3:Y175)+1,"")</f>
        <v/>
      </c>
      <c r="Z176" t="str">
        <f>IF(AH176&lt;&gt;"",MAX(Z$3:Z175)+1,"")</f>
        <v/>
      </c>
      <c r="AA176" t="str">
        <f>IF(AI176&lt;&gt;"",MAX(AA$3:AA175)+1,"")</f>
        <v/>
      </c>
      <c r="AB176" t="str">
        <f>IF(AJ176&lt;&gt;"",MAX(AB$3:AB175)+1,"")</f>
        <v/>
      </c>
      <c r="AC176" t="str">
        <f>IF(AK176&lt;&gt;"",MAX(AC$3:AC175)+1,"")</f>
        <v/>
      </c>
      <c r="AD176" t="str">
        <f>IF(AL176&lt;&gt;"",MAX(AD$3:AD175)+1,"")</f>
        <v/>
      </c>
      <c r="AF176" t="str">
        <f>IF(B176="","",IF(COUNTIF(AF$3:$AI175,B176)=0,B176,""))</f>
        <v/>
      </c>
      <c r="AG176" t="str">
        <f>IF(C176&lt;&gt;"",IF(B176="","",IF($B176='Determinazione classe'!$D$55,IF(COUNTIF(AG$3:$AG175,$C176)=0,$C176,""),"")),"")</f>
        <v/>
      </c>
      <c r="AH176" t="str">
        <f>IF(D176&lt;&gt;"",IF(B176="","",IF(AND($B176='Determinazione classe'!$D$55,$C176='Determinazione classe'!$D$56),IF(COUNTIF(AH$3:AH175,$D176)=0,$D176,""),"")),"")</f>
        <v/>
      </c>
      <c r="AI176" t="str">
        <f>IF(E176&lt;&gt;"",IF(B176="","",IF(AND($B176='Determinazione classe'!$D$55,$C176='Determinazione classe'!$D$56,$D176='Determinazione classe'!$D$57),IF(COUNTIF(AI$3:AI175,$E176)=0,$E176,""),"")),"")</f>
        <v/>
      </c>
      <c r="AJ176" t="str">
        <f>IF(F176&lt;&gt;"",IF(B176="","",IF(AND($B176='Determinazione classe'!$D$55,$C176='Determinazione classe'!$D$56,$D176='Determinazione classe'!$D$57,$E176='Determinazione classe'!$D$58),IF(COUNTIF(AJ$3:AJ175,$F176)=0,$F176,""),"")),"")</f>
        <v/>
      </c>
      <c r="AK176" t="str">
        <f>IF(G176&lt;&gt;"",IF(B176="","",IF(AND($B176='Determinazione classe'!$D$55,$C176='Determinazione classe'!$D$56,$D176='Determinazione classe'!$D$57,$E176='Determinazione classe'!$D$58,$F176='Determinazione classe'!$D$59),IF(COUNTIF(AK$3:AK175,$G176)=0,$G176,""),"")),"")</f>
        <v/>
      </c>
      <c r="AL176" t="str">
        <f>IF(H176&lt;&gt;"",IF(B176="","",IF(AND($B176='Determinazione classe'!$D$55,$C176='Determinazione classe'!$D$56,$D176='Determinazione classe'!$D$57,$E176='Determinazione classe'!$D$58,$F176='Determinazione classe'!$D$59,$G176='Determinazione classe'!$D$60),IF(COUNTIF(AL$3:AL175,$H176)=0,$H176,""),"")),"")</f>
        <v/>
      </c>
      <c r="AR176">
        <f t="shared" si="60"/>
        <v>174</v>
      </c>
      <c r="AS176" s="375" t="str">
        <f t="shared" si="51"/>
        <v/>
      </c>
      <c r="AT176" s="375" t="str">
        <f t="shared" si="52"/>
        <v/>
      </c>
      <c r="AU176" s="375" t="str">
        <f t="shared" si="53"/>
        <v/>
      </c>
      <c r="AV176" s="375" t="str">
        <f t="shared" si="54"/>
        <v/>
      </c>
      <c r="AW176" s="375" t="str">
        <f t="shared" si="55"/>
        <v/>
      </c>
      <c r="AX176" s="375" t="str">
        <f t="shared" si="56"/>
        <v/>
      </c>
      <c r="AY176" s="375" t="str">
        <f t="shared" si="57"/>
        <v/>
      </c>
      <c r="BC176" t="str">
        <f>IF(BK176&lt;&gt;"",MAX(BC$3:BC175)+1,"")</f>
        <v/>
      </c>
      <c r="BD176" t="str">
        <f>IF(BL176&lt;&gt;"",MAX(BD$3:BD175)+1,"")</f>
        <v/>
      </c>
      <c r="BE176" t="str">
        <f>IF(BM176&lt;&gt;"",MAX(BE$3:BE175)+1,"")</f>
        <v/>
      </c>
      <c r="BF176" t="str">
        <f>IF(BN176&lt;&gt;"",MAX(BF$3:BF175)+1,"")</f>
        <v/>
      </c>
      <c r="BG176" t="str">
        <f>IF(BO176&lt;&gt;"",MAX(BG$3:BG175)+1,"")</f>
        <v/>
      </c>
      <c r="BH176" t="str">
        <f>IF(BP176&lt;&gt;"",MAX(BH$3:BH175)+1,"")</f>
        <v/>
      </c>
      <c r="BI176" t="str">
        <f>IF(BQ176&lt;&gt;"",MAX(BI$3:BI175)+1,"")</f>
        <v/>
      </c>
      <c r="BK176" t="str">
        <f>IF(B176&lt;&gt;"",IF(COUNTIF(BK$3:BK175,B176)&gt;0,"",B176),"")</f>
        <v/>
      </c>
      <c r="BL176" t="str">
        <f>IF(C176&lt;&gt;"",IF(COUNTIF(BL$3:BL175,C176)&gt;0,"",C176),"")</f>
        <v/>
      </c>
      <c r="BM176" t="str">
        <f>IF(D176&lt;&gt;"",IF(COUNTIF(BM$3:BM175,D176)&gt;0,"",D176),"")</f>
        <v/>
      </c>
      <c r="BN176" t="str">
        <f>IF(E176&lt;&gt;"",IF(COUNTIF(BN$3:BN175,E176)&gt;0,"",E176),"")</f>
        <v/>
      </c>
      <c r="BO176" t="str">
        <f>IF(F176&lt;&gt;"",IF(COUNTIF(BO$3:BO175,F176)&gt;0,"",F176),"")</f>
        <v/>
      </c>
      <c r="BP176" t="str">
        <f>IF(G176&lt;&gt;"",IF(COUNTIF(BP$3:BP175,G176)&gt;0,"",G176),"")</f>
        <v/>
      </c>
      <c r="BQ176" t="str">
        <f>IF(H176&lt;&gt;"",IF(COUNTIF(BQ$3:BQ175,H176)&gt;0,"",H176),"")</f>
        <v/>
      </c>
    </row>
    <row r="177" spans="1:69" x14ac:dyDescent="0.2">
      <c r="A177" s="342" t="str">
        <f t="shared" si="61"/>
        <v/>
      </c>
      <c r="B177" s="345"/>
      <c r="C177" s="345"/>
      <c r="D177" s="345"/>
      <c r="E177" s="345"/>
      <c r="F177" s="345"/>
      <c r="G177" s="345"/>
      <c r="H177" s="345"/>
      <c r="I177" s="533"/>
      <c r="J177" s="516"/>
      <c r="K177" s="516"/>
      <c r="L177" s="531"/>
      <c r="M177" s="534"/>
      <c r="O177">
        <f t="shared" si="58"/>
        <v>175</v>
      </c>
      <c r="P177" s="375" t="str">
        <f t="shared" si="59"/>
        <v/>
      </c>
      <c r="Q177" s="375" t="str">
        <f t="shared" si="46"/>
        <v/>
      </c>
      <c r="R177" s="375" t="str">
        <f t="shared" si="47"/>
        <v/>
      </c>
      <c r="S177" s="375" t="str">
        <f t="shared" si="62"/>
        <v/>
      </c>
      <c r="T177" s="375" t="str">
        <f t="shared" si="48"/>
        <v/>
      </c>
      <c r="U177" s="375" t="str">
        <f t="shared" si="49"/>
        <v/>
      </c>
      <c r="V177" s="375" t="str">
        <f t="shared" si="50"/>
        <v/>
      </c>
      <c r="X177" t="str">
        <f>IF(AF177&lt;&gt;"",MAX(X$3:X176)+1,"")</f>
        <v/>
      </c>
      <c r="Y177" t="str">
        <f>IF(AG177&lt;&gt;"",MAX(Y$3:Y176)+1,"")</f>
        <v/>
      </c>
      <c r="Z177" t="str">
        <f>IF(AH177&lt;&gt;"",MAX(Z$3:Z176)+1,"")</f>
        <v/>
      </c>
      <c r="AA177" t="str">
        <f>IF(AI177&lt;&gt;"",MAX(AA$3:AA176)+1,"")</f>
        <v/>
      </c>
      <c r="AB177" t="str">
        <f>IF(AJ177&lt;&gt;"",MAX(AB$3:AB176)+1,"")</f>
        <v/>
      </c>
      <c r="AC177" t="str">
        <f>IF(AK177&lt;&gt;"",MAX(AC$3:AC176)+1,"")</f>
        <v/>
      </c>
      <c r="AD177" t="str">
        <f>IF(AL177&lt;&gt;"",MAX(AD$3:AD176)+1,"")</f>
        <v/>
      </c>
      <c r="AF177" t="str">
        <f>IF(B177="","",IF(COUNTIF(AF$3:$AI176,B177)=0,B177,""))</f>
        <v/>
      </c>
      <c r="AG177" t="str">
        <f>IF(C177&lt;&gt;"",IF(B177="","",IF($B177='Determinazione classe'!$D$55,IF(COUNTIF(AG$3:$AG176,$C177)=0,$C177,""),"")),"")</f>
        <v/>
      </c>
      <c r="AH177" t="str">
        <f>IF(D177&lt;&gt;"",IF(B177="","",IF(AND($B177='Determinazione classe'!$D$55,$C177='Determinazione classe'!$D$56),IF(COUNTIF(AH$3:AH176,$D177)=0,$D177,""),"")),"")</f>
        <v/>
      </c>
      <c r="AI177" t="str">
        <f>IF(E177&lt;&gt;"",IF(B177="","",IF(AND($B177='Determinazione classe'!$D$55,$C177='Determinazione classe'!$D$56,$D177='Determinazione classe'!$D$57),IF(COUNTIF(AI$3:AI176,$E177)=0,$E177,""),"")),"")</f>
        <v/>
      </c>
      <c r="AJ177" t="str">
        <f>IF(F177&lt;&gt;"",IF(B177="","",IF(AND($B177='Determinazione classe'!$D$55,$C177='Determinazione classe'!$D$56,$D177='Determinazione classe'!$D$57,$E177='Determinazione classe'!$D$58),IF(COUNTIF(AJ$3:AJ176,$F177)=0,$F177,""),"")),"")</f>
        <v/>
      </c>
      <c r="AK177" t="str">
        <f>IF(G177&lt;&gt;"",IF(B177="","",IF(AND($B177='Determinazione classe'!$D$55,$C177='Determinazione classe'!$D$56,$D177='Determinazione classe'!$D$57,$E177='Determinazione classe'!$D$58,$F177='Determinazione classe'!$D$59),IF(COUNTIF(AK$3:AK176,$G177)=0,$G177,""),"")),"")</f>
        <v/>
      </c>
      <c r="AL177" t="str">
        <f>IF(H177&lt;&gt;"",IF(B177="","",IF(AND($B177='Determinazione classe'!$D$55,$C177='Determinazione classe'!$D$56,$D177='Determinazione classe'!$D$57,$E177='Determinazione classe'!$D$58,$F177='Determinazione classe'!$D$59,$G177='Determinazione classe'!$D$60),IF(COUNTIF(AL$3:AL176,$H177)=0,$H177,""),"")),"")</f>
        <v/>
      </c>
      <c r="AR177">
        <f t="shared" si="60"/>
        <v>175</v>
      </c>
      <c r="AS177" s="375" t="str">
        <f t="shared" si="51"/>
        <v/>
      </c>
      <c r="AT177" s="375" t="str">
        <f t="shared" si="52"/>
        <v/>
      </c>
      <c r="AU177" s="375" t="str">
        <f t="shared" si="53"/>
        <v/>
      </c>
      <c r="AV177" s="375" t="str">
        <f t="shared" si="54"/>
        <v/>
      </c>
      <c r="AW177" s="375" t="str">
        <f t="shared" si="55"/>
        <v/>
      </c>
      <c r="AX177" s="375" t="str">
        <f t="shared" si="56"/>
        <v/>
      </c>
      <c r="AY177" s="375" t="str">
        <f t="shared" si="57"/>
        <v/>
      </c>
      <c r="BC177" t="str">
        <f>IF(BK177&lt;&gt;"",MAX(BC$3:BC176)+1,"")</f>
        <v/>
      </c>
      <c r="BD177" t="str">
        <f>IF(BL177&lt;&gt;"",MAX(BD$3:BD176)+1,"")</f>
        <v/>
      </c>
      <c r="BE177" t="str">
        <f>IF(BM177&lt;&gt;"",MAX(BE$3:BE176)+1,"")</f>
        <v/>
      </c>
      <c r="BF177" t="str">
        <f>IF(BN177&lt;&gt;"",MAX(BF$3:BF176)+1,"")</f>
        <v/>
      </c>
      <c r="BG177" t="str">
        <f>IF(BO177&lt;&gt;"",MAX(BG$3:BG176)+1,"")</f>
        <v/>
      </c>
      <c r="BH177" t="str">
        <f>IF(BP177&lt;&gt;"",MAX(BH$3:BH176)+1,"")</f>
        <v/>
      </c>
      <c r="BI177" t="str">
        <f>IF(BQ177&lt;&gt;"",MAX(BI$3:BI176)+1,"")</f>
        <v/>
      </c>
      <c r="BK177" t="str">
        <f>IF(B177&lt;&gt;"",IF(COUNTIF(BK$3:BK176,B177)&gt;0,"",B177),"")</f>
        <v/>
      </c>
      <c r="BL177" t="str">
        <f>IF(C177&lt;&gt;"",IF(COUNTIF(BL$3:BL176,C177)&gt;0,"",C177),"")</f>
        <v/>
      </c>
      <c r="BM177" t="str">
        <f>IF(D177&lt;&gt;"",IF(COUNTIF(BM$3:BM176,D177)&gt;0,"",D177),"")</f>
        <v/>
      </c>
      <c r="BN177" t="str">
        <f>IF(E177&lt;&gt;"",IF(COUNTIF(BN$3:BN176,E177)&gt;0,"",E177),"")</f>
        <v/>
      </c>
      <c r="BO177" t="str">
        <f>IF(F177&lt;&gt;"",IF(COUNTIF(BO$3:BO176,F177)&gt;0,"",F177),"")</f>
        <v/>
      </c>
      <c r="BP177" t="str">
        <f>IF(G177&lt;&gt;"",IF(COUNTIF(BP$3:BP176,G177)&gt;0,"",G177),"")</f>
        <v/>
      </c>
      <c r="BQ177" t="str">
        <f>IF(H177&lt;&gt;"",IF(COUNTIF(BQ$3:BQ176,H177)&gt;0,"",H177),"")</f>
        <v/>
      </c>
    </row>
    <row r="178" spans="1:69" x14ac:dyDescent="0.2">
      <c r="A178" s="342" t="str">
        <f t="shared" si="61"/>
        <v/>
      </c>
      <c r="B178" s="345"/>
      <c r="C178" s="345"/>
      <c r="D178" s="345"/>
      <c r="E178" s="345"/>
      <c r="F178" s="345"/>
      <c r="G178" s="345"/>
      <c r="H178" s="345"/>
      <c r="I178" s="533"/>
      <c r="J178" s="516"/>
      <c r="K178" s="516"/>
      <c r="L178" s="531"/>
      <c r="M178" s="534"/>
      <c r="O178">
        <f t="shared" si="58"/>
        <v>176</v>
      </c>
      <c r="P178" s="375" t="str">
        <f t="shared" si="59"/>
        <v/>
      </c>
      <c r="Q178" s="375" t="str">
        <f t="shared" si="46"/>
        <v/>
      </c>
      <c r="R178" s="375" t="str">
        <f t="shared" si="47"/>
        <v/>
      </c>
      <c r="S178" s="375" t="str">
        <f t="shared" si="62"/>
        <v/>
      </c>
      <c r="T178" s="375" t="str">
        <f t="shared" si="48"/>
        <v/>
      </c>
      <c r="U178" s="375" t="str">
        <f t="shared" si="49"/>
        <v/>
      </c>
      <c r="V178" s="375" t="str">
        <f t="shared" si="50"/>
        <v/>
      </c>
      <c r="X178" t="str">
        <f>IF(AF178&lt;&gt;"",MAX(X$3:X177)+1,"")</f>
        <v/>
      </c>
      <c r="Y178" t="str">
        <f>IF(AG178&lt;&gt;"",MAX(Y$3:Y177)+1,"")</f>
        <v/>
      </c>
      <c r="Z178" t="str">
        <f>IF(AH178&lt;&gt;"",MAX(Z$3:Z177)+1,"")</f>
        <v/>
      </c>
      <c r="AA178" t="str">
        <f>IF(AI178&lt;&gt;"",MAX(AA$3:AA177)+1,"")</f>
        <v/>
      </c>
      <c r="AB178" t="str">
        <f>IF(AJ178&lt;&gt;"",MAX(AB$3:AB177)+1,"")</f>
        <v/>
      </c>
      <c r="AC178" t="str">
        <f>IF(AK178&lt;&gt;"",MAX(AC$3:AC177)+1,"")</f>
        <v/>
      </c>
      <c r="AD178" t="str">
        <f>IF(AL178&lt;&gt;"",MAX(AD$3:AD177)+1,"")</f>
        <v/>
      </c>
      <c r="AF178" t="str">
        <f>IF(B178="","",IF(COUNTIF(AF$3:$AI177,B178)=0,B178,""))</f>
        <v/>
      </c>
      <c r="AG178" t="str">
        <f>IF(C178&lt;&gt;"",IF(B178="","",IF($B178='Determinazione classe'!$D$55,IF(COUNTIF(AG$3:$AG177,$C178)=0,$C178,""),"")),"")</f>
        <v/>
      </c>
      <c r="AH178" t="str">
        <f>IF(D178&lt;&gt;"",IF(B178="","",IF(AND($B178='Determinazione classe'!$D$55,$C178='Determinazione classe'!$D$56),IF(COUNTIF(AH$3:AH177,$D178)=0,$D178,""),"")),"")</f>
        <v/>
      </c>
      <c r="AI178" t="str">
        <f>IF(E178&lt;&gt;"",IF(B178="","",IF(AND($B178='Determinazione classe'!$D$55,$C178='Determinazione classe'!$D$56,$D178='Determinazione classe'!$D$57),IF(COUNTIF(AI$3:AI177,$E178)=0,$E178,""),"")),"")</f>
        <v/>
      </c>
      <c r="AJ178" t="str">
        <f>IF(F178&lt;&gt;"",IF(B178="","",IF(AND($B178='Determinazione classe'!$D$55,$C178='Determinazione classe'!$D$56,$D178='Determinazione classe'!$D$57,$E178='Determinazione classe'!$D$58),IF(COUNTIF(AJ$3:AJ177,$F178)=0,$F178,""),"")),"")</f>
        <v/>
      </c>
      <c r="AK178" t="str">
        <f>IF(G178&lt;&gt;"",IF(B178="","",IF(AND($B178='Determinazione classe'!$D$55,$C178='Determinazione classe'!$D$56,$D178='Determinazione classe'!$D$57,$E178='Determinazione classe'!$D$58,$F178='Determinazione classe'!$D$59),IF(COUNTIF(AK$3:AK177,$G178)=0,$G178,""),"")),"")</f>
        <v/>
      </c>
      <c r="AL178" t="str">
        <f>IF(H178&lt;&gt;"",IF(B178="","",IF(AND($B178='Determinazione classe'!$D$55,$C178='Determinazione classe'!$D$56,$D178='Determinazione classe'!$D$57,$E178='Determinazione classe'!$D$58,$F178='Determinazione classe'!$D$59,$G178='Determinazione classe'!$D$60),IF(COUNTIF(AL$3:AL177,$H178)=0,$H178,""),"")),"")</f>
        <v/>
      </c>
      <c r="AR178">
        <f t="shared" si="60"/>
        <v>176</v>
      </c>
      <c r="AS178" s="375" t="str">
        <f t="shared" si="51"/>
        <v/>
      </c>
      <c r="AT178" s="375" t="str">
        <f t="shared" si="52"/>
        <v/>
      </c>
      <c r="AU178" s="375" t="str">
        <f t="shared" si="53"/>
        <v/>
      </c>
      <c r="AV178" s="375" t="str">
        <f t="shared" si="54"/>
        <v/>
      </c>
      <c r="AW178" s="375" t="str">
        <f t="shared" si="55"/>
        <v/>
      </c>
      <c r="AX178" s="375" t="str">
        <f t="shared" si="56"/>
        <v/>
      </c>
      <c r="AY178" s="375" t="str">
        <f t="shared" si="57"/>
        <v/>
      </c>
      <c r="BC178" t="str">
        <f>IF(BK178&lt;&gt;"",MAX(BC$3:BC177)+1,"")</f>
        <v/>
      </c>
      <c r="BD178" t="str">
        <f>IF(BL178&lt;&gt;"",MAX(BD$3:BD177)+1,"")</f>
        <v/>
      </c>
      <c r="BE178" t="str">
        <f>IF(BM178&lt;&gt;"",MAX(BE$3:BE177)+1,"")</f>
        <v/>
      </c>
      <c r="BF178" t="str">
        <f>IF(BN178&lt;&gt;"",MAX(BF$3:BF177)+1,"")</f>
        <v/>
      </c>
      <c r="BG178" t="str">
        <f>IF(BO178&lt;&gt;"",MAX(BG$3:BG177)+1,"")</f>
        <v/>
      </c>
      <c r="BH178" t="str">
        <f>IF(BP178&lt;&gt;"",MAX(BH$3:BH177)+1,"")</f>
        <v/>
      </c>
      <c r="BI178" t="str">
        <f>IF(BQ178&lt;&gt;"",MAX(BI$3:BI177)+1,"")</f>
        <v/>
      </c>
      <c r="BK178" t="str">
        <f>IF(B178&lt;&gt;"",IF(COUNTIF(BK$3:BK177,B178)&gt;0,"",B178),"")</f>
        <v/>
      </c>
      <c r="BL178" t="str">
        <f>IF(C178&lt;&gt;"",IF(COUNTIF(BL$3:BL177,C178)&gt;0,"",C178),"")</f>
        <v/>
      </c>
      <c r="BM178" t="str">
        <f>IF(D178&lt;&gt;"",IF(COUNTIF(BM$3:BM177,D178)&gt;0,"",D178),"")</f>
        <v/>
      </c>
      <c r="BN178" t="str">
        <f>IF(E178&lt;&gt;"",IF(COUNTIF(BN$3:BN177,E178)&gt;0,"",E178),"")</f>
        <v/>
      </c>
      <c r="BO178" t="str">
        <f>IF(F178&lt;&gt;"",IF(COUNTIF(BO$3:BO177,F178)&gt;0,"",F178),"")</f>
        <v/>
      </c>
      <c r="BP178" t="str">
        <f>IF(G178&lt;&gt;"",IF(COUNTIF(BP$3:BP177,G178)&gt;0,"",G178),"")</f>
        <v/>
      </c>
      <c r="BQ178" t="str">
        <f>IF(H178&lt;&gt;"",IF(COUNTIF(BQ$3:BQ177,H178)&gt;0,"",H178),"")</f>
        <v/>
      </c>
    </row>
    <row r="179" spans="1:69" x14ac:dyDescent="0.2">
      <c r="A179" s="342" t="str">
        <f t="shared" si="61"/>
        <v/>
      </c>
      <c r="B179" s="345"/>
      <c r="C179" s="345"/>
      <c r="D179" s="345"/>
      <c r="E179" s="345"/>
      <c r="F179" s="345"/>
      <c r="G179" s="345"/>
      <c r="H179" s="345"/>
      <c r="I179" s="533"/>
      <c r="J179" s="516"/>
      <c r="K179" s="516"/>
      <c r="L179" s="531"/>
      <c r="M179" s="534"/>
      <c r="O179">
        <f t="shared" si="58"/>
        <v>177</v>
      </c>
      <c r="P179" s="375" t="str">
        <f t="shared" si="59"/>
        <v/>
      </c>
      <c r="Q179" s="375" t="str">
        <f t="shared" si="46"/>
        <v/>
      </c>
      <c r="R179" s="375" t="str">
        <f t="shared" si="47"/>
        <v/>
      </c>
      <c r="S179" s="375" t="str">
        <f t="shared" si="62"/>
        <v/>
      </c>
      <c r="T179" s="375" t="str">
        <f t="shared" si="48"/>
        <v/>
      </c>
      <c r="U179" s="375" t="str">
        <f t="shared" si="49"/>
        <v/>
      </c>
      <c r="V179" s="375" t="str">
        <f t="shared" si="50"/>
        <v/>
      </c>
      <c r="X179" t="str">
        <f>IF(AF179&lt;&gt;"",MAX(X$3:X178)+1,"")</f>
        <v/>
      </c>
      <c r="Y179" t="str">
        <f>IF(AG179&lt;&gt;"",MAX(Y$3:Y178)+1,"")</f>
        <v/>
      </c>
      <c r="Z179" t="str">
        <f>IF(AH179&lt;&gt;"",MAX(Z$3:Z178)+1,"")</f>
        <v/>
      </c>
      <c r="AA179" t="str">
        <f>IF(AI179&lt;&gt;"",MAX(AA$3:AA178)+1,"")</f>
        <v/>
      </c>
      <c r="AB179" t="str">
        <f>IF(AJ179&lt;&gt;"",MAX(AB$3:AB178)+1,"")</f>
        <v/>
      </c>
      <c r="AC179" t="str">
        <f>IF(AK179&lt;&gt;"",MAX(AC$3:AC178)+1,"")</f>
        <v/>
      </c>
      <c r="AD179" t="str">
        <f>IF(AL179&lt;&gt;"",MAX(AD$3:AD178)+1,"")</f>
        <v/>
      </c>
      <c r="AF179" t="str">
        <f>IF(B179="","",IF(COUNTIF(AF$3:$AI178,B179)=0,B179,""))</f>
        <v/>
      </c>
      <c r="AG179" t="str">
        <f>IF(C179&lt;&gt;"",IF(B179="","",IF($B179='Determinazione classe'!$D$55,IF(COUNTIF(AG$3:$AG178,$C179)=0,$C179,""),"")),"")</f>
        <v/>
      </c>
      <c r="AH179" t="str">
        <f>IF(D179&lt;&gt;"",IF(B179="","",IF(AND($B179='Determinazione classe'!$D$55,$C179='Determinazione classe'!$D$56),IF(COUNTIF(AH$3:AH178,$D179)=0,$D179,""),"")),"")</f>
        <v/>
      </c>
      <c r="AI179" t="str">
        <f>IF(E179&lt;&gt;"",IF(B179="","",IF(AND($B179='Determinazione classe'!$D$55,$C179='Determinazione classe'!$D$56,$D179='Determinazione classe'!$D$57),IF(COUNTIF(AI$3:AI178,$E179)=0,$E179,""),"")),"")</f>
        <v/>
      </c>
      <c r="AJ179" t="str">
        <f>IF(F179&lt;&gt;"",IF(B179="","",IF(AND($B179='Determinazione classe'!$D$55,$C179='Determinazione classe'!$D$56,$D179='Determinazione classe'!$D$57,$E179='Determinazione classe'!$D$58),IF(COUNTIF(AJ$3:AJ178,$F179)=0,$F179,""),"")),"")</f>
        <v/>
      </c>
      <c r="AK179" t="str">
        <f>IF(G179&lt;&gt;"",IF(B179="","",IF(AND($B179='Determinazione classe'!$D$55,$C179='Determinazione classe'!$D$56,$D179='Determinazione classe'!$D$57,$E179='Determinazione classe'!$D$58,$F179='Determinazione classe'!$D$59),IF(COUNTIF(AK$3:AK178,$G179)=0,$G179,""),"")),"")</f>
        <v/>
      </c>
      <c r="AL179" t="str">
        <f>IF(H179&lt;&gt;"",IF(B179="","",IF(AND($B179='Determinazione classe'!$D$55,$C179='Determinazione classe'!$D$56,$D179='Determinazione classe'!$D$57,$E179='Determinazione classe'!$D$58,$F179='Determinazione classe'!$D$59,$G179='Determinazione classe'!$D$60),IF(COUNTIF(AL$3:AL178,$H179)=0,$H179,""),"")),"")</f>
        <v/>
      </c>
      <c r="AR179">
        <f t="shared" si="60"/>
        <v>177</v>
      </c>
      <c r="AS179" s="375" t="str">
        <f t="shared" si="51"/>
        <v/>
      </c>
      <c r="AT179" s="375" t="str">
        <f t="shared" si="52"/>
        <v/>
      </c>
      <c r="AU179" s="375" t="str">
        <f t="shared" si="53"/>
        <v/>
      </c>
      <c r="AV179" s="375" t="str">
        <f t="shared" si="54"/>
        <v/>
      </c>
      <c r="AW179" s="375" t="str">
        <f t="shared" si="55"/>
        <v/>
      </c>
      <c r="AX179" s="375" t="str">
        <f t="shared" si="56"/>
        <v/>
      </c>
      <c r="AY179" s="375" t="str">
        <f t="shared" si="57"/>
        <v/>
      </c>
      <c r="BC179" t="str">
        <f>IF(BK179&lt;&gt;"",MAX(BC$3:BC178)+1,"")</f>
        <v/>
      </c>
      <c r="BD179" t="str">
        <f>IF(BL179&lt;&gt;"",MAX(BD$3:BD178)+1,"")</f>
        <v/>
      </c>
      <c r="BE179" t="str">
        <f>IF(BM179&lt;&gt;"",MAX(BE$3:BE178)+1,"")</f>
        <v/>
      </c>
      <c r="BF179" t="str">
        <f>IF(BN179&lt;&gt;"",MAX(BF$3:BF178)+1,"")</f>
        <v/>
      </c>
      <c r="BG179" t="str">
        <f>IF(BO179&lt;&gt;"",MAX(BG$3:BG178)+1,"")</f>
        <v/>
      </c>
      <c r="BH179" t="str">
        <f>IF(BP179&lt;&gt;"",MAX(BH$3:BH178)+1,"")</f>
        <v/>
      </c>
      <c r="BI179" t="str">
        <f>IF(BQ179&lt;&gt;"",MAX(BI$3:BI178)+1,"")</f>
        <v/>
      </c>
      <c r="BK179" t="str">
        <f>IF(B179&lt;&gt;"",IF(COUNTIF(BK$3:BK178,B179)&gt;0,"",B179),"")</f>
        <v/>
      </c>
      <c r="BL179" t="str">
        <f>IF(C179&lt;&gt;"",IF(COUNTIF(BL$3:BL178,C179)&gt;0,"",C179),"")</f>
        <v/>
      </c>
      <c r="BM179" t="str">
        <f>IF(D179&lt;&gt;"",IF(COUNTIF(BM$3:BM178,D179)&gt;0,"",D179),"")</f>
        <v/>
      </c>
      <c r="BN179" t="str">
        <f>IF(E179&lt;&gt;"",IF(COUNTIF(BN$3:BN178,E179)&gt;0,"",E179),"")</f>
        <v/>
      </c>
      <c r="BO179" t="str">
        <f>IF(F179&lt;&gt;"",IF(COUNTIF(BO$3:BO178,F179)&gt;0,"",F179),"")</f>
        <v/>
      </c>
      <c r="BP179" t="str">
        <f>IF(G179&lt;&gt;"",IF(COUNTIF(BP$3:BP178,G179)&gt;0,"",G179),"")</f>
        <v/>
      </c>
      <c r="BQ179" t="str">
        <f>IF(H179&lt;&gt;"",IF(COUNTIF(BQ$3:BQ178,H179)&gt;0,"",H179),"")</f>
        <v/>
      </c>
    </row>
    <row r="180" spans="1:69" x14ac:dyDescent="0.2">
      <c r="A180" s="342" t="str">
        <f t="shared" si="61"/>
        <v/>
      </c>
      <c r="B180" s="345"/>
      <c r="C180" s="345"/>
      <c r="D180" s="345"/>
      <c r="E180" s="345"/>
      <c r="F180" s="345"/>
      <c r="G180" s="345"/>
      <c r="H180" s="345"/>
      <c r="I180" s="533"/>
      <c r="J180" s="516"/>
      <c r="K180" s="516"/>
      <c r="L180" s="531"/>
      <c r="M180" s="534"/>
      <c r="O180">
        <f t="shared" si="58"/>
        <v>178</v>
      </c>
      <c r="P180" s="375" t="str">
        <f t="shared" si="59"/>
        <v/>
      </c>
      <c r="Q180" s="375" t="str">
        <f t="shared" si="46"/>
        <v/>
      </c>
      <c r="R180" s="375" t="str">
        <f t="shared" si="47"/>
        <v/>
      </c>
      <c r="S180" s="375" t="str">
        <f t="shared" si="62"/>
        <v/>
      </c>
      <c r="T180" s="375" t="str">
        <f t="shared" si="48"/>
        <v/>
      </c>
      <c r="U180" s="375" t="str">
        <f t="shared" si="49"/>
        <v/>
      </c>
      <c r="V180" s="375" t="str">
        <f t="shared" si="50"/>
        <v/>
      </c>
      <c r="X180" t="str">
        <f>IF(AF180&lt;&gt;"",MAX(X$3:X179)+1,"")</f>
        <v/>
      </c>
      <c r="Y180" t="str">
        <f>IF(AG180&lt;&gt;"",MAX(Y$3:Y179)+1,"")</f>
        <v/>
      </c>
      <c r="Z180" t="str">
        <f>IF(AH180&lt;&gt;"",MAX(Z$3:Z179)+1,"")</f>
        <v/>
      </c>
      <c r="AA180" t="str">
        <f>IF(AI180&lt;&gt;"",MAX(AA$3:AA179)+1,"")</f>
        <v/>
      </c>
      <c r="AB180" t="str">
        <f>IF(AJ180&lt;&gt;"",MAX(AB$3:AB179)+1,"")</f>
        <v/>
      </c>
      <c r="AC180" t="str">
        <f>IF(AK180&lt;&gt;"",MAX(AC$3:AC179)+1,"")</f>
        <v/>
      </c>
      <c r="AD180" t="str">
        <f>IF(AL180&lt;&gt;"",MAX(AD$3:AD179)+1,"")</f>
        <v/>
      </c>
      <c r="AF180" t="str">
        <f>IF(B180="","",IF(COUNTIF(AF$3:$AI179,B180)=0,B180,""))</f>
        <v/>
      </c>
      <c r="AG180" t="str">
        <f>IF(C180&lt;&gt;"",IF(B180="","",IF($B180='Determinazione classe'!$D$55,IF(COUNTIF(AG$3:$AG179,$C180)=0,$C180,""),"")),"")</f>
        <v/>
      </c>
      <c r="AH180" t="str">
        <f>IF(D180&lt;&gt;"",IF(B180="","",IF(AND($B180='Determinazione classe'!$D$55,$C180='Determinazione classe'!$D$56),IF(COUNTIF(AH$3:AH179,$D180)=0,$D180,""),"")),"")</f>
        <v/>
      </c>
      <c r="AI180" t="str">
        <f>IF(E180&lt;&gt;"",IF(B180="","",IF(AND($B180='Determinazione classe'!$D$55,$C180='Determinazione classe'!$D$56,$D180='Determinazione classe'!$D$57),IF(COUNTIF(AI$3:AI179,$E180)=0,$E180,""),"")),"")</f>
        <v/>
      </c>
      <c r="AJ180" t="str">
        <f>IF(F180&lt;&gt;"",IF(B180="","",IF(AND($B180='Determinazione classe'!$D$55,$C180='Determinazione classe'!$D$56,$D180='Determinazione classe'!$D$57,$E180='Determinazione classe'!$D$58),IF(COUNTIF(AJ$3:AJ179,$F180)=0,$F180,""),"")),"")</f>
        <v/>
      </c>
      <c r="AK180" t="str">
        <f>IF(G180&lt;&gt;"",IF(B180="","",IF(AND($B180='Determinazione classe'!$D$55,$C180='Determinazione classe'!$D$56,$D180='Determinazione classe'!$D$57,$E180='Determinazione classe'!$D$58,$F180='Determinazione classe'!$D$59),IF(COUNTIF(AK$3:AK179,$G180)=0,$G180,""),"")),"")</f>
        <v/>
      </c>
      <c r="AL180" t="str">
        <f>IF(H180&lt;&gt;"",IF(B180="","",IF(AND($B180='Determinazione classe'!$D$55,$C180='Determinazione classe'!$D$56,$D180='Determinazione classe'!$D$57,$E180='Determinazione classe'!$D$58,$F180='Determinazione classe'!$D$59,$G180='Determinazione classe'!$D$60),IF(COUNTIF(AL$3:AL179,$H180)=0,$H180,""),"")),"")</f>
        <v/>
      </c>
      <c r="AR180">
        <f t="shared" si="60"/>
        <v>178</v>
      </c>
      <c r="AS180" s="375" t="str">
        <f t="shared" si="51"/>
        <v/>
      </c>
      <c r="AT180" s="375" t="str">
        <f t="shared" si="52"/>
        <v/>
      </c>
      <c r="AU180" s="375" t="str">
        <f t="shared" si="53"/>
        <v/>
      </c>
      <c r="AV180" s="375" t="str">
        <f t="shared" si="54"/>
        <v/>
      </c>
      <c r="AW180" s="375" t="str">
        <f t="shared" si="55"/>
        <v/>
      </c>
      <c r="AX180" s="375" t="str">
        <f t="shared" si="56"/>
        <v/>
      </c>
      <c r="AY180" s="375" t="str">
        <f t="shared" si="57"/>
        <v/>
      </c>
      <c r="BC180" t="str">
        <f>IF(BK180&lt;&gt;"",MAX(BC$3:BC179)+1,"")</f>
        <v/>
      </c>
      <c r="BD180" t="str">
        <f>IF(BL180&lt;&gt;"",MAX(BD$3:BD179)+1,"")</f>
        <v/>
      </c>
      <c r="BE180" t="str">
        <f>IF(BM180&lt;&gt;"",MAX(BE$3:BE179)+1,"")</f>
        <v/>
      </c>
      <c r="BF180" t="str">
        <f>IF(BN180&lt;&gt;"",MAX(BF$3:BF179)+1,"")</f>
        <v/>
      </c>
      <c r="BG180" t="str">
        <f>IF(BO180&lt;&gt;"",MAX(BG$3:BG179)+1,"")</f>
        <v/>
      </c>
      <c r="BH180" t="str">
        <f>IF(BP180&lt;&gt;"",MAX(BH$3:BH179)+1,"")</f>
        <v/>
      </c>
      <c r="BI180" t="str">
        <f>IF(BQ180&lt;&gt;"",MAX(BI$3:BI179)+1,"")</f>
        <v/>
      </c>
      <c r="BK180" t="str">
        <f>IF(B180&lt;&gt;"",IF(COUNTIF(BK$3:BK179,B180)&gt;0,"",B180),"")</f>
        <v/>
      </c>
      <c r="BL180" t="str">
        <f>IF(C180&lt;&gt;"",IF(COUNTIF(BL$3:BL179,C180)&gt;0,"",C180),"")</f>
        <v/>
      </c>
      <c r="BM180" t="str">
        <f>IF(D180&lt;&gt;"",IF(COUNTIF(BM$3:BM179,D180)&gt;0,"",D180),"")</f>
        <v/>
      </c>
      <c r="BN180" t="str">
        <f>IF(E180&lt;&gt;"",IF(COUNTIF(BN$3:BN179,E180)&gt;0,"",E180),"")</f>
        <v/>
      </c>
      <c r="BO180" t="str">
        <f>IF(F180&lt;&gt;"",IF(COUNTIF(BO$3:BO179,F180)&gt;0,"",F180),"")</f>
        <v/>
      </c>
      <c r="BP180" t="str">
        <f>IF(G180&lt;&gt;"",IF(COUNTIF(BP$3:BP179,G180)&gt;0,"",G180),"")</f>
        <v/>
      </c>
      <c r="BQ180" t="str">
        <f>IF(H180&lt;&gt;"",IF(COUNTIF(BQ$3:BQ179,H180)&gt;0,"",H180),"")</f>
        <v/>
      </c>
    </row>
    <row r="181" spans="1:69" x14ac:dyDescent="0.2">
      <c r="A181" s="342" t="str">
        <f t="shared" si="61"/>
        <v/>
      </c>
      <c r="B181" s="345"/>
      <c r="C181" s="345"/>
      <c r="D181" s="345"/>
      <c r="E181" s="345"/>
      <c r="F181" s="345"/>
      <c r="G181" s="345"/>
      <c r="H181" s="345"/>
      <c r="I181" s="533"/>
      <c r="J181" s="516"/>
      <c r="K181" s="516"/>
      <c r="L181" s="531"/>
      <c r="M181" s="534"/>
      <c r="O181">
        <f t="shared" si="58"/>
        <v>179</v>
      </c>
      <c r="P181" s="375" t="str">
        <f t="shared" si="59"/>
        <v/>
      </c>
      <c r="Q181" s="375" t="str">
        <f t="shared" si="46"/>
        <v/>
      </c>
      <c r="R181" s="375" t="str">
        <f t="shared" si="47"/>
        <v/>
      </c>
      <c r="S181" s="375" t="str">
        <f t="shared" si="62"/>
        <v/>
      </c>
      <c r="T181" s="375" t="str">
        <f t="shared" si="48"/>
        <v/>
      </c>
      <c r="U181" s="375" t="str">
        <f t="shared" si="49"/>
        <v/>
      </c>
      <c r="V181" s="375" t="str">
        <f t="shared" si="50"/>
        <v/>
      </c>
      <c r="X181" t="str">
        <f>IF(AF181&lt;&gt;"",MAX(X$3:X180)+1,"")</f>
        <v/>
      </c>
      <c r="Y181" t="str">
        <f>IF(AG181&lt;&gt;"",MAX(Y$3:Y180)+1,"")</f>
        <v/>
      </c>
      <c r="Z181" t="str">
        <f>IF(AH181&lt;&gt;"",MAX(Z$3:Z180)+1,"")</f>
        <v/>
      </c>
      <c r="AA181" t="str">
        <f>IF(AI181&lt;&gt;"",MAX(AA$3:AA180)+1,"")</f>
        <v/>
      </c>
      <c r="AB181" t="str">
        <f>IF(AJ181&lt;&gt;"",MAX(AB$3:AB180)+1,"")</f>
        <v/>
      </c>
      <c r="AC181" t="str">
        <f>IF(AK181&lt;&gt;"",MAX(AC$3:AC180)+1,"")</f>
        <v/>
      </c>
      <c r="AD181" t="str">
        <f>IF(AL181&lt;&gt;"",MAX(AD$3:AD180)+1,"")</f>
        <v/>
      </c>
      <c r="AF181" t="str">
        <f>IF(B181="","",IF(COUNTIF(AF$3:$AI180,B181)=0,B181,""))</f>
        <v/>
      </c>
      <c r="AG181" t="str">
        <f>IF(C181&lt;&gt;"",IF(B181="","",IF($B181='Determinazione classe'!$D$55,IF(COUNTIF(AG$3:$AG180,$C181)=0,$C181,""),"")),"")</f>
        <v/>
      </c>
      <c r="AH181" t="str">
        <f>IF(D181&lt;&gt;"",IF(B181="","",IF(AND($B181='Determinazione classe'!$D$55,$C181='Determinazione classe'!$D$56),IF(COUNTIF(AH$3:AH180,$D181)=0,$D181,""),"")),"")</f>
        <v/>
      </c>
      <c r="AI181" t="str">
        <f>IF(E181&lt;&gt;"",IF(B181="","",IF(AND($B181='Determinazione classe'!$D$55,$C181='Determinazione classe'!$D$56,$D181='Determinazione classe'!$D$57),IF(COUNTIF(AI$3:AI180,$E181)=0,$E181,""),"")),"")</f>
        <v/>
      </c>
      <c r="AJ181" t="str">
        <f>IF(F181&lt;&gt;"",IF(B181="","",IF(AND($B181='Determinazione classe'!$D$55,$C181='Determinazione classe'!$D$56,$D181='Determinazione classe'!$D$57,$E181='Determinazione classe'!$D$58),IF(COUNTIF(AJ$3:AJ180,$F181)=0,$F181,""),"")),"")</f>
        <v/>
      </c>
      <c r="AK181" t="str">
        <f>IF(G181&lt;&gt;"",IF(B181="","",IF(AND($B181='Determinazione classe'!$D$55,$C181='Determinazione classe'!$D$56,$D181='Determinazione classe'!$D$57,$E181='Determinazione classe'!$D$58,$F181='Determinazione classe'!$D$59),IF(COUNTIF(AK$3:AK180,$G181)=0,$G181,""),"")),"")</f>
        <v/>
      </c>
      <c r="AL181" t="str">
        <f>IF(H181&lt;&gt;"",IF(B181="","",IF(AND($B181='Determinazione classe'!$D$55,$C181='Determinazione classe'!$D$56,$D181='Determinazione classe'!$D$57,$E181='Determinazione classe'!$D$58,$F181='Determinazione classe'!$D$59,$G181='Determinazione classe'!$D$60),IF(COUNTIF(AL$3:AL180,$H181)=0,$H181,""),"")),"")</f>
        <v/>
      </c>
      <c r="AR181">
        <f t="shared" si="60"/>
        <v>179</v>
      </c>
      <c r="AS181" s="375" t="str">
        <f t="shared" si="51"/>
        <v/>
      </c>
      <c r="AT181" s="375" t="str">
        <f t="shared" si="52"/>
        <v/>
      </c>
      <c r="AU181" s="375" t="str">
        <f t="shared" si="53"/>
        <v/>
      </c>
      <c r="AV181" s="375" t="str">
        <f t="shared" si="54"/>
        <v/>
      </c>
      <c r="AW181" s="375" t="str">
        <f t="shared" si="55"/>
        <v/>
      </c>
      <c r="AX181" s="375" t="str">
        <f t="shared" si="56"/>
        <v/>
      </c>
      <c r="AY181" s="375" t="str">
        <f t="shared" si="57"/>
        <v/>
      </c>
      <c r="BC181" t="str">
        <f>IF(BK181&lt;&gt;"",MAX(BC$3:BC180)+1,"")</f>
        <v/>
      </c>
      <c r="BD181" t="str">
        <f>IF(BL181&lt;&gt;"",MAX(BD$3:BD180)+1,"")</f>
        <v/>
      </c>
      <c r="BE181" t="str">
        <f>IF(BM181&lt;&gt;"",MAX(BE$3:BE180)+1,"")</f>
        <v/>
      </c>
      <c r="BF181" t="str">
        <f>IF(BN181&lt;&gt;"",MAX(BF$3:BF180)+1,"")</f>
        <v/>
      </c>
      <c r="BG181" t="str">
        <f>IF(BO181&lt;&gt;"",MAX(BG$3:BG180)+1,"")</f>
        <v/>
      </c>
      <c r="BH181" t="str">
        <f>IF(BP181&lt;&gt;"",MAX(BH$3:BH180)+1,"")</f>
        <v/>
      </c>
      <c r="BI181" t="str">
        <f>IF(BQ181&lt;&gt;"",MAX(BI$3:BI180)+1,"")</f>
        <v/>
      </c>
      <c r="BK181" t="str">
        <f>IF(B181&lt;&gt;"",IF(COUNTIF(BK$3:BK180,B181)&gt;0,"",B181),"")</f>
        <v/>
      </c>
      <c r="BL181" t="str">
        <f>IF(C181&lt;&gt;"",IF(COUNTIF(BL$3:BL180,C181)&gt;0,"",C181),"")</f>
        <v/>
      </c>
      <c r="BM181" t="str">
        <f>IF(D181&lt;&gt;"",IF(COUNTIF(BM$3:BM180,D181)&gt;0,"",D181),"")</f>
        <v/>
      </c>
      <c r="BN181" t="str">
        <f>IF(E181&lt;&gt;"",IF(COUNTIF(BN$3:BN180,E181)&gt;0,"",E181),"")</f>
        <v/>
      </c>
      <c r="BO181" t="str">
        <f>IF(F181&lt;&gt;"",IF(COUNTIF(BO$3:BO180,F181)&gt;0,"",F181),"")</f>
        <v/>
      </c>
      <c r="BP181" t="str">
        <f>IF(G181&lt;&gt;"",IF(COUNTIF(BP$3:BP180,G181)&gt;0,"",G181),"")</f>
        <v/>
      </c>
      <c r="BQ181" t="str">
        <f>IF(H181&lt;&gt;"",IF(COUNTIF(BQ$3:BQ180,H181)&gt;0,"",H181),"")</f>
        <v/>
      </c>
    </row>
    <row r="182" spans="1:69" x14ac:dyDescent="0.2">
      <c r="A182" s="342" t="str">
        <f t="shared" si="61"/>
        <v/>
      </c>
      <c r="B182" s="345"/>
      <c r="C182" s="345"/>
      <c r="D182" s="345"/>
      <c r="E182" s="345"/>
      <c r="F182" s="345"/>
      <c r="G182" s="345"/>
      <c r="H182" s="345"/>
      <c r="I182" s="533"/>
      <c r="J182" s="516"/>
      <c r="K182" s="516"/>
      <c r="L182" s="531"/>
      <c r="M182" s="534"/>
      <c r="O182">
        <f t="shared" si="58"/>
        <v>180</v>
      </c>
      <c r="P182" s="375" t="str">
        <f t="shared" si="59"/>
        <v/>
      </c>
      <c r="Q182" s="375" t="str">
        <f t="shared" si="46"/>
        <v/>
      </c>
      <c r="R182" s="375" t="str">
        <f t="shared" si="47"/>
        <v/>
      </c>
      <c r="S182" s="375" t="str">
        <f t="shared" si="62"/>
        <v/>
      </c>
      <c r="T182" s="375" t="str">
        <f t="shared" si="48"/>
        <v/>
      </c>
      <c r="U182" s="375" t="str">
        <f t="shared" si="49"/>
        <v/>
      </c>
      <c r="V182" s="375" t="str">
        <f t="shared" si="50"/>
        <v/>
      </c>
      <c r="X182" t="str">
        <f>IF(AF182&lt;&gt;"",MAX(X$3:X181)+1,"")</f>
        <v/>
      </c>
      <c r="Y182" t="str">
        <f>IF(AG182&lt;&gt;"",MAX(Y$3:Y181)+1,"")</f>
        <v/>
      </c>
      <c r="Z182" t="str">
        <f>IF(AH182&lt;&gt;"",MAX(Z$3:Z181)+1,"")</f>
        <v/>
      </c>
      <c r="AA182" t="str">
        <f>IF(AI182&lt;&gt;"",MAX(AA$3:AA181)+1,"")</f>
        <v/>
      </c>
      <c r="AB182" t="str">
        <f>IF(AJ182&lt;&gt;"",MAX(AB$3:AB181)+1,"")</f>
        <v/>
      </c>
      <c r="AC182" t="str">
        <f>IF(AK182&lt;&gt;"",MAX(AC$3:AC181)+1,"")</f>
        <v/>
      </c>
      <c r="AD182" t="str">
        <f>IF(AL182&lt;&gt;"",MAX(AD$3:AD181)+1,"")</f>
        <v/>
      </c>
      <c r="AF182" t="str">
        <f>IF(B182="","",IF(COUNTIF(AF$3:$AI181,B182)=0,B182,""))</f>
        <v/>
      </c>
      <c r="AG182" t="str">
        <f>IF(C182&lt;&gt;"",IF(B182="","",IF($B182='Determinazione classe'!$D$55,IF(COUNTIF(AG$3:$AG181,$C182)=0,$C182,""),"")),"")</f>
        <v/>
      </c>
      <c r="AH182" t="str">
        <f>IF(D182&lt;&gt;"",IF(B182="","",IF(AND($B182='Determinazione classe'!$D$55,$C182='Determinazione classe'!$D$56),IF(COUNTIF(AH$3:AH181,$D182)=0,$D182,""),"")),"")</f>
        <v/>
      </c>
      <c r="AI182" t="str">
        <f>IF(E182&lt;&gt;"",IF(B182="","",IF(AND($B182='Determinazione classe'!$D$55,$C182='Determinazione classe'!$D$56,$D182='Determinazione classe'!$D$57),IF(COUNTIF(AI$3:AI181,$E182)=0,$E182,""),"")),"")</f>
        <v/>
      </c>
      <c r="AJ182" t="str">
        <f>IF(F182&lt;&gt;"",IF(B182="","",IF(AND($B182='Determinazione classe'!$D$55,$C182='Determinazione classe'!$D$56,$D182='Determinazione classe'!$D$57,$E182='Determinazione classe'!$D$58),IF(COUNTIF(AJ$3:AJ181,$F182)=0,$F182,""),"")),"")</f>
        <v/>
      </c>
      <c r="AK182" t="str">
        <f>IF(G182&lt;&gt;"",IF(B182="","",IF(AND($B182='Determinazione classe'!$D$55,$C182='Determinazione classe'!$D$56,$D182='Determinazione classe'!$D$57,$E182='Determinazione classe'!$D$58,$F182='Determinazione classe'!$D$59),IF(COUNTIF(AK$3:AK181,$G182)=0,$G182,""),"")),"")</f>
        <v/>
      </c>
      <c r="AL182" t="str">
        <f>IF(H182&lt;&gt;"",IF(B182="","",IF(AND($B182='Determinazione classe'!$D$55,$C182='Determinazione classe'!$D$56,$D182='Determinazione classe'!$D$57,$E182='Determinazione classe'!$D$58,$F182='Determinazione classe'!$D$59,$G182='Determinazione classe'!$D$60),IF(COUNTIF(AL$3:AL181,$H182)=0,$H182,""),"")),"")</f>
        <v/>
      </c>
      <c r="AR182">
        <f t="shared" si="60"/>
        <v>180</v>
      </c>
      <c r="AS182" s="375" t="str">
        <f t="shared" si="51"/>
        <v/>
      </c>
      <c r="AT182" s="375" t="str">
        <f t="shared" si="52"/>
        <v/>
      </c>
      <c r="AU182" s="375" t="str">
        <f t="shared" si="53"/>
        <v/>
      </c>
      <c r="AV182" s="375" t="str">
        <f t="shared" si="54"/>
        <v/>
      </c>
      <c r="AW182" s="375" t="str">
        <f t="shared" si="55"/>
        <v/>
      </c>
      <c r="AX182" s="375" t="str">
        <f t="shared" si="56"/>
        <v/>
      </c>
      <c r="AY182" s="375" t="str">
        <f t="shared" si="57"/>
        <v/>
      </c>
      <c r="BC182" t="str">
        <f>IF(BK182&lt;&gt;"",MAX(BC$3:BC181)+1,"")</f>
        <v/>
      </c>
      <c r="BD182" t="str">
        <f>IF(BL182&lt;&gt;"",MAX(BD$3:BD181)+1,"")</f>
        <v/>
      </c>
      <c r="BE182" t="str">
        <f>IF(BM182&lt;&gt;"",MAX(BE$3:BE181)+1,"")</f>
        <v/>
      </c>
      <c r="BF182" t="str">
        <f>IF(BN182&lt;&gt;"",MAX(BF$3:BF181)+1,"")</f>
        <v/>
      </c>
      <c r="BG182" t="str">
        <f>IF(BO182&lt;&gt;"",MAX(BG$3:BG181)+1,"")</f>
        <v/>
      </c>
      <c r="BH182" t="str">
        <f>IF(BP182&lt;&gt;"",MAX(BH$3:BH181)+1,"")</f>
        <v/>
      </c>
      <c r="BI182" t="str">
        <f>IF(BQ182&lt;&gt;"",MAX(BI$3:BI181)+1,"")</f>
        <v/>
      </c>
      <c r="BK182" t="str">
        <f>IF(B182&lt;&gt;"",IF(COUNTIF(BK$3:BK181,B182)&gt;0,"",B182),"")</f>
        <v/>
      </c>
      <c r="BL182" t="str">
        <f>IF(C182&lt;&gt;"",IF(COUNTIF(BL$3:BL181,C182)&gt;0,"",C182),"")</f>
        <v/>
      </c>
      <c r="BM182" t="str">
        <f>IF(D182&lt;&gt;"",IF(COUNTIF(BM$3:BM181,D182)&gt;0,"",D182),"")</f>
        <v/>
      </c>
      <c r="BN182" t="str">
        <f>IF(E182&lt;&gt;"",IF(COUNTIF(BN$3:BN181,E182)&gt;0,"",E182),"")</f>
        <v/>
      </c>
      <c r="BO182" t="str">
        <f>IF(F182&lt;&gt;"",IF(COUNTIF(BO$3:BO181,F182)&gt;0,"",F182),"")</f>
        <v/>
      </c>
      <c r="BP182" t="str">
        <f>IF(G182&lt;&gt;"",IF(COUNTIF(BP$3:BP181,G182)&gt;0,"",G182),"")</f>
        <v/>
      </c>
      <c r="BQ182" t="str">
        <f>IF(H182&lt;&gt;"",IF(COUNTIF(BQ$3:BQ181,H182)&gt;0,"",H182),"")</f>
        <v/>
      </c>
    </row>
    <row r="183" spans="1:69" x14ac:dyDescent="0.2">
      <c r="A183" s="342" t="str">
        <f t="shared" si="61"/>
        <v/>
      </c>
      <c r="B183" s="345"/>
      <c r="C183" s="345"/>
      <c r="D183" s="345"/>
      <c r="E183" s="345"/>
      <c r="F183" s="345"/>
      <c r="G183" s="345"/>
      <c r="H183" s="345"/>
      <c r="I183" s="533"/>
      <c r="J183" s="516"/>
      <c r="K183" s="516"/>
      <c r="L183" s="531"/>
      <c r="M183" s="534"/>
      <c r="O183">
        <f t="shared" si="58"/>
        <v>181</v>
      </c>
      <c r="P183" s="375" t="str">
        <f t="shared" si="59"/>
        <v/>
      </c>
      <c r="Q183" s="375" t="str">
        <f t="shared" si="46"/>
        <v/>
      </c>
      <c r="R183" s="375" t="str">
        <f t="shared" si="47"/>
        <v/>
      </c>
      <c r="S183" s="375" t="str">
        <f t="shared" si="62"/>
        <v/>
      </c>
      <c r="T183" s="375" t="str">
        <f t="shared" si="48"/>
        <v/>
      </c>
      <c r="U183" s="375" t="str">
        <f t="shared" si="49"/>
        <v/>
      </c>
      <c r="V183" s="375" t="str">
        <f t="shared" si="50"/>
        <v/>
      </c>
      <c r="X183" t="str">
        <f>IF(AF183&lt;&gt;"",MAX(X$3:X182)+1,"")</f>
        <v/>
      </c>
      <c r="Y183" t="str">
        <f>IF(AG183&lt;&gt;"",MAX(Y$3:Y182)+1,"")</f>
        <v/>
      </c>
      <c r="Z183" t="str">
        <f>IF(AH183&lt;&gt;"",MAX(Z$3:Z182)+1,"")</f>
        <v/>
      </c>
      <c r="AA183" t="str">
        <f>IF(AI183&lt;&gt;"",MAX(AA$3:AA182)+1,"")</f>
        <v/>
      </c>
      <c r="AB183" t="str">
        <f>IF(AJ183&lt;&gt;"",MAX(AB$3:AB182)+1,"")</f>
        <v/>
      </c>
      <c r="AC183" t="str">
        <f>IF(AK183&lt;&gt;"",MAX(AC$3:AC182)+1,"")</f>
        <v/>
      </c>
      <c r="AD183" t="str">
        <f>IF(AL183&lt;&gt;"",MAX(AD$3:AD182)+1,"")</f>
        <v/>
      </c>
      <c r="AF183" t="str">
        <f>IF(B183="","",IF(COUNTIF(AF$3:$AI182,B183)=0,B183,""))</f>
        <v/>
      </c>
      <c r="AG183" t="str">
        <f>IF(C183&lt;&gt;"",IF(B183="","",IF($B183='Determinazione classe'!$D$55,IF(COUNTIF(AG$3:$AG182,$C183)=0,$C183,""),"")),"")</f>
        <v/>
      </c>
      <c r="AH183" t="str">
        <f>IF(D183&lt;&gt;"",IF(B183="","",IF(AND($B183='Determinazione classe'!$D$55,$C183='Determinazione classe'!$D$56),IF(COUNTIF(AH$3:AH182,$D183)=0,$D183,""),"")),"")</f>
        <v/>
      </c>
      <c r="AI183" t="str">
        <f>IF(E183&lt;&gt;"",IF(B183="","",IF(AND($B183='Determinazione classe'!$D$55,$C183='Determinazione classe'!$D$56,$D183='Determinazione classe'!$D$57),IF(COUNTIF(AI$3:AI182,$E183)=0,$E183,""),"")),"")</f>
        <v/>
      </c>
      <c r="AJ183" t="str">
        <f>IF(F183&lt;&gt;"",IF(B183="","",IF(AND($B183='Determinazione classe'!$D$55,$C183='Determinazione classe'!$D$56,$D183='Determinazione classe'!$D$57,$E183='Determinazione classe'!$D$58),IF(COUNTIF(AJ$3:AJ182,$F183)=0,$F183,""),"")),"")</f>
        <v/>
      </c>
      <c r="AK183" t="str">
        <f>IF(G183&lt;&gt;"",IF(B183="","",IF(AND($B183='Determinazione classe'!$D$55,$C183='Determinazione classe'!$D$56,$D183='Determinazione classe'!$D$57,$E183='Determinazione classe'!$D$58,$F183='Determinazione classe'!$D$59),IF(COUNTIF(AK$3:AK182,$G183)=0,$G183,""),"")),"")</f>
        <v/>
      </c>
      <c r="AL183" t="str">
        <f>IF(H183&lt;&gt;"",IF(B183="","",IF(AND($B183='Determinazione classe'!$D$55,$C183='Determinazione classe'!$D$56,$D183='Determinazione classe'!$D$57,$E183='Determinazione classe'!$D$58,$F183='Determinazione classe'!$D$59,$G183='Determinazione classe'!$D$60),IF(COUNTIF(AL$3:AL182,$H183)=0,$H183,""),"")),"")</f>
        <v/>
      </c>
      <c r="AR183">
        <f t="shared" si="60"/>
        <v>181</v>
      </c>
      <c r="AS183" s="375" t="str">
        <f t="shared" si="51"/>
        <v/>
      </c>
      <c r="AT183" s="375" t="str">
        <f t="shared" si="52"/>
        <v/>
      </c>
      <c r="AU183" s="375" t="str">
        <f t="shared" si="53"/>
        <v/>
      </c>
      <c r="AV183" s="375" t="str">
        <f t="shared" si="54"/>
        <v/>
      </c>
      <c r="AW183" s="375" t="str">
        <f t="shared" si="55"/>
        <v/>
      </c>
      <c r="AX183" s="375" t="str">
        <f t="shared" si="56"/>
        <v/>
      </c>
      <c r="AY183" s="375" t="str">
        <f t="shared" si="57"/>
        <v/>
      </c>
      <c r="BC183" t="str">
        <f>IF(BK183&lt;&gt;"",MAX(BC$3:BC182)+1,"")</f>
        <v/>
      </c>
      <c r="BD183" t="str">
        <f>IF(BL183&lt;&gt;"",MAX(BD$3:BD182)+1,"")</f>
        <v/>
      </c>
      <c r="BE183" t="str">
        <f>IF(BM183&lt;&gt;"",MAX(BE$3:BE182)+1,"")</f>
        <v/>
      </c>
      <c r="BF183" t="str">
        <f>IF(BN183&lt;&gt;"",MAX(BF$3:BF182)+1,"")</f>
        <v/>
      </c>
      <c r="BG183" t="str">
        <f>IF(BO183&lt;&gt;"",MAX(BG$3:BG182)+1,"")</f>
        <v/>
      </c>
      <c r="BH183" t="str">
        <f>IF(BP183&lt;&gt;"",MAX(BH$3:BH182)+1,"")</f>
        <v/>
      </c>
      <c r="BI183" t="str">
        <f>IF(BQ183&lt;&gt;"",MAX(BI$3:BI182)+1,"")</f>
        <v/>
      </c>
      <c r="BK183" t="str">
        <f>IF(B183&lt;&gt;"",IF(COUNTIF(BK$3:BK182,B183)&gt;0,"",B183),"")</f>
        <v/>
      </c>
      <c r="BL183" t="str">
        <f>IF(C183&lt;&gt;"",IF(COUNTIF(BL$3:BL182,C183)&gt;0,"",C183),"")</f>
        <v/>
      </c>
      <c r="BM183" t="str">
        <f>IF(D183&lt;&gt;"",IF(COUNTIF(BM$3:BM182,D183)&gt;0,"",D183),"")</f>
        <v/>
      </c>
      <c r="BN183" t="str">
        <f>IF(E183&lt;&gt;"",IF(COUNTIF(BN$3:BN182,E183)&gt;0,"",E183),"")</f>
        <v/>
      </c>
      <c r="BO183" t="str">
        <f>IF(F183&lt;&gt;"",IF(COUNTIF(BO$3:BO182,F183)&gt;0,"",F183),"")</f>
        <v/>
      </c>
      <c r="BP183" t="str">
        <f>IF(G183&lt;&gt;"",IF(COUNTIF(BP$3:BP182,G183)&gt;0,"",G183),"")</f>
        <v/>
      </c>
      <c r="BQ183" t="str">
        <f>IF(H183&lt;&gt;"",IF(COUNTIF(BQ$3:BQ182,H183)&gt;0,"",H183),"")</f>
        <v/>
      </c>
    </row>
    <row r="184" spans="1:69" x14ac:dyDescent="0.2">
      <c r="A184" s="342" t="str">
        <f t="shared" si="61"/>
        <v/>
      </c>
      <c r="B184" s="345"/>
      <c r="C184" s="345"/>
      <c r="D184" s="345"/>
      <c r="E184" s="345"/>
      <c r="F184" s="345"/>
      <c r="G184" s="345"/>
      <c r="H184" s="345"/>
      <c r="I184" s="533"/>
      <c r="J184" s="516"/>
      <c r="K184" s="516"/>
      <c r="L184" s="531"/>
      <c r="M184" s="534"/>
      <c r="O184">
        <f t="shared" si="58"/>
        <v>182</v>
      </c>
      <c r="P184" s="375" t="str">
        <f t="shared" si="59"/>
        <v/>
      </c>
      <c r="Q184" s="375" t="str">
        <f t="shared" si="46"/>
        <v/>
      </c>
      <c r="R184" s="375" t="str">
        <f t="shared" si="47"/>
        <v/>
      </c>
      <c r="S184" s="375" t="str">
        <f t="shared" si="62"/>
        <v/>
      </c>
      <c r="T184" s="375" t="str">
        <f t="shared" si="48"/>
        <v/>
      </c>
      <c r="U184" s="375" t="str">
        <f t="shared" si="49"/>
        <v/>
      </c>
      <c r="V184" s="375" t="str">
        <f t="shared" si="50"/>
        <v/>
      </c>
      <c r="X184" t="str">
        <f>IF(AF184&lt;&gt;"",MAX(X$3:X183)+1,"")</f>
        <v/>
      </c>
      <c r="Y184" t="str">
        <f>IF(AG184&lt;&gt;"",MAX(Y$3:Y183)+1,"")</f>
        <v/>
      </c>
      <c r="Z184" t="str">
        <f>IF(AH184&lt;&gt;"",MAX(Z$3:Z183)+1,"")</f>
        <v/>
      </c>
      <c r="AA184" t="str">
        <f>IF(AI184&lt;&gt;"",MAX(AA$3:AA183)+1,"")</f>
        <v/>
      </c>
      <c r="AB184" t="str">
        <f>IF(AJ184&lt;&gt;"",MAX(AB$3:AB183)+1,"")</f>
        <v/>
      </c>
      <c r="AC184" t="str">
        <f>IF(AK184&lt;&gt;"",MAX(AC$3:AC183)+1,"")</f>
        <v/>
      </c>
      <c r="AD184" t="str">
        <f>IF(AL184&lt;&gt;"",MAX(AD$3:AD183)+1,"")</f>
        <v/>
      </c>
      <c r="AF184" t="str">
        <f>IF(B184="","",IF(COUNTIF(AF$3:$AI183,B184)=0,B184,""))</f>
        <v/>
      </c>
      <c r="AG184" t="str">
        <f>IF(C184&lt;&gt;"",IF(B184="","",IF($B184='Determinazione classe'!$D$55,IF(COUNTIF(AG$3:$AG183,$C184)=0,$C184,""),"")),"")</f>
        <v/>
      </c>
      <c r="AH184" t="str">
        <f>IF(D184&lt;&gt;"",IF(B184="","",IF(AND($B184='Determinazione classe'!$D$55,$C184='Determinazione classe'!$D$56),IF(COUNTIF(AH$3:AH183,$D184)=0,$D184,""),"")),"")</f>
        <v/>
      </c>
      <c r="AI184" t="str">
        <f>IF(E184&lt;&gt;"",IF(B184="","",IF(AND($B184='Determinazione classe'!$D$55,$C184='Determinazione classe'!$D$56,$D184='Determinazione classe'!$D$57),IF(COUNTIF(AI$3:AI183,$E184)=0,$E184,""),"")),"")</f>
        <v/>
      </c>
      <c r="AJ184" t="str">
        <f>IF(F184&lt;&gt;"",IF(B184="","",IF(AND($B184='Determinazione classe'!$D$55,$C184='Determinazione classe'!$D$56,$D184='Determinazione classe'!$D$57,$E184='Determinazione classe'!$D$58),IF(COUNTIF(AJ$3:AJ183,$F184)=0,$F184,""),"")),"")</f>
        <v/>
      </c>
      <c r="AK184" t="str">
        <f>IF(G184&lt;&gt;"",IF(B184="","",IF(AND($B184='Determinazione classe'!$D$55,$C184='Determinazione classe'!$D$56,$D184='Determinazione classe'!$D$57,$E184='Determinazione classe'!$D$58,$F184='Determinazione classe'!$D$59),IF(COUNTIF(AK$3:AK183,$G184)=0,$G184,""),"")),"")</f>
        <v/>
      </c>
      <c r="AL184" t="str">
        <f>IF(H184&lt;&gt;"",IF(B184="","",IF(AND($B184='Determinazione classe'!$D$55,$C184='Determinazione classe'!$D$56,$D184='Determinazione classe'!$D$57,$E184='Determinazione classe'!$D$58,$F184='Determinazione classe'!$D$59,$G184='Determinazione classe'!$D$60),IF(COUNTIF(AL$3:AL183,$H184)=0,$H184,""),"")),"")</f>
        <v/>
      </c>
      <c r="AR184">
        <f t="shared" si="60"/>
        <v>182</v>
      </c>
      <c r="AS184" s="375" t="str">
        <f t="shared" si="51"/>
        <v/>
      </c>
      <c r="AT184" s="375" t="str">
        <f t="shared" si="52"/>
        <v/>
      </c>
      <c r="AU184" s="375" t="str">
        <f t="shared" si="53"/>
        <v/>
      </c>
      <c r="AV184" s="375" t="str">
        <f t="shared" si="54"/>
        <v/>
      </c>
      <c r="AW184" s="375" t="str">
        <f t="shared" si="55"/>
        <v/>
      </c>
      <c r="AX184" s="375" t="str">
        <f t="shared" si="56"/>
        <v/>
      </c>
      <c r="AY184" s="375" t="str">
        <f t="shared" si="57"/>
        <v/>
      </c>
      <c r="BC184" t="str">
        <f>IF(BK184&lt;&gt;"",MAX(BC$3:BC183)+1,"")</f>
        <v/>
      </c>
      <c r="BD184" t="str">
        <f>IF(BL184&lt;&gt;"",MAX(BD$3:BD183)+1,"")</f>
        <v/>
      </c>
      <c r="BE184" t="str">
        <f>IF(BM184&lt;&gt;"",MAX(BE$3:BE183)+1,"")</f>
        <v/>
      </c>
      <c r="BF184" t="str">
        <f>IF(BN184&lt;&gt;"",MAX(BF$3:BF183)+1,"")</f>
        <v/>
      </c>
      <c r="BG184" t="str">
        <f>IF(BO184&lt;&gt;"",MAX(BG$3:BG183)+1,"")</f>
        <v/>
      </c>
      <c r="BH184" t="str">
        <f>IF(BP184&lt;&gt;"",MAX(BH$3:BH183)+1,"")</f>
        <v/>
      </c>
      <c r="BI184" t="str">
        <f>IF(BQ184&lt;&gt;"",MAX(BI$3:BI183)+1,"")</f>
        <v/>
      </c>
      <c r="BK184" t="str">
        <f>IF(B184&lt;&gt;"",IF(COUNTIF(BK$3:BK183,B184)&gt;0,"",B184),"")</f>
        <v/>
      </c>
      <c r="BL184" t="str">
        <f>IF(C184&lt;&gt;"",IF(COUNTIF(BL$3:BL183,C184)&gt;0,"",C184),"")</f>
        <v/>
      </c>
      <c r="BM184" t="str">
        <f>IF(D184&lt;&gt;"",IF(COUNTIF(BM$3:BM183,D184)&gt;0,"",D184),"")</f>
        <v/>
      </c>
      <c r="BN184" t="str">
        <f>IF(E184&lt;&gt;"",IF(COUNTIF(BN$3:BN183,E184)&gt;0,"",E184),"")</f>
        <v/>
      </c>
      <c r="BO184" t="str">
        <f>IF(F184&lt;&gt;"",IF(COUNTIF(BO$3:BO183,F184)&gt;0,"",F184),"")</f>
        <v/>
      </c>
      <c r="BP184" t="str">
        <f>IF(G184&lt;&gt;"",IF(COUNTIF(BP$3:BP183,G184)&gt;0,"",G184),"")</f>
        <v/>
      </c>
      <c r="BQ184" t="str">
        <f>IF(H184&lt;&gt;"",IF(COUNTIF(BQ$3:BQ183,H184)&gt;0,"",H184),"")</f>
        <v/>
      </c>
    </row>
    <row r="185" spans="1:69" x14ac:dyDescent="0.2">
      <c r="A185" s="342" t="str">
        <f t="shared" si="61"/>
        <v/>
      </c>
      <c r="B185" s="345"/>
      <c r="C185" s="345"/>
      <c r="D185" s="345"/>
      <c r="E185" s="345"/>
      <c r="F185" s="345"/>
      <c r="G185" s="345"/>
      <c r="H185" s="345"/>
      <c r="I185" s="533"/>
      <c r="J185" s="516"/>
      <c r="K185" s="516"/>
      <c r="L185" s="531"/>
      <c r="M185" s="534"/>
      <c r="O185">
        <f t="shared" si="58"/>
        <v>183</v>
      </c>
      <c r="P185" s="375" t="str">
        <f t="shared" si="59"/>
        <v/>
      </c>
      <c r="Q185" s="375" t="str">
        <f t="shared" si="46"/>
        <v/>
      </c>
      <c r="R185" s="375" t="str">
        <f t="shared" si="47"/>
        <v/>
      </c>
      <c r="S185" s="375" t="str">
        <f t="shared" si="62"/>
        <v/>
      </c>
      <c r="T185" s="375" t="str">
        <f t="shared" si="48"/>
        <v/>
      </c>
      <c r="U185" s="375" t="str">
        <f t="shared" si="49"/>
        <v/>
      </c>
      <c r="V185" s="375" t="str">
        <f t="shared" si="50"/>
        <v/>
      </c>
      <c r="X185" t="str">
        <f>IF(AF185&lt;&gt;"",MAX(X$3:X184)+1,"")</f>
        <v/>
      </c>
      <c r="Y185" t="str">
        <f>IF(AG185&lt;&gt;"",MAX(Y$3:Y184)+1,"")</f>
        <v/>
      </c>
      <c r="Z185" t="str">
        <f>IF(AH185&lt;&gt;"",MAX(Z$3:Z184)+1,"")</f>
        <v/>
      </c>
      <c r="AA185" t="str">
        <f>IF(AI185&lt;&gt;"",MAX(AA$3:AA184)+1,"")</f>
        <v/>
      </c>
      <c r="AB185" t="str">
        <f>IF(AJ185&lt;&gt;"",MAX(AB$3:AB184)+1,"")</f>
        <v/>
      </c>
      <c r="AC185" t="str">
        <f>IF(AK185&lt;&gt;"",MAX(AC$3:AC184)+1,"")</f>
        <v/>
      </c>
      <c r="AD185" t="str">
        <f>IF(AL185&lt;&gt;"",MAX(AD$3:AD184)+1,"")</f>
        <v/>
      </c>
      <c r="AF185" t="str">
        <f>IF(B185="","",IF(COUNTIF(AF$3:$AI184,B185)=0,B185,""))</f>
        <v/>
      </c>
      <c r="AG185" t="str">
        <f>IF(C185&lt;&gt;"",IF(B185="","",IF($B185='Determinazione classe'!$D$55,IF(COUNTIF(AG$3:$AG184,$C185)=0,$C185,""),"")),"")</f>
        <v/>
      </c>
      <c r="AH185" t="str">
        <f>IF(D185&lt;&gt;"",IF(B185="","",IF(AND($B185='Determinazione classe'!$D$55,$C185='Determinazione classe'!$D$56),IF(COUNTIF(AH$3:AH184,$D185)=0,$D185,""),"")),"")</f>
        <v/>
      </c>
      <c r="AI185" t="str">
        <f>IF(E185&lt;&gt;"",IF(B185="","",IF(AND($B185='Determinazione classe'!$D$55,$C185='Determinazione classe'!$D$56,$D185='Determinazione classe'!$D$57),IF(COUNTIF(AI$3:AI184,$E185)=0,$E185,""),"")),"")</f>
        <v/>
      </c>
      <c r="AJ185" t="str">
        <f>IF(F185&lt;&gt;"",IF(B185="","",IF(AND($B185='Determinazione classe'!$D$55,$C185='Determinazione classe'!$D$56,$D185='Determinazione classe'!$D$57,$E185='Determinazione classe'!$D$58),IF(COUNTIF(AJ$3:AJ184,$F185)=0,$F185,""),"")),"")</f>
        <v/>
      </c>
      <c r="AK185" t="str">
        <f>IF(G185&lt;&gt;"",IF(B185="","",IF(AND($B185='Determinazione classe'!$D$55,$C185='Determinazione classe'!$D$56,$D185='Determinazione classe'!$D$57,$E185='Determinazione classe'!$D$58,$F185='Determinazione classe'!$D$59),IF(COUNTIF(AK$3:AK184,$G185)=0,$G185,""),"")),"")</f>
        <v/>
      </c>
      <c r="AL185" t="str">
        <f>IF(H185&lt;&gt;"",IF(B185="","",IF(AND($B185='Determinazione classe'!$D$55,$C185='Determinazione classe'!$D$56,$D185='Determinazione classe'!$D$57,$E185='Determinazione classe'!$D$58,$F185='Determinazione classe'!$D$59,$G185='Determinazione classe'!$D$60),IF(COUNTIF(AL$3:AL184,$H185)=0,$H185,""),"")),"")</f>
        <v/>
      </c>
      <c r="AR185">
        <f t="shared" si="60"/>
        <v>183</v>
      </c>
      <c r="AS185" s="375" t="str">
        <f t="shared" si="51"/>
        <v/>
      </c>
      <c r="AT185" s="375" t="str">
        <f t="shared" si="52"/>
        <v/>
      </c>
      <c r="AU185" s="375" t="str">
        <f t="shared" si="53"/>
        <v/>
      </c>
      <c r="AV185" s="375" t="str">
        <f t="shared" si="54"/>
        <v/>
      </c>
      <c r="AW185" s="375" t="str">
        <f t="shared" si="55"/>
        <v/>
      </c>
      <c r="AX185" s="375" t="str">
        <f t="shared" si="56"/>
        <v/>
      </c>
      <c r="AY185" s="375" t="str">
        <f t="shared" si="57"/>
        <v/>
      </c>
      <c r="BC185" t="str">
        <f>IF(BK185&lt;&gt;"",MAX(BC$3:BC184)+1,"")</f>
        <v/>
      </c>
      <c r="BD185" t="str">
        <f>IF(BL185&lt;&gt;"",MAX(BD$3:BD184)+1,"")</f>
        <v/>
      </c>
      <c r="BE185" t="str">
        <f>IF(BM185&lt;&gt;"",MAX(BE$3:BE184)+1,"")</f>
        <v/>
      </c>
      <c r="BF185" t="str">
        <f>IF(BN185&lt;&gt;"",MAX(BF$3:BF184)+1,"")</f>
        <v/>
      </c>
      <c r="BG185" t="str">
        <f>IF(BO185&lt;&gt;"",MAX(BG$3:BG184)+1,"")</f>
        <v/>
      </c>
      <c r="BH185" t="str">
        <f>IF(BP185&lt;&gt;"",MAX(BH$3:BH184)+1,"")</f>
        <v/>
      </c>
      <c r="BI185" t="str">
        <f>IF(BQ185&lt;&gt;"",MAX(BI$3:BI184)+1,"")</f>
        <v/>
      </c>
      <c r="BK185" t="str">
        <f>IF(B185&lt;&gt;"",IF(COUNTIF(BK$3:BK184,B185)&gt;0,"",B185),"")</f>
        <v/>
      </c>
      <c r="BL185" t="str">
        <f>IF(C185&lt;&gt;"",IF(COUNTIF(BL$3:BL184,C185)&gt;0,"",C185),"")</f>
        <v/>
      </c>
      <c r="BM185" t="str">
        <f>IF(D185&lt;&gt;"",IF(COUNTIF(BM$3:BM184,D185)&gt;0,"",D185),"")</f>
        <v/>
      </c>
      <c r="BN185" t="str">
        <f>IF(E185&lt;&gt;"",IF(COUNTIF(BN$3:BN184,E185)&gt;0,"",E185),"")</f>
        <v/>
      </c>
      <c r="BO185" t="str">
        <f>IF(F185&lt;&gt;"",IF(COUNTIF(BO$3:BO184,F185)&gt;0,"",F185),"")</f>
        <v/>
      </c>
      <c r="BP185" t="str">
        <f>IF(G185&lt;&gt;"",IF(COUNTIF(BP$3:BP184,G185)&gt;0,"",G185),"")</f>
        <v/>
      </c>
      <c r="BQ185" t="str">
        <f>IF(H185&lt;&gt;"",IF(COUNTIF(BQ$3:BQ184,H185)&gt;0,"",H185),"")</f>
        <v/>
      </c>
    </row>
    <row r="186" spans="1:69" x14ac:dyDescent="0.2">
      <c r="A186" s="342" t="str">
        <f t="shared" si="61"/>
        <v/>
      </c>
      <c r="B186" s="345"/>
      <c r="C186" s="345"/>
      <c r="D186" s="345"/>
      <c r="E186" s="345"/>
      <c r="F186" s="345"/>
      <c r="G186" s="345"/>
      <c r="H186" s="345"/>
      <c r="I186" s="533"/>
      <c r="J186" s="516"/>
      <c r="K186" s="516"/>
      <c r="L186" s="531"/>
      <c r="M186" s="534"/>
      <c r="O186">
        <f t="shared" si="58"/>
        <v>184</v>
      </c>
      <c r="P186" s="375" t="str">
        <f t="shared" si="59"/>
        <v/>
      </c>
      <c r="Q186" s="375" t="str">
        <f t="shared" si="46"/>
        <v/>
      </c>
      <c r="R186" s="375" t="str">
        <f t="shared" si="47"/>
        <v/>
      </c>
      <c r="S186" s="375" t="str">
        <f t="shared" si="62"/>
        <v/>
      </c>
      <c r="T186" s="375" t="str">
        <f t="shared" si="48"/>
        <v/>
      </c>
      <c r="U186" s="375" t="str">
        <f t="shared" si="49"/>
        <v/>
      </c>
      <c r="V186" s="375" t="str">
        <f t="shared" si="50"/>
        <v/>
      </c>
      <c r="X186" t="str">
        <f>IF(AF186&lt;&gt;"",MAX(X$3:X185)+1,"")</f>
        <v/>
      </c>
      <c r="Y186" t="str">
        <f>IF(AG186&lt;&gt;"",MAX(Y$3:Y185)+1,"")</f>
        <v/>
      </c>
      <c r="Z186" t="str">
        <f>IF(AH186&lt;&gt;"",MAX(Z$3:Z185)+1,"")</f>
        <v/>
      </c>
      <c r="AA186" t="str">
        <f>IF(AI186&lt;&gt;"",MAX(AA$3:AA185)+1,"")</f>
        <v/>
      </c>
      <c r="AB186" t="str">
        <f>IF(AJ186&lt;&gt;"",MAX(AB$3:AB185)+1,"")</f>
        <v/>
      </c>
      <c r="AC186" t="str">
        <f>IF(AK186&lt;&gt;"",MAX(AC$3:AC185)+1,"")</f>
        <v/>
      </c>
      <c r="AD186" t="str">
        <f>IF(AL186&lt;&gt;"",MAX(AD$3:AD185)+1,"")</f>
        <v/>
      </c>
      <c r="AF186" t="str">
        <f>IF(B186="","",IF(COUNTIF(AF$3:$AI185,B186)=0,B186,""))</f>
        <v/>
      </c>
      <c r="AG186" t="str">
        <f>IF(C186&lt;&gt;"",IF(B186="","",IF($B186='Determinazione classe'!$D$55,IF(COUNTIF(AG$3:$AG185,$C186)=0,$C186,""),"")),"")</f>
        <v/>
      </c>
      <c r="AH186" t="str">
        <f>IF(D186&lt;&gt;"",IF(B186="","",IF(AND($B186='Determinazione classe'!$D$55,$C186='Determinazione classe'!$D$56),IF(COUNTIF(AH$3:AH185,$D186)=0,$D186,""),"")),"")</f>
        <v/>
      </c>
      <c r="AI186" t="str">
        <f>IF(E186&lt;&gt;"",IF(B186="","",IF(AND($B186='Determinazione classe'!$D$55,$C186='Determinazione classe'!$D$56,$D186='Determinazione classe'!$D$57),IF(COUNTIF(AI$3:AI185,$E186)=0,$E186,""),"")),"")</f>
        <v/>
      </c>
      <c r="AJ186" t="str">
        <f>IF(F186&lt;&gt;"",IF(B186="","",IF(AND($B186='Determinazione classe'!$D$55,$C186='Determinazione classe'!$D$56,$D186='Determinazione classe'!$D$57,$E186='Determinazione classe'!$D$58),IF(COUNTIF(AJ$3:AJ185,$F186)=0,$F186,""),"")),"")</f>
        <v/>
      </c>
      <c r="AK186" t="str">
        <f>IF(G186&lt;&gt;"",IF(B186="","",IF(AND($B186='Determinazione classe'!$D$55,$C186='Determinazione classe'!$D$56,$D186='Determinazione classe'!$D$57,$E186='Determinazione classe'!$D$58,$F186='Determinazione classe'!$D$59),IF(COUNTIF(AK$3:AK185,$G186)=0,$G186,""),"")),"")</f>
        <v/>
      </c>
      <c r="AL186" t="str">
        <f>IF(H186&lt;&gt;"",IF(B186="","",IF(AND($B186='Determinazione classe'!$D$55,$C186='Determinazione classe'!$D$56,$D186='Determinazione classe'!$D$57,$E186='Determinazione classe'!$D$58,$F186='Determinazione classe'!$D$59,$G186='Determinazione classe'!$D$60),IF(COUNTIF(AL$3:AL185,$H186)=0,$H186,""),"")),"")</f>
        <v/>
      </c>
      <c r="AR186">
        <f t="shared" si="60"/>
        <v>184</v>
      </c>
      <c r="AS186" s="375" t="str">
        <f t="shared" si="51"/>
        <v/>
      </c>
      <c r="AT186" s="375" t="str">
        <f t="shared" si="52"/>
        <v/>
      </c>
      <c r="AU186" s="375" t="str">
        <f t="shared" si="53"/>
        <v/>
      </c>
      <c r="AV186" s="375" t="str">
        <f t="shared" si="54"/>
        <v/>
      </c>
      <c r="AW186" s="375" t="str">
        <f t="shared" si="55"/>
        <v/>
      </c>
      <c r="AX186" s="375" t="str">
        <f t="shared" si="56"/>
        <v/>
      </c>
      <c r="AY186" s="375" t="str">
        <f t="shared" si="57"/>
        <v/>
      </c>
      <c r="BC186" t="str">
        <f>IF(BK186&lt;&gt;"",MAX(BC$3:BC185)+1,"")</f>
        <v/>
      </c>
      <c r="BD186" t="str">
        <f>IF(BL186&lt;&gt;"",MAX(BD$3:BD185)+1,"")</f>
        <v/>
      </c>
      <c r="BE186" t="str">
        <f>IF(BM186&lt;&gt;"",MAX(BE$3:BE185)+1,"")</f>
        <v/>
      </c>
      <c r="BF186" t="str">
        <f>IF(BN186&lt;&gt;"",MAX(BF$3:BF185)+1,"")</f>
        <v/>
      </c>
      <c r="BG186" t="str">
        <f>IF(BO186&lt;&gt;"",MAX(BG$3:BG185)+1,"")</f>
        <v/>
      </c>
      <c r="BH186" t="str">
        <f>IF(BP186&lt;&gt;"",MAX(BH$3:BH185)+1,"")</f>
        <v/>
      </c>
      <c r="BI186" t="str">
        <f>IF(BQ186&lt;&gt;"",MAX(BI$3:BI185)+1,"")</f>
        <v/>
      </c>
      <c r="BK186" t="str">
        <f>IF(B186&lt;&gt;"",IF(COUNTIF(BK$3:BK185,B186)&gt;0,"",B186),"")</f>
        <v/>
      </c>
      <c r="BL186" t="str">
        <f>IF(C186&lt;&gt;"",IF(COUNTIF(BL$3:BL185,C186)&gt;0,"",C186),"")</f>
        <v/>
      </c>
      <c r="BM186" t="str">
        <f>IF(D186&lt;&gt;"",IF(COUNTIF(BM$3:BM185,D186)&gt;0,"",D186),"")</f>
        <v/>
      </c>
      <c r="BN186" t="str">
        <f>IF(E186&lt;&gt;"",IF(COUNTIF(BN$3:BN185,E186)&gt;0,"",E186),"")</f>
        <v/>
      </c>
      <c r="BO186" t="str">
        <f>IF(F186&lt;&gt;"",IF(COUNTIF(BO$3:BO185,F186)&gt;0,"",F186),"")</f>
        <v/>
      </c>
      <c r="BP186" t="str">
        <f>IF(G186&lt;&gt;"",IF(COUNTIF(BP$3:BP185,G186)&gt;0,"",G186),"")</f>
        <v/>
      </c>
      <c r="BQ186" t="str">
        <f>IF(H186&lt;&gt;"",IF(COUNTIF(BQ$3:BQ185,H186)&gt;0,"",H186),"")</f>
        <v/>
      </c>
    </row>
    <row r="187" spans="1:69" x14ac:dyDescent="0.2">
      <c r="A187" s="342" t="str">
        <f t="shared" si="61"/>
        <v/>
      </c>
      <c r="B187" s="345"/>
      <c r="C187" s="345"/>
      <c r="D187" s="345"/>
      <c r="E187" s="345"/>
      <c r="F187" s="345"/>
      <c r="G187" s="345"/>
      <c r="H187" s="345"/>
      <c r="I187" s="533"/>
      <c r="J187" s="516"/>
      <c r="K187" s="516"/>
      <c r="L187" s="531"/>
      <c r="M187" s="534"/>
      <c r="O187">
        <f t="shared" si="58"/>
        <v>185</v>
      </c>
      <c r="P187" s="375" t="str">
        <f t="shared" si="59"/>
        <v/>
      </c>
      <c r="Q187" s="375" t="str">
        <f t="shared" si="46"/>
        <v/>
      </c>
      <c r="R187" s="375" t="str">
        <f t="shared" si="47"/>
        <v/>
      </c>
      <c r="S187" s="375" t="str">
        <f t="shared" si="62"/>
        <v/>
      </c>
      <c r="T187" s="375" t="str">
        <f t="shared" si="48"/>
        <v/>
      </c>
      <c r="U187" s="375" t="str">
        <f t="shared" si="49"/>
        <v/>
      </c>
      <c r="V187" s="375" t="str">
        <f t="shared" si="50"/>
        <v/>
      </c>
      <c r="X187" t="str">
        <f>IF(AF187&lt;&gt;"",MAX(X$3:X186)+1,"")</f>
        <v/>
      </c>
      <c r="Y187" t="str">
        <f>IF(AG187&lt;&gt;"",MAX(Y$3:Y186)+1,"")</f>
        <v/>
      </c>
      <c r="Z187" t="str">
        <f>IF(AH187&lt;&gt;"",MAX(Z$3:Z186)+1,"")</f>
        <v/>
      </c>
      <c r="AA187" t="str">
        <f>IF(AI187&lt;&gt;"",MAX(AA$3:AA186)+1,"")</f>
        <v/>
      </c>
      <c r="AB187" t="str">
        <f>IF(AJ187&lt;&gt;"",MAX(AB$3:AB186)+1,"")</f>
        <v/>
      </c>
      <c r="AC187" t="str">
        <f>IF(AK187&lt;&gt;"",MAX(AC$3:AC186)+1,"")</f>
        <v/>
      </c>
      <c r="AD187" t="str">
        <f>IF(AL187&lt;&gt;"",MAX(AD$3:AD186)+1,"")</f>
        <v/>
      </c>
      <c r="AF187" t="str">
        <f>IF(B187="","",IF(COUNTIF(AF$3:$AI186,B187)=0,B187,""))</f>
        <v/>
      </c>
      <c r="AG187" t="str">
        <f>IF(C187&lt;&gt;"",IF(B187="","",IF($B187='Determinazione classe'!$D$55,IF(COUNTIF(AG$3:$AG186,$C187)=0,$C187,""),"")),"")</f>
        <v/>
      </c>
      <c r="AH187" t="str">
        <f>IF(D187&lt;&gt;"",IF(B187="","",IF(AND($B187='Determinazione classe'!$D$55,$C187='Determinazione classe'!$D$56),IF(COUNTIF(AH$3:AH186,$D187)=0,$D187,""),"")),"")</f>
        <v/>
      </c>
      <c r="AI187" t="str">
        <f>IF(E187&lt;&gt;"",IF(B187="","",IF(AND($B187='Determinazione classe'!$D$55,$C187='Determinazione classe'!$D$56,$D187='Determinazione classe'!$D$57),IF(COUNTIF(AI$3:AI186,$E187)=0,$E187,""),"")),"")</f>
        <v/>
      </c>
      <c r="AJ187" t="str">
        <f>IF(F187&lt;&gt;"",IF(B187="","",IF(AND($B187='Determinazione classe'!$D$55,$C187='Determinazione classe'!$D$56,$D187='Determinazione classe'!$D$57,$E187='Determinazione classe'!$D$58),IF(COUNTIF(AJ$3:AJ186,$F187)=0,$F187,""),"")),"")</f>
        <v/>
      </c>
      <c r="AK187" t="str">
        <f>IF(G187&lt;&gt;"",IF(B187="","",IF(AND($B187='Determinazione classe'!$D$55,$C187='Determinazione classe'!$D$56,$D187='Determinazione classe'!$D$57,$E187='Determinazione classe'!$D$58,$F187='Determinazione classe'!$D$59),IF(COUNTIF(AK$3:AK186,$G187)=0,$G187,""),"")),"")</f>
        <v/>
      </c>
      <c r="AL187" t="str">
        <f>IF(H187&lt;&gt;"",IF(B187="","",IF(AND($B187='Determinazione classe'!$D$55,$C187='Determinazione classe'!$D$56,$D187='Determinazione classe'!$D$57,$E187='Determinazione classe'!$D$58,$F187='Determinazione classe'!$D$59,$G187='Determinazione classe'!$D$60),IF(COUNTIF(AL$3:AL186,$H187)=0,$H187,""),"")),"")</f>
        <v/>
      </c>
      <c r="AR187">
        <f t="shared" si="60"/>
        <v>185</v>
      </c>
      <c r="AS187" s="375" t="str">
        <f t="shared" si="51"/>
        <v/>
      </c>
      <c r="AT187" s="375" t="str">
        <f t="shared" si="52"/>
        <v/>
      </c>
      <c r="AU187" s="375" t="str">
        <f t="shared" si="53"/>
        <v/>
      </c>
      <c r="AV187" s="375" t="str">
        <f t="shared" si="54"/>
        <v/>
      </c>
      <c r="AW187" s="375" t="str">
        <f t="shared" si="55"/>
        <v/>
      </c>
      <c r="AX187" s="375" t="str">
        <f t="shared" si="56"/>
        <v/>
      </c>
      <c r="AY187" s="375" t="str">
        <f t="shared" si="57"/>
        <v/>
      </c>
      <c r="BC187" t="str">
        <f>IF(BK187&lt;&gt;"",MAX(BC$3:BC186)+1,"")</f>
        <v/>
      </c>
      <c r="BD187" t="str">
        <f>IF(BL187&lt;&gt;"",MAX(BD$3:BD186)+1,"")</f>
        <v/>
      </c>
      <c r="BE187" t="str">
        <f>IF(BM187&lt;&gt;"",MAX(BE$3:BE186)+1,"")</f>
        <v/>
      </c>
      <c r="BF187" t="str">
        <f>IF(BN187&lt;&gt;"",MAX(BF$3:BF186)+1,"")</f>
        <v/>
      </c>
      <c r="BG187" t="str">
        <f>IF(BO187&lt;&gt;"",MAX(BG$3:BG186)+1,"")</f>
        <v/>
      </c>
      <c r="BH187" t="str">
        <f>IF(BP187&lt;&gt;"",MAX(BH$3:BH186)+1,"")</f>
        <v/>
      </c>
      <c r="BI187" t="str">
        <f>IF(BQ187&lt;&gt;"",MAX(BI$3:BI186)+1,"")</f>
        <v/>
      </c>
      <c r="BK187" t="str">
        <f>IF(B187&lt;&gt;"",IF(COUNTIF(BK$3:BK186,B187)&gt;0,"",B187),"")</f>
        <v/>
      </c>
      <c r="BL187" t="str">
        <f>IF(C187&lt;&gt;"",IF(COUNTIF(BL$3:BL186,C187)&gt;0,"",C187),"")</f>
        <v/>
      </c>
      <c r="BM187" t="str">
        <f>IF(D187&lt;&gt;"",IF(COUNTIF(BM$3:BM186,D187)&gt;0,"",D187),"")</f>
        <v/>
      </c>
      <c r="BN187" t="str">
        <f>IF(E187&lt;&gt;"",IF(COUNTIF(BN$3:BN186,E187)&gt;0,"",E187),"")</f>
        <v/>
      </c>
      <c r="BO187" t="str">
        <f>IF(F187&lt;&gt;"",IF(COUNTIF(BO$3:BO186,F187)&gt;0,"",F187),"")</f>
        <v/>
      </c>
      <c r="BP187" t="str">
        <f>IF(G187&lt;&gt;"",IF(COUNTIF(BP$3:BP186,G187)&gt;0,"",G187),"")</f>
        <v/>
      </c>
      <c r="BQ187" t="str">
        <f>IF(H187&lt;&gt;"",IF(COUNTIF(BQ$3:BQ186,H187)&gt;0,"",H187),"")</f>
        <v/>
      </c>
    </row>
    <row r="188" spans="1:69" x14ac:dyDescent="0.2">
      <c r="A188" s="342" t="str">
        <f t="shared" si="61"/>
        <v/>
      </c>
      <c r="B188" s="345"/>
      <c r="C188" s="345"/>
      <c r="D188" s="345"/>
      <c r="E188" s="345"/>
      <c r="F188" s="345"/>
      <c r="G188" s="345"/>
      <c r="H188" s="345"/>
      <c r="I188" s="533"/>
      <c r="J188" s="516"/>
      <c r="K188" s="516"/>
      <c r="L188" s="531"/>
      <c r="M188" s="534"/>
      <c r="O188">
        <f t="shared" si="58"/>
        <v>186</v>
      </c>
      <c r="P188" s="375" t="str">
        <f t="shared" si="59"/>
        <v/>
      </c>
      <c r="Q188" s="375" t="str">
        <f t="shared" si="46"/>
        <v/>
      </c>
      <c r="R188" s="375" t="str">
        <f t="shared" si="47"/>
        <v/>
      </c>
      <c r="S188" s="375" t="str">
        <f t="shared" si="62"/>
        <v/>
      </c>
      <c r="T188" s="375" t="str">
        <f t="shared" si="48"/>
        <v/>
      </c>
      <c r="U188" s="375" t="str">
        <f t="shared" si="49"/>
        <v/>
      </c>
      <c r="V188" s="375" t="str">
        <f t="shared" si="50"/>
        <v/>
      </c>
      <c r="X188" t="str">
        <f>IF(AF188&lt;&gt;"",MAX(X$3:X187)+1,"")</f>
        <v/>
      </c>
      <c r="Y188" t="str">
        <f>IF(AG188&lt;&gt;"",MAX(Y$3:Y187)+1,"")</f>
        <v/>
      </c>
      <c r="Z188" t="str">
        <f>IF(AH188&lt;&gt;"",MAX(Z$3:Z187)+1,"")</f>
        <v/>
      </c>
      <c r="AA188" t="str">
        <f>IF(AI188&lt;&gt;"",MAX(AA$3:AA187)+1,"")</f>
        <v/>
      </c>
      <c r="AB188" t="str">
        <f>IF(AJ188&lt;&gt;"",MAX(AB$3:AB187)+1,"")</f>
        <v/>
      </c>
      <c r="AC188" t="str">
        <f>IF(AK188&lt;&gt;"",MAX(AC$3:AC187)+1,"")</f>
        <v/>
      </c>
      <c r="AD188" t="str">
        <f>IF(AL188&lt;&gt;"",MAX(AD$3:AD187)+1,"")</f>
        <v/>
      </c>
      <c r="AF188" t="str">
        <f>IF(B188="","",IF(COUNTIF(AF$3:$AI187,B188)=0,B188,""))</f>
        <v/>
      </c>
      <c r="AG188" t="str">
        <f>IF(C188&lt;&gt;"",IF(B188="","",IF($B188='Determinazione classe'!$D$55,IF(COUNTIF(AG$3:$AG187,$C188)=0,$C188,""),"")),"")</f>
        <v/>
      </c>
      <c r="AH188" t="str">
        <f>IF(D188&lt;&gt;"",IF(B188="","",IF(AND($B188='Determinazione classe'!$D$55,$C188='Determinazione classe'!$D$56),IF(COUNTIF(AH$3:AH187,$D188)=0,$D188,""),"")),"")</f>
        <v/>
      </c>
      <c r="AI188" t="str">
        <f>IF(E188&lt;&gt;"",IF(B188="","",IF(AND($B188='Determinazione classe'!$D$55,$C188='Determinazione classe'!$D$56,$D188='Determinazione classe'!$D$57),IF(COUNTIF(AI$3:AI187,$E188)=0,$E188,""),"")),"")</f>
        <v/>
      </c>
      <c r="AJ188" t="str">
        <f>IF(F188&lt;&gt;"",IF(B188="","",IF(AND($B188='Determinazione classe'!$D$55,$C188='Determinazione classe'!$D$56,$D188='Determinazione classe'!$D$57,$E188='Determinazione classe'!$D$58),IF(COUNTIF(AJ$3:AJ187,$F188)=0,$F188,""),"")),"")</f>
        <v/>
      </c>
      <c r="AK188" t="str">
        <f>IF(G188&lt;&gt;"",IF(B188="","",IF(AND($B188='Determinazione classe'!$D$55,$C188='Determinazione classe'!$D$56,$D188='Determinazione classe'!$D$57,$E188='Determinazione classe'!$D$58,$F188='Determinazione classe'!$D$59),IF(COUNTIF(AK$3:AK187,$G188)=0,$G188,""),"")),"")</f>
        <v/>
      </c>
      <c r="AL188" t="str">
        <f>IF(H188&lt;&gt;"",IF(B188="","",IF(AND($B188='Determinazione classe'!$D$55,$C188='Determinazione classe'!$D$56,$D188='Determinazione classe'!$D$57,$E188='Determinazione classe'!$D$58,$F188='Determinazione classe'!$D$59,$G188='Determinazione classe'!$D$60),IF(COUNTIF(AL$3:AL187,$H188)=0,$H188,""),"")),"")</f>
        <v/>
      </c>
      <c r="AR188">
        <f t="shared" si="60"/>
        <v>186</v>
      </c>
      <c r="AS188" s="375" t="str">
        <f t="shared" si="51"/>
        <v/>
      </c>
      <c r="AT188" s="375" t="str">
        <f t="shared" si="52"/>
        <v/>
      </c>
      <c r="AU188" s="375" t="str">
        <f t="shared" si="53"/>
        <v/>
      </c>
      <c r="AV188" s="375" t="str">
        <f t="shared" si="54"/>
        <v/>
      </c>
      <c r="AW188" s="375" t="str">
        <f t="shared" si="55"/>
        <v/>
      </c>
      <c r="AX188" s="375" t="str">
        <f t="shared" si="56"/>
        <v/>
      </c>
      <c r="AY188" s="375" t="str">
        <f t="shared" si="57"/>
        <v/>
      </c>
      <c r="BC188" t="str">
        <f>IF(BK188&lt;&gt;"",MAX(BC$3:BC187)+1,"")</f>
        <v/>
      </c>
      <c r="BD188" t="str">
        <f>IF(BL188&lt;&gt;"",MAX(BD$3:BD187)+1,"")</f>
        <v/>
      </c>
      <c r="BE188" t="str">
        <f>IF(BM188&lt;&gt;"",MAX(BE$3:BE187)+1,"")</f>
        <v/>
      </c>
      <c r="BF188" t="str">
        <f>IF(BN188&lt;&gt;"",MAX(BF$3:BF187)+1,"")</f>
        <v/>
      </c>
      <c r="BG188" t="str">
        <f>IF(BO188&lt;&gt;"",MAX(BG$3:BG187)+1,"")</f>
        <v/>
      </c>
      <c r="BH188" t="str">
        <f>IF(BP188&lt;&gt;"",MAX(BH$3:BH187)+1,"")</f>
        <v/>
      </c>
      <c r="BI188" t="str">
        <f>IF(BQ188&lt;&gt;"",MAX(BI$3:BI187)+1,"")</f>
        <v/>
      </c>
      <c r="BK188" t="str">
        <f>IF(B188&lt;&gt;"",IF(COUNTIF(BK$3:BK187,B188)&gt;0,"",B188),"")</f>
        <v/>
      </c>
      <c r="BL188" t="str">
        <f>IF(C188&lt;&gt;"",IF(COUNTIF(BL$3:BL187,C188)&gt;0,"",C188),"")</f>
        <v/>
      </c>
      <c r="BM188" t="str">
        <f>IF(D188&lt;&gt;"",IF(COUNTIF(BM$3:BM187,D188)&gt;0,"",D188),"")</f>
        <v/>
      </c>
      <c r="BN188" t="str">
        <f>IF(E188&lt;&gt;"",IF(COUNTIF(BN$3:BN187,E188)&gt;0,"",E188),"")</f>
        <v/>
      </c>
      <c r="BO188" t="str">
        <f>IF(F188&lt;&gt;"",IF(COUNTIF(BO$3:BO187,F188)&gt;0,"",F188),"")</f>
        <v/>
      </c>
      <c r="BP188" t="str">
        <f>IF(G188&lt;&gt;"",IF(COUNTIF(BP$3:BP187,G188)&gt;0,"",G188),"")</f>
        <v/>
      </c>
      <c r="BQ188" t="str">
        <f>IF(H188&lt;&gt;"",IF(COUNTIF(BQ$3:BQ187,H188)&gt;0,"",H188),"")</f>
        <v/>
      </c>
    </row>
    <row r="189" spans="1:69" x14ac:dyDescent="0.2">
      <c r="A189" s="342" t="str">
        <f t="shared" si="61"/>
        <v/>
      </c>
      <c r="B189" s="345"/>
      <c r="C189" s="345"/>
      <c r="D189" s="345"/>
      <c r="E189" s="345"/>
      <c r="F189" s="345"/>
      <c r="G189" s="345"/>
      <c r="H189" s="345"/>
      <c r="I189" s="533"/>
      <c r="J189" s="516"/>
      <c r="K189" s="516"/>
      <c r="L189" s="531"/>
      <c r="M189" s="534"/>
      <c r="O189">
        <f t="shared" si="58"/>
        <v>187</v>
      </c>
      <c r="P189" s="375" t="str">
        <f t="shared" si="59"/>
        <v/>
      </c>
      <c r="Q189" s="375" t="str">
        <f t="shared" si="46"/>
        <v/>
      </c>
      <c r="R189" s="375" t="str">
        <f t="shared" si="47"/>
        <v/>
      </c>
      <c r="S189" s="375" t="str">
        <f t="shared" si="62"/>
        <v/>
      </c>
      <c r="T189" s="375" t="str">
        <f t="shared" si="48"/>
        <v/>
      </c>
      <c r="U189" s="375" t="str">
        <f t="shared" si="49"/>
        <v/>
      </c>
      <c r="V189" s="375" t="str">
        <f t="shared" si="50"/>
        <v/>
      </c>
      <c r="X189" t="str">
        <f>IF(AF189&lt;&gt;"",MAX(X$3:X188)+1,"")</f>
        <v/>
      </c>
      <c r="Y189" t="str">
        <f>IF(AG189&lt;&gt;"",MAX(Y$3:Y188)+1,"")</f>
        <v/>
      </c>
      <c r="Z189" t="str">
        <f>IF(AH189&lt;&gt;"",MAX(Z$3:Z188)+1,"")</f>
        <v/>
      </c>
      <c r="AA189" t="str">
        <f>IF(AI189&lt;&gt;"",MAX(AA$3:AA188)+1,"")</f>
        <v/>
      </c>
      <c r="AB189" t="str">
        <f>IF(AJ189&lt;&gt;"",MAX(AB$3:AB188)+1,"")</f>
        <v/>
      </c>
      <c r="AC189" t="str">
        <f>IF(AK189&lt;&gt;"",MAX(AC$3:AC188)+1,"")</f>
        <v/>
      </c>
      <c r="AD189" t="str">
        <f>IF(AL189&lt;&gt;"",MAX(AD$3:AD188)+1,"")</f>
        <v/>
      </c>
      <c r="AF189" t="str">
        <f>IF(B189="","",IF(COUNTIF(AF$3:$AI188,B189)=0,B189,""))</f>
        <v/>
      </c>
      <c r="AG189" t="str">
        <f>IF(C189&lt;&gt;"",IF(B189="","",IF($B189='Determinazione classe'!$D$55,IF(COUNTIF(AG$3:$AG188,$C189)=0,$C189,""),"")),"")</f>
        <v/>
      </c>
      <c r="AH189" t="str">
        <f>IF(D189&lt;&gt;"",IF(B189="","",IF(AND($B189='Determinazione classe'!$D$55,$C189='Determinazione classe'!$D$56),IF(COUNTIF(AH$3:AH188,$D189)=0,$D189,""),"")),"")</f>
        <v/>
      </c>
      <c r="AI189" t="str">
        <f>IF(E189&lt;&gt;"",IF(B189="","",IF(AND($B189='Determinazione classe'!$D$55,$C189='Determinazione classe'!$D$56,$D189='Determinazione classe'!$D$57),IF(COUNTIF(AI$3:AI188,$E189)=0,$E189,""),"")),"")</f>
        <v/>
      </c>
      <c r="AJ189" t="str">
        <f>IF(F189&lt;&gt;"",IF(B189="","",IF(AND($B189='Determinazione classe'!$D$55,$C189='Determinazione classe'!$D$56,$D189='Determinazione classe'!$D$57,$E189='Determinazione classe'!$D$58),IF(COUNTIF(AJ$3:AJ188,$F189)=0,$F189,""),"")),"")</f>
        <v/>
      </c>
      <c r="AK189" t="str">
        <f>IF(G189&lt;&gt;"",IF(B189="","",IF(AND($B189='Determinazione classe'!$D$55,$C189='Determinazione classe'!$D$56,$D189='Determinazione classe'!$D$57,$E189='Determinazione classe'!$D$58,$F189='Determinazione classe'!$D$59),IF(COUNTIF(AK$3:AK188,$G189)=0,$G189,""),"")),"")</f>
        <v/>
      </c>
      <c r="AL189" t="str">
        <f>IF(H189&lt;&gt;"",IF(B189="","",IF(AND($B189='Determinazione classe'!$D$55,$C189='Determinazione classe'!$D$56,$D189='Determinazione classe'!$D$57,$E189='Determinazione classe'!$D$58,$F189='Determinazione classe'!$D$59,$G189='Determinazione classe'!$D$60),IF(COUNTIF(AL$3:AL188,$H189)=0,$H189,""),"")),"")</f>
        <v/>
      </c>
      <c r="AR189">
        <f t="shared" si="60"/>
        <v>187</v>
      </c>
      <c r="AS189" s="375" t="str">
        <f t="shared" si="51"/>
        <v/>
      </c>
      <c r="AT189" s="375" t="str">
        <f t="shared" si="52"/>
        <v/>
      </c>
      <c r="AU189" s="375" t="str">
        <f t="shared" si="53"/>
        <v/>
      </c>
      <c r="AV189" s="375" t="str">
        <f t="shared" si="54"/>
        <v/>
      </c>
      <c r="AW189" s="375" t="str">
        <f t="shared" si="55"/>
        <v/>
      </c>
      <c r="AX189" s="375" t="str">
        <f t="shared" si="56"/>
        <v/>
      </c>
      <c r="AY189" s="375" t="str">
        <f t="shared" si="57"/>
        <v/>
      </c>
      <c r="BC189" t="str">
        <f>IF(BK189&lt;&gt;"",MAX(BC$3:BC188)+1,"")</f>
        <v/>
      </c>
      <c r="BD189" t="str">
        <f>IF(BL189&lt;&gt;"",MAX(BD$3:BD188)+1,"")</f>
        <v/>
      </c>
      <c r="BE189" t="str">
        <f>IF(BM189&lt;&gt;"",MAX(BE$3:BE188)+1,"")</f>
        <v/>
      </c>
      <c r="BF189" t="str">
        <f>IF(BN189&lt;&gt;"",MAX(BF$3:BF188)+1,"")</f>
        <v/>
      </c>
      <c r="BG189" t="str">
        <f>IF(BO189&lt;&gt;"",MAX(BG$3:BG188)+1,"")</f>
        <v/>
      </c>
      <c r="BH189" t="str">
        <f>IF(BP189&lt;&gt;"",MAX(BH$3:BH188)+1,"")</f>
        <v/>
      </c>
      <c r="BI189" t="str">
        <f>IF(BQ189&lt;&gt;"",MAX(BI$3:BI188)+1,"")</f>
        <v/>
      </c>
      <c r="BK189" t="str">
        <f>IF(B189&lt;&gt;"",IF(COUNTIF(BK$3:BK188,B189)&gt;0,"",B189),"")</f>
        <v/>
      </c>
      <c r="BL189" t="str">
        <f>IF(C189&lt;&gt;"",IF(COUNTIF(BL$3:BL188,C189)&gt;0,"",C189),"")</f>
        <v/>
      </c>
      <c r="BM189" t="str">
        <f>IF(D189&lt;&gt;"",IF(COUNTIF(BM$3:BM188,D189)&gt;0,"",D189),"")</f>
        <v/>
      </c>
      <c r="BN189" t="str">
        <f>IF(E189&lt;&gt;"",IF(COUNTIF(BN$3:BN188,E189)&gt;0,"",E189),"")</f>
        <v/>
      </c>
      <c r="BO189" t="str">
        <f>IF(F189&lt;&gt;"",IF(COUNTIF(BO$3:BO188,F189)&gt;0,"",F189),"")</f>
        <v/>
      </c>
      <c r="BP189" t="str">
        <f>IF(G189&lt;&gt;"",IF(COUNTIF(BP$3:BP188,G189)&gt;0,"",G189),"")</f>
        <v/>
      </c>
      <c r="BQ189" t="str">
        <f>IF(H189&lt;&gt;"",IF(COUNTIF(BQ$3:BQ188,H189)&gt;0,"",H189),"")</f>
        <v/>
      </c>
    </row>
    <row r="190" spans="1:69" x14ac:dyDescent="0.2">
      <c r="A190" s="342" t="str">
        <f t="shared" si="61"/>
        <v/>
      </c>
      <c r="B190" s="345"/>
      <c r="C190" s="345"/>
      <c r="D190" s="345"/>
      <c r="E190" s="345"/>
      <c r="F190" s="345"/>
      <c r="G190" s="345"/>
      <c r="H190" s="345"/>
      <c r="I190" s="533"/>
      <c r="J190" s="516"/>
      <c r="K190" s="516"/>
      <c r="L190" s="531"/>
      <c r="M190" s="534"/>
      <c r="O190">
        <f t="shared" si="58"/>
        <v>188</v>
      </c>
      <c r="P190" s="375" t="str">
        <f t="shared" si="59"/>
        <v/>
      </c>
      <c r="Q190" s="375" t="str">
        <f t="shared" si="46"/>
        <v/>
      </c>
      <c r="R190" s="375" t="str">
        <f t="shared" si="47"/>
        <v/>
      </c>
      <c r="S190" s="375" t="str">
        <f t="shared" si="62"/>
        <v/>
      </c>
      <c r="T190" s="375" t="str">
        <f t="shared" si="48"/>
        <v/>
      </c>
      <c r="U190" s="375" t="str">
        <f t="shared" si="49"/>
        <v/>
      </c>
      <c r="V190" s="375" t="str">
        <f t="shared" si="50"/>
        <v/>
      </c>
      <c r="X190" t="str">
        <f>IF(AF190&lt;&gt;"",MAX(X$3:X189)+1,"")</f>
        <v/>
      </c>
      <c r="Y190" t="str">
        <f>IF(AG190&lt;&gt;"",MAX(Y$3:Y189)+1,"")</f>
        <v/>
      </c>
      <c r="Z190" t="str">
        <f>IF(AH190&lt;&gt;"",MAX(Z$3:Z189)+1,"")</f>
        <v/>
      </c>
      <c r="AA190" t="str">
        <f>IF(AI190&lt;&gt;"",MAX(AA$3:AA189)+1,"")</f>
        <v/>
      </c>
      <c r="AB190" t="str">
        <f>IF(AJ190&lt;&gt;"",MAX(AB$3:AB189)+1,"")</f>
        <v/>
      </c>
      <c r="AC190" t="str">
        <f>IF(AK190&lt;&gt;"",MAX(AC$3:AC189)+1,"")</f>
        <v/>
      </c>
      <c r="AD190" t="str">
        <f>IF(AL190&lt;&gt;"",MAX(AD$3:AD189)+1,"")</f>
        <v/>
      </c>
      <c r="AF190" t="str">
        <f>IF(B190="","",IF(COUNTIF(AF$3:$AI189,B190)=0,B190,""))</f>
        <v/>
      </c>
      <c r="AG190" t="str">
        <f>IF(C190&lt;&gt;"",IF(B190="","",IF($B190='Determinazione classe'!$D$55,IF(COUNTIF(AG$3:$AG189,$C190)=0,$C190,""),"")),"")</f>
        <v/>
      </c>
      <c r="AH190" t="str">
        <f>IF(D190&lt;&gt;"",IF(B190="","",IF(AND($B190='Determinazione classe'!$D$55,$C190='Determinazione classe'!$D$56),IF(COUNTIF(AH$3:AH189,$D190)=0,$D190,""),"")),"")</f>
        <v/>
      </c>
      <c r="AI190" t="str">
        <f>IF(E190&lt;&gt;"",IF(B190="","",IF(AND($B190='Determinazione classe'!$D$55,$C190='Determinazione classe'!$D$56,$D190='Determinazione classe'!$D$57),IF(COUNTIF(AI$3:AI189,$E190)=0,$E190,""),"")),"")</f>
        <v/>
      </c>
      <c r="AJ190" t="str">
        <f>IF(F190&lt;&gt;"",IF(B190="","",IF(AND($B190='Determinazione classe'!$D$55,$C190='Determinazione classe'!$D$56,$D190='Determinazione classe'!$D$57,$E190='Determinazione classe'!$D$58),IF(COUNTIF(AJ$3:AJ189,$F190)=0,$F190,""),"")),"")</f>
        <v/>
      </c>
      <c r="AK190" t="str">
        <f>IF(G190&lt;&gt;"",IF(B190="","",IF(AND($B190='Determinazione classe'!$D$55,$C190='Determinazione classe'!$D$56,$D190='Determinazione classe'!$D$57,$E190='Determinazione classe'!$D$58,$F190='Determinazione classe'!$D$59),IF(COUNTIF(AK$3:AK189,$G190)=0,$G190,""),"")),"")</f>
        <v/>
      </c>
      <c r="AL190" t="str">
        <f>IF(H190&lt;&gt;"",IF(B190="","",IF(AND($B190='Determinazione classe'!$D$55,$C190='Determinazione classe'!$D$56,$D190='Determinazione classe'!$D$57,$E190='Determinazione classe'!$D$58,$F190='Determinazione classe'!$D$59,$G190='Determinazione classe'!$D$60),IF(COUNTIF(AL$3:AL189,$H190)=0,$H190,""),"")),"")</f>
        <v/>
      </c>
      <c r="AR190">
        <f t="shared" si="60"/>
        <v>188</v>
      </c>
      <c r="AS190" s="375" t="str">
        <f t="shared" si="51"/>
        <v/>
      </c>
      <c r="AT190" s="375" t="str">
        <f t="shared" si="52"/>
        <v/>
      </c>
      <c r="AU190" s="375" t="str">
        <f t="shared" si="53"/>
        <v/>
      </c>
      <c r="AV190" s="375" t="str">
        <f t="shared" si="54"/>
        <v/>
      </c>
      <c r="AW190" s="375" t="str">
        <f t="shared" si="55"/>
        <v/>
      </c>
      <c r="AX190" s="375" t="str">
        <f t="shared" si="56"/>
        <v/>
      </c>
      <c r="AY190" s="375" t="str">
        <f t="shared" si="57"/>
        <v/>
      </c>
      <c r="BC190" t="str">
        <f>IF(BK190&lt;&gt;"",MAX(BC$3:BC189)+1,"")</f>
        <v/>
      </c>
      <c r="BD190" t="str">
        <f>IF(BL190&lt;&gt;"",MAX(BD$3:BD189)+1,"")</f>
        <v/>
      </c>
      <c r="BE190" t="str">
        <f>IF(BM190&lt;&gt;"",MAX(BE$3:BE189)+1,"")</f>
        <v/>
      </c>
      <c r="BF190" t="str">
        <f>IF(BN190&lt;&gt;"",MAX(BF$3:BF189)+1,"")</f>
        <v/>
      </c>
      <c r="BG190" t="str">
        <f>IF(BO190&lt;&gt;"",MAX(BG$3:BG189)+1,"")</f>
        <v/>
      </c>
      <c r="BH190" t="str">
        <f>IF(BP190&lt;&gt;"",MAX(BH$3:BH189)+1,"")</f>
        <v/>
      </c>
      <c r="BI190" t="str">
        <f>IF(BQ190&lt;&gt;"",MAX(BI$3:BI189)+1,"")</f>
        <v/>
      </c>
      <c r="BK190" t="str">
        <f>IF(B190&lt;&gt;"",IF(COUNTIF(BK$3:BK189,B190)&gt;0,"",B190),"")</f>
        <v/>
      </c>
      <c r="BL190" t="str">
        <f>IF(C190&lt;&gt;"",IF(COUNTIF(BL$3:BL189,C190)&gt;0,"",C190),"")</f>
        <v/>
      </c>
      <c r="BM190" t="str">
        <f>IF(D190&lt;&gt;"",IF(COUNTIF(BM$3:BM189,D190)&gt;0,"",D190),"")</f>
        <v/>
      </c>
      <c r="BN190" t="str">
        <f>IF(E190&lt;&gt;"",IF(COUNTIF(BN$3:BN189,E190)&gt;0,"",E190),"")</f>
        <v/>
      </c>
      <c r="BO190" t="str">
        <f>IF(F190&lt;&gt;"",IF(COUNTIF(BO$3:BO189,F190)&gt;0,"",F190),"")</f>
        <v/>
      </c>
      <c r="BP190" t="str">
        <f>IF(G190&lt;&gt;"",IF(COUNTIF(BP$3:BP189,G190)&gt;0,"",G190),"")</f>
        <v/>
      </c>
      <c r="BQ190" t="str">
        <f>IF(H190&lt;&gt;"",IF(COUNTIF(BQ$3:BQ189,H190)&gt;0,"",H190),"")</f>
        <v/>
      </c>
    </row>
    <row r="191" spans="1:69" x14ac:dyDescent="0.2">
      <c r="A191" s="342" t="str">
        <f t="shared" si="61"/>
        <v/>
      </c>
      <c r="B191" s="345"/>
      <c r="C191" s="345"/>
      <c r="D191" s="345"/>
      <c r="E191" s="345"/>
      <c r="F191" s="345"/>
      <c r="G191" s="345"/>
      <c r="H191" s="345"/>
      <c r="I191" s="533"/>
      <c r="J191" s="516"/>
      <c r="K191" s="516"/>
      <c r="L191" s="531"/>
      <c r="M191" s="534"/>
      <c r="O191">
        <f t="shared" si="58"/>
        <v>189</v>
      </c>
      <c r="P191" s="375" t="str">
        <f t="shared" si="59"/>
        <v/>
      </c>
      <c r="Q191" s="375" t="str">
        <f t="shared" si="46"/>
        <v/>
      </c>
      <c r="R191" s="375" t="str">
        <f t="shared" si="47"/>
        <v/>
      </c>
      <c r="S191" s="375" t="str">
        <f t="shared" si="62"/>
        <v/>
      </c>
      <c r="T191" s="375" t="str">
        <f t="shared" si="48"/>
        <v/>
      </c>
      <c r="U191" s="375" t="str">
        <f t="shared" si="49"/>
        <v/>
      </c>
      <c r="V191" s="375" t="str">
        <f t="shared" si="50"/>
        <v/>
      </c>
      <c r="X191" t="str">
        <f>IF(AF191&lt;&gt;"",MAX(X$3:X190)+1,"")</f>
        <v/>
      </c>
      <c r="Y191" t="str">
        <f>IF(AG191&lt;&gt;"",MAX(Y$3:Y190)+1,"")</f>
        <v/>
      </c>
      <c r="Z191" t="str">
        <f>IF(AH191&lt;&gt;"",MAX(Z$3:Z190)+1,"")</f>
        <v/>
      </c>
      <c r="AA191" t="str">
        <f>IF(AI191&lt;&gt;"",MAX(AA$3:AA190)+1,"")</f>
        <v/>
      </c>
      <c r="AB191" t="str">
        <f>IF(AJ191&lt;&gt;"",MAX(AB$3:AB190)+1,"")</f>
        <v/>
      </c>
      <c r="AC191" t="str">
        <f>IF(AK191&lt;&gt;"",MAX(AC$3:AC190)+1,"")</f>
        <v/>
      </c>
      <c r="AD191" t="str">
        <f>IF(AL191&lt;&gt;"",MAX(AD$3:AD190)+1,"")</f>
        <v/>
      </c>
      <c r="AF191" t="str">
        <f>IF(B191="","",IF(COUNTIF(AF$3:$AI190,B191)=0,B191,""))</f>
        <v/>
      </c>
      <c r="AG191" t="str">
        <f>IF(C191&lt;&gt;"",IF(B191="","",IF($B191='Determinazione classe'!$D$55,IF(COUNTIF(AG$3:$AG190,$C191)=0,$C191,""),"")),"")</f>
        <v/>
      </c>
      <c r="AH191" t="str">
        <f>IF(D191&lt;&gt;"",IF(B191="","",IF(AND($B191='Determinazione classe'!$D$55,$C191='Determinazione classe'!$D$56),IF(COUNTIF(AH$3:AH190,$D191)=0,$D191,""),"")),"")</f>
        <v/>
      </c>
      <c r="AI191" t="str">
        <f>IF(E191&lt;&gt;"",IF(B191="","",IF(AND($B191='Determinazione classe'!$D$55,$C191='Determinazione classe'!$D$56,$D191='Determinazione classe'!$D$57),IF(COUNTIF(AI$3:AI190,$E191)=0,$E191,""),"")),"")</f>
        <v/>
      </c>
      <c r="AJ191" t="str">
        <f>IF(F191&lt;&gt;"",IF(B191="","",IF(AND($B191='Determinazione classe'!$D$55,$C191='Determinazione classe'!$D$56,$D191='Determinazione classe'!$D$57,$E191='Determinazione classe'!$D$58),IF(COUNTIF(AJ$3:AJ190,$F191)=0,$F191,""),"")),"")</f>
        <v/>
      </c>
      <c r="AK191" t="str">
        <f>IF(G191&lt;&gt;"",IF(B191="","",IF(AND($B191='Determinazione classe'!$D$55,$C191='Determinazione classe'!$D$56,$D191='Determinazione classe'!$D$57,$E191='Determinazione classe'!$D$58,$F191='Determinazione classe'!$D$59),IF(COUNTIF(AK$3:AK190,$G191)=0,$G191,""),"")),"")</f>
        <v/>
      </c>
      <c r="AL191" t="str">
        <f>IF(H191&lt;&gt;"",IF(B191="","",IF(AND($B191='Determinazione classe'!$D$55,$C191='Determinazione classe'!$D$56,$D191='Determinazione classe'!$D$57,$E191='Determinazione classe'!$D$58,$F191='Determinazione classe'!$D$59,$G191='Determinazione classe'!$D$60),IF(COUNTIF(AL$3:AL190,$H191)=0,$H191,""),"")),"")</f>
        <v/>
      </c>
      <c r="AR191">
        <f t="shared" si="60"/>
        <v>189</v>
      </c>
      <c r="AS191" s="375" t="str">
        <f t="shared" si="51"/>
        <v/>
      </c>
      <c r="AT191" s="375" t="str">
        <f t="shared" si="52"/>
        <v/>
      </c>
      <c r="AU191" s="375" t="str">
        <f t="shared" si="53"/>
        <v/>
      </c>
      <c r="AV191" s="375" t="str">
        <f t="shared" si="54"/>
        <v/>
      </c>
      <c r="AW191" s="375" t="str">
        <f t="shared" si="55"/>
        <v/>
      </c>
      <c r="AX191" s="375" t="str">
        <f t="shared" si="56"/>
        <v/>
      </c>
      <c r="AY191" s="375" t="str">
        <f t="shared" si="57"/>
        <v/>
      </c>
      <c r="BC191" t="str">
        <f>IF(BK191&lt;&gt;"",MAX(BC$3:BC190)+1,"")</f>
        <v/>
      </c>
      <c r="BD191" t="str">
        <f>IF(BL191&lt;&gt;"",MAX(BD$3:BD190)+1,"")</f>
        <v/>
      </c>
      <c r="BE191" t="str">
        <f>IF(BM191&lt;&gt;"",MAX(BE$3:BE190)+1,"")</f>
        <v/>
      </c>
      <c r="BF191" t="str">
        <f>IF(BN191&lt;&gt;"",MAX(BF$3:BF190)+1,"")</f>
        <v/>
      </c>
      <c r="BG191" t="str">
        <f>IF(BO191&lt;&gt;"",MAX(BG$3:BG190)+1,"")</f>
        <v/>
      </c>
      <c r="BH191" t="str">
        <f>IF(BP191&lt;&gt;"",MAX(BH$3:BH190)+1,"")</f>
        <v/>
      </c>
      <c r="BI191" t="str">
        <f>IF(BQ191&lt;&gt;"",MAX(BI$3:BI190)+1,"")</f>
        <v/>
      </c>
      <c r="BK191" t="str">
        <f>IF(B191&lt;&gt;"",IF(COUNTIF(BK$3:BK190,B191)&gt;0,"",B191),"")</f>
        <v/>
      </c>
      <c r="BL191" t="str">
        <f>IF(C191&lt;&gt;"",IF(COUNTIF(BL$3:BL190,C191)&gt;0,"",C191),"")</f>
        <v/>
      </c>
      <c r="BM191" t="str">
        <f>IF(D191&lt;&gt;"",IF(COUNTIF(BM$3:BM190,D191)&gt;0,"",D191),"")</f>
        <v/>
      </c>
      <c r="BN191" t="str">
        <f>IF(E191&lt;&gt;"",IF(COUNTIF(BN$3:BN190,E191)&gt;0,"",E191),"")</f>
        <v/>
      </c>
      <c r="BO191" t="str">
        <f>IF(F191&lt;&gt;"",IF(COUNTIF(BO$3:BO190,F191)&gt;0,"",F191),"")</f>
        <v/>
      </c>
      <c r="BP191" t="str">
        <f>IF(G191&lt;&gt;"",IF(COUNTIF(BP$3:BP190,G191)&gt;0,"",G191),"")</f>
        <v/>
      </c>
      <c r="BQ191" t="str">
        <f>IF(H191&lt;&gt;"",IF(COUNTIF(BQ$3:BQ190,H191)&gt;0,"",H191),"")</f>
        <v/>
      </c>
    </row>
    <row r="192" spans="1:69" x14ac:dyDescent="0.2">
      <c r="A192" s="342" t="str">
        <f t="shared" si="61"/>
        <v/>
      </c>
      <c r="B192" s="345"/>
      <c r="C192" s="345"/>
      <c r="D192" s="345"/>
      <c r="E192" s="345"/>
      <c r="F192" s="345"/>
      <c r="G192" s="345"/>
      <c r="H192" s="345"/>
      <c r="I192" s="533"/>
      <c r="J192" s="516"/>
      <c r="K192" s="516"/>
      <c r="L192" s="531"/>
      <c r="M192" s="534"/>
      <c r="O192">
        <f t="shared" si="58"/>
        <v>190</v>
      </c>
      <c r="P192" s="375" t="str">
        <f t="shared" si="59"/>
        <v/>
      </c>
      <c r="Q192" s="375" t="str">
        <f t="shared" si="46"/>
        <v/>
      </c>
      <c r="R192" s="375" t="str">
        <f t="shared" si="47"/>
        <v/>
      </c>
      <c r="S192" s="375" t="str">
        <f t="shared" si="62"/>
        <v/>
      </c>
      <c r="T192" s="375" t="str">
        <f t="shared" si="48"/>
        <v/>
      </c>
      <c r="U192" s="375" t="str">
        <f t="shared" si="49"/>
        <v/>
      </c>
      <c r="V192" s="375" t="str">
        <f t="shared" si="50"/>
        <v/>
      </c>
      <c r="X192" t="str">
        <f>IF(AF192&lt;&gt;"",MAX(X$3:X191)+1,"")</f>
        <v/>
      </c>
      <c r="Y192" t="str">
        <f>IF(AG192&lt;&gt;"",MAX(Y$3:Y191)+1,"")</f>
        <v/>
      </c>
      <c r="Z192" t="str">
        <f>IF(AH192&lt;&gt;"",MAX(Z$3:Z191)+1,"")</f>
        <v/>
      </c>
      <c r="AA192" t="str">
        <f>IF(AI192&lt;&gt;"",MAX(AA$3:AA191)+1,"")</f>
        <v/>
      </c>
      <c r="AB192" t="str">
        <f>IF(AJ192&lt;&gt;"",MAX(AB$3:AB191)+1,"")</f>
        <v/>
      </c>
      <c r="AC192" t="str">
        <f>IF(AK192&lt;&gt;"",MAX(AC$3:AC191)+1,"")</f>
        <v/>
      </c>
      <c r="AD192" t="str">
        <f>IF(AL192&lt;&gt;"",MAX(AD$3:AD191)+1,"")</f>
        <v/>
      </c>
      <c r="AF192" t="str">
        <f>IF(B192="","",IF(COUNTIF(AF$3:$AI191,B192)=0,B192,""))</f>
        <v/>
      </c>
      <c r="AG192" t="str">
        <f>IF(C192&lt;&gt;"",IF(B192="","",IF($B192='Determinazione classe'!$D$55,IF(COUNTIF(AG$3:$AG191,$C192)=0,$C192,""),"")),"")</f>
        <v/>
      </c>
      <c r="AH192" t="str">
        <f>IF(D192&lt;&gt;"",IF(B192="","",IF(AND($B192='Determinazione classe'!$D$55,$C192='Determinazione classe'!$D$56),IF(COUNTIF(AH$3:AH191,$D192)=0,$D192,""),"")),"")</f>
        <v/>
      </c>
      <c r="AI192" t="str">
        <f>IF(E192&lt;&gt;"",IF(B192="","",IF(AND($B192='Determinazione classe'!$D$55,$C192='Determinazione classe'!$D$56,$D192='Determinazione classe'!$D$57),IF(COUNTIF(AI$3:AI191,$E192)=0,$E192,""),"")),"")</f>
        <v/>
      </c>
      <c r="AJ192" t="str">
        <f>IF(F192&lt;&gt;"",IF(B192="","",IF(AND($B192='Determinazione classe'!$D$55,$C192='Determinazione classe'!$D$56,$D192='Determinazione classe'!$D$57,$E192='Determinazione classe'!$D$58),IF(COUNTIF(AJ$3:AJ191,$F192)=0,$F192,""),"")),"")</f>
        <v/>
      </c>
      <c r="AK192" t="str">
        <f>IF(G192&lt;&gt;"",IF(B192="","",IF(AND($B192='Determinazione classe'!$D$55,$C192='Determinazione classe'!$D$56,$D192='Determinazione classe'!$D$57,$E192='Determinazione classe'!$D$58,$F192='Determinazione classe'!$D$59),IF(COUNTIF(AK$3:AK191,$G192)=0,$G192,""),"")),"")</f>
        <v/>
      </c>
      <c r="AL192" t="str">
        <f>IF(H192&lt;&gt;"",IF(B192="","",IF(AND($B192='Determinazione classe'!$D$55,$C192='Determinazione classe'!$D$56,$D192='Determinazione classe'!$D$57,$E192='Determinazione classe'!$D$58,$F192='Determinazione classe'!$D$59,$G192='Determinazione classe'!$D$60),IF(COUNTIF(AL$3:AL191,$H192)=0,$H192,""),"")),"")</f>
        <v/>
      </c>
      <c r="AR192">
        <f t="shared" si="60"/>
        <v>190</v>
      </c>
      <c r="AS192" s="375" t="str">
        <f t="shared" si="51"/>
        <v/>
      </c>
      <c r="AT192" s="375" t="str">
        <f t="shared" si="52"/>
        <v/>
      </c>
      <c r="AU192" s="375" t="str">
        <f t="shared" si="53"/>
        <v/>
      </c>
      <c r="AV192" s="375" t="str">
        <f t="shared" si="54"/>
        <v/>
      </c>
      <c r="AW192" s="375" t="str">
        <f t="shared" si="55"/>
        <v/>
      </c>
      <c r="AX192" s="375" t="str">
        <f t="shared" si="56"/>
        <v/>
      </c>
      <c r="AY192" s="375" t="str">
        <f t="shared" si="57"/>
        <v/>
      </c>
      <c r="BC192" t="str">
        <f>IF(BK192&lt;&gt;"",MAX(BC$3:BC191)+1,"")</f>
        <v/>
      </c>
      <c r="BD192" t="str">
        <f>IF(BL192&lt;&gt;"",MAX(BD$3:BD191)+1,"")</f>
        <v/>
      </c>
      <c r="BE192" t="str">
        <f>IF(BM192&lt;&gt;"",MAX(BE$3:BE191)+1,"")</f>
        <v/>
      </c>
      <c r="BF192" t="str">
        <f>IF(BN192&lt;&gt;"",MAX(BF$3:BF191)+1,"")</f>
        <v/>
      </c>
      <c r="BG192" t="str">
        <f>IF(BO192&lt;&gt;"",MAX(BG$3:BG191)+1,"")</f>
        <v/>
      </c>
      <c r="BH192" t="str">
        <f>IF(BP192&lt;&gt;"",MAX(BH$3:BH191)+1,"")</f>
        <v/>
      </c>
      <c r="BI192" t="str">
        <f>IF(BQ192&lt;&gt;"",MAX(BI$3:BI191)+1,"")</f>
        <v/>
      </c>
      <c r="BK192" t="str">
        <f>IF(B192&lt;&gt;"",IF(COUNTIF(BK$3:BK191,B192)&gt;0,"",B192),"")</f>
        <v/>
      </c>
      <c r="BL192" t="str">
        <f>IF(C192&lt;&gt;"",IF(COUNTIF(BL$3:BL191,C192)&gt;0,"",C192),"")</f>
        <v/>
      </c>
      <c r="BM192" t="str">
        <f>IF(D192&lt;&gt;"",IF(COUNTIF(BM$3:BM191,D192)&gt;0,"",D192),"")</f>
        <v/>
      </c>
      <c r="BN192" t="str">
        <f>IF(E192&lt;&gt;"",IF(COUNTIF(BN$3:BN191,E192)&gt;0,"",E192),"")</f>
        <v/>
      </c>
      <c r="BO192" t="str">
        <f>IF(F192&lt;&gt;"",IF(COUNTIF(BO$3:BO191,F192)&gt;0,"",F192),"")</f>
        <v/>
      </c>
      <c r="BP192" t="str">
        <f>IF(G192&lt;&gt;"",IF(COUNTIF(BP$3:BP191,G192)&gt;0,"",G192),"")</f>
        <v/>
      </c>
      <c r="BQ192" t="str">
        <f>IF(H192&lt;&gt;"",IF(COUNTIF(BQ$3:BQ191,H192)&gt;0,"",H192),"")</f>
        <v/>
      </c>
    </row>
    <row r="193" spans="1:69" x14ac:dyDescent="0.2">
      <c r="A193" s="342" t="str">
        <f t="shared" si="61"/>
        <v/>
      </c>
      <c r="B193" s="345"/>
      <c r="C193" s="345"/>
      <c r="D193" s="345"/>
      <c r="E193" s="345"/>
      <c r="F193" s="345"/>
      <c r="G193" s="345"/>
      <c r="H193" s="345"/>
      <c r="I193" s="533"/>
      <c r="J193" s="516"/>
      <c r="K193" s="516"/>
      <c r="L193" s="531"/>
      <c r="M193" s="534"/>
      <c r="O193">
        <f t="shared" si="58"/>
        <v>191</v>
      </c>
      <c r="P193" s="375" t="str">
        <f t="shared" si="59"/>
        <v/>
      </c>
      <c r="Q193" s="375" t="str">
        <f t="shared" si="46"/>
        <v/>
      </c>
      <c r="R193" s="375" t="str">
        <f t="shared" si="47"/>
        <v/>
      </c>
      <c r="S193" s="375" t="str">
        <f t="shared" si="62"/>
        <v/>
      </c>
      <c r="T193" s="375" t="str">
        <f t="shared" si="48"/>
        <v/>
      </c>
      <c r="U193" s="375" t="str">
        <f t="shared" si="49"/>
        <v/>
      </c>
      <c r="V193" s="375" t="str">
        <f t="shared" si="50"/>
        <v/>
      </c>
      <c r="X193" t="str">
        <f>IF(AF193&lt;&gt;"",MAX(X$3:X192)+1,"")</f>
        <v/>
      </c>
      <c r="Y193" t="str">
        <f>IF(AG193&lt;&gt;"",MAX(Y$3:Y192)+1,"")</f>
        <v/>
      </c>
      <c r="Z193" t="str">
        <f>IF(AH193&lt;&gt;"",MAX(Z$3:Z192)+1,"")</f>
        <v/>
      </c>
      <c r="AA193" t="str">
        <f>IF(AI193&lt;&gt;"",MAX(AA$3:AA192)+1,"")</f>
        <v/>
      </c>
      <c r="AB193" t="str">
        <f>IF(AJ193&lt;&gt;"",MAX(AB$3:AB192)+1,"")</f>
        <v/>
      </c>
      <c r="AC193" t="str">
        <f>IF(AK193&lt;&gt;"",MAX(AC$3:AC192)+1,"")</f>
        <v/>
      </c>
      <c r="AD193" t="str">
        <f>IF(AL193&lt;&gt;"",MAX(AD$3:AD192)+1,"")</f>
        <v/>
      </c>
      <c r="AF193" t="str">
        <f>IF(B193="","",IF(COUNTIF(AF$3:$AI192,B193)=0,B193,""))</f>
        <v/>
      </c>
      <c r="AG193" t="str">
        <f>IF(C193&lt;&gt;"",IF(B193="","",IF($B193='Determinazione classe'!$D$55,IF(COUNTIF(AG$3:$AG192,$C193)=0,$C193,""),"")),"")</f>
        <v/>
      </c>
      <c r="AH193" t="str">
        <f>IF(D193&lt;&gt;"",IF(B193="","",IF(AND($B193='Determinazione classe'!$D$55,$C193='Determinazione classe'!$D$56),IF(COUNTIF(AH$3:AH192,$D193)=0,$D193,""),"")),"")</f>
        <v/>
      </c>
      <c r="AI193" t="str">
        <f>IF(E193&lt;&gt;"",IF(B193="","",IF(AND($B193='Determinazione classe'!$D$55,$C193='Determinazione classe'!$D$56,$D193='Determinazione classe'!$D$57),IF(COUNTIF(AI$3:AI192,$E193)=0,$E193,""),"")),"")</f>
        <v/>
      </c>
      <c r="AJ193" t="str">
        <f>IF(F193&lt;&gt;"",IF(B193="","",IF(AND($B193='Determinazione classe'!$D$55,$C193='Determinazione classe'!$D$56,$D193='Determinazione classe'!$D$57,$E193='Determinazione classe'!$D$58),IF(COUNTIF(AJ$3:AJ192,$F193)=0,$F193,""),"")),"")</f>
        <v/>
      </c>
      <c r="AK193" t="str">
        <f>IF(G193&lt;&gt;"",IF(B193="","",IF(AND($B193='Determinazione classe'!$D$55,$C193='Determinazione classe'!$D$56,$D193='Determinazione classe'!$D$57,$E193='Determinazione classe'!$D$58,$F193='Determinazione classe'!$D$59),IF(COUNTIF(AK$3:AK192,$G193)=0,$G193,""),"")),"")</f>
        <v/>
      </c>
      <c r="AL193" t="str">
        <f>IF(H193&lt;&gt;"",IF(B193="","",IF(AND($B193='Determinazione classe'!$D$55,$C193='Determinazione classe'!$D$56,$D193='Determinazione classe'!$D$57,$E193='Determinazione classe'!$D$58,$F193='Determinazione classe'!$D$59,$G193='Determinazione classe'!$D$60),IF(COUNTIF(AL$3:AL192,$H193)=0,$H193,""),"")),"")</f>
        <v/>
      </c>
      <c r="AR193">
        <f t="shared" si="60"/>
        <v>191</v>
      </c>
      <c r="AS193" s="375" t="str">
        <f t="shared" si="51"/>
        <v/>
      </c>
      <c r="AT193" s="375" t="str">
        <f t="shared" si="52"/>
        <v/>
      </c>
      <c r="AU193" s="375" t="str">
        <f t="shared" si="53"/>
        <v/>
      </c>
      <c r="AV193" s="375" t="str">
        <f t="shared" si="54"/>
        <v/>
      </c>
      <c r="AW193" s="375" t="str">
        <f t="shared" si="55"/>
        <v/>
      </c>
      <c r="AX193" s="375" t="str">
        <f t="shared" si="56"/>
        <v/>
      </c>
      <c r="AY193" s="375" t="str">
        <f t="shared" si="57"/>
        <v/>
      </c>
      <c r="BC193" t="str">
        <f>IF(BK193&lt;&gt;"",MAX(BC$3:BC192)+1,"")</f>
        <v/>
      </c>
      <c r="BD193" t="str">
        <f>IF(BL193&lt;&gt;"",MAX(BD$3:BD192)+1,"")</f>
        <v/>
      </c>
      <c r="BE193" t="str">
        <f>IF(BM193&lt;&gt;"",MAX(BE$3:BE192)+1,"")</f>
        <v/>
      </c>
      <c r="BF193" t="str">
        <f>IF(BN193&lt;&gt;"",MAX(BF$3:BF192)+1,"")</f>
        <v/>
      </c>
      <c r="BG193" t="str">
        <f>IF(BO193&lt;&gt;"",MAX(BG$3:BG192)+1,"")</f>
        <v/>
      </c>
      <c r="BH193" t="str">
        <f>IF(BP193&lt;&gt;"",MAX(BH$3:BH192)+1,"")</f>
        <v/>
      </c>
      <c r="BI193" t="str">
        <f>IF(BQ193&lt;&gt;"",MAX(BI$3:BI192)+1,"")</f>
        <v/>
      </c>
      <c r="BK193" t="str">
        <f>IF(B193&lt;&gt;"",IF(COUNTIF(BK$3:BK192,B193)&gt;0,"",B193),"")</f>
        <v/>
      </c>
      <c r="BL193" t="str">
        <f>IF(C193&lt;&gt;"",IF(COUNTIF(BL$3:BL192,C193)&gt;0,"",C193),"")</f>
        <v/>
      </c>
      <c r="BM193" t="str">
        <f>IF(D193&lt;&gt;"",IF(COUNTIF(BM$3:BM192,D193)&gt;0,"",D193),"")</f>
        <v/>
      </c>
      <c r="BN193" t="str">
        <f>IF(E193&lt;&gt;"",IF(COUNTIF(BN$3:BN192,E193)&gt;0,"",E193),"")</f>
        <v/>
      </c>
      <c r="BO193" t="str">
        <f>IF(F193&lt;&gt;"",IF(COUNTIF(BO$3:BO192,F193)&gt;0,"",F193),"")</f>
        <v/>
      </c>
      <c r="BP193" t="str">
        <f>IF(G193&lt;&gt;"",IF(COUNTIF(BP$3:BP192,G193)&gt;0,"",G193),"")</f>
        <v/>
      </c>
      <c r="BQ193" t="str">
        <f>IF(H193&lt;&gt;"",IF(COUNTIF(BQ$3:BQ192,H193)&gt;0,"",H193),"")</f>
        <v/>
      </c>
    </row>
    <row r="194" spans="1:69" x14ac:dyDescent="0.2">
      <c r="A194" s="342" t="str">
        <f t="shared" si="61"/>
        <v/>
      </c>
      <c r="B194" s="345"/>
      <c r="C194" s="345"/>
      <c r="D194" s="345"/>
      <c r="E194" s="345"/>
      <c r="F194" s="345"/>
      <c r="G194" s="345"/>
      <c r="H194" s="345"/>
      <c r="I194" s="533"/>
      <c r="J194" s="516"/>
      <c r="K194" s="516"/>
      <c r="L194" s="531"/>
      <c r="M194" s="534"/>
      <c r="O194">
        <f t="shared" si="58"/>
        <v>192</v>
      </c>
      <c r="P194" s="375" t="str">
        <f t="shared" si="59"/>
        <v/>
      </c>
      <c r="Q194" s="375" t="str">
        <f t="shared" si="46"/>
        <v/>
      </c>
      <c r="R194" s="375" t="str">
        <f t="shared" si="47"/>
        <v/>
      </c>
      <c r="S194" s="375" t="str">
        <f t="shared" si="62"/>
        <v/>
      </c>
      <c r="T194" s="375" t="str">
        <f t="shared" si="48"/>
        <v/>
      </c>
      <c r="U194" s="375" t="str">
        <f t="shared" si="49"/>
        <v/>
      </c>
      <c r="V194" s="375" t="str">
        <f t="shared" si="50"/>
        <v/>
      </c>
      <c r="X194" t="str">
        <f>IF(AF194&lt;&gt;"",MAX(X$3:X193)+1,"")</f>
        <v/>
      </c>
      <c r="Y194" t="str">
        <f>IF(AG194&lt;&gt;"",MAX(Y$3:Y193)+1,"")</f>
        <v/>
      </c>
      <c r="Z194" t="str">
        <f>IF(AH194&lt;&gt;"",MAX(Z$3:Z193)+1,"")</f>
        <v/>
      </c>
      <c r="AA194" t="str">
        <f>IF(AI194&lt;&gt;"",MAX(AA$3:AA193)+1,"")</f>
        <v/>
      </c>
      <c r="AB194" t="str">
        <f>IF(AJ194&lt;&gt;"",MAX(AB$3:AB193)+1,"")</f>
        <v/>
      </c>
      <c r="AC194" t="str">
        <f>IF(AK194&lt;&gt;"",MAX(AC$3:AC193)+1,"")</f>
        <v/>
      </c>
      <c r="AD194" t="str">
        <f>IF(AL194&lt;&gt;"",MAX(AD$3:AD193)+1,"")</f>
        <v/>
      </c>
      <c r="AF194" t="str">
        <f>IF(B194="","",IF(COUNTIF(AF$3:$AI193,B194)=0,B194,""))</f>
        <v/>
      </c>
      <c r="AG194" t="str">
        <f>IF(C194&lt;&gt;"",IF(B194="","",IF($B194='Determinazione classe'!$D$55,IF(COUNTIF(AG$3:$AG193,$C194)=0,$C194,""),"")),"")</f>
        <v/>
      </c>
      <c r="AH194" t="str">
        <f>IF(D194&lt;&gt;"",IF(B194="","",IF(AND($B194='Determinazione classe'!$D$55,$C194='Determinazione classe'!$D$56),IF(COUNTIF(AH$3:AH193,$D194)=0,$D194,""),"")),"")</f>
        <v/>
      </c>
      <c r="AI194" t="str">
        <f>IF(E194&lt;&gt;"",IF(B194="","",IF(AND($B194='Determinazione classe'!$D$55,$C194='Determinazione classe'!$D$56,$D194='Determinazione classe'!$D$57),IF(COUNTIF(AI$3:AI193,$E194)=0,$E194,""),"")),"")</f>
        <v/>
      </c>
      <c r="AJ194" t="str">
        <f>IF(F194&lt;&gt;"",IF(B194="","",IF(AND($B194='Determinazione classe'!$D$55,$C194='Determinazione classe'!$D$56,$D194='Determinazione classe'!$D$57,$E194='Determinazione classe'!$D$58),IF(COUNTIF(AJ$3:AJ193,$F194)=0,$F194,""),"")),"")</f>
        <v/>
      </c>
      <c r="AK194" t="str">
        <f>IF(G194&lt;&gt;"",IF(B194="","",IF(AND($B194='Determinazione classe'!$D$55,$C194='Determinazione classe'!$D$56,$D194='Determinazione classe'!$D$57,$E194='Determinazione classe'!$D$58,$F194='Determinazione classe'!$D$59),IF(COUNTIF(AK$3:AK193,$G194)=0,$G194,""),"")),"")</f>
        <v/>
      </c>
      <c r="AL194" t="str">
        <f>IF(H194&lt;&gt;"",IF(B194="","",IF(AND($B194='Determinazione classe'!$D$55,$C194='Determinazione classe'!$D$56,$D194='Determinazione classe'!$D$57,$E194='Determinazione classe'!$D$58,$F194='Determinazione classe'!$D$59,$G194='Determinazione classe'!$D$60),IF(COUNTIF(AL$3:AL193,$H194)=0,$H194,""),"")),"")</f>
        <v/>
      </c>
      <c r="AR194">
        <f t="shared" si="60"/>
        <v>192</v>
      </c>
      <c r="AS194" s="375" t="str">
        <f t="shared" si="51"/>
        <v/>
      </c>
      <c r="AT194" s="375" t="str">
        <f t="shared" si="52"/>
        <v/>
      </c>
      <c r="AU194" s="375" t="str">
        <f t="shared" si="53"/>
        <v/>
      </c>
      <c r="AV194" s="375" t="str">
        <f t="shared" si="54"/>
        <v/>
      </c>
      <c r="AW194" s="375" t="str">
        <f t="shared" si="55"/>
        <v/>
      </c>
      <c r="AX194" s="375" t="str">
        <f t="shared" si="56"/>
        <v/>
      </c>
      <c r="AY194" s="375" t="str">
        <f t="shared" si="57"/>
        <v/>
      </c>
      <c r="BC194" t="str">
        <f>IF(BK194&lt;&gt;"",MAX(BC$3:BC193)+1,"")</f>
        <v/>
      </c>
      <c r="BD194" t="str">
        <f>IF(BL194&lt;&gt;"",MAX(BD$3:BD193)+1,"")</f>
        <v/>
      </c>
      <c r="BE194" t="str">
        <f>IF(BM194&lt;&gt;"",MAX(BE$3:BE193)+1,"")</f>
        <v/>
      </c>
      <c r="BF194" t="str">
        <f>IF(BN194&lt;&gt;"",MAX(BF$3:BF193)+1,"")</f>
        <v/>
      </c>
      <c r="BG194" t="str">
        <f>IF(BO194&lt;&gt;"",MAX(BG$3:BG193)+1,"")</f>
        <v/>
      </c>
      <c r="BH194" t="str">
        <f>IF(BP194&lt;&gt;"",MAX(BH$3:BH193)+1,"")</f>
        <v/>
      </c>
      <c r="BI194" t="str">
        <f>IF(BQ194&lt;&gt;"",MAX(BI$3:BI193)+1,"")</f>
        <v/>
      </c>
      <c r="BK194" t="str">
        <f>IF(B194&lt;&gt;"",IF(COUNTIF(BK$3:BK193,B194)&gt;0,"",B194),"")</f>
        <v/>
      </c>
      <c r="BL194" t="str">
        <f>IF(C194&lt;&gt;"",IF(COUNTIF(BL$3:BL193,C194)&gt;0,"",C194),"")</f>
        <v/>
      </c>
      <c r="BM194" t="str">
        <f>IF(D194&lt;&gt;"",IF(COUNTIF(BM$3:BM193,D194)&gt;0,"",D194),"")</f>
        <v/>
      </c>
      <c r="BN194" t="str">
        <f>IF(E194&lt;&gt;"",IF(COUNTIF(BN$3:BN193,E194)&gt;0,"",E194),"")</f>
        <v/>
      </c>
      <c r="BO194" t="str">
        <f>IF(F194&lt;&gt;"",IF(COUNTIF(BO$3:BO193,F194)&gt;0,"",F194),"")</f>
        <v/>
      </c>
      <c r="BP194" t="str">
        <f>IF(G194&lt;&gt;"",IF(COUNTIF(BP$3:BP193,G194)&gt;0,"",G194),"")</f>
        <v/>
      </c>
      <c r="BQ194" t="str">
        <f>IF(H194&lt;&gt;"",IF(COUNTIF(BQ$3:BQ193,H194)&gt;0,"",H194),"")</f>
        <v/>
      </c>
    </row>
    <row r="195" spans="1:69" x14ac:dyDescent="0.2">
      <c r="A195" s="342" t="str">
        <f t="shared" si="61"/>
        <v/>
      </c>
      <c r="B195" s="345"/>
      <c r="C195" s="345"/>
      <c r="D195" s="345"/>
      <c r="E195" s="345"/>
      <c r="F195" s="345"/>
      <c r="G195" s="345"/>
      <c r="H195" s="345"/>
      <c r="I195" s="533"/>
      <c r="J195" s="516"/>
      <c r="K195" s="516"/>
      <c r="L195" s="531"/>
      <c r="M195" s="534"/>
      <c r="O195">
        <f t="shared" si="58"/>
        <v>193</v>
      </c>
      <c r="P195" s="375" t="str">
        <f t="shared" si="59"/>
        <v/>
      </c>
      <c r="Q195" s="375" t="str">
        <f t="shared" si="46"/>
        <v/>
      </c>
      <c r="R195" s="375" t="str">
        <f t="shared" si="47"/>
        <v/>
      </c>
      <c r="S195" s="375" t="str">
        <f t="shared" si="62"/>
        <v/>
      </c>
      <c r="T195" s="375" t="str">
        <f t="shared" si="48"/>
        <v/>
      </c>
      <c r="U195" s="375" t="str">
        <f t="shared" si="49"/>
        <v/>
      </c>
      <c r="V195" s="375" t="str">
        <f t="shared" si="50"/>
        <v/>
      </c>
      <c r="X195" t="str">
        <f>IF(AF195&lt;&gt;"",MAX(X$3:X194)+1,"")</f>
        <v/>
      </c>
      <c r="Y195" t="str">
        <f>IF(AG195&lt;&gt;"",MAX(Y$3:Y194)+1,"")</f>
        <v/>
      </c>
      <c r="Z195" t="str">
        <f>IF(AH195&lt;&gt;"",MAX(Z$3:Z194)+1,"")</f>
        <v/>
      </c>
      <c r="AA195" t="str">
        <f>IF(AI195&lt;&gt;"",MAX(AA$3:AA194)+1,"")</f>
        <v/>
      </c>
      <c r="AB195" t="str">
        <f>IF(AJ195&lt;&gt;"",MAX(AB$3:AB194)+1,"")</f>
        <v/>
      </c>
      <c r="AC195" t="str">
        <f>IF(AK195&lt;&gt;"",MAX(AC$3:AC194)+1,"")</f>
        <v/>
      </c>
      <c r="AD195" t="str">
        <f>IF(AL195&lt;&gt;"",MAX(AD$3:AD194)+1,"")</f>
        <v/>
      </c>
      <c r="AF195" t="str">
        <f>IF(B195="","",IF(COUNTIF(AF$3:$AI194,B195)=0,B195,""))</f>
        <v/>
      </c>
      <c r="AG195" t="str">
        <f>IF(C195&lt;&gt;"",IF(B195="","",IF($B195='Determinazione classe'!$D$55,IF(COUNTIF(AG$3:$AG194,$C195)=0,$C195,""),"")),"")</f>
        <v/>
      </c>
      <c r="AH195" t="str">
        <f>IF(D195&lt;&gt;"",IF(B195="","",IF(AND($B195='Determinazione classe'!$D$55,$C195='Determinazione classe'!$D$56),IF(COUNTIF(AH$3:AH194,$D195)=0,$D195,""),"")),"")</f>
        <v/>
      </c>
      <c r="AI195" t="str">
        <f>IF(E195&lt;&gt;"",IF(B195="","",IF(AND($B195='Determinazione classe'!$D$55,$C195='Determinazione classe'!$D$56,$D195='Determinazione classe'!$D$57),IF(COUNTIF(AI$3:AI194,$E195)=0,$E195,""),"")),"")</f>
        <v/>
      </c>
      <c r="AJ195" t="str">
        <f>IF(F195&lt;&gt;"",IF(B195="","",IF(AND($B195='Determinazione classe'!$D$55,$C195='Determinazione classe'!$D$56,$D195='Determinazione classe'!$D$57,$E195='Determinazione classe'!$D$58),IF(COUNTIF(AJ$3:AJ194,$F195)=0,$F195,""),"")),"")</f>
        <v/>
      </c>
      <c r="AK195" t="str">
        <f>IF(G195&lt;&gt;"",IF(B195="","",IF(AND($B195='Determinazione classe'!$D$55,$C195='Determinazione classe'!$D$56,$D195='Determinazione classe'!$D$57,$E195='Determinazione classe'!$D$58,$F195='Determinazione classe'!$D$59),IF(COUNTIF(AK$3:AK194,$G195)=0,$G195,""),"")),"")</f>
        <v/>
      </c>
      <c r="AL195" t="str">
        <f>IF(H195&lt;&gt;"",IF(B195="","",IF(AND($B195='Determinazione classe'!$D$55,$C195='Determinazione classe'!$D$56,$D195='Determinazione classe'!$D$57,$E195='Determinazione classe'!$D$58,$F195='Determinazione classe'!$D$59,$G195='Determinazione classe'!$D$60),IF(COUNTIF(AL$3:AL194,$H195)=0,$H195,""),"")),"")</f>
        <v/>
      </c>
      <c r="AR195">
        <f t="shared" si="60"/>
        <v>193</v>
      </c>
      <c r="AS195" s="375" t="str">
        <f t="shared" si="51"/>
        <v/>
      </c>
      <c r="AT195" s="375" t="str">
        <f t="shared" si="52"/>
        <v/>
      </c>
      <c r="AU195" s="375" t="str">
        <f t="shared" si="53"/>
        <v/>
      </c>
      <c r="AV195" s="375" t="str">
        <f t="shared" si="54"/>
        <v/>
      </c>
      <c r="AW195" s="375" t="str">
        <f t="shared" si="55"/>
        <v/>
      </c>
      <c r="AX195" s="375" t="str">
        <f t="shared" si="56"/>
        <v/>
      </c>
      <c r="AY195" s="375" t="str">
        <f t="shared" si="57"/>
        <v/>
      </c>
      <c r="BC195" t="str">
        <f>IF(BK195&lt;&gt;"",MAX(BC$3:BC194)+1,"")</f>
        <v/>
      </c>
      <c r="BD195" t="str">
        <f>IF(BL195&lt;&gt;"",MAX(BD$3:BD194)+1,"")</f>
        <v/>
      </c>
      <c r="BE195" t="str">
        <f>IF(BM195&lt;&gt;"",MAX(BE$3:BE194)+1,"")</f>
        <v/>
      </c>
      <c r="BF195" t="str">
        <f>IF(BN195&lt;&gt;"",MAX(BF$3:BF194)+1,"")</f>
        <v/>
      </c>
      <c r="BG195" t="str">
        <f>IF(BO195&lt;&gt;"",MAX(BG$3:BG194)+1,"")</f>
        <v/>
      </c>
      <c r="BH195" t="str">
        <f>IF(BP195&lt;&gt;"",MAX(BH$3:BH194)+1,"")</f>
        <v/>
      </c>
      <c r="BI195" t="str">
        <f>IF(BQ195&lt;&gt;"",MAX(BI$3:BI194)+1,"")</f>
        <v/>
      </c>
      <c r="BK195" t="str">
        <f>IF(B195&lt;&gt;"",IF(COUNTIF(BK$3:BK194,B195)&gt;0,"",B195),"")</f>
        <v/>
      </c>
      <c r="BL195" t="str">
        <f>IF(C195&lt;&gt;"",IF(COUNTIF(BL$3:BL194,C195)&gt;0,"",C195),"")</f>
        <v/>
      </c>
      <c r="BM195" t="str">
        <f>IF(D195&lt;&gt;"",IF(COUNTIF(BM$3:BM194,D195)&gt;0,"",D195),"")</f>
        <v/>
      </c>
      <c r="BN195" t="str">
        <f>IF(E195&lt;&gt;"",IF(COUNTIF(BN$3:BN194,E195)&gt;0,"",E195),"")</f>
        <v/>
      </c>
      <c r="BO195" t="str">
        <f>IF(F195&lt;&gt;"",IF(COUNTIF(BO$3:BO194,F195)&gt;0,"",F195),"")</f>
        <v/>
      </c>
      <c r="BP195" t="str">
        <f>IF(G195&lt;&gt;"",IF(COUNTIF(BP$3:BP194,G195)&gt;0,"",G195),"")</f>
        <v/>
      </c>
      <c r="BQ195" t="str">
        <f>IF(H195&lt;&gt;"",IF(COUNTIF(BQ$3:BQ194,H195)&gt;0,"",H195),"")</f>
        <v/>
      </c>
    </row>
    <row r="196" spans="1:69" x14ac:dyDescent="0.2">
      <c r="A196" s="342" t="str">
        <f t="shared" si="61"/>
        <v/>
      </c>
      <c r="B196" s="345"/>
      <c r="C196" s="345"/>
      <c r="D196" s="345"/>
      <c r="E196" s="345"/>
      <c r="F196" s="345"/>
      <c r="G196" s="345"/>
      <c r="H196" s="345"/>
      <c r="I196" s="533"/>
      <c r="J196" s="516"/>
      <c r="K196" s="516"/>
      <c r="L196" s="531"/>
      <c r="M196" s="534"/>
      <c r="O196">
        <f t="shared" si="58"/>
        <v>194</v>
      </c>
      <c r="P196" s="375" t="str">
        <f t="shared" si="59"/>
        <v/>
      </c>
      <c r="Q196" s="375" t="str">
        <f t="shared" ref="Q196:Q259" si="63">IFERROR(VLOOKUP(O196,Y:AG,9,FALSE),"")</f>
        <v/>
      </c>
      <c r="R196" s="375" t="str">
        <f t="shared" ref="R196:R259" si="64">IFERROR(VLOOKUP(O196,Z:AH,9,FALSE),"")</f>
        <v/>
      </c>
      <c r="S196" s="375" t="str">
        <f t="shared" si="62"/>
        <v/>
      </c>
      <c r="T196" s="375" t="str">
        <f t="shared" ref="T196:T259" si="65">IFERROR(VLOOKUP($O196,AB:AJ,9,FALSE),"")</f>
        <v/>
      </c>
      <c r="U196" s="375" t="str">
        <f t="shared" ref="U196:U259" si="66">IFERROR(VLOOKUP($O196,AC:AK,9,FALSE),"")</f>
        <v/>
      </c>
      <c r="V196" s="375" t="str">
        <f t="shared" ref="V196:V259" si="67">IFERROR(VLOOKUP($O196,AD:AL,9,FALSE),"")</f>
        <v/>
      </c>
      <c r="X196" t="str">
        <f>IF(AF196&lt;&gt;"",MAX(X$3:X195)+1,"")</f>
        <v/>
      </c>
      <c r="Y196" t="str">
        <f>IF(AG196&lt;&gt;"",MAX(Y$3:Y195)+1,"")</f>
        <v/>
      </c>
      <c r="Z196" t="str">
        <f>IF(AH196&lt;&gt;"",MAX(Z$3:Z195)+1,"")</f>
        <v/>
      </c>
      <c r="AA196" t="str">
        <f>IF(AI196&lt;&gt;"",MAX(AA$3:AA195)+1,"")</f>
        <v/>
      </c>
      <c r="AB196" t="str">
        <f>IF(AJ196&lt;&gt;"",MAX(AB$3:AB195)+1,"")</f>
        <v/>
      </c>
      <c r="AC196" t="str">
        <f>IF(AK196&lt;&gt;"",MAX(AC$3:AC195)+1,"")</f>
        <v/>
      </c>
      <c r="AD196" t="str">
        <f>IF(AL196&lt;&gt;"",MAX(AD$3:AD195)+1,"")</f>
        <v/>
      </c>
      <c r="AF196" t="str">
        <f>IF(B196="","",IF(COUNTIF(AF$3:$AI195,B196)=0,B196,""))</f>
        <v/>
      </c>
      <c r="AG196" t="str">
        <f>IF(C196&lt;&gt;"",IF(B196="","",IF($B196='Determinazione classe'!$D$55,IF(COUNTIF(AG$3:$AG195,$C196)=0,$C196,""),"")),"")</f>
        <v/>
      </c>
      <c r="AH196" t="str">
        <f>IF(D196&lt;&gt;"",IF(B196="","",IF(AND($B196='Determinazione classe'!$D$55,$C196='Determinazione classe'!$D$56),IF(COUNTIF(AH$3:AH195,$D196)=0,$D196,""),"")),"")</f>
        <v/>
      </c>
      <c r="AI196" t="str">
        <f>IF(E196&lt;&gt;"",IF(B196="","",IF(AND($B196='Determinazione classe'!$D$55,$C196='Determinazione classe'!$D$56,$D196='Determinazione classe'!$D$57),IF(COUNTIF(AI$3:AI195,$E196)=0,$E196,""),"")),"")</f>
        <v/>
      </c>
      <c r="AJ196" t="str">
        <f>IF(F196&lt;&gt;"",IF(B196="","",IF(AND($B196='Determinazione classe'!$D$55,$C196='Determinazione classe'!$D$56,$D196='Determinazione classe'!$D$57,$E196='Determinazione classe'!$D$58),IF(COUNTIF(AJ$3:AJ195,$F196)=0,$F196,""),"")),"")</f>
        <v/>
      </c>
      <c r="AK196" t="str">
        <f>IF(G196&lt;&gt;"",IF(B196="","",IF(AND($B196='Determinazione classe'!$D$55,$C196='Determinazione classe'!$D$56,$D196='Determinazione classe'!$D$57,$E196='Determinazione classe'!$D$58,$F196='Determinazione classe'!$D$59),IF(COUNTIF(AK$3:AK195,$G196)=0,$G196,""),"")),"")</f>
        <v/>
      </c>
      <c r="AL196" t="str">
        <f>IF(H196&lt;&gt;"",IF(B196="","",IF(AND($B196='Determinazione classe'!$D$55,$C196='Determinazione classe'!$D$56,$D196='Determinazione classe'!$D$57,$E196='Determinazione classe'!$D$58,$F196='Determinazione classe'!$D$59,$G196='Determinazione classe'!$D$60),IF(COUNTIF(AL$3:AL195,$H196)=0,$H196,""),"")),"")</f>
        <v/>
      </c>
      <c r="AR196">
        <f t="shared" si="60"/>
        <v>194</v>
      </c>
      <c r="AS196" s="375" t="str">
        <f t="shared" ref="AS196:AS259" si="68">IFERROR(VLOOKUP(AR196,BC:BK,9,FALSE),"")</f>
        <v/>
      </c>
      <c r="AT196" s="375" t="str">
        <f t="shared" ref="AT196:AT259" si="69">IFERROR(VLOOKUP($O196,BD:BL,9,FALSE),"")</f>
        <v/>
      </c>
      <c r="AU196" s="375" t="str">
        <f t="shared" ref="AU196:AU259" si="70">IFERROR(VLOOKUP($O196,BE:BM,9,FALSE),"")</f>
        <v/>
      </c>
      <c r="AV196" s="375" t="str">
        <f t="shared" ref="AV196:AV259" si="71">IFERROR(VLOOKUP($O196,BF:BN,9,FALSE),"")</f>
        <v/>
      </c>
      <c r="AW196" s="375" t="str">
        <f t="shared" ref="AW196:AW259" si="72">IFERROR(VLOOKUP($O196,BG:BO,9,FALSE),"")</f>
        <v/>
      </c>
      <c r="AX196" s="375" t="str">
        <f t="shared" ref="AX196:AX259" si="73">IFERROR(VLOOKUP($O196,BH:BP,9,FALSE),"")</f>
        <v/>
      </c>
      <c r="AY196" s="375" t="str">
        <f t="shared" ref="AY196:AY259" si="74">IFERROR(VLOOKUP($O196,BI:BQ,9,FALSE),"")</f>
        <v/>
      </c>
      <c r="BC196" t="str">
        <f>IF(BK196&lt;&gt;"",MAX(BC$3:BC195)+1,"")</f>
        <v/>
      </c>
      <c r="BD196" t="str">
        <f>IF(BL196&lt;&gt;"",MAX(BD$3:BD195)+1,"")</f>
        <v/>
      </c>
      <c r="BE196" t="str">
        <f>IF(BM196&lt;&gt;"",MAX(BE$3:BE195)+1,"")</f>
        <v/>
      </c>
      <c r="BF196" t="str">
        <f>IF(BN196&lt;&gt;"",MAX(BF$3:BF195)+1,"")</f>
        <v/>
      </c>
      <c r="BG196" t="str">
        <f>IF(BO196&lt;&gt;"",MAX(BG$3:BG195)+1,"")</f>
        <v/>
      </c>
      <c r="BH196" t="str">
        <f>IF(BP196&lt;&gt;"",MAX(BH$3:BH195)+1,"")</f>
        <v/>
      </c>
      <c r="BI196" t="str">
        <f>IF(BQ196&lt;&gt;"",MAX(BI$3:BI195)+1,"")</f>
        <v/>
      </c>
      <c r="BK196" t="str">
        <f>IF(B196&lt;&gt;"",IF(COUNTIF(BK$3:BK195,B196)&gt;0,"",B196),"")</f>
        <v/>
      </c>
      <c r="BL196" t="str">
        <f>IF(C196&lt;&gt;"",IF(COUNTIF(BL$3:BL195,C196)&gt;0,"",C196),"")</f>
        <v/>
      </c>
      <c r="BM196" t="str">
        <f>IF(D196&lt;&gt;"",IF(COUNTIF(BM$3:BM195,D196)&gt;0,"",D196),"")</f>
        <v/>
      </c>
      <c r="BN196" t="str">
        <f>IF(E196&lt;&gt;"",IF(COUNTIF(BN$3:BN195,E196)&gt;0,"",E196),"")</f>
        <v/>
      </c>
      <c r="BO196" t="str">
        <f>IF(F196&lt;&gt;"",IF(COUNTIF(BO$3:BO195,F196)&gt;0,"",F196),"")</f>
        <v/>
      </c>
      <c r="BP196" t="str">
        <f>IF(G196&lt;&gt;"",IF(COUNTIF(BP$3:BP195,G196)&gt;0,"",G196),"")</f>
        <v/>
      </c>
      <c r="BQ196" t="str">
        <f>IF(H196&lt;&gt;"",IF(COUNTIF(BQ$3:BQ195,H196)&gt;0,"",H196),"")</f>
        <v/>
      </c>
    </row>
    <row r="197" spans="1:69" x14ac:dyDescent="0.2">
      <c r="A197" s="342" t="str">
        <f t="shared" si="61"/>
        <v/>
      </c>
      <c r="B197" s="345"/>
      <c r="C197" s="345"/>
      <c r="D197" s="345"/>
      <c r="E197" s="345"/>
      <c r="F197" s="345"/>
      <c r="G197" s="345"/>
      <c r="H197" s="345"/>
      <c r="I197" s="533"/>
      <c r="J197" s="516"/>
      <c r="K197" s="516"/>
      <c r="L197" s="531"/>
      <c r="M197" s="534"/>
      <c r="O197">
        <f t="shared" ref="O197:O260" si="75">+O196+1</f>
        <v>195</v>
      </c>
      <c r="P197" s="375" t="str">
        <f t="shared" ref="P197:P260" si="76">IFERROR(VLOOKUP(O196,X:AF,9,FALSE),"")</f>
        <v/>
      </c>
      <c r="Q197" s="375" t="str">
        <f t="shared" si="63"/>
        <v/>
      </c>
      <c r="R197" s="375" t="str">
        <f t="shared" si="64"/>
        <v/>
      </c>
      <c r="S197" s="375" t="str">
        <f t="shared" si="62"/>
        <v/>
      </c>
      <c r="T197" s="375" t="str">
        <f t="shared" si="65"/>
        <v/>
      </c>
      <c r="U197" s="375" t="str">
        <f t="shared" si="66"/>
        <v/>
      </c>
      <c r="V197" s="375" t="str">
        <f t="shared" si="67"/>
        <v/>
      </c>
      <c r="X197" t="str">
        <f>IF(AF197&lt;&gt;"",MAX(X$3:X196)+1,"")</f>
        <v/>
      </c>
      <c r="Y197" t="str">
        <f>IF(AG197&lt;&gt;"",MAX(Y$3:Y196)+1,"")</f>
        <v/>
      </c>
      <c r="Z197" t="str">
        <f>IF(AH197&lt;&gt;"",MAX(Z$3:Z196)+1,"")</f>
        <v/>
      </c>
      <c r="AA197" t="str">
        <f>IF(AI197&lt;&gt;"",MAX(AA$3:AA196)+1,"")</f>
        <v/>
      </c>
      <c r="AB197" t="str">
        <f>IF(AJ197&lt;&gt;"",MAX(AB$3:AB196)+1,"")</f>
        <v/>
      </c>
      <c r="AC197" t="str">
        <f>IF(AK197&lt;&gt;"",MAX(AC$3:AC196)+1,"")</f>
        <v/>
      </c>
      <c r="AD197" t="str">
        <f>IF(AL197&lt;&gt;"",MAX(AD$3:AD196)+1,"")</f>
        <v/>
      </c>
      <c r="AF197" t="str">
        <f>IF(B197="","",IF(COUNTIF(AF$3:$AI196,B197)=0,B197,""))</f>
        <v/>
      </c>
      <c r="AG197" t="str">
        <f>IF(C197&lt;&gt;"",IF(B197="","",IF($B197='Determinazione classe'!$D$55,IF(COUNTIF(AG$3:$AG196,$C197)=0,$C197,""),"")),"")</f>
        <v/>
      </c>
      <c r="AH197" t="str">
        <f>IF(D197&lt;&gt;"",IF(B197="","",IF(AND($B197='Determinazione classe'!$D$55,$C197='Determinazione classe'!$D$56),IF(COUNTIF(AH$3:AH196,$D197)=0,$D197,""),"")),"")</f>
        <v/>
      </c>
      <c r="AI197" t="str">
        <f>IF(E197&lt;&gt;"",IF(B197="","",IF(AND($B197='Determinazione classe'!$D$55,$C197='Determinazione classe'!$D$56,$D197='Determinazione classe'!$D$57),IF(COUNTIF(AI$3:AI196,$E197)=0,$E197,""),"")),"")</f>
        <v/>
      </c>
      <c r="AJ197" t="str">
        <f>IF(F197&lt;&gt;"",IF(B197="","",IF(AND($B197='Determinazione classe'!$D$55,$C197='Determinazione classe'!$D$56,$D197='Determinazione classe'!$D$57,$E197='Determinazione classe'!$D$58),IF(COUNTIF(AJ$3:AJ196,$F197)=0,$F197,""),"")),"")</f>
        <v/>
      </c>
      <c r="AK197" t="str">
        <f>IF(G197&lt;&gt;"",IF(B197="","",IF(AND($B197='Determinazione classe'!$D$55,$C197='Determinazione classe'!$D$56,$D197='Determinazione classe'!$D$57,$E197='Determinazione classe'!$D$58,$F197='Determinazione classe'!$D$59),IF(COUNTIF(AK$3:AK196,$G197)=0,$G197,""),"")),"")</f>
        <v/>
      </c>
      <c r="AL197" t="str">
        <f>IF(H197&lt;&gt;"",IF(B197="","",IF(AND($B197='Determinazione classe'!$D$55,$C197='Determinazione classe'!$D$56,$D197='Determinazione classe'!$D$57,$E197='Determinazione classe'!$D$58,$F197='Determinazione classe'!$D$59,$G197='Determinazione classe'!$D$60),IF(COUNTIF(AL$3:AL196,$H197)=0,$H197,""),"")),"")</f>
        <v/>
      </c>
      <c r="AR197">
        <f t="shared" ref="AR197:AR260" si="77">+AR196+1</f>
        <v>195</v>
      </c>
      <c r="AS197" s="375" t="str">
        <f t="shared" si="68"/>
        <v/>
      </c>
      <c r="AT197" s="375" t="str">
        <f t="shared" si="69"/>
        <v/>
      </c>
      <c r="AU197" s="375" t="str">
        <f t="shared" si="70"/>
        <v/>
      </c>
      <c r="AV197" s="375" t="str">
        <f t="shared" si="71"/>
        <v/>
      </c>
      <c r="AW197" s="375" t="str">
        <f t="shared" si="72"/>
        <v/>
      </c>
      <c r="AX197" s="375" t="str">
        <f t="shared" si="73"/>
        <v/>
      </c>
      <c r="AY197" s="375" t="str">
        <f t="shared" si="74"/>
        <v/>
      </c>
      <c r="BC197" t="str">
        <f>IF(BK197&lt;&gt;"",MAX(BC$3:BC196)+1,"")</f>
        <v/>
      </c>
      <c r="BD197" t="str">
        <f>IF(BL197&lt;&gt;"",MAX(BD$3:BD196)+1,"")</f>
        <v/>
      </c>
      <c r="BE197" t="str">
        <f>IF(BM197&lt;&gt;"",MAX(BE$3:BE196)+1,"")</f>
        <v/>
      </c>
      <c r="BF197" t="str">
        <f>IF(BN197&lt;&gt;"",MAX(BF$3:BF196)+1,"")</f>
        <v/>
      </c>
      <c r="BG197" t="str">
        <f>IF(BO197&lt;&gt;"",MAX(BG$3:BG196)+1,"")</f>
        <v/>
      </c>
      <c r="BH197" t="str">
        <f>IF(BP197&lt;&gt;"",MAX(BH$3:BH196)+1,"")</f>
        <v/>
      </c>
      <c r="BI197" t="str">
        <f>IF(BQ197&lt;&gt;"",MAX(BI$3:BI196)+1,"")</f>
        <v/>
      </c>
      <c r="BK197" t="str">
        <f>IF(B197&lt;&gt;"",IF(COUNTIF(BK$3:BK196,B197)&gt;0,"",B197),"")</f>
        <v/>
      </c>
      <c r="BL197" t="str">
        <f>IF(C197&lt;&gt;"",IF(COUNTIF(BL$3:BL196,C197)&gt;0,"",C197),"")</f>
        <v/>
      </c>
      <c r="BM197" t="str">
        <f>IF(D197&lt;&gt;"",IF(COUNTIF(BM$3:BM196,D197)&gt;0,"",D197),"")</f>
        <v/>
      </c>
      <c r="BN197" t="str">
        <f>IF(E197&lt;&gt;"",IF(COUNTIF(BN$3:BN196,E197)&gt;0,"",E197),"")</f>
        <v/>
      </c>
      <c r="BO197" t="str">
        <f>IF(F197&lt;&gt;"",IF(COUNTIF(BO$3:BO196,F197)&gt;0,"",F197),"")</f>
        <v/>
      </c>
      <c r="BP197" t="str">
        <f>IF(G197&lt;&gt;"",IF(COUNTIF(BP$3:BP196,G197)&gt;0,"",G197),"")</f>
        <v/>
      </c>
      <c r="BQ197" t="str">
        <f>IF(H197&lt;&gt;"",IF(COUNTIF(BQ$3:BQ196,H197)&gt;0,"",H197),"")</f>
        <v/>
      </c>
    </row>
    <row r="198" spans="1:69" x14ac:dyDescent="0.2">
      <c r="A198" s="342" t="str">
        <f t="shared" si="61"/>
        <v/>
      </c>
      <c r="B198" s="345"/>
      <c r="C198" s="345"/>
      <c r="D198" s="345"/>
      <c r="E198" s="345"/>
      <c r="F198" s="345"/>
      <c r="G198" s="345"/>
      <c r="H198" s="345"/>
      <c r="I198" s="533"/>
      <c r="J198" s="516"/>
      <c r="K198" s="516"/>
      <c r="L198" s="531"/>
      <c r="M198" s="534"/>
      <c r="O198">
        <f t="shared" si="75"/>
        <v>196</v>
      </c>
      <c r="P198" s="375" t="str">
        <f t="shared" si="76"/>
        <v/>
      </c>
      <c r="Q198" s="375" t="str">
        <f t="shared" si="63"/>
        <v/>
      </c>
      <c r="R198" s="375" t="str">
        <f t="shared" si="64"/>
        <v/>
      </c>
      <c r="S198" s="375" t="str">
        <f t="shared" si="62"/>
        <v/>
      </c>
      <c r="T198" s="375" t="str">
        <f t="shared" si="65"/>
        <v/>
      </c>
      <c r="U198" s="375" t="str">
        <f t="shared" si="66"/>
        <v/>
      </c>
      <c r="V198" s="375" t="str">
        <f t="shared" si="67"/>
        <v/>
      </c>
      <c r="X198" t="str">
        <f>IF(AF198&lt;&gt;"",MAX(X$3:X197)+1,"")</f>
        <v/>
      </c>
      <c r="Y198" t="str">
        <f>IF(AG198&lt;&gt;"",MAX(Y$3:Y197)+1,"")</f>
        <v/>
      </c>
      <c r="Z198" t="str">
        <f>IF(AH198&lt;&gt;"",MAX(Z$3:Z197)+1,"")</f>
        <v/>
      </c>
      <c r="AA198" t="str">
        <f>IF(AI198&lt;&gt;"",MAX(AA$3:AA197)+1,"")</f>
        <v/>
      </c>
      <c r="AB198" t="str">
        <f>IF(AJ198&lt;&gt;"",MAX(AB$3:AB197)+1,"")</f>
        <v/>
      </c>
      <c r="AC198" t="str">
        <f>IF(AK198&lt;&gt;"",MAX(AC$3:AC197)+1,"")</f>
        <v/>
      </c>
      <c r="AD198" t="str">
        <f>IF(AL198&lt;&gt;"",MAX(AD$3:AD197)+1,"")</f>
        <v/>
      </c>
      <c r="AF198" t="str">
        <f>IF(B198="","",IF(COUNTIF(AF$3:$AI197,B198)=0,B198,""))</f>
        <v/>
      </c>
      <c r="AG198" t="str">
        <f>IF(C198&lt;&gt;"",IF(B198="","",IF($B198='Determinazione classe'!$D$55,IF(COUNTIF(AG$3:$AG197,$C198)=0,$C198,""),"")),"")</f>
        <v/>
      </c>
      <c r="AH198" t="str">
        <f>IF(D198&lt;&gt;"",IF(B198="","",IF(AND($B198='Determinazione classe'!$D$55,$C198='Determinazione classe'!$D$56),IF(COUNTIF(AH$3:AH197,$D198)=0,$D198,""),"")),"")</f>
        <v/>
      </c>
      <c r="AI198" t="str">
        <f>IF(E198&lt;&gt;"",IF(B198="","",IF(AND($B198='Determinazione classe'!$D$55,$C198='Determinazione classe'!$D$56,$D198='Determinazione classe'!$D$57),IF(COUNTIF(AI$3:AI197,$E198)=0,$E198,""),"")),"")</f>
        <v/>
      </c>
      <c r="AJ198" t="str">
        <f>IF(F198&lt;&gt;"",IF(B198="","",IF(AND($B198='Determinazione classe'!$D$55,$C198='Determinazione classe'!$D$56,$D198='Determinazione classe'!$D$57,$E198='Determinazione classe'!$D$58),IF(COUNTIF(AJ$3:AJ197,$F198)=0,$F198,""),"")),"")</f>
        <v/>
      </c>
      <c r="AK198" t="str">
        <f>IF(G198&lt;&gt;"",IF(B198="","",IF(AND($B198='Determinazione classe'!$D$55,$C198='Determinazione classe'!$D$56,$D198='Determinazione classe'!$D$57,$E198='Determinazione classe'!$D$58,$F198='Determinazione classe'!$D$59),IF(COUNTIF(AK$3:AK197,$G198)=0,$G198,""),"")),"")</f>
        <v/>
      </c>
      <c r="AL198" t="str">
        <f>IF(H198&lt;&gt;"",IF(B198="","",IF(AND($B198='Determinazione classe'!$D$55,$C198='Determinazione classe'!$D$56,$D198='Determinazione classe'!$D$57,$E198='Determinazione classe'!$D$58,$F198='Determinazione classe'!$D$59,$G198='Determinazione classe'!$D$60),IF(COUNTIF(AL$3:AL197,$H198)=0,$H198,""),"")),"")</f>
        <v/>
      </c>
      <c r="AR198">
        <f t="shared" si="77"/>
        <v>196</v>
      </c>
      <c r="AS198" s="375" t="str">
        <f t="shared" si="68"/>
        <v/>
      </c>
      <c r="AT198" s="375" t="str">
        <f t="shared" si="69"/>
        <v/>
      </c>
      <c r="AU198" s="375" t="str">
        <f t="shared" si="70"/>
        <v/>
      </c>
      <c r="AV198" s="375" t="str">
        <f t="shared" si="71"/>
        <v/>
      </c>
      <c r="AW198" s="375" t="str">
        <f t="shared" si="72"/>
        <v/>
      </c>
      <c r="AX198" s="375" t="str">
        <f t="shared" si="73"/>
        <v/>
      </c>
      <c r="AY198" s="375" t="str">
        <f t="shared" si="74"/>
        <v/>
      </c>
      <c r="BC198" t="str">
        <f>IF(BK198&lt;&gt;"",MAX(BC$3:BC197)+1,"")</f>
        <v/>
      </c>
      <c r="BD198" t="str">
        <f>IF(BL198&lt;&gt;"",MAX(BD$3:BD197)+1,"")</f>
        <v/>
      </c>
      <c r="BE198" t="str">
        <f>IF(BM198&lt;&gt;"",MAX(BE$3:BE197)+1,"")</f>
        <v/>
      </c>
      <c r="BF198" t="str">
        <f>IF(BN198&lt;&gt;"",MAX(BF$3:BF197)+1,"")</f>
        <v/>
      </c>
      <c r="BG198" t="str">
        <f>IF(BO198&lt;&gt;"",MAX(BG$3:BG197)+1,"")</f>
        <v/>
      </c>
      <c r="BH198" t="str">
        <f>IF(BP198&lt;&gt;"",MAX(BH$3:BH197)+1,"")</f>
        <v/>
      </c>
      <c r="BI198" t="str">
        <f>IF(BQ198&lt;&gt;"",MAX(BI$3:BI197)+1,"")</f>
        <v/>
      </c>
      <c r="BK198" t="str">
        <f>IF(B198&lt;&gt;"",IF(COUNTIF(BK$3:BK197,B198)&gt;0,"",B198),"")</f>
        <v/>
      </c>
      <c r="BL198" t="str">
        <f>IF(C198&lt;&gt;"",IF(COUNTIF(BL$3:BL197,C198)&gt;0,"",C198),"")</f>
        <v/>
      </c>
      <c r="BM198" t="str">
        <f>IF(D198&lt;&gt;"",IF(COUNTIF(BM$3:BM197,D198)&gt;0,"",D198),"")</f>
        <v/>
      </c>
      <c r="BN198" t="str">
        <f>IF(E198&lt;&gt;"",IF(COUNTIF(BN$3:BN197,E198)&gt;0,"",E198),"")</f>
        <v/>
      </c>
      <c r="BO198" t="str">
        <f>IF(F198&lt;&gt;"",IF(COUNTIF(BO$3:BO197,F198)&gt;0,"",F198),"")</f>
        <v/>
      </c>
      <c r="BP198" t="str">
        <f>IF(G198&lt;&gt;"",IF(COUNTIF(BP$3:BP197,G198)&gt;0,"",G198),"")</f>
        <v/>
      </c>
      <c r="BQ198" t="str">
        <f>IF(H198&lt;&gt;"",IF(COUNTIF(BQ$3:BQ197,H198)&gt;0,"",H198),"")</f>
        <v/>
      </c>
    </row>
    <row r="199" spans="1:69" x14ac:dyDescent="0.2">
      <c r="A199" s="342" t="str">
        <f t="shared" si="61"/>
        <v/>
      </c>
      <c r="B199" s="345"/>
      <c r="C199" s="345"/>
      <c r="D199" s="345"/>
      <c r="E199" s="345"/>
      <c r="F199" s="345"/>
      <c r="G199" s="345"/>
      <c r="H199" s="345"/>
      <c r="I199" s="533"/>
      <c r="J199" s="516"/>
      <c r="K199" s="516"/>
      <c r="L199" s="531"/>
      <c r="M199" s="534"/>
      <c r="O199">
        <f t="shared" si="75"/>
        <v>197</v>
      </c>
      <c r="P199" s="375" t="str">
        <f t="shared" si="76"/>
        <v/>
      </c>
      <c r="Q199" s="375" t="str">
        <f t="shared" si="63"/>
        <v/>
      </c>
      <c r="R199" s="375" t="str">
        <f t="shared" si="64"/>
        <v/>
      </c>
      <c r="S199" s="375" t="str">
        <f t="shared" si="62"/>
        <v/>
      </c>
      <c r="T199" s="375" t="str">
        <f t="shared" si="65"/>
        <v/>
      </c>
      <c r="U199" s="375" t="str">
        <f t="shared" si="66"/>
        <v/>
      </c>
      <c r="V199" s="375" t="str">
        <f t="shared" si="67"/>
        <v/>
      </c>
      <c r="X199" t="str">
        <f>IF(AF199&lt;&gt;"",MAX(X$3:X198)+1,"")</f>
        <v/>
      </c>
      <c r="Y199" t="str">
        <f>IF(AG199&lt;&gt;"",MAX(Y$3:Y198)+1,"")</f>
        <v/>
      </c>
      <c r="Z199" t="str">
        <f>IF(AH199&lt;&gt;"",MAX(Z$3:Z198)+1,"")</f>
        <v/>
      </c>
      <c r="AA199" t="str">
        <f>IF(AI199&lt;&gt;"",MAX(AA$3:AA198)+1,"")</f>
        <v/>
      </c>
      <c r="AB199" t="str">
        <f>IF(AJ199&lt;&gt;"",MAX(AB$3:AB198)+1,"")</f>
        <v/>
      </c>
      <c r="AC199" t="str">
        <f>IF(AK199&lt;&gt;"",MAX(AC$3:AC198)+1,"")</f>
        <v/>
      </c>
      <c r="AD199" t="str">
        <f>IF(AL199&lt;&gt;"",MAX(AD$3:AD198)+1,"")</f>
        <v/>
      </c>
      <c r="AF199" t="str">
        <f>IF(B199="","",IF(COUNTIF(AF$3:$AI198,B199)=0,B199,""))</f>
        <v/>
      </c>
      <c r="AG199" t="str">
        <f>IF(C199&lt;&gt;"",IF(B199="","",IF($B199='Determinazione classe'!$D$55,IF(COUNTIF(AG$3:$AG198,$C199)=0,$C199,""),"")),"")</f>
        <v/>
      </c>
      <c r="AH199" t="str">
        <f>IF(D199&lt;&gt;"",IF(B199="","",IF(AND($B199='Determinazione classe'!$D$55,$C199='Determinazione classe'!$D$56),IF(COUNTIF(AH$3:AH198,$D199)=0,$D199,""),"")),"")</f>
        <v/>
      </c>
      <c r="AI199" t="str">
        <f>IF(E199&lt;&gt;"",IF(B199="","",IF(AND($B199='Determinazione classe'!$D$55,$C199='Determinazione classe'!$D$56,$D199='Determinazione classe'!$D$57),IF(COUNTIF(AI$3:AI198,$E199)=0,$E199,""),"")),"")</f>
        <v/>
      </c>
      <c r="AJ199" t="str">
        <f>IF(F199&lt;&gt;"",IF(B199="","",IF(AND($B199='Determinazione classe'!$D$55,$C199='Determinazione classe'!$D$56,$D199='Determinazione classe'!$D$57,$E199='Determinazione classe'!$D$58),IF(COUNTIF(AJ$3:AJ198,$F199)=0,$F199,""),"")),"")</f>
        <v/>
      </c>
      <c r="AK199" t="str">
        <f>IF(G199&lt;&gt;"",IF(B199="","",IF(AND($B199='Determinazione classe'!$D$55,$C199='Determinazione classe'!$D$56,$D199='Determinazione classe'!$D$57,$E199='Determinazione classe'!$D$58,$F199='Determinazione classe'!$D$59),IF(COUNTIF(AK$3:AK198,$G199)=0,$G199,""),"")),"")</f>
        <v/>
      </c>
      <c r="AL199" t="str">
        <f>IF(H199&lt;&gt;"",IF(B199="","",IF(AND($B199='Determinazione classe'!$D$55,$C199='Determinazione classe'!$D$56,$D199='Determinazione classe'!$D$57,$E199='Determinazione classe'!$D$58,$F199='Determinazione classe'!$D$59,$G199='Determinazione classe'!$D$60),IF(COUNTIF(AL$3:AL198,$H199)=0,$H199,""),"")),"")</f>
        <v/>
      </c>
      <c r="AR199">
        <f t="shared" si="77"/>
        <v>197</v>
      </c>
      <c r="AS199" s="375" t="str">
        <f t="shared" si="68"/>
        <v/>
      </c>
      <c r="AT199" s="375" t="str">
        <f t="shared" si="69"/>
        <v/>
      </c>
      <c r="AU199" s="375" t="str">
        <f t="shared" si="70"/>
        <v/>
      </c>
      <c r="AV199" s="375" t="str">
        <f t="shared" si="71"/>
        <v/>
      </c>
      <c r="AW199" s="375" t="str">
        <f t="shared" si="72"/>
        <v/>
      </c>
      <c r="AX199" s="375" t="str">
        <f t="shared" si="73"/>
        <v/>
      </c>
      <c r="AY199" s="375" t="str">
        <f t="shared" si="74"/>
        <v/>
      </c>
      <c r="BC199" t="str">
        <f>IF(BK199&lt;&gt;"",MAX(BC$3:BC198)+1,"")</f>
        <v/>
      </c>
      <c r="BD199" t="str">
        <f>IF(BL199&lt;&gt;"",MAX(BD$3:BD198)+1,"")</f>
        <v/>
      </c>
      <c r="BE199" t="str">
        <f>IF(BM199&lt;&gt;"",MAX(BE$3:BE198)+1,"")</f>
        <v/>
      </c>
      <c r="BF199" t="str">
        <f>IF(BN199&lt;&gt;"",MAX(BF$3:BF198)+1,"")</f>
        <v/>
      </c>
      <c r="BG199" t="str">
        <f>IF(BO199&lt;&gt;"",MAX(BG$3:BG198)+1,"")</f>
        <v/>
      </c>
      <c r="BH199" t="str">
        <f>IF(BP199&lt;&gt;"",MAX(BH$3:BH198)+1,"")</f>
        <v/>
      </c>
      <c r="BI199" t="str">
        <f>IF(BQ199&lt;&gt;"",MAX(BI$3:BI198)+1,"")</f>
        <v/>
      </c>
      <c r="BK199" t="str">
        <f>IF(B199&lt;&gt;"",IF(COUNTIF(BK$3:BK198,B199)&gt;0,"",B199),"")</f>
        <v/>
      </c>
      <c r="BL199" t="str">
        <f>IF(C199&lt;&gt;"",IF(COUNTIF(BL$3:BL198,C199)&gt;0,"",C199),"")</f>
        <v/>
      </c>
      <c r="BM199" t="str">
        <f>IF(D199&lt;&gt;"",IF(COUNTIF(BM$3:BM198,D199)&gt;0,"",D199),"")</f>
        <v/>
      </c>
      <c r="BN199" t="str">
        <f>IF(E199&lt;&gt;"",IF(COUNTIF(BN$3:BN198,E199)&gt;0,"",E199),"")</f>
        <v/>
      </c>
      <c r="BO199" t="str">
        <f>IF(F199&lt;&gt;"",IF(COUNTIF(BO$3:BO198,F199)&gt;0,"",F199),"")</f>
        <v/>
      </c>
      <c r="BP199" t="str">
        <f>IF(G199&lt;&gt;"",IF(COUNTIF(BP$3:BP198,G199)&gt;0,"",G199),"")</f>
        <v/>
      </c>
      <c r="BQ199" t="str">
        <f>IF(H199&lt;&gt;"",IF(COUNTIF(BQ$3:BQ198,H199)&gt;0,"",H199),"")</f>
        <v/>
      </c>
    </row>
    <row r="200" spans="1:69" x14ac:dyDescent="0.2">
      <c r="A200" s="342" t="str">
        <f t="shared" si="61"/>
        <v/>
      </c>
      <c r="B200" s="345"/>
      <c r="C200" s="345"/>
      <c r="D200" s="345"/>
      <c r="E200" s="345"/>
      <c r="F200" s="345"/>
      <c r="G200" s="345"/>
      <c r="H200" s="345"/>
      <c r="I200" s="533"/>
      <c r="J200" s="516"/>
      <c r="K200" s="516"/>
      <c r="L200" s="531"/>
      <c r="M200" s="534"/>
      <c r="O200">
        <f t="shared" si="75"/>
        <v>198</v>
      </c>
      <c r="P200" s="375" t="str">
        <f t="shared" si="76"/>
        <v/>
      </c>
      <c r="Q200" s="375" t="str">
        <f t="shared" si="63"/>
        <v/>
      </c>
      <c r="R200" s="375" t="str">
        <f t="shared" si="64"/>
        <v/>
      </c>
      <c r="S200" s="375" t="str">
        <f t="shared" si="62"/>
        <v/>
      </c>
      <c r="T200" s="375" t="str">
        <f t="shared" si="65"/>
        <v/>
      </c>
      <c r="U200" s="375" t="str">
        <f t="shared" si="66"/>
        <v/>
      </c>
      <c r="V200" s="375" t="str">
        <f t="shared" si="67"/>
        <v/>
      </c>
      <c r="X200" t="str">
        <f>IF(AF200&lt;&gt;"",MAX(X$3:X199)+1,"")</f>
        <v/>
      </c>
      <c r="Y200" t="str">
        <f>IF(AG200&lt;&gt;"",MAX(Y$3:Y199)+1,"")</f>
        <v/>
      </c>
      <c r="Z200" t="str">
        <f>IF(AH200&lt;&gt;"",MAX(Z$3:Z199)+1,"")</f>
        <v/>
      </c>
      <c r="AA200" t="str">
        <f>IF(AI200&lt;&gt;"",MAX(AA$3:AA199)+1,"")</f>
        <v/>
      </c>
      <c r="AB200" t="str">
        <f>IF(AJ200&lt;&gt;"",MAX(AB$3:AB199)+1,"")</f>
        <v/>
      </c>
      <c r="AC200" t="str">
        <f>IF(AK200&lt;&gt;"",MAX(AC$3:AC199)+1,"")</f>
        <v/>
      </c>
      <c r="AD200" t="str">
        <f>IF(AL200&lt;&gt;"",MAX(AD$3:AD199)+1,"")</f>
        <v/>
      </c>
      <c r="AF200" t="str">
        <f>IF(B200="","",IF(COUNTIF(AF$3:$AI199,B200)=0,B200,""))</f>
        <v/>
      </c>
      <c r="AG200" t="str">
        <f>IF(C200&lt;&gt;"",IF(B200="","",IF($B200='Determinazione classe'!$D$55,IF(COUNTIF(AG$3:$AG199,$C200)=0,$C200,""),"")),"")</f>
        <v/>
      </c>
      <c r="AH200" t="str">
        <f>IF(D200&lt;&gt;"",IF(B200="","",IF(AND($B200='Determinazione classe'!$D$55,$C200='Determinazione classe'!$D$56),IF(COUNTIF(AH$3:AH199,$D200)=0,$D200,""),"")),"")</f>
        <v/>
      </c>
      <c r="AI200" t="str">
        <f>IF(E200&lt;&gt;"",IF(B200="","",IF(AND($B200='Determinazione classe'!$D$55,$C200='Determinazione classe'!$D$56,$D200='Determinazione classe'!$D$57),IF(COUNTIF(AI$3:AI199,$E200)=0,$E200,""),"")),"")</f>
        <v/>
      </c>
      <c r="AJ200" t="str">
        <f>IF(F200&lt;&gt;"",IF(B200="","",IF(AND($B200='Determinazione classe'!$D$55,$C200='Determinazione classe'!$D$56,$D200='Determinazione classe'!$D$57,$E200='Determinazione classe'!$D$58),IF(COUNTIF(AJ$3:AJ199,$F200)=0,$F200,""),"")),"")</f>
        <v/>
      </c>
      <c r="AK200" t="str">
        <f>IF(G200&lt;&gt;"",IF(B200="","",IF(AND($B200='Determinazione classe'!$D$55,$C200='Determinazione classe'!$D$56,$D200='Determinazione classe'!$D$57,$E200='Determinazione classe'!$D$58,$F200='Determinazione classe'!$D$59),IF(COUNTIF(AK$3:AK199,$G200)=0,$G200,""),"")),"")</f>
        <v/>
      </c>
      <c r="AL200" t="str">
        <f>IF(H200&lt;&gt;"",IF(B200="","",IF(AND($B200='Determinazione classe'!$D$55,$C200='Determinazione classe'!$D$56,$D200='Determinazione classe'!$D$57,$E200='Determinazione classe'!$D$58,$F200='Determinazione classe'!$D$59,$G200='Determinazione classe'!$D$60),IF(COUNTIF(AL$3:AL199,$H200)=0,$H200,""),"")),"")</f>
        <v/>
      </c>
      <c r="AR200">
        <f t="shared" si="77"/>
        <v>198</v>
      </c>
      <c r="AS200" s="375" t="str">
        <f t="shared" si="68"/>
        <v/>
      </c>
      <c r="AT200" s="375" t="str">
        <f t="shared" si="69"/>
        <v/>
      </c>
      <c r="AU200" s="375" t="str">
        <f t="shared" si="70"/>
        <v/>
      </c>
      <c r="AV200" s="375" t="str">
        <f t="shared" si="71"/>
        <v/>
      </c>
      <c r="AW200" s="375" t="str">
        <f t="shared" si="72"/>
        <v/>
      </c>
      <c r="AX200" s="375" t="str">
        <f t="shared" si="73"/>
        <v/>
      </c>
      <c r="AY200" s="375" t="str">
        <f t="shared" si="74"/>
        <v/>
      </c>
      <c r="BC200" t="str">
        <f>IF(BK200&lt;&gt;"",MAX(BC$3:BC199)+1,"")</f>
        <v/>
      </c>
      <c r="BD200" t="str">
        <f>IF(BL200&lt;&gt;"",MAX(BD$3:BD199)+1,"")</f>
        <v/>
      </c>
      <c r="BE200" t="str">
        <f>IF(BM200&lt;&gt;"",MAX(BE$3:BE199)+1,"")</f>
        <v/>
      </c>
      <c r="BF200" t="str">
        <f>IF(BN200&lt;&gt;"",MAX(BF$3:BF199)+1,"")</f>
        <v/>
      </c>
      <c r="BG200" t="str">
        <f>IF(BO200&lt;&gt;"",MAX(BG$3:BG199)+1,"")</f>
        <v/>
      </c>
      <c r="BH200" t="str">
        <f>IF(BP200&lt;&gt;"",MAX(BH$3:BH199)+1,"")</f>
        <v/>
      </c>
      <c r="BI200" t="str">
        <f>IF(BQ200&lt;&gt;"",MAX(BI$3:BI199)+1,"")</f>
        <v/>
      </c>
      <c r="BK200" t="str">
        <f>IF(B200&lt;&gt;"",IF(COUNTIF(BK$3:BK199,B200)&gt;0,"",B200),"")</f>
        <v/>
      </c>
      <c r="BL200" t="str">
        <f>IF(C200&lt;&gt;"",IF(COUNTIF(BL$3:BL199,C200)&gt;0,"",C200),"")</f>
        <v/>
      </c>
      <c r="BM200" t="str">
        <f>IF(D200&lt;&gt;"",IF(COUNTIF(BM$3:BM199,D200)&gt;0,"",D200),"")</f>
        <v/>
      </c>
      <c r="BN200" t="str">
        <f>IF(E200&lt;&gt;"",IF(COUNTIF(BN$3:BN199,E200)&gt;0,"",E200),"")</f>
        <v/>
      </c>
      <c r="BO200" t="str">
        <f>IF(F200&lt;&gt;"",IF(COUNTIF(BO$3:BO199,F200)&gt;0,"",F200),"")</f>
        <v/>
      </c>
      <c r="BP200" t="str">
        <f>IF(G200&lt;&gt;"",IF(COUNTIF(BP$3:BP199,G200)&gt;0,"",G200),"")</f>
        <v/>
      </c>
      <c r="BQ200" t="str">
        <f>IF(H200&lt;&gt;"",IF(COUNTIF(BQ$3:BQ199,H200)&gt;0,"",H200),"")</f>
        <v/>
      </c>
    </row>
    <row r="201" spans="1:69" x14ac:dyDescent="0.2">
      <c r="A201" s="342" t="str">
        <f t="shared" si="61"/>
        <v/>
      </c>
      <c r="B201" s="345"/>
      <c r="C201" s="345"/>
      <c r="D201" s="345"/>
      <c r="E201" s="345"/>
      <c r="F201" s="345"/>
      <c r="G201" s="345"/>
      <c r="H201" s="345"/>
      <c r="I201" s="533"/>
      <c r="J201" s="516"/>
      <c r="K201" s="516"/>
      <c r="L201" s="531"/>
      <c r="M201" s="534"/>
      <c r="O201">
        <f t="shared" si="75"/>
        <v>199</v>
      </c>
      <c r="P201" s="375" t="str">
        <f t="shared" si="76"/>
        <v/>
      </c>
      <c r="Q201" s="375" t="str">
        <f t="shared" si="63"/>
        <v/>
      </c>
      <c r="R201" s="375" t="str">
        <f t="shared" si="64"/>
        <v/>
      </c>
      <c r="S201" s="375" t="str">
        <f t="shared" si="62"/>
        <v/>
      </c>
      <c r="T201" s="375" t="str">
        <f t="shared" si="65"/>
        <v/>
      </c>
      <c r="U201" s="375" t="str">
        <f t="shared" si="66"/>
        <v/>
      </c>
      <c r="V201" s="375" t="str">
        <f t="shared" si="67"/>
        <v/>
      </c>
      <c r="X201" t="str">
        <f>IF(AF201&lt;&gt;"",MAX(X$3:X200)+1,"")</f>
        <v/>
      </c>
      <c r="Y201" t="str">
        <f>IF(AG201&lt;&gt;"",MAX(Y$3:Y200)+1,"")</f>
        <v/>
      </c>
      <c r="Z201" t="str">
        <f>IF(AH201&lt;&gt;"",MAX(Z$3:Z200)+1,"")</f>
        <v/>
      </c>
      <c r="AA201" t="str">
        <f>IF(AI201&lt;&gt;"",MAX(AA$3:AA200)+1,"")</f>
        <v/>
      </c>
      <c r="AB201" t="str">
        <f>IF(AJ201&lt;&gt;"",MAX(AB$3:AB200)+1,"")</f>
        <v/>
      </c>
      <c r="AC201" t="str">
        <f>IF(AK201&lt;&gt;"",MAX(AC$3:AC200)+1,"")</f>
        <v/>
      </c>
      <c r="AD201" t="str">
        <f>IF(AL201&lt;&gt;"",MAX(AD$3:AD200)+1,"")</f>
        <v/>
      </c>
      <c r="AF201" t="str">
        <f>IF(B201="","",IF(COUNTIF(AF$3:$AI200,B201)=0,B201,""))</f>
        <v/>
      </c>
      <c r="AG201" t="str">
        <f>IF(C201&lt;&gt;"",IF(B201="","",IF($B201='Determinazione classe'!$D$55,IF(COUNTIF(AG$3:$AG200,$C201)=0,$C201,""),"")),"")</f>
        <v/>
      </c>
      <c r="AH201" t="str">
        <f>IF(D201&lt;&gt;"",IF(B201="","",IF(AND($B201='Determinazione classe'!$D$55,$C201='Determinazione classe'!$D$56),IF(COUNTIF(AH$3:AH200,$D201)=0,$D201,""),"")),"")</f>
        <v/>
      </c>
      <c r="AI201" t="str">
        <f>IF(E201&lt;&gt;"",IF(B201="","",IF(AND($B201='Determinazione classe'!$D$55,$C201='Determinazione classe'!$D$56,$D201='Determinazione classe'!$D$57),IF(COUNTIF(AI$3:AI200,$E201)=0,$E201,""),"")),"")</f>
        <v/>
      </c>
      <c r="AJ201" t="str">
        <f>IF(F201&lt;&gt;"",IF(B201="","",IF(AND($B201='Determinazione classe'!$D$55,$C201='Determinazione classe'!$D$56,$D201='Determinazione classe'!$D$57,$E201='Determinazione classe'!$D$58),IF(COUNTIF(AJ$3:AJ200,$F201)=0,$F201,""),"")),"")</f>
        <v/>
      </c>
      <c r="AK201" t="str">
        <f>IF(G201&lt;&gt;"",IF(B201="","",IF(AND($B201='Determinazione classe'!$D$55,$C201='Determinazione classe'!$D$56,$D201='Determinazione classe'!$D$57,$E201='Determinazione classe'!$D$58,$F201='Determinazione classe'!$D$59),IF(COUNTIF(AK$3:AK200,$G201)=0,$G201,""),"")),"")</f>
        <v/>
      </c>
      <c r="AL201" t="str">
        <f>IF(H201&lt;&gt;"",IF(B201="","",IF(AND($B201='Determinazione classe'!$D$55,$C201='Determinazione classe'!$D$56,$D201='Determinazione classe'!$D$57,$E201='Determinazione classe'!$D$58,$F201='Determinazione classe'!$D$59,$G201='Determinazione classe'!$D$60),IF(COUNTIF(AL$3:AL200,$H201)=0,$H201,""),"")),"")</f>
        <v/>
      </c>
      <c r="AR201">
        <f t="shared" si="77"/>
        <v>199</v>
      </c>
      <c r="AS201" s="375" t="str">
        <f t="shared" si="68"/>
        <v/>
      </c>
      <c r="AT201" s="375" t="str">
        <f t="shared" si="69"/>
        <v/>
      </c>
      <c r="AU201" s="375" t="str">
        <f t="shared" si="70"/>
        <v/>
      </c>
      <c r="AV201" s="375" t="str">
        <f t="shared" si="71"/>
        <v/>
      </c>
      <c r="AW201" s="375" t="str">
        <f t="shared" si="72"/>
        <v/>
      </c>
      <c r="AX201" s="375" t="str">
        <f t="shared" si="73"/>
        <v/>
      </c>
      <c r="AY201" s="375" t="str">
        <f t="shared" si="74"/>
        <v/>
      </c>
      <c r="BC201" t="str">
        <f>IF(BK201&lt;&gt;"",MAX(BC$3:BC200)+1,"")</f>
        <v/>
      </c>
      <c r="BD201" t="str">
        <f>IF(BL201&lt;&gt;"",MAX(BD$3:BD200)+1,"")</f>
        <v/>
      </c>
      <c r="BE201" t="str">
        <f>IF(BM201&lt;&gt;"",MAX(BE$3:BE200)+1,"")</f>
        <v/>
      </c>
      <c r="BF201" t="str">
        <f>IF(BN201&lt;&gt;"",MAX(BF$3:BF200)+1,"")</f>
        <v/>
      </c>
      <c r="BG201" t="str">
        <f>IF(BO201&lt;&gt;"",MAX(BG$3:BG200)+1,"")</f>
        <v/>
      </c>
      <c r="BH201" t="str">
        <f>IF(BP201&lt;&gt;"",MAX(BH$3:BH200)+1,"")</f>
        <v/>
      </c>
      <c r="BI201" t="str">
        <f>IF(BQ201&lt;&gt;"",MAX(BI$3:BI200)+1,"")</f>
        <v/>
      </c>
      <c r="BK201" t="str">
        <f>IF(B201&lt;&gt;"",IF(COUNTIF(BK$3:BK200,B201)&gt;0,"",B201),"")</f>
        <v/>
      </c>
      <c r="BL201" t="str">
        <f>IF(C201&lt;&gt;"",IF(COUNTIF(BL$3:BL200,C201)&gt;0,"",C201),"")</f>
        <v/>
      </c>
      <c r="BM201" t="str">
        <f>IF(D201&lt;&gt;"",IF(COUNTIF(BM$3:BM200,D201)&gt;0,"",D201),"")</f>
        <v/>
      </c>
      <c r="BN201" t="str">
        <f>IF(E201&lt;&gt;"",IF(COUNTIF(BN$3:BN200,E201)&gt;0,"",E201),"")</f>
        <v/>
      </c>
      <c r="BO201" t="str">
        <f>IF(F201&lt;&gt;"",IF(COUNTIF(BO$3:BO200,F201)&gt;0,"",F201),"")</f>
        <v/>
      </c>
      <c r="BP201" t="str">
        <f>IF(G201&lt;&gt;"",IF(COUNTIF(BP$3:BP200,G201)&gt;0,"",G201),"")</f>
        <v/>
      </c>
      <c r="BQ201" t="str">
        <f>IF(H201&lt;&gt;"",IF(COUNTIF(BQ$3:BQ200,H201)&gt;0,"",H201),"")</f>
        <v/>
      </c>
    </row>
    <row r="202" spans="1:69" x14ac:dyDescent="0.2">
      <c r="A202" s="342" t="str">
        <f t="shared" si="61"/>
        <v/>
      </c>
      <c r="B202" s="345"/>
      <c r="C202" s="345"/>
      <c r="D202" s="345"/>
      <c r="E202" s="345"/>
      <c r="F202" s="345"/>
      <c r="G202" s="345"/>
      <c r="H202" s="345"/>
      <c r="I202" s="533"/>
      <c r="J202" s="516"/>
      <c r="K202" s="516"/>
      <c r="L202" s="531"/>
      <c r="M202" s="534"/>
      <c r="O202">
        <f t="shared" si="75"/>
        <v>200</v>
      </c>
      <c r="P202" s="375" t="str">
        <f t="shared" si="76"/>
        <v/>
      </c>
      <c r="Q202" s="375" t="str">
        <f t="shared" si="63"/>
        <v/>
      </c>
      <c r="R202" s="375" t="str">
        <f t="shared" si="64"/>
        <v/>
      </c>
      <c r="S202" s="375" t="str">
        <f t="shared" si="62"/>
        <v/>
      </c>
      <c r="T202" s="375" t="str">
        <f t="shared" si="65"/>
        <v/>
      </c>
      <c r="U202" s="375" t="str">
        <f t="shared" si="66"/>
        <v/>
      </c>
      <c r="V202" s="375" t="str">
        <f t="shared" si="67"/>
        <v/>
      </c>
      <c r="X202" t="str">
        <f>IF(AF202&lt;&gt;"",MAX(X$3:X201)+1,"")</f>
        <v/>
      </c>
      <c r="Y202" t="str">
        <f>IF(AG202&lt;&gt;"",MAX(Y$3:Y201)+1,"")</f>
        <v/>
      </c>
      <c r="Z202" t="str">
        <f>IF(AH202&lt;&gt;"",MAX(Z$3:Z201)+1,"")</f>
        <v/>
      </c>
      <c r="AA202" t="str">
        <f>IF(AI202&lt;&gt;"",MAX(AA$3:AA201)+1,"")</f>
        <v/>
      </c>
      <c r="AB202" t="str">
        <f>IF(AJ202&lt;&gt;"",MAX(AB$3:AB201)+1,"")</f>
        <v/>
      </c>
      <c r="AC202" t="str">
        <f>IF(AK202&lt;&gt;"",MAX(AC$3:AC201)+1,"")</f>
        <v/>
      </c>
      <c r="AD202" t="str">
        <f>IF(AL202&lt;&gt;"",MAX(AD$3:AD201)+1,"")</f>
        <v/>
      </c>
      <c r="AF202" t="str">
        <f>IF(B202="","",IF(COUNTIF(AF$3:$AI201,B202)=0,B202,""))</f>
        <v/>
      </c>
      <c r="AG202" t="str">
        <f>IF(C202&lt;&gt;"",IF(B202="","",IF($B202='Determinazione classe'!$D$55,IF(COUNTIF(AG$3:$AG201,$C202)=0,$C202,""),"")),"")</f>
        <v/>
      </c>
      <c r="AH202" t="str">
        <f>IF(D202&lt;&gt;"",IF(B202="","",IF(AND($B202='Determinazione classe'!$D$55,$C202='Determinazione classe'!$D$56),IF(COUNTIF(AH$3:AH201,$D202)=0,$D202,""),"")),"")</f>
        <v/>
      </c>
      <c r="AI202" t="str">
        <f>IF(E202&lt;&gt;"",IF(B202="","",IF(AND($B202='Determinazione classe'!$D$55,$C202='Determinazione classe'!$D$56,$D202='Determinazione classe'!$D$57),IF(COUNTIF(AI$3:AI201,$E202)=0,$E202,""),"")),"")</f>
        <v/>
      </c>
      <c r="AJ202" t="str">
        <f>IF(F202&lt;&gt;"",IF(B202="","",IF(AND($B202='Determinazione classe'!$D$55,$C202='Determinazione classe'!$D$56,$D202='Determinazione classe'!$D$57,$E202='Determinazione classe'!$D$58),IF(COUNTIF(AJ$3:AJ201,$F202)=0,$F202,""),"")),"")</f>
        <v/>
      </c>
      <c r="AK202" t="str">
        <f>IF(G202&lt;&gt;"",IF(B202="","",IF(AND($B202='Determinazione classe'!$D$55,$C202='Determinazione classe'!$D$56,$D202='Determinazione classe'!$D$57,$E202='Determinazione classe'!$D$58,$F202='Determinazione classe'!$D$59),IF(COUNTIF(AK$3:AK201,$G202)=0,$G202,""),"")),"")</f>
        <v/>
      </c>
      <c r="AL202" t="str">
        <f>IF(H202&lt;&gt;"",IF(B202="","",IF(AND($B202='Determinazione classe'!$D$55,$C202='Determinazione classe'!$D$56,$D202='Determinazione classe'!$D$57,$E202='Determinazione classe'!$D$58,$F202='Determinazione classe'!$D$59,$G202='Determinazione classe'!$D$60),IF(COUNTIF(AL$3:AL201,$H202)=0,$H202,""),"")),"")</f>
        <v/>
      </c>
      <c r="AR202">
        <f t="shared" si="77"/>
        <v>200</v>
      </c>
      <c r="AS202" s="375" t="str">
        <f t="shared" si="68"/>
        <v/>
      </c>
      <c r="AT202" s="375" t="str">
        <f t="shared" si="69"/>
        <v/>
      </c>
      <c r="AU202" s="375" t="str">
        <f t="shared" si="70"/>
        <v/>
      </c>
      <c r="AV202" s="375" t="str">
        <f t="shared" si="71"/>
        <v/>
      </c>
      <c r="AW202" s="375" t="str">
        <f t="shared" si="72"/>
        <v/>
      </c>
      <c r="AX202" s="375" t="str">
        <f t="shared" si="73"/>
        <v/>
      </c>
      <c r="AY202" s="375" t="str">
        <f t="shared" si="74"/>
        <v/>
      </c>
      <c r="BC202" t="str">
        <f>IF(BK202&lt;&gt;"",MAX(BC$3:BC201)+1,"")</f>
        <v/>
      </c>
      <c r="BD202" t="str">
        <f>IF(BL202&lt;&gt;"",MAX(BD$3:BD201)+1,"")</f>
        <v/>
      </c>
      <c r="BE202" t="str">
        <f>IF(BM202&lt;&gt;"",MAX(BE$3:BE201)+1,"")</f>
        <v/>
      </c>
      <c r="BF202" t="str">
        <f>IF(BN202&lt;&gt;"",MAX(BF$3:BF201)+1,"")</f>
        <v/>
      </c>
      <c r="BG202" t="str">
        <f>IF(BO202&lt;&gt;"",MAX(BG$3:BG201)+1,"")</f>
        <v/>
      </c>
      <c r="BH202" t="str">
        <f>IF(BP202&lt;&gt;"",MAX(BH$3:BH201)+1,"")</f>
        <v/>
      </c>
      <c r="BI202" t="str">
        <f>IF(BQ202&lt;&gt;"",MAX(BI$3:BI201)+1,"")</f>
        <v/>
      </c>
      <c r="BK202" t="str">
        <f>IF(B202&lt;&gt;"",IF(COUNTIF(BK$3:BK201,B202)&gt;0,"",B202),"")</f>
        <v/>
      </c>
      <c r="BL202" t="str">
        <f>IF(C202&lt;&gt;"",IF(COUNTIF(BL$3:BL201,C202)&gt;0,"",C202),"")</f>
        <v/>
      </c>
      <c r="BM202" t="str">
        <f>IF(D202&lt;&gt;"",IF(COUNTIF(BM$3:BM201,D202)&gt;0,"",D202),"")</f>
        <v/>
      </c>
      <c r="BN202" t="str">
        <f>IF(E202&lt;&gt;"",IF(COUNTIF(BN$3:BN201,E202)&gt;0,"",E202),"")</f>
        <v/>
      </c>
      <c r="BO202" t="str">
        <f>IF(F202&lt;&gt;"",IF(COUNTIF(BO$3:BO201,F202)&gt;0,"",F202),"")</f>
        <v/>
      </c>
      <c r="BP202" t="str">
        <f>IF(G202&lt;&gt;"",IF(COUNTIF(BP$3:BP201,G202)&gt;0,"",G202),"")</f>
        <v/>
      </c>
      <c r="BQ202" t="str">
        <f>IF(H202&lt;&gt;"",IF(COUNTIF(BQ$3:BQ201,H202)&gt;0,"",H202),"")</f>
        <v/>
      </c>
    </row>
    <row r="203" spans="1:69" x14ac:dyDescent="0.2">
      <c r="A203" s="342" t="str">
        <f t="shared" si="61"/>
        <v/>
      </c>
      <c r="B203" s="345"/>
      <c r="C203" s="345"/>
      <c r="D203" s="345"/>
      <c r="E203" s="345"/>
      <c r="F203" s="345"/>
      <c r="G203" s="345"/>
      <c r="H203" s="345"/>
      <c r="I203" s="533"/>
      <c r="J203" s="516"/>
      <c r="K203" s="516"/>
      <c r="L203" s="531"/>
      <c r="M203" s="534"/>
      <c r="O203">
        <f t="shared" si="75"/>
        <v>201</v>
      </c>
      <c r="P203" s="375" t="str">
        <f t="shared" si="76"/>
        <v/>
      </c>
      <c r="Q203" s="375" t="str">
        <f t="shared" si="63"/>
        <v/>
      </c>
      <c r="R203" s="375" t="str">
        <f t="shared" si="64"/>
        <v/>
      </c>
      <c r="S203" s="375" t="str">
        <f t="shared" si="62"/>
        <v/>
      </c>
      <c r="T203" s="375" t="str">
        <f t="shared" si="65"/>
        <v/>
      </c>
      <c r="U203" s="375" t="str">
        <f t="shared" si="66"/>
        <v/>
      </c>
      <c r="V203" s="375" t="str">
        <f t="shared" si="67"/>
        <v/>
      </c>
      <c r="X203" t="str">
        <f>IF(AF203&lt;&gt;"",MAX(X$3:X202)+1,"")</f>
        <v/>
      </c>
      <c r="Y203" t="str">
        <f>IF(AG203&lt;&gt;"",MAX(Y$3:Y202)+1,"")</f>
        <v/>
      </c>
      <c r="Z203" t="str">
        <f>IF(AH203&lt;&gt;"",MAX(Z$3:Z202)+1,"")</f>
        <v/>
      </c>
      <c r="AA203" t="str">
        <f>IF(AI203&lt;&gt;"",MAX(AA$3:AA202)+1,"")</f>
        <v/>
      </c>
      <c r="AB203" t="str">
        <f>IF(AJ203&lt;&gt;"",MAX(AB$3:AB202)+1,"")</f>
        <v/>
      </c>
      <c r="AC203" t="str">
        <f>IF(AK203&lt;&gt;"",MAX(AC$3:AC202)+1,"")</f>
        <v/>
      </c>
      <c r="AD203" t="str">
        <f>IF(AL203&lt;&gt;"",MAX(AD$3:AD202)+1,"")</f>
        <v/>
      </c>
      <c r="AF203" t="str">
        <f>IF(B203="","",IF(COUNTIF(AF$3:$AI202,B203)=0,B203,""))</f>
        <v/>
      </c>
      <c r="AG203" t="str">
        <f>IF(C203&lt;&gt;"",IF(B203="","",IF($B203='Determinazione classe'!$D$55,IF(COUNTIF(AG$3:$AG202,$C203)=0,$C203,""),"")),"")</f>
        <v/>
      </c>
      <c r="AH203" t="str">
        <f>IF(D203&lt;&gt;"",IF(B203="","",IF(AND($B203='Determinazione classe'!$D$55,$C203='Determinazione classe'!$D$56),IF(COUNTIF(AH$3:AH202,$D203)=0,$D203,""),"")),"")</f>
        <v/>
      </c>
      <c r="AI203" t="str">
        <f>IF(E203&lt;&gt;"",IF(B203="","",IF(AND($B203='Determinazione classe'!$D$55,$C203='Determinazione classe'!$D$56,$D203='Determinazione classe'!$D$57),IF(COUNTIF(AI$3:AI202,$E203)=0,$E203,""),"")),"")</f>
        <v/>
      </c>
      <c r="AJ203" t="str">
        <f>IF(F203&lt;&gt;"",IF(B203="","",IF(AND($B203='Determinazione classe'!$D$55,$C203='Determinazione classe'!$D$56,$D203='Determinazione classe'!$D$57,$E203='Determinazione classe'!$D$58),IF(COUNTIF(AJ$3:AJ202,$F203)=0,$F203,""),"")),"")</f>
        <v/>
      </c>
      <c r="AK203" t="str">
        <f>IF(G203&lt;&gt;"",IF(B203="","",IF(AND($B203='Determinazione classe'!$D$55,$C203='Determinazione classe'!$D$56,$D203='Determinazione classe'!$D$57,$E203='Determinazione classe'!$D$58,$F203='Determinazione classe'!$D$59),IF(COUNTIF(AK$3:AK202,$G203)=0,$G203,""),"")),"")</f>
        <v/>
      </c>
      <c r="AL203" t="str">
        <f>IF(H203&lt;&gt;"",IF(B203="","",IF(AND($B203='Determinazione classe'!$D$55,$C203='Determinazione classe'!$D$56,$D203='Determinazione classe'!$D$57,$E203='Determinazione classe'!$D$58,$F203='Determinazione classe'!$D$59,$G203='Determinazione classe'!$D$60),IF(COUNTIF(AL$3:AL202,$H203)=0,$H203,""),"")),"")</f>
        <v/>
      </c>
      <c r="AR203">
        <f t="shared" si="77"/>
        <v>201</v>
      </c>
      <c r="AS203" s="375" t="str">
        <f t="shared" si="68"/>
        <v/>
      </c>
      <c r="AT203" s="375" t="str">
        <f t="shared" si="69"/>
        <v/>
      </c>
      <c r="AU203" s="375" t="str">
        <f t="shared" si="70"/>
        <v/>
      </c>
      <c r="AV203" s="375" t="str">
        <f t="shared" si="71"/>
        <v/>
      </c>
      <c r="AW203" s="375" t="str">
        <f t="shared" si="72"/>
        <v/>
      </c>
      <c r="AX203" s="375" t="str">
        <f t="shared" si="73"/>
        <v/>
      </c>
      <c r="AY203" s="375" t="str">
        <f t="shared" si="74"/>
        <v/>
      </c>
      <c r="BC203" t="str">
        <f>IF(BK203&lt;&gt;"",MAX(BC$3:BC202)+1,"")</f>
        <v/>
      </c>
      <c r="BD203" t="str">
        <f>IF(BL203&lt;&gt;"",MAX(BD$3:BD202)+1,"")</f>
        <v/>
      </c>
      <c r="BE203" t="str">
        <f>IF(BM203&lt;&gt;"",MAX(BE$3:BE202)+1,"")</f>
        <v/>
      </c>
      <c r="BF203" t="str">
        <f>IF(BN203&lt;&gt;"",MAX(BF$3:BF202)+1,"")</f>
        <v/>
      </c>
      <c r="BG203" t="str">
        <f>IF(BO203&lt;&gt;"",MAX(BG$3:BG202)+1,"")</f>
        <v/>
      </c>
      <c r="BH203" t="str">
        <f>IF(BP203&lt;&gt;"",MAX(BH$3:BH202)+1,"")</f>
        <v/>
      </c>
      <c r="BI203" t="str">
        <f>IF(BQ203&lt;&gt;"",MAX(BI$3:BI202)+1,"")</f>
        <v/>
      </c>
      <c r="BK203" t="str">
        <f>IF(B203&lt;&gt;"",IF(COUNTIF(BK$3:BK202,B203)&gt;0,"",B203),"")</f>
        <v/>
      </c>
      <c r="BL203" t="str">
        <f>IF(C203&lt;&gt;"",IF(COUNTIF(BL$3:BL202,C203)&gt;0,"",C203),"")</f>
        <v/>
      </c>
      <c r="BM203" t="str">
        <f>IF(D203&lt;&gt;"",IF(COUNTIF(BM$3:BM202,D203)&gt;0,"",D203),"")</f>
        <v/>
      </c>
      <c r="BN203" t="str">
        <f>IF(E203&lt;&gt;"",IF(COUNTIF(BN$3:BN202,E203)&gt;0,"",E203),"")</f>
        <v/>
      </c>
      <c r="BO203" t="str">
        <f>IF(F203&lt;&gt;"",IF(COUNTIF(BO$3:BO202,F203)&gt;0,"",F203),"")</f>
        <v/>
      </c>
      <c r="BP203" t="str">
        <f>IF(G203&lt;&gt;"",IF(COUNTIF(BP$3:BP202,G203)&gt;0,"",G203),"")</f>
        <v/>
      </c>
      <c r="BQ203" t="str">
        <f>IF(H203&lt;&gt;"",IF(COUNTIF(BQ$3:BQ202,H203)&gt;0,"",H203),"")</f>
        <v/>
      </c>
    </row>
    <row r="204" spans="1:69" x14ac:dyDescent="0.2">
      <c r="A204" s="342" t="str">
        <f t="shared" si="61"/>
        <v/>
      </c>
      <c r="B204" s="345"/>
      <c r="C204" s="345"/>
      <c r="D204" s="345"/>
      <c r="E204" s="345"/>
      <c r="F204" s="345"/>
      <c r="G204" s="345"/>
      <c r="H204" s="345"/>
      <c r="I204" s="533"/>
      <c r="J204" s="516"/>
      <c r="K204" s="516"/>
      <c r="L204" s="531"/>
      <c r="M204" s="534"/>
      <c r="O204">
        <f t="shared" si="75"/>
        <v>202</v>
      </c>
      <c r="P204" s="375" t="str">
        <f t="shared" si="76"/>
        <v/>
      </c>
      <c r="Q204" s="375" t="str">
        <f t="shared" si="63"/>
        <v/>
      </c>
      <c r="R204" s="375" t="str">
        <f t="shared" si="64"/>
        <v/>
      </c>
      <c r="S204" s="375" t="str">
        <f t="shared" si="62"/>
        <v/>
      </c>
      <c r="T204" s="375" t="str">
        <f t="shared" si="65"/>
        <v/>
      </c>
      <c r="U204" s="375" t="str">
        <f t="shared" si="66"/>
        <v/>
      </c>
      <c r="V204" s="375" t="str">
        <f t="shared" si="67"/>
        <v/>
      </c>
      <c r="X204" t="str">
        <f>IF(AF204&lt;&gt;"",MAX(X$3:X203)+1,"")</f>
        <v/>
      </c>
      <c r="Y204" t="str">
        <f>IF(AG204&lt;&gt;"",MAX(Y$3:Y203)+1,"")</f>
        <v/>
      </c>
      <c r="Z204" t="str">
        <f>IF(AH204&lt;&gt;"",MAX(Z$3:Z203)+1,"")</f>
        <v/>
      </c>
      <c r="AA204" t="str">
        <f>IF(AI204&lt;&gt;"",MAX(AA$3:AA203)+1,"")</f>
        <v/>
      </c>
      <c r="AB204" t="str">
        <f>IF(AJ204&lt;&gt;"",MAX(AB$3:AB203)+1,"")</f>
        <v/>
      </c>
      <c r="AC204" t="str">
        <f>IF(AK204&lt;&gt;"",MAX(AC$3:AC203)+1,"")</f>
        <v/>
      </c>
      <c r="AD204" t="str">
        <f>IF(AL204&lt;&gt;"",MAX(AD$3:AD203)+1,"")</f>
        <v/>
      </c>
      <c r="AF204" t="str">
        <f>IF(B204="","",IF(COUNTIF(AF$3:$AI203,B204)=0,B204,""))</f>
        <v/>
      </c>
      <c r="AG204" t="str">
        <f>IF(C204&lt;&gt;"",IF(B204="","",IF($B204='Determinazione classe'!$D$55,IF(COUNTIF(AG$3:$AG203,$C204)=0,$C204,""),"")),"")</f>
        <v/>
      </c>
      <c r="AH204" t="str">
        <f>IF(D204&lt;&gt;"",IF(B204="","",IF(AND($B204='Determinazione classe'!$D$55,$C204='Determinazione classe'!$D$56),IF(COUNTIF(AH$3:AH203,$D204)=0,$D204,""),"")),"")</f>
        <v/>
      </c>
      <c r="AI204" t="str">
        <f>IF(E204&lt;&gt;"",IF(B204="","",IF(AND($B204='Determinazione classe'!$D$55,$C204='Determinazione classe'!$D$56,$D204='Determinazione classe'!$D$57),IF(COUNTIF(AI$3:AI203,$E204)=0,$E204,""),"")),"")</f>
        <v/>
      </c>
      <c r="AJ204" t="str">
        <f>IF(F204&lt;&gt;"",IF(B204="","",IF(AND($B204='Determinazione classe'!$D$55,$C204='Determinazione classe'!$D$56,$D204='Determinazione classe'!$D$57,$E204='Determinazione classe'!$D$58),IF(COUNTIF(AJ$3:AJ203,$F204)=0,$F204,""),"")),"")</f>
        <v/>
      </c>
      <c r="AK204" t="str">
        <f>IF(G204&lt;&gt;"",IF(B204="","",IF(AND($B204='Determinazione classe'!$D$55,$C204='Determinazione classe'!$D$56,$D204='Determinazione classe'!$D$57,$E204='Determinazione classe'!$D$58,$F204='Determinazione classe'!$D$59),IF(COUNTIF(AK$3:AK203,$G204)=0,$G204,""),"")),"")</f>
        <v/>
      </c>
      <c r="AL204" t="str">
        <f>IF(H204&lt;&gt;"",IF(B204="","",IF(AND($B204='Determinazione classe'!$D$55,$C204='Determinazione classe'!$D$56,$D204='Determinazione classe'!$D$57,$E204='Determinazione classe'!$D$58,$F204='Determinazione classe'!$D$59,$G204='Determinazione classe'!$D$60),IF(COUNTIF(AL$3:AL203,$H204)=0,$H204,""),"")),"")</f>
        <v/>
      </c>
      <c r="AR204">
        <f t="shared" si="77"/>
        <v>202</v>
      </c>
      <c r="AS204" s="375" t="str">
        <f t="shared" si="68"/>
        <v/>
      </c>
      <c r="AT204" s="375" t="str">
        <f t="shared" si="69"/>
        <v/>
      </c>
      <c r="AU204" s="375" t="str">
        <f t="shared" si="70"/>
        <v/>
      </c>
      <c r="AV204" s="375" t="str">
        <f t="shared" si="71"/>
        <v/>
      </c>
      <c r="AW204" s="375" t="str">
        <f t="shared" si="72"/>
        <v/>
      </c>
      <c r="AX204" s="375" t="str">
        <f t="shared" si="73"/>
        <v/>
      </c>
      <c r="AY204" s="375" t="str">
        <f t="shared" si="74"/>
        <v/>
      </c>
      <c r="BC204" t="str">
        <f>IF(BK204&lt;&gt;"",MAX(BC$3:BC203)+1,"")</f>
        <v/>
      </c>
      <c r="BD204" t="str">
        <f>IF(BL204&lt;&gt;"",MAX(BD$3:BD203)+1,"")</f>
        <v/>
      </c>
      <c r="BE204" t="str">
        <f>IF(BM204&lt;&gt;"",MAX(BE$3:BE203)+1,"")</f>
        <v/>
      </c>
      <c r="BF204" t="str">
        <f>IF(BN204&lt;&gt;"",MAX(BF$3:BF203)+1,"")</f>
        <v/>
      </c>
      <c r="BG204" t="str">
        <f>IF(BO204&lt;&gt;"",MAX(BG$3:BG203)+1,"")</f>
        <v/>
      </c>
      <c r="BH204" t="str">
        <f>IF(BP204&lt;&gt;"",MAX(BH$3:BH203)+1,"")</f>
        <v/>
      </c>
      <c r="BI204" t="str">
        <f>IF(BQ204&lt;&gt;"",MAX(BI$3:BI203)+1,"")</f>
        <v/>
      </c>
      <c r="BK204" t="str">
        <f>IF(B204&lt;&gt;"",IF(COUNTIF(BK$3:BK203,B204)&gt;0,"",B204),"")</f>
        <v/>
      </c>
      <c r="BL204" t="str">
        <f>IF(C204&lt;&gt;"",IF(COUNTIF(BL$3:BL203,C204)&gt;0,"",C204),"")</f>
        <v/>
      </c>
      <c r="BM204" t="str">
        <f>IF(D204&lt;&gt;"",IF(COUNTIF(BM$3:BM203,D204)&gt;0,"",D204),"")</f>
        <v/>
      </c>
      <c r="BN204" t="str">
        <f>IF(E204&lt;&gt;"",IF(COUNTIF(BN$3:BN203,E204)&gt;0,"",E204),"")</f>
        <v/>
      </c>
      <c r="BO204" t="str">
        <f>IF(F204&lt;&gt;"",IF(COUNTIF(BO$3:BO203,F204)&gt;0,"",F204),"")</f>
        <v/>
      </c>
      <c r="BP204" t="str">
        <f>IF(G204&lt;&gt;"",IF(COUNTIF(BP$3:BP203,G204)&gt;0,"",G204),"")</f>
        <v/>
      </c>
      <c r="BQ204" t="str">
        <f>IF(H204&lt;&gt;"",IF(COUNTIF(BQ$3:BQ203,H204)&gt;0,"",H204),"")</f>
        <v/>
      </c>
    </row>
    <row r="205" spans="1:69" x14ac:dyDescent="0.2">
      <c r="A205" s="342" t="str">
        <f t="shared" si="61"/>
        <v/>
      </c>
      <c r="B205" s="345"/>
      <c r="C205" s="345"/>
      <c r="D205" s="345"/>
      <c r="E205" s="345"/>
      <c r="F205" s="345"/>
      <c r="G205" s="345"/>
      <c r="H205" s="345"/>
      <c r="I205" s="533"/>
      <c r="J205" s="516"/>
      <c r="K205" s="516"/>
      <c r="L205" s="531"/>
      <c r="M205" s="534"/>
      <c r="O205">
        <f t="shared" si="75"/>
        <v>203</v>
      </c>
      <c r="P205" s="375" t="str">
        <f t="shared" si="76"/>
        <v/>
      </c>
      <c r="Q205" s="375" t="str">
        <f t="shared" si="63"/>
        <v/>
      </c>
      <c r="R205" s="375" t="str">
        <f t="shared" si="64"/>
        <v/>
      </c>
      <c r="S205" s="375" t="str">
        <f t="shared" si="62"/>
        <v/>
      </c>
      <c r="T205" s="375" t="str">
        <f t="shared" si="65"/>
        <v/>
      </c>
      <c r="U205" s="375" t="str">
        <f t="shared" si="66"/>
        <v/>
      </c>
      <c r="V205" s="375" t="str">
        <f t="shared" si="67"/>
        <v/>
      </c>
      <c r="X205" t="str">
        <f>IF(AF205&lt;&gt;"",MAX(X$3:X204)+1,"")</f>
        <v/>
      </c>
      <c r="Y205" t="str">
        <f>IF(AG205&lt;&gt;"",MAX(Y$3:Y204)+1,"")</f>
        <v/>
      </c>
      <c r="Z205" t="str">
        <f>IF(AH205&lt;&gt;"",MAX(Z$3:Z204)+1,"")</f>
        <v/>
      </c>
      <c r="AA205" t="str">
        <f>IF(AI205&lt;&gt;"",MAX(AA$3:AA204)+1,"")</f>
        <v/>
      </c>
      <c r="AB205" t="str">
        <f>IF(AJ205&lt;&gt;"",MAX(AB$3:AB204)+1,"")</f>
        <v/>
      </c>
      <c r="AC205" t="str">
        <f>IF(AK205&lt;&gt;"",MAX(AC$3:AC204)+1,"")</f>
        <v/>
      </c>
      <c r="AD205" t="str">
        <f>IF(AL205&lt;&gt;"",MAX(AD$3:AD204)+1,"")</f>
        <v/>
      </c>
      <c r="AF205" t="str">
        <f>IF(B205="","",IF(COUNTIF(AF$3:$AI204,B205)=0,B205,""))</f>
        <v/>
      </c>
      <c r="AG205" t="str">
        <f>IF(C205&lt;&gt;"",IF(B205="","",IF($B205='Determinazione classe'!$D$55,IF(COUNTIF(AG$3:$AG204,$C205)=0,$C205,""),"")),"")</f>
        <v/>
      </c>
      <c r="AH205" t="str">
        <f>IF(D205&lt;&gt;"",IF(B205="","",IF(AND($B205='Determinazione classe'!$D$55,$C205='Determinazione classe'!$D$56),IF(COUNTIF(AH$3:AH204,$D205)=0,$D205,""),"")),"")</f>
        <v/>
      </c>
      <c r="AI205" t="str">
        <f>IF(E205&lt;&gt;"",IF(B205="","",IF(AND($B205='Determinazione classe'!$D$55,$C205='Determinazione classe'!$D$56,$D205='Determinazione classe'!$D$57),IF(COUNTIF(AI$3:AI204,$E205)=0,$E205,""),"")),"")</f>
        <v/>
      </c>
      <c r="AJ205" t="str">
        <f>IF(F205&lt;&gt;"",IF(B205="","",IF(AND($B205='Determinazione classe'!$D$55,$C205='Determinazione classe'!$D$56,$D205='Determinazione classe'!$D$57,$E205='Determinazione classe'!$D$58),IF(COUNTIF(AJ$3:AJ204,$F205)=0,$F205,""),"")),"")</f>
        <v/>
      </c>
      <c r="AK205" t="str">
        <f>IF(G205&lt;&gt;"",IF(B205="","",IF(AND($B205='Determinazione classe'!$D$55,$C205='Determinazione classe'!$D$56,$D205='Determinazione classe'!$D$57,$E205='Determinazione classe'!$D$58,$F205='Determinazione classe'!$D$59),IF(COUNTIF(AK$3:AK204,$G205)=0,$G205,""),"")),"")</f>
        <v/>
      </c>
      <c r="AL205" t="str">
        <f>IF(H205&lt;&gt;"",IF(B205="","",IF(AND($B205='Determinazione classe'!$D$55,$C205='Determinazione classe'!$D$56,$D205='Determinazione classe'!$D$57,$E205='Determinazione classe'!$D$58,$F205='Determinazione classe'!$D$59,$G205='Determinazione classe'!$D$60),IF(COUNTIF(AL$3:AL204,$H205)=0,$H205,""),"")),"")</f>
        <v/>
      </c>
      <c r="AR205">
        <f t="shared" si="77"/>
        <v>203</v>
      </c>
      <c r="AS205" s="375" t="str">
        <f t="shared" si="68"/>
        <v/>
      </c>
      <c r="AT205" s="375" t="str">
        <f t="shared" si="69"/>
        <v/>
      </c>
      <c r="AU205" s="375" t="str">
        <f t="shared" si="70"/>
        <v/>
      </c>
      <c r="AV205" s="375" t="str">
        <f t="shared" si="71"/>
        <v/>
      </c>
      <c r="AW205" s="375" t="str">
        <f t="shared" si="72"/>
        <v/>
      </c>
      <c r="AX205" s="375" t="str">
        <f t="shared" si="73"/>
        <v/>
      </c>
      <c r="AY205" s="375" t="str">
        <f t="shared" si="74"/>
        <v/>
      </c>
      <c r="BC205" t="str">
        <f>IF(BK205&lt;&gt;"",MAX(BC$3:BC204)+1,"")</f>
        <v/>
      </c>
      <c r="BD205" t="str">
        <f>IF(BL205&lt;&gt;"",MAX(BD$3:BD204)+1,"")</f>
        <v/>
      </c>
      <c r="BE205" t="str">
        <f>IF(BM205&lt;&gt;"",MAX(BE$3:BE204)+1,"")</f>
        <v/>
      </c>
      <c r="BF205" t="str">
        <f>IF(BN205&lt;&gt;"",MAX(BF$3:BF204)+1,"")</f>
        <v/>
      </c>
      <c r="BG205" t="str">
        <f>IF(BO205&lt;&gt;"",MAX(BG$3:BG204)+1,"")</f>
        <v/>
      </c>
      <c r="BH205" t="str">
        <f>IF(BP205&lt;&gt;"",MAX(BH$3:BH204)+1,"")</f>
        <v/>
      </c>
      <c r="BI205" t="str">
        <f>IF(BQ205&lt;&gt;"",MAX(BI$3:BI204)+1,"")</f>
        <v/>
      </c>
      <c r="BK205" t="str">
        <f>IF(B205&lt;&gt;"",IF(COUNTIF(BK$3:BK204,B205)&gt;0,"",B205),"")</f>
        <v/>
      </c>
      <c r="BL205" t="str">
        <f>IF(C205&lt;&gt;"",IF(COUNTIF(BL$3:BL204,C205)&gt;0,"",C205),"")</f>
        <v/>
      </c>
      <c r="BM205" t="str">
        <f>IF(D205&lt;&gt;"",IF(COUNTIF(BM$3:BM204,D205)&gt;0,"",D205),"")</f>
        <v/>
      </c>
      <c r="BN205" t="str">
        <f>IF(E205&lt;&gt;"",IF(COUNTIF(BN$3:BN204,E205)&gt;0,"",E205),"")</f>
        <v/>
      </c>
      <c r="BO205" t="str">
        <f>IF(F205&lt;&gt;"",IF(COUNTIF(BO$3:BO204,F205)&gt;0,"",F205),"")</f>
        <v/>
      </c>
      <c r="BP205" t="str">
        <f>IF(G205&lt;&gt;"",IF(COUNTIF(BP$3:BP204,G205)&gt;0,"",G205),"")</f>
        <v/>
      </c>
      <c r="BQ205" t="str">
        <f>IF(H205&lt;&gt;"",IF(COUNTIF(BQ$3:BQ204,H205)&gt;0,"",H205),"")</f>
        <v/>
      </c>
    </row>
    <row r="206" spans="1:69" x14ac:dyDescent="0.2">
      <c r="A206" s="342" t="str">
        <f t="shared" si="61"/>
        <v/>
      </c>
      <c r="B206" s="345"/>
      <c r="C206" s="345"/>
      <c r="D206" s="345"/>
      <c r="E206" s="345"/>
      <c r="F206" s="345"/>
      <c r="G206" s="345"/>
      <c r="H206" s="345"/>
      <c r="I206" s="533"/>
      <c r="J206" s="516"/>
      <c r="K206" s="516"/>
      <c r="L206" s="531"/>
      <c r="M206" s="534"/>
      <c r="O206">
        <f t="shared" si="75"/>
        <v>204</v>
      </c>
      <c r="P206" s="375" t="str">
        <f t="shared" si="76"/>
        <v/>
      </c>
      <c r="Q206" s="375" t="str">
        <f t="shared" si="63"/>
        <v/>
      </c>
      <c r="R206" s="375" t="str">
        <f t="shared" si="64"/>
        <v/>
      </c>
      <c r="S206" s="375" t="str">
        <f t="shared" si="62"/>
        <v/>
      </c>
      <c r="T206" s="375" t="str">
        <f t="shared" si="65"/>
        <v/>
      </c>
      <c r="U206" s="375" t="str">
        <f t="shared" si="66"/>
        <v/>
      </c>
      <c r="V206" s="375" t="str">
        <f t="shared" si="67"/>
        <v/>
      </c>
      <c r="X206" t="str">
        <f>IF(AF206&lt;&gt;"",MAX(X$3:X205)+1,"")</f>
        <v/>
      </c>
      <c r="Y206" t="str">
        <f>IF(AG206&lt;&gt;"",MAX(Y$3:Y205)+1,"")</f>
        <v/>
      </c>
      <c r="Z206" t="str">
        <f>IF(AH206&lt;&gt;"",MAX(Z$3:Z205)+1,"")</f>
        <v/>
      </c>
      <c r="AA206" t="str">
        <f>IF(AI206&lt;&gt;"",MAX(AA$3:AA205)+1,"")</f>
        <v/>
      </c>
      <c r="AB206" t="str">
        <f>IF(AJ206&lt;&gt;"",MAX(AB$3:AB205)+1,"")</f>
        <v/>
      </c>
      <c r="AC206" t="str">
        <f>IF(AK206&lt;&gt;"",MAX(AC$3:AC205)+1,"")</f>
        <v/>
      </c>
      <c r="AD206" t="str">
        <f>IF(AL206&lt;&gt;"",MAX(AD$3:AD205)+1,"")</f>
        <v/>
      </c>
      <c r="AF206" t="str">
        <f>IF(B206="","",IF(COUNTIF(AF$3:$AI205,B206)=0,B206,""))</f>
        <v/>
      </c>
      <c r="AG206" t="str">
        <f>IF(C206&lt;&gt;"",IF(B206="","",IF($B206='Determinazione classe'!$D$55,IF(COUNTIF(AG$3:$AG205,$C206)=0,$C206,""),"")),"")</f>
        <v/>
      </c>
      <c r="AH206" t="str">
        <f>IF(D206&lt;&gt;"",IF(B206="","",IF(AND($B206='Determinazione classe'!$D$55,$C206='Determinazione classe'!$D$56),IF(COUNTIF(AH$3:AH205,$D206)=0,$D206,""),"")),"")</f>
        <v/>
      </c>
      <c r="AI206" t="str">
        <f>IF(E206&lt;&gt;"",IF(B206="","",IF(AND($B206='Determinazione classe'!$D$55,$C206='Determinazione classe'!$D$56,$D206='Determinazione classe'!$D$57),IF(COUNTIF(AI$3:AI205,$E206)=0,$E206,""),"")),"")</f>
        <v/>
      </c>
      <c r="AJ206" t="str">
        <f>IF(F206&lt;&gt;"",IF(B206="","",IF(AND($B206='Determinazione classe'!$D$55,$C206='Determinazione classe'!$D$56,$D206='Determinazione classe'!$D$57,$E206='Determinazione classe'!$D$58),IF(COUNTIF(AJ$3:AJ205,$F206)=0,$F206,""),"")),"")</f>
        <v/>
      </c>
      <c r="AK206" t="str">
        <f>IF(G206&lt;&gt;"",IF(B206="","",IF(AND($B206='Determinazione classe'!$D$55,$C206='Determinazione classe'!$D$56,$D206='Determinazione classe'!$D$57,$E206='Determinazione classe'!$D$58,$F206='Determinazione classe'!$D$59),IF(COUNTIF(AK$3:AK205,$G206)=0,$G206,""),"")),"")</f>
        <v/>
      </c>
      <c r="AL206" t="str">
        <f>IF(H206&lt;&gt;"",IF(B206="","",IF(AND($B206='Determinazione classe'!$D$55,$C206='Determinazione classe'!$D$56,$D206='Determinazione classe'!$D$57,$E206='Determinazione classe'!$D$58,$F206='Determinazione classe'!$D$59,$G206='Determinazione classe'!$D$60),IF(COUNTIF(AL$3:AL205,$H206)=0,$H206,""),"")),"")</f>
        <v/>
      </c>
      <c r="AR206">
        <f t="shared" si="77"/>
        <v>204</v>
      </c>
      <c r="AS206" s="375" t="str">
        <f t="shared" si="68"/>
        <v/>
      </c>
      <c r="AT206" s="375" t="str">
        <f t="shared" si="69"/>
        <v/>
      </c>
      <c r="AU206" s="375" t="str">
        <f t="shared" si="70"/>
        <v/>
      </c>
      <c r="AV206" s="375" t="str">
        <f t="shared" si="71"/>
        <v/>
      </c>
      <c r="AW206" s="375" t="str">
        <f t="shared" si="72"/>
        <v/>
      </c>
      <c r="AX206" s="375" t="str">
        <f t="shared" si="73"/>
        <v/>
      </c>
      <c r="AY206" s="375" t="str">
        <f t="shared" si="74"/>
        <v/>
      </c>
      <c r="BC206" t="str">
        <f>IF(BK206&lt;&gt;"",MAX(BC$3:BC205)+1,"")</f>
        <v/>
      </c>
      <c r="BD206" t="str">
        <f>IF(BL206&lt;&gt;"",MAX(BD$3:BD205)+1,"")</f>
        <v/>
      </c>
      <c r="BE206" t="str">
        <f>IF(BM206&lt;&gt;"",MAX(BE$3:BE205)+1,"")</f>
        <v/>
      </c>
      <c r="BF206" t="str">
        <f>IF(BN206&lt;&gt;"",MAX(BF$3:BF205)+1,"")</f>
        <v/>
      </c>
      <c r="BG206" t="str">
        <f>IF(BO206&lt;&gt;"",MAX(BG$3:BG205)+1,"")</f>
        <v/>
      </c>
      <c r="BH206" t="str">
        <f>IF(BP206&lt;&gt;"",MAX(BH$3:BH205)+1,"")</f>
        <v/>
      </c>
      <c r="BI206" t="str">
        <f>IF(BQ206&lt;&gt;"",MAX(BI$3:BI205)+1,"")</f>
        <v/>
      </c>
      <c r="BK206" t="str">
        <f>IF(B206&lt;&gt;"",IF(COUNTIF(BK$3:BK205,B206)&gt;0,"",B206),"")</f>
        <v/>
      </c>
      <c r="BL206" t="str">
        <f>IF(C206&lt;&gt;"",IF(COUNTIF(BL$3:BL205,C206)&gt;0,"",C206),"")</f>
        <v/>
      </c>
      <c r="BM206" t="str">
        <f>IF(D206&lt;&gt;"",IF(COUNTIF(BM$3:BM205,D206)&gt;0,"",D206),"")</f>
        <v/>
      </c>
      <c r="BN206" t="str">
        <f>IF(E206&lt;&gt;"",IF(COUNTIF(BN$3:BN205,E206)&gt;0,"",E206),"")</f>
        <v/>
      </c>
      <c r="BO206" t="str">
        <f>IF(F206&lt;&gt;"",IF(COUNTIF(BO$3:BO205,F206)&gt;0,"",F206),"")</f>
        <v/>
      </c>
      <c r="BP206" t="str">
        <f>IF(G206&lt;&gt;"",IF(COUNTIF(BP$3:BP205,G206)&gt;0,"",G206),"")</f>
        <v/>
      </c>
      <c r="BQ206" t="str">
        <f>IF(H206&lt;&gt;"",IF(COUNTIF(BQ$3:BQ205,H206)&gt;0,"",H206),"")</f>
        <v/>
      </c>
    </row>
    <row r="207" spans="1:69" x14ac:dyDescent="0.2">
      <c r="A207" s="342" t="str">
        <f t="shared" si="61"/>
        <v/>
      </c>
      <c r="B207" s="345"/>
      <c r="C207" s="345"/>
      <c r="D207" s="345"/>
      <c r="E207" s="345"/>
      <c r="F207" s="345"/>
      <c r="G207" s="345"/>
      <c r="H207" s="345"/>
      <c r="I207" s="533"/>
      <c r="J207" s="516"/>
      <c r="K207" s="516"/>
      <c r="L207" s="531"/>
      <c r="M207" s="534"/>
      <c r="O207">
        <f t="shared" si="75"/>
        <v>205</v>
      </c>
      <c r="P207" s="375" t="str">
        <f t="shared" si="76"/>
        <v/>
      </c>
      <c r="Q207" s="375" t="str">
        <f t="shared" si="63"/>
        <v/>
      </c>
      <c r="R207" s="375" t="str">
        <f t="shared" si="64"/>
        <v/>
      </c>
      <c r="S207" s="375" t="str">
        <f t="shared" si="62"/>
        <v/>
      </c>
      <c r="T207" s="375" t="str">
        <f t="shared" si="65"/>
        <v/>
      </c>
      <c r="U207" s="375" t="str">
        <f t="shared" si="66"/>
        <v/>
      </c>
      <c r="V207" s="375" t="str">
        <f t="shared" si="67"/>
        <v/>
      </c>
      <c r="X207" t="str">
        <f>IF(AF207&lt;&gt;"",MAX(X$3:X206)+1,"")</f>
        <v/>
      </c>
      <c r="Y207" t="str">
        <f>IF(AG207&lt;&gt;"",MAX(Y$3:Y206)+1,"")</f>
        <v/>
      </c>
      <c r="Z207" t="str">
        <f>IF(AH207&lt;&gt;"",MAX(Z$3:Z206)+1,"")</f>
        <v/>
      </c>
      <c r="AA207" t="str">
        <f>IF(AI207&lt;&gt;"",MAX(AA$3:AA206)+1,"")</f>
        <v/>
      </c>
      <c r="AB207" t="str">
        <f>IF(AJ207&lt;&gt;"",MAX(AB$3:AB206)+1,"")</f>
        <v/>
      </c>
      <c r="AC207" t="str">
        <f>IF(AK207&lt;&gt;"",MAX(AC$3:AC206)+1,"")</f>
        <v/>
      </c>
      <c r="AD207" t="str">
        <f>IF(AL207&lt;&gt;"",MAX(AD$3:AD206)+1,"")</f>
        <v/>
      </c>
      <c r="AF207" t="str">
        <f>IF(B207="","",IF(COUNTIF(AF$3:$AI206,B207)=0,B207,""))</f>
        <v/>
      </c>
      <c r="AG207" t="str">
        <f>IF(C207&lt;&gt;"",IF(B207="","",IF($B207='Determinazione classe'!$D$55,IF(COUNTIF(AG$3:$AG206,$C207)=0,$C207,""),"")),"")</f>
        <v/>
      </c>
      <c r="AH207" t="str">
        <f>IF(D207&lt;&gt;"",IF(B207="","",IF(AND($B207='Determinazione classe'!$D$55,$C207='Determinazione classe'!$D$56),IF(COUNTIF(AH$3:AH206,$D207)=0,$D207,""),"")),"")</f>
        <v/>
      </c>
      <c r="AI207" t="str">
        <f>IF(E207&lt;&gt;"",IF(B207="","",IF(AND($B207='Determinazione classe'!$D$55,$C207='Determinazione classe'!$D$56,$D207='Determinazione classe'!$D$57),IF(COUNTIF(AI$3:AI206,$E207)=0,$E207,""),"")),"")</f>
        <v/>
      </c>
      <c r="AJ207" t="str">
        <f>IF(F207&lt;&gt;"",IF(B207="","",IF(AND($B207='Determinazione classe'!$D$55,$C207='Determinazione classe'!$D$56,$D207='Determinazione classe'!$D$57,$E207='Determinazione classe'!$D$58),IF(COUNTIF(AJ$3:AJ206,$F207)=0,$F207,""),"")),"")</f>
        <v/>
      </c>
      <c r="AK207" t="str">
        <f>IF(G207&lt;&gt;"",IF(B207="","",IF(AND($B207='Determinazione classe'!$D$55,$C207='Determinazione classe'!$D$56,$D207='Determinazione classe'!$D$57,$E207='Determinazione classe'!$D$58,$F207='Determinazione classe'!$D$59),IF(COUNTIF(AK$3:AK206,$G207)=0,$G207,""),"")),"")</f>
        <v/>
      </c>
      <c r="AL207" t="str">
        <f>IF(H207&lt;&gt;"",IF(B207="","",IF(AND($B207='Determinazione classe'!$D$55,$C207='Determinazione classe'!$D$56,$D207='Determinazione classe'!$D$57,$E207='Determinazione classe'!$D$58,$F207='Determinazione classe'!$D$59,$G207='Determinazione classe'!$D$60),IF(COUNTIF(AL$3:AL206,$H207)=0,$H207,""),"")),"")</f>
        <v/>
      </c>
      <c r="AR207">
        <f t="shared" si="77"/>
        <v>205</v>
      </c>
      <c r="AS207" s="375" t="str">
        <f t="shared" si="68"/>
        <v/>
      </c>
      <c r="AT207" s="375" t="str">
        <f t="shared" si="69"/>
        <v/>
      </c>
      <c r="AU207" s="375" t="str">
        <f t="shared" si="70"/>
        <v/>
      </c>
      <c r="AV207" s="375" t="str">
        <f t="shared" si="71"/>
        <v/>
      </c>
      <c r="AW207" s="375" t="str">
        <f t="shared" si="72"/>
        <v/>
      </c>
      <c r="AX207" s="375" t="str">
        <f t="shared" si="73"/>
        <v/>
      </c>
      <c r="AY207" s="375" t="str">
        <f t="shared" si="74"/>
        <v/>
      </c>
      <c r="BC207" t="str">
        <f>IF(BK207&lt;&gt;"",MAX(BC$3:BC206)+1,"")</f>
        <v/>
      </c>
      <c r="BD207" t="str">
        <f>IF(BL207&lt;&gt;"",MAX(BD$3:BD206)+1,"")</f>
        <v/>
      </c>
      <c r="BE207" t="str">
        <f>IF(BM207&lt;&gt;"",MAX(BE$3:BE206)+1,"")</f>
        <v/>
      </c>
      <c r="BF207" t="str">
        <f>IF(BN207&lt;&gt;"",MAX(BF$3:BF206)+1,"")</f>
        <v/>
      </c>
      <c r="BG207" t="str">
        <f>IF(BO207&lt;&gt;"",MAX(BG$3:BG206)+1,"")</f>
        <v/>
      </c>
      <c r="BH207" t="str">
        <f>IF(BP207&lt;&gt;"",MAX(BH$3:BH206)+1,"")</f>
        <v/>
      </c>
      <c r="BI207" t="str">
        <f>IF(BQ207&lt;&gt;"",MAX(BI$3:BI206)+1,"")</f>
        <v/>
      </c>
      <c r="BK207" t="str">
        <f>IF(B207&lt;&gt;"",IF(COUNTIF(BK$3:BK206,B207)&gt;0,"",B207),"")</f>
        <v/>
      </c>
      <c r="BL207" t="str">
        <f>IF(C207&lt;&gt;"",IF(COUNTIF(BL$3:BL206,C207)&gt;0,"",C207),"")</f>
        <v/>
      </c>
      <c r="BM207" t="str">
        <f>IF(D207&lt;&gt;"",IF(COUNTIF(BM$3:BM206,D207)&gt;0,"",D207),"")</f>
        <v/>
      </c>
      <c r="BN207" t="str">
        <f>IF(E207&lt;&gt;"",IF(COUNTIF(BN$3:BN206,E207)&gt;0,"",E207),"")</f>
        <v/>
      </c>
      <c r="BO207" t="str">
        <f>IF(F207&lt;&gt;"",IF(COUNTIF(BO$3:BO206,F207)&gt;0,"",F207),"")</f>
        <v/>
      </c>
      <c r="BP207" t="str">
        <f>IF(G207&lt;&gt;"",IF(COUNTIF(BP$3:BP206,G207)&gt;0,"",G207),"")</f>
        <v/>
      </c>
      <c r="BQ207" t="str">
        <f>IF(H207&lt;&gt;"",IF(COUNTIF(BQ$3:BQ206,H207)&gt;0,"",H207),"")</f>
        <v/>
      </c>
    </row>
    <row r="208" spans="1:69" x14ac:dyDescent="0.2">
      <c r="A208" s="342" t="str">
        <f t="shared" si="61"/>
        <v/>
      </c>
      <c r="B208" s="345"/>
      <c r="C208" s="345"/>
      <c r="D208" s="345"/>
      <c r="E208" s="345"/>
      <c r="F208" s="345"/>
      <c r="G208" s="345"/>
      <c r="H208" s="345"/>
      <c r="I208" s="533"/>
      <c r="J208" s="516"/>
      <c r="K208" s="516"/>
      <c r="L208" s="531"/>
      <c r="M208" s="534"/>
      <c r="O208">
        <f t="shared" si="75"/>
        <v>206</v>
      </c>
      <c r="P208" s="375" t="str">
        <f t="shared" si="76"/>
        <v/>
      </c>
      <c r="Q208" s="375" t="str">
        <f t="shared" si="63"/>
        <v/>
      </c>
      <c r="R208" s="375" t="str">
        <f t="shared" si="64"/>
        <v/>
      </c>
      <c r="S208" s="375" t="str">
        <f t="shared" si="62"/>
        <v/>
      </c>
      <c r="T208" s="375" t="str">
        <f t="shared" si="65"/>
        <v/>
      </c>
      <c r="U208" s="375" t="str">
        <f t="shared" si="66"/>
        <v/>
      </c>
      <c r="V208" s="375" t="str">
        <f t="shared" si="67"/>
        <v/>
      </c>
      <c r="X208" t="str">
        <f>IF(AF208&lt;&gt;"",MAX(X$3:X207)+1,"")</f>
        <v/>
      </c>
      <c r="Y208" t="str">
        <f>IF(AG208&lt;&gt;"",MAX(Y$3:Y207)+1,"")</f>
        <v/>
      </c>
      <c r="Z208" t="str">
        <f>IF(AH208&lt;&gt;"",MAX(Z$3:Z207)+1,"")</f>
        <v/>
      </c>
      <c r="AA208" t="str">
        <f>IF(AI208&lt;&gt;"",MAX(AA$3:AA207)+1,"")</f>
        <v/>
      </c>
      <c r="AB208" t="str">
        <f>IF(AJ208&lt;&gt;"",MAX(AB$3:AB207)+1,"")</f>
        <v/>
      </c>
      <c r="AC208" t="str">
        <f>IF(AK208&lt;&gt;"",MAX(AC$3:AC207)+1,"")</f>
        <v/>
      </c>
      <c r="AD208" t="str">
        <f>IF(AL208&lt;&gt;"",MAX(AD$3:AD207)+1,"")</f>
        <v/>
      </c>
      <c r="AF208" t="str">
        <f>IF(B208="","",IF(COUNTIF(AF$3:$AI207,B208)=0,B208,""))</f>
        <v/>
      </c>
      <c r="AG208" t="str">
        <f>IF(C208&lt;&gt;"",IF(B208="","",IF($B208='Determinazione classe'!$D$55,IF(COUNTIF(AG$3:$AG207,$C208)=0,$C208,""),"")),"")</f>
        <v/>
      </c>
      <c r="AH208" t="str">
        <f>IF(D208&lt;&gt;"",IF(B208="","",IF(AND($B208='Determinazione classe'!$D$55,$C208='Determinazione classe'!$D$56),IF(COUNTIF(AH$3:AH207,$D208)=0,$D208,""),"")),"")</f>
        <v/>
      </c>
      <c r="AI208" t="str">
        <f>IF(E208&lt;&gt;"",IF(B208="","",IF(AND($B208='Determinazione classe'!$D$55,$C208='Determinazione classe'!$D$56,$D208='Determinazione classe'!$D$57),IF(COUNTIF(AI$3:AI207,$E208)=0,$E208,""),"")),"")</f>
        <v/>
      </c>
      <c r="AJ208" t="str">
        <f>IF(F208&lt;&gt;"",IF(B208="","",IF(AND($B208='Determinazione classe'!$D$55,$C208='Determinazione classe'!$D$56,$D208='Determinazione classe'!$D$57,$E208='Determinazione classe'!$D$58),IF(COUNTIF(AJ$3:AJ207,$F208)=0,$F208,""),"")),"")</f>
        <v/>
      </c>
      <c r="AK208" t="str">
        <f>IF(G208&lt;&gt;"",IF(B208="","",IF(AND($B208='Determinazione classe'!$D$55,$C208='Determinazione classe'!$D$56,$D208='Determinazione classe'!$D$57,$E208='Determinazione classe'!$D$58,$F208='Determinazione classe'!$D$59),IF(COUNTIF(AK$3:AK207,$G208)=0,$G208,""),"")),"")</f>
        <v/>
      </c>
      <c r="AL208" t="str">
        <f>IF(H208&lt;&gt;"",IF(B208="","",IF(AND($B208='Determinazione classe'!$D$55,$C208='Determinazione classe'!$D$56,$D208='Determinazione classe'!$D$57,$E208='Determinazione classe'!$D$58,$F208='Determinazione classe'!$D$59,$G208='Determinazione classe'!$D$60),IF(COUNTIF(AL$3:AL207,$H208)=0,$H208,""),"")),"")</f>
        <v/>
      </c>
      <c r="AR208">
        <f t="shared" si="77"/>
        <v>206</v>
      </c>
      <c r="AS208" s="375" t="str">
        <f t="shared" si="68"/>
        <v/>
      </c>
      <c r="AT208" s="375" t="str">
        <f t="shared" si="69"/>
        <v/>
      </c>
      <c r="AU208" s="375" t="str">
        <f t="shared" si="70"/>
        <v/>
      </c>
      <c r="AV208" s="375" t="str">
        <f t="shared" si="71"/>
        <v/>
      </c>
      <c r="AW208" s="375" t="str">
        <f t="shared" si="72"/>
        <v/>
      </c>
      <c r="AX208" s="375" t="str">
        <f t="shared" si="73"/>
        <v/>
      </c>
      <c r="AY208" s="375" t="str">
        <f t="shared" si="74"/>
        <v/>
      </c>
      <c r="BC208" t="str">
        <f>IF(BK208&lt;&gt;"",MAX(BC$3:BC207)+1,"")</f>
        <v/>
      </c>
      <c r="BD208" t="str">
        <f>IF(BL208&lt;&gt;"",MAX(BD$3:BD207)+1,"")</f>
        <v/>
      </c>
      <c r="BE208" t="str">
        <f>IF(BM208&lt;&gt;"",MAX(BE$3:BE207)+1,"")</f>
        <v/>
      </c>
      <c r="BF208" t="str">
        <f>IF(BN208&lt;&gt;"",MAX(BF$3:BF207)+1,"")</f>
        <v/>
      </c>
      <c r="BG208" t="str">
        <f>IF(BO208&lt;&gt;"",MAX(BG$3:BG207)+1,"")</f>
        <v/>
      </c>
      <c r="BH208" t="str">
        <f>IF(BP208&lt;&gt;"",MAX(BH$3:BH207)+1,"")</f>
        <v/>
      </c>
      <c r="BI208" t="str">
        <f>IF(BQ208&lt;&gt;"",MAX(BI$3:BI207)+1,"")</f>
        <v/>
      </c>
      <c r="BK208" t="str">
        <f>IF(B208&lt;&gt;"",IF(COUNTIF(BK$3:BK207,B208)&gt;0,"",B208),"")</f>
        <v/>
      </c>
      <c r="BL208" t="str">
        <f>IF(C208&lt;&gt;"",IF(COUNTIF(BL$3:BL207,C208)&gt;0,"",C208),"")</f>
        <v/>
      </c>
      <c r="BM208" t="str">
        <f>IF(D208&lt;&gt;"",IF(COUNTIF(BM$3:BM207,D208)&gt;0,"",D208),"")</f>
        <v/>
      </c>
      <c r="BN208" t="str">
        <f>IF(E208&lt;&gt;"",IF(COUNTIF(BN$3:BN207,E208)&gt;0,"",E208),"")</f>
        <v/>
      </c>
      <c r="BO208" t="str">
        <f>IF(F208&lt;&gt;"",IF(COUNTIF(BO$3:BO207,F208)&gt;0,"",F208),"")</f>
        <v/>
      </c>
      <c r="BP208" t="str">
        <f>IF(G208&lt;&gt;"",IF(COUNTIF(BP$3:BP207,G208)&gt;0,"",G208),"")</f>
        <v/>
      </c>
      <c r="BQ208" t="str">
        <f>IF(H208&lt;&gt;"",IF(COUNTIF(BQ$3:BQ207,H208)&gt;0,"",H208),"")</f>
        <v/>
      </c>
    </row>
    <row r="209" spans="1:69" x14ac:dyDescent="0.2">
      <c r="A209" s="342" t="str">
        <f t="shared" si="61"/>
        <v/>
      </c>
      <c r="B209" s="345"/>
      <c r="C209" s="345"/>
      <c r="D209" s="345"/>
      <c r="E209" s="345"/>
      <c r="F209" s="345"/>
      <c r="G209" s="345"/>
      <c r="H209" s="345"/>
      <c r="I209" s="533"/>
      <c r="J209" s="516"/>
      <c r="K209" s="516"/>
      <c r="L209" s="531"/>
      <c r="M209" s="534"/>
      <c r="O209">
        <f t="shared" si="75"/>
        <v>207</v>
      </c>
      <c r="P209" s="375" t="str">
        <f t="shared" si="76"/>
        <v/>
      </c>
      <c r="Q209" s="375" t="str">
        <f t="shared" si="63"/>
        <v/>
      </c>
      <c r="R209" s="375" t="str">
        <f t="shared" si="64"/>
        <v/>
      </c>
      <c r="S209" s="375" t="str">
        <f t="shared" si="62"/>
        <v/>
      </c>
      <c r="T209" s="375" t="str">
        <f t="shared" si="65"/>
        <v/>
      </c>
      <c r="U209" s="375" t="str">
        <f t="shared" si="66"/>
        <v/>
      </c>
      <c r="V209" s="375" t="str">
        <f t="shared" si="67"/>
        <v/>
      </c>
      <c r="X209" t="str">
        <f>IF(AF209&lt;&gt;"",MAX(X$3:X208)+1,"")</f>
        <v/>
      </c>
      <c r="Y209" t="str">
        <f>IF(AG209&lt;&gt;"",MAX(Y$3:Y208)+1,"")</f>
        <v/>
      </c>
      <c r="Z209" t="str">
        <f>IF(AH209&lt;&gt;"",MAX(Z$3:Z208)+1,"")</f>
        <v/>
      </c>
      <c r="AA209" t="str">
        <f>IF(AI209&lt;&gt;"",MAX(AA$3:AA208)+1,"")</f>
        <v/>
      </c>
      <c r="AB209" t="str">
        <f>IF(AJ209&lt;&gt;"",MAX(AB$3:AB208)+1,"")</f>
        <v/>
      </c>
      <c r="AC209" t="str">
        <f>IF(AK209&lt;&gt;"",MAX(AC$3:AC208)+1,"")</f>
        <v/>
      </c>
      <c r="AD209" t="str">
        <f>IF(AL209&lt;&gt;"",MAX(AD$3:AD208)+1,"")</f>
        <v/>
      </c>
      <c r="AF209" t="str">
        <f>IF(B209="","",IF(COUNTIF(AF$3:$AI208,B209)=0,B209,""))</f>
        <v/>
      </c>
      <c r="AG209" t="str">
        <f>IF(C209&lt;&gt;"",IF(B209="","",IF($B209='Determinazione classe'!$D$55,IF(COUNTIF(AG$3:$AG208,$C209)=0,$C209,""),"")),"")</f>
        <v/>
      </c>
      <c r="AH209" t="str">
        <f>IF(D209&lt;&gt;"",IF(B209="","",IF(AND($B209='Determinazione classe'!$D$55,$C209='Determinazione classe'!$D$56),IF(COUNTIF(AH$3:AH208,$D209)=0,$D209,""),"")),"")</f>
        <v/>
      </c>
      <c r="AI209" t="str">
        <f>IF(E209&lt;&gt;"",IF(B209="","",IF(AND($B209='Determinazione classe'!$D$55,$C209='Determinazione classe'!$D$56,$D209='Determinazione classe'!$D$57),IF(COUNTIF(AI$3:AI208,$E209)=0,$E209,""),"")),"")</f>
        <v/>
      </c>
      <c r="AJ209" t="str">
        <f>IF(F209&lt;&gt;"",IF(B209="","",IF(AND($B209='Determinazione classe'!$D$55,$C209='Determinazione classe'!$D$56,$D209='Determinazione classe'!$D$57,$E209='Determinazione classe'!$D$58),IF(COUNTIF(AJ$3:AJ208,$F209)=0,$F209,""),"")),"")</f>
        <v/>
      </c>
      <c r="AK209" t="str">
        <f>IF(G209&lt;&gt;"",IF(B209="","",IF(AND($B209='Determinazione classe'!$D$55,$C209='Determinazione classe'!$D$56,$D209='Determinazione classe'!$D$57,$E209='Determinazione classe'!$D$58,$F209='Determinazione classe'!$D$59),IF(COUNTIF(AK$3:AK208,$G209)=0,$G209,""),"")),"")</f>
        <v/>
      </c>
      <c r="AL209" t="str">
        <f>IF(H209&lt;&gt;"",IF(B209="","",IF(AND($B209='Determinazione classe'!$D$55,$C209='Determinazione classe'!$D$56,$D209='Determinazione classe'!$D$57,$E209='Determinazione classe'!$D$58,$F209='Determinazione classe'!$D$59,$G209='Determinazione classe'!$D$60),IF(COUNTIF(AL$3:AL208,$H209)=0,$H209,""),"")),"")</f>
        <v/>
      </c>
      <c r="AR209">
        <f t="shared" si="77"/>
        <v>207</v>
      </c>
      <c r="AS209" s="375" t="str">
        <f t="shared" si="68"/>
        <v/>
      </c>
      <c r="AT209" s="375" t="str">
        <f t="shared" si="69"/>
        <v/>
      </c>
      <c r="AU209" s="375" t="str">
        <f t="shared" si="70"/>
        <v/>
      </c>
      <c r="AV209" s="375" t="str">
        <f t="shared" si="71"/>
        <v/>
      </c>
      <c r="AW209" s="375" t="str">
        <f t="shared" si="72"/>
        <v/>
      </c>
      <c r="AX209" s="375" t="str">
        <f t="shared" si="73"/>
        <v/>
      </c>
      <c r="AY209" s="375" t="str">
        <f t="shared" si="74"/>
        <v/>
      </c>
      <c r="BC209" t="str">
        <f>IF(BK209&lt;&gt;"",MAX(BC$3:BC208)+1,"")</f>
        <v/>
      </c>
      <c r="BD209" t="str">
        <f>IF(BL209&lt;&gt;"",MAX(BD$3:BD208)+1,"")</f>
        <v/>
      </c>
      <c r="BE209" t="str">
        <f>IF(BM209&lt;&gt;"",MAX(BE$3:BE208)+1,"")</f>
        <v/>
      </c>
      <c r="BF209" t="str">
        <f>IF(BN209&lt;&gt;"",MAX(BF$3:BF208)+1,"")</f>
        <v/>
      </c>
      <c r="BG209" t="str">
        <f>IF(BO209&lt;&gt;"",MAX(BG$3:BG208)+1,"")</f>
        <v/>
      </c>
      <c r="BH209" t="str">
        <f>IF(BP209&lt;&gt;"",MAX(BH$3:BH208)+1,"")</f>
        <v/>
      </c>
      <c r="BI209" t="str">
        <f>IF(BQ209&lt;&gt;"",MAX(BI$3:BI208)+1,"")</f>
        <v/>
      </c>
      <c r="BK209" t="str">
        <f>IF(B209&lt;&gt;"",IF(COUNTIF(BK$3:BK208,B209)&gt;0,"",B209),"")</f>
        <v/>
      </c>
      <c r="BL209" t="str">
        <f>IF(C209&lt;&gt;"",IF(COUNTIF(BL$3:BL208,C209)&gt;0,"",C209),"")</f>
        <v/>
      </c>
      <c r="BM209" t="str">
        <f>IF(D209&lt;&gt;"",IF(COUNTIF(BM$3:BM208,D209)&gt;0,"",D209),"")</f>
        <v/>
      </c>
      <c r="BN209" t="str">
        <f>IF(E209&lt;&gt;"",IF(COUNTIF(BN$3:BN208,E209)&gt;0,"",E209),"")</f>
        <v/>
      </c>
      <c r="BO209" t="str">
        <f>IF(F209&lt;&gt;"",IF(COUNTIF(BO$3:BO208,F209)&gt;0,"",F209),"")</f>
        <v/>
      </c>
      <c r="BP209" t="str">
        <f>IF(G209&lt;&gt;"",IF(COUNTIF(BP$3:BP208,G209)&gt;0,"",G209),"")</f>
        <v/>
      </c>
      <c r="BQ209" t="str">
        <f>IF(H209&lt;&gt;"",IF(COUNTIF(BQ$3:BQ208,H209)&gt;0,"",H209),"")</f>
        <v/>
      </c>
    </row>
    <row r="210" spans="1:69" x14ac:dyDescent="0.2">
      <c r="A210" s="342" t="str">
        <f t="shared" si="61"/>
        <v/>
      </c>
      <c r="B210" s="345"/>
      <c r="C210" s="345"/>
      <c r="D210" s="345"/>
      <c r="E210" s="345"/>
      <c r="F210" s="345"/>
      <c r="G210" s="345"/>
      <c r="H210" s="345"/>
      <c r="I210" s="533"/>
      <c r="J210" s="516"/>
      <c r="K210" s="516"/>
      <c r="L210" s="531"/>
      <c r="M210" s="534"/>
      <c r="O210">
        <f t="shared" si="75"/>
        <v>208</v>
      </c>
      <c r="P210" s="375" t="str">
        <f t="shared" si="76"/>
        <v/>
      </c>
      <c r="Q210" s="375" t="str">
        <f t="shared" si="63"/>
        <v/>
      </c>
      <c r="R210" s="375" t="str">
        <f t="shared" si="64"/>
        <v/>
      </c>
      <c r="S210" s="375" t="str">
        <f t="shared" si="62"/>
        <v/>
      </c>
      <c r="T210" s="375" t="str">
        <f t="shared" si="65"/>
        <v/>
      </c>
      <c r="U210" s="375" t="str">
        <f t="shared" si="66"/>
        <v/>
      </c>
      <c r="V210" s="375" t="str">
        <f t="shared" si="67"/>
        <v/>
      </c>
      <c r="X210" t="str">
        <f>IF(AF210&lt;&gt;"",MAX(X$3:X209)+1,"")</f>
        <v/>
      </c>
      <c r="Y210" t="str">
        <f>IF(AG210&lt;&gt;"",MAX(Y$3:Y209)+1,"")</f>
        <v/>
      </c>
      <c r="Z210" t="str">
        <f>IF(AH210&lt;&gt;"",MAX(Z$3:Z209)+1,"")</f>
        <v/>
      </c>
      <c r="AA210" t="str">
        <f>IF(AI210&lt;&gt;"",MAX(AA$3:AA209)+1,"")</f>
        <v/>
      </c>
      <c r="AB210" t="str">
        <f>IF(AJ210&lt;&gt;"",MAX(AB$3:AB209)+1,"")</f>
        <v/>
      </c>
      <c r="AC210" t="str">
        <f>IF(AK210&lt;&gt;"",MAX(AC$3:AC209)+1,"")</f>
        <v/>
      </c>
      <c r="AD210" t="str">
        <f>IF(AL210&lt;&gt;"",MAX(AD$3:AD209)+1,"")</f>
        <v/>
      </c>
      <c r="AF210" t="str">
        <f>IF(B210="","",IF(COUNTIF(AF$3:$AI209,B210)=0,B210,""))</f>
        <v/>
      </c>
      <c r="AG210" t="str">
        <f>IF(C210&lt;&gt;"",IF(B210="","",IF($B210='Determinazione classe'!$D$55,IF(COUNTIF(AG$3:$AG209,$C210)=0,$C210,""),"")),"")</f>
        <v/>
      </c>
      <c r="AH210" t="str">
        <f>IF(D210&lt;&gt;"",IF(B210="","",IF(AND($B210='Determinazione classe'!$D$55,$C210='Determinazione classe'!$D$56),IF(COUNTIF(AH$3:AH209,$D210)=0,$D210,""),"")),"")</f>
        <v/>
      </c>
      <c r="AI210" t="str">
        <f>IF(E210&lt;&gt;"",IF(B210="","",IF(AND($B210='Determinazione classe'!$D$55,$C210='Determinazione classe'!$D$56,$D210='Determinazione classe'!$D$57),IF(COUNTIF(AI$3:AI209,$E210)=0,$E210,""),"")),"")</f>
        <v/>
      </c>
      <c r="AJ210" t="str">
        <f>IF(F210&lt;&gt;"",IF(B210="","",IF(AND($B210='Determinazione classe'!$D$55,$C210='Determinazione classe'!$D$56,$D210='Determinazione classe'!$D$57,$E210='Determinazione classe'!$D$58),IF(COUNTIF(AJ$3:AJ209,$F210)=0,$F210,""),"")),"")</f>
        <v/>
      </c>
      <c r="AK210" t="str">
        <f>IF(G210&lt;&gt;"",IF(B210="","",IF(AND($B210='Determinazione classe'!$D$55,$C210='Determinazione classe'!$D$56,$D210='Determinazione classe'!$D$57,$E210='Determinazione classe'!$D$58,$F210='Determinazione classe'!$D$59),IF(COUNTIF(AK$3:AK209,$G210)=0,$G210,""),"")),"")</f>
        <v/>
      </c>
      <c r="AL210" t="str">
        <f>IF(H210&lt;&gt;"",IF(B210="","",IF(AND($B210='Determinazione classe'!$D$55,$C210='Determinazione classe'!$D$56,$D210='Determinazione classe'!$D$57,$E210='Determinazione classe'!$D$58,$F210='Determinazione classe'!$D$59,$G210='Determinazione classe'!$D$60),IF(COUNTIF(AL$3:AL209,$H210)=0,$H210,""),"")),"")</f>
        <v/>
      </c>
      <c r="AR210">
        <f t="shared" si="77"/>
        <v>208</v>
      </c>
      <c r="AS210" s="375" t="str">
        <f t="shared" si="68"/>
        <v/>
      </c>
      <c r="AT210" s="375" t="str">
        <f t="shared" si="69"/>
        <v/>
      </c>
      <c r="AU210" s="375" t="str">
        <f t="shared" si="70"/>
        <v/>
      </c>
      <c r="AV210" s="375" t="str">
        <f t="shared" si="71"/>
        <v/>
      </c>
      <c r="AW210" s="375" t="str">
        <f t="shared" si="72"/>
        <v/>
      </c>
      <c r="AX210" s="375" t="str">
        <f t="shared" si="73"/>
        <v/>
      </c>
      <c r="AY210" s="375" t="str">
        <f t="shared" si="74"/>
        <v/>
      </c>
      <c r="BC210" t="str">
        <f>IF(BK210&lt;&gt;"",MAX(BC$3:BC209)+1,"")</f>
        <v/>
      </c>
      <c r="BD210" t="str">
        <f>IF(BL210&lt;&gt;"",MAX(BD$3:BD209)+1,"")</f>
        <v/>
      </c>
      <c r="BE210" t="str">
        <f>IF(BM210&lt;&gt;"",MAX(BE$3:BE209)+1,"")</f>
        <v/>
      </c>
      <c r="BF210" t="str">
        <f>IF(BN210&lt;&gt;"",MAX(BF$3:BF209)+1,"")</f>
        <v/>
      </c>
      <c r="BG210" t="str">
        <f>IF(BO210&lt;&gt;"",MAX(BG$3:BG209)+1,"")</f>
        <v/>
      </c>
      <c r="BH210" t="str">
        <f>IF(BP210&lt;&gt;"",MAX(BH$3:BH209)+1,"")</f>
        <v/>
      </c>
      <c r="BI210" t="str">
        <f>IF(BQ210&lt;&gt;"",MAX(BI$3:BI209)+1,"")</f>
        <v/>
      </c>
      <c r="BK210" t="str">
        <f>IF(B210&lt;&gt;"",IF(COUNTIF(BK$3:BK209,B210)&gt;0,"",B210),"")</f>
        <v/>
      </c>
      <c r="BL210" t="str">
        <f>IF(C210&lt;&gt;"",IF(COUNTIF(BL$3:BL209,C210)&gt;0,"",C210),"")</f>
        <v/>
      </c>
      <c r="BM210" t="str">
        <f>IF(D210&lt;&gt;"",IF(COUNTIF(BM$3:BM209,D210)&gt;0,"",D210),"")</f>
        <v/>
      </c>
      <c r="BN210" t="str">
        <f>IF(E210&lt;&gt;"",IF(COUNTIF(BN$3:BN209,E210)&gt;0,"",E210),"")</f>
        <v/>
      </c>
      <c r="BO210" t="str">
        <f>IF(F210&lt;&gt;"",IF(COUNTIF(BO$3:BO209,F210)&gt;0,"",F210),"")</f>
        <v/>
      </c>
      <c r="BP210" t="str">
        <f>IF(G210&lt;&gt;"",IF(COUNTIF(BP$3:BP209,G210)&gt;0,"",G210),"")</f>
        <v/>
      </c>
      <c r="BQ210" t="str">
        <f>IF(H210&lt;&gt;"",IF(COUNTIF(BQ$3:BQ209,H210)&gt;0,"",H210),"")</f>
        <v/>
      </c>
    </row>
    <row r="211" spans="1:69" x14ac:dyDescent="0.2">
      <c r="A211" s="342" t="str">
        <f t="shared" ref="A211:A274" si="78">CONCATENATE(B211,C211,D211,E211,F211,G211,H211)</f>
        <v/>
      </c>
      <c r="B211" s="345"/>
      <c r="C211" s="345"/>
      <c r="D211" s="345"/>
      <c r="E211" s="345"/>
      <c r="F211" s="345"/>
      <c r="G211" s="345"/>
      <c r="H211" s="345"/>
      <c r="I211" s="533"/>
      <c r="J211" s="516"/>
      <c r="K211" s="516"/>
      <c r="L211" s="531"/>
      <c r="M211" s="534"/>
      <c r="O211">
        <f t="shared" si="75"/>
        <v>209</v>
      </c>
      <c r="P211" s="375" t="str">
        <f t="shared" si="76"/>
        <v/>
      </c>
      <c r="Q211" s="375" t="str">
        <f t="shared" si="63"/>
        <v/>
      </c>
      <c r="R211" s="375" t="str">
        <f t="shared" si="64"/>
        <v/>
      </c>
      <c r="S211" s="375" t="str">
        <f t="shared" ref="S211:S215" si="79">IFERROR(VLOOKUP($O211,AA:AI,9,FALSE),"")</f>
        <v/>
      </c>
      <c r="T211" s="375" t="str">
        <f t="shared" si="65"/>
        <v/>
      </c>
      <c r="U211" s="375" t="str">
        <f t="shared" si="66"/>
        <v/>
      </c>
      <c r="V211" s="375" t="str">
        <f t="shared" si="67"/>
        <v/>
      </c>
      <c r="X211" t="str">
        <f>IF(AF211&lt;&gt;"",MAX(X$3:X210)+1,"")</f>
        <v/>
      </c>
      <c r="Y211" t="str">
        <f>IF(AG211&lt;&gt;"",MAX(Y$3:Y210)+1,"")</f>
        <v/>
      </c>
      <c r="Z211" t="str">
        <f>IF(AH211&lt;&gt;"",MAX(Z$3:Z210)+1,"")</f>
        <v/>
      </c>
      <c r="AA211" t="str">
        <f>IF(AI211&lt;&gt;"",MAX(AA$3:AA210)+1,"")</f>
        <v/>
      </c>
      <c r="AB211" t="str">
        <f>IF(AJ211&lt;&gt;"",MAX(AB$3:AB210)+1,"")</f>
        <v/>
      </c>
      <c r="AC211" t="str">
        <f>IF(AK211&lt;&gt;"",MAX(AC$3:AC210)+1,"")</f>
        <v/>
      </c>
      <c r="AD211" t="str">
        <f>IF(AL211&lt;&gt;"",MAX(AD$3:AD210)+1,"")</f>
        <v/>
      </c>
      <c r="AF211" t="str">
        <f>IF(B211="","",IF(COUNTIF(AF$3:$AI210,B211)=0,B211,""))</f>
        <v/>
      </c>
      <c r="AG211" t="str">
        <f>IF(C211&lt;&gt;"",IF(B211="","",IF($B211='Determinazione classe'!$D$55,IF(COUNTIF(AG$3:$AG210,$C211)=0,$C211,""),"")),"")</f>
        <v/>
      </c>
      <c r="AH211" t="str">
        <f>IF(D211&lt;&gt;"",IF(B211="","",IF(AND($B211='Determinazione classe'!$D$55,$C211='Determinazione classe'!$D$56),IF(COUNTIF(AH$3:AH210,$D211)=0,$D211,""),"")),"")</f>
        <v/>
      </c>
      <c r="AI211" t="str">
        <f>IF(E211&lt;&gt;"",IF(B211="","",IF(AND($B211='Determinazione classe'!$D$55,$C211='Determinazione classe'!$D$56,$D211='Determinazione classe'!$D$57),IF(COUNTIF(AI$3:AI210,$E211)=0,$E211,""),"")),"")</f>
        <v/>
      </c>
      <c r="AJ211" t="str">
        <f>IF(F211&lt;&gt;"",IF(B211="","",IF(AND($B211='Determinazione classe'!$D$55,$C211='Determinazione classe'!$D$56,$D211='Determinazione classe'!$D$57,$E211='Determinazione classe'!$D$58),IF(COUNTIF(AJ$3:AJ210,$F211)=0,$F211,""),"")),"")</f>
        <v/>
      </c>
      <c r="AK211" t="str">
        <f>IF(G211&lt;&gt;"",IF(B211="","",IF(AND($B211='Determinazione classe'!$D$55,$C211='Determinazione classe'!$D$56,$D211='Determinazione classe'!$D$57,$E211='Determinazione classe'!$D$58,$F211='Determinazione classe'!$D$59),IF(COUNTIF(AK$3:AK210,$G211)=0,$G211,""),"")),"")</f>
        <v/>
      </c>
      <c r="AL211" t="str">
        <f>IF(H211&lt;&gt;"",IF(B211="","",IF(AND($B211='Determinazione classe'!$D$55,$C211='Determinazione classe'!$D$56,$D211='Determinazione classe'!$D$57,$E211='Determinazione classe'!$D$58,$F211='Determinazione classe'!$D$59,$G211='Determinazione classe'!$D$60),IF(COUNTIF(AL$3:AL210,$H211)=0,$H211,""),"")),"")</f>
        <v/>
      </c>
      <c r="AR211">
        <f t="shared" si="77"/>
        <v>209</v>
      </c>
      <c r="AS211" s="375" t="str">
        <f t="shared" si="68"/>
        <v/>
      </c>
      <c r="AT211" s="375" t="str">
        <f t="shared" si="69"/>
        <v/>
      </c>
      <c r="AU211" s="375" t="str">
        <f t="shared" si="70"/>
        <v/>
      </c>
      <c r="AV211" s="375" t="str">
        <f t="shared" si="71"/>
        <v/>
      </c>
      <c r="AW211" s="375" t="str">
        <f t="shared" si="72"/>
        <v/>
      </c>
      <c r="AX211" s="375" t="str">
        <f t="shared" si="73"/>
        <v/>
      </c>
      <c r="AY211" s="375" t="str">
        <f t="shared" si="74"/>
        <v/>
      </c>
      <c r="BC211" t="str">
        <f>IF(BK211&lt;&gt;"",MAX(BC$3:BC210)+1,"")</f>
        <v/>
      </c>
      <c r="BD211" t="str">
        <f>IF(BL211&lt;&gt;"",MAX(BD$3:BD210)+1,"")</f>
        <v/>
      </c>
      <c r="BE211" t="str">
        <f>IF(BM211&lt;&gt;"",MAX(BE$3:BE210)+1,"")</f>
        <v/>
      </c>
      <c r="BF211" t="str">
        <f>IF(BN211&lt;&gt;"",MAX(BF$3:BF210)+1,"")</f>
        <v/>
      </c>
      <c r="BG211" t="str">
        <f>IF(BO211&lt;&gt;"",MAX(BG$3:BG210)+1,"")</f>
        <v/>
      </c>
      <c r="BH211" t="str">
        <f>IF(BP211&lt;&gt;"",MAX(BH$3:BH210)+1,"")</f>
        <v/>
      </c>
      <c r="BI211" t="str">
        <f>IF(BQ211&lt;&gt;"",MAX(BI$3:BI210)+1,"")</f>
        <v/>
      </c>
      <c r="BK211" t="str">
        <f>IF(B211&lt;&gt;"",IF(COUNTIF(BK$3:BK210,B211)&gt;0,"",B211),"")</f>
        <v/>
      </c>
      <c r="BL211" t="str">
        <f>IF(C211&lt;&gt;"",IF(COUNTIF(BL$3:BL210,C211)&gt;0,"",C211),"")</f>
        <v/>
      </c>
      <c r="BM211" t="str">
        <f>IF(D211&lt;&gt;"",IF(COUNTIF(BM$3:BM210,D211)&gt;0,"",D211),"")</f>
        <v/>
      </c>
      <c r="BN211" t="str">
        <f>IF(E211&lt;&gt;"",IF(COUNTIF(BN$3:BN210,E211)&gt;0,"",E211),"")</f>
        <v/>
      </c>
      <c r="BO211" t="str">
        <f>IF(F211&lt;&gt;"",IF(COUNTIF(BO$3:BO210,F211)&gt;0,"",F211),"")</f>
        <v/>
      </c>
      <c r="BP211" t="str">
        <f>IF(G211&lt;&gt;"",IF(COUNTIF(BP$3:BP210,G211)&gt;0,"",G211),"")</f>
        <v/>
      </c>
      <c r="BQ211" t="str">
        <f>IF(H211&lt;&gt;"",IF(COUNTIF(BQ$3:BQ210,H211)&gt;0,"",H211),"")</f>
        <v/>
      </c>
    </row>
    <row r="212" spans="1:69" x14ac:dyDescent="0.2">
      <c r="A212" s="342" t="str">
        <f t="shared" si="78"/>
        <v/>
      </c>
      <c r="B212" s="345"/>
      <c r="C212" s="345"/>
      <c r="D212" s="345"/>
      <c r="E212" s="345"/>
      <c r="F212" s="345"/>
      <c r="G212" s="345"/>
      <c r="H212" s="345"/>
      <c r="I212" s="533"/>
      <c r="J212" s="516"/>
      <c r="K212" s="516"/>
      <c r="L212" s="531"/>
      <c r="M212" s="534"/>
      <c r="O212">
        <f t="shared" si="75"/>
        <v>210</v>
      </c>
      <c r="P212" s="375" t="str">
        <f t="shared" si="76"/>
        <v/>
      </c>
      <c r="Q212" s="375" t="str">
        <f t="shared" si="63"/>
        <v/>
      </c>
      <c r="R212" s="375" t="str">
        <f t="shared" si="64"/>
        <v/>
      </c>
      <c r="S212" s="375" t="str">
        <f t="shared" si="79"/>
        <v/>
      </c>
      <c r="T212" s="375" t="str">
        <f t="shared" si="65"/>
        <v/>
      </c>
      <c r="U212" s="375" t="str">
        <f t="shared" si="66"/>
        <v/>
      </c>
      <c r="V212" s="375" t="str">
        <f t="shared" si="67"/>
        <v/>
      </c>
      <c r="X212" t="str">
        <f>IF(AF212&lt;&gt;"",MAX(X$3:X211)+1,"")</f>
        <v/>
      </c>
      <c r="Y212" t="str">
        <f>IF(AG212&lt;&gt;"",MAX(Y$3:Y211)+1,"")</f>
        <v/>
      </c>
      <c r="Z212" t="str">
        <f>IF(AH212&lt;&gt;"",MAX(Z$3:Z211)+1,"")</f>
        <v/>
      </c>
      <c r="AA212" t="str">
        <f>IF(AI212&lt;&gt;"",MAX(AA$3:AA211)+1,"")</f>
        <v/>
      </c>
      <c r="AB212" t="str">
        <f>IF(AJ212&lt;&gt;"",MAX(AB$3:AB211)+1,"")</f>
        <v/>
      </c>
      <c r="AC212" t="str">
        <f>IF(AK212&lt;&gt;"",MAX(AC$3:AC211)+1,"")</f>
        <v/>
      </c>
      <c r="AD212" t="str">
        <f>IF(AL212&lt;&gt;"",MAX(AD$3:AD211)+1,"")</f>
        <v/>
      </c>
      <c r="AF212" t="str">
        <f>IF(B212="","",IF(COUNTIF(AF$3:$AI211,B212)=0,B212,""))</f>
        <v/>
      </c>
      <c r="AG212" t="str">
        <f>IF(C212&lt;&gt;"",IF(B212="","",IF($B212='Determinazione classe'!$D$55,IF(COUNTIF(AG$3:$AG211,$C212)=0,$C212,""),"")),"")</f>
        <v/>
      </c>
      <c r="AH212" t="str">
        <f>IF(D212&lt;&gt;"",IF(B212="","",IF(AND($B212='Determinazione classe'!$D$55,$C212='Determinazione classe'!$D$56),IF(COUNTIF(AH$3:AH211,$D212)=0,$D212,""),"")),"")</f>
        <v/>
      </c>
      <c r="AI212" t="str">
        <f>IF(E212&lt;&gt;"",IF(B212="","",IF(AND($B212='Determinazione classe'!$D$55,$C212='Determinazione classe'!$D$56,$D212='Determinazione classe'!$D$57),IF(COUNTIF(AI$3:AI211,$E212)=0,$E212,""),"")),"")</f>
        <v/>
      </c>
      <c r="AJ212" t="str">
        <f>IF(F212&lt;&gt;"",IF(B212="","",IF(AND($B212='Determinazione classe'!$D$55,$C212='Determinazione classe'!$D$56,$D212='Determinazione classe'!$D$57,$E212='Determinazione classe'!$D$58),IF(COUNTIF(AJ$3:AJ211,$F212)=0,$F212,""),"")),"")</f>
        <v/>
      </c>
      <c r="AK212" t="str">
        <f>IF(G212&lt;&gt;"",IF(B212="","",IF(AND($B212='Determinazione classe'!$D$55,$C212='Determinazione classe'!$D$56,$D212='Determinazione classe'!$D$57,$E212='Determinazione classe'!$D$58,$F212='Determinazione classe'!$D$59),IF(COUNTIF(AK$3:AK211,$G212)=0,$G212,""),"")),"")</f>
        <v/>
      </c>
      <c r="AL212" t="str">
        <f>IF(H212&lt;&gt;"",IF(B212="","",IF(AND($B212='Determinazione classe'!$D$55,$C212='Determinazione classe'!$D$56,$D212='Determinazione classe'!$D$57,$E212='Determinazione classe'!$D$58,$F212='Determinazione classe'!$D$59,$G212='Determinazione classe'!$D$60),IF(COUNTIF(AL$3:AL211,$H212)=0,$H212,""),"")),"")</f>
        <v/>
      </c>
      <c r="AR212">
        <f t="shared" si="77"/>
        <v>210</v>
      </c>
      <c r="AS212" s="375" t="str">
        <f t="shared" si="68"/>
        <v/>
      </c>
      <c r="AT212" s="375" t="str">
        <f t="shared" si="69"/>
        <v/>
      </c>
      <c r="AU212" s="375" t="str">
        <f t="shared" si="70"/>
        <v/>
      </c>
      <c r="AV212" s="375" t="str">
        <f t="shared" si="71"/>
        <v/>
      </c>
      <c r="AW212" s="375" t="str">
        <f t="shared" si="72"/>
        <v/>
      </c>
      <c r="AX212" s="375" t="str">
        <f t="shared" si="73"/>
        <v/>
      </c>
      <c r="AY212" s="375" t="str">
        <f t="shared" si="74"/>
        <v/>
      </c>
      <c r="BC212" t="str">
        <f>IF(BK212&lt;&gt;"",MAX(BC$3:BC211)+1,"")</f>
        <v/>
      </c>
      <c r="BD212" t="str">
        <f>IF(BL212&lt;&gt;"",MAX(BD$3:BD211)+1,"")</f>
        <v/>
      </c>
      <c r="BE212" t="str">
        <f>IF(BM212&lt;&gt;"",MAX(BE$3:BE211)+1,"")</f>
        <v/>
      </c>
      <c r="BF212" t="str">
        <f>IF(BN212&lt;&gt;"",MAX(BF$3:BF211)+1,"")</f>
        <v/>
      </c>
      <c r="BG212" t="str">
        <f>IF(BO212&lt;&gt;"",MAX(BG$3:BG211)+1,"")</f>
        <v/>
      </c>
      <c r="BH212" t="str">
        <f>IF(BP212&lt;&gt;"",MAX(BH$3:BH211)+1,"")</f>
        <v/>
      </c>
      <c r="BI212" t="str">
        <f>IF(BQ212&lt;&gt;"",MAX(BI$3:BI211)+1,"")</f>
        <v/>
      </c>
      <c r="BK212" t="str">
        <f>IF(B212&lt;&gt;"",IF(COUNTIF(BK$3:BK211,B212)&gt;0,"",B212),"")</f>
        <v/>
      </c>
      <c r="BL212" t="str">
        <f>IF(C212&lt;&gt;"",IF(COUNTIF(BL$3:BL211,C212)&gt;0,"",C212),"")</f>
        <v/>
      </c>
      <c r="BM212" t="str">
        <f>IF(D212&lt;&gt;"",IF(COUNTIF(BM$3:BM211,D212)&gt;0,"",D212),"")</f>
        <v/>
      </c>
      <c r="BN212" t="str">
        <f>IF(E212&lt;&gt;"",IF(COUNTIF(BN$3:BN211,E212)&gt;0,"",E212),"")</f>
        <v/>
      </c>
      <c r="BO212" t="str">
        <f>IF(F212&lt;&gt;"",IF(COUNTIF(BO$3:BO211,F212)&gt;0,"",F212),"")</f>
        <v/>
      </c>
      <c r="BP212" t="str">
        <f>IF(G212&lt;&gt;"",IF(COUNTIF(BP$3:BP211,G212)&gt;0,"",G212),"")</f>
        <v/>
      </c>
      <c r="BQ212" t="str">
        <f>IF(H212&lt;&gt;"",IF(COUNTIF(BQ$3:BQ211,H212)&gt;0,"",H212),"")</f>
        <v/>
      </c>
    </row>
    <row r="213" spans="1:69" x14ac:dyDescent="0.2">
      <c r="A213" s="342" t="str">
        <f t="shared" si="78"/>
        <v/>
      </c>
      <c r="B213" s="345"/>
      <c r="C213" s="345"/>
      <c r="D213" s="345"/>
      <c r="E213" s="345"/>
      <c r="F213" s="345"/>
      <c r="G213" s="345"/>
      <c r="H213" s="345"/>
      <c r="I213" s="533"/>
      <c r="J213" s="516"/>
      <c r="K213" s="516"/>
      <c r="L213" s="531"/>
      <c r="M213" s="534"/>
      <c r="O213">
        <f t="shared" si="75"/>
        <v>211</v>
      </c>
      <c r="P213" s="375" t="str">
        <f t="shared" si="76"/>
        <v/>
      </c>
      <c r="Q213" s="375" t="str">
        <f t="shared" si="63"/>
        <v/>
      </c>
      <c r="R213" s="375" t="str">
        <f t="shared" si="64"/>
        <v/>
      </c>
      <c r="S213" s="375" t="str">
        <f t="shared" si="79"/>
        <v/>
      </c>
      <c r="T213" s="375" t="str">
        <f t="shared" si="65"/>
        <v/>
      </c>
      <c r="U213" s="375" t="str">
        <f t="shared" si="66"/>
        <v/>
      </c>
      <c r="V213" s="375" t="str">
        <f t="shared" si="67"/>
        <v/>
      </c>
      <c r="X213" t="str">
        <f>IF(AF213&lt;&gt;"",MAX(X$3:X212)+1,"")</f>
        <v/>
      </c>
      <c r="Y213" t="str">
        <f>IF(AG213&lt;&gt;"",MAX(Y$3:Y212)+1,"")</f>
        <v/>
      </c>
      <c r="Z213" t="str">
        <f>IF(AH213&lt;&gt;"",MAX(Z$3:Z212)+1,"")</f>
        <v/>
      </c>
      <c r="AA213" t="str">
        <f>IF(AI213&lt;&gt;"",MAX(AA$3:AA212)+1,"")</f>
        <v/>
      </c>
      <c r="AB213" t="str">
        <f>IF(AJ213&lt;&gt;"",MAX(AB$3:AB212)+1,"")</f>
        <v/>
      </c>
      <c r="AC213" t="str">
        <f>IF(AK213&lt;&gt;"",MAX(AC$3:AC212)+1,"")</f>
        <v/>
      </c>
      <c r="AD213" t="str">
        <f>IF(AL213&lt;&gt;"",MAX(AD$3:AD212)+1,"")</f>
        <v/>
      </c>
      <c r="AF213" t="str">
        <f>IF(B213="","",IF(COUNTIF(AF$3:$AI212,B213)=0,B213,""))</f>
        <v/>
      </c>
      <c r="AG213" t="str">
        <f>IF(C213&lt;&gt;"",IF(B213="","",IF($B213='Determinazione classe'!$D$55,IF(COUNTIF(AG$3:$AG212,$C213)=0,$C213,""),"")),"")</f>
        <v/>
      </c>
      <c r="AH213" t="str">
        <f>IF(D213&lt;&gt;"",IF(B213="","",IF(AND($B213='Determinazione classe'!$D$55,$C213='Determinazione classe'!$D$56),IF(COUNTIF(AH$3:AH212,$D213)=0,$D213,""),"")),"")</f>
        <v/>
      </c>
      <c r="AI213" t="str">
        <f>IF(E213&lt;&gt;"",IF(B213="","",IF(AND($B213='Determinazione classe'!$D$55,$C213='Determinazione classe'!$D$56,$D213='Determinazione classe'!$D$57),IF(COUNTIF(AI$3:AI212,$E213)=0,$E213,""),"")),"")</f>
        <v/>
      </c>
      <c r="AJ213" t="str">
        <f>IF(F213&lt;&gt;"",IF(B213="","",IF(AND($B213='Determinazione classe'!$D$55,$C213='Determinazione classe'!$D$56,$D213='Determinazione classe'!$D$57,$E213='Determinazione classe'!$D$58),IF(COUNTIF(AJ$3:AJ212,$F213)=0,$F213,""),"")),"")</f>
        <v/>
      </c>
      <c r="AK213" t="str">
        <f>IF(G213&lt;&gt;"",IF(B213="","",IF(AND($B213='Determinazione classe'!$D$55,$C213='Determinazione classe'!$D$56,$D213='Determinazione classe'!$D$57,$E213='Determinazione classe'!$D$58,$F213='Determinazione classe'!$D$59),IF(COUNTIF(AK$3:AK212,$G213)=0,$G213,""),"")),"")</f>
        <v/>
      </c>
      <c r="AL213" t="str">
        <f>IF(H213&lt;&gt;"",IF(B213="","",IF(AND($B213='Determinazione classe'!$D$55,$C213='Determinazione classe'!$D$56,$D213='Determinazione classe'!$D$57,$E213='Determinazione classe'!$D$58,$F213='Determinazione classe'!$D$59,$G213='Determinazione classe'!$D$60),IF(COUNTIF(AL$3:AL212,$H213)=0,$H213,""),"")),"")</f>
        <v/>
      </c>
      <c r="AR213">
        <f t="shared" si="77"/>
        <v>211</v>
      </c>
      <c r="AS213" s="375" t="str">
        <f t="shared" si="68"/>
        <v/>
      </c>
      <c r="AT213" s="375" t="str">
        <f t="shared" si="69"/>
        <v/>
      </c>
      <c r="AU213" s="375" t="str">
        <f t="shared" si="70"/>
        <v/>
      </c>
      <c r="AV213" s="375" t="str">
        <f t="shared" si="71"/>
        <v/>
      </c>
      <c r="AW213" s="375" t="str">
        <f t="shared" si="72"/>
        <v/>
      </c>
      <c r="AX213" s="375" t="str">
        <f t="shared" si="73"/>
        <v/>
      </c>
      <c r="AY213" s="375" t="str">
        <f t="shared" si="74"/>
        <v/>
      </c>
      <c r="BC213" t="str">
        <f>IF(BK213&lt;&gt;"",MAX(BC$3:BC212)+1,"")</f>
        <v/>
      </c>
      <c r="BD213" t="str">
        <f>IF(BL213&lt;&gt;"",MAX(BD$3:BD212)+1,"")</f>
        <v/>
      </c>
      <c r="BE213" t="str">
        <f>IF(BM213&lt;&gt;"",MAX(BE$3:BE212)+1,"")</f>
        <v/>
      </c>
      <c r="BF213" t="str">
        <f>IF(BN213&lt;&gt;"",MAX(BF$3:BF212)+1,"")</f>
        <v/>
      </c>
      <c r="BG213" t="str">
        <f>IF(BO213&lt;&gt;"",MAX(BG$3:BG212)+1,"")</f>
        <v/>
      </c>
      <c r="BH213" t="str">
        <f>IF(BP213&lt;&gt;"",MAX(BH$3:BH212)+1,"")</f>
        <v/>
      </c>
      <c r="BI213" t="str">
        <f>IF(BQ213&lt;&gt;"",MAX(BI$3:BI212)+1,"")</f>
        <v/>
      </c>
      <c r="BK213" t="str">
        <f>IF(B213&lt;&gt;"",IF(COUNTIF(BK$3:BK212,B213)&gt;0,"",B213),"")</f>
        <v/>
      </c>
      <c r="BL213" t="str">
        <f>IF(C213&lt;&gt;"",IF(COUNTIF(BL$3:BL212,C213)&gt;0,"",C213),"")</f>
        <v/>
      </c>
      <c r="BM213" t="str">
        <f>IF(D213&lt;&gt;"",IF(COUNTIF(BM$3:BM212,D213)&gt;0,"",D213),"")</f>
        <v/>
      </c>
      <c r="BN213" t="str">
        <f>IF(E213&lt;&gt;"",IF(COUNTIF(BN$3:BN212,E213)&gt;0,"",E213),"")</f>
        <v/>
      </c>
      <c r="BO213" t="str">
        <f>IF(F213&lt;&gt;"",IF(COUNTIF(BO$3:BO212,F213)&gt;0,"",F213),"")</f>
        <v/>
      </c>
      <c r="BP213" t="str">
        <f>IF(G213&lt;&gt;"",IF(COUNTIF(BP$3:BP212,G213)&gt;0,"",G213),"")</f>
        <v/>
      </c>
      <c r="BQ213" t="str">
        <f>IF(H213&lt;&gt;"",IF(COUNTIF(BQ$3:BQ212,H213)&gt;0,"",H213),"")</f>
        <v/>
      </c>
    </row>
    <row r="214" spans="1:69" x14ac:dyDescent="0.2">
      <c r="A214" s="342" t="str">
        <f t="shared" si="78"/>
        <v/>
      </c>
      <c r="B214" s="345"/>
      <c r="C214" s="345"/>
      <c r="D214" s="345"/>
      <c r="E214" s="345"/>
      <c r="F214" s="345"/>
      <c r="G214" s="345"/>
      <c r="H214" s="345"/>
      <c r="I214" s="533"/>
      <c r="J214" s="516"/>
      <c r="K214" s="516"/>
      <c r="L214" s="531"/>
      <c r="M214" s="534"/>
      <c r="O214">
        <f t="shared" si="75"/>
        <v>212</v>
      </c>
      <c r="P214" s="375" t="str">
        <f t="shared" si="76"/>
        <v/>
      </c>
      <c r="Q214" s="375" t="str">
        <f t="shared" si="63"/>
        <v/>
      </c>
      <c r="R214" s="375" t="str">
        <f t="shared" si="64"/>
        <v/>
      </c>
      <c r="S214" s="375" t="str">
        <f t="shared" si="79"/>
        <v/>
      </c>
      <c r="T214" s="375" t="str">
        <f t="shared" si="65"/>
        <v/>
      </c>
      <c r="U214" s="375" t="str">
        <f t="shared" si="66"/>
        <v/>
      </c>
      <c r="V214" s="375" t="str">
        <f t="shared" si="67"/>
        <v/>
      </c>
      <c r="X214" t="str">
        <f>IF(AF214&lt;&gt;"",MAX(X$3:X213)+1,"")</f>
        <v/>
      </c>
      <c r="Y214" t="str">
        <f>IF(AG214&lt;&gt;"",MAX(Y$3:Y213)+1,"")</f>
        <v/>
      </c>
      <c r="Z214" t="str">
        <f>IF(AH214&lt;&gt;"",MAX(Z$3:Z213)+1,"")</f>
        <v/>
      </c>
      <c r="AA214" t="str">
        <f>IF(AI214&lt;&gt;"",MAX(AA$3:AA213)+1,"")</f>
        <v/>
      </c>
      <c r="AB214" t="str">
        <f>IF(AJ214&lt;&gt;"",MAX(AB$3:AB213)+1,"")</f>
        <v/>
      </c>
      <c r="AC214" t="str">
        <f>IF(AK214&lt;&gt;"",MAX(AC$3:AC213)+1,"")</f>
        <v/>
      </c>
      <c r="AD214" t="str">
        <f>IF(AL214&lt;&gt;"",MAX(AD$3:AD213)+1,"")</f>
        <v/>
      </c>
      <c r="AF214" t="str">
        <f>IF(B214="","",IF(COUNTIF(AF$3:$AI213,B214)=0,B214,""))</f>
        <v/>
      </c>
      <c r="AG214" t="str">
        <f>IF(C214&lt;&gt;"",IF(B214="","",IF($B214='Determinazione classe'!$D$55,IF(COUNTIF(AG$3:$AG213,$C214)=0,$C214,""),"")),"")</f>
        <v/>
      </c>
      <c r="AH214" t="str">
        <f>IF(D214&lt;&gt;"",IF(B214="","",IF(AND($B214='Determinazione classe'!$D$55,$C214='Determinazione classe'!$D$56),IF(COUNTIF(AH$3:AH213,$D214)=0,$D214,""),"")),"")</f>
        <v/>
      </c>
      <c r="AI214" t="str">
        <f>IF(E214&lt;&gt;"",IF(B214="","",IF(AND($B214='Determinazione classe'!$D$55,$C214='Determinazione classe'!$D$56,$D214='Determinazione classe'!$D$57),IF(COUNTIF(AI$3:AI213,$E214)=0,$E214,""),"")),"")</f>
        <v/>
      </c>
      <c r="AJ214" t="str">
        <f>IF(F214&lt;&gt;"",IF(B214="","",IF(AND($B214='Determinazione classe'!$D$55,$C214='Determinazione classe'!$D$56,$D214='Determinazione classe'!$D$57,$E214='Determinazione classe'!$D$58),IF(COUNTIF(AJ$3:AJ213,$F214)=0,$F214,""),"")),"")</f>
        <v/>
      </c>
      <c r="AK214" t="str">
        <f>IF(G214&lt;&gt;"",IF(B214="","",IF(AND($B214='Determinazione classe'!$D$55,$C214='Determinazione classe'!$D$56,$D214='Determinazione classe'!$D$57,$E214='Determinazione classe'!$D$58,$F214='Determinazione classe'!$D$59),IF(COUNTIF(AK$3:AK213,$G214)=0,$G214,""),"")),"")</f>
        <v/>
      </c>
      <c r="AL214" t="str">
        <f>IF(H214&lt;&gt;"",IF(B214="","",IF(AND($B214='Determinazione classe'!$D$55,$C214='Determinazione classe'!$D$56,$D214='Determinazione classe'!$D$57,$E214='Determinazione classe'!$D$58,$F214='Determinazione classe'!$D$59,$G214='Determinazione classe'!$D$60),IF(COUNTIF(AL$3:AL213,$H214)=0,$H214,""),"")),"")</f>
        <v/>
      </c>
      <c r="AR214">
        <f t="shared" si="77"/>
        <v>212</v>
      </c>
      <c r="AS214" s="375" t="str">
        <f t="shared" si="68"/>
        <v/>
      </c>
      <c r="AT214" s="375" t="str">
        <f t="shared" si="69"/>
        <v/>
      </c>
      <c r="AU214" s="375" t="str">
        <f t="shared" si="70"/>
        <v/>
      </c>
      <c r="AV214" s="375" t="str">
        <f t="shared" si="71"/>
        <v/>
      </c>
      <c r="AW214" s="375" t="str">
        <f t="shared" si="72"/>
        <v/>
      </c>
      <c r="AX214" s="375" t="str">
        <f t="shared" si="73"/>
        <v/>
      </c>
      <c r="AY214" s="375" t="str">
        <f t="shared" si="74"/>
        <v/>
      </c>
      <c r="BC214" t="str">
        <f>IF(BK214&lt;&gt;"",MAX(BC$3:BC213)+1,"")</f>
        <v/>
      </c>
      <c r="BD214" t="str">
        <f>IF(BL214&lt;&gt;"",MAX(BD$3:BD213)+1,"")</f>
        <v/>
      </c>
      <c r="BE214" t="str">
        <f>IF(BM214&lt;&gt;"",MAX(BE$3:BE213)+1,"")</f>
        <v/>
      </c>
      <c r="BF214" t="str">
        <f>IF(BN214&lt;&gt;"",MAX(BF$3:BF213)+1,"")</f>
        <v/>
      </c>
      <c r="BG214" t="str">
        <f>IF(BO214&lt;&gt;"",MAX(BG$3:BG213)+1,"")</f>
        <v/>
      </c>
      <c r="BH214" t="str">
        <f>IF(BP214&lt;&gt;"",MAX(BH$3:BH213)+1,"")</f>
        <v/>
      </c>
      <c r="BI214" t="str">
        <f>IF(BQ214&lt;&gt;"",MAX(BI$3:BI213)+1,"")</f>
        <v/>
      </c>
      <c r="BK214" t="str">
        <f>IF(B214&lt;&gt;"",IF(COUNTIF(BK$3:BK213,B214)&gt;0,"",B214),"")</f>
        <v/>
      </c>
      <c r="BL214" t="str">
        <f>IF(C214&lt;&gt;"",IF(COUNTIF(BL$3:BL213,C214)&gt;0,"",C214),"")</f>
        <v/>
      </c>
      <c r="BM214" t="str">
        <f>IF(D214&lt;&gt;"",IF(COUNTIF(BM$3:BM213,D214)&gt;0,"",D214),"")</f>
        <v/>
      </c>
      <c r="BN214" t="str">
        <f>IF(E214&lt;&gt;"",IF(COUNTIF(BN$3:BN213,E214)&gt;0,"",E214),"")</f>
        <v/>
      </c>
      <c r="BO214" t="str">
        <f>IF(F214&lt;&gt;"",IF(COUNTIF(BO$3:BO213,F214)&gt;0,"",F214),"")</f>
        <v/>
      </c>
      <c r="BP214" t="str">
        <f>IF(G214&lt;&gt;"",IF(COUNTIF(BP$3:BP213,G214)&gt;0,"",G214),"")</f>
        <v/>
      </c>
      <c r="BQ214" t="str">
        <f>IF(H214&lt;&gt;"",IF(COUNTIF(BQ$3:BQ213,H214)&gt;0,"",H214),"")</f>
        <v/>
      </c>
    </row>
    <row r="215" spans="1:69" x14ac:dyDescent="0.2">
      <c r="A215" s="342" t="str">
        <f t="shared" si="78"/>
        <v/>
      </c>
      <c r="B215" s="345"/>
      <c r="C215" s="345"/>
      <c r="D215" s="345"/>
      <c r="E215" s="345"/>
      <c r="F215" s="345"/>
      <c r="G215" s="345"/>
      <c r="H215" s="345"/>
      <c r="I215" s="533"/>
      <c r="J215" s="516"/>
      <c r="K215" s="516"/>
      <c r="L215" s="531"/>
      <c r="M215" s="534"/>
      <c r="O215">
        <f t="shared" si="75"/>
        <v>213</v>
      </c>
      <c r="P215" s="375" t="str">
        <f t="shared" si="76"/>
        <v/>
      </c>
      <c r="Q215" s="375" t="str">
        <f t="shared" si="63"/>
        <v/>
      </c>
      <c r="R215" s="375" t="str">
        <f t="shared" si="64"/>
        <v/>
      </c>
      <c r="S215" s="375" t="str">
        <f t="shared" si="79"/>
        <v/>
      </c>
      <c r="T215" s="375" t="str">
        <f t="shared" si="65"/>
        <v/>
      </c>
      <c r="U215" s="375" t="str">
        <f t="shared" si="66"/>
        <v/>
      </c>
      <c r="V215" s="375" t="str">
        <f t="shared" si="67"/>
        <v/>
      </c>
      <c r="X215" t="str">
        <f>IF(AF215&lt;&gt;"",MAX(X$3:X214)+1,"")</f>
        <v/>
      </c>
      <c r="Y215" t="str">
        <f>IF(AG215&lt;&gt;"",MAX(Y$3:Y214)+1,"")</f>
        <v/>
      </c>
      <c r="Z215" t="str">
        <f>IF(AH215&lt;&gt;"",MAX(Z$3:Z214)+1,"")</f>
        <v/>
      </c>
      <c r="AA215" t="str">
        <f>IF(AI215&lt;&gt;"",MAX(AA$3:AA214)+1,"")</f>
        <v/>
      </c>
      <c r="AB215" t="str">
        <f>IF(AJ215&lt;&gt;"",MAX(AB$3:AB214)+1,"")</f>
        <v/>
      </c>
      <c r="AC215" t="str">
        <f>IF(AK215&lt;&gt;"",MAX(AC$3:AC214)+1,"")</f>
        <v/>
      </c>
      <c r="AD215" t="str">
        <f>IF(AL215&lt;&gt;"",MAX(AD$3:AD214)+1,"")</f>
        <v/>
      </c>
      <c r="AF215" t="str">
        <f>IF(B215="","",IF(COUNTIF(AF$3:$AI214,B215)=0,B215,""))</f>
        <v/>
      </c>
      <c r="AG215" t="str">
        <f>IF(C215&lt;&gt;"",IF(B215="","",IF($B215='Determinazione classe'!$D$55,IF(COUNTIF(AG$3:$AG214,$C215)=0,$C215,""),"")),"")</f>
        <v/>
      </c>
      <c r="AH215" t="str">
        <f>IF(D215&lt;&gt;"",IF(B215="","",IF(AND($B215='Determinazione classe'!$D$55,$C215='Determinazione classe'!$D$56),IF(COUNTIF(AH$3:AH214,$D215)=0,$D215,""),"")),"")</f>
        <v/>
      </c>
      <c r="AI215" t="str">
        <f>IF(E215&lt;&gt;"",IF(B215="","",IF(AND($B215='Determinazione classe'!$D$55,$C215='Determinazione classe'!$D$56,$D215='Determinazione classe'!$D$57),IF(COUNTIF(AI$3:AI214,$E215)=0,$E215,""),"")),"")</f>
        <v/>
      </c>
      <c r="AJ215" t="str">
        <f>IF(F215&lt;&gt;"",IF(B215="","",IF(AND($B215='Determinazione classe'!$D$55,$C215='Determinazione classe'!$D$56,$D215='Determinazione classe'!$D$57,$E215='Determinazione classe'!$D$58),IF(COUNTIF(AJ$3:AJ214,$F215)=0,$F215,""),"")),"")</f>
        <v/>
      </c>
      <c r="AK215" t="str">
        <f>IF(G215&lt;&gt;"",IF(B215="","",IF(AND($B215='Determinazione classe'!$D$55,$C215='Determinazione classe'!$D$56,$D215='Determinazione classe'!$D$57,$E215='Determinazione classe'!$D$58,$F215='Determinazione classe'!$D$59),IF(COUNTIF(AK$3:AK214,$G215)=0,$G215,""),"")),"")</f>
        <v/>
      </c>
      <c r="AL215" t="str">
        <f>IF(H215&lt;&gt;"",IF(B215="","",IF(AND($B215='Determinazione classe'!$D$55,$C215='Determinazione classe'!$D$56,$D215='Determinazione classe'!$D$57,$E215='Determinazione classe'!$D$58,$F215='Determinazione classe'!$D$59,$G215='Determinazione classe'!$D$60),IF(COUNTIF(AL$3:AL214,$H215)=0,$H215,""),"")),"")</f>
        <v/>
      </c>
      <c r="AR215">
        <f t="shared" si="77"/>
        <v>213</v>
      </c>
      <c r="AS215" s="375" t="str">
        <f t="shared" si="68"/>
        <v/>
      </c>
      <c r="AT215" s="375" t="str">
        <f t="shared" si="69"/>
        <v/>
      </c>
      <c r="AU215" s="375" t="str">
        <f t="shared" si="70"/>
        <v/>
      </c>
      <c r="AV215" s="375" t="str">
        <f t="shared" si="71"/>
        <v/>
      </c>
      <c r="AW215" s="375" t="str">
        <f t="shared" si="72"/>
        <v/>
      </c>
      <c r="AX215" s="375" t="str">
        <f t="shared" si="73"/>
        <v/>
      </c>
      <c r="AY215" s="375" t="str">
        <f t="shared" si="74"/>
        <v/>
      </c>
      <c r="BC215" t="str">
        <f>IF(BK215&lt;&gt;"",MAX(BC$3:BC214)+1,"")</f>
        <v/>
      </c>
      <c r="BD215" t="str">
        <f>IF(BL215&lt;&gt;"",MAX(BD$3:BD214)+1,"")</f>
        <v/>
      </c>
      <c r="BE215" t="str">
        <f>IF(BM215&lt;&gt;"",MAX(BE$3:BE214)+1,"")</f>
        <v/>
      </c>
      <c r="BF215" t="str">
        <f>IF(BN215&lt;&gt;"",MAX(BF$3:BF214)+1,"")</f>
        <v/>
      </c>
      <c r="BG215" t="str">
        <f>IF(BO215&lt;&gt;"",MAX(BG$3:BG214)+1,"")</f>
        <v/>
      </c>
      <c r="BH215" t="str">
        <f>IF(BP215&lt;&gt;"",MAX(BH$3:BH214)+1,"")</f>
        <v/>
      </c>
      <c r="BI215" t="str">
        <f>IF(BQ215&lt;&gt;"",MAX(BI$3:BI214)+1,"")</f>
        <v/>
      </c>
      <c r="BK215" t="str">
        <f>IF(B215&lt;&gt;"",IF(COUNTIF(BK$3:BK214,B215)&gt;0,"",B215),"")</f>
        <v/>
      </c>
      <c r="BL215" t="str">
        <f>IF(C215&lt;&gt;"",IF(COUNTIF(BL$3:BL214,C215)&gt;0,"",C215),"")</f>
        <v/>
      </c>
      <c r="BM215" t="str">
        <f>IF(D215&lt;&gt;"",IF(COUNTIF(BM$3:BM214,D215)&gt;0,"",D215),"")</f>
        <v/>
      </c>
      <c r="BN215" t="str">
        <f>IF(E215&lt;&gt;"",IF(COUNTIF(BN$3:BN214,E215)&gt;0,"",E215),"")</f>
        <v/>
      </c>
      <c r="BO215" t="str">
        <f>IF(F215&lt;&gt;"",IF(COUNTIF(BO$3:BO214,F215)&gt;0,"",F215),"")</f>
        <v/>
      </c>
      <c r="BP215" t="str">
        <f>IF(G215&lt;&gt;"",IF(COUNTIF(BP$3:BP214,G215)&gt;0,"",G215),"")</f>
        <v/>
      </c>
      <c r="BQ215" t="str">
        <f>IF(H215&lt;&gt;"",IF(COUNTIF(BQ$3:BQ214,H215)&gt;0,"",H215),"")</f>
        <v/>
      </c>
    </row>
    <row r="216" spans="1:69" x14ac:dyDescent="0.2">
      <c r="A216" s="342" t="str">
        <f t="shared" si="78"/>
        <v/>
      </c>
      <c r="B216" s="345"/>
      <c r="C216" s="345"/>
      <c r="D216" s="345"/>
      <c r="E216" s="345"/>
      <c r="F216" s="345"/>
      <c r="G216" s="345"/>
      <c r="H216" s="345"/>
      <c r="I216" s="533"/>
      <c r="J216" s="516"/>
      <c r="K216" s="516"/>
      <c r="L216" s="531"/>
      <c r="M216" s="534"/>
      <c r="O216">
        <f t="shared" si="75"/>
        <v>214</v>
      </c>
      <c r="P216" s="375" t="str">
        <f t="shared" si="76"/>
        <v/>
      </c>
      <c r="Q216" s="375" t="str">
        <f t="shared" si="63"/>
        <v/>
      </c>
      <c r="R216" s="375" t="str">
        <f t="shared" si="64"/>
        <v/>
      </c>
      <c r="S216" s="375" t="str">
        <f t="shared" ref="S216:S259" si="80">IFERROR(VLOOKUP($O216,AA:AI,9,FALSE),"")</f>
        <v/>
      </c>
      <c r="T216" s="375" t="str">
        <f t="shared" si="65"/>
        <v/>
      </c>
      <c r="U216" s="375" t="str">
        <f t="shared" si="66"/>
        <v/>
      </c>
      <c r="V216" s="375" t="str">
        <f t="shared" si="67"/>
        <v/>
      </c>
      <c r="X216" t="str">
        <f>IF(AF216&lt;&gt;"",MAX(X$3:X215)+1,"")</f>
        <v/>
      </c>
      <c r="Y216" t="str">
        <f>IF(AG216&lt;&gt;"",MAX(Y$3:Y215)+1,"")</f>
        <v/>
      </c>
      <c r="Z216" t="str">
        <f>IF(AH216&lt;&gt;"",MAX(Z$3:Z215)+1,"")</f>
        <v/>
      </c>
      <c r="AA216" t="str">
        <f>IF(AI216&lt;&gt;"",MAX(AA$3:AA215)+1,"")</f>
        <v/>
      </c>
      <c r="AB216" t="str">
        <f>IF(AJ216&lt;&gt;"",MAX(AB$3:AB215)+1,"")</f>
        <v/>
      </c>
      <c r="AC216" t="str">
        <f>IF(AK216&lt;&gt;"",MAX(AC$3:AC215)+1,"")</f>
        <v/>
      </c>
      <c r="AD216" t="str">
        <f>IF(AL216&lt;&gt;"",MAX(AD$3:AD215)+1,"")</f>
        <v/>
      </c>
      <c r="AF216" t="str">
        <f>IF(B216="","",IF(COUNTIF(AF$3:$AI215,B216)=0,B216,""))</f>
        <v/>
      </c>
      <c r="AG216" t="str">
        <f>IF(C216&lt;&gt;"",IF(B216="","",IF($B216='Determinazione classe'!$D$55,IF(COUNTIF(AG$3:$AG215,$C216)=0,$C216,""),"")),"")</f>
        <v/>
      </c>
      <c r="AH216" t="str">
        <f>IF(D216&lt;&gt;"",IF(B216="","",IF(AND($B216='Determinazione classe'!$D$55,$C216='Determinazione classe'!$D$56),IF(COUNTIF(AH$3:AH215,$D216)=0,$D216,""),"")),"")</f>
        <v/>
      </c>
      <c r="AI216" t="str">
        <f>IF(E216&lt;&gt;"",IF(B216="","",IF(AND($B216='Determinazione classe'!$D$55,$C216='Determinazione classe'!$D$56,$D216='Determinazione classe'!$D$57),IF(COUNTIF(AI$3:AI215,$E216)=0,$E216,""),"")),"")</f>
        <v/>
      </c>
      <c r="AJ216" t="str">
        <f>IF(F216&lt;&gt;"",IF(B216="","",IF(AND($B216='Determinazione classe'!$D$55,$C216='Determinazione classe'!$D$56,$D216='Determinazione classe'!$D$57,$E216='Determinazione classe'!$D$58),IF(COUNTIF(AJ$3:AJ215,$F216)=0,$F216,""),"")),"")</f>
        <v/>
      </c>
      <c r="AK216" t="str">
        <f>IF(G216&lt;&gt;"",IF(B216="","",IF(AND($B216='Determinazione classe'!$D$55,$C216='Determinazione classe'!$D$56,$D216='Determinazione classe'!$D$57,$E216='Determinazione classe'!$D$58,$F216='Determinazione classe'!$D$59),IF(COUNTIF(AK$3:AK215,$G216)=0,$G216,""),"")),"")</f>
        <v/>
      </c>
      <c r="AL216" t="str">
        <f>IF(H216&lt;&gt;"",IF(B216="","",IF(AND($B216='Determinazione classe'!$D$55,$C216='Determinazione classe'!$D$56,$D216='Determinazione classe'!$D$57,$E216='Determinazione classe'!$D$58,$F216='Determinazione classe'!$D$59,$G216='Determinazione classe'!$D$60),IF(COUNTIF(AL$3:AL215,$H216)=0,$H216,""),"")),"")</f>
        <v/>
      </c>
      <c r="AR216">
        <f t="shared" si="77"/>
        <v>214</v>
      </c>
      <c r="AS216" s="375" t="str">
        <f t="shared" si="68"/>
        <v/>
      </c>
      <c r="AT216" s="375" t="str">
        <f t="shared" si="69"/>
        <v/>
      </c>
      <c r="AU216" s="375" t="str">
        <f t="shared" si="70"/>
        <v/>
      </c>
      <c r="AV216" s="375" t="str">
        <f t="shared" si="71"/>
        <v/>
      </c>
      <c r="AW216" s="375" t="str">
        <f t="shared" si="72"/>
        <v/>
      </c>
      <c r="AX216" s="375" t="str">
        <f t="shared" si="73"/>
        <v/>
      </c>
      <c r="AY216" s="375" t="str">
        <f t="shared" si="74"/>
        <v/>
      </c>
      <c r="BC216" t="str">
        <f>IF(BK216&lt;&gt;"",MAX(BC$3:BC215)+1,"")</f>
        <v/>
      </c>
      <c r="BD216" t="str">
        <f>IF(BL216&lt;&gt;"",MAX(BD$3:BD215)+1,"")</f>
        <v/>
      </c>
      <c r="BE216" t="str">
        <f>IF(BM216&lt;&gt;"",MAX(BE$3:BE215)+1,"")</f>
        <v/>
      </c>
      <c r="BF216" t="str">
        <f>IF(BN216&lt;&gt;"",MAX(BF$3:BF215)+1,"")</f>
        <v/>
      </c>
      <c r="BG216" t="str">
        <f>IF(BO216&lt;&gt;"",MAX(BG$3:BG215)+1,"")</f>
        <v/>
      </c>
      <c r="BH216" t="str">
        <f>IF(BP216&lt;&gt;"",MAX(BH$3:BH215)+1,"")</f>
        <v/>
      </c>
      <c r="BI216" t="str">
        <f>IF(BQ216&lt;&gt;"",MAX(BI$3:BI215)+1,"")</f>
        <v/>
      </c>
      <c r="BK216" t="str">
        <f>IF(B216&lt;&gt;"",IF(COUNTIF(BK$3:BK215,B216)&gt;0,"",B216),"")</f>
        <v/>
      </c>
      <c r="BL216" t="str">
        <f>IF(C216&lt;&gt;"",IF(COUNTIF(BL$3:BL215,C216)&gt;0,"",C216),"")</f>
        <v/>
      </c>
      <c r="BM216" t="str">
        <f>IF(D216&lt;&gt;"",IF(COUNTIF(BM$3:BM215,D216)&gt;0,"",D216),"")</f>
        <v/>
      </c>
      <c r="BN216" t="str">
        <f>IF(E216&lt;&gt;"",IF(COUNTIF(BN$3:BN215,E216)&gt;0,"",E216),"")</f>
        <v/>
      </c>
      <c r="BO216" t="str">
        <f>IF(F216&lt;&gt;"",IF(COUNTIF(BO$3:BO215,F216)&gt;0,"",F216),"")</f>
        <v/>
      </c>
      <c r="BP216" t="str">
        <f>IF(G216&lt;&gt;"",IF(COUNTIF(BP$3:BP215,G216)&gt;0,"",G216),"")</f>
        <v/>
      </c>
      <c r="BQ216" t="str">
        <f>IF(H216&lt;&gt;"",IF(COUNTIF(BQ$3:BQ215,H216)&gt;0,"",H216),"")</f>
        <v/>
      </c>
    </row>
    <row r="217" spans="1:69" x14ac:dyDescent="0.2">
      <c r="A217" s="342" t="str">
        <f t="shared" si="78"/>
        <v/>
      </c>
      <c r="B217" s="345"/>
      <c r="C217" s="345"/>
      <c r="D217" s="345"/>
      <c r="E217" s="345"/>
      <c r="F217" s="345"/>
      <c r="G217" s="345"/>
      <c r="H217" s="345"/>
      <c r="I217" s="533"/>
      <c r="J217" s="516"/>
      <c r="K217" s="516"/>
      <c r="L217" s="531"/>
      <c r="M217" s="534"/>
      <c r="O217">
        <f t="shared" si="75"/>
        <v>215</v>
      </c>
      <c r="P217" s="375" t="str">
        <f t="shared" si="76"/>
        <v/>
      </c>
      <c r="Q217" s="375" t="str">
        <f t="shared" si="63"/>
        <v/>
      </c>
      <c r="R217" s="375" t="str">
        <f t="shared" si="64"/>
        <v/>
      </c>
      <c r="S217" s="375" t="str">
        <f t="shared" si="80"/>
        <v/>
      </c>
      <c r="T217" s="375" t="str">
        <f t="shared" si="65"/>
        <v/>
      </c>
      <c r="U217" s="375" t="str">
        <f t="shared" si="66"/>
        <v/>
      </c>
      <c r="V217" s="375" t="str">
        <f t="shared" si="67"/>
        <v/>
      </c>
      <c r="X217" t="str">
        <f>IF(AF217&lt;&gt;"",MAX(X$3:X216)+1,"")</f>
        <v/>
      </c>
      <c r="Y217" t="str">
        <f>IF(AG217&lt;&gt;"",MAX(Y$3:Y216)+1,"")</f>
        <v/>
      </c>
      <c r="Z217" t="str">
        <f>IF(AH217&lt;&gt;"",MAX(Z$3:Z216)+1,"")</f>
        <v/>
      </c>
      <c r="AA217" t="str">
        <f>IF(AI217&lt;&gt;"",MAX(AA$3:AA216)+1,"")</f>
        <v/>
      </c>
      <c r="AB217" t="str">
        <f>IF(AJ217&lt;&gt;"",MAX(AB$3:AB216)+1,"")</f>
        <v/>
      </c>
      <c r="AC217" t="str">
        <f>IF(AK217&lt;&gt;"",MAX(AC$3:AC216)+1,"")</f>
        <v/>
      </c>
      <c r="AD217" t="str">
        <f>IF(AL217&lt;&gt;"",MAX(AD$3:AD216)+1,"")</f>
        <v/>
      </c>
      <c r="AF217" t="str">
        <f>IF(B217="","",IF(COUNTIF(AF$3:$AI216,B217)=0,B217,""))</f>
        <v/>
      </c>
      <c r="AG217" t="str">
        <f>IF(C217&lt;&gt;"",IF(B217="","",IF($B217='Determinazione classe'!$D$55,IF(COUNTIF(AG$3:$AG216,$C217)=0,$C217,""),"")),"")</f>
        <v/>
      </c>
      <c r="AH217" t="str">
        <f>IF(D217&lt;&gt;"",IF(B217="","",IF(AND($B217='Determinazione classe'!$D$55,$C217='Determinazione classe'!$D$56),IF(COUNTIF(AH$3:AH216,$D217)=0,$D217,""),"")),"")</f>
        <v/>
      </c>
      <c r="AI217" t="str">
        <f>IF(E217&lt;&gt;"",IF(B217="","",IF(AND($B217='Determinazione classe'!$D$55,$C217='Determinazione classe'!$D$56,$D217='Determinazione classe'!$D$57),IF(COUNTIF(AI$3:AI216,$E217)=0,$E217,""),"")),"")</f>
        <v/>
      </c>
      <c r="AJ217" t="str">
        <f>IF(F217&lt;&gt;"",IF(B217="","",IF(AND($B217='Determinazione classe'!$D$55,$C217='Determinazione classe'!$D$56,$D217='Determinazione classe'!$D$57,$E217='Determinazione classe'!$D$58),IF(COUNTIF(AJ$3:AJ216,$F217)=0,$F217,""),"")),"")</f>
        <v/>
      </c>
      <c r="AK217" t="str">
        <f>IF(G217&lt;&gt;"",IF(B217="","",IF(AND($B217='Determinazione classe'!$D$55,$C217='Determinazione classe'!$D$56,$D217='Determinazione classe'!$D$57,$E217='Determinazione classe'!$D$58,$F217='Determinazione classe'!$D$59),IF(COUNTIF(AK$3:AK216,$G217)=0,$G217,""),"")),"")</f>
        <v/>
      </c>
      <c r="AL217" t="str">
        <f>IF(H217&lt;&gt;"",IF(B217="","",IF(AND($B217='Determinazione classe'!$D$55,$C217='Determinazione classe'!$D$56,$D217='Determinazione classe'!$D$57,$E217='Determinazione classe'!$D$58,$F217='Determinazione classe'!$D$59,$G217='Determinazione classe'!$D$60),IF(COUNTIF(AL$3:AL216,$H217)=0,$H217,""),"")),"")</f>
        <v/>
      </c>
      <c r="AR217">
        <f t="shared" si="77"/>
        <v>215</v>
      </c>
      <c r="AS217" s="375" t="str">
        <f t="shared" si="68"/>
        <v/>
      </c>
      <c r="AT217" s="375" t="str">
        <f t="shared" si="69"/>
        <v/>
      </c>
      <c r="AU217" s="375" t="str">
        <f t="shared" si="70"/>
        <v/>
      </c>
      <c r="AV217" s="375" t="str">
        <f t="shared" si="71"/>
        <v/>
      </c>
      <c r="AW217" s="375" t="str">
        <f t="shared" si="72"/>
        <v/>
      </c>
      <c r="AX217" s="375" t="str">
        <f t="shared" si="73"/>
        <v/>
      </c>
      <c r="AY217" s="375" t="str">
        <f t="shared" si="74"/>
        <v/>
      </c>
      <c r="BC217" t="str">
        <f>IF(BK217&lt;&gt;"",MAX(BC$3:BC216)+1,"")</f>
        <v/>
      </c>
      <c r="BD217" t="str">
        <f>IF(BL217&lt;&gt;"",MAX(BD$3:BD216)+1,"")</f>
        <v/>
      </c>
      <c r="BE217" t="str">
        <f>IF(BM217&lt;&gt;"",MAX(BE$3:BE216)+1,"")</f>
        <v/>
      </c>
      <c r="BF217" t="str">
        <f>IF(BN217&lt;&gt;"",MAX(BF$3:BF216)+1,"")</f>
        <v/>
      </c>
      <c r="BG217" t="str">
        <f>IF(BO217&lt;&gt;"",MAX(BG$3:BG216)+1,"")</f>
        <v/>
      </c>
      <c r="BH217" t="str">
        <f>IF(BP217&lt;&gt;"",MAX(BH$3:BH216)+1,"")</f>
        <v/>
      </c>
      <c r="BI217" t="str">
        <f>IF(BQ217&lt;&gt;"",MAX(BI$3:BI216)+1,"")</f>
        <v/>
      </c>
      <c r="BK217" t="str">
        <f>IF(B217&lt;&gt;"",IF(COUNTIF(BK$3:BK216,B217)&gt;0,"",B217),"")</f>
        <v/>
      </c>
      <c r="BL217" t="str">
        <f>IF(C217&lt;&gt;"",IF(COUNTIF(BL$3:BL216,C217)&gt;0,"",C217),"")</f>
        <v/>
      </c>
      <c r="BM217" t="str">
        <f>IF(D217&lt;&gt;"",IF(COUNTIF(BM$3:BM216,D217)&gt;0,"",D217),"")</f>
        <v/>
      </c>
      <c r="BN217" t="str">
        <f>IF(E217&lt;&gt;"",IF(COUNTIF(BN$3:BN216,E217)&gt;0,"",E217),"")</f>
        <v/>
      </c>
      <c r="BO217" t="str">
        <f>IF(F217&lt;&gt;"",IF(COUNTIF(BO$3:BO216,F217)&gt;0,"",F217),"")</f>
        <v/>
      </c>
      <c r="BP217" t="str">
        <f>IF(G217&lt;&gt;"",IF(COUNTIF(BP$3:BP216,G217)&gt;0,"",G217),"")</f>
        <v/>
      </c>
      <c r="BQ217" t="str">
        <f>IF(H217&lt;&gt;"",IF(COUNTIF(BQ$3:BQ216,H217)&gt;0,"",H217),"")</f>
        <v/>
      </c>
    </row>
    <row r="218" spans="1:69" x14ac:dyDescent="0.2">
      <c r="A218" s="342" t="str">
        <f t="shared" si="78"/>
        <v/>
      </c>
      <c r="B218" s="345"/>
      <c r="C218" s="345"/>
      <c r="D218" s="345"/>
      <c r="E218" s="345"/>
      <c r="F218" s="345"/>
      <c r="G218" s="345"/>
      <c r="H218" s="345"/>
      <c r="I218" s="533"/>
      <c r="J218" s="516"/>
      <c r="K218" s="516"/>
      <c r="L218" s="531"/>
      <c r="M218" s="534"/>
      <c r="O218">
        <f t="shared" si="75"/>
        <v>216</v>
      </c>
      <c r="P218" s="375" t="str">
        <f t="shared" si="76"/>
        <v/>
      </c>
      <c r="Q218" s="375" t="str">
        <f t="shared" si="63"/>
        <v/>
      </c>
      <c r="R218" s="375" t="str">
        <f t="shared" si="64"/>
        <v/>
      </c>
      <c r="S218" s="375" t="str">
        <f t="shared" si="80"/>
        <v/>
      </c>
      <c r="T218" s="375" t="str">
        <f t="shared" si="65"/>
        <v/>
      </c>
      <c r="U218" s="375" t="str">
        <f t="shared" si="66"/>
        <v/>
      </c>
      <c r="V218" s="375" t="str">
        <f t="shared" si="67"/>
        <v/>
      </c>
      <c r="X218" t="str">
        <f>IF(AF218&lt;&gt;"",MAX(X$3:X217)+1,"")</f>
        <v/>
      </c>
      <c r="Y218" t="str">
        <f>IF(AG218&lt;&gt;"",MAX(Y$3:Y217)+1,"")</f>
        <v/>
      </c>
      <c r="Z218" t="str">
        <f>IF(AH218&lt;&gt;"",MAX(Z$3:Z217)+1,"")</f>
        <v/>
      </c>
      <c r="AA218" t="str">
        <f>IF(AI218&lt;&gt;"",MAX(AA$3:AA217)+1,"")</f>
        <v/>
      </c>
      <c r="AB218" t="str">
        <f>IF(AJ218&lt;&gt;"",MAX(AB$3:AB217)+1,"")</f>
        <v/>
      </c>
      <c r="AC218" t="str">
        <f>IF(AK218&lt;&gt;"",MAX(AC$3:AC217)+1,"")</f>
        <v/>
      </c>
      <c r="AD218" t="str">
        <f>IF(AL218&lt;&gt;"",MAX(AD$3:AD217)+1,"")</f>
        <v/>
      </c>
      <c r="AF218" t="str">
        <f>IF(B218="","",IF(COUNTIF(AF$3:$AI217,B218)=0,B218,""))</f>
        <v/>
      </c>
      <c r="AG218" t="str">
        <f>IF(C218&lt;&gt;"",IF(B218="","",IF($B218='Determinazione classe'!$D$55,IF(COUNTIF(AG$3:$AG217,$C218)=0,$C218,""),"")),"")</f>
        <v/>
      </c>
      <c r="AH218" t="str">
        <f>IF(D218&lt;&gt;"",IF(B218="","",IF(AND($B218='Determinazione classe'!$D$55,$C218='Determinazione classe'!$D$56),IF(COUNTIF(AH$3:AH217,$D218)=0,$D218,""),"")),"")</f>
        <v/>
      </c>
      <c r="AI218" t="str">
        <f>IF(E218&lt;&gt;"",IF(B218="","",IF(AND($B218='Determinazione classe'!$D$55,$C218='Determinazione classe'!$D$56,$D218='Determinazione classe'!$D$57),IF(COUNTIF(AI$3:AI217,$E218)=0,$E218,""),"")),"")</f>
        <v/>
      </c>
      <c r="AJ218" t="str">
        <f>IF(F218&lt;&gt;"",IF(B218="","",IF(AND($B218='Determinazione classe'!$D$55,$C218='Determinazione classe'!$D$56,$D218='Determinazione classe'!$D$57,$E218='Determinazione classe'!$D$58),IF(COUNTIF(AJ$3:AJ217,$F218)=0,$F218,""),"")),"")</f>
        <v/>
      </c>
      <c r="AK218" t="str">
        <f>IF(G218&lt;&gt;"",IF(B218="","",IF(AND($B218='Determinazione classe'!$D$55,$C218='Determinazione classe'!$D$56,$D218='Determinazione classe'!$D$57,$E218='Determinazione classe'!$D$58,$F218='Determinazione classe'!$D$59),IF(COUNTIF(AK$3:AK217,$G218)=0,$G218,""),"")),"")</f>
        <v/>
      </c>
      <c r="AL218" t="str">
        <f>IF(H218&lt;&gt;"",IF(B218="","",IF(AND($B218='Determinazione classe'!$D$55,$C218='Determinazione classe'!$D$56,$D218='Determinazione classe'!$D$57,$E218='Determinazione classe'!$D$58,$F218='Determinazione classe'!$D$59,$G218='Determinazione classe'!$D$60),IF(COUNTIF(AL$3:AL217,$H218)=0,$H218,""),"")),"")</f>
        <v/>
      </c>
      <c r="AR218">
        <f t="shared" si="77"/>
        <v>216</v>
      </c>
      <c r="AS218" s="375" t="str">
        <f t="shared" si="68"/>
        <v/>
      </c>
      <c r="AT218" s="375" t="str">
        <f t="shared" si="69"/>
        <v/>
      </c>
      <c r="AU218" s="375" t="str">
        <f t="shared" si="70"/>
        <v/>
      </c>
      <c r="AV218" s="375" t="str">
        <f t="shared" si="71"/>
        <v/>
      </c>
      <c r="AW218" s="375" t="str">
        <f t="shared" si="72"/>
        <v/>
      </c>
      <c r="AX218" s="375" t="str">
        <f t="shared" si="73"/>
        <v/>
      </c>
      <c r="AY218" s="375" t="str">
        <f t="shared" si="74"/>
        <v/>
      </c>
      <c r="BC218" t="str">
        <f>IF(BK218&lt;&gt;"",MAX(BC$3:BC217)+1,"")</f>
        <v/>
      </c>
      <c r="BD218" t="str">
        <f>IF(BL218&lt;&gt;"",MAX(BD$3:BD217)+1,"")</f>
        <v/>
      </c>
      <c r="BE218" t="str">
        <f>IF(BM218&lt;&gt;"",MAX(BE$3:BE217)+1,"")</f>
        <v/>
      </c>
      <c r="BF218" t="str">
        <f>IF(BN218&lt;&gt;"",MAX(BF$3:BF217)+1,"")</f>
        <v/>
      </c>
      <c r="BG218" t="str">
        <f>IF(BO218&lt;&gt;"",MAX(BG$3:BG217)+1,"")</f>
        <v/>
      </c>
      <c r="BH218" t="str">
        <f>IF(BP218&lt;&gt;"",MAX(BH$3:BH217)+1,"")</f>
        <v/>
      </c>
      <c r="BI218" t="str">
        <f>IF(BQ218&lt;&gt;"",MAX(BI$3:BI217)+1,"")</f>
        <v/>
      </c>
      <c r="BK218" t="str">
        <f>IF(B218&lt;&gt;"",IF(COUNTIF(BK$3:BK217,B218)&gt;0,"",B218),"")</f>
        <v/>
      </c>
      <c r="BL218" t="str">
        <f>IF(C218&lt;&gt;"",IF(COUNTIF(BL$3:BL217,C218)&gt;0,"",C218),"")</f>
        <v/>
      </c>
      <c r="BM218" t="str">
        <f>IF(D218&lt;&gt;"",IF(COUNTIF(BM$3:BM217,D218)&gt;0,"",D218),"")</f>
        <v/>
      </c>
      <c r="BN218" t="str">
        <f>IF(E218&lt;&gt;"",IF(COUNTIF(BN$3:BN217,E218)&gt;0,"",E218),"")</f>
        <v/>
      </c>
      <c r="BO218" t="str">
        <f>IF(F218&lt;&gt;"",IF(COUNTIF(BO$3:BO217,F218)&gt;0,"",F218),"")</f>
        <v/>
      </c>
      <c r="BP218" t="str">
        <f>IF(G218&lt;&gt;"",IF(COUNTIF(BP$3:BP217,G218)&gt;0,"",G218),"")</f>
        <v/>
      </c>
      <c r="BQ218" t="str">
        <f>IF(H218&lt;&gt;"",IF(COUNTIF(BQ$3:BQ217,H218)&gt;0,"",H218),"")</f>
        <v/>
      </c>
    </row>
    <row r="219" spans="1:69" x14ac:dyDescent="0.2">
      <c r="A219" s="342" t="str">
        <f t="shared" si="78"/>
        <v/>
      </c>
      <c r="B219" s="345"/>
      <c r="C219" s="345"/>
      <c r="D219" s="345"/>
      <c r="E219" s="345"/>
      <c r="F219" s="345"/>
      <c r="G219" s="345"/>
      <c r="H219" s="345"/>
      <c r="I219" s="533"/>
      <c r="J219" s="516"/>
      <c r="K219" s="516"/>
      <c r="L219" s="531"/>
      <c r="M219" s="534"/>
      <c r="O219">
        <f t="shared" si="75"/>
        <v>217</v>
      </c>
      <c r="P219" s="375" t="str">
        <f t="shared" si="76"/>
        <v/>
      </c>
      <c r="Q219" s="375" t="str">
        <f t="shared" si="63"/>
        <v/>
      </c>
      <c r="R219" s="375" t="str">
        <f t="shared" si="64"/>
        <v/>
      </c>
      <c r="S219" s="375" t="str">
        <f t="shared" si="80"/>
        <v/>
      </c>
      <c r="T219" s="375" t="str">
        <f t="shared" si="65"/>
        <v/>
      </c>
      <c r="U219" s="375" t="str">
        <f t="shared" si="66"/>
        <v/>
      </c>
      <c r="V219" s="375" t="str">
        <f t="shared" si="67"/>
        <v/>
      </c>
      <c r="X219" t="str">
        <f>IF(AF219&lt;&gt;"",MAX(X$3:X218)+1,"")</f>
        <v/>
      </c>
      <c r="Y219" t="str">
        <f>IF(AG219&lt;&gt;"",MAX(Y$3:Y218)+1,"")</f>
        <v/>
      </c>
      <c r="Z219" t="str">
        <f>IF(AH219&lt;&gt;"",MAX(Z$3:Z218)+1,"")</f>
        <v/>
      </c>
      <c r="AA219" t="str">
        <f>IF(AI219&lt;&gt;"",MAX(AA$3:AA218)+1,"")</f>
        <v/>
      </c>
      <c r="AB219" t="str">
        <f>IF(AJ219&lt;&gt;"",MAX(AB$3:AB218)+1,"")</f>
        <v/>
      </c>
      <c r="AC219" t="str">
        <f>IF(AK219&lt;&gt;"",MAX(AC$3:AC218)+1,"")</f>
        <v/>
      </c>
      <c r="AD219" t="str">
        <f>IF(AL219&lt;&gt;"",MAX(AD$3:AD218)+1,"")</f>
        <v/>
      </c>
      <c r="AF219" t="str">
        <f>IF(B219="","",IF(COUNTIF(AF$3:$AI218,B219)=0,B219,""))</f>
        <v/>
      </c>
      <c r="AG219" t="str">
        <f>IF(C219&lt;&gt;"",IF(B219="","",IF($B219='Determinazione classe'!$D$55,IF(COUNTIF(AG$3:$AG218,$C219)=0,$C219,""),"")),"")</f>
        <v/>
      </c>
      <c r="AH219" t="str">
        <f>IF(D219&lt;&gt;"",IF(B219="","",IF(AND($B219='Determinazione classe'!$D$55,$C219='Determinazione classe'!$D$56),IF(COUNTIF(AH$3:AH218,$D219)=0,$D219,""),"")),"")</f>
        <v/>
      </c>
      <c r="AI219" t="str">
        <f>IF(E219&lt;&gt;"",IF(B219="","",IF(AND($B219='Determinazione classe'!$D$55,$C219='Determinazione classe'!$D$56,$D219='Determinazione classe'!$D$57),IF(COUNTIF(AI$3:AI218,$E219)=0,$E219,""),"")),"")</f>
        <v/>
      </c>
      <c r="AJ219" t="str">
        <f>IF(F219&lt;&gt;"",IF(B219="","",IF(AND($B219='Determinazione classe'!$D$55,$C219='Determinazione classe'!$D$56,$D219='Determinazione classe'!$D$57,$E219='Determinazione classe'!$D$58),IF(COUNTIF(AJ$3:AJ218,$F219)=0,$F219,""),"")),"")</f>
        <v/>
      </c>
      <c r="AK219" t="str">
        <f>IF(G219&lt;&gt;"",IF(B219="","",IF(AND($B219='Determinazione classe'!$D$55,$C219='Determinazione classe'!$D$56,$D219='Determinazione classe'!$D$57,$E219='Determinazione classe'!$D$58,$F219='Determinazione classe'!$D$59),IF(COUNTIF(AK$3:AK218,$G219)=0,$G219,""),"")),"")</f>
        <v/>
      </c>
      <c r="AL219" t="str">
        <f>IF(H219&lt;&gt;"",IF(B219="","",IF(AND($B219='Determinazione classe'!$D$55,$C219='Determinazione classe'!$D$56,$D219='Determinazione classe'!$D$57,$E219='Determinazione classe'!$D$58,$F219='Determinazione classe'!$D$59,$G219='Determinazione classe'!$D$60),IF(COUNTIF(AL$3:AL218,$H219)=0,$H219,""),"")),"")</f>
        <v/>
      </c>
      <c r="AR219">
        <f t="shared" si="77"/>
        <v>217</v>
      </c>
      <c r="AS219" s="375" t="str">
        <f t="shared" si="68"/>
        <v/>
      </c>
      <c r="AT219" s="375" t="str">
        <f t="shared" si="69"/>
        <v/>
      </c>
      <c r="AU219" s="375" t="str">
        <f t="shared" si="70"/>
        <v/>
      </c>
      <c r="AV219" s="375" t="str">
        <f t="shared" si="71"/>
        <v/>
      </c>
      <c r="AW219" s="375" t="str">
        <f t="shared" si="72"/>
        <v/>
      </c>
      <c r="AX219" s="375" t="str">
        <f t="shared" si="73"/>
        <v/>
      </c>
      <c r="AY219" s="375" t="str">
        <f t="shared" si="74"/>
        <v/>
      </c>
      <c r="BC219" t="str">
        <f>IF(BK219&lt;&gt;"",MAX(BC$3:BC218)+1,"")</f>
        <v/>
      </c>
      <c r="BD219" t="str">
        <f>IF(BL219&lt;&gt;"",MAX(BD$3:BD218)+1,"")</f>
        <v/>
      </c>
      <c r="BE219" t="str">
        <f>IF(BM219&lt;&gt;"",MAX(BE$3:BE218)+1,"")</f>
        <v/>
      </c>
      <c r="BF219" t="str">
        <f>IF(BN219&lt;&gt;"",MAX(BF$3:BF218)+1,"")</f>
        <v/>
      </c>
      <c r="BG219" t="str">
        <f>IF(BO219&lt;&gt;"",MAX(BG$3:BG218)+1,"")</f>
        <v/>
      </c>
      <c r="BH219" t="str">
        <f>IF(BP219&lt;&gt;"",MAX(BH$3:BH218)+1,"")</f>
        <v/>
      </c>
      <c r="BI219" t="str">
        <f>IF(BQ219&lt;&gt;"",MAX(BI$3:BI218)+1,"")</f>
        <v/>
      </c>
      <c r="BK219" t="str">
        <f>IF(B219&lt;&gt;"",IF(COUNTIF(BK$3:BK218,B219)&gt;0,"",B219),"")</f>
        <v/>
      </c>
      <c r="BL219" t="str">
        <f>IF(C219&lt;&gt;"",IF(COUNTIF(BL$3:BL218,C219)&gt;0,"",C219),"")</f>
        <v/>
      </c>
      <c r="BM219" t="str">
        <f>IF(D219&lt;&gt;"",IF(COUNTIF(BM$3:BM218,D219)&gt;0,"",D219),"")</f>
        <v/>
      </c>
      <c r="BN219" t="str">
        <f>IF(E219&lt;&gt;"",IF(COUNTIF(BN$3:BN218,E219)&gt;0,"",E219),"")</f>
        <v/>
      </c>
      <c r="BO219" t="str">
        <f>IF(F219&lt;&gt;"",IF(COUNTIF(BO$3:BO218,F219)&gt;0,"",F219),"")</f>
        <v/>
      </c>
      <c r="BP219" t="str">
        <f>IF(G219&lt;&gt;"",IF(COUNTIF(BP$3:BP218,G219)&gt;0,"",G219),"")</f>
        <v/>
      </c>
      <c r="BQ219" t="str">
        <f>IF(H219&lt;&gt;"",IF(COUNTIF(BQ$3:BQ218,H219)&gt;0,"",H219),"")</f>
        <v/>
      </c>
    </row>
    <row r="220" spans="1:69" x14ac:dyDescent="0.2">
      <c r="A220" s="342" t="str">
        <f t="shared" si="78"/>
        <v/>
      </c>
      <c r="B220" s="345"/>
      <c r="C220" s="345"/>
      <c r="D220" s="345"/>
      <c r="E220" s="345"/>
      <c r="F220" s="345"/>
      <c r="G220" s="345"/>
      <c r="H220" s="345"/>
      <c r="I220" s="533"/>
      <c r="J220" s="516"/>
      <c r="K220" s="516"/>
      <c r="L220" s="531"/>
      <c r="M220" s="534"/>
      <c r="O220">
        <f t="shared" si="75"/>
        <v>218</v>
      </c>
      <c r="P220" s="375" t="str">
        <f t="shared" si="76"/>
        <v/>
      </c>
      <c r="Q220" s="375" t="str">
        <f t="shared" si="63"/>
        <v/>
      </c>
      <c r="R220" s="375" t="str">
        <f t="shared" si="64"/>
        <v/>
      </c>
      <c r="S220" s="375" t="str">
        <f t="shared" si="80"/>
        <v/>
      </c>
      <c r="T220" s="375" t="str">
        <f t="shared" si="65"/>
        <v/>
      </c>
      <c r="U220" s="375" t="str">
        <f t="shared" si="66"/>
        <v/>
      </c>
      <c r="V220" s="375" t="str">
        <f t="shared" si="67"/>
        <v/>
      </c>
      <c r="X220" t="str">
        <f>IF(AF220&lt;&gt;"",MAX(X$3:X219)+1,"")</f>
        <v/>
      </c>
      <c r="Y220" t="str">
        <f>IF(AG220&lt;&gt;"",MAX(Y$3:Y219)+1,"")</f>
        <v/>
      </c>
      <c r="Z220" t="str">
        <f>IF(AH220&lt;&gt;"",MAX(Z$3:Z219)+1,"")</f>
        <v/>
      </c>
      <c r="AA220" t="str">
        <f>IF(AI220&lt;&gt;"",MAX(AA$3:AA219)+1,"")</f>
        <v/>
      </c>
      <c r="AB220" t="str">
        <f>IF(AJ220&lt;&gt;"",MAX(AB$3:AB219)+1,"")</f>
        <v/>
      </c>
      <c r="AC220" t="str">
        <f>IF(AK220&lt;&gt;"",MAX(AC$3:AC219)+1,"")</f>
        <v/>
      </c>
      <c r="AD220" t="str">
        <f>IF(AL220&lt;&gt;"",MAX(AD$3:AD219)+1,"")</f>
        <v/>
      </c>
      <c r="AF220" t="str">
        <f>IF(B220="","",IF(COUNTIF(AF$3:$AI219,B220)=0,B220,""))</f>
        <v/>
      </c>
      <c r="AG220" t="str">
        <f>IF(C220&lt;&gt;"",IF(B220="","",IF($B220='Determinazione classe'!$D$55,IF(COUNTIF(AG$3:$AG219,$C220)=0,$C220,""),"")),"")</f>
        <v/>
      </c>
      <c r="AH220" t="str">
        <f>IF(D220&lt;&gt;"",IF(B220="","",IF(AND($B220='Determinazione classe'!$D$55,$C220='Determinazione classe'!$D$56),IF(COUNTIF(AH$3:AH219,$D220)=0,$D220,""),"")),"")</f>
        <v/>
      </c>
      <c r="AI220" t="str">
        <f>IF(E220&lt;&gt;"",IF(B220="","",IF(AND($B220='Determinazione classe'!$D$55,$C220='Determinazione classe'!$D$56,$D220='Determinazione classe'!$D$57),IF(COUNTIF(AI$3:AI219,$E220)=0,$E220,""),"")),"")</f>
        <v/>
      </c>
      <c r="AJ220" t="str">
        <f>IF(F220&lt;&gt;"",IF(B220="","",IF(AND($B220='Determinazione classe'!$D$55,$C220='Determinazione classe'!$D$56,$D220='Determinazione classe'!$D$57,$E220='Determinazione classe'!$D$58),IF(COUNTIF(AJ$3:AJ219,$F220)=0,$F220,""),"")),"")</f>
        <v/>
      </c>
      <c r="AK220" t="str">
        <f>IF(G220&lt;&gt;"",IF(B220="","",IF(AND($B220='Determinazione classe'!$D$55,$C220='Determinazione classe'!$D$56,$D220='Determinazione classe'!$D$57,$E220='Determinazione classe'!$D$58,$F220='Determinazione classe'!$D$59),IF(COUNTIF(AK$3:AK219,$G220)=0,$G220,""),"")),"")</f>
        <v/>
      </c>
      <c r="AL220" t="str">
        <f>IF(H220&lt;&gt;"",IF(B220="","",IF(AND($B220='Determinazione classe'!$D$55,$C220='Determinazione classe'!$D$56,$D220='Determinazione classe'!$D$57,$E220='Determinazione classe'!$D$58,$F220='Determinazione classe'!$D$59,$G220='Determinazione classe'!$D$60),IF(COUNTIF(AL$3:AL219,$H220)=0,$H220,""),"")),"")</f>
        <v/>
      </c>
      <c r="AR220">
        <f t="shared" si="77"/>
        <v>218</v>
      </c>
      <c r="AS220" s="375" t="str">
        <f t="shared" si="68"/>
        <v/>
      </c>
      <c r="AT220" s="375" t="str">
        <f t="shared" si="69"/>
        <v/>
      </c>
      <c r="AU220" s="375" t="str">
        <f t="shared" si="70"/>
        <v/>
      </c>
      <c r="AV220" s="375" t="str">
        <f t="shared" si="71"/>
        <v/>
      </c>
      <c r="AW220" s="375" t="str">
        <f t="shared" si="72"/>
        <v/>
      </c>
      <c r="AX220" s="375" t="str">
        <f t="shared" si="73"/>
        <v/>
      </c>
      <c r="AY220" s="375" t="str">
        <f t="shared" si="74"/>
        <v/>
      </c>
      <c r="BC220" t="str">
        <f>IF(BK220&lt;&gt;"",MAX(BC$3:BC219)+1,"")</f>
        <v/>
      </c>
      <c r="BD220" t="str">
        <f>IF(BL220&lt;&gt;"",MAX(BD$3:BD219)+1,"")</f>
        <v/>
      </c>
      <c r="BE220" t="str">
        <f>IF(BM220&lt;&gt;"",MAX(BE$3:BE219)+1,"")</f>
        <v/>
      </c>
      <c r="BF220" t="str">
        <f>IF(BN220&lt;&gt;"",MAX(BF$3:BF219)+1,"")</f>
        <v/>
      </c>
      <c r="BG220" t="str">
        <f>IF(BO220&lt;&gt;"",MAX(BG$3:BG219)+1,"")</f>
        <v/>
      </c>
      <c r="BH220" t="str">
        <f>IF(BP220&lt;&gt;"",MAX(BH$3:BH219)+1,"")</f>
        <v/>
      </c>
      <c r="BI220" t="str">
        <f>IF(BQ220&lt;&gt;"",MAX(BI$3:BI219)+1,"")</f>
        <v/>
      </c>
      <c r="BK220" t="str">
        <f>IF(B220&lt;&gt;"",IF(COUNTIF(BK$3:BK219,B220)&gt;0,"",B220),"")</f>
        <v/>
      </c>
      <c r="BL220" t="str">
        <f>IF(C220&lt;&gt;"",IF(COUNTIF(BL$3:BL219,C220)&gt;0,"",C220),"")</f>
        <v/>
      </c>
      <c r="BM220" t="str">
        <f>IF(D220&lt;&gt;"",IF(COUNTIF(BM$3:BM219,D220)&gt;0,"",D220),"")</f>
        <v/>
      </c>
      <c r="BN220" t="str">
        <f>IF(E220&lt;&gt;"",IF(COUNTIF(BN$3:BN219,E220)&gt;0,"",E220),"")</f>
        <v/>
      </c>
      <c r="BO220" t="str">
        <f>IF(F220&lt;&gt;"",IF(COUNTIF(BO$3:BO219,F220)&gt;0,"",F220),"")</f>
        <v/>
      </c>
      <c r="BP220" t="str">
        <f>IF(G220&lt;&gt;"",IF(COUNTIF(BP$3:BP219,G220)&gt;0,"",G220),"")</f>
        <v/>
      </c>
      <c r="BQ220" t="str">
        <f>IF(H220&lt;&gt;"",IF(COUNTIF(BQ$3:BQ219,H220)&gt;0,"",H220),"")</f>
        <v/>
      </c>
    </row>
    <row r="221" spans="1:69" x14ac:dyDescent="0.2">
      <c r="A221" s="342" t="str">
        <f t="shared" si="78"/>
        <v/>
      </c>
      <c r="B221" s="345"/>
      <c r="C221" s="345"/>
      <c r="D221" s="345"/>
      <c r="E221" s="345"/>
      <c r="F221" s="345"/>
      <c r="G221" s="345"/>
      <c r="H221" s="345"/>
      <c r="I221" s="533"/>
      <c r="J221" s="516"/>
      <c r="K221" s="516"/>
      <c r="L221" s="531"/>
      <c r="M221" s="534"/>
      <c r="O221">
        <f t="shared" si="75"/>
        <v>219</v>
      </c>
      <c r="P221" s="375" t="str">
        <f t="shared" si="76"/>
        <v/>
      </c>
      <c r="Q221" s="375" t="str">
        <f t="shared" si="63"/>
        <v/>
      </c>
      <c r="R221" s="375" t="str">
        <f t="shared" si="64"/>
        <v/>
      </c>
      <c r="S221" s="375" t="str">
        <f t="shared" si="80"/>
        <v/>
      </c>
      <c r="T221" s="375" t="str">
        <f t="shared" si="65"/>
        <v/>
      </c>
      <c r="U221" s="375" t="str">
        <f t="shared" si="66"/>
        <v/>
      </c>
      <c r="V221" s="375" t="str">
        <f t="shared" si="67"/>
        <v/>
      </c>
      <c r="X221" t="str">
        <f>IF(AF221&lt;&gt;"",MAX(X$3:X220)+1,"")</f>
        <v/>
      </c>
      <c r="Y221" t="str">
        <f>IF(AG221&lt;&gt;"",MAX(Y$3:Y220)+1,"")</f>
        <v/>
      </c>
      <c r="Z221" t="str">
        <f>IF(AH221&lt;&gt;"",MAX(Z$3:Z220)+1,"")</f>
        <v/>
      </c>
      <c r="AA221" t="str">
        <f>IF(AI221&lt;&gt;"",MAX(AA$3:AA220)+1,"")</f>
        <v/>
      </c>
      <c r="AB221" t="str">
        <f>IF(AJ221&lt;&gt;"",MAX(AB$3:AB220)+1,"")</f>
        <v/>
      </c>
      <c r="AC221" t="str">
        <f>IF(AK221&lt;&gt;"",MAX(AC$3:AC220)+1,"")</f>
        <v/>
      </c>
      <c r="AD221" t="str">
        <f>IF(AL221&lt;&gt;"",MAX(AD$3:AD220)+1,"")</f>
        <v/>
      </c>
      <c r="AF221" t="str">
        <f>IF(B221="","",IF(COUNTIF(AF$3:$AI220,B221)=0,B221,""))</f>
        <v/>
      </c>
      <c r="AG221" t="str">
        <f>IF(C221&lt;&gt;"",IF(B221="","",IF($B221='Determinazione classe'!$D$55,IF(COUNTIF(AG$3:$AG220,$C221)=0,$C221,""),"")),"")</f>
        <v/>
      </c>
      <c r="AH221" t="str">
        <f>IF(D221&lt;&gt;"",IF(B221="","",IF(AND($B221='Determinazione classe'!$D$55,$C221='Determinazione classe'!$D$56),IF(COUNTIF(AH$3:AH220,$D221)=0,$D221,""),"")),"")</f>
        <v/>
      </c>
      <c r="AI221" t="str">
        <f>IF(E221&lt;&gt;"",IF(B221="","",IF(AND($B221='Determinazione classe'!$D$55,$C221='Determinazione classe'!$D$56,$D221='Determinazione classe'!$D$57),IF(COUNTIF(AI$3:AI220,$E221)=0,$E221,""),"")),"")</f>
        <v/>
      </c>
      <c r="AJ221" t="str">
        <f>IF(F221&lt;&gt;"",IF(B221="","",IF(AND($B221='Determinazione classe'!$D$55,$C221='Determinazione classe'!$D$56,$D221='Determinazione classe'!$D$57,$E221='Determinazione classe'!$D$58),IF(COUNTIF(AJ$3:AJ220,$F221)=0,$F221,""),"")),"")</f>
        <v/>
      </c>
      <c r="AK221" t="str">
        <f>IF(G221&lt;&gt;"",IF(B221="","",IF(AND($B221='Determinazione classe'!$D$55,$C221='Determinazione classe'!$D$56,$D221='Determinazione classe'!$D$57,$E221='Determinazione classe'!$D$58,$F221='Determinazione classe'!$D$59),IF(COUNTIF(AK$3:AK220,$G221)=0,$G221,""),"")),"")</f>
        <v/>
      </c>
      <c r="AL221" t="str">
        <f>IF(H221&lt;&gt;"",IF(B221="","",IF(AND($B221='Determinazione classe'!$D$55,$C221='Determinazione classe'!$D$56,$D221='Determinazione classe'!$D$57,$E221='Determinazione classe'!$D$58,$F221='Determinazione classe'!$D$59,$G221='Determinazione classe'!$D$60),IF(COUNTIF(AL$3:AL220,$H221)=0,$H221,""),"")),"")</f>
        <v/>
      </c>
      <c r="AR221">
        <f t="shared" si="77"/>
        <v>219</v>
      </c>
      <c r="AS221" s="375" t="str">
        <f t="shared" si="68"/>
        <v/>
      </c>
      <c r="AT221" s="375" t="str">
        <f t="shared" si="69"/>
        <v/>
      </c>
      <c r="AU221" s="375" t="str">
        <f t="shared" si="70"/>
        <v/>
      </c>
      <c r="AV221" s="375" t="str">
        <f t="shared" si="71"/>
        <v/>
      </c>
      <c r="AW221" s="375" t="str">
        <f t="shared" si="72"/>
        <v/>
      </c>
      <c r="AX221" s="375" t="str">
        <f t="shared" si="73"/>
        <v/>
      </c>
      <c r="AY221" s="375" t="str">
        <f t="shared" si="74"/>
        <v/>
      </c>
      <c r="BC221" t="str">
        <f>IF(BK221&lt;&gt;"",MAX(BC$3:BC220)+1,"")</f>
        <v/>
      </c>
      <c r="BD221" t="str">
        <f>IF(BL221&lt;&gt;"",MAX(BD$3:BD220)+1,"")</f>
        <v/>
      </c>
      <c r="BE221" t="str">
        <f>IF(BM221&lt;&gt;"",MAX(BE$3:BE220)+1,"")</f>
        <v/>
      </c>
      <c r="BF221" t="str">
        <f>IF(BN221&lt;&gt;"",MAX(BF$3:BF220)+1,"")</f>
        <v/>
      </c>
      <c r="BG221" t="str">
        <f>IF(BO221&lt;&gt;"",MAX(BG$3:BG220)+1,"")</f>
        <v/>
      </c>
      <c r="BH221" t="str">
        <f>IF(BP221&lt;&gt;"",MAX(BH$3:BH220)+1,"")</f>
        <v/>
      </c>
      <c r="BI221" t="str">
        <f>IF(BQ221&lt;&gt;"",MAX(BI$3:BI220)+1,"")</f>
        <v/>
      </c>
      <c r="BK221" t="str">
        <f>IF(B221&lt;&gt;"",IF(COUNTIF(BK$3:BK220,B221)&gt;0,"",B221),"")</f>
        <v/>
      </c>
      <c r="BL221" t="str">
        <f>IF(C221&lt;&gt;"",IF(COUNTIF(BL$3:BL220,C221)&gt;0,"",C221),"")</f>
        <v/>
      </c>
      <c r="BM221" t="str">
        <f>IF(D221&lt;&gt;"",IF(COUNTIF(BM$3:BM220,D221)&gt;0,"",D221),"")</f>
        <v/>
      </c>
      <c r="BN221" t="str">
        <f>IF(E221&lt;&gt;"",IF(COUNTIF(BN$3:BN220,E221)&gt;0,"",E221),"")</f>
        <v/>
      </c>
      <c r="BO221" t="str">
        <f>IF(F221&lt;&gt;"",IF(COUNTIF(BO$3:BO220,F221)&gt;0,"",F221),"")</f>
        <v/>
      </c>
      <c r="BP221" t="str">
        <f>IF(G221&lt;&gt;"",IF(COUNTIF(BP$3:BP220,G221)&gt;0,"",G221),"")</f>
        <v/>
      </c>
      <c r="BQ221" t="str">
        <f>IF(H221&lt;&gt;"",IF(COUNTIF(BQ$3:BQ220,H221)&gt;0,"",H221),"")</f>
        <v/>
      </c>
    </row>
    <row r="222" spans="1:69" x14ac:dyDescent="0.2">
      <c r="A222" s="342" t="str">
        <f t="shared" si="78"/>
        <v/>
      </c>
      <c r="B222" s="345"/>
      <c r="C222" s="345"/>
      <c r="D222" s="345"/>
      <c r="E222" s="345"/>
      <c r="F222" s="345"/>
      <c r="G222" s="345"/>
      <c r="H222" s="345"/>
      <c r="I222" s="533"/>
      <c r="J222" s="516"/>
      <c r="K222" s="516"/>
      <c r="L222" s="531"/>
      <c r="M222" s="534"/>
      <c r="O222">
        <f t="shared" si="75"/>
        <v>220</v>
      </c>
      <c r="P222" s="375" t="str">
        <f t="shared" si="76"/>
        <v/>
      </c>
      <c r="Q222" s="375" t="str">
        <f t="shared" si="63"/>
        <v/>
      </c>
      <c r="R222" s="375" t="str">
        <f t="shared" si="64"/>
        <v/>
      </c>
      <c r="S222" s="375" t="str">
        <f t="shared" si="80"/>
        <v/>
      </c>
      <c r="T222" s="375" t="str">
        <f t="shared" si="65"/>
        <v/>
      </c>
      <c r="U222" s="375" t="str">
        <f t="shared" si="66"/>
        <v/>
      </c>
      <c r="V222" s="375" t="str">
        <f t="shared" si="67"/>
        <v/>
      </c>
      <c r="X222" t="str">
        <f>IF(AF222&lt;&gt;"",MAX(X$3:X221)+1,"")</f>
        <v/>
      </c>
      <c r="Y222" t="str">
        <f>IF(AG222&lt;&gt;"",MAX(Y$3:Y221)+1,"")</f>
        <v/>
      </c>
      <c r="Z222" t="str">
        <f>IF(AH222&lt;&gt;"",MAX(Z$3:Z221)+1,"")</f>
        <v/>
      </c>
      <c r="AA222" t="str">
        <f>IF(AI222&lt;&gt;"",MAX(AA$3:AA221)+1,"")</f>
        <v/>
      </c>
      <c r="AB222" t="str">
        <f>IF(AJ222&lt;&gt;"",MAX(AB$3:AB221)+1,"")</f>
        <v/>
      </c>
      <c r="AC222" t="str">
        <f>IF(AK222&lt;&gt;"",MAX(AC$3:AC221)+1,"")</f>
        <v/>
      </c>
      <c r="AD222" t="str">
        <f>IF(AL222&lt;&gt;"",MAX(AD$3:AD221)+1,"")</f>
        <v/>
      </c>
      <c r="AF222" t="str">
        <f>IF(B222="","",IF(COUNTIF(AF$3:$AI221,B222)=0,B222,""))</f>
        <v/>
      </c>
      <c r="AG222" t="str">
        <f>IF(C222&lt;&gt;"",IF(B222="","",IF($B222='Determinazione classe'!$D$55,IF(COUNTIF(AG$3:$AG221,$C222)=0,$C222,""),"")),"")</f>
        <v/>
      </c>
      <c r="AH222" t="str">
        <f>IF(D222&lt;&gt;"",IF(B222="","",IF(AND($B222='Determinazione classe'!$D$55,$C222='Determinazione classe'!$D$56),IF(COUNTIF(AH$3:AH221,$D222)=0,$D222,""),"")),"")</f>
        <v/>
      </c>
      <c r="AI222" t="str">
        <f>IF(E222&lt;&gt;"",IF(B222="","",IF(AND($B222='Determinazione classe'!$D$55,$C222='Determinazione classe'!$D$56,$D222='Determinazione classe'!$D$57),IF(COUNTIF(AI$3:AI221,$E222)=0,$E222,""),"")),"")</f>
        <v/>
      </c>
      <c r="AJ222" t="str">
        <f>IF(F222&lt;&gt;"",IF(B222="","",IF(AND($B222='Determinazione classe'!$D$55,$C222='Determinazione classe'!$D$56,$D222='Determinazione classe'!$D$57,$E222='Determinazione classe'!$D$58),IF(COUNTIF(AJ$3:AJ221,$F222)=0,$F222,""),"")),"")</f>
        <v/>
      </c>
      <c r="AK222" t="str">
        <f>IF(G222&lt;&gt;"",IF(B222="","",IF(AND($B222='Determinazione classe'!$D$55,$C222='Determinazione classe'!$D$56,$D222='Determinazione classe'!$D$57,$E222='Determinazione classe'!$D$58,$F222='Determinazione classe'!$D$59),IF(COUNTIF(AK$3:AK221,$G222)=0,$G222,""),"")),"")</f>
        <v/>
      </c>
      <c r="AL222" t="str">
        <f>IF(H222&lt;&gt;"",IF(B222="","",IF(AND($B222='Determinazione classe'!$D$55,$C222='Determinazione classe'!$D$56,$D222='Determinazione classe'!$D$57,$E222='Determinazione classe'!$D$58,$F222='Determinazione classe'!$D$59,$G222='Determinazione classe'!$D$60),IF(COUNTIF(AL$3:AL221,$H222)=0,$H222,""),"")),"")</f>
        <v/>
      </c>
      <c r="AR222">
        <f t="shared" si="77"/>
        <v>220</v>
      </c>
      <c r="AS222" s="375" t="str">
        <f t="shared" si="68"/>
        <v/>
      </c>
      <c r="AT222" s="375" t="str">
        <f t="shared" si="69"/>
        <v/>
      </c>
      <c r="AU222" s="375" t="str">
        <f t="shared" si="70"/>
        <v/>
      </c>
      <c r="AV222" s="375" t="str">
        <f t="shared" si="71"/>
        <v/>
      </c>
      <c r="AW222" s="375" t="str">
        <f t="shared" si="72"/>
        <v/>
      </c>
      <c r="AX222" s="375" t="str">
        <f t="shared" si="73"/>
        <v/>
      </c>
      <c r="AY222" s="375" t="str">
        <f t="shared" si="74"/>
        <v/>
      </c>
      <c r="BC222" t="str">
        <f>IF(BK222&lt;&gt;"",MAX(BC$3:BC221)+1,"")</f>
        <v/>
      </c>
      <c r="BD222" t="str">
        <f>IF(BL222&lt;&gt;"",MAX(BD$3:BD221)+1,"")</f>
        <v/>
      </c>
      <c r="BE222" t="str">
        <f>IF(BM222&lt;&gt;"",MAX(BE$3:BE221)+1,"")</f>
        <v/>
      </c>
      <c r="BF222" t="str">
        <f>IF(BN222&lt;&gt;"",MAX(BF$3:BF221)+1,"")</f>
        <v/>
      </c>
      <c r="BG222" t="str">
        <f>IF(BO222&lt;&gt;"",MAX(BG$3:BG221)+1,"")</f>
        <v/>
      </c>
      <c r="BH222" t="str">
        <f>IF(BP222&lt;&gt;"",MAX(BH$3:BH221)+1,"")</f>
        <v/>
      </c>
      <c r="BI222" t="str">
        <f>IF(BQ222&lt;&gt;"",MAX(BI$3:BI221)+1,"")</f>
        <v/>
      </c>
      <c r="BK222" t="str">
        <f>IF(B222&lt;&gt;"",IF(COUNTIF(BK$3:BK221,B222)&gt;0,"",B222),"")</f>
        <v/>
      </c>
      <c r="BL222" t="str">
        <f>IF(C222&lt;&gt;"",IF(COUNTIF(BL$3:BL221,C222)&gt;0,"",C222),"")</f>
        <v/>
      </c>
      <c r="BM222" t="str">
        <f>IF(D222&lt;&gt;"",IF(COUNTIF(BM$3:BM221,D222)&gt;0,"",D222),"")</f>
        <v/>
      </c>
      <c r="BN222" t="str">
        <f>IF(E222&lt;&gt;"",IF(COUNTIF(BN$3:BN221,E222)&gt;0,"",E222),"")</f>
        <v/>
      </c>
      <c r="BO222" t="str">
        <f>IF(F222&lt;&gt;"",IF(COUNTIF(BO$3:BO221,F222)&gt;0,"",F222),"")</f>
        <v/>
      </c>
      <c r="BP222" t="str">
        <f>IF(G222&lt;&gt;"",IF(COUNTIF(BP$3:BP221,G222)&gt;0,"",G222),"")</f>
        <v/>
      </c>
      <c r="BQ222" t="str">
        <f>IF(H222&lt;&gt;"",IF(COUNTIF(BQ$3:BQ221,H222)&gt;0,"",H222),"")</f>
        <v/>
      </c>
    </row>
    <row r="223" spans="1:69" x14ac:dyDescent="0.2">
      <c r="A223" s="342" t="str">
        <f t="shared" si="78"/>
        <v/>
      </c>
      <c r="B223" s="345"/>
      <c r="C223" s="345"/>
      <c r="D223" s="345"/>
      <c r="E223" s="345"/>
      <c r="F223" s="345"/>
      <c r="G223" s="345"/>
      <c r="H223" s="345"/>
      <c r="I223" s="533"/>
      <c r="J223" s="516"/>
      <c r="K223" s="516"/>
      <c r="L223" s="531"/>
      <c r="M223" s="534"/>
      <c r="O223">
        <f t="shared" si="75"/>
        <v>221</v>
      </c>
      <c r="P223" s="375" t="str">
        <f t="shared" si="76"/>
        <v/>
      </c>
      <c r="Q223" s="375" t="str">
        <f t="shared" si="63"/>
        <v/>
      </c>
      <c r="R223" s="375" t="str">
        <f t="shared" si="64"/>
        <v/>
      </c>
      <c r="S223" s="375" t="str">
        <f t="shared" si="80"/>
        <v/>
      </c>
      <c r="T223" s="375" t="str">
        <f t="shared" si="65"/>
        <v/>
      </c>
      <c r="U223" s="375" t="str">
        <f t="shared" si="66"/>
        <v/>
      </c>
      <c r="V223" s="375" t="str">
        <f t="shared" si="67"/>
        <v/>
      </c>
      <c r="X223" t="str">
        <f>IF(AF223&lt;&gt;"",MAX(X$3:X222)+1,"")</f>
        <v/>
      </c>
      <c r="Y223" t="str">
        <f>IF(AG223&lt;&gt;"",MAX(Y$3:Y222)+1,"")</f>
        <v/>
      </c>
      <c r="Z223" t="str">
        <f>IF(AH223&lt;&gt;"",MAX(Z$3:Z222)+1,"")</f>
        <v/>
      </c>
      <c r="AA223" t="str">
        <f>IF(AI223&lt;&gt;"",MAX(AA$3:AA222)+1,"")</f>
        <v/>
      </c>
      <c r="AB223" t="str">
        <f>IF(AJ223&lt;&gt;"",MAX(AB$3:AB222)+1,"")</f>
        <v/>
      </c>
      <c r="AC223" t="str">
        <f>IF(AK223&lt;&gt;"",MAX(AC$3:AC222)+1,"")</f>
        <v/>
      </c>
      <c r="AD223" t="str">
        <f>IF(AL223&lt;&gt;"",MAX(AD$3:AD222)+1,"")</f>
        <v/>
      </c>
      <c r="AF223" t="str">
        <f>IF(B223="","",IF(COUNTIF(AF$3:$AI222,B223)=0,B223,""))</f>
        <v/>
      </c>
      <c r="AG223" t="str">
        <f>IF(C223&lt;&gt;"",IF(B223="","",IF($B223='Determinazione classe'!$D$55,IF(COUNTIF(AG$3:$AG222,$C223)=0,$C223,""),"")),"")</f>
        <v/>
      </c>
      <c r="AH223" t="str">
        <f>IF(D223&lt;&gt;"",IF(B223="","",IF(AND($B223='Determinazione classe'!$D$55,$C223='Determinazione classe'!$D$56),IF(COUNTIF(AH$3:AH222,$D223)=0,$D223,""),"")),"")</f>
        <v/>
      </c>
      <c r="AI223" t="str">
        <f>IF(E223&lt;&gt;"",IF(B223="","",IF(AND($B223='Determinazione classe'!$D$55,$C223='Determinazione classe'!$D$56,$D223='Determinazione classe'!$D$57),IF(COUNTIF(AI$3:AI222,$E223)=0,$E223,""),"")),"")</f>
        <v/>
      </c>
      <c r="AJ223" t="str">
        <f>IF(F223&lt;&gt;"",IF(B223="","",IF(AND($B223='Determinazione classe'!$D$55,$C223='Determinazione classe'!$D$56,$D223='Determinazione classe'!$D$57,$E223='Determinazione classe'!$D$58),IF(COUNTIF(AJ$3:AJ222,$F223)=0,$F223,""),"")),"")</f>
        <v/>
      </c>
      <c r="AK223" t="str">
        <f>IF(G223&lt;&gt;"",IF(B223="","",IF(AND($B223='Determinazione classe'!$D$55,$C223='Determinazione classe'!$D$56,$D223='Determinazione classe'!$D$57,$E223='Determinazione classe'!$D$58,$F223='Determinazione classe'!$D$59),IF(COUNTIF(AK$3:AK222,$G223)=0,$G223,""),"")),"")</f>
        <v/>
      </c>
      <c r="AL223" t="str">
        <f>IF(H223&lt;&gt;"",IF(B223="","",IF(AND($B223='Determinazione classe'!$D$55,$C223='Determinazione classe'!$D$56,$D223='Determinazione classe'!$D$57,$E223='Determinazione classe'!$D$58,$F223='Determinazione classe'!$D$59,$G223='Determinazione classe'!$D$60),IF(COUNTIF(AL$3:AL222,$H223)=0,$H223,""),"")),"")</f>
        <v/>
      </c>
      <c r="AR223">
        <f t="shared" si="77"/>
        <v>221</v>
      </c>
      <c r="AS223" s="375" t="str">
        <f t="shared" si="68"/>
        <v/>
      </c>
      <c r="AT223" s="375" t="str">
        <f t="shared" si="69"/>
        <v/>
      </c>
      <c r="AU223" s="375" t="str">
        <f t="shared" si="70"/>
        <v/>
      </c>
      <c r="AV223" s="375" t="str">
        <f t="shared" si="71"/>
        <v/>
      </c>
      <c r="AW223" s="375" t="str">
        <f t="shared" si="72"/>
        <v/>
      </c>
      <c r="AX223" s="375" t="str">
        <f t="shared" si="73"/>
        <v/>
      </c>
      <c r="AY223" s="375" t="str">
        <f t="shared" si="74"/>
        <v/>
      </c>
      <c r="BC223" t="str">
        <f>IF(BK223&lt;&gt;"",MAX(BC$3:BC222)+1,"")</f>
        <v/>
      </c>
      <c r="BD223" t="str">
        <f>IF(BL223&lt;&gt;"",MAX(BD$3:BD222)+1,"")</f>
        <v/>
      </c>
      <c r="BE223" t="str">
        <f>IF(BM223&lt;&gt;"",MAX(BE$3:BE222)+1,"")</f>
        <v/>
      </c>
      <c r="BF223" t="str">
        <f>IF(BN223&lt;&gt;"",MAX(BF$3:BF222)+1,"")</f>
        <v/>
      </c>
      <c r="BG223" t="str">
        <f>IF(BO223&lt;&gt;"",MAX(BG$3:BG222)+1,"")</f>
        <v/>
      </c>
      <c r="BH223" t="str">
        <f>IF(BP223&lt;&gt;"",MAX(BH$3:BH222)+1,"")</f>
        <v/>
      </c>
      <c r="BI223" t="str">
        <f>IF(BQ223&lt;&gt;"",MAX(BI$3:BI222)+1,"")</f>
        <v/>
      </c>
      <c r="BK223" t="str">
        <f>IF(B223&lt;&gt;"",IF(COUNTIF(BK$3:BK222,B223)&gt;0,"",B223),"")</f>
        <v/>
      </c>
      <c r="BL223" t="str">
        <f>IF(C223&lt;&gt;"",IF(COUNTIF(BL$3:BL222,C223)&gt;0,"",C223),"")</f>
        <v/>
      </c>
      <c r="BM223" t="str">
        <f>IF(D223&lt;&gt;"",IF(COUNTIF(BM$3:BM222,D223)&gt;0,"",D223),"")</f>
        <v/>
      </c>
      <c r="BN223" t="str">
        <f>IF(E223&lt;&gt;"",IF(COUNTIF(BN$3:BN222,E223)&gt;0,"",E223),"")</f>
        <v/>
      </c>
      <c r="BO223" t="str">
        <f>IF(F223&lt;&gt;"",IF(COUNTIF(BO$3:BO222,F223)&gt;0,"",F223),"")</f>
        <v/>
      </c>
      <c r="BP223" t="str">
        <f>IF(G223&lt;&gt;"",IF(COUNTIF(BP$3:BP222,G223)&gt;0,"",G223),"")</f>
        <v/>
      </c>
      <c r="BQ223" t="str">
        <f>IF(H223&lt;&gt;"",IF(COUNTIF(BQ$3:BQ222,H223)&gt;0,"",H223),"")</f>
        <v/>
      </c>
    </row>
    <row r="224" spans="1:69" x14ac:dyDescent="0.2">
      <c r="A224" s="342" t="str">
        <f t="shared" si="78"/>
        <v/>
      </c>
      <c r="B224" s="345"/>
      <c r="C224" s="345"/>
      <c r="D224" s="345"/>
      <c r="E224" s="345"/>
      <c r="F224" s="345"/>
      <c r="G224" s="345"/>
      <c r="H224" s="345"/>
      <c r="I224" s="533"/>
      <c r="J224" s="516"/>
      <c r="K224" s="516"/>
      <c r="L224" s="531"/>
      <c r="M224" s="534"/>
      <c r="O224">
        <f t="shared" si="75"/>
        <v>222</v>
      </c>
      <c r="P224" s="375" t="str">
        <f t="shared" si="76"/>
        <v/>
      </c>
      <c r="Q224" s="375" t="str">
        <f t="shared" si="63"/>
        <v/>
      </c>
      <c r="R224" s="375" t="str">
        <f t="shared" si="64"/>
        <v/>
      </c>
      <c r="S224" s="375" t="str">
        <f t="shared" si="80"/>
        <v/>
      </c>
      <c r="T224" s="375" t="str">
        <f t="shared" si="65"/>
        <v/>
      </c>
      <c r="U224" s="375" t="str">
        <f t="shared" si="66"/>
        <v/>
      </c>
      <c r="V224" s="375" t="str">
        <f t="shared" si="67"/>
        <v/>
      </c>
      <c r="X224" t="str">
        <f>IF(AF224&lt;&gt;"",MAX(X$3:X223)+1,"")</f>
        <v/>
      </c>
      <c r="Y224" t="str">
        <f>IF(AG224&lt;&gt;"",MAX(Y$3:Y223)+1,"")</f>
        <v/>
      </c>
      <c r="Z224" t="str">
        <f>IF(AH224&lt;&gt;"",MAX(Z$3:Z223)+1,"")</f>
        <v/>
      </c>
      <c r="AA224" t="str">
        <f>IF(AI224&lt;&gt;"",MAX(AA$3:AA223)+1,"")</f>
        <v/>
      </c>
      <c r="AB224" t="str">
        <f>IF(AJ224&lt;&gt;"",MAX(AB$3:AB223)+1,"")</f>
        <v/>
      </c>
      <c r="AC224" t="str">
        <f>IF(AK224&lt;&gt;"",MAX(AC$3:AC223)+1,"")</f>
        <v/>
      </c>
      <c r="AD224" t="str">
        <f>IF(AL224&lt;&gt;"",MAX(AD$3:AD223)+1,"")</f>
        <v/>
      </c>
      <c r="AF224" t="str">
        <f>IF(B224="","",IF(COUNTIF(AF$3:$AI223,B224)=0,B224,""))</f>
        <v/>
      </c>
      <c r="AG224" t="str">
        <f>IF(C224&lt;&gt;"",IF(B224="","",IF($B224='Determinazione classe'!$D$55,IF(COUNTIF(AG$3:$AG223,$C224)=0,$C224,""),"")),"")</f>
        <v/>
      </c>
      <c r="AH224" t="str">
        <f>IF(D224&lt;&gt;"",IF(B224="","",IF(AND($B224='Determinazione classe'!$D$55,$C224='Determinazione classe'!$D$56),IF(COUNTIF(AH$3:AH223,$D224)=0,$D224,""),"")),"")</f>
        <v/>
      </c>
      <c r="AI224" t="str">
        <f>IF(E224&lt;&gt;"",IF(B224="","",IF(AND($B224='Determinazione classe'!$D$55,$C224='Determinazione classe'!$D$56,$D224='Determinazione classe'!$D$57),IF(COUNTIF(AI$3:AI223,$E224)=0,$E224,""),"")),"")</f>
        <v/>
      </c>
      <c r="AJ224" t="str">
        <f>IF(F224&lt;&gt;"",IF(B224="","",IF(AND($B224='Determinazione classe'!$D$55,$C224='Determinazione classe'!$D$56,$D224='Determinazione classe'!$D$57,$E224='Determinazione classe'!$D$58),IF(COUNTIF(AJ$3:AJ223,$F224)=0,$F224,""),"")),"")</f>
        <v/>
      </c>
      <c r="AK224" t="str">
        <f>IF(G224&lt;&gt;"",IF(B224="","",IF(AND($B224='Determinazione classe'!$D$55,$C224='Determinazione classe'!$D$56,$D224='Determinazione classe'!$D$57,$E224='Determinazione classe'!$D$58,$F224='Determinazione classe'!$D$59),IF(COUNTIF(AK$3:AK223,$G224)=0,$G224,""),"")),"")</f>
        <v/>
      </c>
      <c r="AL224" t="str">
        <f>IF(H224&lt;&gt;"",IF(B224="","",IF(AND($B224='Determinazione classe'!$D$55,$C224='Determinazione classe'!$D$56,$D224='Determinazione classe'!$D$57,$E224='Determinazione classe'!$D$58,$F224='Determinazione classe'!$D$59,$G224='Determinazione classe'!$D$60),IF(COUNTIF(AL$3:AL223,$H224)=0,$H224,""),"")),"")</f>
        <v/>
      </c>
      <c r="AR224">
        <f t="shared" si="77"/>
        <v>222</v>
      </c>
      <c r="AS224" s="375" t="str">
        <f t="shared" si="68"/>
        <v/>
      </c>
      <c r="AT224" s="375" t="str">
        <f t="shared" si="69"/>
        <v/>
      </c>
      <c r="AU224" s="375" t="str">
        <f t="shared" si="70"/>
        <v/>
      </c>
      <c r="AV224" s="375" t="str">
        <f t="shared" si="71"/>
        <v/>
      </c>
      <c r="AW224" s="375" t="str">
        <f t="shared" si="72"/>
        <v/>
      </c>
      <c r="AX224" s="375" t="str">
        <f t="shared" si="73"/>
        <v/>
      </c>
      <c r="AY224" s="375" t="str">
        <f t="shared" si="74"/>
        <v/>
      </c>
      <c r="BC224" t="str">
        <f>IF(BK224&lt;&gt;"",MAX(BC$3:BC223)+1,"")</f>
        <v/>
      </c>
      <c r="BD224" t="str">
        <f>IF(BL224&lt;&gt;"",MAX(BD$3:BD223)+1,"")</f>
        <v/>
      </c>
      <c r="BE224" t="str">
        <f>IF(BM224&lt;&gt;"",MAX(BE$3:BE223)+1,"")</f>
        <v/>
      </c>
      <c r="BF224" t="str">
        <f>IF(BN224&lt;&gt;"",MAX(BF$3:BF223)+1,"")</f>
        <v/>
      </c>
      <c r="BG224" t="str">
        <f>IF(BO224&lt;&gt;"",MAX(BG$3:BG223)+1,"")</f>
        <v/>
      </c>
      <c r="BH224" t="str">
        <f>IF(BP224&lt;&gt;"",MAX(BH$3:BH223)+1,"")</f>
        <v/>
      </c>
      <c r="BI224" t="str">
        <f>IF(BQ224&lt;&gt;"",MAX(BI$3:BI223)+1,"")</f>
        <v/>
      </c>
      <c r="BK224" t="str">
        <f>IF(B224&lt;&gt;"",IF(COUNTIF(BK$3:BK223,B224)&gt;0,"",B224),"")</f>
        <v/>
      </c>
      <c r="BL224" t="str">
        <f>IF(C224&lt;&gt;"",IF(COUNTIF(BL$3:BL223,C224)&gt;0,"",C224),"")</f>
        <v/>
      </c>
      <c r="BM224" t="str">
        <f>IF(D224&lt;&gt;"",IF(COUNTIF(BM$3:BM223,D224)&gt;0,"",D224),"")</f>
        <v/>
      </c>
      <c r="BN224" t="str">
        <f>IF(E224&lt;&gt;"",IF(COUNTIF(BN$3:BN223,E224)&gt;0,"",E224),"")</f>
        <v/>
      </c>
      <c r="BO224" t="str">
        <f>IF(F224&lt;&gt;"",IF(COUNTIF(BO$3:BO223,F224)&gt;0,"",F224),"")</f>
        <v/>
      </c>
      <c r="BP224" t="str">
        <f>IF(G224&lt;&gt;"",IF(COUNTIF(BP$3:BP223,G224)&gt;0,"",G224),"")</f>
        <v/>
      </c>
      <c r="BQ224" t="str">
        <f>IF(H224&lt;&gt;"",IF(COUNTIF(BQ$3:BQ223,H224)&gt;0,"",H224),"")</f>
        <v/>
      </c>
    </row>
    <row r="225" spans="1:69" x14ac:dyDescent="0.2">
      <c r="A225" s="342" t="str">
        <f t="shared" si="78"/>
        <v/>
      </c>
      <c r="B225" s="345"/>
      <c r="C225" s="345"/>
      <c r="D225" s="345"/>
      <c r="E225" s="345"/>
      <c r="F225" s="345"/>
      <c r="G225" s="345"/>
      <c r="H225" s="345"/>
      <c r="I225" s="533"/>
      <c r="J225" s="516"/>
      <c r="K225" s="516"/>
      <c r="L225" s="531"/>
      <c r="M225" s="534"/>
      <c r="O225">
        <f t="shared" si="75"/>
        <v>223</v>
      </c>
      <c r="P225" s="375" t="str">
        <f t="shared" si="76"/>
        <v/>
      </c>
      <c r="Q225" s="375" t="str">
        <f t="shared" si="63"/>
        <v/>
      </c>
      <c r="R225" s="375" t="str">
        <f t="shared" si="64"/>
        <v/>
      </c>
      <c r="S225" s="375" t="str">
        <f t="shared" si="80"/>
        <v/>
      </c>
      <c r="T225" s="375" t="str">
        <f t="shared" si="65"/>
        <v/>
      </c>
      <c r="U225" s="375" t="str">
        <f t="shared" si="66"/>
        <v/>
      </c>
      <c r="V225" s="375" t="str">
        <f t="shared" si="67"/>
        <v/>
      </c>
      <c r="X225" t="str">
        <f>IF(AF225&lt;&gt;"",MAX(X$3:X224)+1,"")</f>
        <v/>
      </c>
      <c r="Y225" t="str">
        <f>IF(AG225&lt;&gt;"",MAX(Y$3:Y224)+1,"")</f>
        <v/>
      </c>
      <c r="Z225" t="str">
        <f>IF(AH225&lt;&gt;"",MAX(Z$3:Z224)+1,"")</f>
        <v/>
      </c>
      <c r="AA225" t="str">
        <f>IF(AI225&lt;&gt;"",MAX(AA$3:AA224)+1,"")</f>
        <v/>
      </c>
      <c r="AB225" t="str">
        <f>IF(AJ225&lt;&gt;"",MAX(AB$3:AB224)+1,"")</f>
        <v/>
      </c>
      <c r="AC225" t="str">
        <f>IF(AK225&lt;&gt;"",MAX(AC$3:AC224)+1,"")</f>
        <v/>
      </c>
      <c r="AD225" t="str">
        <f>IF(AL225&lt;&gt;"",MAX(AD$3:AD224)+1,"")</f>
        <v/>
      </c>
      <c r="AF225" t="str">
        <f>IF(B225="","",IF(COUNTIF(AF$3:$AI224,B225)=0,B225,""))</f>
        <v/>
      </c>
      <c r="AG225" t="str">
        <f>IF(C225&lt;&gt;"",IF(B225="","",IF($B225='Determinazione classe'!$D$55,IF(COUNTIF(AG$3:$AG224,$C225)=0,$C225,""),"")),"")</f>
        <v/>
      </c>
      <c r="AH225" t="str">
        <f>IF(D225&lt;&gt;"",IF(B225="","",IF(AND($B225='Determinazione classe'!$D$55,$C225='Determinazione classe'!$D$56),IF(COUNTIF(AH$3:AH224,$D225)=0,$D225,""),"")),"")</f>
        <v/>
      </c>
      <c r="AI225" t="str">
        <f>IF(E225&lt;&gt;"",IF(B225="","",IF(AND($B225='Determinazione classe'!$D$55,$C225='Determinazione classe'!$D$56,$D225='Determinazione classe'!$D$57),IF(COUNTIF(AI$3:AI224,$E225)=0,$E225,""),"")),"")</f>
        <v/>
      </c>
      <c r="AJ225" t="str">
        <f>IF(F225&lt;&gt;"",IF(B225="","",IF(AND($B225='Determinazione classe'!$D$55,$C225='Determinazione classe'!$D$56,$D225='Determinazione classe'!$D$57,$E225='Determinazione classe'!$D$58),IF(COUNTIF(AJ$3:AJ224,$F225)=0,$F225,""),"")),"")</f>
        <v/>
      </c>
      <c r="AK225" t="str">
        <f>IF(G225&lt;&gt;"",IF(B225="","",IF(AND($B225='Determinazione classe'!$D$55,$C225='Determinazione classe'!$D$56,$D225='Determinazione classe'!$D$57,$E225='Determinazione classe'!$D$58,$F225='Determinazione classe'!$D$59),IF(COUNTIF(AK$3:AK224,$G225)=0,$G225,""),"")),"")</f>
        <v/>
      </c>
      <c r="AL225" t="str">
        <f>IF(H225&lt;&gt;"",IF(B225="","",IF(AND($B225='Determinazione classe'!$D$55,$C225='Determinazione classe'!$D$56,$D225='Determinazione classe'!$D$57,$E225='Determinazione classe'!$D$58,$F225='Determinazione classe'!$D$59,$G225='Determinazione classe'!$D$60),IF(COUNTIF(AL$3:AL224,$H225)=0,$H225,""),"")),"")</f>
        <v/>
      </c>
      <c r="AR225">
        <f t="shared" si="77"/>
        <v>223</v>
      </c>
      <c r="AS225" s="375" t="str">
        <f t="shared" si="68"/>
        <v/>
      </c>
      <c r="AT225" s="375" t="str">
        <f t="shared" si="69"/>
        <v/>
      </c>
      <c r="AU225" s="375" t="str">
        <f t="shared" si="70"/>
        <v/>
      </c>
      <c r="AV225" s="375" t="str">
        <f t="shared" si="71"/>
        <v/>
      </c>
      <c r="AW225" s="375" t="str">
        <f t="shared" si="72"/>
        <v/>
      </c>
      <c r="AX225" s="375" t="str">
        <f t="shared" si="73"/>
        <v/>
      </c>
      <c r="AY225" s="375" t="str">
        <f t="shared" si="74"/>
        <v/>
      </c>
      <c r="BC225" t="str">
        <f>IF(BK225&lt;&gt;"",MAX(BC$3:BC224)+1,"")</f>
        <v/>
      </c>
      <c r="BD225" t="str">
        <f>IF(BL225&lt;&gt;"",MAX(BD$3:BD224)+1,"")</f>
        <v/>
      </c>
      <c r="BE225" t="str">
        <f>IF(BM225&lt;&gt;"",MAX(BE$3:BE224)+1,"")</f>
        <v/>
      </c>
      <c r="BF225" t="str">
        <f>IF(BN225&lt;&gt;"",MAX(BF$3:BF224)+1,"")</f>
        <v/>
      </c>
      <c r="BG225" t="str">
        <f>IF(BO225&lt;&gt;"",MAX(BG$3:BG224)+1,"")</f>
        <v/>
      </c>
      <c r="BH225" t="str">
        <f>IF(BP225&lt;&gt;"",MAX(BH$3:BH224)+1,"")</f>
        <v/>
      </c>
      <c r="BI225" t="str">
        <f>IF(BQ225&lt;&gt;"",MAX(BI$3:BI224)+1,"")</f>
        <v/>
      </c>
      <c r="BK225" t="str">
        <f>IF(B225&lt;&gt;"",IF(COUNTIF(BK$3:BK224,B225)&gt;0,"",B225),"")</f>
        <v/>
      </c>
      <c r="BL225" t="str">
        <f>IF(C225&lt;&gt;"",IF(COUNTIF(BL$3:BL224,C225)&gt;0,"",C225),"")</f>
        <v/>
      </c>
      <c r="BM225" t="str">
        <f>IF(D225&lt;&gt;"",IF(COUNTIF(BM$3:BM224,D225)&gt;0,"",D225),"")</f>
        <v/>
      </c>
      <c r="BN225" t="str">
        <f>IF(E225&lt;&gt;"",IF(COUNTIF(BN$3:BN224,E225)&gt;0,"",E225),"")</f>
        <v/>
      </c>
      <c r="BO225" t="str">
        <f>IF(F225&lt;&gt;"",IF(COUNTIF(BO$3:BO224,F225)&gt;0,"",F225),"")</f>
        <v/>
      </c>
      <c r="BP225" t="str">
        <f>IF(G225&lt;&gt;"",IF(COUNTIF(BP$3:BP224,G225)&gt;0,"",G225),"")</f>
        <v/>
      </c>
      <c r="BQ225" t="str">
        <f>IF(H225&lt;&gt;"",IF(COUNTIF(BQ$3:BQ224,H225)&gt;0,"",H225),"")</f>
        <v/>
      </c>
    </row>
    <row r="226" spans="1:69" x14ac:dyDescent="0.2">
      <c r="A226" s="342" t="str">
        <f t="shared" si="78"/>
        <v/>
      </c>
      <c r="B226" s="345"/>
      <c r="C226" s="345"/>
      <c r="D226" s="345"/>
      <c r="E226" s="345"/>
      <c r="F226" s="345"/>
      <c r="G226" s="345"/>
      <c r="H226" s="345"/>
      <c r="I226" s="533"/>
      <c r="J226" s="516"/>
      <c r="K226" s="516"/>
      <c r="L226" s="531"/>
      <c r="M226" s="534"/>
      <c r="O226">
        <f t="shared" si="75"/>
        <v>224</v>
      </c>
      <c r="P226" s="375" t="str">
        <f t="shared" si="76"/>
        <v/>
      </c>
      <c r="Q226" s="375" t="str">
        <f t="shared" si="63"/>
        <v/>
      </c>
      <c r="R226" s="375" t="str">
        <f t="shared" si="64"/>
        <v/>
      </c>
      <c r="S226" s="375" t="str">
        <f t="shared" si="80"/>
        <v/>
      </c>
      <c r="T226" s="375" t="str">
        <f t="shared" si="65"/>
        <v/>
      </c>
      <c r="U226" s="375" t="str">
        <f t="shared" si="66"/>
        <v/>
      </c>
      <c r="V226" s="375" t="str">
        <f t="shared" si="67"/>
        <v/>
      </c>
      <c r="X226" t="str">
        <f>IF(AF226&lt;&gt;"",MAX(X$3:X225)+1,"")</f>
        <v/>
      </c>
      <c r="Y226" t="str">
        <f>IF(AG226&lt;&gt;"",MAX(Y$3:Y225)+1,"")</f>
        <v/>
      </c>
      <c r="Z226" t="str">
        <f>IF(AH226&lt;&gt;"",MAX(Z$3:Z225)+1,"")</f>
        <v/>
      </c>
      <c r="AA226" t="str">
        <f>IF(AI226&lt;&gt;"",MAX(AA$3:AA225)+1,"")</f>
        <v/>
      </c>
      <c r="AB226" t="str">
        <f>IF(AJ226&lt;&gt;"",MAX(AB$3:AB225)+1,"")</f>
        <v/>
      </c>
      <c r="AC226" t="str">
        <f>IF(AK226&lt;&gt;"",MAX(AC$3:AC225)+1,"")</f>
        <v/>
      </c>
      <c r="AD226" t="str">
        <f>IF(AL226&lt;&gt;"",MAX(AD$3:AD225)+1,"")</f>
        <v/>
      </c>
      <c r="AF226" t="str">
        <f>IF(B226="","",IF(COUNTIF(AF$3:$AI225,B226)=0,B226,""))</f>
        <v/>
      </c>
      <c r="AG226" t="str">
        <f>IF(C226&lt;&gt;"",IF(B226="","",IF($B226='Determinazione classe'!$D$55,IF(COUNTIF(AG$3:$AG225,$C226)=0,$C226,""),"")),"")</f>
        <v/>
      </c>
      <c r="AH226" t="str">
        <f>IF(D226&lt;&gt;"",IF(B226="","",IF(AND($B226='Determinazione classe'!$D$55,$C226='Determinazione classe'!$D$56),IF(COUNTIF(AH$3:AH225,$D226)=0,$D226,""),"")),"")</f>
        <v/>
      </c>
      <c r="AI226" t="str">
        <f>IF(E226&lt;&gt;"",IF(B226="","",IF(AND($B226='Determinazione classe'!$D$55,$C226='Determinazione classe'!$D$56,$D226='Determinazione classe'!$D$57),IF(COUNTIF(AI$3:AI225,$E226)=0,$E226,""),"")),"")</f>
        <v/>
      </c>
      <c r="AJ226" t="str">
        <f>IF(F226&lt;&gt;"",IF(B226="","",IF(AND($B226='Determinazione classe'!$D$55,$C226='Determinazione classe'!$D$56,$D226='Determinazione classe'!$D$57,$E226='Determinazione classe'!$D$58),IF(COUNTIF(AJ$3:AJ225,$F226)=0,$F226,""),"")),"")</f>
        <v/>
      </c>
      <c r="AK226" t="str">
        <f>IF(G226&lt;&gt;"",IF(B226="","",IF(AND($B226='Determinazione classe'!$D$55,$C226='Determinazione classe'!$D$56,$D226='Determinazione classe'!$D$57,$E226='Determinazione classe'!$D$58,$F226='Determinazione classe'!$D$59),IF(COUNTIF(AK$3:AK225,$G226)=0,$G226,""),"")),"")</f>
        <v/>
      </c>
      <c r="AL226" t="str">
        <f>IF(H226&lt;&gt;"",IF(B226="","",IF(AND($B226='Determinazione classe'!$D$55,$C226='Determinazione classe'!$D$56,$D226='Determinazione classe'!$D$57,$E226='Determinazione classe'!$D$58,$F226='Determinazione classe'!$D$59,$G226='Determinazione classe'!$D$60),IF(COUNTIF(AL$3:AL225,$H226)=0,$H226,""),"")),"")</f>
        <v/>
      </c>
      <c r="AR226">
        <f t="shared" si="77"/>
        <v>224</v>
      </c>
      <c r="AS226" s="375" t="str">
        <f t="shared" si="68"/>
        <v/>
      </c>
      <c r="AT226" s="375" t="str">
        <f t="shared" si="69"/>
        <v/>
      </c>
      <c r="AU226" s="375" t="str">
        <f t="shared" si="70"/>
        <v/>
      </c>
      <c r="AV226" s="375" t="str">
        <f t="shared" si="71"/>
        <v/>
      </c>
      <c r="AW226" s="375" t="str">
        <f t="shared" si="72"/>
        <v/>
      </c>
      <c r="AX226" s="375" t="str">
        <f t="shared" si="73"/>
        <v/>
      </c>
      <c r="AY226" s="375" t="str">
        <f t="shared" si="74"/>
        <v/>
      </c>
      <c r="BC226" t="str">
        <f>IF(BK226&lt;&gt;"",MAX(BC$3:BC225)+1,"")</f>
        <v/>
      </c>
      <c r="BD226" t="str">
        <f>IF(BL226&lt;&gt;"",MAX(BD$3:BD225)+1,"")</f>
        <v/>
      </c>
      <c r="BE226" t="str">
        <f>IF(BM226&lt;&gt;"",MAX(BE$3:BE225)+1,"")</f>
        <v/>
      </c>
      <c r="BF226" t="str">
        <f>IF(BN226&lt;&gt;"",MAX(BF$3:BF225)+1,"")</f>
        <v/>
      </c>
      <c r="BG226" t="str">
        <f>IF(BO226&lt;&gt;"",MAX(BG$3:BG225)+1,"")</f>
        <v/>
      </c>
      <c r="BH226" t="str">
        <f>IF(BP226&lt;&gt;"",MAX(BH$3:BH225)+1,"")</f>
        <v/>
      </c>
      <c r="BI226" t="str">
        <f>IF(BQ226&lt;&gt;"",MAX(BI$3:BI225)+1,"")</f>
        <v/>
      </c>
      <c r="BK226" t="str">
        <f>IF(B226&lt;&gt;"",IF(COUNTIF(BK$3:BK225,B226)&gt;0,"",B226),"")</f>
        <v/>
      </c>
      <c r="BL226" t="str">
        <f>IF(C226&lt;&gt;"",IF(COUNTIF(BL$3:BL225,C226)&gt;0,"",C226),"")</f>
        <v/>
      </c>
      <c r="BM226" t="str">
        <f>IF(D226&lt;&gt;"",IF(COUNTIF(BM$3:BM225,D226)&gt;0,"",D226),"")</f>
        <v/>
      </c>
      <c r="BN226" t="str">
        <f>IF(E226&lt;&gt;"",IF(COUNTIF(BN$3:BN225,E226)&gt;0,"",E226),"")</f>
        <v/>
      </c>
      <c r="BO226" t="str">
        <f>IF(F226&lt;&gt;"",IF(COUNTIF(BO$3:BO225,F226)&gt;0,"",F226),"")</f>
        <v/>
      </c>
      <c r="BP226" t="str">
        <f>IF(G226&lt;&gt;"",IF(COUNTIF(BP$3:BP225,G226)&gt;0,"",G226),"")</f>
        <v/>
      </c>
      <c r="BQ226" t="str">
        <f>IF(H226&lt;&gt;"",IF(COUNTIF(BQ$3:BQ225,H226)&gt;0,"",H226),"")</f>
        <v/>
      </c>
    </row>
    <row r="227" spans="1:69" x14ac:dyDescent="0.2">
      <c r="A227" s="342" t="str">
        <f t="shared" si="78"/>
        <v/>
      </c>
      <c r="B227" s="345"/>
      <c r="C227" s="345"/>
      <c r="D227" s="345"/>
      <c r="E227" s="345"/>
      <c r="F227" s="345"/>
      <c r="G227" s="345"/>
      <c r="H227" s="345"/>
      <c r="I227" s="533"/>
      <c r="J227" s="516"/>
      <c r="K227" s="516"/>
      <c r="L227" s="531"/>
      <c r="M227" s="534"/>
      <c r="O227">
        <f t="shared" si="75"/>
        <v>225</v>
      </c>
      <c r="P227" s="375" t="str">
        <f t="shared" si="76"/>
        <v/>
      </c>
      <c r="Q227" s="375" t="str">
        <f t="shared" si="63"/>
        <v/>
      </c>
      <c r="R227" s="375" t="str">
        <f t="shared" si="64"/>
        <v/>
      </c>
      <c r="S227" s="375" t="str">
        <f t="shared" si="80"/>
        <v/>
      </c>
      <c r="T227" s="375" t="str">
        <f t="shared" si="65"/>
        <v/>
      </c>
      <c r="U227" s="375" t="str">
        <f t="shared" si="66"/>
        <v/>
      </c>
      <c r="V227" s="375" t="str">
        <f t="shared" si="67"/>
        <v/>
      </c>
      <c r="X227" t="str">
        <f>IF(AF227&lt;&gt;"",MAX(X$3:X226)+1,"")</f>
        <v/>
      </c>
      <c r="Y227" t="str">
        <f>IF(AG227&lt;&gt;"",MAX(Y$3:Y226)+1,"")</f>
        <v/>
      </c>
      <c r="Z227" t="str">
        <f>IF(AH227&lt;&gt;"",MAX(Z$3:Z226)+1,"")</f>
        <v/>
      </c>
      <c r="AA227" t="str">
        <f>IF(AI227&lt;&gt;"",MAX(AA$3:AA226)+1,"")</f>
        <v/>
      </c>
      <c r="AB227" t="str">
        <f>IF(AJ227&lt;&gt;"",MAX(AB$3:AB226)+1,"")</f>
        <v/>
      </c>
      <c r="AC227" t="str">
        <f>IF(AK227&lt;&gt;"",MAX(AC$3:AC226)+1,"")</f>
        <v/>
      </c>
      <c r="AD227" t="str">
        <f>IF(AL227&lt;&gt;"",MAX(AD$3:AD226)+1,"")</f>
        <v/>
      </c>
      <c r="AF227" t="str">
        <f>IF(B227="","",IF(COUNTIF(AF$3:$AI226,B227)=0,B227,""))</f>
        <v/>
      </c>
      <c r="AG227" t="str">
        <f>IF(C227&lt;&gt;"",IF(B227="","",IF($B227='Determinazione classe'!$D$55,IF(COUNTIF(AG$3:$AG226,$C227)=0,$C227,""),"")),"")</f>
        <v/>
      </c>
      <c r="AH227" t="str">
        <f>IF(D227&lt;&gt;"",IF(B227="","",IF(AND($B227='Determinazione classe'!$D$55,$C227='Determinazione classe'!$D$56),IF(COUNTIF(AH$3:AH226,$D227)=0,$D227,""),"")),"")</f>
        <v/>
      </c>
      <c r="AI227" t="str">
        <f>IF(E227&lt;&gt;"",IF(B227="","",IF(AND($B227='Determinazione classe'!$D$55,$C227='Determinazione classe'!$D$56,$D227='Determinazione classe'!$D$57),IF(COUNTIF(AI$3:AI226,$E227)=0,$E227,""),"")),"")</f>
        <v/>
      </c>
      <c r="AJ227" t="str">
        <f>IF(F227&lt;&gt;"",IF(B227="","",IF(AND($B227='Determinazione classe'!$D$55,$C227='Determinazione classe'!$D$56,$D227='Determinazione classe'!$D$57,$E227='Determinazione classe'!$D$58),IF(COUNTIF(AJ$3:AJ226,$F227)=0,$F227,""),"")),"")</f>
        <v/>
      </c>
      <c r="AK227" t="str">
        <f>IF(G227&lt;&gt;"",IF(B227="","",IF(AND($B227='Determinazione classe'!$D$55,$C227='Determinazione classe'!$D$56,$D227='Determinazione classe'!$D$57,$E227='Determinazione classe'!$D$58,$F227='Determinazione classe'!$D$59),IF(COUNTIF(AK$3:AK226,$G227)=0,$G227,""),"")),"")</f>
        <v/>
      </c>
      <c r="AL227" t="str">
        <f>IF(H227&lt;&gt;"",IF(B227="","",IF(AND($B227='Determinazione classe'!$D$55,$C227='Determinazione classe'!$D$56,$D227='Determinazione classe'!$D$57,$E227='Determinazione classe'!$D$58,$F227='Determinazione classe'!$D$59,$G227='Determinazione classe'!$D$60),IF(COUNTIF(AL$3:AL226,$H227)=0,$H227,""),"")),"")</f>
        <v/>
      </c>
      <c r="AR227">
        <f t="shared" si="77"/>
        <v>225</v>
      </c>
      <c r="AS227" s="375" t="str">
        <f t="shared" si="68"/>
        <v/>
      </c>
      <c r="AT227" s="375" t="str">
        <f t="shared" si="69"/>
        <v/>
      </c>
      <c r="AU227" s="375" t="str">
        <f t="shared" si="70"/>
        <v/>
      </c>
      <c r="AV227" s="375" t="str">
        <f t="shared" si="71"/>
        <v/>
      </c>
      <c r="AW227" s="375" t="str">
        <f t="shared" si="72"/>
        <v/>
      </c>
      <c r="AX227" s="375" t="str">
        <f t="shared" si="73"/>
        <v/>
      </c>
      <c r="AY227" s="375" t="str">
        <f t="shared" si="74"/>
        <v/>
      </c>
      <c r="BC227" t="str">
        <f>IF(BK227&lt;&gt;"",MAX(BC$3:BC226)+1,"")</f>
        <v/>
      </c>
      <c r="BD227" t="str">
        <f>IF(BL227&lt;&gt;"",MAX(BD$3:BD226)+1,"")</f>
        <v/>
      </c>
      <c r="BE227" t="str">
        <f>IF(BM227&lt;&gt;"",MAX(BE$3:BE226)+1,"")</f>
        <v/>
      </c>
      <c r="BF227" t="str">
        <f>IF(BN227&lt;&gt;"",MAX(BF$3:BF226)+1,"")</f>
        <v/>
      </c>
      <c r="BG227" t="str">
        <f>IF(BO227&lt;&gt;"",MAX(BG$3:BG226)+1,"")</f>
        <v/>
      </c>
      <c r="BH227" t="str">
        <f>IF(BP227&lt;&gt;"",MAX(BH$3:BH226)+1,"")</f>
        <v/>
      </c>
      <c r="BI227" t="str">
        <f>IF(BQ227&lt;&gt;"",MAX(BI$3:BI226)+1,"")</f>
        <v/>
      </c>
      <c r="BK227" t="str">
        <f>IF(B227&lt;&gt;"",IF(COUNTIF(BK$3:BK226,B227)&gt;0,"",B227),"")</f>
        <v/>
      </c>
      <c r="BL227" t="str">
        <f>IF(C227&lt;&gt;"",IF(COUNTIF(BL$3:BL226,C227)&gt;0,"",C227),"")</f>
        <v/>
      </c>
      <c r="BM227" t="str">
        <f>IF(D227&lt;&gt;"",IF(COUNTIF(BM$3:BM226,D227)&gt;0,"",D227),"")</f>
        <v/>
      </c>
      <c r="BN227" t="str">
        <f>IF(E227&lt;&gt;"",IF(COUNTIF(BN$3:BN226,E227)&gt;0,"",E227),"")</f>
        <v/>
      </c>
      <c r="BO227" t="str">
        <f>IF(F227&lt;&gt;"",IF(COUNTIF(BO$3:BO226,F227)&gt;0,"",F227),"")</f>
        <v/>
      </c>
      <c r="BP227" t="str">
        <f>IF(G227&lt;&gt;"",IF(COUNTIF(BP$3:BP226,G227)&gt;0,"",G227),"")</f>
        <v/>
      </c>
      <c r="BQ227" t="str">
        <f>IF(H227&lt;&gt;"",IF(COUNTIF(BQ$3:BQ226,H227)&gt;0,"",H227),"")</f>
        <v/>
      </c>
    </row>
    <row r="228" spans="1:69" x14ac:dyDescent="0.2">
      <c r="A228" s="342" t="str">
        <f t="shared" si="78"/>
        <v/>
      </c>
      <c r="B228" s="345"/>
      <c r="C228" s="345"/>
      <c r="D228" s="345"/>
      <c r="E228" s="345"/>
      <c r="F228" s="345"/>
      <c r="G228" s="345"/>
      <c r="H228" s="345"/>
      <c r="I228" s="533"/>
      <c r="J228" s="516"/>
      <c r="K228" s="516"/>
      <c r="L228" s="531"/>
      <c r="M228" s="534"/>
      <c r="O228">
        <f t="shared" si="75"/>
        <v>226</v>
      </c>
      <c r="P228" s="375" t="str">
        <f t="shared" si="76"/>
        <v/>
      </c>
      <c r="Q228" s="375" t="str">
        <f t="shared" si="63"/>
        <v/>
      </c>
      <c r="R228" s="375" t="str">
        <f t="shared" si="64"/>
        <v/>
      </c>
      <c r="S228" s="375" t="str">
        <f t="shared" si="80"/>
        <v/>
      </c>
      <c r="T228" s="375" t="str">
        <f t="shared" si="65"/>
        <v/>
      </c>
      <c r="U228" s="375" t="str">
        <f t="shared" si="66"/>
        <v/>
      </c>
      <c r="V228" s="375" t="str">
        <f t="shared" si="67"/>
        <v/>
      </c>
      <c r="X228" t="str">
        <f>IF(AF228&lt;&gt;"",MAX(X$3:X227)+1,"")</f>
        <v/>
      </c>
      <c r="Y228" t="str">
        <f>IF(AG228&lt;&gt;"",MAX(Y$3:Y227)+1,"")</f>
        <v/>
      </c>
      <c r="Z228" t="str">
        <f>IF(AH228&lt;&gt;"",MAX(Z$3:Z227)+1,"")</f>
        <v/>
      </c>
      <c r="AA228" t="str">
        <f>IF(AI228&lt;&gt;"",MAX(AA$3:AA227)+1,"")</f>
        <v/>
      </c>
      <c r="AB228" t="str">
        <f>IF(AJ228&lt;&gt;"",MAX(AB$3:AB227)+1,"")</f>
        <v/>
      </c>
      <c r="AC228" t="str">
        <f>IF(AK228&lt;&gt;"",MAX(AC$3:AC227)+1,"")</f>
        <v/>
      </c>
      <c r="AD228" t="str">
        <f>IF(AL228&lt;&gt;"",MAX(AD$3:AD227)+1,"")</f>
        <v/>
      </c>
      <c r="AF228" t="str">
        <f>IF(B228="","",IF(COUNTIF(AF$3:$AI227,B228)=0,B228,""))</f>
        <v/>
      </c>
      <c r="AG228" t="str">
        <f>IF(C228&lt;&gt;"",IF(B228="","",IF($B228='Determinazione classe'!$D$55,IF(COUNTIF(AG$3:$AG227,$C228)=0,$C228,""),"")),"")</f>
        <v/>
      </c>
      <c r="AH228" t="str">
        <f>IF(D228&lt;&gt;"",IF(B228="","",IF(AND($B228='Determinazione classe'!$D$55,$C228='Determinazione classe'!$D$56),IF(COUNTIF(AH$3:AH227,$D228)=0,$D228,""),"")),"")</f>
        <v/>
      </c>
      <c r="AI228" t="str">
        <f>IF(E228&lt;&gt;"",IF(B228="","",IF(AND($B228='Determinazione classe'!$D$55,$C228='Determinazione classe'!$D$56,$D228='Determinazione classe'!$D$57),IF(COUNTIF(AI$3:AI227,$E228)=0,$E228,""),"")),"")</f>
        <v/>
      </c>
      <c r="AJ228" t="str">
        <f>IF(F228&lt;&gt;"",IF(B228="","",IF(AND($B228='Determinazione classe'!$D$55,$C228='Determinazione classe'!$D$56,$D228='Determinazione classe'!$D$57,$E228='Determinazione classe'!$D$58),IF(COUNTIF(AJ$3:AJ227,$F228)=0,$F228,""),"")),"")</f>
        <v/>
      </c>
      <c r="AK228" t="str">
        <f>IF(G228&lt;&gt;"",IF(B228="","",IF(AND($B228='Determinazione classe'!$D$55,$C228='Determinazione classe'!$D$56,$D228='Determinazione classe'!$D$57,$E228='Determinazione classe'!$D$58,$F228='Determinazione classe'!$D$59),IF(COUNTIF(AK$3:AK227,$G228)=0,$G228,""),"")),"")</f>
        <v/>
      </c>
      <c r="AL228" t="str">
        <f>IF(H228&lt;&gt;"",IF(B228="","",IF(AND($B228='Determinazione classe'!$D$55,$C228='Determinazione classe'!$D$56,$D228='Determinazione classe'!$D$57,$E228='Determinazione classe'!$D$58,$F228='Determinazione classe'!$D$59,$G228='Determinazione classe'!$D$60),IF(COUNTIF(AL$3:AL227,$H228)=0,$H228,""),"")),"")</f>
        <v/>
      </c>
      <c r="AR228">
        <f t="shared" si="77"/>
        <v>226</v>
      </c>
      <c r="AS228" s="375" t="str">
        <f t="shared" si="68"/>
        <v/>
      </c>
      <c r="AT228" s="375" t="str">
        <f t="shared" si="69"/>
        <v/>
      </c>
      <c r="AU228" s="375" t="str">
        <f t="shared" si="70"/>
        <v/>
      </c>
      <c r="AV228" s="375" t="str">
        <f t="shared" si="71"/>
        <v/>
      </c>
      <c r="AW228" s="375" t="str">
        <f t="shared" si="72"/>
        <v/>
      </c>
      <c r="AX228" s="375" t="str">
        <f t="shared" si="73"/>
        <v/>
      </c>
      <c r="AY228" s="375" t="str">
        <f t="shared" si="74"/>
        <v/>
      </c>
      <c r="BC228" t="str">
        <f>IF(BK228&lt;&gt;"",MAX(BC$3:BC227)+1,"")</f>
        <v/>
      </c>
      <c r="BD228" t="str">
        <f>IF(BL228&lt;&gt;"",MAX(BD$3:BD227)+1,"")</f>
        <v/>
      </c>
      <c r="BE228" t="str">
        <f>IF(BM228&lt;&gt;"",MAX(BE$3:BE227)+1,"")</f>
        <v/>
      </c>
      <c r="BF228" t="str">
        <f>IF(BN228&lt;&gt;"",MAX(BF$3:BF227)+1,"")</f>
        <v/>
      </c>
      <c r="BG228" t="str">
        <f>IF(BO228&lt;&gt;"",MAX(BG$3:BG227)+1,"")</f>
        <v/>
      </c>
      <c r="BH228" t="str">
        <f>IF(BP228&lt;&gt;"",MAX(BH$3:BH227)+1,"")</f>
        <v/>
      </c>
      <c r="BI228" t="str">
        <f>IF(BQ228&lt;&gt;"",MAX(BI$3:BI227)+1,"")</f>
        <v/>
      </c>
      <c r="BK228" t="str">
        <f>IF(B228&lt;&gt;"",IF(COUNTIF(BK$3:BK227,B228)&gt;0,"",B228),"")</f>
        <v/>
      </c>
      <c r="BL228" t="str">
        <f>IF(C228&lt;&gt;"",IF(COUNTIF(BL$3:BL227,C228)&gt;0,"",C228),"")</f>
        <v/>
      </c>
      <c r="BM228" t="str">
        <f>IF(D228&lt;&gt;"",IF(COUNTIF(BM$3:BM227,D228)&gt;0,"",D228),"")</f>
        <v/>
      </c>
      <c r="BN228" t="str">
        <f>IF(E228&lt;&gt;"",IF(COUNTIF(BN$3:BN227,E228)&gt;0,"",E228),"")</f>
        <v/>
      </c>
      <c r="BO228" t="str">
        <f>IF(F228&lt;&gt;"",IF(COUNTIF(BO$3:BO227,F228)&gt;0,"",F228),"")</f>
        <v/>
      </c>
      <c r="BP228" t="str">
        <f>IF(G228&lt;&gt;"",IF(COUNTIF(BP$3:BP227,G228)&gt;0,"",G228),"")</f>
        <v/>
      </c>
      <c r="BQ228" t="str">
        <f>IF(H228&lt;&gt;"",IF(COUNTIF(BQ$3:BQ227,H228)&gt;0,"",H228),"")</f>
        <v/>
      </c>
    </row>
    <row r="229" spans="1:69" x14ac:dyDescent="0.2">
      <c r="A229" s="342" t="str">
        <f t="shared" si="78"/>
        <v/>
      </c>
      <c r="B229" s="345"/>
      <c r="C229" s="345"/>
      <c r="D229" s="345"/>
      <c r="E229" s="345"/>
      <c r="F229" s="345"/>
      <c r="G229" s="345"/>
      <c r="H229" s="345"/>
      <c r="I229" s="533"/>
      <c r="J229" s="516"/>
      <c r="K229" s="516"/>
      <c r="L229" s="531"/>
      <c r="M229" s="534"/>
      <c r="O229">
        <f t="shared" si="75"/>
        <v>227</v>
      </c>
      <c r="P229" s="375" t="str">
        <f t="shared" si="76"/>
        <v/>
      </c>
      <c r="Q229" s="375" t="str">
        <f t="shared" si="63"/>
        <v/>
      </c>
      <c r="R229" s="375" t="str">
        <f t="shared" si="64"/>
        <v/>
      </c>
      <c r="S229" s="375" t="str">
        <f t="shared" si="80"/>
        <v/>
      </c>
      <c r="T229" s="375" t="str">
        <f t="shared" si="65"/>
        <v/>
      </c>
      <c r="U229" s="375" t="str">
        <f t="shared" si="66"/>
        <v/>
      </c>
      <c r="V229" s="375" t="str">
        <f t="shared" si="67"/>
        <v/>
      </c>
      <c r="X229" t="str">
        <f>IF(AF229&lt;&gt;"",MAX(X$3:X228)+1,"")</f>
        <v/>
      </c>
      <c r="Y229" t="str">
        <f>IF(AG229&lt;&gt;"",MAX(Y$3:Y228)+1,"")</f>
        <v/>
      </c>
      <c r="Z229" t="str">
        <f>IF(AH229&lt;&gt;"",MAX(Z$3:Z228)+1,"")</f>
        <v/>
      </c>
      <c r="AA229" t="str">
        <f>IF(AI229&lt;&gt;"",MAX(AA$3:AA228)+1,"")</f>
        <v/>
      </c>
      <c r="AB229" t="str">
        <f>IF(AJ229&lt;&gt;"",MAX(AB$3:AB228)+1,"")</f>
        <v/>
      </c>
      <c r="AC229" t="str">
        <f>IF(AK229&lt;&gt;"",MAX(AC$3:AC228)+1,"")</f>
        <v/>
      </c>
      <c r="AD229" t="str">
        <f>IF(AL229&lt;&gt;"",MAX(AD$3:AD228)+1,"")</f>
        <v/>
      </c>
      <c r="AF229" t="str">
        <f>IF(B229="","",IF(COUNTIF(AF$3:$AI228,B229)=0,B229,""))</f>
        <v/>
      </c>
      <c r="AG229" t="str">
        <f>IF(C229&lt;&gt;"",IF(B229="","",IF($B229='Determinazione classe'!$D$55,IF(COUNTIF(AG$3:$AG228,$C229)=0,$C229,""),"")),"")</f>
        <v/>
      </c>
      <c r="AH229" t="str">
        <f>IF(D229&lt;&gt;"",IF(B229="","",IF(AND($B229='Determinazione classe'!$D$55,$C229='Determinazione classe'!$D$56),IF(COUNTIF(AH$3:AH228,$D229)=0,$D229,""),"")),"")</f>
        <v/>
      </c>
      <c r="AI229" t="str">
        <f>IF(E229&lt;&gt;"",IF(B229="","",IF(AND($B229='Determinazione classe'!$D$55,$C229='Determinazione classe'!$D$56,$D229='Determinazione classe'!$D$57),IF(COUNTIF(AI$3:AI228,$E229)=0,$E229,""),"")),"")</f>
        <v/>
      </c>
      <c r="AJ229" t="str">
        <f>IF(F229&lt;&gt;"",IF(B229="","",IF(AND($B229='Determinazione classe'!$D$55,$C229='Determinazione classe'!$D$56,$D229='Determinazione classe'!$D$57,$E229='Determinazione classe'!$D$58),IF(COUNTIF(AJ$3:AJ228,$F229)=0,$F229,""),"")),"")</f>
        <v/>
      </c>
      <c r="AK229" t="str">
        <f>IF(G229&lt;&gt;"",IF(B229="","",IF(AND($B229='Determinazione classe'!$D$55,$C229='Determinazione classe'!$D$56,$D229='Determinazione classe'!$D$57,$E229='Determinazione classe'!$D$58,$F229='Determinazione classe'!$D$59),IF(COUNTIF(AK$3:AK228,$G229)=0,$G229,""),"")),"")</f>
        <v/>
      </c>
      <c r="AL229" t="str">
        <f>IF(H229&lt;&gt;"",IF(B229="","",IF(AND($B229='Determinazione classe'!$D$55,$C229='Determinazione classe'!$D$56,$D229='Determinazione classe'!$D$57,$E229='Determinazione classe'!$D$58,$F229='Determinazione classe'!$D$59,$G229='Determinazione classe'!$D$60),IF(COUNTIF(AL$3:AL228,$H229)=0,$H229,""),"")),"")</f>
        <v/>
      </c>
      <c r="AR229">
        <f t="shared" si="77"/>
        <v>227</v>
      </c>
      <c r="AS229" s="375" t="str">
        <f t="shared" si="68"/>
        <v/>
      </c>
      <c r="AT229" s="375" t="str">
        <f t="shared" si="69"/>
        <v/>
      </c>
      <c r="AU229" s="375" t="str">
        <f t="shared" si="70"/>
        <v/>
      </c>
      <c r="AV229" s="375" t="str">
        <f t="shared" si="71"/>
        <v/>
      </c>
      <c r="AW229" s="375" t="str">
        <f t="shared" si="72"/>
        <v/>
      </c>
      <c r="AX229" s="375" t="str">
        <f t="shared" si="73"/>
        <v/>
      </c>
      <c r="AY229" s="375" t="str">
        <f t="shared" si="74"/>
        <v/>
      </c>
      <c r="BC229" t="str">
        <f>IF(BK229&lt;&gt;"",MAX(BC$3:BC228)+1,"")</f>
        <v/>
      </c>
      <c r="BD229" t="str">
        <f>IF(BL229&lt;&gt;"",MAX(BD$3:BD228)+1,"")</f>
        <v/>
      </c>
      <c r="BE229" t="str">
        <f>IF(BM229&lt;&gt;"",MAX(BE$3:BE228)+1,"")</f>
        <v/>
      </c>
      <c r="BF229" t="str">
        <f>IF(BN229&lt;&gt;"",MAX(BF$3:BF228)+1,"")</f>
        <v/>
      </c>
      <c r="BG229" t="str">
        <f>IF(BO229&lt;&gt;"",MAX(BG$3:BG228)+1,"")</f>
        <v/>
      </c>
      <c r="BH229" t="str">
        <f>IF(BP229&lt;&gt;"",MAX(BH$3:BH228)+1,"")</f>
        <v/>
      </c>
      <c r="BI229" t="str">
        <f>IF(BQ229&lt;&gt;"",MAX(BI$3:BI228)+1,"")</f>
        <v/>
      </c>
      <c r="BK229" t="str">
        <f>IF(B229&lt;&gt;"",IF(COUNTIF(BK$3:BK228,B229)&gt;0,"",B229),"")</f>
        <v/>
      </c>
      <c r="BL229" t="str">
        <f>IF(C229&lt;&gt;"",IF(COUNTIF(BL$3:BL228,C229)&gt;0,"",C229),"")</f>
        <v/>
      </c>
      <c r="BM229" t="str">
        <f>IF(D229&lt;&gt;"",IF(COUNTIF(BM$3:BM228,D229)&gt;0,"",D229),"")</f>
        <v/>
      </c>
      <c r="BN229" t="str">
        <f>IF(E229&lt;&gt;"",IF(COUNTIF(BN$3:BN228,E229)&gt;0,"",E229),"")</f>
        <v/>
      </c>
      <c r="BO229" t="str">
        <f>IF(F229&lt;&gt;"",IF(COUNTIF(BO$3:BO228,F229)&gt;0,"",F229),"")</f>
        <v/>
      </c>
      <c r="BP229" t="str">
        <f>IF(G229&lt;&gt;"",IF(COUNTIF(BP$3:BP228,G229)&gt;0,"",G229),"")</f>
        <v/>
      </c>
      <c r="BQ229" t="str">
        <f>IF(H229&lt;&gt;"",IF(COUNTIF(BQ$3:BQ228,H229)&gt;0,"",H229),"")</f>
        <v/>
      </c>
    </row>
    <row r="230" spans="1:69" x14ac:dyDescent="0.2">
      <c r="A230" s="342" t="str">
        <f t="shared" si="78"/>
        <v/>
      </c>
      <c r="B230" s="345"/>
      <c r="C230" s="345"/>
      <c r="D230" s="345"/>
      <c r="E230" s="345"/>
      <c r="F230" s="345"/>
      <c r="G230" s="345"/>
      <c r="H230" s="345"/>
      <c r="I230" s="533"/>
      <c r="J230" s="516"/>
      <c r="K230" s="516"/>
      <c r="L230" s="531"/>
      <c r="M230" s="534"/>
      <c r="O230">
        <f t="shared" si="75"/>
        <v>228</v>
      </c>
      <c r="P230" s="375" t="str">
        <f t="shared" si="76"/>
        <v/>
      </c>
      <c r="Q230" s="375" t="str">
        <f t="shared" si="63"/>
        <v/>
      </c>
      <c r="R230" s="375" t="str">
        <f t="shared" si="64"/>
        <v/>
      </c>
      <c r="S230" s="375" t="str">
        <f t="shared" si="80"/>
        <v/>
      </c>
      <c r="T230" s="375" t="str">
        <f t="shared" si="65"/>
        <v/>
      </c>
      <c r="U230" s="375" t="str">
        <f t="shared" si="66"/>
        <v/>
      </c>
      <c r="V230" s="375" t="str">
        <f t="shared" si="67"/>
        <v/>
      </c>
      <c r="X230" t="str">
        <f>IF(AF230&lt;&gt;"",MAX(X$3:X229)+1,"")</f>
        <v/>
      </c>
      <c r="Y230" t="str">
        <f>IF(AG230&lt;&gt;"",MAX(Y$3:Y229)+1,"")</f>
        <v/>
      </c>
      <c r="Z230" t="str">
        <f>IF(AH230&lt;&gt;"",MAX(Z$3:Z229)+1,"")</f>
        <v/>
      </c>
      <c r="AA230" t="str">
        <f>IF(AI230&lt;&gt;"",MAX(AA$3:AA229)+1,"")</f>
        <v/>
      </c>
      <c r="AB230" t="str">
        <f>IF(AJ230&lt;&gt;"",MAX(AB$3:AB229)+1,"")</f>
        <v/>
      </c>
      <c r="AC230" t="str">
        <f>IF(AK230&lt;&gt;"",MAX(AC$3:AC229)+1,"")</f>
        <v/>
      </c>
      <c r="AD230" t="str">
        <f>IF(AL230&lt;&gt;"",MAX(AD$3:AD229)+1,"")</f>
        <v/>
      </c>
      <c r="AF230" t="str">
        <f>IF(B230="","",IF(COUNTIF(AF$3:$AI229,B230)=0,B230,""))</f>
        <v/>
      </c>
      <c r="AG230" t="str">
        <f>IF(C230&lt;&gt;"",IF(B230="","",IF($B230='Determinazione classe'!$D$55,IF(COUNTIF(AG$3:$AG229,$C230)=0,$C230,""),"")),"")</f>
        <v/>
      </c>
      <c r="AH230" t="str">
        <f>IF(D230&lt;&gt;"",IF(B230="","",IF(AND($B230='Determinazione classe'!$D$55,$C230='Determinazione classe'!$D$56),IF(COUNTIF(AH$3:AH229,$D230)=0,$D230,""),"")),"")</f>
        <v/>
      </c>
      <c r="AI230" t="str">
        <f>IF(E230&lt;&gt;"",IF(B230="","",IF(AND($B230='Determinazione classe'!$D$55,$C230='Determinazione classe'!$D$56,$D230='Determinazione classe'!$D$57),IF(COUNTIF(AI$3:AI229,$E230)=0,$E230,""),"")),"")</f>
        <v/>
      </c>
      <c r="AJ230" t="str">
        <f>IF(F230&lt;&gt;"",IF(B230="","",IF(AND($B230='Determinazione classe'!$D$55,$C230='Determinazione classe'!$D$56,$D230='Determinazione classe'!$D$57,$E230='Determinazione classe'!$D$58),IF(COUNTIF(AJ$3:AJ229,$F230)=0,$F230,""),"")),"")</f>
        <v/>
      </c>
      <c r="AK230" t="str">
        <f>IF(G230&lt;&gt;"",IF(B230="","",IF(AND($B230='Determinazione classe'!$D$55,$C230='Determinazione classe'!$D$56,$D230='Determinazione classe'!$D$57,$E230='Determinazione classe'!$D$58,$F230='Determinazione classe'!$D$59),IF(COUNTIF(AK$3:AK229,$G230)=0,$G230,""),"")),"")</f>
        <v/>
      </c>
      <c r="AL230" t="str">
        <f>IF(H230&lt;&gt;"",IF(B230="","",IF(AND($B230='Determinazione classe'!$D$55,$C230='Determinazione classe'!$D$56,$D230='Determinazione classe'!$D$57,$E230='Determinazione classe'!$D$58,$F230='Determinazione classe'!$D$59,$G230='Determinazione classe'!$D$60),IF(COUNTIF(AL$3:AL229,$H230)=0,$H230,""),"")),"")</f>
        <v/>
      </c>
      <c r="AR230">
        <f t="shared" si="77"/>
        <v>228</v>
      </c>
      <c r="AS230" s="375" t="str">
        <f t="shared" si="68"/>
        <v/>
      </c>
      <c r="AT230" s="375" t="str">
        <f t="shared" si="69"/>
        <v/>
      </c>
      <c r="AU230" s="375" t="str">
        <f t="shared" si="70"/>
        <v/>
      </c>
      <c r="AV230" s="375" t="str">
        <f t="shared" si="71"/>
        <v/>
      </c>
      <c r="AW230" s="375" t="str">
        <f t="shared" si="72"/>
        <v/>
      </c>
      <c r="AX230" s="375" t="str">
        <f t="shared" si="73"/>
        <v/>
      </c>
      <c r="AY230" s="375" t="str">
        <f t="shared" si="74"/>
        <v/>
      </c>
      <c r="BC230" t="str">
        <f>IF(BK230&lt;&gt;"",MAX(BC$3:BC229)+1,"")</f>
        <v/>
      </c>
      <c r="BD230" t="str">
        <f>IF(BL230&lt;&gt;"",MAX(BD$3:BD229)+1,"")</f>
        <v/>
      </c>
      <c r="BE230" t="str">
        <f>IF(BM230&lt;&gt;"",MAX(BE$3:BE229)+1,"")</f>
        <v/>
      </c>
      <c r="BF230" t="str">
        <f>IF(BN230&lt;&gt;"",MAX(BF$3:BF229)+1,"")</f>
        <v/>
      </c>
      <c r="BG230" t="str">
        <f>IF(BO230&lt;&gt;"",MAX(BG$3:BG229)+1,"")</f>
        <v/>
      </c>
      <c r="BH230" t="str">
        <f>IF(BP230&lt;&gt;"",MAX(BH$3:BH229)+1,"")</f>
        <v/>
      </c>
      <c r="BI230" t="str">
        <f>IF(BQ230&lt;&gt;"",MAX(BI$3:BI229)+1,"")</f>
        <v/>
      </c>
      <c r="BK230" t="str">
        <f>IF(B230&lt;&gt;"",IF(COUNTIF(BK$3:BK229,B230)&gt;0,"",B230),"")</f>
        <v/>
      </c>
      <c r="BL230" t="str">
        <f>IF(C230&lt;&gt;"",IF(COUNTIF(BL$3:BL229,C230)&gt;0,"",C230),"")</f>
        <v/>
      </c>
      <c r="BM230" t="str">
        <f>IF(D230&lt;&gt;"",IF(COUNTIF(BM$3:BM229,D230)&gt;0,"",D230),"")</f>
        <v/>
      </c>
      <c r="BN230" t="str">
        <f>IF(E230&lt;&gt;"",IF(COUNTIF(BN$3:BN229,E230)&gt;0,"",E230),"")</f>
        <v/>
      </c>
      <c r="BO230" t="str">
        <f>IF(F230&lt;&gt;"",IF(COUNTIF(BO$3:BO229,F230)&gt;0,"",F230),"")</f>
        <v/>
      </c>
      <c r="BP230" t="str">
        <f>IF(G230&lt;&gt;"",IF(COUNTIF(BP$3:BP229,G230)&gt;0,"",G230),"")</f>
        <v/>
      </c>
      <c r="BQ230" t="str">
        <f>IF(H230&lt;&gt;"",IF(COUNTIF(BQ$3:BQ229,H230)&gt;0,"",H230),"")</f>
        <v/>
      </c>
    </row>
    <row r="231" spans="1:69" x14ac:dyDescent="0.2">
      <c r="A231" s="342" t="str">
        <f t="shared" si="78"/>
        <v/>
      </c>
      <c r="B231" s="345"/>
      <c r="C231" s="345"/>
      <c r="D231" s="345"/>
      <c r="E231" s="345"/>
      <c r="F231" s="345"/>
      <c r="G231" s="345"/>
      <c r="H231" s="345"/>
      <c r="I231" s="533"/>
      <c r="J231" s="516"/>
      <c r="K231" s="516"/>
      <c r="L231" s="531"/>
      <c r="M231" s="534"/>
      <c r="O231">
        <f t="shared" si="75"/>
        <v>229</v>
      </c>
      <c r="P231" s="375" t="str">
        <f t="shared" si="76"/>
        <v/>
      </c>
      <c r="Q231" s="375" t="str">
        <f t="shared" si="63"/>
        <v/>
      </c>
      <c r="R231" s="375" t="str">
        <f t="shared" si="64"/>
        <v/>
      </c>
      <c r="S231" s="375" t="str">
        <f t="shared" si="80"/>
        <v/>
      </c>
      <c r="T231" s="375" t="str">
        <f t="shared" si="65"/>
        <v/>
      </c>
      <c r="U231" s="375" t="str">
        <f t="shared" si="66"/>
        <v/>
      </c>
      <c r="V231" s="375" t="str">
        <f t="shared" si="67"/>
        <v/>
      </c>
      <c r="X231" t="str">
        <f>IF(AF231&lt;&gt;"",MAX(X$3:X230)+1,"")</f>
        <v/>
      </c>
      <c r="Y231" t="str">
        <f>IF(AG231&lt;&gt;"",MAX(Y$3:Y230)+1,"")</f>
        <v/>
      </c>
      <c r="Z231" t="str">
        <f>IF(AH231&lt;&gt;"",MAX(Z$3:Z230)+1,"")</f>
        <v/>
      </c>
      <c r="AA231" t="str">
        <f>IF(AI231&lt;&gt;"",MAX(AA$3:AA230)+1,"")</f>
        <v/>
      </c>
      <c r="AB231" t="str">
        <f>IF(AJ231&lt;&gt;"",MAX(AB$3:AB230)+1,"")</f>
        <v/>
      </c>
      <c r="AC231" t="str">
        <f>IF(AK231&lt;&gt;"",MAX(AC$3:AC230)+1,"")</f>
        <v/>
      </c>
      <c r="AD231" t="str">
        <f>IF(AL231&lt;&gt;"",MAX(AD$3:AD230)+1,"")</f>
        <v/>
      </c>
      <c r="AF231" t="str">
        <f>IF(B231="","",IF(COUNTIF(AF$3:$AI230,B231)=0,B231,""))</f>
        <v/>
      </c>
      <c r="AG231" t="str">
        <f>IF(C231&lt;&gt;"",IF(B231="","",IF($B231='Determinazione classe'!$D$55,IF(COUNTIF(AG$3:$AG230,$C231)=0,$C231,""),"")),"")</f>
        <v/>
      </c>
      <c r="AH231" t="str">
        <f>IF(D231&lt;&gt;"",IF(B231="","",IF(AND($B231='Determinazione classe'!$D$55,$C231='Determinazione classe'!$D$56),IF(COUNTIF(AH$3:AH230,$D231)=0,$D231,""),"")),"")</f>
        <v/>
      </c>
      <c r="AI231" t="str">
        <f>IF(E231&lt;&gt;"",IF(B231="","",IF(AND($B231='Determinazione classe'!$D$55,$C231='Determinazione classe'!$D$56,$D231='Determinazione classe'!$D$57),IF(COUNTIF(AI$3:AI230,$E231)=0,$E231,""),"")),"")</f>
        <v/>
      </c>
      <c r="AJ231" t="str">
        <f>IF(F231&lt;&gt;"",IF(B231="","",IF(AND($B231='Determinazione classe'!$D$55,$C231='Determinazione classe'!$D$56,$D231='Determinazione classe'!$D$57,$E231='Determinazione classe'!$D$58),IF(COUNTIF(AJ$3:AJ230,$F231)=0,$F231,""),"")),"")</f>
        <v/>
      </c>
      <c r="AK231" t="str">
        <f>IF(G231&lt;&gt;"",IF(B231="","",IF(AND($B231='Determinazione classe'!$D$55,$C231='Determinazione classe'!$D$56,$D231='Determinazione classe'!$D$57,$E231='Determinazione classe'!$D$58,$F231='Determinazione classe'!$D$59),IF(COUNTIF(AK$3:AK230,$G231)=0,$G231,""),"")),"")</f>
        <v/>
      </c>
      <c r="AL231" t="str">
        <f>IF(H231&lt;&gt;"",IF(B231="","",IF(AND($B231='Determinazione classe'!$D$55,$C231='Determinazione classe'!$D$56,$D231='Determinazione classe'!$D$57,$E231='Determinazione classe'!$D$58,$F231='Determinazione classe'!$D$59,$G231='Determinazione classe'!$D$60),IF(COUNTIF(AL$3:AL230,$H231)=0,$H231,""),"")),"")</f>
        <v/>
      </c>
      <c r="AR231">
        <f t="shared" si="77"/>
        <v>229</v>
      </c>
      <c r="AS231" s="375" t="str">
        <f t="shared" si="68"/>
        <v/>
      </c>
      <c r="AT231" s="375" t="str">
        <f t="shared" si="69"/>
        <v/>
      </c>
      <c r="AU231" s="375" t="str">
        <f t="shared" si="70"/>
        <v/>
      </c>
      <c r="AV231" s="375" t="str">
        <f t="shared" si="71"/>
        <v/>
      </c>
      <c r="AW231" s="375" t="str">
        <f t="shared" si="72"/>
        <v/>
      </c>
      <c r="AX231" s="375" t="str">
        <f t="shared" si="73"/>
        <v/>
      </c>
      <c r="AY231" s="375" t="str">
        <f t="shared" si="74"/>
        <v/>
      </c>
      <c r="BC231" t="str">
        <f>IF(BK231&lt;&gt;"",MAX(BC$3:BC230)+1,"")</f>
        <v/>
      </c>
      <c r="BD231" t="str">
        <f>IF(BL231&lt;&gt;"",MAX(BD$3:BD230)+1,"")</f>
        <v/>
      </c>
      <c r="BE231" t="str">
        <f>IF(BM231&lt;&gt;"",MAX(BE$3:BE230)+1,"")</f>
        <v/>
      </c>
      <c r="BF231" t="str">
        <f>IF(BN231&lt;&gt;"",MAX(BF$3:BF230)+1,"")</f>
        <v/>
      </c>
      <c r="BG231" t="str">
        <f>IF(BO231&lt;&gt;"",MAX(BG$3:BG230)+1,"")</f>
        <v/>
      </c>
      <c r="BH231" t="str">
        <f>IF(BP231&lt;&gt;"",MAX(BH$3:BH230)+1,"")</f>
        <v/>
      </c>
      <c r="BI231" t="str">
        <f>IF(BQ231&lt;&gt;"",MAX(BI$3:BI230)+1,"")</f>
        <v/>
      </c>
      <c r="BK231" t="str">
        <f>IF(B231&lt;&gt;"",IF(COUNTIF(BK$3:BK230,B231)&gt;0,"",B231),"")</f>
        <v/>
      </c>
      <c r="BL231" t="str">
        <f>IF(C231&lt;&gt;"",IF(COUNTIF(BL$3:BL230,C231)&gt;0,"",C231),"")</f>
        <v/>
      </c>
      <c r="BM231" t="str">
        <f>IF(D231&lt;&gt;"",IF(COUNTIF(BM$3:BM230,D231)&gt;0,"",D231),"")</f>
        <v/>
      </c>
      <c r="BN231" t="str">
        <f>IF(E231&lt;&gt;"",IF(COUNTIF(BN$3:BN230,E231)&gt;0,"",E231),"")</f>
        <v/>
      </c>
      <c r="BO231" t="str">
        <f>IF(F231&lt;&gt;"",IF(COUNTIF(BO$3:BO230,F231)&gt;0,"",F231),"")</f>
        <v/>
      </c>
      <c r="BP231" t="str">
        <f>IF(G231&lt;&gt;"",IF(COUNTIF(BP$3:BP230,G231)&gt;0,"",G231),"")</f>
        <v/>
      </c>
      <c r="BQ231" t="str">
        <f>IF(H231&lt;&gt;"",IF(COUNTIF(BQ$3:BQ230,H231)&gt;0,"",H231),"")</f>
        <v/>
      </c>
    </row>
    <row r="232" spans="1:69" x14ac:dyDescent="0.2">
      <c r="A232" s="342" t="str">
        <f t="shared" si="78"/>
        <v/>
      </c>
      <c r="B232" s="345"/>
      <c r="C232" s="345"/>
      <c r="D232" s="345"/>
      <c r="E232" s="345"/>
      <c r="F232" s="345"/>
      <c r="G232" s="345"/>
      <c r="H232" s="345"/>
      <c r="I232" s="533"/>
      <c r="J232" s="516"/>
      <c r="K232" s="516"/>
      <c r="L232" s="531"/>
      <c r="M232" s="534"/>
      <c r="O232">
        <f t="shared" si="75"/>
        <v>230</v>
      </c>
      <c r="P232" s="375" t="str">
        <f t="shared" si="76"/>
        <v/>
      </c>
      <c r="Q232" s="375" t="str">
        <f t="shared" si="63"/>
        <v/>
      </c>
      <c r="R232" s="375" t="str">
        <f t="shared" si="64"/>
        <v/>
      </c>
      <c r="S232" s="375" t="str">
        <f t="shared" si="80"/>
        <v/>
      </c>
      <c r="T232" s="375" t="str">
        <f t="shared" si="65"/>
        <v/>
      </c>
      <c r="U232" s="375" t="str">
        <f t="shared" si="66"/>
        <v/>
      </c>
      <c r="V232" s="375" t="str">
        <f t="shared" si="67"/>
        <v/>
      </c>
      <c r="X232" t="str">
        <f>IF(AF232&lt;&gt;"",MAX(X$3:X231)+1,"")</f>
        <v/>
      </c>
      <c r="Y232" t="str">
        <f>IF(AG232&lt;&gt;"",MAX(Y$3:Y231)+1,"")</f>
        <v/>
      </c>
      <c r="Z232" t="str">
        <f>IF(AH232&lt;&gt;"",MAX(Z$3:Z231)+1,"")</f>
        <v/>
      </c>
      <c r="AA232" t="str">
        <f>IF(AI232&lt;&gt;"",MAX(AA$3:AA231)+1,"")</f>
        <v/>
      </c>
      <c r="AB232" t="str">
        <f>IF(AJ232&lt;&gt;"",MAX(AB$3:AB231)+1,"")</f>
        <v/>
      </c>
      <c r="AC232" t="str">
        <f>IF(AK232&lt;&gt;"",MAX(AC$3:AC231)+1,"")</f>
        <v/>
      </c>
      <c r="AD232" t="str">
        <f>IF(AL232&lt;&gt;"",MAX(AD$3:AD231)+1,"")</f>
        <v/>
      </c>
      <c r="AF232" t="str">
        <f>IF(B232="","",IF(COUNTIF(AF$3:$AI231,B232)=0,B232,""))</f>
        <v/>
      </c>
      <c r="AG232" t="str">
        <f>IF(C232&lt;&gt;"",IF(B232="","",IF($B232='Determinazione classe'!$D$55,IF(COUNTIF(AG$3:$AG231,$C232)=0,$C232,""),"")),"")</f>
        <v/>
      </c>
      <c r="AH232" t="str">
        <f>IF(D232&lt;&gt;"",IF(B232="","",IF(AND($B232='Determinazione classe'!$D$55,$C232='Determinazione classe'!$D$56),IF(COUNTIF(AH$3:AH231,$D232)=0,$D232,""),"")),"")</f>
        <v/>
      </c>
      <c r="AI232" t="str">
        <f>IF(E232&lt;&gt;"",IF(B232="","",IF(AND($B232='Determinazione classe'!$D$55,$C232='Determinazione classe'!$D$56,$D232='Determinazione classe'!$D$57),IF(COUNTIF(AI$3:AI231,$E232)=0,$E232,""),"")),"")</f>
        <v/>
      </c>
      <c r="AJ232" t="str">
        <f>IF(F232&lt;&gt;"",IF(B232="","",IF(AND($B232='Determinazione classe'!$D$55,$C232='Determinazione classe'!$D$56,$D232='Determinazione classe'!$D$57,$E232='Determinazione classe'!$D$58),IF(COUNTIF(AJ$3:AJ231,$F232)=0,$F232,""),"")),"")</f>
        <v/>
      </c>
      <c r="AK232" t="str">
        <f>IF(G232&lt;&gt;"",IF(B232="","",IF(AND($B232='Determinazione classe'!$D$55,$C232='Determinazione classe'!$D$56,$D232='Determinazione classe'!$D$57,$E232='Determinazione classe'!$D$58,$F232='Determinazione classe'!$D$59),IF(COUNTIF(AK$3:AK231,$G232)=0,$G232,""),"")),"")</f>
        <v/>
      </c>
      <c r="AL232" t="str">
        <f>IF(H232&lt;&gt;"",IF(B232="","",IF(AND($B232='Determinazione classe'!$D$55,$C232='Determinazione classe'!$D$56,$D232='Determinazione classe'!$D$57,$E232='Determinazione classe'!$D$58,$F232='Determinazione classe'!$D$59,$G232='Determinazione classe'!$D$60),IF(COUNTIF(AL$3:AL231,$H232)=0,$H232,""),"")),"")</f>
        <v/>
      </c>
      <c r="AR232">
        <f t="shared" si="77"/>
        <v>230</v>
      </c>
      <c r="AS232" s="375" t="str">
        <f t="shared" si="68"/>
        <v/>
      </c>
      <c r="AT232" s="375" t="str">
        <f t="shared" si="69"/>
        <v/>
      </c>
      <c r="AU232" s="375" t="str">
        <f t="shared" si="70"/>
        <v/>
      </c>
      <c r="AV232" s="375" t="str">
        <f t="shared" si="71"/>
        <v/>
      </c>
      <c r="AW232" s="375" t="str">
        <f t="shared" si="72"/>
        <v/>
      </c>
      <c r="AX232" s="375" t="str">
        <f t="shared" si="73"/>
        <v/>
      </c>
      <c r="AY232" s="375" t="str">
        <f t="shared" si="74"/>
        <v/>
      </c>
      <c r="BC232" t="str">
        <f>IF(BK232&lt;&gt;"",MAX(BC$3:BC231)+1,"")</f>
        <v/>
      </c>
      <c r="BD232" t="str">
        <f>IF(BL232&lt;&gt;"",MAX(BD$3:BD231)+1,"")</f>
        <v/>
      </c>
      <c r="BE232" t="str">
        <f>IF(BM232&lt;&gt;"",MAX(BE$3:BE231)+1,"")</f>
        <v/>
      </c>
      <c r="BF232" t="str">
        <f>IF(BN232&lt;&gt;"",MAX(BF$3:BF231)+1,"")</f>
        <v/>
      </c>
      <c r="BG232" t="str">
        <f>IF(BO232&lt;&gt;"",MAX(BG$3:BG231)+1,"")</f>
        <v/>
      </c>
      <c r="BH232" t="str">
        <f>IF(BP232&lt;&gt;"",MAX(BH$3:BH231)+1,"")</f>
        <v/>
      </c>
      <c r="BI232" t="str">
        <f>IF(BQ232&lt;&gt;"",MAX(BI$3:BI231)+1,"")</f>
        <v/>
      </c>
      <c r="BK232" t="str">
        <f>IF(B232&lt;&gt;"",IF(COUNTIF(BK$3:BK231,B232)&gt;0,"",B232),"")</f>
        <v/>
      </c>
      <c r="BL232" t="str">
        <f>IF(C232&lt;&gt;"",IF(COUNTIF(BL$3:BL231,C232)&gt;0,"",C232),"")</f>
        <v/>
      </c>
      <c r="BM232" t="str">
        <f>IF(D232&lt;&gt;"",IF(COUNTIF(BM$3:BM231,D232)&gt;0,"",D232),"")</f>
        <v/>
      </c>
      <c r="BN232" t="str">
        <f>IF(E232&lt;&gt;"",IF(COUNTIF(BN$3:BN231,E232)&gt;0,"",E232),"")</f>
        <v/>
      </c>
      <c r="BO232" t="str">
        <f>IF(F232&lt;&gt;"",IF(COUNTIF(BO$3:BO231,F232)&gt;0,"",F232),"")</f>
        <v/>
      </c>
      <c r="BP232" t="str">
        <f>IF(G232&lt;&gt;"",IF(COUNTIF(BP$3:BP231,G232)&gt;0,"",G232),"")</f>
        <v/>
      </c>
      <c r="BQ232" t="str">
        <f>IF(H232&lt;&gt;"",IF(COUNTIF(BQ$3:BQ231,H232)&gt;0,"",H232),"")</f>
        <v/>
      </c>
    </row>
    <row r="233" spans="1:69" x14ac:dyDescent="0.2">
      <c r="A233" s="342" t="str">
        <f t="shared" si="78"/>
        <v/>
      </c>
      <c r="B233" s="345"/>
      <c r="C233" s="345"/>
      <c r="D233" s="345"/>
      <c r="E233" s="345"/>
      <c r="F233" s="345"/>
      <c r="G233" s="345"/>
      <c r="H233" s="345"/>
      <c r="I233" s="533"/>
      <c r="J233" s="516"/>
      <c r="K233" s="516"/>
      <c r="L233" s="531"/>
      <c r="M233" s="534"/>
      <c r="O233">
        <f t="shared" si="75"/>
        <v>231</v>
      </c>
      <c r="P233" s="375" t="str">
        <f t="shared" si="76"/>
        <v/>
      </c>
      <c r="Q233" s="375" t="str">
        <f t="shared" si="63"/>
        <v/>
      </c>
      <c r="R233" s="375" t="str">
        <f t="shared" si="64"/>
        <v/>
      </c>
      <c r="S233" s="375" t="str">
        <f t="shared" si="80"/>
        <v/>
      </c>
      <c r="T233" s="375" t="str">
        <f t="shared" si="65"/>
        <v/>
      </c>
      <c r="U233" s="375" t="str">
        <f t="shared" si="66"/>
        <v/>
      </c>
      <c r="V233" s="375" t="str">
        <f t="shared" si="67"/>
        <v/>
      </c>
      <c r="X233" t="str">
        <f>IF(AF233&lt;&gt;"",MAX(X$3:X232)+1,"")</f>
        <v/>
      </c>
      <c r="Y233" t="str">
        <f>IF(AG233&lt;&gt;"",MAX(Y$3:Y232)+1,"")</f>
        <v/>
      </c>
      <c r="Z233" t="str">
        <f>IF(AH233&lt;&gt;"",MAX(Z$3:Z232)+1,"")</f>
        <v/>
      </c>
      <c r="AA233" t="str">
        <f>IF(AI233&lt;&gt;"",MAX(AA$3:AA232)+1,"")</f>
        <v/>
      </c>
      <c r="AB233" t="str">
        <f>IF(AJ233&lt;&gt;"",MAX(AB$3:AB232)+1,"")</f>
        <v/>
      </c>
      <c r="AC233" t="str">
        <f>IF(AK233&lt;&gt;"",MAX(AC$3:AC232)+1,"")</f>
        <v/>
      </c>
      <c r="AD233" t="str">
        <f>IF(AL233&lt;&gt;"",MAX(AD$3:AD232)+1,"")</f>
        <v/>
      </c>
      <c r="AF233" t="str">
        <f>IF(B233="","",IF(COUNTIF(AF$3:$AI232,B233)=0,B233,""))</f>
        <v/>
      </c>
      <c r="AG233" t="str">
        <f>IF(C233&lt;&gt;"",IF(B233="","",IF($B233='Determinazione classe'!$D$55,IF(COUNTIF(AG$3:$AG232,$C233)=0,$C233,""),"")),"")</f>
        <v/>
      </c>
      <c r="AH233" t="str">
        <f>IF(D233&lt;&gt;"",IF(B233="","",IF(AND($B233='Determinazione classe'!$D$55,$C233='Determinazione classe'!$D$56),IF(COUNTIF(AH$3:AH232,$D233)=0,$D233,""),"")),"")</f>
        <v/>
      </c>
      <c r="AI233" t="str">
        <f>IF(E233&lt;&gt;"",IF(B233="","",IF(AND($B233='Determinazione classe'!$D$55,$C233='Determinazione classe'!$D$56,$D233='Determinazione classe'!$D$57),IF(COUNTIF(AI$3:AI232,$E233)=0,$E233,""),"")),"")</f>
        <v/>
      </c>
      <c r="AJ233" t="str">
        <f>IF(F233&lt;&gt;"",IF(B233="","",IF(AND($B233='Determinazione classe'!$D$55,$C233='Determinazione classe'!$D$56,$D233='Determinazione classe'!$D$57,$E233='Determinazione classe'!$D$58),IF(COUNTIF(AJ$3:AJ232,$F233)=0,$F233,""),"")),"")</f>
        <v/>
      </c>
      <c r="AK233" t="str">
        <f>IF(G233&lt;&gt;"",IF(B233="","",IF(AND($B233='Determinazione classe'!$D$55,$C233='Determinazione classe'!$D$56,$D233='Determinazione classe'!$D$57,$E233='Determinazione classe'!$D$58,$F233='Determinazione classe'!$D$59),IF(COUNTIF(AK$3:AK232,$G233)=0,$G233,""),"")),"")</f>
        <v/>
      </c>
      <c r="AL233" t="str">
        <f>IF(H233&lt;&gt;"",IF(B233="","",IF(AND($B233='Determinazione classe'!$D$55,$C233='Determinazione classe'!$D$56,$D233='Determinazione classe'!$D$57,$E233='Determinazione classe'!$D$58,$F233='Determinazione classe'!$D$59,$G233='Determinazione classe'!$D$60),IF(COUNTIF(AL$3:AL232,$H233)=0,$H233,""),"")),"")</f>
        <v/>
      </c>
      <c r="AR233">
        <f t="shared" si="77"/>
        <v>231</v>
      </c>
      <c r="AS233" s="375" t="str">
        <f t="shared" si="68"/>
        <v/>
      </c>
      <c r="AT233" s="375" t="str">
        <f t="shared" si="69"/>
        <v/>
      </c>
      <c r="AU233" s="375" t="str">
        <f t="shared" si="70"/>
        <v/>
      </c>
      <c r="AV233" s="375" t="str">
        <f t="shared" si="71"/>
        <v/>
      </c>
      <c r="AW233" s="375" t="str">
        <f t="shared" si="72"/>
        <v/>
      </c>
      <c r="AX233" s="375" t="str">
        <f t="shared" si="73"/>
        <v/>
      </c>
      <c r="AY233" s="375" t="str">
        <f t="shared" si="74"/>
        <v/>
      </c>
      <c r="BC233" t="str">
        <f>IF(BK233&lt;&gt;"",MAX(BC$3:BC232)+1,"")</f>
        <v/>
      </c>
      <c r="BD233" t="str">
        <f>IF(BL233&lt;&gt;"",MAX(BD$3:BD232)+1,"")</f>
        <v/>
      </c>
      <c r="BE233" t="str">
        <f>IF(BM233&lt;&gt;"",MAX(BE$3:BE232)+1,"")</f>
        <v/>
      </c>
      <c r="BF233" t="str">
        <f>IF(BN233&lt;&gt;"",MAX(BF$3:BF232)+1,"")</f>
        <v/>
      </c>
      <c r="BG233" t="str">
        <f>IF(BO233&lt;&gt;"",MAX(BG$3:BG232)+1,"")</f>
        <v/>
      </c>
      <c r="BH233" t="str">
        <f>IF(BP233&lt;&gt;"",MAX(BH$3:BH232)+1,"")</f>
        <v/>
      </c>
      <c r="BI233" t="str">
        <f>IF(BQ233&lt;&gt;"",MAX(BI$3:BI232)+1,"")</f>
        <v/>
      </c>
      <c r="BK233" t="str">
        <f>IF(B233&lt;&gt;"",IF(COUNTIF(BK$3:BK232,B233)&gt;0,"",B233),"")</f>
        <v/>
      </c>
      <c r="BL233" t="str">
        <f>IF(C233&lt;&gt;"",IF(COUNTIF(BL$3:BL232,C233)&gt;0,"",C233),"")</f>
        <v/>
      </c>
      <c r="BM233" t="str">
        <f>IF(D233&lt;&gt;"",IF(COUNTIF(BM$3:BM232,D233)&gt;0,"",D233),"")</f>
        <v/>
      </c>
      <c r="BN233" t="str">
        <f>IF(E233&lt;&gt;"",IF(COUNTIF(BN$3:BN232,E233)&gt;0,"",E233),"")</f>
        <v/>
      </c>
      <c r="BO233" t="str">
        <f>IF(F233&lt;&gt;"",IF(COUNTIF(BO$3:BO232,F233)&gt;0,"",F233),"")</f>
        <v/>
      </c>
      <c r="BP233" t="str">
        <f>IF(G233&lt;&gt;"",IF(COUNTIF(BP$3:BP232,G233)&gt;0,"",G233),"")</f>
        <v/>
      </c>
      <c r="BQ233" t="str">
        <f>IF(H233&lt;&gt;"",IF(COUNTIF(BQ$3:BQ232,H233)&gt;0,"",H233),"")</f>
        <v/>
      </c>
    </row>
    <row r="234" spans="1:69" x14ac:dyDescent="0.2">
      <c r="A234" s="342" t="str">
        <f t="shared" si="78"/>
        <v/>
      </c>
      <c r="B234" s="345"/>
      <c r="C234" s="345"/>
      <c r="D234" s="345"/>
      <c r="E234" s="345"/>
      <c r="F234" s="345"/>
      <c r="G234" s="345"/>
      <c r="H234" s="345"/>
      <c r="I234" s="533"/>
      <c r="J234" s="516"/>
      <c r="K234" s="516"/>
      <c r="L234" s="531"/>
      <c r="M234" s="534"/>
      <c r="O234">
        <f t="shared" si="75"/>
        <v>232</v>
      </c>
      <c r="P234" s="375" t="str">
        <f t="shared" si="76"/>
        <v/>
      </c>
      <c r="Q234" s="375" t="str">
        <f t="shared" si="63"/>
        <v/>
      </c>
      <c r="R234" s="375" t="str">
        <f t="shared" si="64"/>
        <v/>
      </c>
      <c r="S234" s="375" t="str">
        <f t="shared" si="80"/>
        <v/>
      </c>
      <c r="T234" s="375" t="str">
        <f t="shared" si="65"/>
        <v/>
      </c>
      <c r="U234" s="375" t="str">
        <f t="shared" si="66"/>
        <v/>
      </c>
      <c r="V234" s="375" t="str">
        <f t="shared" si="67"/>
        <v/>
      </c>
      <c r="X234" t="str">
        <f>IF(AF234&lt;&gt;"",MAX(X$3:X233)+1,"")</f>
        <v/>
      </c>
      <c r="Y234" t="str">
        <f>IF(AG234&lt;&gt;"",MAX(Y$3:Y233)+1,"")</f>
        <v/>
      </c>
      <c r="Z234" t="str">
        <f>IF(AH234&lt;&gt;"",MAX(Z$3:Z233)+1,"")</f>
        <v/>
      </c>
      <c r="AA234" t="str">
        <f>IF(AI234&lt;&gt;"",MAX(AA$3:AA233)+1,"")</f>
        <v/>
      </c>
      <c r="AB234" t="str">
        <f>IF(AJ234&lt;&gt;"",MAX(AB$3:AB233)+1,"")</f>
        <v/>
      </c>
      <c r="AC234" t="str">
        <f>IF(AK234&lt;&gt;"",MAX(AC$3:AC233)+1,"")</f>
        <v/>
      </c>
      <c r="AD234" t="str">
        <f>IF(AL234&lt;&gt;"",MAX(AD$3:AD233)+1,"")</f>
        <v/>
      </c>
      <c r="AF234" t="str">
        <f>IF(B234="","",IF(COUNTIF(AF$3:$AI233,B234)=0,B234,""))</f>
        <v/>
      </c>
      <c r="AG234" t="str">
        <f>IF(C234&lt;&gt;"",IF(B234="","",IF($B234='Determinazione classe'!$D$55,IF(COUNTIF(AG$3:$AG233,$C234)=0,$C234,""),"")),"")</f>
        <v/>
      </c>
      <c r="AH234" t="str">
        <f>IF(D234&lt;&gt;"",IF(B234="","",IF(AND($B234='Determinazione classe'!$D$55,$C234='Determinazione classe'!$D$56),IF(COUNTIF(AH$3:AH233,$D234)=0,$D234,""),"")),"")</f>
        <v/>
      </c>
      <c r="AI234" t="str">
        <f>IF(E234&lt;&gt;"",IF(B234="","",IF(AND($B234='Determinazione classe'!$D$55,$C234='Determinazione classe'!$D$56,$D234='Determinazione classe'!$D$57),IF(COUNTIF(AI$3:AI233,$E234)=0,$E234,""),"")),"")</f>
        <v/>
      </c>
      <c r="AJ234" t="str">
        <f>IF(F234&lt;&gt;"",IF(B234="","",IF(AND($B234='Determinazione classe'!$D$55,$C234='Determinazione classe'!$D$56,$D234='Determinazione classe'!$D$57,$E234='Determinazione classe'!$D$58),IF(COUNTIF(AJ$3:AJ233,$F234)=0,$F234,""),"")),"")</f>
        <v/>
      </c>
      <c r="AK234" t="str">
        <f>IF(G234&lt;&gt;"",IF(B234="","",IF(AND($B234='Determinazione classe'!$D$55,$C234='Determinazione classe'!$D$56,$D234='Determinazione classe'!$D$57,$E234='Determinazione classe'!$D$58,$F234='Determinazione classe'!$D$59),IF(COUNTIF(AK$3:AK233,$G234)=0,$G234,""),"")),"")</f>
        <v/>
      </c>
      <c r="AL234" t="str">
        <f>IF(H234&lt;&gt;"",IF(B234="","",IF(AND($B234='Determinazione classe'!$D$55,$C234='Determinazione classe'!$D$56,$D234='Determinazione classe'!$D$57,$E234='Determinazione classe'!$D$58,$F234='Determinazione classe'!$D$59,$G234='Determinazione classe'!$D$60),IF(COUNTIF(AL$3:AL233,$H234)=0,$H234,""),"")),"")</f>
        <v/>
      </c>
      <c r="AR234">
        <f t="shared" si="77"/>
        <v>232</v>
      </c>
      <c r="AS234" s="375" t="str">
        <f t="shared" si="68"/>
        <v/>
      </c>
      <c r="AT234" s="375" t="str">
        <f t="shared" si="69"/>
        <v/>
      </c>
      <c r="AU234" s="375" t="str">
        <f t="shared" si="70"/>
        <v/>
      </c>
      <c r="AV234" s="375" t="str">
        <f t="shared" si="71"/>
        <v/>
      </c>
      <c r="AW234" s="375" t="str">
        <f t="shared" si="72"/>
        <v/>
      </c>
      <c r="AX234" s="375" t="str">
        <f t="shared" si="73"/>
        <v/>
      </c>
      <c r="AY234" s="375" t="str">
        <f t="shared" si="74"/>
        <v/>
      </c>
      <c r="BC234" t="str">
        <f>IF(BK234&lt;&gt;"",MAX(BC$3:BC233)+1,"")</f>
        <v/>
      </c>
      <c r="BD234" t="str">
        <f>IF(BL234&lt;&gt;"",MAX(BD$3:BD233)+1,"")</f>
        <v/>
      </c>
      <c r="BE234" t="str">
        <f>IF(BM234&lt;&gt;"",MAX(BE$3:BE233)+1,"")</f>
        <v/>
      </c>
      <c r="BF234" t="str">
        <f>IF(BN234&lt;&gt;"",MAX(BF$3:BF233)+1,"")</f>
        <v/>
      </c>
      <c r="BG234" t="str">
        <f>IF(BO234&lt;&gt;"",MAX(BG$3:BG233)+1,"")</f>
        <v/>
      </c>
      <c r="BH234" t="str">
        <f>IF(BP234&lt;&gt;"",MAX(BH$3:BH233)+1,"")</f>
        <v/>
      </c>
      <c r="BI234" t="str">
        <f>IF(BQ234&lt;&gt;"",MAX(BI$3:BI233)+1,"")</f>
        <v/>
      </c>
      <c r="BK234" t="str">
        <f>IF(B234&lt;&gt;"",IF(COUNTIF(BK$3:BK233,B234)&gt;0,"",B234),"")</f>
        <v/>
      </c>
      <c r="BL234" t="str">
        <f>IF(C234&lt;&gt;"",IF(COUNTIF(BL$3:BL233,C234)&gt;0,"",C234),"")</f>
        <v/>
      </c>
      <c r="BM234" t="str">
        <f>IF(D234&lt;&gt;"",IF(COUNTIF(BM$3:BM233,D234)&gt;0,"",D234),"")</f>
        <v/>
      </c>
      <c r="BN234" t="str">
        <f>IF(E234&lt;&gt;"",IF(COUNTIF(BN$3:BN233,E234)&gt;0,"",E234),"")</f>
        <v/>
      </c>
      <c r="BO234" t="str">
        <f>IF(F234&lt;&gt;"",IF(COUNTIF(BO$3:BO233,F234)&gt;0,"",F234),"")</f>
        <v/>
      </c>
      <c r="BP234" t="str">
        <f>IF(G234&lt;&gt;"",IF(COUNTIF(BP$3:BP233,G234)&gt;0,"",G234),"")</f>
        <v/>
      </c>
      <c r="BQ234" t="str">
        <f>IF(H234&lt;&gt;"",IF(COUNTIF(BQ$3:BQ233,H234)&gt;0,"",H234),"")</f>
        <v/>
      </c>
    </row>
    <row r="235" spans="1:69" x14ac:dyDescent="0.2">
      <c r="A235" s="342" t="str">
        <f t="shared" si="78"/>
        <v/>
      </c>
      <c r="B235" s="345"/>
      <c r="C235" s="345"/>
      <c r="D235" s="345"/>
      <c r="E235" s="345"/>
      <c r="F235" s="345"/>
      <c r="G235" s="345"/>
      <c r="H235" s="345"/>
      <c r="I235" s="533"/>
      <c r="J235" s="516"/>
      <c r="K235" s="516"/>
      <c r="L235" s="531"/>
      <c r="M235" s="534"/>
      <c r="O235">
        <f t="shared" si="75"/>
        <v>233</v>
      </c>
      <c r="P235" s="375" t="str">
        <f t="shared" si="76"/>
        <v/>
      </c>
      <c r="Q235" s="375" t="str">
        <f t="shared" si="63"/>
        <v/>
      </c>
      <c r="R235" s="375" t="str">
        <f t="shared" si="64"/>
        <v/>
      </c>
      <c r="S235" s="375" t="str">
        <f t="shared" si="80"/>
        <v/>
      </c>
      <c r="T235" s="375" t="str">
        <f t="shared" si="65"/>
        <v/>
      </c>
      <c r="U235" s="375" t="str">
        <f t="shared" si="66"/>
        <v/>
      </c>
      <c r="V235" s="375" t="str">
        <f t="shared" si="67"/>
        <v/>
      </c>
      <c r="X235" t="str">
        <f>IF(AF235&lt;&gt;"",MAX(X$3:X234)+1,"")</f>
        <v/>
      </c>
      <c r="Y235" t="str">
        <f>IF(AG235&lt;&gt;"",MAX(Y$3:Y234)+1,"")</f>
        <v/>
      </c>
      <c r="Z235" t="str">
        <f>IF(AH235&lt;&gt;"",MAX(Z$3:Z234)+1,"")</f>
        <v/>
      </c>
      <c r="AA235" t="str">
        <f>IF(AI235&lt;&gt;"",MAX(AA$3:AA234)+1,"")</f>
        <v/>
      </c>
      <c r="AB235" t="str">
        <f>IF(AJ235&lt;&gt;"",MAX(AB$3:AB234)+1,"")</f>
        <v/>
      </c>
      <c r="AC235" t="str">
        <f>IF(AK235&lt;&gt;"",MAX(AC$3:AC234)+1,"")</f>
        <v/>
      </c>
      <c r="AD235" t="str">
        <f>IF(AL235&lt;&gt;"",MAX(AD$3:AD234)+1,"")</f>
        <v/>
      </c>
      <c r="AF235" t="str">
        <f>IF(B235="","",IF(COUNTIF(AF$3:$AI234,B235)=0,B235,""))</f>
        <v/>
      </c>
      <c r="AG235" t="str">
        <f>IF(C235&lt;&gt;"",IF(B235="","",IF($B235='Determinazione classe'!$D$55,IF(COUNTIF(AG$3:$AG234,$C235)=0,$C235,""),"")),"")</f>
        <v/>
      </c>
      <c r="AH235" t="str">
        <f>IF(D235&lt;&gt;"",IF(B235="","",IF(AND($B235='Determinazione classe'!$D$55,$C235='Determinazione classe'!$D$56),IF(COUNTIF(AH$3:AH234,$D235)=0,$D235,""),"")),"")</f>
        <v/>
      </c>
      <c r="AI235" t="str">
        <f>IF(E235&lt;&gt;"",IF(B235="","",IF(AND($B235='Determinazione classe'!$D$55,$C235='Determinazione classe'!$D$56,$D235='Determinazione classe'!$D$57),IF(COUNTIF(AI$3:AI234,$E235)=0,$E235,""),"")),"")</f>
        <v/>
      </c>
      <c r="AJ235" t="str">
        <f>IF(F235&lt;&gt;"",IF(B235="","",IF(AND($B235='Determinazione classe'!$D$55,$C235='Determinazione classe'!$D$56,$D235='Determinazione classe'!$D$57,$E235='Determinazione classe'!$D$58),IF(COUNTIF(AJ$3:AJ234,$F235)=0,$F235,""),"")),"")</f>
        <v/>
      </c>
      <c r="AK235" t="str">
        <f>IF(G235&lt;&gt;"",IF(B235="","",IF(AND($B235='Determinazione classe'!$D$55,$C235='Determinazione classe'!$D$56,$D235='Determinazione classe'!$D$57,$E235='Determinazione classe'!$D$58,$F235='Determinazione classe'!$D$59),IF(COUNTIF(AK$3:AK234,$G235)=0,$G235,""),"")),"")</f>
        <v/>
      </c>
      <c r="AL235" t="str">
        <f>IF(H235&lt;&gt;"",IF(B235="","",IF(AND($B235='Determinazione classe'!$D$55,$C235='Determinazione classe'!$D$56,$D235='Determinazione classe'!$D$57,$E235='Determinazione classe'!$D$58,$F235='Determinazione classe'!$D$59,$G235='Determinazione classe'!$D$60),IF(COUNTIF(AL$3:AL234,$H235)=0,$H235,""),"")),"")</f>
        <v/>
      </c>
      <c r="AR235">
        <f t="shared" si="77"/>
        <v>233</v>
      </c>
      <c r="AS235" s="375" t="str">
        <f t="shared" si="68"/>
        <v/>
      </c>
      <c r="AT235" s="375" t="str">
        <f t="shared" si="69"/>
        <v/>
      </c>
      <c r="AU235" s="375" t="str">
        <f t="shared" si="70"/>
        <v/>
      </c>
      <c r="AV235" s="375" t="str">
        <f t="shared" si="71"/>
        <v/>
      </c>
      <c r="AW235" s="375" t="str">
        <f t="shared" si="72"/>
        <v/>
      </c>
      <c r="AX235" s="375" t="str">
        <f t="shared" si="73"/>
        <v/>
      </c>
      <c r="AY235" s="375" t="str">
        <f t="shared" si="74"/>
        <v/>
      </c>
      <c r="BC235" t="str">
        <f>IF(BK235&lt;&gt;"",MAX(BC$3:BC234)+1,"")</f>
        <v/>
      </c>
      <c r="BD235" t="str">
        <f>IF(BL235&lt;&gt;"",MAX(BD$3:BD234)+1,"")</f>
        <v/>
      </c>
      <c r="BE235" t="str">
        <f>IF(BM235&lt;&gt;"",MAX(BE$3:BE234)+1,"")</f>
        <v/>
      </c>
      <c r="BF235" t="str">
        <f>IF(BN235&lt;&gt;"",MAX(BF$3:BF234)+1,"")</f>
        <v/>
      </c>
      <c r="BG235" t="str">
        <f>IF(BO235&lt;&gt;"",MAX(BG$3:BG234)+1,"")</f>
        <v/>
      </c>
      <c r="BH235" t="str">
        <f>IF(BP235&lt;&gt;"",MAX(BH$3:BH234)+1,"")</f>
        <v/>
      </c>
      <c r="BI235" t="str">
        <f>IF(BQ235&lt;&gt;"",MAX(BI$3:BI234)+1,"")</f>
        <v/>
      </c>
      <c r="BK235" t="str">
        <f>IF(B235&lt;&gt;"",IF(COUNTIF(BK$3:BK234,B235)&gt;0,"",B235),"")</f>
        <v/>
      </c>
      <c r="BL235" t="str">
        <f>IF(C235&lt;&gt;"",IF(COUNTIF(BL$3:BL234,C235)&gt;0,"",C235),"")</f>
        <v/>
      </c>
      <c r="BM235" t="str">
        <f>IF(D235&lt;&gt;"",IF(COUNTIF(BM$3:BM234,D235)&gt;0,"",D235),"")</f>
        <v/>
      </c>
      <c r="BN235" t="str">
        <f>IF(E235&lt;&gt;"",IF(COUNTIF(BN$3:BN234,E235)&gt;0,"",E235),"")</f>
        <v/>
      </c>
      <c r="BO235" t="str">
        <f>IF(F235&lt;&gt;"",IF(COUNTIF(BO$3:BO234,F235)&gt;0,"",F235),"")</f>
        <v/>
      </c>
      <c r="BP235" t="str">
        <f>IF(G235&lt;&gt;"",IF(COUNTIF(BP$3:BP234,G235)&gt;0,"",G235),"")</f>
        <v/>
      </c>
      <c r="BQ235" t="str">
        <f>IF(H235&lt;&gt;"",IF(COUNTIF(BQ$3:BQ234,H235)&gt;0,"",H235),"")</f>
        <v/>
      </c>
    </row>
    <row r="236" spans="1:69" x14ac:dyDescent="0.2">
      <c r="A236" s="342" t="str">
        <f t="shared" si="78"/>
        <v/>
      </c>
      <c r="B236" s="345"/>
      <c r="C236" s="345"/>
      <c r="D236" s="345"/>
      <c r="E236" s="345"/>
      <c r="F236" s="345"/>
      <c r="G236" s="345"/>
      <c r="H236" s="345"/>
      <c r="I236" s="533"/>
      <c r="J236" s="516"/>
      <c r="K236" s="516"/>
      <c r="L236" s="531"/>
      <c r="M236" s="534"/>
      <c r="O236">
        <f t="shared" si="75"/>
        <v>234</v>
      </c>
      <c r="P236" s="375" t="str">
        <f t="shared" si="76"/>
        <v/>
      </c>
      <c r="Q236" s="375" t="str">
        <f t="shared" si="63"/>
        <v/>
      </c>
      <c r="R236" s="375" t="str">
        <f t="shared" si="64"/>
        <v/>
      </c>
      <c r="S236" s="375" t="str">
        <f t="shared" si="80"/>
        <v/>
      </c>
      <c r="T236" s="375" t="str">
        <f t="shared" si="65"/>
        <v/>
      </c>
      <c r="U236" s="375" t="str">
        <f t="shared" si="66"/>
        <v/>
      </c>
      <c r="V236" s="375" t="str">
        <f t="shared" si="67"/>
        <v/>
      </c>
      <c r="X236" t="str">
        <f>IF(AF236&lt;&gt;"",MAX(X$3:X235)+1,"")</f>
        <v/>
      </c>
      <c r="Y236" t="str">
        <f>IF(AG236&lt;&gt;"",MAX(Y$3:Y235)+1,"")</f>
        <v/>
      </c>
      <c r="Z236" t="str">
        <f>IF(AH236&lt;&gt;"",MAX(Z$3:Z235)+1,"")</f>
        <v/>
      </c>
      <c r="AA236" t="str">
        <f>IF(AI236&lt;&gt;"",MAX(AA$3:AA235)+1,"")</f>
        <v/>
      </c>
      <c r="AB236" t="str">
        <f>IF(AJ236&lt;&gt;"",MAX(AB$3:AB235)+1,"")</f>
        <v/>
      </c>
      <c r="AC236" t="str">
        <f>IF(AK236&lt;&gt;"",MAX(AC$3:AC235)+1,"")</f>
        <v/>
      </c>
      <c r="AD236" t="str">
        <f>IF(AL236&lt;&gt;"",MAX(AD$3:AD235)+1,"")</f>
        <v/>
      </c>
      <c r="AF236" t="str">
        <f>IF(B236="","",IF(COUNTIF(AF$3:$AI235,B236)=0,B236,""))</f>
        <v/>
      </c>
      <c r="AG236" t="str">
        <f>IF(C236&lt;&gt;"",IF(B236="","",IF($B236='Determinazione classe'!$D$55,IF(COUNTIF(AG$3:$AG235,$C236)=0,$C236,""),"")),"")</f>
        <v/>
      </c>
      <c r="AH236" t="str">
        <f>IF(D236&lt;&gt;"",IF(B236="","",IF(AND($B236='Determinazione classe'!$D$55,$C236='Determinazione classe'!$D$56),IF(COUNTIF(AH$3:AH235,$D236)=0,$D236,""),"")),"")</f>
        <v/>
      </c>
      <c r="AI236" t="str">
        <f>IF(E236&lt;&gt;"",IF(B236="","",IF(AND($B236='Determinazione classe'!$D$55,$C236='Determinazione classe'!$D$56,$D236='Determinazione classe'!$D$57),IF(COUNTIF(AI$3:AI235,$E236)=0,$E236,""),"")),"")</f>
        <v/>
      </c>
      <c r="AJ236" t="str">
        <f>IF(F236&lt;&gt;"",IF(B236="","",IF(AND($B236='Determinazione classe'!$D$55,$C236='Determinazione classe'!$D$56,$D236='Determinazione classe'!$D$57,$E236='Determinazione classe'!$D$58),IF(COUNTIF(AJ$3:AJ235,$F236)=0,$F236,""),"")),"")</f>
        <v/>
      </c>
      <c r="AK236" t="str">
        <f>IF(G236&lt;&gt;"",IF(B236="","",IF(AND($B236='Determinazione classe'!$D$55,$C236='Determinazione classe'!$D$56,$D236='Determinazione classe'!$D$57,$E236='Determinazione classe'!$D$58,$F236='Determinazione classe'!$D$59),IF(COUNTIF(AK$3:AK235,$G236)=0,$G236,""),"")),"")</f>
        <v/>
      </c>
      <c r="AL236" t="str">
        <f>IF(H236&lt;&gt;"",IF(B236="","",IF(AND($B236='Determinazione classe'!$D$55,$C236='Determinazione classe'!$D$56,$D236='Determinazione classe'!$D$57,$E236='Determinazione classe'!$D$58,$F236='Determinazione classe'!$D$59,$G236='Determinazione classe'!$D$60),IF(COUNTIF(AL$3:AL235,$H236)=0,$H236,""),"")),"")</f>
        <v/>
      </c>
      <c r="AR236">
        <f t="shared" si="77"/>
        <v>234</v>
      </c>
      <c r="AS236" s="375" t="str">
        <f t="shared" si="68"/>
        <v/>
      </c>
      <c r="AT236" s="375" t="str">
        <f t="shared" si="69"/>
        <v/>
      </c>
      <c r="AU236" s="375" t="str">
        <f t="shared" si="70"/>
        <v/>
      </c>
      <c r="AV236" s="375" t="str">
        <f t="shared" si="71"/>
        <v/>
      </c>
      <c r="AW236" s="375" t="str">
        <f t="shared" si="72"/>
        <v/>
      </c>
      <c r="AX236" s="375" t="str">
        <f t="shared" si="73"/>
        <v/>
      </c>
      <c r="AY236" s="375" t="str">
        <f t="shared" si="74"/>
        <v/>
      </c>
      <c r="BC236" t="str">
        <f>IF(BK236&lt;&gt;"",MAX(BC$3:BC235)+1,"")</f>
        <v/>
      </c>
      <c r="BD236" t="str">
        <f>IF(BL236&lt;&gt;"",MAX(BD$3:BD235)+1,"")</f>
        <v/>
      </c>
      <c r="BE236" t="str">
        <f>IF(BM236&lt;&gt;"",MAX(BE$3:BE235)+1,"")</f>
        <v/>
      </c>
      <c r="BF236" t="str">
        <f>IF(BN236&lt;&gt;"",MAX(BF$3:BF235)+1,"")</f>
        <v/>
      </c>
      <c r="BG236" t="str">
        <f>IF(BO236&lt;&gt;"",MAX(BG$3:BG235)+1,"")</f>
        <v/>
      </c>
      <c r="BH236" t="str">
        <f>IF(BP236&lt;&gt;"",MAX(BH$3:BH235)+1,"")</f>
        <v/>
      </c>
      <c r="BI236" t="str">
        <f>IF(BQ236&lt;&gt;"",MAX(BI$3:BI235)+1,"")</f>
        <v/>
      </c>
      <c r="BK236" t="str">
        <f>IF(B236&lt;&gt;"",IF(COUNTIF(BK$3:BK235,B236)&gt;0,"",B236),"")</f>
        <v/>
      </c>
      <c r="BL236" t="str">
        <f>IF(C236&lt;&gt;"",IF(COUNTIF(BL$3:BL235,C236)&gt;0,"",C236),"")</f>
        <v/>
      </c>
      <c r="BM236" t="str">
        <f>IF(D236&lt;&gt;"",IF(COUNTIF(BM$3:BM235,D236)&gt;0,"",D236),"")</f>
        <v/>
      </c>
      <c r="BN236" t="str">
        <f>IF(E236&lt;&gt;"",IF(COUNTIF(BN$3:BN235,E236)&gt;0,"",E236),"")</f>
        <v/>
      </c>
      <c r="BO236" t="str">
        <f>IF(F236&lt;&gt;"",IF(COUNTIF(BO$3:BO235,F236)&gt;0,"",F236),"")</f>
        <v/>
      </c>
      <c r="BP236" t="str">
        <f>IF(G236&lt;&gt;"",IF(COUNTIF(BP$3:BP235,G236)&gt;0,"",G236),"")</f>
        <v/>
      </c>
      <c r="BQ236" t="str">
        <f>IF(H236&lt;&gt;"",IF(COUNTIF(BQ$3:BQ235,H236)&gt;0,"",H236),"")</f>
        <v/>
      </c>
    </row>
    <row r="237" spans="1:69" x14ac:dyDescent="0.2">
      <c r="A237" s="342" t="str">
        <f t="shared" si="78"/>
        <v/>
      </c>
      <c r="B237" s="345"/>
      <c r="C237" s="345"/>
      <c r="D237" s="345"/>
      <c r="E237" s="345"/>
      <c r="F237" s="345"/>
      <c r="G237" s="345"/>
      <c r="H237" s="345"/>
      <c r="I237" s="533"/>
      <c r="J237" s="516"/>
      <c r="K237" s="516"/>
      <c r="L237" s="531"/>
      <c r="M237" s="534"/>
      <c r="O237">
        <f t="shared" si="75"/>
        <v>235</v>
      </c>
      <c r="P237" s="375" t="str">
        <f t="shared" si="76"/>
        <v/>
      </c>
      <c r="Q237" s="375" t="str">
        <f t="shared" si="63"/>
        <v/>
      </c>
      <c r="R237" s="375" t="str">
        <f t="shared" si="64"/>
        <v/>
      </c>
      <c r="S237" s="375" t="str">
        <f t="shared" si="80"/>
        <v/>
      </c>
      <c r="T237" s="375" t="str">
        <f t="shared" si="65"/>
        <v/>
      </c>
      <c r="U237" s="375" t="str">
        <f t="shared" si="66"/>
        <v/>
      </c>
      <c r="V237" s="375" t="str">
        <f t="shared" si="67"/>
        <v/>
      </c>
      <c r="X237" t="str">
        <f>IF(AF237&lt;&gt;"",MAX(X$3:X236)+1,"")</f>
        <v/>
      </c>
      <c r="Y237" t="str">
        <f>IF(AG237&lt;&gt;"",MAX(Y$3:Y236)+1,"")</f>
        <v/>
      </c>
      <c r="Z237" t="str">
        <f>IF(AH237&lt;&gt;"",MAX(Z$3:Z236)+1,"")</f>
        <v/>
      </c>
      <c r="AA237" t="str">
        <f>IF(AI237&lt;&gt;"",MAX(AA$3:AA236)+1,"")</f>
        <v/>
      </c>
      <c r="AB237" t="str">
        <f>IF(AJ237&lt;&gt;"",MAX(AB$3:AB236)+1,"")</f>
        <v/>
      </c>
      <c r="AC237" t="str">
        <f>IF(AK237&lt;&gt;"",MAX(AC$3:AC236)+1,"")</f>
        <v/>
      </c>
      <c r="AD237" t="str">
        <f>IF(AL237&lt;&gt;"",MAX(AD$3:AD236)+1,"")</f>
        <v/>
      </c>
      <c r="AF237" t="str">
        <f>IF(B237="","",IF(COUNTIF(AF$3:$AI236,B237)=0,B237,""))</f>
        <v/>
      </c>
      <c r="AG237" t="str">
        <f>IF(C237&lt;&gt;"",IF(B237="","",IF($B237='Determinazione classe'!$D$55,IF(COUNTIF(AG$3:$AG236,$C237)=0,$C237,""),"")),"")</f>
        <v/>
      </c>
      <c r="AH237" t="str">
        <f>IF(D237&lt;&gt;"",IF(B237="","",IF(AND($B237='Determinazione classe'!$D$55,$C237='Determinazione classe'!$D$56),IF(COUNTIF(AH$3:AH236,$D237)=0,$D237,""),"")),"")</f>
        <v/>
      </c>
      <c r="AI237" t="str">
        <f>IF(E237&lt;&gt;"",IF(B237="","",IF(AND($B237='Determinazione classe'!$D$55,$C237='Determinazione classe'!$D$56,$D237='Determinazione classe'!$D$57),IF(COUNTIF(AI$3:AI236,$E237)=0,$E237,""),"")),"")</f>
        <v/>
      </c>
      <c r="AJ237" t="str">
        <f>IF(F237&lt;&gt;"",IF(B237="","",IF(AND($B237='Determinazione classe'!$D$55,$C237='Determinazione classe'!$D$56,$D237='Determinazione classe'!$D$57,$E237='Determinazione classe'!$D$58),IF(COUNTIF(AJ$3:AJ236,$F237)=0,$F237,""),"")),"")</f>
        <v/>
      </c>
      <c r="AK237" t="str">
        <f>IF(G237&lt;&gt;"",IF(B237="","",IF(AND($B237='Determinazione classe'!$D$55,$C237='Determinazione classe'!$D$56,$D237='Determinazione classe'!$D$57,$E237='Determinazione classe'!$D$58,$F237='Determinazione classe'!$D$59),IF(COUNTIF(AK$3:AK236,$G237)=0,$G237,""),"")),"")</f>
        <v/>
      </c>
      <c r="AL237" t="str">
        <f>IF(H237&lt;&gt;"",IF(B237="","",IF(AND($B237='Determinazione classe'!$D$55,$C237='Determinazione classe'!$D$56,$D237='Determinazione classe'!$D$57,$E237='Determinazione classe'!$D$58,$F237='Determinazione classe'!$D$59,$G237='Determinazione classe'!$D$60),IF(COUNTIF(AL$3:AL236,$H237)=0,$H237,""),"")),"")</f>
        <v/>
      </c>
      <c r="AR237">
        <f t="shared" si="77"/>
        <v>235</v>
      </c>
      <c r="AS237" s="375" t="str">
        <f t="shared" si="68"/>
        <v/>
      </c>
      <c r="AT237" s="375" t="str">
        <f t="shared" si="69"/>
        <v/>
      </c>
      <c r="AU237" s="375" t="str">
        <f t="shared" si="70"/>
        <v/>
      </c>
      <c r="AV237" s="375" t="str">
        <f t="shared" si="71"/>
        <v/>
      </c>
      <c r="AW237" s="375" t="str">
        <f t="shared" si="72"/>
        <v/>
      </c>
      <c r="AX237" s="375" t="str">
        <f t="shared" si="73"/>
        <v/>
      </c>
      <c r="AY237" s="375" t="str">
        <f t="shared" si="74"/>
        <v/>
      </c>
      <c r="BC237" t="str">
        <f>IF(BK237&lt;&gt;"",MAX(BC$3:BC236)+1,"")</f>
        <v/>
      </c>
      <c r="BD237" t="str">
        <f>IF(BL237&lt;&gt;"",MAX(BD$3:BD236)+1,"")</f>
        <v/>
      </c>
      <c r="BE237" t="str">
        <f>IF(BM237&lt;&gt;"",MAX(BE$3:BE236)+1,"")</f>
        <v/>
      </c>
      <c r="BF237" t="str">
        <f>IF(BN237&lt;&gt;"",MAX(BF$3:BF236)+1,"")</f>
        <v/>
      </c>
      <c r="BG237" t="str">
        <f>IF(BO237&lt;&gt;"",MAX(BG$3:BG236)+1,"")</f>
        <v/>
      </c>
      <c r="BH237" t="str">
        <f>IF(BP237&lt;&gt;"",MAX(BH$3:BH236)+1,"")</f>
        <v/>
      </c>
      <c r="BI237" t="str">
        <f>IF(BQ237&lt;&gt;"",MAX(BI$3:BI236)+1,"")</f>
        <v/>
      </c>
      <c r="BK237" t="str">
        <f>IF(B237&lt;&gt;"",IF(COUNTIF(BK$3:BK236,B237)&gt;0,"",B237),"")</f>
        <v/>
      </c>
      <c r="BL237" t="str">
        <f>IF(C237&lt;&gt;"",IF(COUNTIF(BL$3:BL236,C237)&gt;0,"",C237),"")</f>
        <v/>
      </c>
      <c r="BM237" t="str">
        <f>IF(D237&lt;&gt;"",IF(COUNTIF(BM$3:BM236,D237)&gt;0,"",D237),"")</f>
        <v/>
      </c>
      <c r="BN237" t="str">
        <f>IF(E237&lt;&gt;"",IF(COUNTIF(BN$3:BN236,E237)&gt;0,"",E237),"")</f>
        <v/>
      </c>
      <c r="BO237" t="str">
        <f>IF(F237&lt;&gt;"",IF(COUNTIF(BO$3:BO236,F237)&gt;0,"",F237),"")</f>
        <v/>
      </c>
      <c r="BP237" t="str">
        <f>IF(G237&lt;&gt;"",IF(COUNTIF(BP$3:BP236,G237)&gt;0,"",G237),"")</f>
        <v/>
      </c>
      <c r="BQ237" t="str">
        <f>IF(H237&lt;&gt;"",IF(COUNTIF(BQ$3:BQ236,H237)&gt;0,"",H237),"")</f>
        <v/>
      </c>
    </row>
    <row r="238" spans="1:69" x14ac:dyDescent="0.2">
      <c r="A238" s="342" t="str">
        <f t="shared" si="78"/>
        <v/>
      </c>
      <c r="B238" s="345"/>
      <c r="C238" s="345"/>
      <c r="D238" s="345"/>
      <c r="E238" s="345"/>
      <c r="F238" s="345"/>
      <c r="G238" s="345"/>
      <c r="H238" s="345"/>
      <c r="I238" s="533"/>
      <c r="J238" s="516"/>
      <c r="K238" s="516"/>
      <c r="L238" s="531"/>
      <c r="M238" s="534"/>
      <c r="O238">
        <f t="shared" si="75"/>
        <v>236</v>
      </c>
      <c r="P238" s="375" t="str">
        <f t="shared" si="76"/>
        <v/>
      </c>
      <c r="Q238" s="375" t="str">
        <f t="shared" si="63"/>
        <v/>
      </c>
      <c r="R238" s="375" t="str">
        <f t="shared" si="64"/>
        <v/>
      </c>
      <c r="S238" s="375" t="str">
        <f t="shared" si="80"/>
        <v/>
      </c>
      <c r="T238" s="375" t="str">
        <f t="shared" si="65"/>
        <v/>
      </c>
      <c r="U238" s="375" t="str">
        <f t="shared" si="66"/>
        <v/>
      </c>
      <c r="V238" s="375" t="str">
        <f t="shared" si="67"/>
        <v/>
      </c>
      <c r="X238" t="str">
        <f>IF(AF238&lt;&gt;"",MAX(X$3:X237)+1,"")</f>
        <v/>
      </c>
      <c r="Y238" t="str">
        <f>IF(AG238&lt;&gt;"",MAX(Y$3:Y237)+1,"")</f>
        <v/>
      </c>
      <c r="Z238" t="str">
        <f>IF(AH238&lt;&gt;"",MAX(Z$3:Z237)+1,"")</f>
        <v/>
      </c>
      <c r="AA238" t="str">
        <f>IF(AI238&lt;&gt;"",MAX(AA$3:AA237)+1,"")</f>
        <v/>
      </c>
      <c r="AB238" t="str">
        <f>IF(AJ238&lt;&gt;"",MAX(AB$3:AB237)+1,"")</f>
        <v/>
      </c>
      <c r="AC238" t="str">
        <f>IF(AK238&lt;&gt;"",MAX(AC$3:AC237)+1,"")</f>
        <v/>
      </c>
      <c r="AD238" t="str">
        <f>IF(AL238&lt;&gt;"",MAX(AD$3:AD237)+1,"")</f>
        <v/>
      </c>
      <c r="AF238" t="str">
        <f>IF(B238="","",IF(COUNTIF(AF$3:$AI237,B238)=0,B238,""))</f>
        <v/>
      </c>
      <c r="AG238" t="str">
        <f>IF(C238&lt;&gt;"",IF(B238="","",IF($B238='Determinazione classe'!$D$55,IF(COUNTIF(AG$3:$AG237,$C238)=0,$C238,""),"")),"")</f>
        <v/>
      </c>
      <c r="AH238" t="str">
        <f>IF(D238&lt;&gt;"",IF(B238="","",IF(AND($B238='Determinazione classe'!$D$55,$C238='Determinazione classe'!$D$56),IF(COUNTIF(AH$3:AH237,$D238)=0,$D238,""),"")),"")</f>
        <v/>
      </c>
      <c r="AI238" t="str">
        <f>IF(E238&lt;&gt;"",IF(B238="","",IF(AND($B238='Determinazione classe'!$D$55,$C238='Determinazione classe'!$D$56,$D238='Determinazione classe'!$D$57),IF(COUNTIF(AI$3:AI237,$E238)=0,$E238,""),"")),"")</f>
        <v/>
      </c>
      <c r="AJ238" t="str">
        <f>IF(F238&lt;&gt;"",IF(B238="","",IF(AND($B238='Determinazione classe'!$D$55,$C238='Determinazione classe'!$D$56,$D238='Determinazione classe'!$D$57,$E238='Determinazione classe'!$D$58),IF(COUNTIF(AJ$3:AJ237,$F238)=0,$F238,""),"")),"")</f>
        <v/>
      </c>
      <c r="AK238" t="str">
        <f>IF(G238&lt;&gt;"",IF(B238="","",IF(AND($B238='Determinazione classe'!$D$55,$C238='Determinazione classe'!$D$56,$D238='Determinazione classe'!$D$57,$E238='Determinazione classe'!$D$58,$F238='Determinazione classe'!$D$59),IF(COUNTIF(AK$3:AK237,$G238)=0,$G238,""),"")),"")</f>
        <v/>
      </c>
      <c r="AL238" t="str">
        <f>IF(H238&lt;&gt;"",IF(B238="","",IF(AND($B238='Determinazione classe'!$D$55,$C238='Determinazione classe'!$D$56,$D238='Determinazione classe'!$D$57,$E238='Determinazione classe'!$D$58,$F238='Determinazione classe'!$D$59,$G238='Determinazione classe'!$D$60),IF(COUNTIF(AL$3:AL237,$H238)=0,$H238,""),"")),"")</f>
        <v/>
      </c>
      <c r="AR238">
        <f t="shared" si="77"/>
        <v>236</v>
      </c>
      <c r="AS238" s="375" t="str">
        <f t="shared" si="68"/>
        <v/>
      </c>
      <c r="AT238" s="375" t="str">
        <f t="shared" si="69"/>
        <v/>
      </c>
      <c r="AU238" s="375" t="str">
        <f t="shared" si="70"/>
        <v/>
      </c>
      <c r="AV238" s="375" t="str">
        <f t="shared" si="71"/>
        <v/>
      </c>
      <c r="AW238" s="375" t="str">
        <f t="shared" si="72"/>
        <v/>
      </c>
      <c r="AX238" s="375" t="str">
        <f t="shared" si="73"/>
        <v/>
      </c>
      <c r="AY238" s="375" t="str">
        <f t="shared" si="74"/>
        <v/>
      </c>
      <c r="BC238" t="str">
        <f>IF(BK238&lt;&gt;"",MAX(BC$3:BC237)+1,"")</f>
        <v/>
      </c>
      <c r="BD238" t="str">
        <f>IF(BL238&lt;&gt;"",MAX(BD$3:BD237)+1,"")</f>
        <v/>
      </c>
      <c r="BE238" t="str">
        <f>IF(BM238&lt;&gt;"",MAX(BE$3:BE237)+1,"")</f>
        <v/>
      </c>
      <c r="BF238" t="str">
        <f>IF(BN238&lt;&gt;"",MAX(BF$3:BF237)+1,"")</f>
        <v/>
      </c>
      <c r="BG238" t="str">
        <f>IF(BO238&lt;&gt;"",MAX(BG$3:BG237)+1,"")</f>
        <v/>
      </c>
      <c r="BH238" t="str">
        <f>IF(BP238&lt;&gt;"",MAX(BH$3:BH237)+1,"")</f>
        <v/>
      </c>
      <c r="BI238" t="str">
        <f>IF(BQ238&lt;&gt;"",MAX(BI$3:BI237)+1,"")</f>
        <v/>
      </c>
      <c r="BK238" t="str">
        <f>IF(B238&lt;&gt;"",IF(COUNTIF(BK$3:BK237,B238)&gt;0,"",B238),"")</f>
        <v/>
      </c>
      <c r="BL238" t="str">
        <f>IF(C238&lt;&gt;"",IF(COUNTIF(BL$3:BL237,C238)&gt;0,"",C238),"")</f>
        <v/>
      </c>
      <c r="BM238" t="str">
        <f>IF(D238&lt;&gt;"",IF(COUNTIF(BM$3:BM237,D238)&gt;0,"",D238),"")</f>
        <v/>
      </c>
      <c r="BN238" t="str">
        <f>IF(E238&lt;&gt;"",IF(COUNTIF(BN$3:BN237,E238)&gt;0,"",E238),"")</f>
        <v/>
      </c>
      <c r="BO238" t="str">
        <f>IF(F238&lt;&gt;"",IF(COUNTIF(BO$3:BO237,F238)&gt;0,"",F238),"")</f>
        <v/>
      </c>
      <c r="BP238" t="str">
        <f>IF(G238&lt;&gt;"",IF(COUNTIF(BP$3:BP237,G238)&gt;0,"",G238),"")</f>
        <v/>
      </c>
      <c r="BQ238" t="str">
        <f>IF(H238&lt;&gt;"",IF(COUNTIF(BQ$3:BQ237,H238)&gt;0,"",H238),"")</f>
        <v/>
      </c>
    </row>
    <row r="239" spans="1:69" x14ac:dyDescent="0.2">
      <c r="A239" s="342" t="str">
        <f t="shared" si="78"/>
        <v/>
      </c>
      <c r="B239" s="345"/>
      <c r="C239" s="345"/>
      <c r="D239" s="345"/>
      <c r="E239" s="345"/>
      <c r="F239" s="345"/>
      <c r="G239" s="345"/>
      <c r="H239" s="345"/>
      <c r="I239" s="533"/>
      <c r="J239" s="516"/>
      <c r="K239" s="516"/>
      <c r="L239" s="531"/>
      <c r="M239" s="534"/>
      <c r="O239">
        <f t="shared" si="75"/>
        <v>237</v>
      </c>
      <c r="P239" s="375" t="str">
        <f t="shared" si="76"/>
        <v/>
      </c>
      <c r="Q239" s="375" t="str">
        <f t="shared" si="63"/>
        <v/>
      </c>
      <c r="R239" s="375" t="str">
        <f t="shared" si="64"/>
        <v/>
      </c>
      <c r="S239" s="375" t="str">
        <f t="shared" si="80"/>
        <v/>
      </c>
      <c r="T239" s="375" t="str">
        <f t="shared" si="65"/>
        <v/>
      </c>
      <c r="U239" s="375" t="str">
        <f t="shared" si="66"/>
        <v/>
      </c>
      <c r="V239" s="375" t="str">
        <f t="shared" si="67"/>
        <v/>
      </c>
      <c r="X239" t="str">
        <f>IF(AF239&lt;&gt;"",MAX(X$3:X238)+1,"")</f>
        <v/>
      </c>
      <c r="Y239" t="str">
        <f>IF(AG239&lt;&gt;"",MAX(Y$3:Y238)+1,"")</f>
        <v/>
      </c>
      <c r="Z239" t="str">
        <f>IF(AH239&lt;&gt;"",MAX(Z$3:Z238)+1,"")</f>
        <v/>
      </c>
      <c r="AA239" t="str">
        <f>IF(AI239&lt;&gt;"",MAX(AA$3:AA238)+1,"")</f>
        <v/>
      </c>
      <c r="AB239" t="str">
        <f>IF(AJ239&lt;&gt;"",MAX(AB$3:AB238)+1,"")</f>
        <v/>
      </c>
      <c r="AC239" t="str">
        <f>IF(AK239&lt;&gt;"",MAX(AC$3:AC238)+1,"")</f>
        <v/>
      </c>
      <c r="AD239" t="str">
        <f>IF(AL239&lt;&gt;"",MAX(AD$3:AD238)+1,"")</f>
        <v/>
      </c>
      <c r="AF239" t="str">
        <f>IF(B239="","",IF(COUNTIF(AF$3:$AI238,B239)=0,B239,""))</f>
        <v/>
      </c>
      <c r="AG239" t="str">
        <f>IF(C239&lt;&gt;"",IF(B239="","",IF($B239='Determinazione classe'!$D$55,IF(COUNTIF(AG$3:$AG238,$C239)=0,$C239,""),"")),"")</f>
        <v/>
      </c>
      <c r="AH239" t="str">
        <f>IF(D239&lt;&gt;"",IF(B239="","",IF(AND($B239='Determinazione classe'!$D$55,$C239='Determinazione classe'!$D$56),IF(COUNTIF(AH$3:AH238,$D239)=0,$D239,""),"")),"")</f>
        <v/>
      </c>
      <c r="AI239" t="str">
        <f>IF(E239&lt;&gt;"",IF(B239="","",IF(AND($B239='Determinazione classe'!$D$55,$C239='Determinazione classe'!$D$56,$D239='Determinazione classe'!$D$57),IF(COUNTIF(AI$3:AI238,$E239)=0,$E239,""),"")),"")</f>
        <v/>
      </c>
      <c r="AJ239" t="str">
        <f>IF(F239&lt;&gt;"",IF(B239="","",IF(AND($B239='Determinazione classe'!$D$55,$C239='Determinazione classe'!$D$56,$D239='Determinazione classe'!$D$57,$E239='Determinazione classe'!$D$58),IF(COUNTIF(AJ$3:AJ238,$F239)=0,$F239,""),"")),"")</f>
        <v/>
      </c>
      <c r="AK239" t="str">
        <f>IF(G239&lt;&gt;"",IF(B239="","",IF(AND($B239='Determinazione classe'!$D$55,$C239='Determinazione classe'!$D$56,$D239='Determinazione classe'!$D$57,$E239='Determinazione classe'!$D$58,$F239='Determinazione classe'!$D$59),IF(COUNTIF(AK$3:AK238,$G239)=0,$G239,""),"")),"")</f>
        <v/>
      </c>
      <c r="AL239" t="str">
        <f>IF(H239&lt;&gt;"",IF(B239="","",IF(AND($B239='Determinazione classe'!$D$55,$C239='Determinazione classe'!$D$56,$D239='Determinazione classe'!$D$57,$E239='Determinazione classe'!$D$58,$F239='Determinazione classe'!$D$59,$G239='Determinazione classe'!$D$60),IF(COUNTIF(AL$3:AL238,$H239)=0,$H239,""),"")),"")</f>
        <v/>
      </c>
      <c r="AR239">
        <f t="shared" si="77"/>
        <v>237</v>
      </c>
      <c r="AS239" s="375" t="str">
        <f t="shared" si="68"/>
        <v/>
      </c>
      <c r="AT239" s="375" t="str">
        <f t="shared" si="69"/>
        <v/>
      </c>
      <c r="AU239" s="375" t="str">
        <f t="shared" si="70"/>
        <v/>
      </c>
      <c r="AV239" s="375" t="str">
        <f t="shared" si="71"/>
        <v/>
      </c>
      <c r="AW239" s="375" t="str">
        <f t="shared" si="72"/>
        <v/>
      </c>
      <c r="AX239" s="375" t="str">
        <f t="shared" si="73"/>
        <v/>
      </c>
      <c r="AY239" s="375" t="str">
        <f t="shared" si="74"/>
        <v/>
      </c>
      <c r="BC239" t="str">
        <f>IF(BK239&lt;&gt;"",MAX(BC$3:BC238)+1,"")</f>
        <v/>
      </c>
      <c r="BD239" t="str">
        <f>IF(BL239&lt;&gt;"",MAX(BD$3:BD238)+1,"")</f>
        <v/>
      </c>
      <c r="BE239" t="str">
        <f>IF(BM239&lt;&gt;"",MAX(BE$3:BE238)+1,"")</f>
        <v/>
      </c>
      <c r="BF239" t="str">
        <f>IF(BN239&lt;&gt;"",MAX(BF$3:BF238)+1,"")</f>
        <v/>
      </c>
      <c r="BG239" t="str">
        <f>IF(BO239&lt;&gt;"",MAX(BG$3:BG238)+1,"")</f>
        <v/>
      </c>
      <c r="BH239" t="str">
        <f>IF(BP239&lt;&gt;"",MAX(BH$3:BH238)+1,"")</f>
        <v/>
      </c>
      <c r="BI239" t="str">
        <f>IF(BQ239&lt;&gt;"",MAX(BI$3:BI238)+1,"")</f>
        <v/>
      </c>
      <c r="BK239" t="str">
        <f>IF(B239&lt;&gt;"",IF(COUNTIF(BK$3:BK238,B239)&gt;0,"",B239),"")</f>
        <v/>
      </c>
      <c r="BL239" t="str">
        <f>IF(C239&lt;&gt;"",IF(COUNTIF(BL$3:BL238,C239)&gt;0,"",C239),"")</f>
        <v/>
      </c>
      <c r="BM239" t="str">
        <f>IF(D239&lt;&gt;"",IF(COUNTIF(BM$3:BM238,D239)&gt;0,"",D239),"")</f>
        <v/>
      </c>
      <c r="BN239" t="str">
        <f>IF(E239&lt;&gt;"",IF(COUNTIF(BN$3:BN238,E239)&gt;0,"",E239),"")</f>
        <v/>
      </c>
      <c r="BO239" t="str">
        <f>IF(F239&lt;&gt;"",IF(COUNTIF(BO$3:BO238,F239)&gt;0,"",F239),"")</f>
        <v/>
      </c>
      <c r="BP239" t="str">
        <f>IF(G239&lt;&gt;"",IF(COUNTIF(BP$3:BP238,G239)&gt;0,"",G239),"")</f>
        <v/>
      </c>
      <c r="BQ239" t="str">
        <f>IF(H239&lt;&gt;"",IF(COUNTIF(BQ$3:BQ238,H239)&gt;0,"",H239),"")</f>
        <v/>
      </c>
    </row>
    <row r="240" spans="1:69" x14ac:dyDescent="0.2">
      <c r="A240" s="342" t="str">
        <f t="shared" si="78"/>
        <v/>
      </c>
      <c r="B240" s="345"/>
      <c r="C240" s="345"/>
      <c r="D240" s="345"/>
      <c r="E240" s="345"/>
      <c r="F240" s="345"/>
      <c r="G240" s="345"/>
      <c r="H240" s="345"/>
      <c r="I240" s="533"/>
      <c r="J240" s="516"/>
      <c r="K240" s="516"/>
      <c r="L240" s="531"/>
      <c r="M240" s="534"/>
      <c r="O240">
        <f t="shared" si="75"/>
        <v>238</v>
      </c>
      <c r="P240" s="375" t="str">
        <f t="shared" si="76"/>
        <v/>
      </c>
      <c r="Q240" s="375" t="str">
        <f t="shared" si="63"/>
        <v/>
      </c>
      <c r="R240" s="375" t="str">
        <f t="shared" si="64"/>
        <v/>
      </c>
      <c r="S240" s="375" t="str">
        <f t="shared" si="80"/>
        <v/>
      </c>
      <c r="T240" s="375" t="str">
        <f t="shared" si="65"/>
        <v/>
      </c>
      <c r="U240" s="375" t="str">
        <f t="shared" si="66"/>
        <v/>
      </c>
      <c r="V240" s="375" t="str">
        <f t="shared" si="67"/>
        <v/>
      </c>
      <c r="X240" t="str">
        <f>IF(AF240&lt;&gt;"",MAX(X$3:X239)+1,"")</f>
        <v/>
      </c>
      <c r="Y240" t="str">
        <f>IF(AG240&lt;&gt;"",MAX(Y$3:Y239)+1,"")</f>
        <v/>
      </c>
      <c r="Z240" t="str">
        <f>IF(AH240&lt;&gt;"",MAX(Z$3:Z239)+1,"")</f>
        <v/>
      </c>
      <c r="AA240" t="str">
        <f>IF(AI240&lt;&gt;"",MAX(AA$3:AA239)+1,"")</f>
        <v/>
      </c>
      <c r="AB240" t="str">
        <f>IF(AJ240&lt;&gt;"",MAX(AB$3:AB239)+1,"")</f>
        <v/>
      </c>
      <c r="AC240" t="str">
        <f>IF(AK240&lt;&gt;"",MAX(AC$3:AC239)+1,"")</f>
        <v/>
      </c>
      <c r="AD240" t="str">
        <f>IF(AL240&lt;&gt;"",MAX(AD$3:AD239)+1,"")</f>
        <v/>
      </c>
      <c r="AF240" t="str">
        <f>IF(B240="","",IF(COUNTIF(AF$3:$AI239,B240)=0,B240,""))</f>
        <v/>
      </c>
      <c r="AG240" t="str">
        <f>IF(C240&lt;&gt;"",IF(B240="","",IF($B240='Determinazione classe'!$D$55,IF(COUNTIF(AG$3:$AG239,$C240)=0,$C240,""),"")),"")</f>
        <v/>
      </c>
      <c r="AH240" t="str">
        <f>IF(D240&lt;&gt;"",IF(B240="","",IF(AND($B240='Determinazione classe'!$D$55,$C240='Determinazione classe'!$D$56),IF(COUNTIF(AH$3:AH239,$D240)=0,$D240,""),"")),"")</f>
        <v/>
      </c>
      <c r="AI240" t="str">
        <f>IF(E240&lt;&gt;"",IF(B240="","",IF(AND($B240='Determinazione classe'!$D$55,$C240='Determinazione classe'!$D$56,$D240='Determinazione classe'!$D$57),IF(COUNTIF(AI$3:AI239,$E240)=0,$E240,""),"")),"")</f>
        <v/>
      </c>
      <c r="AJ240" t="str">
        <f>IF(F240&lt;&gt;"",IF(B240="","",IF(AND($B240='Determinazione classe'!$D$55,$C240='Determinazione classe'!$D$56,$D240='Determinazione classe'!$D$57,$E240='Determinazione classe'!$D$58),IF(COUNTIF(AJ$3:AJ239,$F240)=0,$F240,""),"")),"")</f>
        <v/>
      </c>
      <c r="AK240" t="str">
        <f>IF(G240&lt;&gt;"",IF(B240="","",IF(AND($B240='Determinazione classe'!$D$55,$C240='Determinazione classe'!$D$56,$D240='Determinazione classe'!$D$57,$E240='Determinazione classe'!$D$58,$F240='Determinazione classe'!$D$59),IF(COUNTIF(AK$3:AK239,$G240)=0,$G240,""),"")),"")</f>
        <v/>
      </c>
      <c r="AL240" t="str">
        <f>IF(H240&lt;&gt;"",IF(B240="","",IF(AND($B240='Determinazione classe'!$D$55,$C240='Determinazione classe'!$D$56,$D240='Determinazione classe'!$D$57,$E240='Determinazione classe'!$D$58,$F240='Determinazione classe'!$D$59,$G240='Determinazione classe'!$D$60),IF(COUNTIF(AL$3:AL239,$H240)=0,$H240,""),"")),"")</f>
        <v/>
      </c>
      <c r="AR240">
        <f t="shared" si="77"/>
        <v>238</v>
      </c>
      <c r="AS240" s="375" t="str">
        <f t="shared" si="68"/>
        <v/>
      </c>
      <c r="AT240" s="375" t="str">
        <f t="shared" si="69"/>
        <v/>
      </c>
      <c r="AU240" s="375" t="str">
        <f t="shared" si="70"/>
        <v/>
      </c>
      <c r="AV240" s="375" t="str">
        <f t="shared" si="71"/>
        <v/>
      </c>
      <c r="AW240" s="375" t="str">
        <f t="shared" si="72"/>
        <v/>
      </c>
      <c r="AX240" s="375" t="str">
        <f t="shared" si="73"/>
        <v/>
      </c>
      <c r="AY240" s="375" t="str">
        <f t="shared" si="74"/>
        <v/>
      </c>
      <c r="BC240" t="str">
        <f>IF(BK240&lt;&gt;"",MAX(BC$3:BC239)+1,"")</f>
        <v/>
      </c>
      <c r="BD240" t="str">
        <f>IF(BL240&lt;&gt;"",MAX(BD$3:BD239)+1,"")</f>
        <v/>
      </c>
      <c r="BE240" t="str">
        <f>IF(BM240&lt;&gt;"",MAX(BE$3:BE239)+1,"")</f>
        <v/>
      </c>
      <c r="BF240" t="str">
        <f>IF(BN240&lt;&gt;"",MAX(BF$3:BF239)+1,"")</f>
        <v/>
      </c>
      <c r="BG240" t="str">
        <f>IF(BO240&lt;&gt;"",MAX(BG$3:BG239)+1,"")</f>
        <v/>
      </c>
      <c r="BH240" t="str">
        <f>IF(BP240&lt;&gt;"",MAX(BH$3:BH239)+1,"")</f>
        <v/>
      </c>
      <c r="BI240" t="str">
        <f>IF(BQ240&lt;&gt;"",MAX(BI$3:BI239)+1,"")</f>
        <v/>
      </c>
      <c r="BK240" t="str">
        <f>IF(B240&lt;&gt;"",IF(COUNTIF(BK$3:BK239,B240)&gt;0,"",B240),"")</f>
        <v/>
      </c>
      <c r="BL240" t="str">
        <f>IF(C240&lt;&gt;"",IF(COUNTIF(BL$3:BL239,C240)&gt;0,"",C240),"")</f>
        <v/>
      </c>
      <c r="BM240" t="str">
        <f>IF(D240&lt;&gt;"",IF(COUNTIF(BM$3:BM239,D240)&gt;0,"",D240),"")</f>
        <v/>
      </c>
      <c r="BN240" t="str">
        <f>IF(E240&lt;&gt;"",IF(COUNTIF(BN$3:BN239,E240)&gt;0,"",E240),"")</f>
        <v/>
      </c>
      <c r="BO240" t="str">
        <f>IF(F240&lt;&gt;"",IF(COUNTIF(BO$3:BO239,F240)&gt;0,"",F240),"")</f>
        <v/>
      </c>
      <c r="BP240" t="str">
        <f>IF(G240&lt;&gt;"",IF(COUNTIF(BP$3:BP239,G240)&gt;0,"",G240),"")</f>
        <v/>
      </c>
      <c r="BQ240" t="str">
        <f>IF(H240&lt;&gt;"",IF(COUNTIF(BQ$3:BQ239,H240)&gt;0,"",H240),"")</f>
        <v/>
      </c>
    </row>
    <row r="241" spans="1:69" x14ac:dyDescent="0.2">
      <c r="A241" s="342" t="str">
        <f t="shared" si="78"/>
        <v/>
      </c>
      <c r="B241" s="345"/>
      <c r="C241" s="345"/>
      <c r="D241" s="345"/>
      <c r="E241" s="345"/>
      <c r="F241" s="345"/>
      <c r="G241" s="345"/>
      <c r="H241" s="345"/>
      <c r="I241" s="533"/>
      <c r="J241" s="516"/>
      <c r="K241" s="516"/>
      <c r="L241" s="531"/>
      <c r="M241" s="534"/>
      <c r="O241">
        <f t="shared" si="75"/>
        <v>239</v>
      </c>
      <c r="P241" s="375" t="str">
        <f t="shared" si="76"/>
        <v/>
      </c>
      <c r="Q241" s="375" t="str">
        <f t="shared" si="63"/>
        <v/>
      </c>
      <c r="R241" s="375" t="str">
        <f t="shared" si="64"/>
        <v/>
      </c>
      <c r="S241" s="375" t="str">
        <f t="shared" si="80"/>
        <v/>
      </c>
      <c r="T241" s="375" t="str">
        <f t="shared" si="65"/>
        <v/>
      </c>
      <c r="U241" s="375" t="str">
        <f t="shared" si="66"/>
        <v/>
      </c>
      <c r="V241" s="375" t="str">
        <f t="shared" si="67"/>
        <v/>
      </c>
      <c r="X241" t="str">
        <f>IF(AF241&lt;&gt;"",MAX(X$3:X240)+1,"")</f>
        <v/>
      </c>
      <c r="Y241" t="str">
        <f>IF(AG241&lt;&gt;"",MAX(Y$3:Y240)+1,"")</f>
        <v/>
      </c>
      <c r="Z241" t="str">
        <f>IF(AH241&lt;&gt;"",MAX(Z$3:Z240)+1,"")</f>
        <v/>
      </c>
      <c r="AA241" t="str">
        <f>IF(AI241&lt;&gt;"",MAX(AA$3:AA240)+1,"")</f>
        <v/>
      </c>
      <c r="AB241" t="str">
        <f>IF(AJ241&lt;&gt;"",MAX(AB$3:AB240)+1,"")</f>
        <v/>
      </c>
      <c r="AC241" t="str">
        <f>IF(AK241&lt;&gt;"",MAX(AC$3:AC240)+1,"")</f>
        <v/>
      </c>
      <c r="AD241" t="str">
        <f>IF(AL241&lt;&gt;"",MAX(AD$3:AD240)+1,"")</f>
        <v/>
      </c>
      <c r="AF241" t="str">
        <f>IF(B241="","",IF(COUNTIF(AF$3:$AI240,B241)=0,B241,""))</f>
        <v/>
      </c>
      <c r="AG241" t="str">
        <f>IF(C241&lt;&gt;"",IF(B241="","",IF($B241='Determinazione classe'!$D$55,IF(COUNTIF(AG$3:$AG240,$C241)=0,$C241,""),"")),"")</f>
        <v/>
      </c>
      <c r="AH241" t="str">
        <f>IF(D241&lt;&gt;"",IF(B241="","",IF(AND($B241='Determinazione classe'!$D$55,$C241='Determinazione classe'!$D$56),IF(COUNTIF(AH$3:AH240,$D241)=0,$D241,""),"")),"")</f>
        <v/>
      </c>
      <c r="AI241" t="str">
        <f>IF(E241&lt;&gt;"",IF(B241="","",IF(AND($B241='Determinazione classe'!$D$55,$C241='Determinazione classe'!$D$56,$D241='Determinazione classe'!$D$57),IF(COUNTIF(AI$3:AI240,$E241)=0,$E241,""),"")),"")</f>
        <v/>
      </c>
      <c r="AJ241" t="str">
        <f>IF(F241&lt;&gt;"",IF(B241="","",IF(AND($B241='Determinazione classe'!$D$55,$C241='Determinazione classe'!$D$56,$D241='Determinazione classe'!$D$57,$E241='Determinazione classe'!$D$58),IF(COUNTIF(AJ$3:AJ240,$F241)=0,$F241,""),"")),"")</f>
        <v/>
      </c>
      <c r="AK241" t="str">
        <f>IF(G241&lt;&gt;"",IF(B241="","",IF(AND($B241='Determinazione classe'!$D$55,$C241='Determinazione classe'!$D$56,$D241='Determinazione classe'!$D$57,$E241='Determinazione classe'!$D$58,$F241='Determinazione classe'!$D$59),IF(COUNTIF(AK$3:AK240,$G241)=0,$G241,""),"")),"")</f>
        <v/>
      </c>
      <c r="AL241" t="str">
        <f>IF(H241&lt;&gt;"",IF(B241="","",IF(AND($B241='Determinazione classe'!$D$55,$C241='Determinazione classe'!$D$56,$D241='Determinazione classe'!$D$57,$E241='Determinazione classe'!$D$58,$F241='Determinazione classe'!$D$59,$G241='Determinazione classe'!$D$60),IF(COUNTIF(AL$3:AL240,$H241)=0,$H241,""),"")),"")</f>
        <v/>
      </c>
      <c r="AR241">
        <f t="shared" si="77"/>
        <v>239</v>
      </c>
      <c r="AS241" s="375" t="str">
        <f t="shared" si="68"/>
        <v/>
      </c>
      <c r="AT241" s="375" t="str">
        <f t="shared" si="69"/>
        <v/>
      </c>
      <c r="AU241" s="375" t="str">
        <f t="shared" si="70"/>
        <v/>
      </c>
      <c r="AV241" s="375" t="str">
        <f t="shared" si="71"/>
        <v/>
      </c>
      <c r="AW241" s="375" t="str">
        <f t="shared" si="72"/>
        <v/>
      </c>
      <c r="AX241" s="375" t="str">
        <f t="shared" si="73"/>
        <v/>
      </c>
      <c r="AY241" s="375" t="str">
        <f t="shared" si="74"/>
        <v/>
      </c>
      <c r="BC241" t="str">
        <f>IF(BK241&lt;&gt;"",MAX(BC$3:BC240)+1,"")</f>
        <v/>
      </c>
      <c r="BD241" t="str">
        <f>IF(BL241&lt;&gt;"",MAX(BD$3:BD240)+1,"")</f>
        <v/>
      </c>
      <c r="BE241" t="str">
        <f>IF(BM241&lt;&gt;"",MAX(BE$3:BE240)+1,"")</f>
        <v/>
      </c>
      <c r="BF241" t="str">
        <f>IF(BN241&lt;&gt;"",MAX(BF$3:BF240)+1,"")</f>
        <v/>
      </c>
      <c r="BG241" t="str">
        <f>IF(BO241&lt;&gt;"",MAX(BG$3:BG240)+1,"")</f>
        <v/>
      </c>
      <c r="BH241" t="str">
        <f>IF(BP241&lt;&gt;"",MAX(BH$3:BH240)+1,"")</f>
        <v/>
      </c>
      <c r="BI241" t="str">
        <f>IF(BQ241&lt;&gt;"",MAX(BI$3:BI240)+1,"")</f>
        <v/>
      </c>
      <c r="BK241" t="str">
        <f>IF(B241&lt;&gt;"",IF(COUNTIF(BK$3:BK240,B241)&gt;0,"",B241),"")</f>
        <v/>
      </c>
      <c r="BL241" t="str">
        <f>IF(C241&lt;&gt;"",IF(COUNTIF(BL$3:BL240,C241)&gt;0,"",C241),"")</f>
        <v/>
      </c>
      <c r="BM241" t="str">
        <f>IF(D241&lt;&gt;"",IF(COUNTIF(BM$3:BM240,D241)&gt;0,"",D241),"")</f>
        <v/>
      </c>
      <c r="BN241" t="str">
        <f>IF(E241&lt;&gt;"",IF(COUNTIF(BN$3:BN240,E241)&gt;0,"",E241),"")</f>
        <v/>
      </c>
      <c r="BO241" t="str">
        <f>IF(F241&lt;&gt;"",IF(COUNTIF(BO$3:BO240,F241)&gt;0,"",F241),"")</f>
        <v/>
      </c>
      <c r="BP241" t="str">
        <f>IF(G241&lt;&gt;"",IF(COUNTIF(BP$3:BP240,G241)&gt;0,"",G241),"")</f>
        <v/>
      </c>
      <c r="BQ241" t="str">
        <f>IF(H241&lt;&gt;"",IF(COUNTIF(BQ$3:BQ240,H241)&gt;0,"",H241),"")</f>
        <v/>
      </c>
    </row>
    <row r="242" spans="1:69" x14ac:dyDescent="0.2">
      <c r="A242" s="342" t="str">
        <f t="shared" si="78"/>
        <v/>
      </c>
      <c r="B242" s="345"/>
      <c r="C242" s="345"/>
      <c r="D242" s="345"/>
      <c r="E242" s="345"/>
      <c r="F242" s="345"/>
      <c r="G242" s="345"/>
      <c r="H242" s="345"/>
      <c r="I242" s="533"/>
      <c r="J242" s="516"/>
      <c r="K242" s="516"/>
      <c r="L242" s="531"/>
      <c r="M242" s="534"/>
      <c r="O242">
        <f t="shared" si="75"/>
        <v>240</v>
      </c>
      <c r="P242" s="375" t="str">
        <f t="shared" si="76"/>
        <v/>
      </c>
      <c r="Q242" s="375" t="str">
        <f t="shared" si="63"/>
        <v/>
      </c>
      <c r="R242" s="375" t="str">
        <f t="shared" si="64"/>
        <v/>
      </c>
      <c r="S242" s="375" t="str">
        <f t="shared" si="80"/>
        <v/>
      </c>
      <c r="T242" s="375" t="str">
        <f t="shared" si="65"/>
        <v/>
      </c>
      <c r="U242" s="375" t="str">
        <f t="shared" si="66"/>
        <v/>
      </c>
      <c r="V242" s="375" t="str">
        <f t="shared" si="67"/>
        <v/>
      </c>
      <c r="X242" t="str">
        <f>IF(AF242&lt;&gt;"",MAX(X$3:X241)+1,"")</f>
        <v/>
      </c>
      <c r="Y242" t="str">
        <f>IF(AG242&lt;&gt;"",MAX(Y$3:Y241)+1,"")</f>
        <v/>
      </c>
      <c r="Z242" t="str">
        <f>IF(AH242&lt;&gt;"",MAX(Z$3:Z241)+1,"")</f>
        <v/>
      </c>
      <c r="AA242" t="str">
        <f>IF(AI242&lt;&gt;"",MAX(AA$3:AA241)+1,"")</f>
        <v/>
      </c>
      <c r="AB242" t="str">
        <f>IF(AJ242&lt;&gt;"",MAX(AB$3:AB241)+1,"")</f>
        <v/>
      </c>
      <c r="AC242" t="str">
        <f>IF(AK242&lt;&gt;"",MAX(AC$3:AC241)+1,"")</f>
        <v/>
      </c>
      <c r="AD242" t="str">
        <f>IF(AL242&lt;&gt;"",MAX(AD$3:AD241)+1,"")</f>
        <v/>
      </c>
      <c r="AF242" t="str">
        <f>IF(B242="","",IF(COUNTIF(AF$3:$AI241,B242)=0,B242,""))</f>
        <v/>
      </c>
      <c r="AG242" t="str">
        <f>IF(C242&lt;&gt;"",IF(B242="","",IF($B242='Determinazione classe'!$D$55,IF(COUNTIF(AG$3:$AG241,$C242)=0,$C242,""),"")),"")</f>
        <v/>
      </c>
      <c r="AH242" t="str">
        <f>IF(D242&lt;&gt;"",IF(B242="","",IF(AND($B242='Determinazione classe'!$D$55,$C242='Determinazione classe'!$D$56),IF(COUNTIF(AH$3:AH241,$D242)=0,$D242,""),"")),"")</f>
        <v/>
      </c>
      <c r="AI242" t="str">
        <f>IF(E242&lt;&gt;"",IF(B242="","",IF(AND($B242='Determinazione classe'!$D$55,$C242='Determinazione classe'!$D$56,$D242='Determinazione classe'!$D$57),IF(COUNTIF(AI$3:AI241,$E242)=0,$E242,""),"")),"")</f>
        <v/>
      </c>
      <c r="AJ242" t="str">
        <f>IF(F242&lt;&gt;"",IF(B242="","",IF(AND($B242='Determinazione classe'!$D$55,$C242='Determinazione classe'!$D$56,$D242='Determinazione classe'!$D$57,$E242='Determinazione classe'!$D$58),IF(COUNTIF(AJ$3:AJ241,$F242)=0,$F242,""),"")),"")</f>
        <v/>
      </c>
      <c r="AK242" t="str">
        <f>IF(G242&lt;&gt;"",IF(B242="","",IF(AND($B242='Determinazione classe'!$D$55,$C242='Determinazione classe'!$D$56,$D242='Determinazione classe'!$D$57,$E242='Determinazione classe'!$D$58,$F242='Determinazione classe'!$D$59),IF(COUNTIF(AK$3:AK241,$G242)=0,$G242,""),"")),"")</f>
        <v/>
      </c>
      <c r="AL242" t="str">
        <f>IF(H242&lt;&gt;"",IF(B242="","",IF(AND($B242='Determinazione classe'!$D$55,$C242='Determinazione classe'!$D$56,$D242='Determinazione classe'!$D$57,$E242='Determinazione classe'!$D$58,$F242='Determinazione classe'!$D$59,$G242='Determinazione classe'!$D$60),IF(COUNTIF(AL$3:AL241,$H242)=0,$H242,""),"")),"")</f>
        <v/>
      </c>
      <c r="AR242">
        <f t="shared" si="77"/>
        <v>240</v>
      </c>
      <c r="AS242" s="375" t="str">
        <f t="shared" si="68"/>
        <v/>
      </c>
      <c r="AT242" s="375" t="str">
        <f t="shared" si="69"/>
        <v/>
      </c>
      <c r="AU242" s="375" t="str">
        <f t="shared" si="70"/>
        <v/>
      </c>
      <c r="AV242" s="375" t="str">
        <f t="shared" si="71"/>
        <v/>
      </c>
      <c r="AW242" s="375" t="str">
        <f t="shared" si="72"/>
        <v/>
      </c>
      <c r="AX242" s="375" t="str">
        <f t="shared" si="73"/>
        <v/>
      </c>
      <c r="AY242" s="375" t="str">
        <f t="shared" si="74"/>
        <v/>
      </c>
      <c r="BC242" t="str">
        <f>IF(BK242&lt;&gt;"",MAX(BC$3:BC241)+1,"")</f>
        <v/>
      </c>
      <c r="BD242" t="str">
        <f>IF(BL242&lt;&gt;"",MAX(BD$3:BD241)+1,"")</f>
        <v/>
      </c>
      <c r="BE242" t="str">
        <f>IF(BM242&lt;&gt;"",MAX(BE$3:BE241)+1,"")</f>
        <v/>
      </c>
      <c r="BF242" t="str">
        <f>IF(BN242&lt;&gt;"",MAX(BF$3:BF241)+1,"")</f>
        <v/>
      </c>
      <c r="BG242" t="str">
        <f>IF(BO242&lt;&gt;"",MAX(BG$3:BG241)+1,"")</f>
        <v/>
      </c>
      <c r="BH242" t="str">
        <f>IF(BP242&lt;&gt;"",MAX(BH$3:BH241)+1,"")</f>
        <v/>
      </c>
      <c r="BI242" t="str">
        <f>IF(BQ242&lt;&gt;"",MAX(BI$3:BI241)+1,"")</f>
        <v/>
      </c>
      <c r="BK242" t="str">
        <f>IF(B242&lt;&gt;"",IF(COUNTIF(BK$3:BK241,B242)&gt;0,"",B242),"")</f>
        <v/>
      </c>
      <c r="BL242" t="str">
        <f>IF(C242&lt;&gt;"",IF(COUNTIF(BL$3:BL241,C242)&gt;0,"",C242),"")</f>
        <v/>
      </c>
      <c r="BM242" t="str">
        <f>IF(D242&lt;&gt;"",IF(COUNTIF(BM$3:BM241,D242)&gt;0,"",D242),"")</f>
        <v/>
      </c>
      <c r="BN242" t="str">
        <f>IF(E242&lt;&gt;"",IF(COUNTIF(BN$3:BN241,E242)&gt;0,"",E242),"")</f>
        <v/>
      </c>
      <c r="BO242" t="str">
        <f>IF(F242&lt;&gt;"",IF(COUNTIF(BO$3:BO241,F242)&gt;0,"",F242),"")</f>
        <v/>
      </c>
      <c r="BP242" t="str">
        <f>IF(G242&lt;&gt;"",IF(COUNTIF(BP$3:BP241,G242)&gt;0,"",G242),"")</f>
        <v/>
      </c>
      <c r="BQ242" t="str">
        <f>IF(H242&lt;&gt;"",IF(COUNTIF(BQ$3:BQ241,H242)&gt;0,"",H242),"")</f>
        <v/>
      </c>
    </row>
    <row r="243" spans="1:69" x14ac:dyDescent="0.2">
      <c r="A243" s="342" t="str">
        <f t="shared" si="78"/>
        <v/>
      </c>
      <c r="B243" s="345"/>
      <c r="C243" s="345"/>
      <c r="D243" s="345"/>
      <c r="E243" s="345"/>
      <c r="F243" s="345"/>
      <c r="G243" s="345"/>
      <c r="H243" s="345"/>
      <c r="I243" s="533"/>
      <c r="J243" s="516"/>
      <c r="K243" s="516"/>
      <c r="L243" s="531"/>
      <c r="M243" s="534"/>
      <c r="O243">
        <f t="shared" si="75"/>
        <v>241</v>
      </c>
      <c r="P243" s="375" t="str">
        <f t="shared" si="76"/>
        <v/>
      </c>
      <c r="Q243" s="375" t="str">
        <f t="shared" si="63"/>
        <v/>
      </c>
      <c r="R243" s="375" t="str">
        <f t="shared" si="64"/>
        <v/>
      </c>
      <c r="S243" s="375" t="str">
        <f t="shared" si="80"/>
        <v/>
      </c>
      <c r="T243" s="375" t="str">
        <f t="shared" si="65"/>
        <v/>
      </c>
      <c r="U243" s="375" t="str">
        <f t="shared" si="66"/>
        <v/>
      </c>
      <c r="V243" s="375" t="str">
        <f t="shared" si="67"/>
        <v/>
      </c>
      <c r="X243" t="str">
        <f>IF(AF243&lt;&gt;"",MAX(X$3:X242)+1,"")</f>
        <v/>
      </c>
      <c r="Y243" t="str">
        <f>IF(AG243&lt;&gt;"",MAX(Y$3:Y242)+1,"")</f>
        <v/>
      </c>
      <c r="Z243" t="str">
        <f>IF(AH243&lt;&gt;"",MAX(Z$3:Z242)+1,"")</f>
        <v/>
      </c>
      <c r="AA243" t="str">
        <f>IF(AI243&lt;&gt;"",MAX(AA$3:AA242)+1,"")</f>
        <v/>
      </c>
      <c r="AB243" t="str">
        <f>IF(AJ243&lt;&gt;"",MAX(AB$3:AB242)+1,"")</f>
        <v/>
      </c>
      <c r="AC243" t="str">
        <f>IF(AK243&lt;&gt;"",MAX(AC$3:AC242)+1,"")</f>
        <v/>
      </c>
      <c r="AD243" t="str">
        <f>IF(AL243&lt;&gt;"",MAX(AD$3:AD242)+1,"")</f>
        <v/>
      </c>
      <c r="AF243" t="str">
        <f>IF(B243="","",IF(COUNTIF(AF$3:$AI242,B243)=0,B243,""))</f>
        <v/>
      </c>
      <c r="AG243" t="str">
        <f>IF(C243&lt;&gt;"",IF(B243="","",IF($B243='Determinazione classe'!$D$55,IF(COUNTIF(AG$3:$AG242,$C243)=0,$C243,""),"")),"")</f>
        <v/>
      </c>
      <c r="AH243" t="str">
        <f>IF(D243&lt;&gt;"",IF(B243="","",IF(AND($B243='Determinazione classe'!$D$55,$C243='Determinazione classe'!$D$56),IF(COUNTIF(AH$3:AH242,$D243)=0,$D243,""),"")),"")</f>
        <v/>
      </c>
      <c r="AI243" t="str">
        <f>IF(E243&lt;&gt;"",IF(B243="","",IF(AND($B243='Determinazione classe'!$D$55,$C243='Determinazione classe'!$D$56,$D243='Determinazione classe'!$D$57),IF(COUNTIF(AI$3:AI242,$E243)=0,$E243,""),"")),"")</f>
        <v/>
      </c>
      <c r="AJ243" t="str">
        <f>IF(F243&lt;&gt;"",IF(B243="","",IF(AND($B243='Determinazione classe'!$D$55,$C243='Determinazione classe'!$D$56,$D243='Determinazione classe'!$D$57,$E243='Determinazione classe'!$D$58),IF(COUNTIF(AJ$3:AJ242,$F243)=0,$F243,""),"")),"")</f>
        <v/>
      </c>
      <c r="AK243" t="str">
        <f>IF(G243&lt;&gt;"",IF(B243="","",IF(AND($B243='Determinazione classe'!$D$55,$C243='Determinazione classe'!$D$56,$D243='Determinazione classe'!$D$57,$E243='Determinazione classe'!$D$58,$F243='Determinazione classe'!$D$59),IF(COUNTIF(AK$3:AK242,$G243)=0,$G243,""),"")),"")</f>
        <v/>
      </c>
      <c r="AL243" t="str">
        <f>IF(H243&lt;&gt;"",IF(B243="","",IF(AND($B243='Determinazione classe'!$D$55,$C243='Determinazione classe'!$D$56,$D243='Determinazione classe'!$D$57,$E243='Determinazione classe'!$D$58,$F243='Determinazione classe'!$D$59,$G243='Determinazione classe'!$D$60),IF(COUNTIF(AL$3:AL242,$H243)=0,$H243,""),"")),"")</f>
        <v/>
      </c>
      <c r="AR243">
        <f t="shared" si="77"/>
        <v>241</v>
      </c>
      <c r="AS243" s="375" t="str">
        <f t="shared" si="68"/>
        <v/>
      </c>
      <c r="AT243" s="375" t="str">
        <f t="shared" si="69"/>
        <v/>
      </c>
      <c r="AU243" s="375" t="str">
        <f t="shared" si="70"/>
        <v/>
      </c>
      <c r="AV243" s="375" t="str">
        <f t="shared" si="71"/>
        <v/>
      </c>
      <c r="AW243" s="375" t="str">
        <f t="shared" si="72"/>
        <v/>
      </c>
      <c r="AX243" s="375" t="str">
        <f t="shared" si="73"/>
        <v/>
      </c>
      <c r="AY243" s="375" t="str">
        <f t="shared" si="74"/>
        <v/>
      </c>
      <c r="BC243" t="str">
        <f>IF(BK243&lt;&gt;"",MAX(BC$3:BC242)+1,"")</f>
        <v/>
      </c>
      <c r="BD243" t="str">
        <f>IF(BL243&lt;&gt;"",MAX(BD$3:BD242)+1,"")</f>
        <v/>
      </c>
      <c r="BE243" t="str">
        <f>IF(BM243&lt;&gt;"",MAX(BE$3:BE242)+1,"")</f>
        <v/>
      </c>
      <c r="BF243" t="str">
        <f>IF(BN243&lt;&gt;"",MAX(BF$3:BF242)+1,"")</f>
        <v/>
      </c>
      <c r="BG243" t="str">
        <f>IF(BO243&lt;&gt;"",MAX(BG$3:BG242)+1,"")</f>
        <v/>
      </c>
      <c r="BH243" t="str">
        <f>IF(BP243&lt;&gt;"",MAX(BH$3:BH242)+1,"")</f>
        <v/>
      </c>
      <c r="BI243" t="str">
        <f>IF(BQ243&lt;&gt;"",MAX(BI$3:BI242)+1,"")</f>
        <v/>
      </c>
      <c r="BK243" t="str">
        <f>IF(B243&lt;&gt;"",IF(COUNTIF(BK$3:BK242,B243)&gt;0,"",B243),"")</f>
        <v/>
      </c>
      <c r="BL243" t="str">
        <f>IF(C243&lt;&gt;"",IF(COUNTIF(BL$3:BL242,C243)&gt;0,"",C243),"")</f>
        <v/>
      </c>
      <c r="BM243" t="str">
        <f>IF(D243&lt;&gt;"",IF(COUNTIF(BM$3:BM242,D243)&gt;0,"",D243),"")</f>
        <v/>
      </c>
      <c r="BN243" t="str">
        <f>IF(E243&lt;&gt;"",IF(COUNTIF(BN$3:BN242,E243)&gt;0,"",E243),"")</f>
        <v/>
      </c>
      <c r="BO243" t="str">
        <f>IF(F243&lt;&gt;"",IF(COUNTIF(BO$3:BO242,F243)&gt;0,"",F243),"")</f>
        <v/>
      </c>
      <c r="BP243" t="str">
        <f>IF(G243&lt;&gt;"",IF(COUNTIF(BP$3:BP242,G243)&gt;0,"",G243),"")</f>
        <v/>
      </c>
      <c r="BQ243" t="str">
        <f>IF(H243&lt;&gt;"",IF(COUNTIF(BQ$3:BQ242,H243)&gt;0,"",H243),"")</f>
        <v/>
      </c>
    </row>
    <row r="244" spans="1:69" x14ac:dyDescent="0.2">
      <c r="A244" s="342" t="str">
        <f t="shared" si="78"/>
        <v/>
      </c>
      <c r="B244" s="345"/>
      <c r="C244" s="345"/>
      <c r="D244" s="345"/>
      <c r="E244" s="345"/>
      <c r="F244" s="345"/>
      <c r="G244" s="345"/>
      <c r="H244" s="345"/>
      <c r="I244" s="533"/>
      <c r="J244" s="516"/>
      <c r="K244" s="516"/>
      <c r="L244" s="531"/>
      <c r="M244" s="534"/>
      <c r="O244">
        <f t="shared" si="75"/>
        <v>242</v>
      </c>
      <c r="P244" s="375" t="str">
        <f t="shared" si="76"/>
        <v/>
      </c>
      <c r="Q244" s="375" t="str">
        <f t="shared" si="63"/>
        <v/>
      </c>
      <c r="R244" s="375" t="str">
        <f t="shared" si="64"/>
        <v/>
      </c>
      <c r="S244" s="375" t="str">
        <f t="shared" si="80"/>
        <v/>
      </c>
      <c r="T244" s="375" t="str">
        <f t="shared" si="65"/>
        <v/>
      </c>
      <c r="U244" s="375" t="str">
        <f t="shared" si="66"/>
        <v/>
      </c>
      <c r="V244" s="375" t="str">
        <f t="shared" si="67"/>
        <v/>
      </c>
      <c r="X244" t="str">
        <f>IF(AF244&lt;&gt;"",MAX(X$3:X243)+1,"")</f>
        <v/>
      </c>
      <c r="Y244" t="str">
        <f>IF(AG244&lt;&gt;"",MAX(Y$3:Y243)+1,"")</f>
        <v/>
      </c>
      <c r="Z244" t="str">
        <f>IF(AH244&lt;&gt;"",MAX(Z$3:Z243)+1,"")</f>
        <v/>
      </c>
      <c r="AA244" t="str">
        <f>IF(AI244&lt;&gt;"",MAX(AA$3:AA243)+1,"")</f>
        <v/>
      </c>
      <c r="AB244" t="str">
        <f>IF(AJ244&lt;&gt;"",MAX(AB$3:AB243)+1,"")</f>
        <v/>
      </c>
      <c r="AC244" t="str">
        <f>IF(AK244&lt;&gt;"",MAX(AC$3:AC243)+1,"")</f>
        <v/>
      </c>
      <c r="AD244" t="str">
        <f>IF(AL244&lt;&gt;"",MAX(AD$3:AD243)+1,"")</f>
        <v/>
      </c>
      <c r="AF244" t="str">
        <f>IF(B244="","",IF(COUNTIF(AF$3:$AI243,B244)=0,B244,""))</f>
        <v/>
      </c>
      <c r="AG244" t="str">
        <f>IF(C244&lt;&gt;"",IF(B244="","",IF($B244='Determinazione classe'!$D$55,IF(COUNTIF(AG$3:$AG243,$C244)=0,$C244,""),"")),"")</f>
        <v/>
      </c>
      <c r="AH244" t="str">
        <f>IF(D244&lt;&gt;"",IF(B244="","",IF(AND($B244='Determinazione classe'!$D$55,$C244='Determinazione classe'!$D$56),IF(COUNTIF(AH$3:AH243,$D244)=0,$D244,""),"")),"")</f>
        <v/>
      </c>
      <c r="AI244" t="str">
        <f>IF(E244&lt;&gt;"",IF(B244="","",IF(AND($B244='Determinazione classe'!$D$55,$C244='Determinazione classe'!$D$56,$D244='Determinazione classe'!$D$57),IF(COUNTIF(AI$3:AI243,$E244)=0,$E244,""),"")),"")</f>
        <v/>
      </c>
      <c r="AJ244" t="str">
        <f>IF(F244&lt;&gt;"",IF(B244="","",IF(AND($B244='Determinazione classe'!$D$55,$C244='Determinazione classe'!$D$56,$D244='Determinazione classe'!$D$57,$E244='Determinazione classe'!$D$58),IF(COUNTIF(AJ$3:AJ243,$F244)=0,$F244,""),"")),"")</f>
        <v/>
      </c>
      <c r="AK244" t="str">
        <f>IF(G244&lt;&gt;"",IF(B244="","",IF(AND($B244='Determinazione classe'!$D$55,$C244='Determinazione classe'!$D$56,$D244='Determinazione classe'!$D$57,$E244='Determinazione classe'!$D$58,$F244='Determinazione classe'!$D$59),IF(COUNTIF(AK$3:AK243,$G244)=0,$G244,""),"")),"")</f>
        <v/>
      </c>
      <c r="AL244" t="str">
        <f>IF(H244&lt;&gt;"",IF(B244="","",IF(AND($B244='Determinazione classe'!$D$55,$C244='Determinazione classe'!$D$56,$D244='Determinazione classe'!$D$57,$E244='Determinazione classe'!$D$58,$F244='Determinazione classe'!$D$59,$G244='Determinazione classe'!$D$60),IF(COUNTIF(AL$3:AL243,$H244)=0,$H244,""),"")),"")</f>
        <v/>
      </c>
      <c r="AR244">
        <f t="shared" si="77"/>
        <v>242</v>
      </c>
      <c r="AS244" s="375" t="str">
        <f t="shared" si="68"/>
        <v/>
      </c>
      <c r="AT244" s="375" t="str">
        <f t="shared" si="69"/>
        <v/>
      </c>
      <c r="AU244" s="375" t="str">
        <f t="shared" si="70"/>
        <v/>
      </c>
      <c r="AV244" s="375" t="str">
        <f t="shared" si="71"/>
        <v/>
      </c>
      <c r="AW244" s="375" t="str">
        <f t="shared" si="72"/>
        <v/>
      </c>
      <c r="AX244" s="375" t="str">
        <f t="shared" si="73"/>
        <v/>
      </c>
      <c r="AY244" s="375" t="str">
        <f t="shared" si="74"/>
        <v/>
      </c>
      <c r="BC244" t="str">
        <f>IF(BK244&lt;&gt;"",MAX(BC$3:BC243)+1,"")</f>
        <v/>
      </c>
      <c r="BD244" t="str">
        <f>IF(BL244&lt;&gt;"",MAX(BD$3:BD243)+1,"")</f>
        <v/>
      </c>
      <c r="BE244" t="str">
        <f>IF(BM244&lt;&gt;"",MAX(BE$3:BE243)+1,"")</f>
        <v/>
      </c>
      <c r="BF244" t="str">
        <f>IF(BN244&lt;&gt;"",MAX(BF$3:BF243)+1,"")</f>
        <v/>
      </c>
      <c r="BG244" t="str">
        <f>IF(BO244&lt;&gt;"",MAX(BG$3:BG243)+1,"")</f>
        <v/>
      </c>
      <c r="BH244" t="str">
        <f>IF(BP244&lt;&gt;"",MAX(BH$3:BH243)+1,"")</f>
        <v/>
      </c>
      <c r="BI244" t="str">
        <f>IF(BQ244&lt;&gt;"",MAX(BI$3:BI243)+1,"")</f>
        <v/>
      </c>
      <c r="BK244" t="str">
        <f>IF(B244&lt;&gt;"",IF(COUNTIF(BK$3:BK243,B244)&gt;0,"",B244),"")</f>
        <v/>
      </c>
      <c r="BL244" t="str">
        <f>IF(C244&lt;&gt;"",IF(COUNTIF(BL$3:BL243,C244)&gt;0,"",C244),"")</f>
        <v/>
      </c>
      <c r="BM244" t="str">
        <f>IF(D244&lt;&gt;"",IF(COUNTIF(BM$3:BM243,D244)&gt;0,"",D244),"")</f>
        <v/>
      </c>
      <c r="BN244" t="str">
        <f>IF(E244&lt;&gt;"",IF(COUNTIF(BN$3:BN243,E244)&gt;0,"",E244),"")</f>
        <v/>
      </c>
      <c r="BO244" t="str">
        <f>IF(F244&lt;&gt;"",IF(COUNTIF(BO$3:BO243,F244)&gt;0,"",F244),"")</f>
        <v/>
      </c>
      <c r="BP244" t="str">
        <f>IF(G244&lt;&gt;"",IF(COUNTIF(BP$3:BP243,G244)&gt;0,"",G244),"")</f>
        <v/>
      </c>
      <c r="BQ244" t="str">
        <f>IF(H244&lt;&gt;"",IF(COUNTIF(BQ$3:BQ243,H244)&gt;0,"",H244),"")</f>
        <v/>
      </c>
    </row>
    <row r="245" spans="1:69" x14ac:dyDescent="0.2">
      <c r="A245" s="342" t="str">
        <f t="shared" si="78"/>
        <v/>
      </c>
      <c r="B245" s="345"/>
      <c r="C245" s="345"/>
      <c r="D245" s="345"/>
      <c r="E245" s="345"/>
      <c r="F245" s="345"/>
      <c r="G245" s="345"/>
      <c r="H245" s="345"/>
      <c r="I245" s="533"/>
      <c r="J245" s="516"/>
      <c r="K245" s="516"/>
      <c r="L245" s="531"/>
      <c r="M245" s="534"/>
      <c r="O245">
        <f t="shared" si="75"/>
        <v>243</v>
      </c>
      <c r="P245" s="375" t="str">
        <f t="shared" si="76"/>
        <v/>
      </c>
      <c r="Q245" s="375" t="str">
        <f t="shared" si="63"/>
        <v/>
      </c>
      <c r="R245" s="375" t="str">
        <f t="shared" si="64"/>
        <v/>
      </c>
      <c r="S245" s="375" t="str">
        <f t="shared" si="80"/>
        <v/>
      </c>
      <c r="T245" s="375" t="str">
        <f t="shared" si="65"/>
        <v/>
      </c>
      <c r="U245" s="375" t="str">
        <f t="shared" si="66"/>
        <v/>
      </c>
      <c r="V245" s="375" t="str">
        <f t="shared" si="67"/>
        <v/>
      </c>
      <c r="X245" t="str">
        <f>IF(AF245&lt;&gt;"",MAX(X$3:X244)+1,"")</f>
        <v/>
      </c>
      <c r="Y245" t="str">
        <f>IF(AG245&lt;&gt;"",MAX(Y$3:Y244)+1,"")</f>
        <v/>
      </c>
      <c r="Z245" t="str">
        <f>IF(AH245&lt;&gt;"",MAX(Z$3:Z244)+1,"")</f>
        <v/>
      </c>
      <c r="AA245" t="str">
        <f>IF(AI245&lt;&gt;"",MAX(AA$3:AA244)+1,"")</f>
        <v/>
      </c>
      <c r="AB245" t="str">
        <f>IF(AJ245&lt;&gt;"",MAX(AB$3:AB244)+1,"")</f>
        <v/>
      </c>
      <c r="AC245" t="str">
        <f>IF(AK245&lt;&gt;"",MAX(AC$3:AC244)+1,"")</f>
        <v/>
      </c>
      <c r="AD245" t="str">
        <f>IF(AL245&lt;&gt;"",MAX(AD$3:AD244)+1,"")</f>
        <v/>
      </c>
      <c r="AF245" t="str">
        <f>IF(B245="","",IF(COUNTIF(AF$3:$AI244,B245)=0,B245,""))</f>
        <v/>
      </c>
      <c r="AG245" t="str">
        <f>IF(C245&lt;&gt;"",IF(B245="","",IF($B245='Determinazione classe'!$D$55,IF(COUNTIF(AG$3:$AG244,$C245)=0,$C245,""),"")),"")</f>
        <v/>
      </c>
      <c r="AH245" t="str">
        <f>IF(D245&lt;&gt;"",IF(B245="","",IF(AND($B245='Determinazione classe'!$D$55,$C245='Determinazione classe'!$D$56),IF(COUNTIF(AH$3:AH244,$D245)=0,$D245,""),"")),"")</f>
        <v/>
      </c>
      <c r="AI245" t="str">
        <f>IF(E245&lt;&gt;"",IF(B245="","",IF(AND($B245='Determinazione classe'!$D$55,$C245='Determinazione classe'!$D$56,$D245='Determinazione classe'!$D$57),IF(COUNTIF(AI$3:AI244,$E245)=0,$E245,""),"")),"")</f>
        <v/>
      </c>
      <c r="AJ245" t="str">
        <f>IF(F245&lt;&gt;"",IF(B245="","",IF(AND($B245='Determinazione classe'!$D$55,$C245='Determinazione classe'!$D$56,$D245='Determinazione classe'!$D$57,$E245='Determinazione classe'!$D$58),IF(COUNTIF(AJ$3:AJ244,$F245)=0,$F245,""),"")),"")</f>
        <v/>
      </c>
      <c r="AK245" t="str">
        <f>IF(G245&lt;&gt;"",IF(B245="","",IF(AND($B245='Determinazione classe'!$D$55,$C245='Determinazione classe'!$D$56,$D245='Determinazione classe'!$D$57,$E245='Determinazione classe'!$D$58,$F245='Determinazione classe'!$D$59),IF(COUNTIF(AK$3:AK244,$G245)=0,$G245,""),"")),"")</f>
        <v/>
      </c>
      <c r="AL245" t="str">
        <f>IF(H245&lt;&gt;"",IF(B245="","",IF(AND($B245='Determinazione classe'!$D$55,$C245='Determinazione classe'!$D$56,$D245='Determinazione classe'!$D$57,$E245='Determinazione classe'!$D$58,$F245='Determinazione classe'!$D$59,$G245='Determinazione classe'!$D$60),IF(COUNTIF(AL$3:AL244,$H245)=0,$H245,""),"")),"")</f>
        <v/>
      </c>
      <c r="AR245">
        <f t="shared" si="77"/>
        <v>243</v>
      </c>
      <c r="AS245" s="375" t="str">
        <f t="shared" si="68"/>
        <v/>
      </c>
      <c r="AT245" s="375" t="str">
        <f t="shared" si="69"/>
        <v/>
      </c>
      <c r="AU245" s="375" t="str">
        <f t="shared" si="70"/>
        <v/>
      </c>
      <c r="AV245" s="375" t="str">
        <f t="shared" si="71"/>
        <v/>
      </c>
      <c r="AW245" s="375" t="str">
        <f t="shared" si="72"/>
        <v/>
      </c>
      <c r="AX245" s="375" t="str">
        <f t="shared" si="73"/>
        <v/>
      </c>
      <c r="AY245" s="375" t="str">
        <f t="shared" si="74"/>
        <v/>
      </c>
      <c r="BC245" t="str">
        <f>IF(BK245&lt;&gt;"",MAX(BC$3:BC244)+1,"")</f>
        <v/>
      </c>
      <c r="BD245" t="str">
        <f>IF(BL245&lt;&gt;"",MAX(BD$3:BD244)+1,"")</f>
        <v/>
      </c>
      <c r="BE245" t="str">
        <f>IF(BM245&lt;&gt;"",MAX(BE$3:BE244)+1,"")</f>
        <v/>
      </c>
      <c r="BF245" t="str">
        <f>IF(BN245&lt;&gt;"",MAX(BF$3:BF244)+1,"")</f>
        <v/>
      </c>
      <c r="BG245" t="str">
        <f>IF(BO245&lt;&gt;"",MAX(BG$3:BG244)+1,"")</f>
        <v/>
      </c>
      <c r="BH245" t="str">
        <f>IF(BP245&lt;&gt;"",MAX(BH$3:BH244)+1,"")</f>
        <v/>
      </c>
      <c r="BI245" t="str">
        <f>IF(BQ245&lt;&gt;"",MAX(BI$3:BI244)+1,"")</f>
        <v/>
      </c>
      <c r="BK245" t="str">
        <f>IF(B245&lt;&gt;"",IF(COUNTIF(BK$3:BK244,B245)&gt;0,"",B245),"")</f>
        <v/>
      </c>
      <c r="BL245" t="str">
        <f>IF(C245&lt;&gt;"",IF(COUNTIF(BL$3:BL244,C245)&gt;0,"",C245),"")</f>
        <v/>
      </c>
      <c r="BM245" t="str">
        <f>IF(D245&lt;&gt;"",IF(COUNTIF(BM$3:BM244,D245)&gt;0,"",D245),"")</f>
        <v/>
      </c>
      <c r="BN245" t="str">
        <f>IF(E245&lt;&gt;"",IF(COUNTIF(BN$3:BN244,E245)&gt;0,"",E245),"")</f>
        <v/>
      </c>
      <c r="BO245" t="str">
        <f>IF(F245&lt;&gt;"",IF(COUNTIF(BO$3:BO244,F245)&gt;0,"",F245),"")</f>
        <v/>
      </c>
      <c r="BP245" t="str">
        <f>IF(G245&lt;&gt;"",IF(COUNTIF(BP$3:BP244,G245)&gt;0,"",G245),"")</f>
        <v/>
      </c>
      <c r="BQ245" t="str">
        <f>IF(H245&lt;&gt;"",IF(COUNTIF(BQ$3:BQ244,H245)&gt;0,"",H245),"")</f>
        <v/>
      </c>
    </row>
    <row r="246" spans="1:69" x14ac:dyDescent="0.2">
      <c r="A246" s="342" t="str">
        <f t="shared" si="78"/>
        <v/>
      </c>
      <c r="B246" s="345"/>
      <c r="C246" s="345"/>
      <c r="D246" s="345"/>
      <c r="E246" s="345"/>
      <c r="F246" s="345"/>
      <c r="G246" s="345"/>
      <c r="H246" s="345"/>
      <c r="I246" s="533"/>
      <c r="J246" s="516"/>
      <c r="K246" s="516"/>
      <c r="L246" s="531"/>
      <c r="M246" s="534"/>
      <c r="O246">
        <f t="shared" si="75"/>
        <v>244</v>
      </c>
      <c r="P246" s="375" t="str">
        <f t="shared" si="76"/>
        <v/>
      </c>
      <c r="Q246" s="375" t="str">
        <f t="shared" si="63"/>
        <v/>
      </c>
      <c r="R246" s="375" t="str">
        <f t="shared" si="64"/>
        <v/>
      </c>
      <c r="S246" s="375" t="str">
        <f t="shared" si="80"/>
        <v/>
      </c>
      <c r="T246" s="375" t="str">
        <f t="shared" si="65"/>
        <v/>
      </c>
      <c r="U246" s="375" t="str">
        <f t="shared" si="66"/>
        <v/>
      </c>
      <c r="V246" s="375" t="str">
        <f t="shared" si="67"/>
        <v/>
      </c>
      <c r="X246" t="str">
        <f>IF(AF246&lt;&gt;"",MAX(X$3:X245)+1,"")</f>
        <v/>
      </c>
      <c r="Y246" t="str">
        <f>IF(AG246&lt;&gt;"",MAX(Y$3:Y245)+1,"")</f>
        <v/>
      </c>
      <c r="Z246" t="str">
        <f>IF(AH246&lt;&gt;"",MAX(Z$3:Z245)+1,"")</f>
        <v/>
      </c>
      <c r="AA246" t="str">
        <f>IF(AI246&lt;&gt;"",MAX(AA$3:AA245)+1,"")</f>
        <v/>
      </c>
      <c r="AB246" t="str">
        <f>IF(AJ246&lt;&gt;"",MAX(AB$3:AB245)+1,"")</f>
        <v/>
      </c>
      <c r="AC246" t="str">
        <f>IF(AK246&lt;&gt;"",MAX(AC$3:AC245)+1,"")</f>
        <v/>
      </c>
      <c r="AD246" t="str">
        <f>IF(AL246&lt;&gt;"",MAX(AD$3:AD245)+1,"")</f>
        <v/>
      </c>
      <c r="AF246" t="str">
        <f>IF(B246="","",IF(COUNTIF(AF$3:$AI245,B246)=0,B246,""))</f>
        <v/>
      </c>
      <c r="AG246" t="str">
        <f>IF(C246&lt;&gt;"",IF(B246="","",IF($B246='Determinazione classe'!$D$55,IF(COUNTIF(AG$3:$AG245,$C246)=0,$C246,""),"")),"")</f>
        <v/>
      </c>
      <c r="AH246" t="str">
        <f>IF(D246&lt;&gt;"",IF(B246="","",IF(AND($B246='Determinazione classe'!$D$55,$C246='Determinazione classe'!$D$56),IF(COUNTIF(AH$3:AH245,$D246)=0,$D246,""),"")),"")</f>
        <v/>
      </c>
      <c r="AI246" t="str">
        <f>IF(E246&lt;&gt;"",IF(B246="","",IF(AND($B246='Determinazione classe'!$D$55,$C246='Determinazione classe'!$D$56,$D246='Determinazione classe'!$D$57),IF(COUNTIF(AI$3:AI245,$E246)=0,$E246,""),"")),"")</f>
        <v/>
      </c>
      <c r="AJ246" t="str">
        <f>IF(F246&lt;&gt;"",IF(B246="","",IF(AND($B246='Determinazione classe'!$D$55,$C246='Determinazione classe'!$D$56,$D246='Determinazione classe'!$D$57,$E246='Determinazione classe'!$D$58),IF(COUNTIF(AJ$3:AJ245,$F246)=0,$F246,""),"")),"")</f>
        <v/>
      </c>
      <c r="AK246" t="str">
        <f>IF(G246&lt;&gt;"",IF(B246="","",IF(AND($B246='Determinazione classe'!$D$55,$C246='Determinazione classe'!$D$56,$D246='Determinazione classe'!$D$57,$E246='Determinazione classe'!$D$58,$F246='Determinazione classe'!$D$59),IF(COUNTIF(AK$3:AK245,$G246)=0,$G246,""),"")),"")</f>
        <v/>
      </c>
      <c r="AL246" t="str">
        <f>IF(H246&lt;&gt;"",IF(B246="","",IF(AND($B246='Determinazione classe'!$D$55,$C246='Determinazione classe'!$D$56,$D246='Determinazione classe'!$D$57,$E246='Determinazione classe'!$D$58,$F246='Determinazione classe'!$D$59,$G246='Determinazione classe'!$D$60),IF(COUNTIF(AL$3:AL245,$H246)=0,$H246,""),"")),"")</f>
        <v/>
      </c>
      <c r="AR246">
        <f t="shared" si="77"/>
        <v>244</v>
      </c>
      <c r="AS246" s="375" t="str">
        <f t="shared" si="68"/>
        <v/>
      </c>
      <c r="AT246" s="375" t="str">
        <f t="shared" si="69"/>
        <v/>
      </c>
      <c r="AU246" s="375" t="str">
        <f t="shared" si="70"/>
        <v/>
      </c>
      <c r="AV246" s="375" t="str">
        <f t="shared" si="71"/>
        <v/>
      </c>
      <c r="AW246" s="375" t="str">
        <f t="shared" si="72"/>
        <v/>
      </c>
      <c r="AX246" s="375" t="str">
        <f t="shared" si="73"/>
        <v/>
      </c>
      <c r="AY246" s="375" t="str">
        <f t="shared" si="74"/>
        <v/>
      </c>
      <c r="BC246" t="str">
        <f>IF(BK246&lt;&gt;"",MAX(BC$3:BC245)+1,"")</f>
        <v/>
      </c>
      <c r="BD246" t="str">
        <f>IF(BL246&lt;&gt;"",MAX(BD$3:BD245)+1,"")</f>
        <v/>
      </c>
      <c r="BE246" t="str">
        <f>IF(BM246&lt;&gt;"",MAX(BE$3:BE245)+1,"")</f>
        <v/>
      </c>
      <c r="BF246" t="str">
        <f>IF(BN246&lt;&gt;"",MAX(BF$3:BF245)+1,"")</f>
        <v/>
      </c>
      <c r="BG246" t="str">
        <f>IF(BO246&lt;&gt;"",MAX(BG$3:BG245)+1,"")</f>
        <v/>
      </c>
      <c r="BH246" t="str">
        <f>IF(BP246&lt;&gt;"",MAX(BH$3:BH245)+1,"")</f>
        <v/>
      </c>
      <c r="BI246" t="str">
        <f>IF(BQ246&lt;&gt;"",MAX(BI$3:BI245)+1,"")</f>
        <v/>
      </c>
      <c r="BK246" t="str">
        <f>IF(B246&lt;&gt;"",IF(COUNTIF(BK$3:BK245,B246)&gt;0,"",B246),"")</f>
        <v/>
      </c>
      <c r="BL246" t="str">
        <f>IF(C246&lt;&gt;"",IF(COUNTIF(BL$3:BL245,C246)&gt;0,"",C246),"")</f>
        <v/>
      </c>
      <c r="BM246" t="str">
        <f>IF(D246&lt;&gt;"",IF(COUNTIF(BM$3:BM245,D246)&gt;0,"",D246),"")</f>
        <v/>
      </c>
      <c r="BN246" t="str">
        <f>IF(E246&lt;&gt;"",IF(COUNTIF(BN$3:BN245,E246)&gt;0,"",E246),"")</f>
        <v/>
      </c>
      <c r="BO246" t="str">
        <f>IF(F246&lt;&gt;"",IF(COUNTIF(BO$3:BO245,F246)&gt;0,"",F246),"")</f>
        <v/>
      </c>
      <c r="BP246" t="str">
        <f>IF(G246&lt;&gt;"",IF(COUNTIF(BP$3:BP245,G246)&gt;0,"",G246),"")</f>
        <v/>
      </c>
      <c r="BQ246" t="str">
        <f>IF(H246&lt;&gt;"",IF(COUNTIF(BQ$3:BQ245,H246)&gt;0,"",H246),"")</f>
        <v/>
      </c>
    </row>
    <row r="247" spans="1:69" x14ac:dyDescent="0.2">
      <c r="A247" s="342" t="str">
        <f t="shared" si="78"/>
        <v/>
      </c>
      <c r="B247" s="345"/>
      <c r="C247" s="345"/>
      <c r="D247" s="345"/>
      <c r="E247" s="345"/>
      <c r="F247" s="345"/>
      <c r="G247" s="345"/>
      <c r="H247" s="345"/>
      <c r="I247" s="533"/>
      <c r="J247" s="516"/>
      <c r="K247" s="516"/>
      <c r="L247" s="531"/>
      <c r="M247" s="534"/>
      <c r="O247">
        <f t="shared" si="75"/>
        <v>245</v>
      </c>
      <c r="P247" s="375" t="str">
        <f t="shared" si="76"/>
        <v/>
      </c>
      <c r="Q247" s="375" t="str">
        <f t="shared" si="63"/>
        <v/>
      </c>
      <c r="R247" s="375" t="str">
        <f t="shared" si="64"/>
        <v/>
      </c>
      <c r="S247" s="375" t="str">
        <f t="shared" si="80"/>
        <v/>
      </c>
      <c r="T247" s="375" t="str">
        <f t="shared" si="65"/>
        <v/>
      </c>
      <c r="U247" s="375" t="str">
        <f t="shared" si="66"/>
        <v/>
      </c>
      <c r="V247" s="375" t="str">
        <f t="shared" si="67"/>
        <v/>
      </c>
      <c r="X247" t="str">
        <f>IF(AF247&lt;&gt;"",MAX(X$3:X246)+1,"")</f>
        <v/>
      </c>
      <c r="Y247" t="str">
        <f>IF(AG247&lt;&gt;"",MAX(Y$3:Y246)+1,"")</f>
        <v/>
      </c>
      <c r="Z247" t="str">
        <f>IF(AH247&lt;&gt;"",MAX(Z$3:Z246)+1,"")</f>
        <v/>
      </c>
      <c r="AA247" t="str">
        <f>IF(AI247&lt;&gt;"",MAX(AA$3:AA246)+1,"")</f>
        <v/>
      </c>
      <c r="AB247" t="str">
        <f>IF(AJ247&lt;&gt;"",MAX(AB$3:AB246)+1,"")</f>
        <v/>
      </c>
      <c r="AC247" t="str">
        <f>IF(AK247&lt;&gt;"",MAX(AC$3:AC246)+1,"")</f>
        <v/>
      </c>
      <c r="AD247" t="str">
        <f>IF(AL247&lt;&gt;"",MAX(AD$3:AD246)+1,"")</f>
        <v/>
      </c>
      <c r="AF247" t="str">
        <f>IF(B247="","",IF(COUNTIF(AF$3:$AI246,B247)=0,B247,""))</f>
        <v/>
      </c>
      <c r="AG247" t="str">
        <f>IF(C247&lt;&gt;"",IF(B247="","",IF($B247='Determinazione classe'!$D$55,IF(COUNTIF(AG$3:$AG246,$C247)=0,$C247,""),"")),"")</f>
        <v/>
      </c>
      <c r="AH247" t="str">
        <f>IF(D247&lt;&gt;"",IF(B247="","",IF(AND($B247='Determinazione classe'!$D$55,$C247='Determinazione classe'!$D$56),IF(COUNTIF(AH$3:AH246,$D247)=0,$D247,""),"")),"")</f>
        <v/>
      </c>
      <c r="AI247" t="str">
        <f>IF(E247&lt;&gt;"",IF(B247="","",IF(AND($B247='Determinazione classe'!$D$55,$C247='Determinazione classe'!$D$56,$D247='Determinazione classe'!$D$57),IF(COUNTIF(AI$3:AI246,$E247)=0,$E247,""),"")),"")</f>
        <v/>
      </c>
      <c r="AJ247" t="str">
        <f>IF(F247&lt;&gt;"",IF(B247="","",IF(AND($B247='Determinazione classe'!$D$55,$C247='Determinazione classe'!$D$56,$D247='Determinazione classe'!$D$57,$E247='Determinazione classe'!$D$58),IF(COUNTIF(AJ$3:AJ246,$F247)=0,$F247,""),"")),"")</f>
        <v/>
      </c>
      <c r="AK247" t="str">
        <f>IF(G247&lt;&gt;"",IF(B247="","",IF(AND($B247='Determinazione classe'!$D$55,$C247='Determinazione classe'!$D$56,$D247='Determinazione classe'!$D$57,$E247='Determinazione classe'!$D$58,$F247='Determinazione classe'!$D$59),IF(COUNTIF(AK$3:AK246,$G247)=0,$G247,""),"")),"")</f>
        <v/>
      </c>
      <c r="AL247" t="str">
        <f>IF(H247&lt;&gt;"",IF(B247="","",IF(AND($B247='Determinazione classe'!$D$55,$C247='Determinazione classe'!$D$56,$D247='Determinazione classe'!$D$57,$E247='Determinazione classe'!$D$58,$F247='Determinazione classe'!$D$59,$G247='Determinazione classe'!$D$60),IF(COUNTIF(AL$3:AL246,$H247)=0,$H247,""),"")),"")</f>
        <v/>
      </c>
      <c r="AR247">
        <f t="shared" si="77"/>
        <v>245</v>
      </c>
      <c r="AS247" s="375" t="str">
        <f t="shared" si="68"/>
        <v/>
      </c>
      <c r="AT247" s="375" t="str">
        <f t="shared" si="69"/>
        <v/>
      </c>
      <c r="AU247" s="375" t="str">
        <f t="shared" si="70"/>
        <v/>
      </c>
      <c r="AV247" s="375" t="str">
        <f t="shared" si="71"/>
        <v/>
      </c>
      <c r="AW247" s="375" t="str">
        <f t="shared" si="72"/>
        <v/>
      </c>
      <c r="AX247" s="375" t="str">
        <f t="shared" si="73"/>
        <v/>
      </c>
      <c r="AY247" s="375" t="str">
        <f t="shared" si="74"/>
        <v/>
      </c>
      <c r="BC247" t="str">
        <f>IF(BK247&lt;&gt;"",MAX(BC$3:BC246)+1,"")</f>
        <v/>
      </c>
      <c r="BD247" t="str">
        <f>IF(BL247&lt;&gt;"",MAX(BD$3:BD246)+1,"")</f>
        <v/>
      </c>
      <c r="BE247" t="str">
        <f>IF(BM247&lt;&gt;"",MAX(BE$3:BE246)+1,"")</f>
        <v/>
      </c>
      <c r="BF247" t="str">
        <f>IF(BN247&lt;&gt;"",MAX(BF$3:BF246)+1,"")</f>
        <v/>
      </c>
      <c r="BG247" t="str">
        <f>IF(BO247&lt;&gt;"",MAX(BG$3:BG246)+1,"")</f>
        <v/>
      </c>
      <c r="BH247" t="str">
        <f>IF(BP247&lt;&gt;"",MAX(BH$3:BH246)+1,"")</f>
        <v/>
      </c>
      <c r="BI247" t="str">
        <f>IF(BQ247&lt;&gt;"",MAX(BI$3:BI246)+1,"")</f>
        <v/>
      </c>
      <c r="BK247" t="str">
        <f>IF(B247&lt;&gt;"",IF(COUNTIF(BK$3:BK246,B247)&gt;0,"",B247),"")</f>
        <v/>
      </c>
      <c r="BL247" t="str">
        <f>IF(C247&lt;&gt;"",IF(COUNTIF(BL$3:BL246,C247)&gt;0,"",C247),"")</f>
        <v/>
      </c>
      <c r="BM247" t="str">
        <f>IF(D247&lt;&gt;"",IF(COUNTIF(BM$3:BM246,D247)&gt;0,"",D247),"")</f>
        <v/>
      </c>
      <c r="BN247" t="str">
        <f>IF(E247&lt;&gt;"",IF(COUNTIF(BN$3:BN246,E247)&gt;0,"",E247),"")</f>
        <v/>
      </c>
      <c r="BO247" t="str">
        <f>IF(F247&lt;&gt;"",IF(COUNTIF(BO$3:BO246,F247)&gt;0,"",F247),"")</f>
        <v/>
      </c>
      <c r="BP247" t="str">
        <f>IF(G247&lt;&gt;"",IF(COUNTIF(BP$3:BP246,G247)&gt;0,"",G247),"")</f>
        <v/>
      </c>
      <c r="BQ247" t="str">
        <f>IF(H247&lt;&gt;"",IF(COUNTIF(BQ$3:BQ246,H247)&gt;0,"",H247),"")</f>
        <v/>
      </c>
    </row>
    <row r="248" spans="1:69" x14ac:dyDescent="0.2">
      <c r="A248" s="342" t="str">
        <f t="shared" si="78"/>
        <v/>
      </c>
      <c r="B248" s="345"/>
      <c r="C248" s="345"/>
      <c r="D248" s="345"/>
      <c r="E248" s="345"/>
      <c r="F248" s="345"/>
      <c r="G248" s="345"/>
      <c r="H248" s="345"/>
      <c r="I248" s="533"/>
      <c r="J248" s="516"/>
      <c r="K248" s="516"/>
      <c r="L248" s="531"/>
      <c r="M248" s="534"/>
      <c r="O248">
        <f t="shared" si="75"/>
        <v>246</v>
      </c>
      <c r="P248" s="375" t="str">
        <f t="shared" si="76"/>
        <v/>
      </c>
      <c r="Q248" s="375" t="str">
        <f t="shared" si="63"/>
        <v/>
      </c>
      <c r="R248" s="375" t="str">
        <f t="shared" si="64"/>
        <v/>
      </c>
      <c r="S248" s="375" t="str">
        <f t="shared" si="80"/>
        <v/>
      </c>
      <c r="T248" s="375" t="str">
        <f t="shared" si="65"/>
        <v/>
      </c>
      <c r="U248" s="375" t="str">
        <f t="shared" si="66"/>
        <v/>
      </c>
      <c r="V248" s="375" t="str">
        <f t="shared" si="67"/>
        <v/>
      </c>
      <c r="X248" t="str">
        <f>IF(AF248&lt;&gt;"",MAX(X$3:X247)+1,"")</f>
        <v/>
      </c>
      <c r="Y248" t="str">
        <f>IF(AG248&lt;&gt;"",MAX(Y$3:Y247)+1,"")</f>
        <v/>
      </c>
      <c r="Z248" t="str">
        <f>IF(AH248&lt;&gt;"",MAX(Z$3:Z247)+1,"")</f>
        <v/>
      </c>
      <c r="AA248" t="str">
        <f>IF(AI248&lt;&gt;"",MAX(AA$3:AA247)+1,"")</f>
        <v/>
      </c>
      <c r="AB248" t="str">
        <f>IF(AJ248&lt;&gt;"",MAX(AB$3:AB247)+1,"")</f>
        <v/>
      </c>
      <c r="AC248" t="str">
        <f>IF(AK248&lt;&gt;"",MAX(AC$3:AC247)+1,"")</f>
        <v/>
      </c>
      <c r="AD248" t="str">
        <f>IF(AL248&lt;&gt;"",MAX(AD$3:AD247)+1,"")</f>
        <v/>
      </c>
      <c r="AF248" t="str">
        <f>IF(B248="","",IF(COUNTIF(AF$3:$AI247,B248)=0,B248,""))</f>
        <v/>
      </c>
      <c r="AG248" t="str">
        <f>IF(C248&lt;&gt;"",IF(B248="","",IF($B248='Determinazione classe'!$D$55,IF(COUNTIF(AG$3:$AG247,$C248)=0,$C248,""),"")),"")</f>
        <v/>
      </c>
      <c r="AH248" t="str">
        <f>IF(D248&lt;&gt;"",IF(B248="","",IF(AND($B248='Determinazione classe'!$D$55,$C248='Determinazione classe'!$D$56),IF(COUNTIF(AH$3:AH247,$D248)=0,$D248,""),"")),"")</f>
        <v/>
      </c>
      <c r="AI248" t="str">
        <f>IF(E248&lt;&gt;"",IF(B248="","",IF(AND($B248='Determinazione classe'!$D$55,$C248='Determinazione classe'!$D$56,$D248='Determinazione classe'!$D$57),IF(COUNTIF(AI$3:AI247,$E248)=0,$E248,""),"")),"")</f>
        <v/>
      </c>
      <c r="AJ248" t="str">
        <f>IF(F248&lt;&gt;"",IF(B248="","",IF(AND($B248='Determinazione classe'!$D$55,$C248='Determinazione classe'!$D$56,$D248='Determinazione classe'!$D$57,$E248='Determinazione classe'!$D$58),IF(COUNTIF(AJ$3:AJ247,$F248)=0,$F248,""),"")),"")</f>
        <v/>
      </c>
      <c r="AK248" t="str">
        <f>IF(G248&lt;&gt;"",IF(B248="","",IF(AND($B248='Determinazione classe'!$D$55,$C248='Determinazione classe'!$D$56,$D248='Determinazione classe'!$D$57,$E248='Determinazione classe'!$D$58,$F248='Determinazione classe'!$D$59),IF(COUNTIF(AK$3:AK247,$G248)=0,$G248,""),"")),"")</f>
        <v/>
      </c>
      <c r="AL248" t="str">
        <f>IF(H248&lt;&gt;"",IF(B248="","",IF(AND($B248='Determinazione classe'!$D$55,$C248='Determinazione classe'!$D$56,$D248='Determinazione classe'!$D$57,$E248='Determinazione classe'!$D$58,$F248='Determinazione classe'!$D$59,$G248='Determinazione classe'!$D$60),IF(COUNTIF(AL$3:AL247,$H248)=0,$H248,""),"")),"")</f>
        <v/>
      </c>
      <c r="AR248">
        <f t="shared" si="77"/>
        <v>246</v>
      </c>
      <c r="AS248" s="375" t="str">
        <f t="shared" si="68"/>
        <v/>
      </c>
      <c r="AT248" s="375" t="str">
        <f t="shared" si="69"/>
        <v/>
      </c>
      <c r="AU248" s="375" t="str">
        <f t="shared" si="70"/>
        <v/>
      </c>
      <c r="AV248" s="375" t="str">
        <f t="shared" si="71"/>
        <v/>
      </c>
      <c r="AW248" s="375" t="str">
        <f t="shared" si="72"/>
        <v/>
      </c>
      <c r="AX248" s="375" t="str">
        <f t="shared" si="73"/>
        <v/>
      </c>
      <c r="AY248" s="375" t="str">
        <f t="shared" si="74"/>
        <v/>
      </c>
      <c r="BC248" t="str">
        <f>IF(BK248&lt;&gt;"",MAX(BC$3:BC247)+1,"")</f>
        <v/>
      </c>
      <c r="BD248" t="str">
        <f>IF(BL248&lt;&gt;"",MAX(BD$3:BD247)+1,"")</f>
        <v/>
      </c>
      <c r="BE248" t="str">
        <f>IF(BM248&lt;&gt;"",MAX(BE$3:BE247)+1,"")</f>
        <v/>
      </c>
      <c r="BF248" t="str">
        <f>IF(BN248&lt;&gt;"",MAX(BF$3:BF247)+1,"")</f>
        <v/>
      </c>
      <c r="BG248" t="str">
        <f>IF(BO248&lt;&gt;"",MAX(BG$3:BG247)+1,"")</f>
        <v/>
      </c>
      <c r="BH248" t="str">
        <f>IF(BP248&lt;&gt;"",MAX(BH$3:BH247)+1,"")</f>
        <v/>
      </c>
      <c r="BI248" t="str">
        <f>IF(BQ248&lt;&gt;"",MAX(BI$3:BI247)+1,"")</f>
        <v/>
      </c>
      <c r="BK248" t="str">
        <f>IF(B248&lt;&gt;"",IF(COUNTIF(BK$3:BK247,B248)&gt;0,"",B248),"")</f>
        <v/>
      </c>
      <c r="BL248" t="str">
        <f>IF(C248&lt;&gt;"",IF(COUNTIF(BL$3:BL247,C248)&gt;0,"",C248),"")</f>
        <v/>
      </c>
      <c r="BM248" t="str">
        <f>IF(D248&lt;&gt;"",IF(COUNTIF(BM$3:BM247,D248)&gt;0,"",D248),"")</f>
        <v/>
      </c>
      <c r="BN248" t="str">
        <f>IF(E248&lt;&gt;"",IF(COUNTIF(BN$3:BN247,E248)&gt;0,"",E248),"")</f>
        <v/>
      </c>
      <c r="BO248" t="str">
        <f>IF(F248&lt;&gt;"",IF(COUNTIF(BO$3:BO247,F248)&gt;0,"",F248),"")</f>
        <v/>
      </c>
      <c r="BP248" t="str">
        <f>IF(G248&lt;&gt;"",IF(COUNTIF(BP$3:BP247,G248)&gt;0,"",G248),"")</f>
        <v/>
      </c>
      <c r="BQ248" t="str">
        <f>IF(H248&lt;&gt;"",IF(COUNTIF(BQ$3:BQ247,H248)&gt;0,"",H248),"")</f>
        <v/>
      </c>
    </row>
    <row r="249" spans="1:69" x14ac:dyDescent="0.2">
      <c r="A249" s="342" t="str">
        <f t="shared" si="78"/>
        <v/>
      </c>
      <c r="B249" s="345"/>
      <c r="C249" s="345"/>
      <c r="D249" s="345"/>
      <c r="E249" s="345"/>
      <c r="F249" s="345"/>
      <c r="G249" s="345"/>
      <c r="H249" s="345"/>
      <c r="I249" s="533"/>
      <c r="J249" s="516"/>
      <c r="K249" s="516"/>
      <c r="L249" s="531"/>
      <c r="M249" s="534"/>
      <c r="O249">
        <f t="shared" si="75"/>
        <v>247</v>
      </c>
      <c r="P249" s="375" t="str">
        <f t="shared" si="76"/>
        <v/>
      </c>
      <c r="Q249" s="375" t="str">
        <f t="shared" si="63"/>
        <v/>
      </c>
      <c r="R249" s="375" t="str">
        <f t="shared" si="64"/>
        <v/>
      </c>
      <c r="S249" s="375" t="str">
        <f t="shared" si="80"/>
        <v/>
      </c>
      <c r="T249" s="375" t="str">
        <f t="shared" si="65"/>
        <v/>
      </c>
      <c r="U249" s="375" t="str">
        <f t="shared" si="66"/>
        <v/>
      </c>
      <c r="V249" s="375" t="str">
        <f t="shared" si="67"/>
        <v/>
      </c>
      <c r="X249" t="str">
        <f>IF(AF249&lt;&gt;"",MAX(X$3:X248)+1,"")</f>
        <v/>
      </c>
      <c r="Y249" t="str">
        <f>IF(AG249&lt;&gt;"",MAX(Y$3:Y248)+1,"")</f>
        <v/>
      </c>
      <c r="Z249" t="str">
        <f>IF(AH249&lt;&gt;"",MAX(Z$3:Z248)+1,"")</f>
        <v/>
      </c>
      <c r="AA249" t="str">
        <f>IF(AI249&lt;&gt;"",MAX(AA$3:AA248)+1,"")</f>
        <v/>
      </c>
      <c r="AB249" t="str">
        <f>IF(AJ249&lt;&gt;"",MAX(AB$3:AB248)+1,"")</f>
        <v/>
      </c>
      <c r="AC249" t="str">
        <f>IF(AK249&lt;&gt;"",MAX(AC$3:AC248)+1,"")</f>
        <v/>
      </c>
      <c r="AD249" t="str">
        <f>IF(AL249&lt;&gt;"",MAX(AD$3:AD248)+1,"")</f>
        <v/>
      </c>
      <c r="AF249" t="str">
        <f>IF(B249="","",IF(COUNTIF(AF$3:$AI248,B249)=0,B249,""))</f>
        <v/>
      </c>
      <c r="AG249" t="str">
        <f>IF(C249&lt;&gt;"",IF(B249="","",IF($B249='Determinazione classe'!$D$55,IF(COUNTIF(AG$3:$AG248,$C249)=0,$C249,""),"")),"")</f>
        <v/>
      </c>
      <c r="AH249" t="str">
        <f>IF(D249&lt;&gt;"",IF(B249="","",IF(AND($B249='Determinazione classe'!$D$55,$C249='Determinazione classe'!$D$56),IF(COUNTIF(AH$3:AH248,$D249)=0,$D249,""),"")),"")</f>
        <v/>
      </c>
      <c r="AI249" t="str">
        <f>IF(E249&lt;&gt;"",IF(B249="","",IF(AND($B249='Determinazione classe'!$D$55,$C249='Determinazione classe'!$D$56,$D249='Determinazione classe'!$D$57),IF(COUNTIF(AI$3:AI248,$E249)=0,$E249,""),"")),"")</f>
        <v/>
      </c>
      <c r="AJ249" t="str">
        <f>IF(F249&lt;&gt;"",IF(B249="","",IF(AND($B249='Determinazione classe'!$D$55,$C249='Determinazione classe'!$D$56,$D249='Determinazione classe'!$D$57,$E249='Determinazione classe'!$D$58),IF(COUNTIF(AJ$3:AJ248,$F249)=0,$F249,""),"")),"")</f>
        <v/>
      </c>
      <c r="AK249" t="str">
        <f>IF(G249&lt;&gt;"",IF(B249="","",IF(AND($B249='Determinazione classe'!$D$55,$C249='Determinazione classe'!$D$56,$D249='Determinazione classe'!$D$57,$E249='Determinazione classe'!$D$58,$F249='Determinazione classe'!$D$59),IF(COUNTIF(AK$3:AK248,$G249)=0,$G249,""),"")),"")</f>
        <v/>
      </c>
      <c r="AL249" t="str">
        <f>IF(H249&lt;&gt;"",IF(B249="","",IF(AND($B249='Determinazione classe'!$D$55,$C249='Determinazione classe'!$D$56,$D249='Determinazione classe'!$D$57,$E249='Determinazione classe'!$D$58,$F249='Determinazione classe'!$D$59,$G249='Determinazione classe'!$D$60),IF(COUNTIF(AL$3:AL248,$H249)=0,$H249,""),"")),"")</f>
        <v/>
      </c>
      <c r="AR249">
        <f t="shared" si="77"/>
        <v>247</v>
      </c>
      <c r="AS249" s="375" t="str">
        <f t="shared" si="68"/>
        <v/>
      </c>
      <c r="AT249" s="375" t="str">
        <f t="shared" si="69"/>
        <v/>
      </c>
      <c r="AU249" s="375" t="str">
        <f t="shared" si="70"/>
        <v/>
      </c>
      <c r="AV249" s="375" t="str">
        <f t="shared" si="71"/>
        <v/>
      </c>
      <c r="AW249" s="375" t="str">
        <f t="shared" si="72"/>
        <v/>
      </c>
      <c r="AX249" s="375" t="str">
        <f t="shared" si="73"/>
        <v/>
      </c>
      <c r="AY249" s="375" t="str">
        <f t="shared" si="74"/>
        <v/>
      </c>
      <c r="BC249" t="str">
        <f>IF(BK249&lt;&gt;"",MAX(BC$3:BC248)+1,"")</f>
        <v/>
      </c>
      <c r="BD249" t="str">
        <f>IF(BL249&lt;&gt;"",MAX(BD$3:BD248)+1,"")</f>
        <v/>
      </c>
      <c r="BE249" t="str">
        <f>IF(BM249&lt;&gt;"",MAX(BE$3:BE248)+1,"")</f>
        <v/>
      </c>
      <c r="BF249" t="str">
        <f>IF(BN249&lt;&gt;"",MAX(BF$3:BF248)+1,"")</f>
        <v/>
      </c>
      <c r="BG249" t="str">
        <f>IF(BO249&lt;&gt;"",MAX(BG$3:BG248)+1,"")</f>
        <v/>
      </c>
      <c r="BH249" t="str">
        <f>IF(BP249&lt;&gt;"",MAX(BH$3:BH248)+1,"")</f>
        <v/>
      </c>
      <c r="BI249" t="str">
        <f>IF(BQ249&lt;&gt;"",MAX(BI$3:BI248)+1,"")</f>
        <v/>
      </c>
      <c r="BK249" t="str">
        <f>IF(B249&lt;&gt;"",IF(COUNTIF(BK$3:BK248,B249)&gt;0,"",B249),"")</f>
        <v/>
      </c>
      <c r="BL249" t="str">
        <f>IF(C249&lt;&gt;"",IF(COUNTIF(BL$3:BL248,C249)&gt;0,"",C249),"")</f>
        <v/>
      </c>
      <c r="BM249" t="str">
        <f>IF(D249&lt;&gt;"",IF(COUNTIF(BM$3:BM248,D249)&gt;0,"",D249),"")</f>
        <v/>
      </c>
      <c r="BN249" t="str">
        <f>IF(E249&lt;&gt;"",IF(COUNTIF(BN$3:BN248,E249)&gt;0,"",E249),"")</f>
        <v/>
      </c>
      <c r="BO249" t="str">
        <f>IF(F249&lt;&gt;"",IF(COUNTIF(BO$3:BO248,F249)&gt;0,"",F249),"")</f>
        <v/>
      </c>
      <c r="BP249" t="str">
        <f>IF(G249&lt;&gt;"",IF(COUNTIF(BP$3:BP248,G249)&gt;0,"",G249),"")</f>
        <v/>
      </c>
      <c r="BQ249" t="str">
        <f>IF(H249&lt;&gt;"",IF(COUNTIF(BQ$3:BQ248,H249)&gt;0,"",H249),"")</f>
        <v/>
      </c>
    </row>
    <row r="250" spans="1:69" x14ac:dyDescent="0.2">
      <c r="A250" s="342" t="str">
        <f t="shared" si="78"/>
        <v/>
      </c>
      <c r="B250" s="345"/>
      <c r="C250" s="345"/>
      <c r="D250" s="345"/>
      <c r="E250" s="345"/>
      <c r="F250" s="345"/>
      <c r="G250" s="345"/>
      <c r="H250" s="345"/>
      <c r="I250" s="533"/>
      <c r="J250" s="516"/>
      <c r="K250" s="516"/>
      <c r="L250" s="531"/>
      <c r="M250" s="534"/>
      <c r="O250">
        <f t="shared" si="75"/>
        <v>248</v>
      </c>
      <c r="P250" s="375" t="str">
        <f t="shared" si="76"/>
        <v/>
      </c>
      <c r="Q250" s="375" t="str">
        <f t="shared" si="63"/>
        <v/>
      </c>
      <c r="R250" s="375" t="str">
        <f t="shared" si="64"/>
        <v/>
      </c>
      <c r="S250" s="375" t="str">
        <f t="shared" si="80"/>
        <v/>
      </c>
      <c r="T250" s="375" t="str">
        <f t="shared" si="65"/>
        <v/>
      </c>
      <c r="U250" s="375" t="str">
        <f t="shared" si="66"/>
        <v/>
      </c>
      <c r="V250" s="375" t="str">
        <f t="shared" si="67"/>
        <v/>
      </c>
      <c r="X250" t="str">
        <f>IF(AF250&lt;&gt;"",MAX(X$3:X249)+1,"")</f>
        <v/>
      </c>
      <c r="Y250" t="str">
        <f>IF(AG250&lt;&gt;"",MAX(Y$3:Y249)+1,"")</f>
        <v/>
      </c>
      <c r="Z250" t="str">
        <f>IF(AH250&lt;&gt;"",MAX(Z$3:Z249)+1,"")</f>
        <v/>
      </c>
      <c r="AA250" t="str">
        <f>IF(AI250&lt;&gt;"",MAX(AA$3:AA249)+1,"")</f>
        <v/>
      </c>
      <c r="AB250" t="str">
        <f>IF(AJ250&lt;&gt;"",MAX(AB$3:AB249)+1,"")</f>
        <v/>
      </c>
      <c r="AC250" t="str">
        <f>IF(AK250&lt;&gt;"",MAX(AC$3:AC249)+1,"")</f>
        <v/>
      </c>
      <c r="AD250" t="str">
        <f>IF(AL250&lt;&gt;"",MAX(AD$3:AD249)+1,"")</f>
        <v/>
      </c>
      <c r="AF250" t="str">
        <f>IF(B250="","",IF(COUNTIF(AF$3:$AI249,B250)=0,B250,""))</f>
        <v/>
      </c>
      <c r="AG250" t="str">
        <f>IF(C250&lt;&gt;"",IF(B250="","",IF($B250='Determinazione classe'!$D$55,IF(COUNTIF(AG$3:$AG249,$C250)=0,$C250,""),"")),"")</f>
        <v/>
      </c>
      <c r="AH250" t="str">
        <f>IF(D250&lt;&gt;"",IF(B250="","",IF(AND($B250='Determinazione classe'!$D$55,$C250='Determinazione classe'!$D$56),IF(COUNTIF(AH$3:AH249,$D250)=0,$D250,""),"")),"")</f>
        <v/>
      </c>
      <c r="AI250" t="str">
        <f>IF(E250&lt;&gt;"",IF(B250="","",IF(AND($B250='Determinazione classe'!$D$55,$C250='Determinazione classe'!$D$56,$D250='Determinazione classe'!$D$57),IF(COUNTIF(AI$3:AI249,$E250)=0,$E250,""),"")),"")</f>
        <v/>
      </c>
      <c r="AJ250" t="str">
        <f>IF(F250&lt;&gt;"",IF(B250="","",IF(AND($B250='Determinazione classe'!$D$55,$C250='Determinazione classe'!$D$56,$D250='Determinazione classe'!$D$57,$E250='Determinazione classe'!$D$58),IF(COUNTIF(AJ$3:AJ249,$F250)=0,$F250,""),"")),"")</f>
        <v/>
      </c>
      <c r="AK250" t="str">
        <f>IF(G250&lt;&gt;"",IF(B250="","",IF(AND($B250='Determinazione classe'!$D$55,$C250='Determinazione classe'!$D$56,$D250='Determinazione classe'!$D$57,$E250='Determinazione classe'!$D$58,$F250='Determinazione classe'!$D$59),IF(COUNTIF(AK$3:AK249,$G250)=0,$G250,""),"")),"")</f>
        <v/>
      </c>
      <c r="AL250" t="str">
        <f>IF(H250&lt;&gt;"",IF(B250="","",IF(AND($B250='Determinazione classe'!$D$55,$C250='Determinazione classe'!$D$56,$D250='Determinazione classe'!$D$57,$E250='Determinazione classe'!$D$58,$F250='Determinazione classe'!$D$59,$G250='Determinazione classe'!$D$60),IF(COUNTIF(AL$3:AL249,$H250)=0,$H250,""),"")),"")</f>
        <v/>
      </c>
      <c r="AR250">
        <f t="shared" si="77"/>
        <v>248</v>
      </c>
      <c r="AS250" s="375" t="str">
        <f t="shared" si="68"/>
        <v/>
      </c>
      <c r="AT250" s="375" t="str">
        <f t="shared" si="69"/>
        <v/>
      </c>
      <c r="AU250" s="375" t="str">
        <f t="shared" si="70"/>
        <v/>
      </c>
      <c r="AV250" s="375" t="str">
        <f t="shared" si="71"/>
        <v/>
      </c>
      <c r="AW250" s="375" t="str">
        <f t="shared" si="72"/>
        <v/>
      </c>
      <c r="AX250" s="375" t="str">
        <f t="shared" si="73"/>
        <v/>
      </c>
      <c r="AY250" s="375" t="str">
        <f t="shared" si="74"/>
        <v/>
      </c>
      <c r="BC250" t="str">
        <f>IF(BK250&lt;&gt;"",MAX(BC$3:BC249)+1,"")</f>
        <v/>
      </c>
      <c r="BD250" t="str">
        <f>IF(BL250&lt;&gt;"",MAX(BD$3:BD249)+1,"")</f>
        <v/>
      </c>
      <c r="BE250" t="str">
        <f>IF(BM250&lt;&gt;"",MAX(BE$3:BE249)+1,"")</f>
        <v/>
      </c>
      <c r="BF250" t="str">
        <f>IF(BN250&lt;&gt;"",MAX(BF$3:BF249)+1,"")</f>
        <v/>
      </c>
      <c r="BG250" t="str">
        <f>IF(BO250&lt;&gt;"",MAX(BG$3:BG249)+1,"")</f>
        <v/>
      </c>
      <c r="BH250" t="str">
        <f>IF(BP250&lt;&gt;"",MAX(BH$3:BH249)+1,"")</f>
        <v/>
      </c>
      <c r="BI250" t="str">
        <f>IF(BQ250&lt;&gt;"",MAX(BI$3:BI249)+1,"")</f>
        <v/>
      </c>
      <c r="BK250" t="str">
        <f>IF(B250&lt;&gt;"",IF(COUNTIF(BK$3:BK249,B250)&gt;0,"",B250),"")</f>
        <v/>
      </c>
      <c r="BL250" t="str">
        <f>IF(C250&lt;&gt;"",IF(COUNTIF(BL$3:BL249,C250)&gt;0,"",C250),"")</f>
        <v/>
      </c>
      <c r="BM250" t="str">
        <f>IF(D250&lt;&gt;"",IF(COUNTIF(BM$3:BM249,D250)&gt;0,"",D250),"")</f>
        <v/>
      </c>
      <c r="BN250" t="str">
        <f>IF(E250&lt;&gt;"",IF(COUNTIF(BN$3:BN249,E250)&gt;0,"",E250),"")</f>
        <v/>
      </c>
      <c r="BO250" t="str">
        <f>IF(F250&lt;&gt;"",IF(COUNTIF(BO$3:BO249,F250)&gt;0,"",F250),"")</f>
        <v/>
      </c>
      <c r="BP250" t="str">
        <f>IF(G250&lt;&gt;"",IF(COUNTIF(BP$3:BP249,G250)&gt;0,"",G250),"")</f>
        <v/>
      </c>
      <c r="BQ250" t="str">
        <f>IF(H250&lt;&gt;"",IF(COUNTIF(BQ$3:BQ249,H250)&gt;0,"",H250),"")</f>
        <v/>
      </c>
    </row>
    <row r="251" spans="1:69" x14ac:dyDescent="0.2">
      <c r="A251" s="342" t="str">
        <f t="shared" si="78"/>
        <v/>
      </c>
      <c r="B251" s="345"/>
      <c r="C251" s="345"/>
      <c r="D251" s="345"/>
      <c r="E251" s="345"/>
      <c r="F251" s="345"/>
      <c r="G251" s="345"/>
      <c r="H251" s="345"/>
      <c r="I251" s="533"/>
      <c r="J251" s="516"/>
      <c r="K251" s="516"/>
      <c r="L251" s="531"/>
      <c r="M251" s="534"/>
      <c r="O251">
        <f t="shared" si="75"/>
        <v>249</v>
      </c>
      <c r="P251" s="375" t="str">
        <f t="shared" si="76"/>
        <v/>
      </c>
      <c r="Q251" s="375" t="str">
        <f t="shared" si="63"/>
        <v/>
      </c>
      <c r="R251" s="375" t="str">
        <f t="shared" si="64"/>
        <v/>
      </c>
      <c r="S251" s="375" t="str">
        <f t="shared" si="80"/>
        <v/>
      </c>
      <c r="T251" s="375" t="str">
        <f t="shared" si="65"/>
        <v/>
      </c>
      <c r="U251" s="375" t="str">
        <f t="shared" si="66"/>
        <v/>
      </c>
      <c r="V251" s="375" t="str">
        <f t="shared" si="67"/>
        <v/>
      </c>
      <c r="X251" t="str">
        <f>IF(AF251&lt;&gt;"",MAX(X$3:X250)+1,"")</f>
        <v/>
      </c>
      <c r="Y251" t="str">
        <f>IF(AG251&lt;&gt;"",MAX(Y$3:Y250)+1,"")</f>
        <v/>
      </c>
      <c r="Z251" t="str">
        <f>IF(AH251&lt;&gt;"",MAX(Z$3:Z250)+1,"")</f>
        <v/>
      </c>
      <c r="AA251" t="str">
        <f>IF(AI251&lt;&gt;"",MAX(AA$3:AA250)+1,"")</f>
        <v/>
      </c>
      <c r="AB251" t="str">
        <f>IF(AJ251&lt;&gt;"",MAX(AB$3:AB250)+1,"")</f>
        <v/>
      </c>
      <c r="AC251" t="str">
        <f>IF(AK251&lt;&gt;"",MAX(AC$3:AC250)+1,"")</f>
        <v/>
      </c>
      <c r="AD251" t="str">
        <f>IF(AL251&lt;&gt;"",MAX(AD$3:AD250)+1,"")</f>
        <v/>
      </c>
      <c r="AF251" t="str">
        <f>IF(B251="","",IF(COUNTIF(AF$3:$AI250,B251)=0,B251,""))</f>
        <v/>
      </c>
      <c r="AG251" t="str">
        <f>IF(C251&lt;&gt;"",IF(B251="","",IF($B251='Determinazione classe'!$D$55,IF(COUNTIF(AG$3:$AG250,$C251)=0,$C251,""),"")),"")</f>
        <v/>
      </c>
      <c r="AH251" t="str">
        <f>IF(D251&lt;&gt;"",IF(B251="","",IF(AND($B251='Determinazione classe'!$D$55,$C251='Determinazione classe'!$D$56),IF(COUNTIF(AH$3:AH250,$D251)=0,$D251,""),"")),"")</f>
        <v/>
      </c>
      <c r="AI251" t="str">
        <f>IF(E251&lt;&gt;"",IF(B251="","",IF(AND($B251='Determinazione classe'!$D$55,$C251='Determinazione classe'!$D$56,$D251='Determinazione classe'!$D$57),IF(COUNTIF(AI$3:AI250,$E251)=0,$E251,""),"")),"")</f>
        <v/>
      </c>
      <c r="AJ251" t="str">
        <f>IF(F251&lt;&gt;"",IF(B251="","",IF(AND($B251='Determinazione classe'!$D$55,$C251='Determinazione classe'!$D$56,$D251='Determinazione classe'!$D$57,$E251='Determinazione classe'!$D$58),IF(COUNTIF(AJ$3:AJ250,$F251)=0,$F251,""),"")),"")</f>
        <v/>
      </c>
      <c r="AK251" t="str">
        <f>IF(G251&lt;&gt;"",IF(B251="","",IF(AND($B251='Determinazione classe'!$D$55,$C251='Determinazione classe'!$D$56,$D251='Determinazione classe'!$D$57,$E251='Determinazione classe'!$D$58,$F251='Determinazione classe'!$D$59),IF(COUNTIF(AK$3:AK250,$G251)=0,$G251,""),"")),"")</f>
        <v/>
      </c>
      <c r="AL251" t="str">
        <f>IF(H251&lt;&gt;"",IF(B251="","",IF(AND($B251='Determinazione classe'!$D$55,$C251='Determinazione classe'!$D$56,$D251='Determinazione classe'!$D$57,$E251='Determinazione classe'!$D$58,$F251='Determinazione classe'!$D$59,$G251='Determinazione classe'!$D$60),IF(COUNTIF(AL$3:AL250,$H251)=0,$H251,""),"")),"")</f>
        <v/>
      </c>
      <c r="AR251">
        <f t="shared" si="77"/>
        <v>249</v>
      </c>
      <c r="AS251" s="375" t="str">
        <f t="shared" si="68"/>
        <v/>
      </c>
      <c r="AT251" s="375" t="str">
        <f t="shared" si="69"/>
        <v/>
      </c>
      <c r="AU251" s="375" t="str">
        <f t="shared" si="70"/>
        <v/>
      </c>
      <c r="AV251" s="375" t="str">
        <f t="shared" si="71"/>
        <v/>
      </c>
      <c r="AW251" s="375" t="str">
        <f t="shared" si="72"/>
        <v/>
      </c>
      <c r="AX251" s="375" t="str">
        <f t="shared" si="73"/>
        <v/>
      </c>
      <c r="AY251" s="375" t="str">
        <f t="shared" si="74"/>
        <v/>
      </c>
      <c r="BC251" t="str">
        <f>IF(BK251&lt;&gt;"",MAX(BC$3:BC250)+1,"")</f>
        <v/>
      </c>
      <c r="BD251" t="str">
        <f>IF(BL251&lt;&gt;"",MAX(BD$3:BD250)+1,"")</f>
        <v/>
      </c>
      <c r="BE251" t="str">
        <f>IF(BM251&lt;&gt;"",MAX(BE$3:BE250)+1,"")</f>
        <v/>
      </c>
      <c r="BF251" t="str">
        <f>IF(BN251&lt;&gt;"",MAX(BF$3:BF250)+1,"")</f>
        <v/>
      </c>
      <c r="BG251" t="str">
        <f>IF(BO251&lt;&gt;"",MAX(BG$3:BG250)+1,"")</f>
        <v/>
      </c>
      <c r="BH251" t="str">
        <f>IF(BP251&lt;&gt;"",MAX(BH$3:BH250)+1,"")</f>
        <v/>
      </c>
      <c r="BI251" t="str">
        <f>IF(BQ251&lt;&gt;"",MAX(BI$3:BI250)+1,"")</f>
        <v/>
      </c>
      <c r="BK251" t="str">
        <f>IF(B251&lt;&gt;"",IF(COUNTIF(BK$3:BK250,B251)&gt;0,"",B251),"")</f>
        <v/>
      </c>
      <c r="BL251" t="str">
        <f>IF(C251&lt;&gt;"",IF(COUNTIF(BL$3:BL250,C251)&gt;0,"",C251),"")</f>
        <v/>
      </c>
      <c r="BM251" t="str">
        <f>IF(D251&lt;&gt;"",IF(COUNTIF(BM$3:BM250,D251)&gt;0,"",D251),"")</f>
        <v/>
      </c>
      <c r="BN251" t="str">
        <f>IF(E251&lt;&gt;"",IF(COUNTIF(BN$3:BN250,E251)&gt;0,"",E251),"")</f>
        <v/>
      </c>
      <c r="BO251" t="str">
        <f>IF(F251&lt;&gt;"",IF(COUNTIF(BO$3:BO250,F251)&gt;0,"",F251),"")</f>
        <v/>
      </c>
      <c r="BP251" t="str">
        <f>IF(G251&lt;&gt;"",IF(COUNTIF(BP$3:BP250,G251)&gt;0,"",G251),"")</f>
        <v/>
      </c>
      <c r="BQ251" t="str">
        <f>IF(H251&lt;&gt;"",IF(COUNTIF(BQ$3:BQ250,H251)&gt;0,"",H251),"")</f>
        <v/>
      </c>
    </row>
    <row r="252" spans="1:69" x14ac:dyDescent="0.2">
      <c r="A252" s="342" t="str">
        <f t="shared" si="78"/>
        <v/>
      </c>
      <c r="B252" s="345"/>
      <c r="C252" s="345"/>
      <c r="D252" s="345"/>
      <c r="E252" s="345"/>
      <c r="F252" s="345"/>
      <c r="G252" s="345"/>
      <c r="H252" s="345"/>
      <c r="I252" s="533"/>
      <c r="J252" s="516"/>
      <c r="K252" s="516"/>
      <c r="L252" s="531"/>
      <c r="M252" s="534"/>
      <c r="O252">
        <f t="shared" si="75"/>
        <v>250</v>
      </c>
      <c r="P252" s="375" t="str">
        <f t="shared" si="76"/>
        <v/>
      </c>
      <c r="Q252" s="375" t="str">
        <f t="shared" si="63"/>
        <v/>
      </c>
      <c r="R252" s="375" t="str">
        <f t="shared" si="64"/>
        <v/>
      </c>
      <c r="S252" s="375" t="str">
        <f t="shared" si="80"/>
        <v/>
      </c>
      <c r="T252" s="375" t="str">
        <f t="shared" si="65"/>
        <v/>
      </c>
      <c r="U252" s="375" t="str">
        <f t="shared" si="66"/>
        <v/>
      </c>
      <c r="V252" s="375" t="str">
        <f t="shared" si="67"/>
        <v/>
      </c>
      <c r="X252" t="str">
        <f>IF(AF252&lt;&gt;"",MAX(X$3:X251)+1,"")</f>
        <v/>
      </c>
      <c r="Y252" t="str">
        <f>IF(AG252&lt;&gt;"",MAX(Y$3:Y251)+1,"")</f>
        <v/>
      </c>
      <c r="Z252" t="str">
        <f>IF(AH252&lt;&gt;"",MAX(Z$3:Z251)+1,"")</f>
        <v/>
      </c>
      <c r="AA252" t="str">
        <f>IF(AI252&lt;&gt;"",MAX(AA$3:AA251)+1,"")</f>
        <v/>
      </c>
      <c r="AB252" t="str">
        <f>IF(AJ252&lt;&gt;"",MAX(AB$3:AB251)+1,"")</f>
        <v/>
      </c>
      <c r="AC252" t="str">
        <f>IF(AK252&lt;&gt;"",MAX(AC$3:AC251)+1,"")</f>
        <v/>
      </c>
      <c r="AD252" t="str">
        <f>IF(AL252&lt;&gt;"",MAX(AD$3:AD251)+1,"")</f>
        <v/>
      </c>
      <c r="AF252" t="str">
        <f>IF(B252="","",IF(COUNTIF(AF$3:$AI251,B252)=0,B252,""))</f>
        <v/>
      </c>
      <c r="AG252" t="str">
        <f>IF(C252&lt;&gt;"",IF(B252="","",IF($B252='Determinazione classe'!$D$55,IF(COUNTIF(AG$3:$AG251,$C252)=0,$C252,""),"")),"")</f>
        <v/>
      </c>
      <c r="AH252" t="str">
        <f>IF(D252&lt;&gt;"",IF(B252="","",IF(AND($B252='Determinazione classe'!$D$55,$C252='Determinazione classe'!$D$56),IF(COUNTIF(AH$3:AH251,$D252)=0,$D252,""),"")),"")</f>
        <v/>
      </c>
      <c r="AI252" t="str">
        <f>IF(E252&lt;&gt;"",IF(B252="","",IF(AND($B252='Determinazione classe'!$D$55,$C252='Determinazione classe'!$D$56,$D252='Determinazione classe'!$D$57),IF(COUNTIF(AI$3:AI251,$E252)=0,$E252,""),"")),"")</f>
        <v/>
      </c>
      <c r="AJ252" t="str">
        <f>IF(F252&lt;&gt;"",IF(B252="","",IF(AND($B252='Determinazione classe'!$D$55,$C252='Determinazione classe'!$D$56,$D252='Determinazione classe'!$D$57,$E252='Determinazione classe'!$D$58),IF(COUNTIF(AJ$3:AJ251,$F252)=0,$F252,""),"")),"")</f>
        <v/>
      </c>
      <c r="AK252" t="str">
        <f>IF(G252&lt;&gt;"",IF(B252="","",IF(AND($B252='Determinazione classe'!$D$55,$C252='Determinazione classe'!$D$56,$D252='Determinazione classe'!$D$57,$E252='Determinazione classe'!$D$58,$F252='Determinazione classe'!$D$59),IF(COUNTIF(AK$3:AK251,$G252)=0,$G252,""),"")),"")</f>
        <v/>
      </c>
      <c r="AL252" t="str">
        <f>IF(H252&lt;&gt;"",IF(B252="","",IF(AND($B252='Determinazione classe'!$D$55,$C252='Determinazione classe'!$D$56,$D252='Determinazione classe'!$D$57,$E252='Determinazione classe'!$D$58,$F252='Determinazione classe'!$D$59,$G252='Determinazione classe'!$D$60),IF(COUNTIF(AL$3:AL251,$H252)=0,$H252,""),"")),"")</f>
        <v/>
      </c>
      <c r="AR252">
        <f t="shared" si="77"/>
        <v>250</v>
      </c>
      <c r="AS252" s="375" t="str">
        <f t="shared" si="68"/>
        <v/>
      </c>
      <c r="AT252" s="375" t="str">
        <f t="shared" si="69"/>
        <v/>
      </c>
      <c r="AU252" s="375" t="str">
        <f t="shared" si="70"/>
        <v/>
      </c>
      <c r="AV252" s="375" t="str">
        <f t="shared" si="71"/>
        <v/>
      </c>
      <c r="AW252" s="375" t="str">
        <f t="shared" si="72"/>
        <v/>
      </c>
      <c r="AX252" s="375" t="str">
        <f t="shared" si="73"/>
        <v/>
      </c>
      <c r="AY252" s="375" t="str">
        <f t="shared" si="74"/>
        <v/>
      </c>
      <c r="BC252" t="str">
        <f>IF(BK252&lt;&gt;"",MAX(BC$3:BC251)+1,"")</f>
        <v/>
      </c>
      <c r="BD252" t="str">
        <f>IF(BL252&lt;&gt;"",MAX(BD$3:BD251)+1,"")</f>
        <v/>
      </c>
      <c r="BE252" t="str">
        <f>IF(BM252&lt;&gt;"",MAX(BE$3:BE251)+1,"")</f>
        <v/>
      </c>
      <c r="BF252" t="str">
        <f>IF(BN252&lt;&gt;"",MAX(BF$3:BF251)+1,"")</f>
        <v/>
      </c>
      <c r="BG252" t="str">
        <f>IF(BO252&lt;&gt;"",MAX(BG$3:BG251)+1,"")</f>
        <v/>
      </c>
      <c r="BH252" t="str">
        <f>IF(BP252&lt;&gt;"",MAX(BH$3:BH251)+1,"")</f>
        <v/>
      </c>
      <c r="BI252" t="str">
        <f>IF(BQ252&lt;&gt;"",MAX(BI$3:BI251)+1,"")</f>
        <v/>
      </c>
      <c r="BK252" t="str">
        <f>IF(B252&lt;&gt;"",IF(COUNTIF(BK$3:BK251,B252)&gt;0,"",B252),"")</f>
        <v/>
      </c>
      <c r="BL252" t="str">
        <f>IF(C252&lt;&gt;"",IF(COUNTIF(BL$3:BL251,C252)&gt;0,"",C252),"")</f>
        <v/>
      </c>
      <c r="BM252" t="str">
        <f>IF(D252&lt;&gt;"",IF(COUNTIF(BM$3:BM251,D252)&gt;0,"",D252),"")</f>
        <v/>
      </c>
      <c r="BN252" t="str">
        <f>IF(E252&lt;&gt;"",IF(COUNTIF(BN$3:BN251,E252)&gt;0,"",E252),"")</f>
        <v/>
      </c>
      <c r="BO252" t="str">
        <f>IF(F252&lt;&gt;"",IF(COUNTIF(BO$3:BO251,F252)&gt;0,"",F252),"")</f>
        <v/>
      </c>
      <c r="BP252" t="str">
        <f>IF(G252&lt;&gt;"",IF(COUNTIF(BP$3:BP251,G252)&gt;0,"",G252),"")</f>
        <v/>
      </c>
      <c r="BQ252" t="str">
        <f>IF(H252&lt;&gt;"",IF(COUNTIF(BQ$3:BQ251,H252)&gt;0,"",H252),"")</f>
        <v/>
      </c>
    </row>
    <row r="253" spans="1:69" x14ac:dyDescent="0.2">
      <c r="A253" s="342" t="str">
        <f t="shared" si="78"/>
        <v/>
      </c>
      <c r="B253" s="345"/>
      <c r="C253" s="345"/>
      <c r="D253" s="345"/>
      <c r="E253" s="345"/>
      <c r="F253" s="345"/>
      <c r="G253" s="345"/>
      <c r="H253" s="345"/>
      <c r="I253" s="533"/>
      <c r="J253" s="516"/>
      <c r="K253" s="516"/>
      <c r="L253" s="531"/>
      <c r="M253" s="534"/>
      <c r="O253">
        <f t="shared" si="75"/>
        <v>251</v>
      </c>
      <c r="P253" s="375" t="str">
        <f t="shared" si="76"/>
        <v/>
      </c>
      <c r="Q253" s="375" t="str">
        <f t="shared" si="63"/>
        <v/>
      </c>
      <c r="R253" s="375" t="str">
        <f t="shared" si="64"/>
        <v/>
      </c>
      <c r="S253" s="375" t="str">
        <f t="shared" si="80"/>
        <v/>
      </c>
      <c r="T253" s="375" t="str">
        <f t="shared" si="65"/>
        <v/>
      </c>
      <c r="U253" s="375" t="str">
        <f t="shared" si="66"/>
        <v/>
      </c>
      <c r="V253" s="375" t="str">
        <f t="shared" si="67"/>
        <v/>
      </c>
      <c r="X253" t="str">
        <f>IF(AF253&lt;&gt;"",MAX(X$3:X252)+1,"")</f>
        <v/>
      </c>
      <c r="Y253" t="str">
        <f>IF(AG253&lt;&gt;"",MAX(Y$3:Y252)+1,"")</f>
        <v/>
      </c>
      <c r="Z253" t="str">
        <f>IF(AH253&lt;&gt;"",MAX(Z$3:Z252)+1,"")</f>
        <v/>
      </c>
      <c r="AA253" t="str">
        <f>IF(AI253&lt;&gt;"",MAX(AA$3:AA252)+1,"")</f>
        <v/>
      </c>
      <c r="AB253" t="str">
        <f>IF(AJ253&lt;&gt;"",MAX(AB$3:AB252)+1,"")</f>
        <v/>
      </c>
      <c r="AC253" t="str">
        <f>IF(AK253&lt;&gt;"",MAX(AC$3:AC252)+1,"")</f>
        <v/>
      </c>
      <c r="AD253" t="str">
        <f>IF(AL253&lt;&gt;"",MAX(AD$3:AD252)+1,"")</f>
        <v/>
      </c>
      <c r="AF253" t="str">
        <f>IF(B253="","",IF(COUNTIF(AF$3:$AI252,B253)=0,B253,""))</f>
        <v/>
      </c>
      <c r="AG253" t="str">
        <f>IF(C253&lt;&gt;"",IF(B253="","",IF($B253='Determinazione classe'!$D$55,IF(COUNTIF(AG$3:$AG252,$C253)=0,$C253,""),"")),"")</f>
        <v/>
      </c>
      <c r="AH253" t="str">
        <f>IF(D253&lt;&gt;"",IF(B253="","",IF(AND($B253='Determinazione classe'!$D$55,$C253='Determinazione classe'!$D$56),IF(COUNTIF(AH$3:AH252,$D253)=0,$D253,""),"")),"")</f>
        <v/>
      </c>
      <c r="AI253" t="str">
        <f>IF(E253&lt;&gt;"",IF(B253="","",IF(AND($B253='Determinazione classe'!$D$55,$C253='Determinazione classe'!$D$56,$D253='Determinazione classe'!$D$57),IF(COUNTIF(AI$3:AI252,$E253)=0,$E253,""),"")),"")</f>
        <v/>
      </c>
      <c r="AJ253" t="str">
        <f>IF(F253&lt;&gt;"",IF(B253="","",IF(AND($B253='Determinazione classe'!$D$55,$C253='Determinazione classe'!$D$56,$D253='Determinazione classe'!$D$57,$E253='Determinazione classe'!$D$58),IF(COUNTIF(AJ$3:AJ252,$F253)=0,$F253,""),"")),"")</f>
        <v/>
      </c>
      <c r="AK253" t="str">
        <f>IF(G253&lt;&gt;"",IF(B253="","",IF(AND($B253='Determinazione classe'!$D$55,$C253='Determinazione classe'!$D$56,$D253='Determinazione classe'!$D$57,$E253='Determinazione classe'!$D$58,$F253='Determinazione classe'!$D$59),IF(COUNTIF(AK$3:AK252,$G253)=0,$G253,""),"")),"")</f>
        <v/>
      </c>
      <c r="AL253" t="str">
        <f>IF(H253&lt;&gt;"",IF(B253="","",IF(AND($B253='Determinazione classe'!$D$55,$C253='Determinazione classe'!$D$56,$D253='Determinazione classe'!$D$57,$E253='Determinazione classe'!$D$58,$F253='Determinazione classe'!$D$59,$G253='Determinazione classe'!$D$60),IF(COUNTIF(AL$3:AL252,$H253)=0,$H253,""),"")),"")</f>
        <v/>
      </c>
      <c r="AR253">
        <f t="shared" si="77"/>
        <v>251</v>
      </c>
      <c r="AS253" s="375" t="str">
        <f t="shared" si="68"/>
        <v/>
      </c>
      <c r="AT253" s="375" t="str">
        <f t="shared" si="69"/>
        <v/>
      </c>
      <c r="AU253" s="375" t="str">
        <f t="shared" si="70"/>
        <v/>
      </c>
      <c r="AV253" s="375" t="str">
        <f t="shared" si="71"/>
        <v/>
      </c>
      <c r="AW253" s="375" t="str">
        <f t="shared" si="72"/>
        <v/>
      </c>
      <c r="AX253" s="375" t="str">
        <f t="shared" si="73"/>
        <v/>
      </c>
      <c r="AY253" s="375" t="str">
        <f t="shared" si="74"/>
        <v/>
      </c>
      <c r="BC253" t="str">
        <f>IF(BK253&lt;&gt;"",MAX(BC$3:BC252)+1,"")</f>
        <v/>
      </c>
      <c r="BD253" t="str">
        <f>IF(BL253&lt;&gt;"",MAX(BD$3:BD252)+1,"")</f>
        <v/>
      </c>
      <c r="BE253" t="str">
        <f>IF(BM253&lt;&gt;"",MAX(BE$3:BE252)+1,"")</f>
        <v/>
      </c>
      <c r="BF253" t="str">
        <f>IF(BN253&lt;&gt;"",MAX(BF$3:BF252)+1,"")</f>
        <v/>
      </c>
      <c r="BG253" t="str">
        <f>IF(BO253&lt;&gt;"",MAX(BG$3:BG252)+1,"")</f>
        <v/>
      </c>
      <c r="BH253" t="str">
        <f>IF(BP253&lt;&gt;"",MAX(BH$3:BH252)+1,"")</f>
        <v/>
      </c>
      <c r="BI253" t="str">
        <f>IF(BQ253&lt;&gt;"",MAX(BI$3:BI252)+1,"")</f>
        <v/>
      </c>
      <c r="BK253" t="str">
        <f>IF(B253&lt;&gt;"",IF(COUNTIF(BK$3:BK252,B253)&gt;0,"",B253),"")</f>
        <v/>
      </c>
      <c r="BL253" t="str">
        <f>IF(C253&lt;&gt;"",IF(COUNTIF(BL$3:BL252,C253)&gt;0,"",C253),"")</f>
        <v/>
      </c>
      <c r="BM253" t="str">
        <f>IF(D253&lt;&gt;"",IF(COUNTIF(BM$3:BM252,D253)&gt;0,"",D253),"")</f>
        <v/>
      </c>
      <c r="BN253" t="str">
        <f>IF(E253&lt;&gt;"",IF(COUNTIF(BN$3:BN252,E253)&gt;0,"",E253),"")</f>
        <v/>
      </c>
      <c r="BO253" t="str">
        <f>IF(F253&lt;&gt;"",IF(COUNTIF(BO$3:BO252,F253)&gt;0,"",F253),"")</f>
        <v/>
      </c>
      <c r="BP253" t="str">
        <f>IF(G253&lt;&gt;"",IF(COUNTIF(BP$3:BP252,G253)&gt;0,"",G253),"")</f>
        <v/>
      </c>
      <c r="BQ253" t="str">
        <f>IF(H253&lt;&gt;"",IF(COUNTIF(BQ$3:BQ252,H253)&gt;0,"",H253),"")</f>
        <v/>
      </c>
    </row>
    <row r="254" spans="1:69" x14ac:dyDescent="0.2">
      <c r="A254" s="342" t="str">
        <f t="shared" si="78"/>
        <v/>
      </c>
      <c r="B254" s="345"/>
      <c r="C254" s="345"/>
      <c r="D254" s="345"/>
      <c r="E254" s="345"/>
      <c r="F254" s="345"/>
      <c r="G254" s="345"/>
      <c r="H254" s="345"/>
      <c r="I254" s="533"/>
      <c r="J254" s="516"/>
      <c r="K254" s="516"/>
      <c r="L254" s="531"/>
      <c r="M254" s="534"/>
      <c r="O254">
        <f t="shared" si="75"/>
        <v>252</v>
      </c>
      <c r="P254" s="375" t="str">
        <f t="shared" si="76"/>
        <v/>
      </c>
      <c r="Q254" s="375" t="str">
        <f t="shared" si="63"/>
        <v/>
      </c>
      <c r="R254" s="375" t="str">
        <f t="shared" si="64"/>
        <v/>
      </c>
      <c r="S254" s="375" t="str">
        <f t="shared" si="80"/>
        <v/>
      </c>
      <c r="T254" s="375" t="str">
        <f t="shared" si="65"/>
        <v/>
      </c>
      <c r="U254" s="375" t="str">
        <f t="shared" si="66"/>
        <v/>
      </c>
      <c r="V254" s="375" t="str">
        <f t="shared" si="67"/>
        <v/>
      </c>
      <c r="X254" t="str">
        <f>IF(AF254&lt;&gt;"",MAX(X$3:X253)+1,"")</f>
        <v/>
      </c>
      <c r="Y254" t="str">
        <f>IF(AG254&lt;&gt;"",MAX(Y$3:Y253)+1,"")</f>
        <v/>
      </c>
      <c r="Z254" t="str">
        <f>IF(AH254&lt;&gt;"",MAX(Z$3:Z253)+1,"")</f>
        <v/>
      </c>
      <c r="AA254" t="str">
        <f>IF(AI254&lt;&gt;"",MAX(AA$3:AA253)+1,"")</f>
        <v/>
      </c>
      <c r="AB254" t="str">
        <f>IF(AJ254&lt;&gt;"",MAX(AB$3:AB253)+1,"")</f>
        <v/>
      </c>
      <c r="AC254" t="str">
        <f>IF(AK254&lt;&gt;"",MAX(AC$3:AC253)+1,"")</f>
        <v/>
      </c>
      <c r="AD254" t="str">
        <f>IF(AL254&lt;&gt;"",MAX(AD$3:AD253)+1,"")</f>
        <v/>
      </c>
      <c r="AF254" t="str">
        <f>IF(B254="","",IF(COUNTIF(AF$3:$AI253,B254)=0,B254,""))</f>
        <v/>
      </c>
      <c r="AG254" t="str">
        <f>IF(C254&lt;&gt;"",IF(B254="","",IF($B254='Determinazione classe'!$D$55,IF(COUNTIF(AG$3:$AG253,$C254)=0,$C254,""),"")),"")</f>
        <v/>
      </c>
      <c r="AH254" t="str">
        <f>IF(D254&lt;&gt;"",IF(B254="","",IF(AND($B254='Determinazione classe'!$D$55,$C254='Determinazione classe'!$D$56),IF(COUNTIF(AH$3:AH253,$D254)=0,$D254,""),"")),"")</f>
        <v/>
      </c>
      <c r="AI254" t="str">
        <f>IF(E254&lt;&gt;"",IF(B254="","",IF(AND($B254='Determinazione classe'!$D$55,$C254='Determinazione classe'!$D$56,$D254='Determinazione classe'!$D$57),IF(COUNTIF(AI$3:AI253,$E254)=0,$E254,""),"")),"")</f>
        <v/>
      </c>
      <c r="AJ254" t="str">
        <f>IF(F254&lt;&gt;"",IF(B254="","",IF(AND($B254='Determinazione classe'!$D$55,$C254='Determinazione classe'!$D$56,$D254='Determinazione classe'!$D$57,$E254='Determinazione classe'!$D$58),IF(COUNTIF(AJ$3:AJ253,$F254)=0,$F254,""),"")),"")</f>
        <v/>
      </c>
      <c r="AK254" t="str">
        <f>IF(G254&lt;&gt;"",IF(B254="","",IF(AND($B254='Determinazione classe'!$D$55,$C254='Determinazione classe'!$D$56,$D254='Determinazione classe'!$D$57,$E254='Determinazione classe'!$D$58,$F254='Determinazione classe'!$D$59),IF(COUNTIF(AK$3:AK253,$G254)=0,$G254,""),"")),"")</f>
        <v/>
      </c>
      <c r="AL254" t="str">
        <f>IF(H254&lt;&gt;"",IF(B254="","",IF(AND($B254='Determinazione classe'!$D$55,$C254='Determinazione classe'!$D$56,$D254='Determinazione classe'!$D$57,$E254='Determinazione classe'!$D$58,$F254='Determinazione classe'!$D$59,$G254='Determinazione classe'!$D$60),IF(COUNTIF(AL$3:AL253,$H254)=0,$H254,""),"")),"")</f>
        <v/>
      </c>
      <c r="AR254">
        <f t="shared" si="77"/>
        <v>252</v>
      </c>
      <c r="AS254" s="375" t="str">
        <f t="shared" si="68"/>
        <v/>
      </c>
      <c r="AT254" s="375" t="str">
        <f t="shared" si="69"/>
        <v/>
      </c>
      <c r="AU254" s="375" t="str">
        <f t="shared" si="70"/>
        <v/>
      </c>
      <c r="AV254" s="375" t="str">
        <f t="shared" si="71"/>
        <v/>
      </c>
      <c r="AW254" s="375" t="str">
        <f t="shared" si="72"/>
        <v/>
      </c>
      <c r="AX254" s="375" t="str">
        <f t="shared" si="73"/>
        <v/>
      </c>
      <c r="AY254" s="375" t="str">
        <f t="shared" si="74"/>
        <v/>
      </c>
      <c r="BC254" t="str">
        <f>IF(BK254&lt;&gt;"",MAX(BC$3:BC253)+1,"")</f>
        <v/>
      </c>
      <c r="BD254" t="str">
        <f>IF(BL254&lt;&gt;"",MAX(BD$3:BD253)+1,"")</f>
        <v/>
      </c>
      <c r="BE254" t="str">
        <f>IF(BM254&lt;&gt;"",MAX(BE$3:BE253)+1,"")</f>
        <v/>
      </c>
      <c r="BF254" t="str">
        <f>IF(BN254&lt;&gt;"",MAX(BF$3:BF253)+1,"")</f>
        <v/>
      </c>
      <c r="BG254" t="str">
        <f>IF(BO254&lt;&gt;"",MAX(BG$3:BG253)+1,"")</f>
        <v/>
      </c>
      <c r="BH254" t="str">
        <f>IF(BP254&lt;&gt;"",MAX(BH$3:BH253)+1,"")</f>
        <v/>
      </c>
      <c r="BI254" t="str">
        <f>IF(BQ254&lt;&gt;"",MAX(BI$3:BI253)+1,"")</f>
        <v/>
      </c>
      <c r="BK254" t="str">
        <f>IF(B254&lt;&gt;"",IF(COUNTIF(BK$3:BK253,B254)&gt;0,"",B254),"")</f>
        <v/>
      </c>
      <c r="BL254" t="str">
        <f>IF(C254&lt;&gt;"",IF(COUNTIF(BL$3:BL253,C254)&gt;0,"",C254),"")</f>
        <v/>
      </c>
      <c r="BM254" t="str">
        <f>IF(D254&lt;&gt;"",IF(COUNTIF(BM$3:BM253,D254)&gt;0,"",D254),"")</f>
        <v/>
      </c>
      <c r="BN254" t="str">
        <f>IF(E254&lt;&gt;"",IF(COUNTIF(BN$3:BN253,E254)&gt;0,"",E254),"")</f>
        <v/>
      </c>
      <c r="BO254" t="str">
        <f>IF(F254&lt;&gt;"",IF(COUNTIF(BO$3:BO253,F254)&gt;0,"",F254),"")</f>
        <v/>
      </c>
      <c r="BP254" t="str">
        <f>IF(G254&lt;&gt;"",IF(COUNTIF(BP$3:BP253,G254)&gt;0,"",G254),"")</f>
        <v/>
      </c>
      <c r="BQ254" t="str">
        <f>IF(H254&lt;&gt;"",IF(COUNTIF(BQ$3:BQ253,H254)&gt;0,"",H254),"")</f>
        <v/>
      </c>
    </row>
    <row r="255" spans="1:69" x14ac:dyDescent="0.2">
      <c r="A255" s="342" t="str">
        <f t="shared" si="78"/>
        <v/>
      </c>
      <c r="B255" s="345"/>
      <c r="C255" s="345"/>
      <c r="D255" s="345"/>
      <c r="E255" s="345"/>
      <c r="F255" s="345"/>
      <c r="G255" s="345"/>
      <c r="H255" s="345"/>
      <c r="I255" s="533"/>
      <c r="J255" s="516"/>
      <c r="K255" s="516"/>
      <c r="L255" s="531"/>
      <c r="M255" s="534"/>
      <c r="O255">
        <f t="shared" si="75"/>
        <v>253</v>
      </c>
      <c r="P255" s="375" t="str">
        <f t="shared" si="76"/>
        <v/>
      </c>
      <c r="Q255" s="375" t="str">
        <f t="shared" si="63"/>
        <v/>
      </c>
      <c r="R255" s="375" t="str">
        <f t="shared" si="64"/>
        <v/>
      </c>
      <c r="S255" s="375" t="str">
        <f t="shared" si="80"/>
        <v/>
      </c>
      <c r="T255" s="375" t="str">
        <f t="shared" si="65"/>
        <v/>
      </c>
      <c r="U255" s="375" t="str">
        <f t="shared" si="66"/>
        <v/>
      </c>
      <c r="V255" s="375" t="str">
        <f t="shared" si="67"/>
        <v/>
      </c>
      <c r="X255" t="str">
        <f>IF(AF255&lt;&gt;"",MAX(X$3:X254)+1,"")</f>
        <v/>
      </c>
      <c r="Y255" t="str">
        <f>IF(AG255&lt;&gt;"",MAX(Y$3:Y254)+1,"")</f>
        <v/>
      </c>
      <c r="Z255" t="str">
        <f>IF(AH255&lt;&gt;"",MAX(Z$3:Z254)+1,"")</f>
        <v/>
      </c>
      <c r="AA255" t="str">
        <f>IF(AI255&lt;&gt;"",MAX(AA$3:AA254)+1,"")</f>
        <v/>
      </c>
      <c r="AB255" t="str">
        <f>IF(AJ255&lt;&gt;"",MAX(AB$3:AB254)+1,"")</f>
        <v/>
      </c>
      <c r="AC255" t="str">
        <f>IF(AK255&lt;&gt;"",MAX(AC$3:AC254)+1,"")</f>
        <v/>
      </c>
      <c r="AD255" t="str">
        <f>IF(AL255&lt;&gt;"",MAX(AD$3:AD254)+1,"")</f>
        <v/>
      </c>
      <c r="AF255" t="str">
        <f>IF(B255="","",IF(COUNTIF(AF$3:$AI254,B255)=0,B255,""))</f>
        <v/>
      </c>
      <c r="AG255" t="str">
        <f>IF(C255&lt;&gt;"",IF(B255="","",IF($B255='Determinazione classe'!$D$55,IF(COUNTIF(AG$3:$AG254,$C255)=0,$C255,""),"")),"")</f>
        <v/>
      </c>
      <c r="AH255" t="str">
        <f>IF(D255&lt;&gt;"",IF(B255="","",IF(AND($B255='Determinazione classe'!$D$55,$C255='Determinazione classe'!$D$56),IF(COUNTIF(AH$3:AH254,$D255)=0,$D255,""),"")),"")</f>
        <v/>
      </c>
      <c r="AI255" t="str">
        <f>IF(E255&lt;&gt;"",IF(B255="","",IF(AND($B255='Determinazione classe'!$D$55,$C255='Determinazione classe'!$D$56,$D255='Determinazione classe'!$D$57),IF(COUNTIF(AI$3:AI254,$E255)=0,$E255,""),"")),"")</f>
        <v/>
      </c>
      <c r="AJ255" t="str">
        <f>IF(F255&lt;&gt;"",IF(B255="","",IF(AND($B255='Determinazione classe'!$D$55,$C255='Determinazione classe'!$D$56,$D255='Determinazione classe'!$D$57,$E255='Determinazione classe'!$D$58),IF(COUNTIF(AJ$3:AJ254,$F255)=0,$F255,""),"")),"")</f>
        <v/>
      </c>
      <c r="AK255" t="str">
        <f>IF(G255&lt;&gt;"",IF(B255="","",IF(AND($B255='Determinazione classe'!$D$55,$C255='Determinazione classe'!$D$56,$D255='Determinazione classe'!$D$57,$E255='Determinazione classe'!$D$58,$F255='Determinazione classe'!$D$59),IF(COUNTIF(AK$3:AK254,$G255)=0,$G255,""),"")),"")</f>
        <v/>
      </c>
      <c r="AL255" t="str">
        <f>IF(H255&lt;&gt;"",IF(B255="","",IF(AND($B255='Determinazione classe'!$D$55,$C255='Determinazione classe'!$D$56,$D255='Determinazione classe'!$D$57,$E255='Determinazione classe'!$D$58,$F255='Determinazione classe'!$D$59,$G255='Determinazione classe'!$D$60),IF(COUNTIF(AL$3:AL254,$H255)=0,$H255,""),"")),"")</f>
        <v/>
      </c>
      <c r="AR255">
        <f t="shared" si="77"/>
        <v>253</v>
      </c>
      <c r="AS255" s="375" t="str">
        <f t="shared" si="68"/>
        <v/>
      </c>
      <c r="AT255" s="375" t="str">
        <f t="shared" si="69"/>
        <v/>
      </c>
      <c r="AU255" s="375" t="str">
        <f t="shared" si="70"/>
        <v/>
      </c>
      <c r="AV255" s="375" t="str">
        <f t="shared" si="71"/>
        <v/>
      </c>
      <c r="AW255" s="375" t="str">
        <f t="shared" si="72"/>
        <v/>
      </c>
      <c r="AX255" s="375" t="str">
        <f t="shared" si="73"/>
        <v/>
      </c>
      <c r="AY255" s="375" t="str">
        <f t="shared" si="74"/>
        <v/>
      </c>
      <c r="BC255" t="str">
        <f>IF(BK255&lt;&gt;"",MAX(BC$3:BC254)+1,"")</f>
        <v/>
      </c>
      <c r="BD255" t="str">
        <f>IF(BL255&lt;&gt;"",MAX(BD$3:BD254)+1,"")</f>
        <v/>
      </c>
      <c r="BE255" t="str">
        <f>IF(BM255&lt;&gt;"",MAX(BE$3:BE254)+1,"")</f>
        <v/>
      </c>
      <c r="BF255" t="str">
        <f>IF(BN255&lt;&gt;"",MAX(BF$3:BF254)+1,"")</f>
        <v/>
      </c>
      <c r="BG255" t="str">
        <f>IF(BO255&lt;&gt;"",MAX(BG$3:BG254)+1,"")</f>
        <v/>
      </c>
      <c r="BH255" t="str">
        <f>IF(BP255&lt;&gt;"",MAX(BH$3:BH254)+1,"")</f>
        <v/>
      </c>
      <c r="BI255" t="str">
        <f>IF(BQ255&lt;&gt;"",MAX(BI$3:BI254)+1,"")</f>
        <v/>
      </c>
      <c r="BK255" t="str">
        <f>IF(B255&lt;&gt;"",IF(COUNTIF(BK$3:BK254,B255)&gt;0,"",B255),"")</f>
        <v/>
      </c>
      <c r="BL255" t="str">
        <f>IF(C255&lt;&gt;"",IF(COUNTIF(BL$3:BL254,C255)&gt;0,"",C255),"")</f>
        <v/>
      </c>
      <c r="BM255" t="str">
        <f>IF(D255&lt;&gt;"",IF(COUNTIF(BM$3:BM254,D255)&gt;0,"",D255),"")</f>
        <v/>
      </c>
      <c r="BN255" t="str">
        <f>IF(E255&lt;&gt;"",IF(COUNTIF(BN$3:BN254,E255)&gt;0,"",E255),"")</f>
        <v/>
      </c>
      <c r="BO255" t="str">
        <f>IF(F255&lt;&gt;"",IF(COUNTIF(BO$3:BO254,F255)&gt;0,"",F255),"")</f>
        <v/>
      </c>
      <c r="BP255" t="str">
        <f>IF(G255&lt;&gt;"",IF(COUNTIF(BP$3:BP254,G255)&gt;0,"",G255),"")</f>
        <v/>
      </c>
      <c r="BQ255" t="str">
        <f>IF(H255&lt;&gt;"",IF(COUNTIF(BQ$3:BQ254,H255)&gt;0,"",H255),"")</f>
        <v/>
      </c>
    </row>
    <row r="256" spans="1:69" x14ac:dyDescent="0.2">
      <c r="A256" s="342" t="str">
        <f t="shared" si="78"/>
        <v/>
      </c>
      <c r="B256" s="345"/>
      <c r="C256" s="345"/>
      <c r="D256" s="345"/>
      <c r="E256" s="345"/>
      <c r="F256" s="345"/>
      <c r="G256" s="345"/>
      <c r="H256" s="345"/>
      <c r="I256" s="533"/>
      <c r="J256" s="516"/>
      <c r="K256" s="516"/>
      <c r="L256" s="531"/>
      <c r="M256" s="534"/>
      <c r="O256">
        <f t="shared" si="75"/>
        <v>254</v>
      </c>
      <c r="P256" s="375" t="str">
        <f t="shared" si="76"/>
        <v/>
      </c>
      <c r="Q256" s="375" t="str">
        <f t="shared" si="63"/>
        <v/>
      </c>
      <c r="R256" s="375" t="str">
        <f t="shared" si="64"/>
        <v/>
      </c>
      <c r="S256" s="375" t="str">
        <f t="shared" si="80"/>
        <v/>
      </c>
      <c r="T256" s="375" t="str">
        <f t="shared" si="65"/>
        <v/>
      </c>
      <c r="U256" s="375" t="str">
        <f t="shared" si="66"/>
        <v/>
      </c>
      <c r="V256" s="375" t="str">
        <f t="shared" si="67"/>
        <v/>
      </c>
      <c r="X256" t="str">
        <f>IF(AF256&lt;&gt;"",MAX(X$3:X255)+1,"")</f>
        <v/>
      </c>
      <c r="Y256" t="str">
        <f>IF(AG256&lt;&gt;"",MAX(Y$3:Y255)+1,"")</f>
        <v/>
      </c>
      <c r="Z256" t="str">
        <f>IF(AH256&lt;&gt;"",MAX(Z$3:Z255)+1,"")</f>
        <v/>
      </c>
      <c r="AA256" t="str">
        <f>IF(AI256&lt;&gt;"",MAX(AA$3:AA255)+1,"")</f>
        <v/>
      </c>
      <c r="AB256" t="str">
        <f>IF(AJ256&lt;&gt;"",MAX(AB$3:AB255)+1,"")</f>
        <v/>
      </c>
      <c r="AC256" t="str">
        <f>IF(AK256&lt;&gt;"",MAX(AC$3:AC255)+1,"")</f>
        <v/>
      </c>
      <c r="AD256" t="str">
        <f>IF(AL256&lt;&gt;"",MAX(AD$3:AD255)+1,"")</f>
        <v/>
      </c>
      <c r="AF256" t="str">
        <f>IF(B256="","",IF(COUNTIF(AF$3:$AI255,B256)=0,B256,""))</f>
        <v/>
      </c>
      <c r="AG256" t="str">
        <f>IF(C256&lt;&gt;"",IF(B256="","",IF($B256='Determinazione classe'!$D$55,IF(COUNTIF(AG$3:$AG255,$C256)=0,$C256,""),"")),"")</f>
        <v/>
      </c>
      <c r="AH256" t="str">
        <f>IF(D256&lt;&gt;"",IF(B256="","",IF(AND($B256='Determinazione classe'!$D$55,$C256='Determinazione classe'!$D$56),IF(COUNTIF(AH$3:AH255,$D256)=0,$D256,""),"")),"")</f>
        <v/>
      </c>
      <c r="AI256" t="str">
        <f>IF(E256&lt;&gt;"",IF(B256="","",IF(AND($B256='Determinazione classe'!$D$55,$C256='Determinazione classe'!$D$56,$D256='Determinazione classe'!$D$57),IF(COUNTIF(AI$3:AI255,$E256)=0,$E256,""),"")),"")</f>
        <v/>
      </c>
      <c r="AJ256" t="str">
        <f>IF(F256&lt;&gt;"",IF(B256="","",IF(AND($B256='Determinazione classe'!$D$55,$C256='Determinazione classe'!$D$56,$D256='Determinazione classe'!$D$57,$E256='Determinazione classe'!$D$58),IF(COUNTIF(AJ$3:AJ255,$F256)=0,$F256,""),"")),"")</f>
        <v/>
      </c>
      <c r="AK256" t="str">
        <f>IF(G256&lt;&gt;"",IF(B256="","",IF(AND($B256='Determinazione classe'!$D$55,$C256='Determinazione classe'!$D$56,$D256='Determinazione classe'!$D$57,$E256='Determinazione classe'!$D$58,$F256='Determinazione classe'!$D$59),IF(COUNTIF(AK$3:AK255,$G256)=0,$G256,""),"")),"")</f>
        <v/>
      </c>
      <c r="AL256" t="str">
        <f>IF(H256&lt;&gt;"",IF(B256="","",IF(AND($B256='Determinazione classe'!$D$55,$C256='Determinazione classe'!$D$56,$D256='Determinazione classe'!$D$57,$E256='Determinazione classe'!$D$58,$F256='Determinazione classe'!$D$59,$G256='Determinazione classe'!$D$60),IF(COUNTIF(AL$3:AL255,$H256)=0,$H256,""),"")),"")</f>
        <v/>
      </c>
      <c r="AR256">
        <f t="shared" si="77"/>
        <v>254</v>
      </c>
      <c r="AS256" s="375" t="str">
        <f t="shared" si="68"/>
        <v/>
      </c>
      <c r="AT256" s="375" t="str">
        <f t="shared" si="69"/>
        <v/>
      </c>
      <c r="AU256" s="375" t="str">
        <f t="shared" si="70"/>
        <v/>
      </c>
      <c r="AV256" s="375" t="str">
        <f t="shared" si="71"/>
        <v/>
      </c>
      <c r="AW256" s="375" t="str">
        <f t="shared" si="72"/>
        <v/>
      </c>
      <c r="AX256" s="375" t="str">
        <f t="shared" si="73"/>
        <v/>
      </c>
      <c r="AY256" s="375" t="str">
        <f t="shared" si="74"/>
        <v/>
      </c>
      <c r="BC256" t="str">
        <f>IF(BK256&lt;&gt;"",MAX(BC$3:BC255)+1,"")</f>
        <v/>
      </c>
      <c r="BD256" t="str">
        <f>IF(BL256&lt;&gt;"",MAX(BD$3:BD255)+1,"")</f>
        <v/>
      </c>
      <c r="BE256" t="str">
        <f>IF(BM256&lt;&gt;"",MAX(BE$3:BE255)+1,"")</f>
        <v/>
      </c>
      <c r="BF256" t="str">
        <f>IF(BN256&lt;&gt;"",MAX(BF$3:BF255)+1,"")</f>
        <v/>
      </c>
      <c r="BG256" t="str">
        <f>IF(BO256&lt;&gt;"",MAX(BG$3:BG255)+1,"")</f>
        <v/>
      </c>
      <c r="BH256" t="str">
        <f>IF(BP256&lt;&gt;"",MAX(BH$3:BH255)+1,"")</f>
        <v/>
      </c>
      <c r="BI256" t="str">
        <f>IF(BQ256&lt;&gt;"",MAX(BI$3:BI255)+1,"")</f>
        <v/>
      </c>
      <c r="BK256" t="str">
        <f>IF(B256&lt;&gt;"",IF(COUNTIF(BK$3:BK255,B256)&gt;0,"",B256),"")</f>
        <v/>
      </c>
      <c r="BL256" t="str">
        <f>IF(C256&lt;&gt;"",IF(COUNTIF(BL$3:BL255,C256)&gt;0,"",C256),"")</f>
        <v/>
      </c>
      <c r="BM256" t="str">
        <f>IF(D256&lt;&gt;"",IF(COUNTIF(BM$3:BM255,D256)&gt;0,"",D256),"")</f>
        <v/>
      </c>
      <c r="BN256" t="str">
        <f>IF(E256&lt;&gt;"",IF(COUNTIF(BN$3:BN255,E256)&gt;0,"",E256),"")</f>
        <v/>
      </c>
      <c r="BO256" t="str">
        <f>IF(F256&lt;&gt;"",IF(COUNTIF(BO$3:BO255,F256)&gt;0,"",F256),"")</f>
        <v/>
      </c>
      <c r="BP256" t="str">
        <f>IF(G256&lt;&gt;"",IF(COUNTIF(BP$3:BP255,G256)&gt;0,"",G256),"")</f>
        <v/>
      </c>
      <c r="BQ256" t="str">
        <f>IF(H256&lt;&gt;"",IF(COUNTIF(BQ$3:BQ255,H256)&gt;0,"",H256),"")</f>
        <v/>
      </c>
    </row>
    <row r="257" spans="1:69" x14ac:dyDescent="0.2">
      <c r="A257" s="342" t="str">
        <f t="shared" si="78"/>
        <v/>
      </c>
      <c r="B257" s="345"/>
      <c r="C257" s="345"/>
      <c r="D257" s="345"/>
      <c r="E257" s="345"/>
      <c r="F257" s="345"/>
      <c r="G257" s="345"/>
      <c r="H257" s="345"/>
      <c r="I257" s="533"/>
      <c r="J257" s="516"/>
      <c r="K257" s="516"/>
      <c r="L257" s="531"/>
      <c r="M257" s="534"/>
      <c r="O257">
        <f t="shared" si="75"/>
        <v>255</v>
      </c>
      <c r="P257" s="375" t="str">
        <f t="shared" si="76"/>
        <v/>
      </c>
      <c r="Q257" s="375" t="str">
        <f t="shared" si="63"/>
        <v/>
      </c>
      <c r="R257" s="375" t="str">
        <f t="shared" si="64"/>
        <v/>
      </c>
      <c r="S257" s="375" t="str">
        <f t="shared" si="80"/>
        <v/>
      </c>
      <c r="T257" s="375" t="str">
        <f t="shared" si="65"/>
        <v/>
      </c>
      <c r="U257" s="375" t="str">
        <f t="shared" si="66"/>
        <v/>
      </c>
      <c r="V257" s="375" t="str">
        <f t="shared" si="67"/>
        <v/>
      </c>
      <c r="X257" t="str">
        <f>IF(AF257&lt;&gt;"",MAX(X$3:X256)+1,"")</f>
        <v/>
      </c>
      <c r="Y257" t="str">
        <f>IF(AG257&lt;&gt;"",MAX(Y$3:Y256)+1,"")</f>
        <v/>
      </c>
      <c r="Z257" t="str">
        <f>IF(AH257&lt;&gt;"",MAX(Z$3:Z256)+1,"")</f>
        <v/>
      </c>
      <c r="AA257" t="str">
        <f>IF(AI257&lt;&gt;"",MAX(AA$3:AA256)+1,"")</f>
        <v/>
      </c>
      <c r="AB257" t="str">
        <f>IF(AJ257&lt;&gt;"",MAX(AB$3:AB256)+1,"")</f>
        <v/>
      </c>
      <c r="AC257" t="str">
        <f>IF(AK257&lt;&gt;"",MAX(AC$3:AC256)+1,"")</f>
        <v/>
      </c>
      <c r="AD257" t="str">
        <f>IF(AL257&lt;&gt;"",MAX(AD$3:AD256)+1,"")</f>
        <v/>
      </c>
      <c r="AF257" t="str">
        <f>IF(B257="","",IF(COUNTIF(AF$3:$AI256,B257)=0,B257,""))</f>
        <v/>
      </c>
      <c r="AG257" t="str">
        <f>IF(C257&lt;&gt;"",IF(B257="","",IF($B257='Determinazione classe'!$D$55,IF(COUNTIF(AG$3:$AG256,$C257)=0,$C257,""),"")),"")</f>
        <v/>
      </c>
      <c r="AH257" t="str">
        <f>IF(D257&lt;&gt;"",IF(B257="","",IF(AND($B257='Determinazione classe'!$D$55,$C257='Determinazione classe'!$D$56),IF(COUNTIF(AH$3:AH256,$D257)=0,$D257,""),"")),"")</f>
        <v/>
      </c>
      <c r="AI257" t="str">
        <f>IF(E257&lt;&gt;"",IF(B257="","",IF(AND($B257='Determinazione classe'!$D$55,$C257='Determinazione classe'!$D$56,$D257='Determinazione classe'!$D$57),IF(COUNTIF(AI$3:AI256,$E257)=0,$E257,""),"")),"")</f>
        <v/>
      </c>
      <c r="AJ257" t="str">
        <f>IF(F257&lt;&gt;"",IF(B257="","",IF(AND($B257='Determinazione classe'!$D$55,$C257='Determinazione classe'!$D$56,$D257='Determinazione classe'!$D$57,$E257='Determinazione classe'!$D$58),IF(COUNTIF(AJ$3:AJ256,$F257)=0,$F257,""),"")),"")</f>
        <v/>
      </c>
      <c r="AK257" t="str">
        <f>IF(G257&lt;&gt;"",IF(B257="","",IF(AND($B257='Determinazione classe'!$D$55,$C257='Determinazione classe'!$D$56,$D257='Determinazione classe'!$D$57,$E257='Determinazione classe'!$D$58,$F257='Determinazione classe'!$D$59),IF(COUNTIF(AK$3:AK256,$G257)=0,$G257,""),"")),"")</f>
        <v/>
      </c>
      <c r="AL257" t="str">
        <f>IF(H257&lt;&gt;"",IF(B257="","",IF(AND($B257='Determinazione classe'!$D$55,$C257='Determinazione classe'!$D$56,$D257='Determinazione classe'!$D$57,$E257='Determinazione classe'!$D$58,$F257='Determinazione classe'!$D$59,$G257='Determinazione classe'!$D$60),IF(COUNTIF(AL$3:AL256,$H257)=0,$H257,""),"")),"")</f>
        <v/>
      </c>
      <c r="AR257">
        <f t="shared" si="77"/>
        <v>255</v>
      </c>
      <c r="AS257" s="375" t="str">
        <f t="shared" si="68"/>
        <v/>
      </c>
      <c r="AT257" s="375" t="str">
        <f t="shared" si="69"/>
        <v/>
      </c>
      <c r="AU257" s="375" t="str">
        <f t="shared" si="70"/>
        <v/>
      </c>
      <c r="AV257" s="375" t="str">
        <f t="shared" si="71"/>
        <v/>
      </c>
      <c r="AW257" s="375" t="str">
        <f t="shared" si="72"/>
        <v/>
      </c>
      <c r="AX257" s="375" t="str">
        <f t="shared" si="73"/>
        <v/>
      </c>
      <c r="AY257" s="375" t="str">
        <f t="shared" si="74"/>
        <v/>
      </c>
      <c r="BC257" t="str">
        <f>IF(BK257&lt;&gt;"",MAX(BC$3:BC256)+1,"")</f>
        <v/>
      </c>
      <c r="BD257" t="str">
        <f>IF(BL257&lt;&gt;"",MAX(BD$3:BD256)+1,"")</f>
        <v/>
      </c>
      <c r="BE257" t="str">
        <f>IF(BM257&lt;&gt;"",MAX(BE$3:BE256)+1,"")</f>
        <v/>
      </c>
      <c r="BF257" t="str">
        <f>IF(BN257&lt;&gt;"",MAX(BF$3:BF256)+1,"")</f>
        <v/>
      </c>
      <c r="BG257" t="str">
        <f>IF(BO257&lt;&gt;"",MAX(BG$3:BG256)+1,"")</f>
        <v/>
      </c>
      <c r="BH257" t="str">
        <f>IF(BP257&lt;&gt;"",MAX(BH$3:BH256)+1,"")</f>
        <v/>
      </c>
      <c r="BI257" t="str">
        <f>IF(BQ257&lt;&gt;"",MAX(BI$3:BI256)+1,"")</f>
        <v/>
      </c>
      <c r="BK257" t="str">
        <f>IF(B257&lt;&gt;"",IF(COUNTIF(BK$3:BK256,B257)&gt;0,"",B257),"")</f>
        <v/>
      </c>
      <c r="BL257" t="str">
        <f>IF(C257&lt;&gt;"",IF(COUNTIF(BL$3:BL256,C257)&gt;0,"",C257),"")</f>
        <v/>
      </c>
      <c r="BM257" t="str">
        <f>IF(D257&lt;&gt;"",IF(COUNTIF(BM$3:BM256,D257)&gt;0,"",D257),"")</f>
        <v/>
      </c>
      <c r="BN257" t="str">
        <f>IF(E257&lt;&gt;"",IF(COUNTIF(BN$3:BN256,E257)&gt;0,"",E257),"")</f>
        <v/>
      </c>
      <c r="BO257" t="str">
        <f>IF(F257&lt;&gt;"",IF(COUNTIF(BO$3:BO256,F257)&gt;0,"",F257),"")</f>
        <v/>
      </c>
      <c r="BP257" t="str">
        <f>IF(G257&lt;&gt;"",IF(COUNTIF(BP$3:BP256,G257)&gt;0,"",G257),"")</f>
        <v/>
      </c>
      <c r="BQ257" t="str">
        <f>IF(H257&lt;&gt;"",IF(COUNTIF(BQ$3:BQ256,H257)&gt;0,"",H257),"")</f>
        <v/>
      </c>
    </row>
    <row r="258" spans="1:69" x14ac:dyDescent="0.2">
      <c r="A258" s="342" t="str">
        <f t="shared" si="78"/>
        <v/>
      </c>
      <c r="B258" s="345"/>
      <c r="C258" s="345"/>
      <c r="D258" s="345"/>
      <c r="E258" s="345"/>
      <c r="F258" s="345"/>
      <c r="G258" s="345"/>
      <c r="H258" s="345"/>
      <c r="I258" s="533"/>
      <c r="J258" s="516"/>
      <c r="K258" s="516"/>
      <c r="L258" s="531"/>
      <c r="M258" s="534"/>
      <c r="O258">
        <f t="shared" si="75"/>
        <v>256</v>
      </c>
      <c r="P258" s="375" t="str">
        <f t="shared" si="76"/>
        <v/>
      </c>
      <c r="Q258" s="375" t="str">
        <f t="shared" si="63"/>
        <v/>
      </c>
      <c r="R258" s="375" t="str">
        <f t="shared" si="64"/>
        <v/>
      </c>
      <c r="S258" s="375" t="str">
        <f t="shared" si="80"/>
        <v/>
      </c>
      <c r="T258" s="375" t="str">
        <f t="shared" si="65"/>
        <v/>
      </c>
      <c r="U258" s="375" t="str">
        <f t="shared" si="66"/>
        <v/>
      </c>
      <c r="V258" s="375" t="str">
        <f t="shared" si="67"/>
        <v/>
      </c>
      <c r="X258" t="str">
        <f>IF(AF258&lt;&gt;"",MAX(X$3:X257)+1,"")</f>
        <v/>
      </c>
      <c r="Y258" t="str">
        <f>IF(AG258&lt;&gt;"",MAX(Y$3:Y257)+1,"")</f>
        <v/>
      </c>
      <c r="Z258" t="str">
        <f>IF(AH258&lt;&gt;"",MAX(Z$3:Z257)+1,"")</f>
        <v/>
      </c>
      <c r="AA258" t="str">
        <f>IF(AI258&lt;&gt;"",MAX(AA$3:AA257)+1,"")</f>
        <v/>
      </c>
      <c r="AB258" t="str">
        <f>IF(AJ258&lt;&gt;"",MAX(AB$3:AB257)+1,"")</f>
        <v/>
      </c>
      <c r="AC258" t="str">
        <f>IF(AK258&lt;&gt;"",MAX(AC$3:AC257)+1,"")</f>
        <v/>
      </c>
      <c r="AD258" t="str">
        <f>IF(AL258&lt;&gt;"",MAX(AD$3:AD257)+1,"")</f>
        <v/>
      </c>
      <c r="AF258" t="str">
        <f>IF(B258="","",IF(COUNTIF(AF$3:$AI257,B258)=0,B258,""))</f>
        <v/>
      </c>
      <c r="AG258" t="str">
        <f>IF(C258&lt;&gt;"",IF(B258="","",IF($B258='Determinazione classe'!$D$55,IF(COUNTIF(AG$3:$AG257,$C258)=0,$C258,""),"")),"")</f>
        <v/>
      </c>
      <c r="AH258" t="str">
        <f>IF(D258&lt;&gt;"",IF(B258="","",IF(AND($B258='Determinazione classe'!$D$55,$C258='Determinazione classe'!$D$56),IF(COUNTIF(AH$3:AH257,$D258)=0,$D258,""),"")),"")</f>
        <v/>
      </c>
      <c r="AI258" t="str">
        <f>IF(E258&lt;&gt;"",IF(B258="","",IF(AND($B258='Determinazione classe'!$D$55,$C258='Determinazione classe'!$D$56,$D258='Determinazione classe'!$D$57),IF(COUNTIF(AI$3:AI257,$E258)=0,$E258,""),"")),"")</f>
        <v/>
      </c>
      <c r="AJ258" t="str">
        <f>IF(F258&lt;&gt;"",IF(B258="","",IF(AND($B258='Determinazione classe'!$D$55,$C258='Determinazione classe'!$D$56,$D258='Determinazione classe'!$D$57,$E258='Determinazione classe'!$D$58),IF(COUNTIF(AJ$3:AJ257,$F258)=0,$F258,""),"")),"")</f>
        <v/>
      </c>
      <c r="AK258" t="str">
        <f>IF(G258&lt;&gt;"",IF(B258="","",IF(AND($B258='Determinazione classe'!$D$55,$C258='Determinazione classe'!$D$56,$D258='Determinazione classe'!$D$57,$E258='Determinazione classe'!$D$58,$F258='Determinazione classe'!$D$59),IF(COUNTIF(AK$3:AK257,$G258)=0,$G258,""),"")),"")</f>
        <v/>
      </c>
      <c r="AL258" t="str">
        <f>IF(H258&lt;&gt;"",IF(B258="","",IF(AND($B258='Determinazione classe'!$D$55,$C258='Determinazione classe'!$D$56,$D258='Determinazione classe'!$D$57,$E258='Determinazione classe'!$D$58,$F258='Determinazione classe'!$D$59,$G258='Determinazione classe'!$D$60),IF(COUNTIF(AL$3:AL257,$H258)=0,$H258,""),"")),"")</f>
        <v/>
      </c>
      <c r="AR258">
        <f t="shared" si="77"/>
        <v>256</v>
      </c>
      <c r="AS258" s="375" t="str">
        <f t="shared" si="68"/>
        <v/>
      </c>
      <c r="AT258" s="375" t="str">
        <f t="shared" si="69"/>
        <v/>
      </c>
      <c r="AU258" s="375" t="str">
        <f t="shared" si="70"/>
        <v/>
      </c>
      <c r="AV258" s="375" t="str">
        <f t="shared" si="71"/>
        <v/>
      </c>
      <c r="AW258" s="375" t="str">
        <f t="shared" si="72"/>
        <v/>
      </c>
      <c r="AX258" s="375" t="str">
        <f t="shared" si="73"/>
        <v/>
      </c>
      <c r="AY258" s="375" t="str">
        <f t="shared" si="74"/>
        <v/>
      </c>
      <c r="BC258" t="str">
        <f>IF(BK258&lt;&gt;"",MAX(BC$3:BC257)+1,"")</f>
        <v/>
      </c>
      <c r="BD258" t="str">
        <f>IF(BL258&lt;&gt;"",MAX(BD$3:BD257)+1,"")</f>
        <v/>
      </c>
      <c r="BE258" t="str">
        <f>IF(BM258&lt;&gt;"",MAX(BE$3:BE257)+1,"")</f>
        <v/>
      </c>
      <c r="BF258" t="str">
        <f>IF(BN258&lt;&gt;"",MAX(BF$3:BF257)+1,"")</f>
        <v/>
      </c>
      <c r="BG258" t="str">
        <f>IF(BO258&lt;&gt;"",MAX(BG$3:BG257)+1,"")</f>
        <v/>
      </c>
      <c r="BH258" t="str">
        <f>IF(BP258&lt;&gt;"",MAX(BH$3:BH257)+1,"")</f>
        <v/>
      </c>
      <c r="BI258" t="str">
        <f>IF(BQ258&lt;&gt;"",MAX(BI$3:BI257)+1,"")</f>
        <v/>
      </c>
      <c r="BK258" t="str">
        <f>IF(B258&lt;&gt;"",IF(COUNTIF(BK$3:BK257,B258)&gt;0,"",B258),"")</f>
        <v/>
      </c>
      <c r="BL258" t="str">
        <f>IF(C258&lt;&gt;"",IF(COUNTIF(BL$3:BL257,C258)&gt;0,"",C258),"")</f>
        <v/>
      </c>
      <c r="BM258" t="str">
        <f>IF(D258&lt;&gt;"",IF(COUNTIF(BM$3:BM257,D258)&gt;0,"",D258),"")</f>
        <v/>
      </c>
      <c r="BN258" t="str">
        <f>IF(E258&lt;&gt;"",IF(COUNTIF(BN$3:BN257,E258)&gt;0,"",E258),"")</f>
        <v/>
      </c>
      <c r="BO258" t="str">
        <f>IF(F258&lt;&gt;"",IF(COUNTIF(BO$3:BO257,F258)&gt;0,"",F258),"")</f>
        <v/>
      </c>
      <c r="BP258" t="str">
        <f>IF(G258&lt;&gt;"",IF(COUNTIF(BP$3:BP257,G258)&gt;0,"",G258),"")</f>
        <v/>
      </c>
      <c r="BQ258" t="str">
        <f>IF(H258&lt;&gt;"",IF(COUNTIF(BQ$3:BQ257,H258)&gt;0,"",H258),"")</f>
        <v/>
      </c>
    </row>
    <row r="259" spans="1:69" x14ac:dyDescent="0.2">
      <c r="A259" s="342" t="str">
        <f t="shared" si="78"/>
        <v/>
      </c>
      <c r="B259" s="345"/>
      <c r="C259" s="345"/>
      <c r="D259" s="345"/>
      <c r="E259" s="345"/>
      <c r="F259" s="345"/>
      <c r="G259" s="345"/>
      <c r="H259" s="345"/>
      <c r="I259" s="533"/>
      <c r="J259" s="516"/>
      <c r="K259" s="516"/>
      <c r="L259" s="531"/>
      <c r="M259" s="534"/>
      <c r="O259">
        <f t="shared" si="75"/>
        <v>257</v>
      </c>
      <c r="P259" s="375" t="str">
        <f t="shared" si="76"/>
        <v/>
      </c>
      <c r="Q259" s="375" t="str">
        <f t="shared" si="63"/>
        <v/>
      </c>
      <c r="R259" s="375" t="str">
        <f t="shared" si="64"/>
        <v/>
      </c>
      <c r="S259" s="375" t="str">
        <f t="shared" si="80"/>
        <v/>
      </c>
      <c r="T259" s="375" t="str">
        <f t="shared" si="65"/>
        <v/>
      </c>
      <c r="U259" s="375" t="str">
        <f t="shared" si="66"/>
        <v/>
      </c>
      <c r="V259" s="375" t="str">
        <f t="shared" si="67"/>
        <v/>
      </c>
      <c r="X259" t="str">
        <f>IF(AF259&lt;&gt;"",MAX(X$3:X258)+1,"")</f>
        <v/>
      </c>
      <c r="Y259" t="str">
        <f>IF(AG259&lt;&gt;"",MAX(Y$3:Y258)+1,"")</f>
        <v/>
      </c>
      <c r="Z259" t="str">
        <f>IF(AH259&lt;&gt;"",MAX(Z$3:Z258)+1,"")</f>
        <v/>
      </c>
      <c r="AA259" t="str">
        <f>IF(AI259&lt;&gt;"",MAX(AA$3:AA258)+1,"")</f>
        <v/>
      </c>
      <c r="AB259" t="str">
        <f>IF(AJ259&lt;&gt;"",MAX(AB$3:AB258)+1,"")</f>
        <v/>
      </c>
      <c r="AC259" t="str">
        <f>IF(AK259&lt;&gt;"",MAX(AC$3:AC258)+1,"")</f>
        <v/>
      </c>
      <c r="AD259" t="str">
        <f>IF(AL259&lt;&gt;"",MAX(AD$3:AD258)+1,"")</f>
        <v/>
      </c>
      <c r="AF259" t="str">
        <f>IF(B259="","",IF(COUNTIF(AF$3:$AI258,B259)=0,B259,""))</f>
        <v/>
      </c>
      <c r="AG259" t="str">
        <f>IF(C259&lt;&gt;"",IF(B259="","",IF($B259='Determinazione classe'!$D$55,IF(COUNTIF(AG$3:$AG258,$C259)=0,$C259,""),"")),"")</f>
        <v/>
      </c>
      <c r="AH259" t="str">
        <f>IF(D259&lt;&gt;"",IF(B259="","",IF(AND($B259='Determinazione classe'!$D$55,$C259='Determinazione classe'!$D$56),IF(COUNTIF(AH$3:AH258,$D259)=0,$D259,""),"")),"")</f>
        <v/>
      </c>
      <c r="AI259" t="str">
        <f>IF(E259&lt;&gt;"",IF(B259="","",IF(AND($B259='Determinazione classe'!$D$55,$C259='Determinazione classe'!$D$56,$D259='Determinazione classe'!$D$57),IF(COUNTIF(AI$3:AI258,$E259)=0,$E259,""),"")),"")</f>
        <v/>
      </c>
      <c r="AJ259" t="str">
        <f>IF(F259&lt;&gt;"",IF(B259="","",IF(AND($B259='Determinazione classe'!$D$55,$C259='Determinazione classe'!$D$56,$D259='Determinazione classe'!$D$57,$E259='Determinazione classe'!$D$58),IF(COUNTIF(AJ$3:AJ258,$F259)=0,$F259,""),"")),"")</f>
        <v/>
      </c>
      <c r="AK259" t="str">
        <f>IF(G259&lt;&gt;"",IF(B259="","",IF(AND($B259='Determinazione classe'!$D$55,$C259='Determinazione classe'!$D$56,$D259='Determinazione classe'!$D$57,$E259='Determinazione classe'!$D$58,$F259='Determinazione classe'!$D$59),IF(COUNTIF(AK$3:AK258,$G259)=0,$G259,""),"")),"")</f>
        <v/>
      </c>
      <c r="AL259" t="str">
        <f>IF(H259&lt;&gt;"",IF(B259="","",IF(AND($B259='Determinazione classe'!$D$55,$C259='Determinazione classe'!$D$56,$D259='Determinazione classe'!$D$57,$E259='Determinazione classe'!$D$58,$F259='Determinazione classe'!$D$59,$G259='Determinazione classe'!$D$60),IF(COUNTIF(AL$3:AL258,$H259)=0,$H259,""),"")),"")</f>
        <v/>
      </c>
      <c r="AR259">
        <f t="shared" si="77"/>
        <v>257</v>
      </c>
      <c r="AS259" s="375" t="str">
        <f t="shared" si="68"/>
        <v/>
      </c>
      <c r="AT259" s="375" t="str">
        <f t="shared" si="69"/>
        <v/>
      </c>
      <c r="AU259" s="375" t="str">
        <f t="shared" si="70"/>
        <v/>
      </c>
      <c r="AV259" s="375" t="str">
        <f t="shared" si="71"/>
        <v/>
      </c>
      <c r="AW259" s="375" t="str">
        <f t="shared" si="72"/>
        <v/>
      </c>
      <c r="AX259" s="375" t="str">
        <f t="shared" si="73"/>
        <v/>
      </c>
      <c r="AY259" s="375" t="str">
        <f t="shared" si="74"/>
        <v/>
      </c>
      <c r="BC259" t="str">
        <f>IF(BK259&lt;&gt;"",MAX(BC$3:BC258)+1,"")</f>
        <v/>
      </c>
      <c r="BD259" t="str">
        <f>IF(BL259&lt;&gt;"",MAX(BD$3:BD258)+1,"")</f>
        <v/>
      </c>
      <c r="BE259" t="str">
        <f>IF(BM259&lt;&gt;"",MAX(BE$3:BE258)+1,"")</f>
        <v/>
      </c>
      <c r="BF259" t="str">
        <f>IF(BN259&lt;&gt;"",MAX(BF$3:BF258)+1,"")</f>
        <v/>
      </c>
      <c r="BG259" t="str">
        <f>IF(BO259&lt;&gt;"",MAX(BG$3:BG258)+1,"")</f>
        <v/>
      </c>
      <c r="BH259" t="str">
        <f>IF(BP259&lt;&gt;"",MAX(BH$3:BH258)+1,"")</f>
        <v/>
      </c>
      <c r="BI259" t="str">
        <f>IF(BQ259&lt;&gt;"",MAX(BI$3:BI258)+1,"")</f>
        <v/>
      </c>
      <c r="BK259" t="str">
        <f>IF(B259&lt;&gt;"",IF(COUNTIF(BK$3:BK258,B259)&gt;0,"",B259),"")</f>
        <v/>
      </c>
      <c r="BL259" t="str">
        <f>IF(C259&lt;&gt;"",IF(COUNTIF(BL$3:BL258,C259)&gt;0,"",C259),"")</f>
        <v/>
      </c>
      <c r="BM259" t="str">
        <f>IF(D259&lt;&gt;"",IF(COUNTIF(BM$3:BM258,D259)&gt;0,"",D259),"")</f>
        <v/>
      </c>
      <c r="BN259" t="str">
        <f>IF(E259&lt;&gt;"",IF(COUNTIF(BN$3:BN258,E259)&gt;0,"",E259),"")</f>
        <v/>
      </c>
      <c r="BO259" t="str">
        <f>IF(F259&lt;&gt;"",IF(COUNTIF(BO$3:BO258,F259)&gt;0,"",F259),"")</f>
        <v/>
      </c>
      <c r="BP259" t="str">
        <f>IF(G259&lt;&gt;"",IF(COUNTIF(BP$3:BP258,G259)&gt;0,"",G259),"")</f>
        <v/>
      </c>
      <c r="BQ259" t="str">
        <f>IF(H259&lt;&gt;"",IF(COUNTIF(BQ$3:BQ258,H259)&gt;0,"",H259),"")</f>
        <v/>
      </c>
    </row>
    <row r="260" spans="1:69" x14ac:dyDescent="0.2">
      <c r="A260" s="342" t="str">
        <f t="shared" si="78"/>
        <v/>
      </c>
      <c r="B260" s="345"/>
      <c r="C260" s="345"/>
      <c r="D260" s="345"/>
      <c r="E260" s="345"/>
      <c r="F260" s="345"/>
      <c r="G260" s="345"/>
      <c r="H260" s="345"/>
      <c r="I260" s="533"/>
      <c r="J260" s="516"/>
      <c r="K260" s="516"/>
      <c r="L260" s="531"/>
      <c r="M260" s="534"/>
      <c r="O260">
        <f t="shared" si="75"/>
        <v>258</v>
      </c>
      <c r="P260" s="375" t="str">
        <f t="shared" si="76"/>
        <v/>
      </c>
      <c r="Q260" s="375" t="str">
        <f t="shared" ref="Q260:Q323" si="81">IFERROR(VLOOKUP(O260,Y:AG,9,FALSE),"")</f>
        <v/>
      </c>
      <c r="R260" s="375" t="str">
        <f t="shared" ref="R260:R323" si="82">IFERROR(VLOOKUP(O260,Z:AH,9,FALSE),"")</f>
        <v/>
      </c>
      <c r="S260" s="375" t="str">
        <f t="shared" ref="S260:S323" si="83">IFERROR(VLOOKUP($O260,AA:AI,9,FALSE),"")</f>
        <v/>
      </c>
      <c r="T260" s="375" t="str">
        <f t="shared" ref="T260:T323" si="84">IFERROR(VLOOKUP($O260,AB:AJ,9,FALSE),"")</f>
        <v/>
      </c>
      <c r="U260" s="375" t="str">
        <f t="shared" ref="U260:U323" si="85">IFERROR(VLOOKUP($O260,AC:AK,9,FALSE),"")</f>
        <v/>
      </c>
      <c r="V260" s="375" t="str">
        <f t="shared" ref="V260:V323" si="86">IFERROR(VLOOKUP($O260,AD:AL,9,FALSE),"")</f>
        <v/>
      </c>
      <c r="X260" t="str">
        <f>IF(AF260&lt;&gt;"",MAX(X$3:X259)+1,"")</f>
        <v/>
      </c>
      <c r="Y260" t="str">
        <f>IF(AG260&lt;&gt;"",MAX(Y$3:Y259)+1,"")</f>
        <v/>
      </c>
      <c r="Z260" t="str">
        <f>IF(AH260&lt;&gt;"",MAX(Z$3:Z259)+1,"")</f>
        <v/>
      </c>
      <c r="AA260" t="str">
        <f>IF(AI260&lt;&gt;"",MAX(AA$3:AA259)+1,"")</f>
        <v/>
      </c>
      <c r="AB260" t="str">
        <f>IF(AJ260&lt;&gt;"",MAX(AB$3:AB259)+1,"")</f>
        <v/>
      </c>
      <c r="AC260" t="str">
        <f>IF(AK260&lt;&gt;"",MAX(AC$3:AC259)+1,"")</f>
        <v/>
      </c>
      <c r="AD260" t="str">
        <f>IF(AL260&lt;&gt;"",MAX(AD$3:AD259)+1,"")</f>
        <v/>
      </c>
      <c r="AF260" t="str">
        <f>IF(B260="","",IF(COUNTIF(AF$3:$AI259,B260)=0,B260,""))</f>
        <v/>
      </c>
      <c r="AG260" t="str">
        <f>IF(C260&lt;&gt;"",IF(B260="","",IF($B260='Determinazione classe'!$D$55,IF(COUNTIF(AG$3:$AG259,$C260)=0,$C260,""),"")),"")</f>
        <v/>
      </c>
      <c r="AH260" t="str">
        <f>IF(D260&lt;&gt;"",IF(B260="","",IF(AND($B260='Determinazione classe'!$D$55,$C260='Determinazione classe'!$D$56),IF(COUNTIF(AH$3:AH259,$D260)=0,$D260,""),"")),"")</f>
        <v/>
      </c>
      <c r="AI260" t="str">
        <f>IF(E260&lt;&gt;"",IF(B260="","",IF(AND($B260='Determinazione classe'!$D$55,$C260='Determinazione classe'!$D$56,$D260='Determinazione classe'!$D$57),IF(COUNTIF(AI$3:AI259,$E260)=0,$E260,""),"")),"")</f>
        <v/>
      </c>
      <c r="AJ260" t="str">
        <f>IF(F260&lt;&gt;"",IF(B260="","",IF(AND($B260='Determinazione classe'!$D$55,$C260='Determinazione classe'!$D$56,$D260='Determinazione classe'!$D$57,$E260='Determinazione classe'!$D$58),IF(COUNTIF(AJ$3:AJ259,$F260)=0,$F260,""),"")),"")</f>
        <v/>
      </c>
      <c r="AK260" t="str">
        <f>IF(G260&lt;&gt;"",IF(B260="","",IF(AND($B260='Determinazione classe'!$D$55,$C260='Determinazione classe'!$D$56,$D260='Determinazione classe'!$D$57,$E260='Determinazione classe'!$D$58,$F260='Determinazione classe'!$D$59),IF(COUNTIF(AK$3:AK259,$G260)=0,$G260,""),"")),"")</f>
        <v/>
      </c>
      <c r="AL260" t="str">
        <f>IF(H260&lt;&gt;"",IF(B260="","",IF(AND($B260='Determinazione classe'!$D$55,$C260='Determinazione classe'!$D$56,$D260='Determinazione classe'!$D$57,$E260='Determinazione classe'!$D$58,$F260='Determinazione classe'!$D$59,$G260='Determinazione classe'!$D$60),IF(COUNTIF(AL$3:AL259,$H260)=0,$H260,""),"")),"")</f>
        <v/>
      </c>
      <c r="AR260">
        <f t="shared" si="77"/>
        <v>258</v>
      </c>
      <c r="AS260" s="375" t="str">
        <f t="shared" ref="AS260:AS323" si="87">IFERROR(VLOOKUP(AR260,BC:BK,9,FALSE),"")</f>
        <v/>
      </c>
      <c r="AT260" s="375" t="str">
        <f t="shared" ref="AT260:AT323" si="88">IFERROR(VLOOKUP($O260,BD:BL,9,FALSE),"")</f>
        <v/>
      </c>
      <c r="AU260" s="375" t="str">
        <f t="shared" ref="AU260:AU323" si="89">IFERROR(VLOOKUP($O260,BE:BM,9,FALSE),"")</f>
        <v/>
      </c>
      <c r="AV260" s="375" t="str">
        <f t="shared" ref="AV260:AV323" si="90">IFERROR(VLOOKUP($O260,BF:BN,9,FALSE),"")</f>
        <v/>
      </c>
      <c r="AW260" s="375" t="str">
        <f t="shared" ref="AW260:AW323" si="91">IFERROR(VLOOKUP($O260,BG:BO,9,FALSE),"")</f>
        <v/>
      </c>
      <c r="AX260" s="375" t="str">
        <f t="shared" ref="AX260:AX323" si="92">IFERROR(VLOOKUP($O260,BH:BP,9,FALSE),"")</f>
        <v/>
      </c>
      <c r="AY260" s="375" t="str">
        <f t="shared" ref="AY260:AY323" si="93">IFERROR(VLOOKUP($O260,BI:BQ,9,FALSE),"")</f>
        <v/>
      </c>
      <c r="BC260" t="str">
        <f>IF(BK260&lt;&gt;"",MAX(BC$3:BC259)+1,"")</f>
        <v/>
      </c>
      <c r="BD260" t="str">
        <f>IF(BL260&lt;&gt;"",MAX(BD$3:BD259)+1,"")</f>
        <v/>
      </c>
      <c r="BE260" t="str">
        <f>IF(BM260&lt;&gt;"",MAX(BE$3:BE259)+1,"")</f>
        <v/>
      </c>
      <c r="BF260" t="str">
        <f>IF(BN260&lt;&gt;"",MAX(BF$3:BF259)+1,"")</f>
        <v/>
      </c>
      <c r="BG260" t="str">
        <f>IF(BO260&lt;&gt;"",MAX(BG$3:BG259)+1,"")</f>
        <v/>
      </c>
      <c r="BH260" t="str">
        <f>IF(BP260&lt;&gt;"",MAX(BH$3:BH259)+1,"")</f>
        <v/>
      </c>
      <c r="BI260" t="str">
        <f>IF(BQ260&lt;&gt;"",MAX(BI$3:BI259)+1,"")</f>
        <v/>
      </c>
      <c r="BK260" t="str">
        <f>IF(B260&lt;&gt;"",IF(COUNTIF(BK$3:BK259,B260)&gt;0,"",B260),"")</f>
        <v/>
      </c>
      <c r="BL260" t="str">
        <f>IF(C260&lt;&gt;"",IF(COUNTIF(BL$3:BL259,C260)&gt;0,"",C260),"")</f>
        <v/>
      </c>
      <c r="BM260" t="str">
        <f>IF(D260&lt;&gt;"",IF(COUNTIF(BM$3:BM259,D260)&gt;0,"",D260),"")</f>
        <v/>
      </c>
      <c r="BN260" t="str">
        <f>IF(E260&lt;&gt;"",IF(COUNTIF(BN$3:BN259,E260)&gt;0,"",E260),"")</f>
        <v/>
      </c>
      <c r="BO260" t="str">
        <f>IF(F260&lt;&gt;"",IF(COUNTIF(BO$3:BO259,F260)&gt;0,"",F260),"")</f>
        <v/>
      </c>
      <c r="BP260" t="str">
        <f>IF(G260&lt;&gt;"",IF(COUNTIF(BP$3:BP259,G260)&gt;0,"",G260),"")</f>
        <v/>
      </c>
      <c r="BQ260" t="str">
        <f>IF(H260&lt;&gt;"",IF(COUNTIF(BQ$3:BQ259,H260)&gt;0,"",H260),"")</f>
        <v/>
      </c>
    </row>
    <row r="261" spans="1:69" x14ac:dyDescent="0.2">
      <c r="A261" s="342" t="str">
        <f t="shared" si="78"/>
        <v/>
      </c>
      <c r="B261" s="345"/>
      <c r="C261" s="345"/>
      <c r="D261" s="345"/>
      <c r="E261" s="345"/>
      <c r="F261" s="345"/>
      <c r="G261" s="345"/>
      <c r="H261" s="345"/>
      <c r="I261" s="533"/>
      <c r="J261" s="516"/>
      <c r="K261" s="516"/>
      <c r="L261" s="531"/>
      <c r="M261" s="534"/>
      <c r="O261">
        <f t="shared" ref="O261:O324" si="94">+O260+1</f>
        <v>259</v>
      </c>
      <c r="P261" s="375" t="str">
        <f t="shared" ref="P261:P324" si="95">IFERROR(VLOOKUP(O260,X:AF,9,FALSE),"")</f>
        <v/>
      </c>
      <c r="Q261" s="375" t="str">
        <f t="shared" si="81"/>
        <v/>
      </c>
      <c r="R261" s="375" t="str">
        <f t="shared" si="82"/>
        <v/>
      </c>
      <c r="S261" s="375" t="str">
        <f t="shared" si="83"/>
        <v/>
      </c>
      <c r="T261" s="375" t="str">
        <f t="shared" si="84"/>
        <v/>
      </c>
      <c r="U261" s="375" t="str">
        <f t="shared" si="85"/>
        <v/>
      </c>
      <c r="V261" s="375" t="str">
        <f t="shared" si="86"/>
        <v/>
      </c>
      <c r="X261" t="str">
        <f>IF(AF261&lt;&gt;"",MAX(X$3:X260)+1,"")</f>
        <v/>
      </c>
      <c r="Y261" t="str">
        <f>IF(AG261&lt;&gt;"",MAX(Y$3:Y260)+1,"")</f>
        <v/>
      </c>
      <c r="Z261" t="str">
        <f>IF(AH261&lt;&gt;"",MAX(Z$3:Z260)+1,"")</f>
        <v/>
      </c>
      <c r="AA261" t="str">
        <f>IF(AI261&lt;&gt;"",MAX(AA$3:AA260)+1,"")</f>
        <v/>
      </c>
      <c r="AB261" t="str">
        <f>IF(AJ261&lt;&gt;"",MAX(AB$3:AB260)+1,"")</f>
        <v/>
      </c>
      <c r="AC261" t="str">
        <f>IF(AK261&lt;&gt;"",MAX(AC$3:AC260)+1,"")</f>
        <v/>
      </c>
      <c r="AD261" t="str">
        <f>IF(AL261&lt;&gt;"",MAX(AD$3:AD260)+1,"")</f>
        <v/>
      </c>
      <c r="AF261" t="str">
        <f>IF(B261="","",IF(COUNTIF(AF$3:$AI260,B261)=0,B261,""))</f>
        <v/>
      </c>
      <c r="AG261" t="str">
        <f>IF(C261&lt;&gt;"",IF(B261="","",IF($B261='Determinazione classe'!$D$55,IF(COUNTIF(AG$3:$AG260,$C261)=0,$C261,""),"")),"")</f>
        <v/>
      </c>
      <c r="AH261" t="str">
        <f>IF(D261&lt;&gt;"",IF(B261="","",IF(AND($B261='Determinazione classe'!$D$55,$C261='Determinazione classe'!$D$56),IF(COUNTIF(AH$3:AH260,$D261)=0,$D261,""),"")),"")</f>
        <v/>
      </c>
      <c r="AI261" t="str">
        <f>IF(E261&lt;&gt;"",IF(B261="","",IF(AND($B261='Determinazione classe'!$D$55,$C261='Determinazione classe'!$D$56,$D261='Determinazione classe'!$D$57),IF(COUNTIF(AI$3:AI260,$E261)=0,$E261,""),"")),"")</f>
        <v/>
      </c>
      <c r="AJ261" t="str">
        <f>IF(F261&lt;&gt;"",IF(B261="","",IF(AND($B261='Determinazione classe'!$D$55,$C261='Determinazione classe'!$D$56,$D261='Determinazione classe'!$D$57,$E261='Determinazione classe'!$D$58),IF(COUNTIF(AJ$3:AJ260,$F261)=0,$F261,""),"")),"")</f>
        <v/>
      </c>
      <c r="AK261" t="str">
        <f>IF(G261&lt;&gt;"",IF(B261="","",IF(AND($B261='Determinazione classe'!$D$55,$C261='Determinazione classe'!$D$56,$D261='Determinazione classe'!$D$57,$E261='Determinazione classe'!$D$58,$F261='Determinazione classe'!$D$59),IF(COUNTIF(AK$3:AK260,$G261)=0,$G261,""),"")),"")</f>
        <v/>
      </c>
      <c r="AL261" t="str">
        <f>IF(H261&lt;&gt;"",IF(B261="","",IF(AND($B261='Determinazione classe'!$D$55,$C261='Determinazione classe'!$D$56,$D261='Determinazione classe'!$D$57,$E261='Determinazione classe'!$D$58,$F261='Determinazione classe'!$D$59,$G261='Determinazione classe'!$D$60),IF(COUNTIF(AL$3:AL260,$H261)=0,$H261,""),"")),"")</f>
        <v/>
      </c>
      <c r="AR261">
        <f t="shared" ref="AR261:AR324" si="96">+AR260+1</f>
        <v>259</v>
      </c>
      <c r="AS261" s="375" t="str">
        <f t="shared" si="87"/>
        <v/>
      </c>
      <c r="AT261" s="375" t="str">
        <f t="shared" si="88"/>
        <v/>
      </c>
      <c r="AU261" s="375" t="str">
        <f t="shared" si="89"/>
        <v/>
      </c>
      <c r="AV261" s="375" t="str">
        <f t="shared" si="90"/>
        <v/>
      </c>
      <c r="AW261" s="375" t="str">
        <f t="shared" si="91"/>
        <v/>
      </c>
      <c r="AX261" s="375" t="str">
        <f t="shared" si="92"/>
        <v/>
      </c>
      <c r="AY261" s="375" t="str">
        <f t="shared" si="93"/>
        <v/>
      </c>
      <c r="BC261" t="str">
        <f>IF(BK261&lt;&gt;"",MAX(BC$3:BC260)+1,"")</f>
        <v/>
      </c>
      <c r="BD261" t="str">
        <f>IF(BL261&lt;&gt;"",MAX(BD$3:BD260)+1,"")</f>
        <v/>
      </c>
      <c r="BE261" t="str">
        <f>IF(BM261&lt;&gt;"",MAX(BE$3:BE260)+1,"")</f>
        <v/>
      </c>
      <c r="BF261" t="str">
        <f>IF(BN261&lt;&gt;"",MAX(BF$3:BF260)+1,"")</f>
        <v/>
      </c>
      <c r="BG261" t="str">
        <f>IF(BO261&lt;&gt;"",MAX(BG$3:BG260)+1,"")</f>
        <v/>
      </c>
      <c r="BH261" t="str">
        <f>IF(BP261&lt;&gt;"",MAX(BH$3:BH260)+1,"")</f>
        <v/>
      </c>
      <c r="BI261" t="str">
        <f>IF(BQ261&lt;&gt;"",MAX(BI$3:BI260)+1,"")</f>
        <v/>
      </c>
      <c r="BK261" t="str">
        <f>IF(B261&lt;&gt;"",IF(COUNTIF(BK$3:BK260,B261)&gt;0,"",B261),"")</f>
        <v/>
      </c>
      <c r="BL261" t="str">
        <f>IF(C261&lt;&gt;"",IF(COUNTIF(BL$3:BL260,C261)&gt;0,"",C261),"")</f>
        <v/>
      </c>
      <c r="BM261" t="str">
        <f>IF(D261&lt;&gt;"",IF(COUNTIF(BM$3:BM260,D261)&gt;0,"",D261),"")</f>
        <v/>
      </c>
      <c r="BN261" t="str">
        <f>IF(E261&lt;&gt;"",IF(COUNTIF(BN$3:BN260,E261)&gt;0,"",E261),"")</f>
        <v/>
      </c>
      <c r="BO261" t="str">
        <f>IF(F261&lt;&gt;"",IF(COUNTIF(BO$3:BO260,F261)&gt;0,"",F261),"")</f>
        <v/>
      </c>
      <c r="BP261" t="str">
        <f>IF(G261&lt;&gt;"",IF(COUNTIF(BP$3:BP260,G261)&gt;0,"",G261),"")</f>
        <v/>
      </c>
      <c r="BQ261" t="str">
        <f>IF(H261&lt;&gt;"",IF(COUNTIF(BQ$3:BQ260,H261)&gt;0,"",H261),"")</f>
        <v/>
      </c>
    </row>
    <row r="262" spans="1:69" x14ac:dyDescent="0.2">
      <c r="A262" s="342" t="str">
        <f t="shared" si="78"/>
        <v/>
      </c>
      <c r="B262" s="345"/>
      <c r="C262" s="345"/>
      <c r="D262" s="345"/>
      <c r="E262" s="345"/>
      <c r="F262" s="345"/>
      <c r="G262" s="345"/>
      <c r="H262" s="345"/>
      <c r="I262" s="533"/>
      <c r="J262" s="516"/>
      <c r="K262" s="516"/>
      <c r="L262" s="531"/>
      <c r="M262" s="534"/>
      <c r="O262">
        <f t="shared" si="94"/>
        <v>260</v>
      </c>
      <c r="P262" s="375" t="str">
        <f t="shared" si="95"/>
        <v/>
      </c>
      <c r="Q262" s="375" t="str">
        <f t="shared" si="81"/>
        <v/>
      </c>
      <c r="R262" s="375" t="str">
        <f t="shared" si="82"/>
        <v/>
      </c>
      <c r="S262" s="375" t="str">
        <f t="shared" si="83"/>
        <v/>
      </c>
      <c r="T262" s="375" t="str">
        <f t="shared" si="84"/>
        <v/>
      </c>
      <c r="U262" s="375" t="str">
        <f t="shared" si="85"/>
        <v/>
      </c>
      <c r="V262" s="375" t="str">
        <f t="shared" si="86"/>
        <v/>
      </c>
      <c r="X262" t="str">
        <f>IF(AF262&lt;&gt;"",MAX(X$3:X261)+1,"")</f>
        <v/>
      </c>
      <c r="Y262" t="str">
        <f>IF(AG262&lt;&gt;"",MAX(Y$3:Y261)+1,"")</f>
        <v/>
      </c>
      <c r="Z262" t="str">
        <f>IF(AH262&lt;&gt;"",MAX(Z$3:Z261)+1,"")</f>
        <v/>
      </c>
      <c r="AA262" t="str">
        <f>IF(AI262&lt;&gt;"",MAX(AA$3:AA261)+1,"")</f>
        <v/>
      </c>
      <c r="AB262" t="str">
        <f>IF(AJ262&lt;&gt;"",MAX(AB$3:AB261)+1,"")</f>
        <v/>
      </c>
      <c r="AC262" t="str">
        <f>IF(AK262&lt;&gt;"",MAX(AC$3:AC261)+1,"")</f>
        <v/>
      </c>
      <c r="AD262" t="str">
        <f>IF(AL262&lt;&gt;"",MAX(AD$3:AD261)+1,"")</f>
        <v/>
      </c>
      <c r="AF262" t="str">
        <f>IF(B262="","",IF(COUNTIF(AF$3:$AI261,B262)=0,B262,""))</f>
        <v/>
      </c>
      <c r="AG262" t="str">
        <f>IF(C262&lt;&gt;"",IF(B262="","",IF($B262='Determinazione classe'!$D$55,IF(COUNTIF(AG$3:$AG261,$C262)=0,$C262,""),"")),"")</f>
        <v/>
      </c>
      <c r="AH262" t="str">
        <f>IF(D262&lt;&gt;"",IF(B262="","",IF(AND($B262='Determinazione classe'!$D$55,$C262='Determinazione classe'!$D$56),IF(COUNTIF(AH$3:AH261,$D262)=0,$D262,""),"")),"")</f>
        <v/>
      </c>
      <c r="AI262" t="str">
        <f>IF(E262&lt;&gt;"",IF(B262="","",IF(AND($B262='Determinazione classe'!$D$55,$C262='Determinazione classe'!$D$56,$D262='Determinazione classe'!$D$57),IF(COUNTIF(AI$3:AI261,$E262)=0,$E262,""),"")),"")</f>
        <v/>
      </c>
      <c r="AJ262" t="str">
        <f>IF(F262&lt;&gt;"",IF(B262="","",IF(AND($B262='Determinazione classe'!$D$55,$C262='Determinazione classe'!$D$56,$D262='Determinazione classe'!$D$57,$E262='Determinazione classe'!$D$58),IF(COUNTIF(AJ$3:AJ261,$F262)=0,$F262,""),"")),"")</f>
        <v/>
      </c>
      <c r="AK262" t="str">
        <f>IF(G262&lt;&gt;"",IF(B262="","",IF(AND($B262='Determinazione classe'!$D$55,$C262='Determinazione classe'!$D$56,$D262='Determinazione classe'!$D$57,$E262='Determinazione classe'!$D$58,$F262='Determinazione classe'!$D$59),IF(COUNTIF(AK$3:AK261,$G262)=0,$G262,""),"")),"")</f>
        <v/>
      </c>
      <c r="AL262" t="str">
        <f>IF(H262&lt;&gt;"",IF(B262="","",IF(AND($B262='Determinazione classe'!$D$55,$C262='Determinazione classe'!$D$56,$D262='Determinazione classe'!$D$57,$E262='Determinazione classe'!$D$58,$F262='Determinazione classe'!$D$59,$G262='Determinazione classe'!$D$60),IF(COUNTIF(AL$3:AL261,$H262)=0,$H262,""),"")),"")</f>
        <v/>
      </c>
      <c r="AR262">
        <f t="shared" si="96"/>
        <v>260</v>
      </c>
      <c r="AS262" s="375" t="str">
        <f t="shared" si="87"/>
        <v/>
      </c>
      <c r="AT262" s="375" t="str">
        <f t="shared" si="88"/>
        <v/>
      </c>
      <c r="AU262" s="375" t="str">
        <f t="shared" si="89"/>
        <v/>
      </c>
      <c r="AV262" s="375" t="str">
        <f t="shared" si="90"/>
        <v/>
      </c>
      <c r="AW262" s="375" t="str">
        <f t="shared" si="91"/>
        <v/>
      </c>
      <c r="AX262" s="375" t="str">
        <f t="shared" si="92"/>
        <v/>
      </c>
      <c r="AY262" s="375" t="str">
        <f t="shared" si="93"/>
        <v/>
      </c>
      <c r="BC262" t="str">
        <f>IF(BK262&lt;&gt;"",MAX(BC$3:BC261)+1,"")</f>
        <v/>
      </c>
      <c r="BD262" t="str">
        <f>IF(BL262&lt;&gt;"",MAX(BD$3:BD261)+1,"")</f>
        <v/>
      </c>
      <c r="BE262" t="str">
        <f>IF(BM262&lt;&gt;"",MAX(BE$3:BE261)+1,"")</f>
        <v/>
      </c>
      <c r="BF262" t="str">
        <f>IF(BN262&lt;&gt;"",MAX(BF$3:BF261)+1,"")</f>
        <v/>
      </c>
      <c r="BG262" t="str">
        <f>IF(BO262&lt;&gt;"",MAX(BG$3:BG261)+1,"")</f>
        <v/>
      </c>
      <c r="BH262" t="str">
        <f>IF(BP262&lt;&gt;"",MAX(BH$3:BH261)+1,"")</f>
        <v/>
      </c>
      <c r="BI262" t="str">
        <f>IF(BQ262&lt;&gt;"",MAX(BI$3:BI261)+1,"")</f>
        <v/>
      </c>
      <c r="BK262" t="str">
        <f>IF(B262&lt;&gt;"",IF(COUNTIF(BK$3:BK261,B262)&gt;0,"",B262),"")</f>
        <v/>
      </c>
      <c r="BL262" t="str">
        <f>IF(C262&lt;&gt;"",IF(COUNTIF(BL$3:BL261,C262)&gt;0,"",C262),"")</f>
        <v/>
      </c>
      <c r="BM262" t="str">
        <f>IF(D262&lt;&gt;"",IF(COUNTIF(BM$3:BM261,D262)&gt;0,"",D262),"")</f>
        <v/>
      </c>
      <c r="BN262" t="str">
        <f>IF(E262&lt;&gt;"",IF(COUNTIF(BN$3:BN261,E262)&gt;0,"",E262),"")</f>
        <v/>
      </c>
      <c r="BO262" t="str">
        <f>IF(F262&lt;&gt;"",IF(COUNTIF(BO$3:BO261,F262)&gt;0,"",F262),"")</f>
        <v/>
      </c>
      <c r="BP262" t="str">
        <f>IF(G262&lt;&gt;"",IF(COUNTIF(BP$3:BP261,G262)&gt;0,"",G262),"")</f>
        <v/>
      </c>
      <c r="BQ262" t="str">
        <f>IF(H262&lt;&gt;"",IF(COUNTIF(BQ$3:BQ261,H262)&gt;0,"",H262),"")</f>
        <v/>
      </c>
    </row>
    <row r="263" spans="1:69" x14ac:dyDescent="0.2">
      <c r="A263" s="342" t="str">
        <f t="shared" si="78"/>
        <v/>
      </c>
      <c r="B263" s="345"/>
      <c r="C263" s="345"/>
      <c r="D263" s="345"/>
      <c r="E263" s="345"/>
      <c r="F263" s="345"/>
      <c r="G263" s="345"/>
      <c r="H263" s="345"/>
      <c r="I263" s="533"/>
      <c r="J263" s="516"/>
      <c r="K263" s="516"/>
      <c r="L263" s="531"/>
      <c r="M263" s="534"/>
      <c r="O263">
        <f t="shared" si="94"/>
        <v>261</v>
      </c>
      <c r="P263" s="375" t="str">
        <f t="shared" si="95"/>
        <v/>
      </c>
      <c r="Q263" s="375" t="str">
        <f t="shared" si="81"/>
        <v/>
      </c>
      <c r="R263" s="375" t="str">
        <f t="shared" si="82"/>
        <v/>
      </c>
      <c r="S263" s="375" t="str">
        <f t="shared" si="83"/>
        <v/>
      </c>
      <c r="T263" s="375" t="str">
        <f t="shared" si="84"/>
        <v/>
      </c>
      <c r="U263" s="375" t="str">
        <f t="shared" si="85"/>
        <v/>
      </c>
      <c r="V263" s="375" t="str">
        <f t="shared" si="86"/>
        <v/>
      </c>
      <c r="X263" t="str">
        <f>IF(AF263&lt;&gt;"",MAX(X$3:X262)+1,"")</f>
        <v/>
      </c>
      <c r="Y263" t="str">
        <f>IF(AG263&lt;&gt;"",MAX(Y$3:Y262)+1,"")</f>
        <v/>
      </c>
      <c r="Z263" t="str">
        <f>IF(AH263&lt;&gt;"",MAX(Z$3:Z262)+1,"")</f>
        <v/>
      </c>
      <c r="AA263" t="str">
        <f>IF(AI263&lt;&gt;"",MAX(AA$3:AA262)+1,"")</f>
        <v/>
      </c>
      <c r="AB263" t="str">
        <f>IF(AJ263&lt;&gt;"",MAX(AB$3:AB262)+1,"")</f>
        <v/>
      </c>
      <c r="AC263" t="str">
        <f>IF(AK263&lt;&gt;"",MAX(AC$3:AC262)+1,"")</f>
        <v/>
      </c>
      <c r="AD263" t="str">
        <f>IF(AL263&lt;&gt;"",MAX(AD$3:AD262)+1,"")</f>
        <v/>
      </c>
      <c r="AF263" t="str">
        <f>IF(B263="","",IF(COUNTIF(AF$3:$AI262,B263)=0,B263,""))</f>
        <v/>
      </c>
      <c r="AG263" t="str">
        <f>IF(C263&lt;&gt;"",IF(B263="","",IF($B263='Determinazione classe'!$D$55,IF(COUNTIF(AG$3:$AG262,$C263)=0,$C263,""),"")),"")</f>
        <v/>
      </c>
      <c r="AH263" t="str">
        <f>IF(D263&lt;&gt;"",IF(B263="","",IF(AND($B263='Determinazione classe'!$D$55,$C263='Determinazione classe'!$D$56),IF(COUNTIF(AH$3:AH262,$D263)=0,$D263,""),"")),"")</f>
        <v/>
      </c>
      <c r="AI263" t="str">
        <f>IF(E263&lt;&gt;"",IF(B263="","",IF(AND($B263='Determinazione classe'!$D$55,$C263='Determinazione classe'!$D$56,$D263='Determinazione classe'!$D$57),IF(COUNTIF(AI$3:AI262,$E263)=0,$E263,""),"")),"")</f>
        <v/>
      </c>
      <c r="AJ263" t="str">
        <f>IF(F263&lt;&gt;"",IF(B263="","",IF(AND($B263='Determinazione classe'!$D$55,$C263='Determinazione classe'!$D$56,$D263='Determinazione classe'!$D$57,$E263='Determinazione classe'!$D$58),IF(COUNTIF(AJ$3:AJ262,$F263)=0,$F263,""),"")),"")</f>
        <v/>
      </c>
      <c r="AK263" t="str">
        <f>IF(G263&lt;&gt;"",IF(B263="","",IF(AND($B263='Determinazione classe'!$D$55,$C263='Determinazione classe'!$D$56,$D263='Determinazione classe'!$D$57,$E263='Determinazione classe'!$D$58,$F263='Determinazione classe'!$D$59),IF(COUNTIF(AK$3:AK262,$G263)=0,$G263,""),"")),"")</f>
        <v/>
      </c>
      <c r="AL263" t="str">
        <f>IF(H263&lt;&gt;"",IF(B263="","",IF(AND($B263='Determinazione classe'!$D$55,$C263='Determinazione classe'!$D$56,$D263='Determinazione classe'!$D$57,$E263='Determinazione classe'!$D$58,$F263='Determinazione classe'!$D$59,$G263='Determinazione classe'!$D$60),IF(COUNTIF(AL$3:AL262,$H263)=0,$H263,""),"")),"")</f>
        <v/>
      </c>
      <c r="AR263">
        <f t="shared" si="96"/>
        <v>261</v>
      </c>
      <c r="AS263" s="375" t="str">
        <f t="shared" si="87"/>
        <v/>
      </c>
      <c r="AT263" s="375" t="str">
        <f t="shared" si="88"/>
        <v/>
      </c>
      <c r="AU263" s="375" t="str">
        <f t="shared" si="89"/>
        <v/>
      </c>
      <c r="AV263" s="375" t="str">
        <f t="shared" si="90"/>
        <v/>
      </c>
      <c r="AW263" s="375" t="str">
        <f t="shared" si="91"/>
        <v/>
      </c>
      <c r="AX263" s="375" t="str">
        <f t="shared" si="92"/>
        <v/>
      </c>
      <c r="AY263" s="375" t="str">
        <f t="shared" si="93"/>
        <v/>
      </c>
      <c r="BC263" t="str">
        <f>IF(BK263&lt;&gt;"",MAX(BC$3:BC262)+1,"")</f>
        <v/>
      </c>
      <c r="BD263" t="str">
        <f>IF(BL263&lt;&gt;"",MAX(BD$3:BD262)+1,"")</f>
        <v/>
      </c>
      <c r="BE263" t="str">
        <f>IF(BM263&lt;&gt;"",MAX(BE$3:BE262)+1,"")</f>
        <v/>
      </c>
      <c r="BF263" t="str">
        <f>IF(BN263&lt;&gt;"",MAX(BF$3:BF262)+1,"")</f>
        <v/>
      </c>
      <c r="BG263" t="str">
        <f>IF(BO263&lt;&gt;"",MAX(BG$3:BG262)+1,"")</f>
        <v/>
      </c>
      <c r="BH263" t="str">
        <f>IF(BP263&lt;&gt;"",MAX(BH$3:BH262)+1,"")</f>
        <v/>
      </c>
      <c r="BI263" t="str">
        <f>IF(BQ263&lt;&gt;"",MAX(BI$3:BI262)+1,"")</f>
        <v/>
      </c>
      <c r="BK263" t="str">
        <f>IF(B263&lt;&gt;"",IF(COUNTIF(BK$3:BK262,B263)&gt;0,"",B263),"")</f>
        <v/>
      </c>
      <c r="BL263" t="str">
        <f>IF(C263&lt;&gt;"",IF(COUNTIF(BL$3:BL262,C263)&gt;0,"",C263),"")</f>
        <v/>
      </c>
      <c r="BM263" t="str">
        <f>IF(D263&lt;&gt;"",IF(COUNTIF(BM$3:BM262,D263)&gt;0,"",D263),"")</f>
        <v/>
      </c>
      <c r="BN263" t="str">
        <f>IF(E263&lt;&gt;"",IF(COUNTIF(BN$3:BN262,E263)&gt;0,"",E263),"")</f>
        <v/>
      </c>
      <c r="BO263" t="str">
        <f>IF(F263&lt;&gt;"",IF(COUNTIF(BO$3:BO262,F263)&gt;0,"",F263),"")</f>
        <v/>
      </c>
      <c r="BP263" t="str">
        <f>IF(G263&lt;&gt;"",IF(COUNTIF(BP$3:BP262,G263)&gt;0,"",G263),"")</f>
        <v/>
      </c>
      <c r="BQ263" t="str">
        <f>IF(H263&lt;&gt;"",IF(COUNTIF(BQ$3:BQ262,H263)&gt;0,"",H263),"")</f>
        <v/>
      </c>
    </row>
    <row r="264" spans="1:69" x14ac:dyDescent="0.2">
      <c r="A264" s="342" t="str">
        <f t="shared" si="78"/>
        <v/>
      </c>
      <c r="B264" s="345"/>
      <c r="C264" s="345"/>
      <c r="D264" s="345"/>
      <c r="E264" s="345"/>
      <c r="F264" s="345"/>
      <c r="G264" s="345"/>
      <c r="H264" s="345"/>
      <c r="I264" s="533"/>
      <c r="J264" s="516"/>
      <c r="K264" s="516"/>
      <c r="L264" s="531"/>
      <c r="M264" s="534"/>
      <c r="O264">
        <f t="shared" si="94"/>
        <v>262</v>
      </c>
      <c r="P264" s="375" t="str">
        <f t="shared" si="95"/>
        <v/>
      </c>
      <c r="Q264" s="375" t="str">
        <f t="shared" si="81"/>
        <v/>
      </c>
      <c r="R264" s="375" t="str">
        <f t="shared" si="82"/>
        <v/>
      </c>
      <c r="S264" s="375" t="str">
        <f t="shared" si="83"/>
        <v/>
      </c>
      <c r="T264" s="375" t="str">
        <f t="shared" si="84"/>
        <v/>
      </c>
      <c r="U264" s="375" t="str">
        <f t="shared" si="85"/>
        <v/>
      </c>
      <c r="V264" s="375" t="str">
        <f t="shared" si="86"/>
        <v/>
      </c>
      <c r="X264" t="str">
        <f>IF(AF264&lt;&gt;"",MAX(X$3:X263)+1,"")</f>
        <v/>
      </c>
      <c r="Y264" t="str">
        <f>IF(AG264&lt;&gt;"",MAX(Y$3:Y263)+1,"")</f>
        <v/>
      </c>
      <c r="Z264" t="str">
        <f>IF(AH264&lt;&gt;"",MAX(Z$3:Z263)+1,"")</f>
        <v/>
      </c>
      <c r="AA264" t="str">
        <f>IF(AI264&lt;&gt;"",MAX(AA$3:AA263)+1,"")</f>
        <v/>
      </c>
      <c r="AB264" t="str">
        <f>IF(AJ264&lt;&gt;"",MAX(AB$3:AB263)+1,"")</f>
        <v/>
      </c>
      <c r="AC264" t="str">
        <f>IF(AK264&lt;&gt;"",MAX(AC$3:AC263)+1,"")</f>
        <v/>
      </c>
      <c r="AD264" t="str">
        <f>IF(AL264&lt;&gt;"",MAX(AD$3:AD263)+1,"")</f>
        <v/>
      </c>
      <c r="AF264" t="str">
        <f>IF(B264="","",IF(COUNTIF(AF$3:$AI263,B264)=0,B264,""))</f>
        <v/>
      </c>
      <c r="AG264" t="str">
        <f>IF(C264&lt;&gt;"",IF(B264="","",IF($B264='Determinazione classe'!$D$55,IF(COUNTIF(AG$3:$AG263,$C264)=0,$C264,""),"")),"")</f>
        <v/>
      </c>
      <c r="AH264" t="str">
        <f>IF(D264&lt;&gt;"",IF(B264="","",IF(AND($B264='Determinazione classe'!$D$55,$C264='Determinazione classe'!$D$56),IF(COUNTIF(AH$3:AH263,$D264)=0,$D264,""),"")),"")</f>
        <v/>
      </c>
      <c r="AI264" t="str">
        <f>IF(E264&lt;&gt;"",IF(B264="","",IF(AND($B264='Determinazione classe'!$D$55,$C264='Determinazione classe'!$D$56,$D264='Determinazione classe'!$D$57),IF(COUNTIF(AI$3:AI263,$E264)=0,$E264,""),"")),"")</f>
        <v/>
      </c>
      <c r="AJ264" t="str">
        <f>IF(F264&lt;&gt;"",IF(B264="","",IF(AND($B264='Determinazione classe'!$D$55,$C264='Determinazione classe'!$D$56,$D264='Determinazione classe'!$D$57,$E264='Determinazione classe'!$D$58),IF(COUNTIF(AJ$3:AJ263,$F264)=0,$F264,""),"")),"")</f>
        <v/>
      </c>
      <c r="AK264" t="str">
        <f>IF(G264&lt;&gt;"",IF(B264="","",IF(AND($B264='Determinazione classe'!$D$55,$C264='Determinazione classe'!$D$56,$D264='Determinazione classe'!$D$57,$E264='Determinazione classe'!$D$58,$F264='Determinazione classe'!$D$59),IF(COUNTIF(AK$3:AK263,$G264)=0,$G264,""),"")),"")</f>
        <v/>
      </c>
      <c r="AL264" t="str">
        <f>IF(H264&lt;&gt;"",IF(B264="","",IF(AND($B264='Determinazione classe'!$D$55,$C264='Determinazione classe'!$D$56,$D264='Determinazione classe'!$D$57,$E264='Determinazione classe'!$D$58,$F264='Determinazione classe'!$D$59,$G264='Determinazione classe'!$D$60),IF(COUNTIF(AL$3:AL263,$H264)=0,$H264,""),"")),"")</f>
        <v/>
      </c>
      <c r="AR264">
        <f t="shared" si="96"/>
        <v>262</v>
      </c>
      <c r="AS264" s="375" t="str">
        <f t="shared" si="87"/>
        <v/>
      </c>
      <c r="AT264" s="375" t="str">
        <f t="shared" si="88"/>
        <v/>
      </c>
      <c r="AU264" s="375" t="str">
        <f t="shared" si="89"/>
        <v/>
      </c>
      <c r="AV264" s="375" t="str">
        <f t="shared" si="90"/>
        <v/>
      </c>
      <c r="AW264" s="375" t="str">
        <f t="shared" si="91"/>
        <v/>
      </c>
      <c r="AX264" s="375" t="str">
        <f t="shared" si="92"/>
        <v/>
      </c>
      <c r="AY264" s="375" t="str">
        <f t="shared" si="93"/>
        <v/>
      </c>
      <c r="BC264" t="str">
        <f>IF(BK264&lt;&gt;"",MAX(BC$3:BC263)+1,"")</f>
        <v/>
      </c>
      <c r="BD264" t="str">
        <f>IF(BL264&lt;&gt;"",MAX(BD$3:BD263)+1,"")</f>
        <v/>
      </c>
      <c r="BE264" t="str">
        <f>IF(BM264&lt;&gt;"",MAX(BE$3:BE263)+1,"")</f>
        <v/>
      </c>
      <c r="BF264" t="str">
        <f>IF(BN264&lt;&gt;"",MAX(BF$3:BF263)+1,"")</f>
        <v/>
      </c>
      <c r="BG264" t="str">
        <f>IF(BO264&lt;&gt;"",MAX(BG$3:BG263)+1,"")</f>
        <v/>
      </c>
      <c r="BH264" t="str">
        <f>IF(BP264&lt;&gt;"",MAX(BH$3:BH263)+1,"")</f>
        <v/>
      </c>
      <c r="BI264" t="str">
        <f>IF(BQ264&lt;&gt;"",MAX(BI$3:BI263)+1,"")</f>
        <v/>
      </c>
      <c r="BK264" t="str">
        <f>IF(B264&lt;&gt;"",IF(COUNTIF(BK$3:BK263,B264)&gt;0,"",B264),"")</f>
        <v/>
      </c>
      <c r="BL264" t="str">
        <f>IF(C264&lt;&gt;"",IF(COUNTIF(BL$3:BL263,C264)&gt;0,"",C264),"")</f>
        <v/>
      </c>
      <c r="BM264" t="str">
        <f>IF(D264&lt;&gt;"",IF(COUNTIF(BM$3:BM263,D264)&gt;0,"",D264),"")</f>
        <v/>
      </c>
      <c r="BN264" t="str">
        <f>IF(E264&lt;&gt;"",IF(COUNTIF(BN$3:BN263,E264)&gt;0,"",E264),"")</f>
        <v/>
      </c>
      <c r="BO264" t="str">
        <f>IF(F264&lt;&gt;"",IF(COUNTIF(BO$3:BO263,F264)&gt;0,"",F264),"")</f>
        <v/>
      </c>
      <c r="BP264" t="str">
        <f>IF(G264&lt;&gt;"",IF(COUNTIF(BP$3:BP263,G264)&gt;0,"",G264),"")</f>
        <v/>
      </c>
      <c r="BQ264" t="str">
        <f>IF(H264&lt;&gt;"",IF(COUNTIF(BQ$3:BQ263,H264)&gt;0,"",H264),"")</f>
        <v/>
      </c>
    </row>
    <row r="265" spans="1:69" x14ac:dyDescent="0.2">
      <c r="A265" s="342" t="str">
        <f t="shared" si="78"/>
        <v/>
      </c>
      <c r="B265" s="345"/>
      <c r="C265" s="345"/>
      <c r="D265" s="345"/>
      <c r="E265" s="345"/>
      <c r="F265" s="345"/>
      <c r="G265" s="345"/>
      <c r="H265" s="345"/>
      <c r="I265" s="533"/>
      <c r="J265" s="516"/>
      <c r="K265" s="516"/>
      <c r="L265" s="531"/>
      <c r="M265" s="534"/>
      <c r="O265">
        <f t="shared" si="94"/>
        <v>263</v>
      </c>
      <c r="P265" s="375" t="str">
        <f t="shared" si="95"/>
        <v/>
      </c>
      <c r="Q265" s="375" t="str">
        <f t="shared" si="81"/>
        <v/>
      </c>
      <c r="R265" s="375" t="str">
        <f t="shared" si="82"/>
        <v/>
      </c>
      <c r="S265" s="375" t="str">
        <f t="shared" si="83"/>
        <v/>
      </c>
      <c r="T265" s="375" t="str">
        <f t="shared" si="84"/>
        <v/>
      </c>
      <c r="U265" s="375" t="str">
        <f t="shared" si="85"/>
        <v/>
      </c>
      <c r="V265" s="375" t="str">
        <f t="shared" si="86"/>
        <v/>
      </c>
      <c r="X265" t="str">
        <f>IF(AF265&lt;&gt;"",MAX(X$3:X264)+1,"")</f>
        <v/>
      </c>
      <c r="Y265" t="str">
        <f>IF(AG265&lt;&gt;"",MAX(Y$3:Y264)+1,"")</f>
        <v/>
      </c>
      <c r="Z265" t="str">
        <f>IF(AH265&lt;&gt;"",MAX(Z$3:Z264)+1,"")</f>
        <v/>
      </c>
      <c r="AA265" t="str">
        <f>IF(AI265&lt;&gt;"",MAX(AA$3:AA264)+1,"")</f>
        <v/>
      </c>
      <c r="AB265" t="str">
        <f>IF(AJ265&lt;&gt;"",MAX(AB$3:AB264)+1,"")</f>
        <v/>
      </c>
      <c r="AC265" t="str">
        <f>IF(AK265&lt;&gt;"",MAX(AC$3:AC264)+1,"")</f>
        <v/>
      </c>
      <c r="AD265" t="str">
        <f>IF(AL265&lt;&gt;"",MAX(AD$3:AD264)+1,"")</f>
        <v/>
      </c>
      <c r="AF265" t="str">
        <f>IF(B265="","",IF(COUNTIF(AF$3:$AI264,B265)=0,B265,""))</f>
        <v/>
      </c>
      <c r="AG265" t="str">
        <f>IF(C265&lt;&gt;"",IF(B265="","",IF($B265='Determinazione classe'!$D$55,IF(COUNTIF(AG$3:$AG264,$C265)=0,$C265,""),"")),"")</f>
        <v/>
      </c>
      <c r="AH265" t="str">
        <f>IF(D265&lt;&gt;"",IF(B265="","",IF(AND($B265='Determinazione classe'!$D$55,$C265='Determinazione classe'!$D$56),IF(COUNTIF(AH$3:AH264,$D265)=0,$D265,""),"")),"")</f>
        <v/>
      </c>
      <c r="AI265" t="str">
        <f>IF(E265&lt;&gt;"",IF(B265="","",IF(AND($B265='Determinazione classe'!$D$55,$C265='Determinazione classe'!$D$56,$D265='Determinazione classe'!$D$57),IF(COUNTIF(AI$3:AI264,$E265)=0,$E265,""),"")),"")</f>
        <v/>
      </c>
      <c r="AJ265" t="str">
        <f>IF(F265&lt;&gt;"",IF(B265="","",IF(AND($B265='Determinazione classe'!$D$55,$C265='Determinazione classe'!$D$56,$D265='Determinazione classe'!$D$57,$E265='Determinazione classe'!$D$58),IF(COUNTIF(AJ$3:AJ264,$F265)=0,$F265,""),"")),"")</f>
        <v/>
      </c>
      <c r="AK265" t="str">
        <f>IF(G265&lt;&gt;"",IF(B265="","",IF(AND($B265='Determinazione classe'!$D$55,$C265='Determinazione classe'!$D$56,$D265='Determinazione classe'!$D$57,$E265='Determinazione classe'!$D$58,$F265='Determinazione classe'!$D$59),IF(COUNTIF(AK$3:AK264,$G265)=0,$G265,""),"")),"")</f>
        <v/>
      </c>
      <c r="AL265" t="str">
        <f>IF(H265&lt;&gt;"",IF(B265="","",IF(AND($B265='Determinazione classe'!$D$55,$C265='Determinazione classe'!$D$56,$D265='Determinazione classe'!$D$57,$E265='Determinazione classe'!$D$58,$F265='Determinazione classe'!$D$59,$G265='Determinazione classe'!$D$60),IF(COUNTIF(AL$3:AL264,$H265)=0,$H265,""),"")),"")</f>
        <v/>
      </c>
      <c r="AR265">
        <f t="shared" si="96"/>
        <v>263</v>
      </c>
      <c r="AS265" s="375" t="str">
        <f t="shared" si="87"/>
        <v/>
      </c>
      <c r="AT265" s="375" t="str">
        <f t="shared" si="88"/>
        <v/>
      </c>
      <c r="AU265" s="375" t="str">
        <f t="shared" si="89"/>
        <v/>
      </c>
      <c r="AV265" s="375" t="str">
        <f t="shared" si="90"/>
        <v/>
      </c>
      <c r="AW265" s="375" t="str">
        <f t="shared" si="91"/>
        <v/>
      </c>
      <c r="AX265" s="375" t="str">
        <f t="shared" si="92"/>
        <v/>
      </c>
      <c r="AY265" s="375" t="str">
        <f t="shared" si="93"/>
        <v/>
      </c>
      <c r="BC265" t="str">
        <f>IF(BK265&lt;&gt;"",MAX(BC$3:BC264)+1,"")</f>
        <v/>
      </c>
      <c r="BD265" t="str">
        <f>IF(BL265&lt;&gt;"",MAX(BD$3:BD264)+1,"")</f>
        <v/>
      </c>
      <c r="BE265" t="str">
        <f>IF(BM265&lt;&gt;"",MAX(BE$3:BE264)+1,"")</f>
        <v/>
      </c>
      <c r="BF265" t="str">
        <f>IF(BN265&lt;&gt;"",MAX(BF$3:BF264)+1,"")</f>
        <v/>
      </c>
      <c r="BG265" t="str">
        <f>IF(BO265&lt;&gt;"",MAX(BG$3:BG264)+1,"")</f>
        <v/>
      </c>
      <c r="BH265" t="str">
        <f>IF(BP265&lt;&gt;"",MAX(BH$3:BH264)+1,"")</f>
        <v/>
      </c>
      <c r="BI265" t="str">
        <f>IF(BQ265&lt;&gt;"",MAX(BI$3:BI264)+1,"")</f>
        <v/>
      </c>
      <c r="BK265" t="str">
        <f>IF(B265&lt;&gt;"",IF(COUNTIF(BK$3:BK264,B265)&gt;0,"",B265),"")</f>
        <v/>
      </c>
      <c r="BL265" t="str">
        <f>IF(C265&lt;&gt;"",IF(COUNTIF(BL$3:BL264,C265)&gt;0,"",C265),"")</f>
        <v/>
      </c>
      <c r="BM265" t="str">
        <f>IF(D265&lt;&gt;"",IF(COUNTIF(BM$3:BM264,D265)&gt;0,"",D265),"")</f>
        <v/>
      </c>
      <c r="BN265" t="str">
        <f>IF(E265&lt;&gt;"",IF(COUNTIF(BN$3:BN264,E265)&gt;0,"",E265),"")</f>
        <v/>
      </c>
      <c r="BO265" t="str">
        <f>IF(F265&lt;&gt;"",IF(COUNTIF(BO$3:BO264,F265)&gt;0,"",F265),"")</f>
        <v/>
      </c>
      <c r="BP265" t="str">
        <f>IF(G265&lt;&gt;"",IF(COUNTIF(BP$3:BP264,G265)&gt;0,"",G265),"")</f>
        <v/>
      </c>
      <c r="BQ265" t="str">
        <f>IF(H265&lt;&gt;"",IF(COUNTIF(BQ$3:BQ264,H265)&gt;0,"",H265),"")</f>
        <v/>
      </c>
    </row>
    <row r="266" spans="1:69" x14ac:dyDescent="0.2">
      <c r="A266" s="342" t="str">
        <f t="shared" si="78"/>
        <v/>
      </c>
      <c r="B266" s="345"/>
      <c r="C266" s="345"/>
      <c r="D266" s="345"/>
      <c r="E266" s="345"/>
      <c r="F266" s="345"/>
      <c r="G266" s="345"/>
      <c r="H266" s="345"/>
      <c r="I266" s="533"/>
      <c r="J266" s="516"/>
      <c r="K266" s="516"/>
      <c r="L266" s="531"/>
      <c r="M266" s="534"/>
      <c r="O266">
        <f t="shared" si="94"/>
        <v>264</v>
      </c>
      <c r="P266" s="375" t="str">
        <f t="shared" si="95"/>
        <v/>
      </c>
      <c r="Q266" s="375" t="str">
        <f t="shared" si="81"/>
        <v/>
      </c>
      <c r="R266" s="375" t="str">
        <f t="shared" si="82"/>
        <v/>
      </c>
      <c r="S266" s="375" t="str">
        <f t="shared" si="83"/>
        <v/>
      </c>
      <c r="T266" s="375" t="str">
        <f t="shared" si="84"/>
        <v/>
      </c>
      <c r="U266" s="375" t="str">
        <f t="shared" si="85"/>
        <v/>
      </c>
      <c r="V266" s="375" t="str">
        <f t="shared" si="86"/>
        <v/>
      </c>
      <c r="X266" t="str">
        <f>IF(AF266&lt;&gt;"",MAX(X$3:X265)+1,"")</f>
        <v/>
      </c>
      <c r="Y266" t="str">
        <f>IF(AG266&lt;&gt;"",MAX(Y$3:Y265)+1,"")</f>
        <v/>
      </c>
      <c r="Z266" t="str">
        <f>IF(AH266&lt;&gt;"",MAX(Z$3:Z265)+1,"")</f>
        <v/>
      </c>
      <c r="AA266" t="str">
        <f>IF(AI266&lt;&gt;"",MAX(AA$3:AA265)+1,"")</f>
        <v/>
      </c>
      <c r="AB266" t="str">
        <f>IF(AJ266&lt;&gt;"",MAX(AB$3:AB265)+1,"")</f>
        <v/>
      </c>
      <c r="AC266" t="str">
        <f>IF(AK266&lt;&gt;"",MAX(AC$3:AC265)+1,"")</f>
        <v/>
      </c>
      <c r="AD266" t="str">
        <f>IF(AL266&lt;&gt;"",MAX(AD$3:AD265)+1,"")</f>
        <v/>
      </c>
      <c r="AF266" t="str">
        <f>IF(B266="","",IF(COUNTIF(AF$3:$AI265,B266)=0,B266,""))</f>
        <v/>
      </c>
      <c r="AG266" t="str">
        <f>IF(C266&lt;&gt;"",IF(B266="","",IF($B266='Determinazione classe'!$D$55,IF(COUNTIF(AG$3:$AG265,$C266)=0,$C266,""),"")),"")</f>
        <v/>
      </c>
      <c r="AH266" t="str">
        <f>IF(D266&lt;&gt;"",IF(B266="","",IF(AND($B266='Determinazione classe'!$D$55,$C266='Determinazione classe'!$D$56),IF(COUNTIF(AH$3:AH265,$D266)=0,$D266,""),"")),"")</f>
        <v/>
      </c>
      <c r="AI266" t="str">
        <f>IF(E266&lt;&gt;"",IF(B266="","",IF(AND($B266='Determinazione classe'!$D$55,$C266='Determinazione classe'!$D$56,$D266='Determinazione classe'!$D$57),IF(COUNTIF(AI$3:AI265,$E266)=0,$E266,""),"")),"")</f>
        <v/>
      </c>
      <c r="AJ266" t="str">
        <f>IF(F266&lt;&gt;"",IF(B266="","",IF(AND($B266='Determinazione classe'!$D$55,$C266='Determinazione classe'!$D$56,$D266='Determinazione classe'!$D$57,$E266='Determinazione classe'!$D$58),IF(COUNTIF(AJ$3:AJ265,$F266)=0,$F266,""),"")),"")</f>
        <v/>
      </c>
      <c r="AK266" t="str">
        <f>IF(G266&lt;&gt;"",IF(B266="","",IF(AND($B266='Determinazione classe'!$D$55,$C266='Determinazione classe'!$D$56,$D266='Determinazione classe'!$D$57,$E266='Determinazione classe'!$D$58,$F266='Determinazione classe'!$D$59),IF(COUNTIF(AK$3:AK265,$G266)=0,$G266,""),"")),"")</f>
        <v/>
      </c>
      <c r="AL266" t="str">
        <f>IF(H266&lt;&gt;"",IF(B266="","",IF(AND($B266='Determinazione classe'!$D$55,$C266='Determinazione classe'!$D$56,$D266='Determinazione classe'!$D$57,$E266='Determinazione classe'!$D$58,$F266='Determinazione classe'!$D$59,$G266='Determinazione classe'!$D$60),IF(COUNTIF(AL$3:AL265,$H266)=0,$H266,""),"")),"")</f>
        <v/>
      </c>
      <c r="AR266">
        <f t="shared" si="96"/>
        <v>264</v>
      </c>
      <c r="AS266" s="375" t="str">
        <f t="shared" si="87"/>
        <v/>
      </c>
      <c r="AT266" s="375" t="str">
        <f t="shared" si="88"/>
        <v/>
      </c>
      <c r="AU266" s="375" t="str">
        <f t="shared" si="89"/>
        <v/>
      </c>
      <c r="AV266" s="375" t="str">
        <f t="shared" si="90"/>
        <v/>
      </c>
      <c r="AW266" s="375" t="str">
        <f t="shared" si="91"/>
        <v/>
      </c>
      <c r="AX266" s="375" t="str">
        <f t="shared" si="92"/>
        <v/>
      </c>
      <c r="AY266" s="375" t="str">
        <f t="shared" si="93"/>
        <v/>
      </c>
      <c r="BC266" t="str">
        <f>IF(BK266&lt;&gt;"",MAX(BC$3:BC265)+1,"")</f>
        <v/>
      </c>
      <c r="BD266" t="str">
        <f>IF(BL266&lt;&gt;"",MAX(BD$3:BD265)+1,"")</f>
        <v/>
      </c>
      <c r="BE266" t="str">
        <f>IF(BM266&lt;&gt;"",MAX(BE$3:BE265)+1,"")</f>
        <v/>
      </c>
      <c r="BF266" t="str">
        <f>IF(BN266&lt;&gt;"",MAX(BF$3:BF265)+1,"")</f>
        <v/>
      </c>
      <c r="BG266" t="str">
        <f>IF(BO266&lt;&gt;"",MAX(BG$3:BG265)+1,"")</f>
        <v/>
      </c>
      <c r="BH266" t="str">
        <f>IF(BP266&lt;&gt;"",MAX(BH$3:BH265)+1,"")</f>
        <v/>
      </c>
      <c r="BI266" t="str">
        <f>IF(BQ266&lt;&gt;"",MAX(BI$3:BI265)+1,"")</f>
        <v/>
      </c>
      <c r="BK266" t="str">
        <f>IF(B266&lt;&gt;"",IF(COUNTIF(BK$3:BK265,B266)&gt;0,"",B266),"")</f>
        <v/>
      </c>
      <c r="BL266" t="str">
        <f>IF(C266&lt;&gt;"",IF(COUNTIF(BL$3:BL265,C266)&gt;0,"",C266),"")</f>
        <v/>
      </c>
      <c r="BM266" t="str">
        <f>IF(D266&lt;&gt;"",IF(COUNTIF(BM$3:BM265,D266)&gt;0,"",D266),"")</f>
        <v/>
      </c>
      <c r="BN266" t="str">
        <f>IF(E266&lt;&gt;"",IF(COUNTIF(BN$3:BN265,E266)&gt;0,"",E266),"")</f>
        <v/>
      </c>
      <c r="BO266" t="str">
        <f>IF(F266&lt;&gt;"",IF(COUNTIF(BO$3:BO265,F266)&gt;0,"",F266),"")</f>
        <v/>
      </c>
      <c r="BP266" t="str">
        <f>IF(G266&lt;&gt;"",IF(COUNTIF(BP$3:BP265,G266)&gt;0,"",G266),"")</f>
        <v/>
      </c>
      <c r="BQ266" t="str">
        <f>IF(H266&lt;&gt;"",IF(COUNTIF(BQ$3:BQ265,H266)&gt;0,"",H266),"")</f>
        <v/>
      </c>
    </row>
    <row r="267" spans="1:69" x14ac:dyDescent="0.2">
      <c r="A267" s="342" t="str">
        <f t="shared" si="78"/>
        <v/>
      </c>
      <c r="B267" s="345"/>
      <c r="C267" s="345"/>
      <c r="D267" s="345"/>
      <c r="E267" s="345"/>
      <c r="F267" s="345"/>
      <c r="G267" s="345"/>
      <c r="H267" s="345"/>
      <c r="I267" s="533"/>
      <c r="J267" s="516"/>
      <c r="K267" s="516"/>
      <c r="L267" s="531"/>
      <c r="M267" s="534"/>
      <c r="O267">
        <f t="shared" si="94"/>
        <v>265</v>
      </c>
      <c r="P267" s="375" t="str">
        <f t="shared" si="95"/>
        <v/>
      </c>
      <c r="Q267" s="375" t="str">
        <f t="shared" si="81"/>
        <v/>
      </c>
      <c r="R267" s="375" t="str">
        <f t="shared" si="82"/>
        <v/>
      </c>
      <c r="S267" s="375" t="str">
        <f t="shared" si="83"/>
        <v/>
      </c>
      <c r="T267" s="375" t="str">
        <f t="shared" si="84"/>
        <v/>
      </c>
      <c r="U267" s="375" t="str">
        <f t="shared" si="85"/>
        <v/>
      </c>
      <c r="V267" s="375" t="str">
        <f t="shared" si="86"/>
        <v/>
      </c>
      <c r="X267" t="str">
        <f>IF(AF267&lt;&gt;"",MAX(X$3:X266)+1,"")</f>
        <v/>
      </c>
      <c r="Y267" t="str">
        <f>IF(AG267&lt;&gt;"",MAX(Y$3:Y266)+1,"")</f>
        <v/>
      </c>
      <c r="Z267" t="str">
        <f>IF(AH267&lt;&gt;"",MAX(Z$3:Z266)+1,"")</f>
        <v/>
      </c>
      <c r="AA267" t="str">
        <f>IF(AI267&lt;&gt;"",MAX(AA$3:AA266)+1,"")</f>
        <v/>
      </c>
      <c r="AB267" t="str">
        <f>IF(AJ267&lt;&gt;"",MAX(AB$3:AB266)+1,"")</f>
        <v/>
      </c>
      <c r="AC267" t="str">
        <f>IF(AK267&lt;&gt;"",MAX(AC$3:AC266)+1,"")</f>
        <v/>
      </c>
      <c r="AD267" t="str">
        <f>IF(AL267&lt;&gt;"",MAX(AD$3:AD266)+1,"")</f>
        <v/>
      </c>
      <c r="AF267" t="str">
        <f>IF(B267="","",IF(COUNTIF(AF$3:$AI266,B267)=0,B267,""))</f>
        <v/>
      </c>
      <c r="AG267" t="str">
        <f>IF(C267&lt;&gt;"",IF(B267="","",IF($B267='Determinazione classe'!$D$55,IF(COUNTIF(AG$3:$AG266,$C267)=0,$C267,""),"")),"")</f>
        <v/>
      </c>
      <c r="AH267" t="str">
        <f>IF(D267&lt;&gt;"",IF(B267="","",IF(AND($B267='Determinazione classe'!$D$55,$C267='Determinazione classe'!$D$56),IF(COUNTIF(AH$3:AH266,$D267)=0,$D267,""),"")),"")</f>
        <v/>
      </c>
      <c r="AI267" t="str">
        <f>IF(E267&lt;&gt;"",IF(B267="","",IF(AND($B267='Determinazione classe'!$D$55,$C267='Determinazione classe'!$D$56,$D267='Determinazione classe'!$D$57),IF(COUNTIF(AI$3:AI266,$E267)=0,$E267,""),"")),"")</f>
        <v/>
      </c>
      <c r="AJ267" t="str">
        <f>IF(F267&lt;&gt;"",IF(B267="","",IF(AND($B267='Determinazione classe'!$D$55,$C267='Determinazione classe'!$D$56,$D267='Determinazione classe'!$D$57,$E267='Determinazione classe'!$D$58),IF(COUNTIF(AJ$3:AJ266,$F267)=0,$F267,""),"")),"")</f>
        <v/>
      </c>
      <c r="AK267" t="str">
        <f>IF(G267&lt;&gt;"",IF(B267="","",IF(AND($B267='Determinazione classe'!$D$55,$C267='Determinazione classe'!$D$56,$D267='Determinazione classe'!$D$57,$E267='Determinazione classe'!$D$58,$F267='Determinazione classe'!$D$59),IF(COUNTIF(AK$3:AK266,$G267)=0,$G267,""),"")),"")</f>
        <v/>
      </c>
      <c r="AL267" t="str">
        <f>IF(H267&lt;&gt;"",IF(B267="","",IF(AND($B267='Determinazione classe'!$D$55,$C267='Determinazione classe'!$D$56,$D267='Determinazione classe'!$D$57,$E267='Determinazione classe'!$D$58,$F267='Determinazione classe'!$D$59,$G267='Determinazione classe'!$D$60),IF(COUNTIF(AL$3:AL266,$H267)=0,$H267,""),"")),"")</f>
        <v/>
      </c>
      <c r="AR267">
        <f t="shared" si="96"/>
        <v>265</v>
      </c>
      <c r="AS267" s="375" t="str">
        <f t="shared" si="87"/>
        <v/>
      </c>
      <c r="AT267" s="375" t="str">
        <f t="shared" si="88"/>
        <v/>
      </c>
      <c r="AU267" s="375" t="str">
        <f t="shared" si="89"/>
        <v/>
      </c>
      <c r="AV267" s="375" t="str">
        <f t="shared" si="90"/>
        <v/>
      </c>
      <c r="AW267" s="375" t="str">
        <f t="shared" si="91"/>
        <v/>
      </c>
      <c r="AX267" s="375" t="str">
        <f t="shared" si="92"/>
        <v/>
      </c>
      <c r="AY267" s="375" t="str">
        <f t="shared" si="93"/>
        <v/>
      </c>
      <c r="BC267" t="str">
        <f>IF(BK267&lt;&gt;"",MAX(BC$3:BC266)+1,"")</f>
        <v/>
      </c>
      <c r="BD267" t="str">
        <f>IF(BL267&lt;&gt;"",MAX(BD$3:BD266)+1,"")</f>
        <v/>
      </c>
      <c r="BE267" t="str">
        <f>IF(BM267&lt;&gt;"",MAX(BE$3:BE266)+1,"")</f>
        <v/>
      </c>
      <c r="BF267" t="str">
        <f>IF(BN267&lt;&gt;"",MAX(BF$3:BF266)+1,"")</f>
        <v/>
      </c>
      <c r="BG267" t="str">
        <f>IF(BO267&lt;&gt;"",MAX(BG$3:BG266)+1,"")</f>
        <v/>
      </c>
      <c r="BH267" t="str">
        <f>IF(BP267&lt;&gt;"",MAX(BH$3:BH266)+1,"")</f>
        <v/>
      </c>
      <c r="BI267" t="str">
        <f>IF(BQ267&lt;&gt;"",MAX(BI$3:BI266)+1,"")</f>
        <v/>
      </c>
      <c r="BK267" t="str">
        <f>IF(B267&lt;&gt;"",IF(COUNTIF(BK$3:BK266,B267)&gt;0,"",B267),"")</f>
        <v/>
      </c>
      <c r="BL267" t="str">
        <f>IF(C267&lt;&gt;"",IF(COUNTIF(BL$3:BL266,C267)&gt;0,"",C267),"")</f>
        <v/>
      </c>
      <c r="BM267" t="str">
        <f>IF(D267&lt;&gt;"",IF(COUNTIF(BM$3:BM266,D267)&gt;0,"",D267),"")</f>
        <v/>
      </c>
      <c r="BN267" t="str">
        <f>IF(E267&lt;&gt;"",IF(COUNTIF(BN$3:BN266,E267)&gt;0,"",E267),"")</f>
        <v/>
      </c>
      <c r="BO267" t="str">
        <f>IF(F267&lt;&gt;"",IF(COUNTIF(BO$3:BO266,F267)&gt;0,"",F267),"")</f>
        <v/>
      </c>
      <c r="BP267" t="str">
        <f>IF(G267&lt;&gt;"",IF(COUNTIF(BP$3:BP266,G267)&gt;0,"",G267),"")</f>
        <v/>
      </c>
      <c r="BQ267" t="str">
        <f>IF(H267&lt;&gt;"",IF(COUNTIF(BQ$3:BQ266,H267)&gt;0,"",H267),"")</f>
        <v/>
      </c>
    </row>
    <row r="268" spans="1:69" x14ac:dyDescent="0.2">
      <c r="A268" s="342" t="str">
        <f t="shared" si="78"/>
        <v/>
      </c>
      <c r="B268" s="345"/>
      <c r="C268" s="345"/>
      <c r="D268" s="345"/>
      <c r="E268" s="345"/>
      <c r="F268" s="345"/>
      <c r="G268" s="345"/>
      <c r="H268" s="345"/>
      <c r="I268" s="533"/>
      <c r="J268" s="516"/>
      <c r="K268" s="516"/>
      <c r="L268" s="531"/>
      <c r="M268" s="534"/>
      <c r="O268">
        <f t="shared" si="94"/>
        <v>266</v>
      </c>
      <c r="P268" s="375" t="str">
        <f t="shared" si="95"/>
        <v/>
      </c>
      <c r="Q268" s="375" t="str">
        <f t="shared" si="81"/>
        <v/>
      </c>
      <c r="R268" s="375" t="str">
        <f t="shared" si="82"/>
        <v/>
      </c>
      <c r="S268" s="375" t="str">
        <f t="shared" si="83"/>
        <v/>
      </c>
      <c r="T268" s="375" t="str">
        <f t="shared" si="84"/>
        <v/>
      </c>
      <c r="U268" s="375" t="str">
        <f t="shared" si="85"/>
        <v/>
      </c>
      <c r="V268" s="375" t="str">
        <f t="shared" si="86"/>
        <v/>
      </c>
      <c r="X268" t="str">
        <f>IF(AF268&lt;&gt;"",MAX(X$3:X267)+1,"")</f>
        <v/>
      </c>
      <c r="Y268" t="str">
        <f>IF(AG268&lt;&gt;"",MAX(Y$3:Y267)+1,"")</f>
        <v/>
      </c>
      <c r="Z268" t="str">
        <f>IF(AH268&lt;&gt;"",MAX(Z$3:Z267)+1,"")</f>
        <v/>
      </c>
      <c r="AA268" t="str">
        <f>IF(AI268&lt;&gt;"",MAX(AA$3:AA267)+1,"")</f>
        <v/>
      </c>
      <c r="AB268" t="str">
        <f>IF(AJ268&lt;&gt;"",MAX(AB$3:AB267)+1,"")</f>
        <v/>
      </c>
      <c r="AC268" t="str">
        <f>IF(AK268&lt;&gt;"",MAX(AC$3:AC267)+1,"")</f>
        <v/>
      </c>
      <c r="AD268" t="str">
        <f>IF(AL268&lt;&gt;"",MAX(AD$3:AD267)+1,"")</f>
        <v/>
      </c>
      <c r="AF268" t="str">
        <f>IF(B268="","",IF(COUNTIF(AF$3:$AI267,B268)=0,B268,""))</f>
        <v/>
      </c>
      <c r="AG268" t="str">
        <f>IF(C268&lt;&gt;"",IF(B268="","",IF($B268='Determinazione classe'!$D$55,IF(COUNTIF(AG$3:$AG267,$C268)=0,$C268,""),"")),"")</f>
        <v/>
      </c>
      <c r="AH268" t="str">
        <f>IF(D268&lt;&gt;"",IF(B268="","",IF(AND($B268='Determinazione classe'!$D$55,$C268='Determinazione classe'!$D$56),IF(COUNTIF(AH$3:AH267,$D268)=0,$D268,""),"")),"")</f>
        <v/>
      </c>
      <c r="AI268" t="str">
        <f>IF(E268&lt;&gt;"",IF(B268="","",IF(AND($B268='Determinazione classe'!$D$55,$C268='Determinazione classe'!$D$56,$D268='Determinazione classe'!$D$57),IF(COUNTIF(AI$3:AI267,$E268)=0,$E268,""),"")),"")</f>
        <v/>
      </c>
      <c r="AJ268" t="str">
        <f>IF(F268&lt;&gt;"",IF(B268="","",IF(AND($B268='Determinazione classe'!$D$55,$C268='Determinazione classe'!$D$56,$D268='Determinazione classe'!$D$57,$E268='Determinazione classe'!$D$58),IF(COUNTIF(AJ$3:AJ267,$F268)=0,$F268,""),"")),"")</f>
        <v/>
      </c>
      <c r="AK268" t="str">
        <f>IF(G268&lt;&gt;"",IF(B268="","",IF(AND($B268='Determinazione classe'!$D$55,$C268='Determinazione classe'!$D$56,$D268='Determinazione classe'!$D$57,$E268='Determinazione classe'!$D$58,$F268='Determinazione classe'!$D$59),IF(COUNTIF(AK$3:AK267,$G268)=0,$G268,""),"")),"")</f>
        <v/>
      </c>
      <c r="AL268" t="str">
        <f>IF(H268&lt;&gt;"",IF(B268="","",IF(AND($B268='Determinazione classe'!$D$55,$C268='Determinazione classe'!$D$56,$D268='Determinazione classe'!$D$57,$E268='Determinazione classe'!$D$58,$F268='Determinazione classe'!$D$59,$G268='Determinazione classe'!$D$60),IF(COUNTIF(AL$3:AL267,$H268)=0,$H268,""),"")),"")</f>
        <v/>
      </c>
      <c r="AR268">
        <f t="shared" si="96"/>
        <v>266</v>
      </c>
      <c r="AS268" s="375" t="str">
        <f t="shared" si="87"/>
        <v/>
      </c>
      <c r="AT268" s="375" t="str">
        <f t="shared" si="88"/>
        <v/>
      </c>
      <c r="AU268" s="375" t="str">
        <f t="shared" si="89"/>
        <v/>
      </c>
      <c r="AV268" s="375" t="str">
        <f t="shared" si="90"/>
        <v/>
      </c>
      <c r="AW268" s="375" t="str">
        <f t="shared" si="91"/>
        <v/>
      </c>
      <c r="AX268" s="375" t="str">
        <f t="shared" si="92"/>
        <v/>
      </c>
      <c r="AY268" s="375" t="str">
        <f t="shared" si="93"/>
        <v/>
      </c>
      <c r="BC268" t="str">
        <f>IF(BK268&lt;&gt;"",MAX(BC$3:BC267)+1,"")</f>
        <v/>
      </c>
      <c r="BD268" t="str">
        <f>IF(BL268&lt;&gt;"",MAX(BD$3:BD267)+1,"")</f>
        <v/>
      </c>
      <c r="BE268" t="str">
        <f>IF(BM268&lt;&gt;"",MAX(BE$3:BE267)+1,"")</f>
        <v/>
      </c>
      <c r="BF268" t="str">
        <f>IF(BN268&lt;&gt;"",MAX(BF$3:BF267)+1,"")</f>
        <v/>
      </c>
      <c r="BG268" t="str">
        <f>IF(BO268&lt;&gt;"",MAX(BG$3:BG267)+1,"")</f>
        <v/>
      </c>
      <c r="BH268" t="str">
        <f>IF(BP268&lt;&gt;"",MAX(BH$3:BH267)+1,"")</f>
        <v/>
      </c>
      <c r="BI268" t="str">
        <f>IF(BQ268&lt;&gt;"",MAX(BI$3:BI267)+1,"")</f>
        <v/>
      </c>
      <c r="BK268" t="str">
        <f>IF(B268&lt;&gt;"",IF(COUNTIF(BK$3:BK267,B268)&gt;0,"",B268),"")</f>
        <v/>
      </c>
      <c r="BL268" t="str">
        <f>IF(C268&lt;&gt;"",IF(COUNTIF(BL$3:BL267,C268)&gt;0,"",C268),"")</f>
        <v/>
      </c>
      <c r="BM268" t="str">
        <f>IF(D268&lt;&gt;"",IF(COUNTIF(BM$3:BM267,D268)&gt;0,"",D268),"")</f>
        <v/>
      </c>
      <c r="BN268" t="str">
        <f>IF(E268&lt;&gt;"",IF(COUNTIF(BN$3:BN267,E268)&gt;0,"",E268),"")</f>
        <v/>
      </c>
      <c r="BO268" t="str">
        <f>IF(F268&lt;&gt;"",IF(COUNTIF(BO$3:BO267,F268)&gt;0,"",F268),"")</f>
        <v/>
      </c>
      <c r="BP268" t="str">
        <f>IF(G268&lt;&gt;"",IF(COUNTIF(BP$3:BP267,G268)&gt;0,"",G268),"")</f>
        <v/>
      </c>
      <c r="BQ268" t="str">
        <f>IF(H268&lt;&gt;"",IF(COUNTIF(BQ$3:BQ267,H268)&gt;0,"",H268),"")</f>
        <v/>
      </c>
    </row>
    <row r="269" spans="1:69" x14ac:dyDescent="0.2">
      <c r="A269" s="342" t="str">
        <f t="shared" si="78"/>
        <v/>
      </c>
      <c r="B269" s="345"/>
      <c r="C269" s="345"/>
      <c r="D269" s="345"/>
      <c r="E269" s="345"/>
      <c r="F269" s="345"/>
      <c r="G269" s="345"/>
      <c r="H269" s="345"/>
      <c r="I269" s="533"/>
      <c r="J269" s="516"/>
      <c r="K269" s="516"/>
      <c r="L269" s="531"/>
      <c r="M269" s="534"/>
      <c r="O269">
        <f t="shared" si="94"/>
        <v>267</v>
      </c>
      <c r="P269" s="375" t="str">
        <f t="shared" si="95"/>
        <v/>
      </c>
      <c r="Q269" s="375" t="str">
        <f t="shared" si="81"/>
        <v/>
      </c>
      <c r="R269" s="375" t="str">
        <f t="shared" si="82"/>
        <v/>
      </c>
      <c r="S269" s="375" t="str">
        <f t="shared" si="83"/>
        <v/>
      </c>
      <c r="T269" s="375" t="str">
        <f t="shared" si="84"/>
        <v/>
      </c>
      <c r="U269" s="375" t="str">
        <f t="shared" si="85"/>
        <v/>
      </c>
      <c r="V269" s="375" t="str">
        <f t="shared" si="86"/>
        <v/>
      </c>
      <c r="X269" t="str">
        <f>IF(AF269&lt;&gt;"",MAX(X$3:X268)+1,"")</f>
        <v/>
      </c>
      <c r="Y269" t="str">
        <f>IF(AG269&lt;&gt;"",MAX(Y$3:Y268)+1,"")</f>
        <v/>
      </c>
      <c r="Z269" t="str">
        <f>IF(AH269&lt;&gt;"",MAX(Z$3:Z268)+1,"")</f>
        <v/>
      </c>
      <c r="AA269" t="str">
        <f>IF(AI269&lt;&gt;"",MAX(AA$3:AA268)+1,"")</f>
        <v/>
      </c>
      <c r="AB269" t="str">
        <f>IF(AJ269&lt;&gt;"",MAX(AB$3:AB268)+1,"")</f>
        <v/>
      </c>
      <c r="AC269" t="str">
        <f>IF(AK269&lt;&gt;"",MAX(AC$3:AC268)+1,"")</f>
        <v/>
      </c>
      <c r="AD269" t="str">
        <f>IF(AL269&lt;&gt;"",MAX(AD$3:AD268)+1,"")</f>
        <v/>
      </c>
      <c r="AF269" t="str">
        <f>IF(B269="","",IF(COUNTIF(AF$3:$AI268,B269)=0,B269,""))</f>
        <v/>
      </c>
      <c r="AG269" t="str">
        <f>IF(C269&lt;&gt;"",IF(B269="","",IF($B269='Determinazione classe'!$D$55,IF(COUNTIF(AG$3:$AG268,$C269)=0,$C269,""),"")),"")</f>
        <v/>
      </c>
      <c r="AH269" t="str">
        <f>IF(D269&lt;&gt;"",IF(B269="","",IF(AND($B269='Determinazione classe'!$D$55,$C269='Determinazione classe'!$D$56),IF(COUNTIF(AH$3:AH268,$D269)=0,$D269,""),"")),"")</f>
        <v/>
      </c>
      <c r="AI269" t="str">
        <f>IF(E269&lt;&gt;"",IF(B269="","",IF(AND($B269='Determinazione classe'!$D$55,$C269='Determinazione classe'!$D$56,$D269='Determinazione classe'!$D$57),IF(COUNTIF(AI$3:AI268,$E269)=0,$E269,""),"")),"")</f>
        <v/>
      </c>
      <c r="AJ269" t="str">
        <f>IF(F269&lt;&gt;"",IF(B269="","",IF(AND($B269='Determinazione classe'!$D$55,$C269='Determinazione classe'!$D$56,$D269='Determinazione classe'!$D$57,$E269='Determinazione classe'!$D$58),IF(COUNTIF(AJ$3:AJ268,$F269)=0,$F269,""),"")),"")</f>
        <v/>
      </c>
      <c r="AK269" t="str">
        <f>IF(G269&lt;&gt;"",IF(B269="","",IF(AND($B269='Determinazione classe'!$D$55,$C269='Determinazione classe'!$D$56,$D269='Determinazione classe'!$D$57,$E269='Determinazione classe'!$D$58,$F269='Determinazione classe'!$D$59),IF(COUNTIF(AK$3:AK268,$G269)=0,$G269,""),"")),"")</f>
        <v/>
      </c>
      <c r="AL269" t="str">
        <f>IF(H269&lt;&gt;"",IF(B269="","",IF(AND($B269='Determinazione classe'!$D$55,$C269='Determinazione classe'!$D$56,$D269='Determinazione classe'!$D$57,$E269='Determinazione classe'!$D$58,$F269='Determinazione classe'!$D$59,$G269='Determinazione classe'!$D$60),IF(COUNTIF(AL$3:AL268,$H269)=0,$H269,""),"")),"")</f>
        <v/>
      </c>
      <c r="AR269">
        <f t="shared" si="96"/>
        <v>267</v>
      </c>
      <c r="AS269" s="375" t="str">
        <f t="shared" si="87"/>
        <v/>
      </c>
      <c r="AT269" s="375" t="str">
        <f t="shared" si="88"/>
        <v/>
      </c>
      <c r="AU269" s="375" t="str">
        <f t="shared" si="89"/>
        <v/>
      </c>
      <c r="AV269" s="375" t="str">
        <f t="shared" si="90"/>
        <v/>
      </c>
      <c r="AW269" s="375" t="str">
        <f t="shared" si="91"/>
        <v/>
      </c>
      <c r="AX269" s="375" t="str">
        <f t="shared" si="92"/>
        <v/>
      </c>
      <c r="AY269" s="375" t="str">
        <f t="shared" si="93"/>
        <v/>
      </c>
      <c r="BC269" t="str">
        <f>IF(BK269&lt;&gt;"",MAX(BC$3:BC268)+1,"")</f>
        <v/>
      </c>
      <c r="BD269" t="str">
        <f>IF(BL269&lt;&gt;"",MAX(BD$3:BD268)+1,"")</f>
        <v/>
      </c>
      <c r="BE269" t="str">
        <f>IF(BM269&lt;&gt;"",MAX(BE$3:BE268)+1,"")</f>
        <v/>
      </c>
      <c r="BF269" t="str">
        <f>IF(BN269&lt;&gt;"",MAX(BF$3:BF268)+1,"")</f>
        <v/>
      </c>
      <c r="BG269" t="str">
        <f>IF(BO269&lt;&gt;"",MAX(BG$3:BG268)+1,"")</f>
        <v/>
      </c>
      <c r="BH269" t="str">
        <f>IF(BP269&lt;&gt;"",MAX(BH$3:BH268)+1,"")</f>
        <v/>
      </c>
      <c r="BI269" t="str">
        <f>IF(BQ269&lt;&gt;"",MAX(BI$3:BI268)+1,"")</f>
        <v/>
      </c>
      <c r="BK269" t="str">
        <f>IF(B269&lt;&gt;"",IF(COUNTIF(BK$3:BK268,B269)&gt;0,"",B269),"")</f>
        <v/>
      </c>
      <c r="BL269" t="str">
        <f>IF(C269&lt;&gt;"",IF(COUNTIF(BL$3:BL268,C269)&gt;0,"",C269),"")</f>
        <v/>
      </c>
      <c r="BM269" t="str">
        <f>IF(D269&lt;&gt;"",IF(COUNTIF(BM$3:BM268,D269)&gt;0,"",D269),"")</f>
        <v/>
      </c>
      <c r="BN269" t="str">
        <f>IF(E269&lt;&gt;"",IF(COUNTIF(BN$3:BN268,E269)&gt;0,"",E269),"")</f>
        <v/>
      </c>
      <c r="BO269" t="str">
        <f>IF(F269&lt;&gt;"",IF(COUNTIF(BO$3:BO268,F269)&gt;0,"",F269),"")</f>
        <v/>
      </c>
      <c r="BP269" t="str">
        <f>IF(G269&lt;&gt;"",IF(COUNTIF(BP$3:BP268,G269)&gt;0,"",G269),"")</f>
        <v/>
      </c>
      <c r="BQ269" t="str">
        <f>IF(H269&lt;&gt;"",IF(COUNTIF(BQ$3:BQ268,H269)&gt;0,"",H269),"")</f>
        <v/>
      </c>
    </row>
    <row r="270" spans="1:69" x14ac:dyDescent="0.2">
      <c r="A270" s="342" t="str">
        <f t="shared" si="78"/>
        <v/>
      </c>
      <c r="B270" s="345"/>
      <c r="C270" s="345"/>
      <c r="D270" s="345"/>
      <c r="E270" s="345"/>
      <c r="F270" s="345"/>
      <c r="G270" s="345"/>
      <c r="H270" s="345"/>
      <c r="I270" s="533"/>
      <c r="J270" s="516"/>
      <c r="K270" s="516"/>
      <c r="L270" s="531"/>
      <c r="M270" s="534"/>
      <c r="O270">
        <f t="shared" si="94"/>
        <v>268</v>
      </c>
      <c r="P270" s="375" t="str">
        <f t="shared" si="95"/>
        <v/>
      </c>
      <c r="Q270" s="375" t="str">
        <f t="shared" si="81"/>
        <v/>
      </c>
      <c r="R270" s="375" t="str">
        <f t="shared" si="82"/>
        <v/>
      </c>
      <c r="S270" s="375" t="str">
        <f t="shared" si="83"/>
        <v/>
      </c>
      <c r="T270" s="375" t="str">
        <f t="shared" si="84"/>
        <v/>
      </c>
      <c r="U270" s="375" t="str">
        <f t="shared" si="85"/>
        <v/>
      </c>
      <c r="V270" s="375" t="str">
        <f t="shared" si="86"/>
        <v/>
      </c>
      <c r="X270" t="str">
        <f>IF(AF270&lt;&gt;"",MAX(X$3:X269)+1,"")</f>
        <v/>
      </c>
      <c r="Y270" t="str">
        <f>IF(AG270&lt;&gt;"",MAX(Y$3:Y269)+1,"")</f>
        <v/>
      </c>
      <c r="Z270" t="str">
        <f>IF(AH270&lt;&gt;"",MAX(Z$3:Z269)+1,"")</f>
        <v/>
      </c>
      <c r="AA270" t="str">
        <f>IF(AI270&lt;&gt;"",MAX(AA$3:AA269)+1,"")</f>
        <v/>
      </c>
      <c r="AB270" t="str">
        <f>IF(AJ270&lt;&gt;"",MAX(AB$3:AB269)+1,"")</f>
        <v/>
      </c>
      <c r="AC270" t="str">
        <f>IF(AK270&lt;&gt;"",MAX(AC$3:AC269)+1,"")</f>
        <v/>
      </c>
      <c r="AD270" t="str">
        <f>IF(AL270&lt;&gt;"",MAX(AD$3:AD269)+1,"")</f>
        <v/>
      </c>
      <c r="AF270" t="str">
        <f>IF(B270="","",IF(COUNTIF(AF$3:$AI269,B270)=0,B270,""))</f>
        <v/>
      </c>
      <c r="AG270" t="str">
        <f>IF(C270&lt;&gt;"",IF(B270="","",IF($B270='Determinazione classe'!$D$55,IF(COUNTIF(AG$3:$AG269,$C270)=0,$C270,""),"")),"")</f>
        <v/>
      </c>
      <c r="AH270" t="str">
        <f>IF(D270&lt;&gt;"",IF(B270="","",IF(AND($B270='Determinazione classe'!$D$55,$C270='Determinazione classe'!$D$56),IF(COUNTIF(AH$3:AH269,$D270)=0,$D270,""),"")),"")</f>
        <v/>
      </c>
      <c r="AI270" t="str">
        <f>IF(E270&lt;&gt;"",IF(B270="","",IF(AND($B270='Determinazione classe'!$D$55,$C270='Determinazione classe'!$D$56,$D270='Determinazione classe'!$D$57),IF(COUNTIF(AI$3:AI269,$E270)=0,$E270,""),"")),"")</f>
        <v/>
      </c>
      <c r="AJ270" t="str">
        <f>IF(F270&lt;&gt;"",IF(B270="","",IF(AND($B270='Determinazione classe'!$D$55,$C270='Determinazione classe'!$D$56,$D270='Determinazione classe'!$D$57,$E270='Determinazione classe'!$D$58),IF(COUNTIF(AJ$3:AJ269,$F270)=0,$F270,""),"")),"")</f>
        <v/>
      </c>
      <c r="AK270" t="str">
        <f>IF(G270&lt;&gt;"",IF(B270="","",IF(AND($B270='Determinazione classe'!$D$55,$C270='Determinazione classe'!$D$56,$D270='Determinazione classe'!$D$57,$E270='Determinazione classe'!$D$58,$F270='Determinazione classe'!$D$59),IF(COUNTIF(AK$3:AK269,$G270)=0,$G270,""),"")),"")</f>
        <v/>
      </c>
      <c r="AL270" t="str">
        <f>IF(H270&lt;&gt;"",IF(B270="","",IF(AND($B270='Determinazione classe'!$D$55,$C270='Determinazione classe'!$D$56,$D270='Determinazione classe'!$D$57,$E270='Determinazione classe'!$D$58,$F270='Determinazione classe'!$D$59,$G270='Determinazione classe'!$D$60),IF(COUNTIF(AL$3:AL269,$H270)=0,$H270,""),"")),"")</f>
        <v/>
      </c>
      <c r="AR270">
        <f t="shared" si="96"/>
        <v>268</v>
      </c>
      <c r="AS270" s="375" t="str">
        <f t="shared" si="87"/>
        <v/>
      </c>
      <c r="AT270" s="375" t="str">
        <f t="shared" si="88"/>
        <v/>
      </c>
      <c r="AU270" s="375" t="str">
        <f t="shared" si="89"/>
        <v/>
      </c>
      <c r="AV270" s="375" t="str">
        <f t="shared" si="90"/>
        <v/>
      </c>
      <c r="AW270" s="375" t="str">
        <f t="shared" si="91"/>
        <v/>
      </c>
      <c r="AX270" s="375" t="str">
        <f t="shared" si="92"/>
        <v/>
      </c>
      <c r="AY270" s="375" t="str">
        <f t="shared" si="93"/>
        <v/>
      </c>
      <c r="BC270" t="str">
        <f>IF(BK270&lt;&gt;"",MAX(BC$3:BC269)+1,"")</f>
        <v/>
      </c>
      <c r="BD270" t="str">
        <f>IF(BL270&lt;&gt;"",MAX(BD$3:BD269)+1,"")</f>
        <v/>
      </c>
      <c r="BE270" t="str">
        <f>IF(BM270&lt;&gt;"",MAX(BE$3:BE269)+1,"")</f>
        <v/>
      </c>
      <c r="BF270" t="str">
        <f>IF(BN270&lt;&gt;"",MAX(BF$3:BF269)+1,"")</f>
        <v/>
      </c>
      <c r="BG270" t="str">
        <f>IF(BO270&lt;&gt;"",MAX(BG$3:BG269)+1,"")</f>
        <v/>
      </c>
      <c r="BH270" t="str">
        <f>IF(BP270&lt;&gt;"",MAX(BH$3:BH269)+1,"")</f>
        <v/>
      </c>
      <c r="BI270" t="str">
        <f>IF(BQ270&lt;&gt;"",MAX(BI$3:BI269)+1,"")</f>
        <v/>
      </c>
      <c r="BK270" t="str">
        <f>IF(B270&lt;&gt;"",IF(COUNTIF(BK$3:BK269,B270)&gt;0,"",B270),"")</f>
        <v/>
      </c>
      <c r="BL270" t="str">
        <f>IF(C270&lt;&gt;"",IF(COUNTIF(BL$3:BL269,C270)&gt;0,"",C270),"")</f>
        <v/>
      </c>
      <c r="BM270" t="str">
        <f>IF(D270&lt;&gt;"",IF(COUNTIF(BM$3:BM269,D270)&gt;0,"",D270),"")</f>
        <v/>
      </c>
      <c r="BN270" t="str">
        <f>IF(E270&lt;&gt;"",IF(COUNTIF(BN$3:BN269,E270)&gt;0,"",E270),"")</f>
        <v/>
      </c>
      <c r="BO270" t="str">
        <f>IF(F270&lt;&gt;"",IF(COUNTIF(BO$3:BO269,F270)&gt;0,"",F270),"")</f>
        <v/>
      </c>
      <c r="BP270" t="str">
        <f>IF(G270&lt;&gt;"",IF(COUNTIF(BP$3:BP269,G270)&gt;0,"",G270),"")</f>
        <v/>
      </c>
      <c r="BQ270" t="str">
        <f>IF(H270&lt;&gt;"",IF(COUNTIF(BQ$3:BQ269,H270)&gt;0,"",H270),"")</f>
        <v/>
      </c>
    </row>
    <row r="271" spans="1:69" x14ac:dyDescent="0.2">
      <c r="A271" s="342" t="str">
        <f t="shared" si="78"/>
        <v/>
      </c>
      <c r="B271" s="345"/>
      <c r="C271" s="345"/>
      <c r="D271" s="345"/>
      <c r="E271" s="345"/>
      <c r="F271" s="345"/>
      <c r="G271" s="345"/>
      <c r="H271" s="345"/>
      <c r="I271" s="533"/>
      <c r="J271" s="516"/>
      <c r="K271" s="516"/>
      <c r="L271" s="531"/>
      <c r="M271" s="534"/>
      <c r="O271">
        <f t="shared" si="94"/>
        <v>269</v>
      </c>
      <c r="P271" s="375" t="str">
        <f t="shared" si="95"/>
        <v/>
      </c>
      <c r="Q271" s="375" t="str">
        <f t="shared" si="81"/>
        <v/>
      </c>
      <c r="R271" s="375" t="str">
        <f t="shared" si="82"/>
        <v/>
      </c>
      <c r="S271" s="375" t="str">
        <f t="shared" si="83"/>
        <v/>
      </c>
      <c r="T271" s="375" t="str">
        <f t="shared" si="84"/>
        <v/>
      </c>
      <c r="U271" s="375" t="str">
        <f t="shared" si="85"/>
        <v/>
      </c>
      <c r="V271" s="375" t="str">
        <f t="shared" si="86"/>
        <v/>
      </c>
      <c r="X271" t="str">
        <f>IF(AF271&lt;&gt;"",MAX(X$3:X270)+1,"")</f>
        <v/>
      </c>
      <c r="Y271" t="str">
        <f>IF(AG271&lt;&gt;"",MAX(Y$3:Y270)+1,"")</f>
        <v/>
      </c>
      <c r="Z271" t="str">
        <f>IF(AH271&lt;&gt;"",MAX(Z$3:Z270)+1,"")</f>
        <v/>
      </c>
      <c r="AA271" t="str">
        <f>IF(AI271&lt;&gt;"",MAX(AA$3:AA270)+1,"")</f>
        <v/>
      </c>
      <c r="AB271" t="str">
        <f>IF(AJ271&lt;&gt;"",MAX(AB$3:AB270)+1,"")</f>
        <v/>
      </c>
      <c r="AC271" t="str">
        <f>IF(AK271&lt;&gt;"",MAX(AC$3:AC270)+1,"")</f>
        <v/>
      </c>
      <c r="AD271" t="str">
        <f>IF(AL271&lt;&gt;"",MAX(AD$3:AD270)+1,"")</f>
        <v/>
      </c>
      <c r="AF271" t="str">
        <f>IF(B271="","",IF(COUNTIF(AF$3:$AI270,B271)=0,B271,""))</f>
        <v/>
      </c>
      <c r="AG271" t="str">
        <f>IF(C271&lt;&gt;"",IF(B271="","",IF($B271='Determinazione classe'!$D$55,IF(COUNTIF(AG$3:$AG270,$C271)=0,$C271,""),"")),"")</f>
        <v/>
      </c>
      <c r="AH271" t="str">
        <f>IF(D271&lt;&gt;"",IF(B271="","",IF(AND($B271='Determinazione classe'!$D$55,$C271='Determinazione classe'!$D$56),IF(COUNTIF(AH$3:AH270,$D271)=0,$D271,""),"")),"")</f>
        <v/>
      </c>
      <c r="AI271" t="str">
        <f>IF(E271&lt;&gt;"",IF(B271="","",IF(AND($B271='Determinazione classe'!$D$55,$C271='Determinazione classe'!$D$56,$D271='Determinazione classe'!$D$57),IF(COUNTIF(AI$3:AI270,$E271)=0,$E271,""),"")),"")</f>
        <v/>
      </c>
      <c r="AJ271" t="str">
        <f>IF(F271&lt;&gt;"",IF(B271="","",IF(AND($B271='Determinazione classe'!$D$55,$C271='Determinazione classe'!$D$56,$D271='Determinazione classe'!$D$57,$E271='Determinazione classe'!$D$58),IF(COUNTIF(AJ$3:AJ270,$F271)=0,$F271,""),"")),"")</f>
        <v/>
      </c>
      <c r="AK271" t="str">
        <f>IF(G271&lt;&gt;"",IF(B271="","",IF(AND($B271='Determinazione classe'!$D$55,$C271='Determinazione classe'!$D$56,$D271='Determinazione classe'!$D$57,$E271='Determinazione classe'!$D$58,$F271='Determinazione classe'!$D$59),IF(COUNTIF(AK$3:AK270,$G271)=0,$G271,""),"")),"")</f>
        <v/>
      </c>
      <c r="AL271" t="str">
        <f>IF(H271&lt;&gt;"",IF(B271="","",IF(AND($B271='Determinazione classe'!$D$55,$C271='Determinazione classe'!$D$56,$D271='Determinazione classe'!$D$57,$E271='Determinazione classe'!$D$58,$F271='Determinazione classe'!$D$59,$G271='Determinazione classe'!$D$60),IF(COUNTIF(AL$3:AL270,$H271)=0,$H271,""),"")),"")</f>
        <v/>
      </c>
      <c r="AR271">
        <f t="shared" si="96"/>
        <v>269</v>
      </c>
      <c r="AS271" s="375" t="str">
        <f t="shared" si="87"/>
        <v/>
      </c>
      <c r="AT271" s="375" t="str">
        <f t="shared" si="88"/>
        <v/>
      </c>
      <c r="AU271" s="375" t="str">
        <f t="shared" si="89"/>
        <v/>
      </c>
      <c r="AV271" s="375" t="str">
        <f t="shared" si="90"/>
        <v/>
      </c>
      <c r="AW271" s="375" t="str">
        <f t="shared" si="91"/>
        <v/>
      </c>
      <c r="AX271" s="375" t="str">
        <f t="shared" si="92"/>
        <v/>
      </c>
      <c r="AY271" s="375" t="str">
        <f t="shared" si="93"/>
        <v/>
      </c>
      <c r="BC271" t="str">
        <f>IF(BK271&lt;&gt;"",MAX(BC$3:BC270)+1,"")</f>
        <v/>
      </c>
      <c r="BD271" t="str">
        <f>IF(BL271&lt;&gt;"",MAX(BD$3:BD270)+1,"")</f>
        <v/>
      </c>
      <c r="BE271" t="str">
        <f>IF(BM271&lt;&gt;"",MAX(BE$3:BE270)+1,"")</f>
        <v/>
      </c>
      <c r="BF271" t="str">
        <f>IF(BN271&lt;&gt;"",MAX(BF$3:BF270)+1,"")</f>
        <v/>
      </c>
      <c r="BG271" t="str">
        <f>IF(BO271&lt;&gt;"",MAX(BG$3:BG270)+1,"")</f>
        <v/>
      </c>
      <c r="BH271" t="str">
        <f>IF(BP271&lt;&gt;"",MAX(BH$3:BH270)+1,"")</f>
        <v/>
      </c>
      <c r="BI271" t="str">
        <f>IF(BQ271&lt;&gt;"",MAX(BI$3:BI270)+1,"")</f>
        <v/>
      </c>
      <c r="BK271" t="str">
        <f>IF(B271&lt;&gt;"",IF(COUNTIF(BK$3:BK270,B271)&gt;0,"",B271),"")</f>
        <v/>
      </c>
      <c r="BL271" t="str">
        <f>IF(C271&lt;&gt;"",IF(COUNTIF(BL$3:BL270,C271)&gt;0,"",C271),"")</f>
        <v/>
      </c>
      <c r="BM271" t="str">
        <f>IF(D271&lt;&gt;"",IF(COUNTIF(BM$3:BM270,D271)&gt;0,"",D271),"")</f>
        <v/>
      </c>
      <c r="BN271" t="str">
        <f>IF(E271&lt;&gt;"",IF(COUNTIF(BN$3:BN270,E271)&gt;0,"",E271),"")</f>
        <v/>
      </c>
      <c r="BO271" t="str">
        <f>IF(F271&lt;&gt;"",IF(COUNTIF(BO$3:BO270,F271)&gt;0,"",F271),"")</f>
        <v/>
      </c>
      <c r="BP271" t="str">
        <f>IF(G271&lt;&gt;"",IF(COUNTIF(BP$3:BP270,G271)&gt;0,"",G271),"")</f>
        <v/>
      </c>
      <c r="BQ271" t="str">
        <f>IF(H271&lt;&gt;"",IF(COUNTIF(BQ$3:BQ270,H271)&gt;0,"",H271),"")</f>
        <v/>
      </c>
    </row>
    <row r="272" spans="1:69" x14ac:dyDescent="0.2">
      <c r="A272" s="342" t="str">
        <f t="shared" si="78"/>
        <v/>
      </c>
      <c r="B272" s="345"/>
      <c r="C272" s="345"/>
      <c r="D272" s="345"/>
      <c r="E272" s="345"/>
      <c r="F272" s="345"/>
      <c r="G272" s="345"/>
      <c r="H272" s="345"/>
      <c r="I272" s="533"/>
      <c r="J272" s="516"/>
      <c r="K272" s="516"/>
      <c r="L272" s="531"/>
      <c r="M272" s="534"/>
      <c r="O272">
        <f t="shared" si="94"/>
        <v>270</v>
      </c>
      <c r="P272" s="375" t="str">
        <f t="shared" si="95"/>
        <v/>
      </c>
      <c r="Q272" s="375" t="str">
        <f t="shared" si="81"/>
        <v/>
      </c>
      <c r="R272" s="375" t="str">
        <f t="shared" si="82"/>
        <v/>
      </c>
      <c r="S272" s="375" t="str">
        <f t="shared" si="83"/>
        <v/>
      </c>
      <c r="T272" s="375" t="str">
        <f t="shared" si="84"/>
        <v/>
      </c>
      <c r="U272" s="375" t="str">
        <f t="shared" si="85"/>
        <v/>
      </c>
      <c r="V272" s="375" t="str">
        <f t="shared" si="86"/>
        <v/>
      </c>
      <c r="X272" t="str">
        <f>IF(AF272&lt;&gt;"",MAX(X$3:X271)+1,"")</f>
        <v/>
      </c>
      <c r="Y272" t="str">
        <f>IF(AG272&lt;&gt;"",MAX(Y$3:Y271)+1,"")</f>
        <v/>
      </c>
      <c r="Z272" t="str">
        <f>IF(AH272&lt;&gt;"",MAX(Z$3:Z271)+1,"")</f>
        <v/>
      </c>
      <c r="AA272" t="str">
        <f>IF(AI272&lt;&gt;"",MAX(AA$3:AA271)+1,"")</f>
        <v/>
      </c>
      <c r="AB272" t="str">
        <f>IF(AJ272&lt;&gt;"",MAX(AB$3:AB271)+1,"")</f>
        <v/>
      </c>
      <c r="AC272" t="str">
        <f>IF(AK272&lt;&gt;"",MAX(AC$3:AC271)+1,"")</f>
        <v/>
      </c>
      <c r="AD272" t="str">
        <f>IF(AL272&lt;&gt;"",MAX(AD$3:AD271)+1,"")</f>
        <v/>
      </c>
      <c r="AF272" t="str">
        <f>IF(B272="","",IF(COUNTIF(AF$3:$AI271,B272)=0,B272,""))</f>
        <v/>
      </c>
      <c r="AG272" t="str">
        <f>IF(C272&lt;&gt;"",IF(B272="","",IF($B272='Determinazione classe'!$D$55,IF(COUNTIF(AG$3:$AG271,$C272)=0,$C272,""),"")),"")</f>
        <v/>
      </c>
      <c r="AH272" t="str">
        <f>IF(D272&lt;&gt;"",IF(B272="","",IF(AND($B272='Determinazione classe'!$D$55,$C272='Determinazione classe'!$D$56),IF(COUNTIF(AH$3:AH271,$D272)=0,$D272,""),"")),"")</f>
        <v/>
      </c>
      <c r="AI272" t="str">
        <f>IF(E272&lt;&gt;"",IF(B272="","",IF(AND($B272='Determinazione classe'!$D$55,$C272='Determinazione classe'!$D$56,$D272='Determinazione classe'!$D$57),IF(COUNTIF(AI$3:AI271,$E272)=0,$E272,""),"")),"")</f>
        <v/>
      </c>
      <c r="AJ272" t="str">
        <f>IF(F272&lt;&gt;"",IF(B272="","",IF(AND($B272='Determinazione classe'!$D$55,$C272='Determinazione classe'!$D$56,$D272='Determinazione classe'!$D$57,$E272='Determinazione classe'!$D$58),IF(COUNTIF(AJ$3:AJ271,$F272)=0,$F272,""),"")),"")</f>
        <v/>
      </c>
      <c r="AK272" t="str">
        <f>IF(G272&lt;&gt;"",IF(B272="","",IF(AND($B272='Determinazione classe'!$D$55,$C272='Determinazione classe'!$D$56,$D272='Determinazione classe'!$D$57,$E272='Determinazione classe'!$D$58,$F272='Determinazione classe'!$D$59),IF(COUNTIF(AK$3:AK271,$G272)=0,$G272,""),"")),"")</f>
        <v/>
      </c>
      <c r="AL272" t="str">
        <f>IF(H272&lt;&gt;"",IF(B272="","",IF(AND($B272='Determinazione classe'!$D$55,$C272='Determinazione classe'!$D$56,$D272='Determinazione classe'!$D$57,$E272='Determinazione classe'!$D$58,$F272='Determinazione classe'!$D$59,$G272='Determinazione classe'!$D$60),IF(COUNTIF(AL$3:AL271,$H272)=0,$H272,""),"")),"")</f>
        <v/>
      </c>
      <c r="AR272">
        <f t="shared" si="96"/>
        <v>270</v>
      </c>
      <c r="AS272" s="375" t="str">
        <f t="shared" si="87"/>
        <v/>
      </c>
      <c r="AT272" s="375" t="str">
        <f t="shared" si="88"/>
        <v/>
      </c>
      <c r="AU272" s="375" t="str">
        <f t="shared" si="89"/>
        <v/>
      </c>
      <c r="AV272" s="375" t="str">
        <f t="shared" si="90"/>
        <v/>
      </c>
      <c r="AW272" s="375" t="str">
        <f t="shared" si="91"/>
        <v/>
      </c>
      <c r="AX272" s="375" t="str">
        <f t="shared" si="92"/>
        <v/>
      </c>
      <c r="AY272" s="375" t="str">
        <f t="shared" si="93"/>
        <v/>
      </c>
      <c r="BC272" t="str">
        <f>IF(BK272&lt;&gt;"",MAX(BC$3:BC271)+1,"")</f>
        <v/>
      </c>
      <c r="BD272" t="str">
        <f>IF(BL272&lt;&gt;"",MAX(BD$3:BD271)+1,"")</f>
        <v/>
      </c>
      <c r="BE272" t="str">
        <f>IF(BM272&lt;&gt;"",MAX(BE$3:BE271)+1,"")</f>
        <v/>
      </c>
      <c r="BF272" t="str">
        <f>IF(BN272&lt;&gt;"",MAX(BF$3:BF271)+1,"")</f>
        <v/>
      </c>
      <c r="BG272" t="str">
        <f>IF(BO272&lt;&gt;"",MAX(BG$3:BG271)+1,"")</f>
        <v/>
      </c>
      <c r="BH272" t="str">
        <f>IF(BP272&lt;&gt;"",MAX(BH$3:BH271)+1,"")</f>
        <v/>
      </c>
      <c r="BI272" t="str">
        <f>IF(BQ272&lt;&gt;"",MAX(BI$3:BI271)+1,"")</f>
        <v/>
      </c>
      <c r="BK272" t="str">
        <f>IF(B272&lt;&gt;"",IF(COUNTIF(BK$3:BK271,B272)&gt;0,"",B272),"")</f>
        <v/>
      </c>
      <c r="BL272" t="str">
        <f>IF(C272&lt;&gt;"",IF(COUNTIF(BL$3:BL271,C272)&gt;0,"",C272),"")</f>
        <v/>
      </c>
      <c r="BM272" t="str">
        <f>IF(D272&lt;&gt;"",IF(COUNTIF(BM$3:BM271,D272)&gt;0,"",D272),"")</f>
        <v/>
      </c>
      <c r="BN272" t="str">
        <f>IF(E272&lt;&gt;"",IF(COUNTIF(BN$3:BN271,E272)&gt;0,"",E272),"")</f>
        <v/>
      </c>
      <c r="BO272" t="str">
        <f>IF(F272&lt;&gt;"",IF(COUNTIF(BO$3:BO271,F272)&gt;0,"",F272),"")</f>
        <v/>
      </c>
      <c r="BP272" t="str">
        <f>IF(G272&lt;&gt;"",IF(COUNTIF(BP$3:BP271,G272)&gt;0,"",G272),"")</f>
        <v/>
      </c>
      <c r="BQ272" t="str">
        <f>IF(H272&lt;&gt;"",IF(COUNTIF(BQ$3:BQ271,H272)&gt;0,"",H272),"")</f>
        <v/>
      </c>
    </row>
    <row r="273" spans="1:69" x14ac:dyDescent="0.2">
      <c r="A273" s="342" t="str">
        <f t="shared" si="78"/>
        <v/>
      </c>
      <c r="B273" s="345"/>
      <c r="C273" s="345"/>
      <c r="D273" s="345"/>
      <c r="E273" s="345"/>
      <c r="F273" s="345"/>
      <c r="G273" s="345"/>
      <c r="H273" s="345"/>
      <c r="I273" s="533"/>
      <c r="J273" s="516"/>
      <c r="K273" s="516"/>
      <c r="L273" s="531"/>
      <c r="M273" s="534"/>
      <c r="O273">
        <f t="shared" si="94"/>
        <v>271</v>
      </c>
      <c r="P273" s="375" t="str">
        <f t="shared" si="95"/>
        <v/>
      </c>
      <c r="Q273" s="375" t="str">
        <f t="shared" si="81"/>
        <v/>
      </c>
      <c r="R273" s="375" t="str">
        <f t="shared" si="82"/>
        <v/>
      </c>
      <c r="S273" s="375" t="str">
        <f t="shared" si="83"/>
        <v/>
      </c>
      <c r="T273" s="375" t="str">
        <f t="shared" si="84"/>
        <v/>
      </c>
      <c r="U273" s="375" t="str">
        <f t="shared" si="85"/>
        <v/>
      </c>
      <c r="V273" s="375" t="str">
        <f t="shared" si="86"/>
        <v/>
      </c>
      <c r="X273" t="str">
        <f>IF(AF273&lt;&gt;"",MAX(X$3:X272)+1,"")</f>
        <v/>
      </c>
      <c r="Y273" t="str">
        <f>IF(AG273&lt;&gt;"",MAX(Y$3:Y272)+1,"")</f>
        <v/>
      </c>
      <c r="Z273" t="str">
        <f>IF(AH273&lt;&gt;"",MAX(Z$3:Z272)+1,"")</f>
        <v/>
      </c>
      <c r="AA273" t="str">
        <f>IF(AI273&lt;&gt;"",MAX(AA$3:AA272)+1,"")</f>
        <v/>
      </c>
      <c r="AB273" t="str">
        <f>IF(AJ273&lt;&gt;"",MAX(AB$3:AB272)+1,"")</f>
        <v/>
      </c>
      <c r="AC273" t="str">
        <f>IF(AK273&lt;&gt;"",MAX(AC$3:AC272)+1,"")</f>
        <v/>
      </c>
      <c r="AD273" t="str">
        <f>IF(AL273&lt;&gt;"",MAX(AD$3:AD272)+1,"")</f>
        <v/>
      </c>
      <c r="AF273" t="str">
        <f>IF(B273="","",IF(COUNTIF(AF$3:$AI272,B273)=0,B273,""))</f>
        <v/>
      </c>
      <c r="AG273" t="str">
        <f>IF(C273&lt;&gt;"",IF(B273="","",IF($B273='Determinazione classe'!$D$55,IF(COUNTIF(AG$3:$AG272,$C273)=0,$C273,""),"")),"")</f>
        <v/>
      </c>
      <c r="AH273" t="str">
        <f>IF(D273&lt;&gt;"",IF(B273="","",IF(AND($B273='Determinazione classe'!$D$55,$C273='Determinazione classe'!$D$56),IF(COUNTIF(AH$3:AH272,$D273)=0,$D273,""),"")),"")</f>
        <v/>
      </c>
      <c r="AI273" t="str">
        <f>IF(E273&lt;&gt;"",IF(B273="","",IF(AND($B273='Determinazione classe'!$D$55,$C273='Determinazione classe'!$D$56,$D273='Determinazione classe'!$D$57),IF(COUNTIF(AI$3:AI272,$E273)=0,$E273,""),"")),"")</f>
        <v/>
      </c>
      <c r="AJ273" t="str">
        <f>IF(F273&lt;&gt;"",IF(B273="","",IF(AND($B273='Determinazione classe'!$D$55,$C273='Determinazione classe'!$D$56,$D273='Determinazione classe'!$D$57,$E273='Determinazione classe'!$D$58),IF(COUNTIF(AJ$3:AJ272,$F273)=0,$F273,""),"")),"")</f>
        <v/>
      </c>
      <c r="AK273" t="str">
        <f>IF(G273&lt;&gt;"",IF(B273="","",IF(AND($B273='Determinazione classe'!$D$55,$C273='Determinazione classe'!$D$56,$D273='Determinazione classe'!$D$57,$E273='Determinazione classe'!$D$58,$F273='Determinazione classe'!$D$59),IF(COUNTIF(AK$3:AK272,$G273)=0,$G273,""),"")),"")</f>
        <v/>
      </c>
      <c r="AL273" t="str">
        <f>IF(H273&lt;&gt;"",IF(B273="","",IF(AND($B273='Determinazione classe'!$D$55,$C273='Determinazione classe'!$D$56,$D273='Determinazione classe'!$D$57,$E273='Determinazione classe'!$D$58,$F273='Determinazione classe'!$D$59,$G273='Determinazione classe'!$D$60),IF(COUNTIF(AL$3:AL272,$H273)=0,$H273,""),"")),"")</f>
        <v/>
      </c>
      <c r="AR273">
        <f t="shared" si="96"/>
        <v>271</v>
      </c>
      <c r="AS273" s="375" t="str">
        <f t="shared" si="87"/>
        <v/>
      </c>
      <c r="AT273" s="375" t="str">
        <f t="shared" si="88"/>
        <v/>
      </c>
      <c r="AU273" s="375" t="str">
        <f t="shared" si="89"/>
        <v/>
      </c>
      <c r="AV273" s="375" t="str">
        <f t="shared" si="90"/>
        <v/>
      </c>
      <c r="AW273" s="375" t="str">
        <f t="shared" si="91"/>
        <v/>
      </c>
      <c r="AX273" s="375" t="str">
        <f t="shared" si="92"/>
        <v/>
      </c>
      <c r="AY273" s="375" t="str">
        <f t="shared" si="93"/>
        <v/>
      </c>
      <c r="BC273" t="str">
        <f>IF(BK273&lt;&gt;"",MAX(BC$3:BC272)+1,"")</f>
        <v/>
      </c>
      <c r="BD273" t="str">
        <f>IF(BL273&lt;&gt;"",MAX(BD$3:BD272)+1,"")</f>
        <v/>
      </c>
      <c r="BE273" t="str">
        <f>IF(BM273&lt;&gt;"",MAX(BE$3:BE272)+1,"")</f>
        <v/>
      </c>
      <c r="BF273" t="str">
        <f>IF(BN273&lt;&gt;"",MAX(BF$3:BF272)+1,"")</f>
        <v/>
      </c>
      <c r="BG273" t="str">
        <f>IF(BO273&lt;&gt;"",MAX(BG$3:BG272)+1,"")</f>
        <v/>
      </c>
      <c r="BH273" t="str">
        <f>IF(BP273&lt;&gt;"",MAX(BH$3:BH272)+1,"")</f>
        <v/>
      </c>
      <c r="BI273" t="str">
        <f>IF(BQ273&lt;&gt;"",MAX(BI$3:BI272)+1,"")</f>
        <v/>
      </c>
      <c r="BK273" t="str">
        <f>IF(B273&lt;&gt;"",IF(COUNTIF(BK$3:BK272,B273)&gt;0,"",B273),"")</f>
        <v/>
      </c>
      <c r="BL273" t="str">
        <f>IF(C273&lt;&gt;"",IF(COUNTIF(BL$3:BL272,C273)&gt;0,"",C273),"")</f>
        <v/>
      </c>
      <c r="BM273" t="str">
        <f>IF(D273&lt;&gt;"",IF(COUNTIF(BM$3:BM272,D273)&gt;0,"",D273),"")</f>
        <v/>
      </c>
      <c r="BN273" t="str">
        <f>IF(E273&lt;&gt;"",IF(COUNTIF(BN$3:BN272,E273)&gt;0,"",E273),"")</f>
        <v/>
      </c>
      <c r="BO273" t="str">
        <f>IF(F273&lt;&gt;"",IF(COUNTIF(BO$3:BO272,F273)&gt;0,"",F273),"")</f>
        <v/>
      </c>
      <c r="BP273" t="str">
        <f>IF(G273&lt;&gt;"",IF(COUNTIF(BP$3:BP272,G273)&gt;0,"",G273),"")</f>
        <v/>
      </c>
      <c r="BQ273" t="str">
        <f>IF(H273&lt;&gt;"",IF(COUNTIF(BQ$3:BQ272,H273)&gt;0,"",H273),"")</f>
        <v/>
      </c>
    </row>
    <row r="274" spans="1:69" x14ac:dyDescent="0.2">
      <c r="A274" s="342" t="str">
        <f t="shared" si="78"/>
        <v/>
      </c>
      <c r="B274" s="345"/>
      <c r="C274" s="345"/>
      <c r="D274" s="345"/>
      <c r="E274" s="345"/>
      <c r="F274" s="345"/>
      <c r="G274" s="345"/>
      <c r="H274" s="345"/>
      <c r="I274" s="533"/>
      <c r="J274" s="516"/>
      <c r="K274" s="516"/>
      <c r="L274" s="531"/>
      <c r="M274" s="534"/>
      <c r="O274">
        <f t="shared" si="94"/>
        <v>272</v>
      </c>
      <c r="P274" s="375" t="str">
        <f t="shared" si="95"/>
        <v/>
      </c>
      <c r="Q274" s="375" t="str">
        <f t="shared" si="81"/>
        <v/>
      </c>
      <c r="R274" s="375" t="str">
        <f t="shared" si="82"/>
        <v/>
      </c>
      <c r="S274" s="375" t="str">
        <f t="shared" si="83"/>
        <v/>
      </c>
      <c r="T274" s="375" t="str">
        <f t="shared" si="84"/>
        <v/>
      </c>
      <c r="U274" s="375" t="str">
        <f t="shared" si="85"/>
        <v/>
      </c>
      <c r="V274" s="375" t="str">
        <f t="shared" si="86"/>
        <v/>
      </c>
      <c r="X274" t="str">
        <f>IF(AF274&lt;&gt;"",MAX(X$3:X273)+1,"")</f>
        <v/>
      </c>
      <c r="Y274" t="str">
        <f>IF(AG274&lt;&gt;"",MAX(Y$3:Y273)+1,"")</f>
        <v/>
      </c>
      <c r="Z274" t="str">
        <f>IF(AH274&lt;&gt;"",MAX(Z$3:Z273)+1,"")</f>
        <v/>
      </c>
      <c r="AA274" t="str">
        <f>IF(AI274&lt;&gt;"",MAX(AA$3:AA273)+1,"")</f>
        <v/>
      </c>
      <c r="AB274" t="str">
        <f>IF(AJ274&lt;&gt;"",MAX(AB$3:AB273)+1,"")</f>
        <v/>
      </c>
      <c r="AC274" t="str">
        <f>IF(AK274&lt;&gt;"",MAX(AC$3:AC273)+1,"")</f>
        <v/>
      </c>
      <c r="AD274" t="str">
        <f>IF(AL274&lt;&gt;"",MAX(AD$3:AD273)+1,"")</f>
        <v/>
      </c>
      <c r="AF274" t="str">
        <f>IF(B274="","",IF(COUNTIF(AF$3:$AI273,B274)=0,B274,""))</f>
        <v/>
      </c>
      <c r="AG274" t="str">
        <f>IF(C274&lt;&gt;"",IF(B274="","",IF($B274='Determinazione classe'!$D$55,IF(COUNTIF(AG$3:$AG273,$C274)=0,$C274,""),"")),"")</f>
        <v/>
      </c>
      <c r="AH274" t="str">
        <f>IF(D274&lt;&gt;"",IF(B274="","",IF(AND($B274='Determinazione classe'!$D$55,$C274='Determinazione classe'!$D$56),IF(COUNTIF(AH$3:AH273,$D274)=0,$D274,""),"")),"")</f>
        <v/>
      </c>
      <c r="AI274" t="str">
        <f>IF(E274&lt;&gt;"",IF(B274="","",IF(AND($B274='Determinazione classe'!$D$55,$C274='Determinazione classe'!$D$56,$D274='Determinazione classe'!$D$57),IF(COUNTIF(AI$3:AI273,$E274)=0,$E274,""),"")),"")</f>
        <v/>
      </c>
      <c r="AJ274" t="str">
        <f>IF(F274&lt;&gt;"",IF(B274="","",IF(AND($B274='Determinazione classe'!$D$55,$C274='Determinazione classe'!$D$56,$D274='Determinazione classe'!$D$57,$E274='Determinazione classe'!$D$58),IF(COUNTIF(AJ$3:AJ273,$F274)=0,$F274,""),"")),"")</f>
        <v/>
      </c>
      <c r="AK274" t="str">
        <f>IF(G274&lt;&gt;"",IF(B274="","",IF(AND($B274='Determinazione classe'!$D$55,$C274='Determinazione classe'!$D$56,$D274='Determinazione classe'!$D$57,$E274='Determinazione classe'!$D$58,$F274='Determinazione classe'!$D$59),IF(COUNTIF(AK$3:AK273,$G274)=0,$G274,""),"")),"")</f>
        <v/>
      </c>
      <c r="AL274" t="str">
        <f>IF(H274&lt;&gt;"",IF(B274="","",IF(AND($B274='Determinazione classe'!$D$55,$C274='Determinazione classe'!$D$56,$D274='Determinazione classe'!$D$57,$E274='Determinazione classe'!$D$58,$F274='Determinazione classe'!$D$59,$G274='Determinazione classe'!$D$60),IF(COUNTIF(AL$3:AL273,$H274)=0,$H274,""),"")),"")</f>
        <v/>
      </c>
      <c r="AR274">
        <f t="shared" si="96"/>
        <v>272</v>
      </c>
      <c r="AS274" s="375" t="str">
        <f t="shared" si="87"/>
        <v/>
      </c>
      <c r="AT274" s="375" t="str">
        <f t="shared" si="88"/>
        <v/>
      </c>
      <c r="AU274" s="375" t="str">
        <f t="shared" si="89"/>
        <v/>
      </c>
      <c r="AV274" s="375" t="str">
        <f t="shared" si="90"/>
        <v/>
      </c>
      <c r="AW274" s="375" t="str">
        <f t="shared" si="91"/>
        <v/>
      </c>
      <c r="AX274" s="375" t="str">
        <f t="shared" si="92"/>
        <v/>
      </c>
      <c r="AY274" s="375" t="str">
        <f t="shared" si="93"/>
        <v/>
      </c>
      <c r="BC274" t="str">
        <f>IF(BK274&lt;&gt;"",MAX(BC$3:BC273)+1,"")</f>
        <v/>
      </c>
      <c r="BD274" t="str">
        <f>IF(BL274&lt;&gt;"",MAX(BD$3:BD273)+1,"")</f>
        <v/>
      </c>
      <c r="BE274" t="str">
        <f>IF(BM274&lt;&gt;"",MAX(BE$3:BE273)+1,"")</f>
        <v/>
      </c>
      <c r="BF274" t="str">
        <f>IF(BN274&lt;&gt;"",MAX(BF$3:BF273)+1,"")</f>
        <v/>
      </c>
      <c r="BG274" t="str">
        <f>IF(BO274&lt;&gt;"",MAX(BG$3:BG273)+1,"")</f>
        <v/>
      </c>
      <c r="BH274" t="str">
        <f>IF(BP274&lt;&gt;"",MAX(BH$3:BH273)+1,"")</f>
        <v/>
      </c>
      <c r="BI274" t="str">
        <f>IF(BQ274&lt;&gt;"",MAX(BI$3:BI273)+1,"")</f>
        <v/>
      </c>
      <c r="BK274" t="str">
        <f>IF(B274&lt;&gt;"",IF(COUNTIF(BK$3:BK273,B274)&gt;0,"",B274),"")</f>
        <v/>
      </c>
      <c r="BL274" t="str">
        <f>IF(C274&lt;&gt;"",IF(COUNTIF(BL$3:BL273,C274)&gt;0,"",C274),"")</f>
        <v/>
      </c>
      <c r="BM274" t="str">
        <f>IF(D274&lt;&gt;"",IF(COUNTIF(BM$3:BM273,D274)&gt;0,"",D274),"")</f>
        <v/>
      </c>
      <c r="BN274" t="str">
        <f>IF(E274&lt;&gt;"",IF(COUNTIF(BN$3:BN273,E274)&gt;0,"",E274),"")</f>
        <v/>
      </c>
      <c r="BO274" t="str">
        <f>IF(F274&lt;&gt;"",IF(COUNTIF(BO$3:BO273,F274)&gt;0,"",F274),"")</f>
        <v/>
      </c>
      <c r="BP274" t="str">
        <f>IF(G274&lt;&gt;"",IF(COUNTIF(BP$3:BP273,G274)&gt;0,"",G274),"")</f>
        <v/>
      </c>
      <c r="BQ274" t="str">
        <f>IF(H274&lt;&gt;"",IF(COUNTIF(BQ$3:BQ273,H274)&gt;0,"",H274),"")</f>
        <v/>
      </c>
    </row>
    <row r="275" spans="1:69" x14ac:dyDescent="0.2">
      <c r="A275" s="342" t="str">
        <f t="shared" ref="A275:A338" si="97">CONCATENATE(B275,C275,D275,E275,F275,G275,H275)</f>
        <v/>
      </c>
      <c r="B275" s="345"/>
      <c r="C275" s="345"/>
      <c r="D275" s="345"/>
      <c r="E275" s="345"/>
      <c r="F275" s="345"/>
      <c r="G275" s="345"/>
      <c r="H275" s="345"/>
      <c r="I275" s="533"/>
      <c r="J275" s="516"/>
      <c r="K275" s="516"/>
      <c r="L275" s="531"/>
      <c r="M275" s="534"/>
      <c r="O275">
        <f t="shared" si="94"/>
        <v>273</v>
      </c>
      <c r="P275" s="375" t="str">
        <f t="shared" si="95"/>
        <v/>
      </c>
      <c r="Q275" s="375" t="str">
        <f t="shared" si="81"/>
        <v/>
      </c>
      <c r="R275" s="375" t="str">
        <f t="shared" si="82"/>
        <v/>
      </c>
      <c r="S275" s="375" t="str">
        <f t="shared" si="83"/>
        <v/>
      </c>
      <c r="T275" s="375" t="str">
        <f t="shared" si="84"/>
        <v/>
      </c>
      <c r="U275" s="375" t="str">
        <f t="shared" si="85"/>
        <v/>
      </c>
      <c r="V275" s="375" t="str">
        <f t="shared" si="86"/>
        <v/>
      </c>
      <c r="X275" t="str">
        <f>IF(AF275&lt;&gt;"",MAX(X$3:X274)+1,"")</f>
        <v/>
      </c>
      <c r="Y275" t="str">
        <f>IF(AG275&lt;&gt;"",MAX(Y$3:Y274)+1,"")</f>
        <v/>
      </c>
      <c r="Z275" t="str">
        <f>IF(AH275&lt;&gt;"",MAX(Z$3:Z274)+1,"")</f>
        <v/>
      </c>
      <c r="AA275" t="str">
        <f>IF(AI275&lt;&gt;"",MAX(AA$3:AA274)+1,"")</f>
        <v/>
      </c>
      <c r="AB275" t="str">
        <f>IF(AJ275&lt;&gt;"",MAX(AB$3:AB274)+1,"")</f>
        <v/>
      </c>
      <c r="AC275" t="str">
        <f>IF(AK275&lt;&gt;"",MAX(AC$3:AC274)+1,"")</f>
        <v/>
      </c>
      <c r="AD275" t="str">
        <f>IF(AL275&lt;&gt;"",MAX(AD$3:AD274)+1,"")</f>
        <v/>
      </c>
      <c r="AF275" t="str">
        <f>IF(B275="","",IF(COUNTIF(AF$3:$AI274,B275)=0,B275,""))</f>
        <v/>
      </c>
      <c r="AG275" t="str">
        <f>IF(C275&lt;&gt;"",IF(B275="","",IF($B275='Determinazione classe'!$D$55,IF(COUNTIF(AG$3:$AG274,$C275)=0,$C275,""),"")),"")</f>
        <v/>
      </c>
      <c r="AH275" t="str">
        <f>IF(D275&lt;&gt;"",IF(B275="","",IF(AND($B275='Determinazione classe'!$D$55,$C275='Determinazione classe'!$D$56),IF(COUNTIF(AH$3:AH274,$D275)=0,$D275,""),"")),"")</f>
        <v/>
      </c>
      <c r="AI275" t="str">
        <f>IF(E275&lt;&gt;"",IF(B275="","",IF(AND($B275='Determinazione classe'!$D$55,$C275='Determinazione classe'!$D$56,$D275='Determinazione classe'!$D$57),IF(COUNTIF(AI$3:AI274,$E275)=0,$E275,""),"")),"")</f>
        <v/>
      </c>
      <c r="AJ275" t="str">
        <f>IF(F275&lt;&gt;"",IF(B275="","",IF(AND($B275='Determinazione classe'!$D$55,$C275='Determinazione classe'!$D$56,$D275='Determinazione classe'!$D$57,$E275='Determinazione classe'!$D$58),IF(COUNTIF(AJ$3:AJ274,$F275)=0,$F275,""),"")),"")</f>
        <v/>
      </c>
      <c r="AK275" t="str">
        <f>IF(G275&lt;&gt;"",IF(B275="","",IF(AND($B275='Determinazione classe'!$D$55,$C275='Determinazione classe'!$D$56,$D275='Determinazione classe'!$D$57,$E275='Determinazione classe'!$D$58,$F275='Determinazione classe'!$D$59),IF(COUNTIF(AK$3:AK274,$G275)=0,$G275,""),"")),"")</f>
        <v/>
      </c>
      <c r="AL275" t="str">
        <f>IF(H275&lt;&gt;"",IF(B275="","",IF(AND($B275='Determinazione classe'!$D$55,$C275='Determinazione classe'!$D$56,$D275='Determinazione classe'!$D$57,$E275='Determinazione classe'!$D$58,$F275='Determinazione classe'!$D$59,$G275='Determinazione classe'!$D$60),IF(COUNTIF(AL$3:AL274,$H275)=0,$H275,""),"")),"")</f>
        <v/>
      </c>
      <c r="AR275">
        <f t="shared" si="96"/>
        <v>273</v>
      </c>
      <c r="AS275" s="375" t="str">
        <f t="shared" si="87"/>
        <v/>
      </c>
      <c r="AT275" s="375" t="str">
        <f t="shared" si="88"/>
        <v/>
      </c>
      <c r="AU275" s="375" t="str">
        <f t="shared" si="89"/>
        <v/>
      </c>
      <c r="AV275" s="375" t="str">
        <f t="shared" si="90"/>
        <v/>
      </c>
      <c r="AW275" s="375" t="str">
        <f t="shared" si="91"/>
        <v/>
      </c>
      <c r="AX275" s="375" t="str">
        <f t="shared" si="92"/>
        <v/>
      </c>
      <c r="AY275" s="375" t="str">
        <f t="shared" si="93"/>
        <v/>
      </c>
      <c r="BC275" t="str">
        <f>IF(BK275&lt;&gt;"",MAX(BC$3:BC274)+1,"")</f>
        <v/>
      </c>
      <c r="BD275" t="str">
        <f>IF(BL275&lt;&gt;"",MAX(BD$3:BD274)+1,"")</f>
        <v/>
      </c>
      <c r="BE275" t="str">
        <f>IF(BM275&lt;&gt;"",MAX(BE$3:BE274)+1,"")</f>
        <v/>
      </c>
      <c r="BF275" t="str">
        <f>IF(BN275&lt;&gt;"",MAX(BF$3:BF274)+1,"")</f>
        <v/>
      </c>
      <c r="BG275" t="str">
        <f>IF(BO275&lt;&gt;"",MAX(BG$3:BG274)+1,"")</f>
        <v/>
      </c>
      <c r="BH275" t="str">
        <f>IF(BP275&lt;&gt;"",MAX(BH$3:BH274)+1,"")</f>
        <v/>
      </c>
      <c r="BI275" t="str">
        <f>IF(BQ275&lt;&gt;"",MAX(BI$3:BI274)+1,"")</f>
        <v/>
      </c>
      <c r="BK275" t="str">
        <f>IF(B275&lt;&gt;"",IF(COUNTIF(BK$3:BK274,B275)&gt;0,"",B275),"")</f>
        <v/>
      </c>
      <c r="BL275" t="str">
        <f>IF(C275&lt;&gt;"",IF(COUNTIF(BL$3:BL274,C275)&gt;0,"",C275),"")</f>
        <v/>
      </c>
      <c r="BM275" t="str">
        <f>IF(D275&lt;&gt;"",IF(COUNTIF(BM$3:BM274,D275)&gt;0,"",D275),"")</f>
        <v/>
      </c>
      <c r="BN275" t="str">
        <f>IF(E275&lt;&gt;"",IF(COUNTIF(BN$3:BN274,E275)&gt;0,"",E275),"")</f>
        <v/>
      </c>
      <c r="BO275" t="str">
        <f>IF(F275&lt;&gt;"",IF(COUNTIF(BO$3:BO274,F275)&gt;0,"",F275),"")</f>
        <v/>
      </c>
      <c r="BP275" t="str">
        <f>IF(G275&lt;&gt;"",IF(COUNTIF(BP$3:BP274,G275)&gt;0,"",G275),"")</f>
        <v/>
      </c>
      <c r="BQ275" t="str">
        <f>IF(H275&lt;&gt;"",IF(COUNTIF(BQ$3:BQ274,H275)&gt;0,"",H275),"")</f>
        <v/>
      </c>
    </row>
    <row r="276" spans="1:69" x14ac:dyDescent="0.2">
      <c r="A276" s="342" t="str">
        <f t="shared" si="97"/>
        <v/>
      </c>
      <c r="B276" s="345"/>
      <c r="C276" s="345"/>
      <c r="D276" s="345"/>
      <c r="E276" s="345"/>
      <c r="F276" s="345"/>
      <c r="G276" s="345"/>
      <c r="H276" s="345"/>
      <c r="I276" s="533"/>
      <c r="J276" s="516"/>
      <c r="K276" s="516"/>
      <c r="L276" s="531"/>
      <c r="M276" s="534"/>
      <c r="O276">
        <f t="shared" si="94"/>
        <v>274</v>
      </c>
      <c r="P276" s="375" t="str">
        <f t="shared" si="95"/>
        <v/>
      </c>
      <c r="Q276" s="375" t="str">
        <f t="shared" si="81"/>
        <v/>
      </c>
      <c r="R276" s="375" t="str">
        <f t="shared" si="82"/>
        <v/>
      </c>
      <c r="S276" s="375" t="str">
        <f t="shared" si="83"/>
        <v/>
      </c>
      <c r="T276" s="375" t="str">
        <f t="shared" si="84"/>
        <v/>
      </c>
      <c r="U276" s="375" t="str">
        <f t="shared" si="85"/>
        <v/>
      </c>
      <c r="V276" s="375" t="str">
        <f t="shared" si="86"/>
        <v/>
      </c>
      <c r="X276" t="str">
        <f>IF(AF276&lt;&gt;"",MAX(X$3:X275)+1,"")</f>
        <v/>
      </c>
      <c r="Y276" t="str">
        <f>IF(AG276&lt;&gt;"",MAX(Y$3:Y275)+1,"")</f>
        <v/>
      </c>
      <c r="Z276" t="str">
        <f>IF(AH276&lt;&gt;"",MAX(Z$3:Z275)+1,"")</f>
        <v/>
      </c>
      <c r="AA276" t="str">
        <f>IF(AI276&lt;&gt;"",MAX(AA$3:AA275)+1,"")</f>
        <v/>
      </c>
      <c r="AB276" t="str">
        <f>IF(AJ276&lt;&gt;"",MAX(AB$3:AB275)+1,"")</f>
        <v/>
      </c>
      <c r="AC276" t="str">
        <f>IF(AK276&lt;&gt;"",MAX(AC$3:AC275)+1,"")</f>
        <v/>
      </c>
      <c r="AD276" t="str">
        <f>IF(AL276&lt;&gt;"",MAX(AD$3:AD275)+1,"")</f>
        <v/>
      </c>
      <c r="AF276" t="str">
        <f>IF(B276="","",IF(COUNTIF(AF$3:$AI275,B276)=0,B276,""))</f>
        <v/>
      </c>
      <c r="AG276" t="str">
        <f>IF(C276&lt;&gt;"",IF(B276="","",IF($B276='Determinazione classe'!$D$55,IF(COUNTIF(AG$3:$AG275,$C276)=0,$C276,""),"")),"")</f>
        <v/>
      </c>
      <c r="AH276" t="str">
        <f>IF(D276&lt;&gt;"",IF(B276="","",IF(AND($B276='Determinazione classe'!$D$55,$C276='Determinazione classe'!$D$56),IF(COUNTIF(AH$3:AH275,$D276)=0,$D276,""),"")),"")</f>
        <v/>
      </c>
      <c r="AI276" t="str">
        <f>IF(E276&lt;&gt;"",IF(B276="","",IF(AND($B276='Determinazione classe'!$D$55,$C276='Determinazione classe'!$D$56,$D276='Determinazione classe'!$D$57),IF(COUNTIF(AI$3:AI275,$E276)=0,$E276,""),"")),"")</f>
        <v/>
      </c>
      <c r="AJ276" t="str">
        <f>IF(F276&lt;&gt;"",IF(B276="","",IF(AND($B276='Determinazione classe'!$D$55,$C276='Determinazione classe'!$D$56,$D276='Determinazione classe'!$D$57,$E276='Determinazione classe'!$D$58),IF(COUNTIF(AJ$3:AJ275,$F276)=0,$F276,""),"")),"")</f>
        <v/>
      </c>
      <c r="AK276" t="str">
        <f>IF(G276&lt;&gt;"",IF(B276="","",IF(AND($B276='Determinazione classe'!$D$55,$C276='Determinazione classe'!$D$56,$D276='Determinazione classe'!$D$57,$E276='Determinazione classe'!$D$58,$F276='Determinazione classe'!$D$59),IF(COUNTIF(AK$3:AK275,$G276)=0,$G276,""),"")),"")</f>
        <v/>
      </c>
      <c r="AL276" t="str">
        <f>IF(H276&lt;&gt;"",IF(B276="","",IF(AND($B276='Determinazione classe'!$D$55,$C276='Determinazione classe'!$D$56,$D276='Determinazione classe'!$D$57,$E276='Determinazione classe'!$D$58,$F276='Determinazione classe'!$D$59,$G276='Determinazione classe'!$D$60),IF(COUNTIF(AL$3:AL275,$H276)=0,$H276,""),"")),"")</f>
        <v/>
      </c>
      <c r="AR276">
        <f t="shared" si="96"/>
        <v>274</v>
      </c>
      <c r="AS276" s="375" t="str">
        <f t="shared" si="87"/>
        <v/>
      </c>
      <c r="AT276" s="375" t="str">
        <f t="shared" si="88"/>
        <v/>
      </c>
      <c r="AU276" s="375" t="str">
        <f t="shared" si="89"/>
        <v/>
      </c>
      <c r="AV276" s="375" t="str">
        <f t="shared" si="90"/>
        <v/>
      </c>
      <c r="AW276" s="375" t="str">
        <f t="shared" si="91"/>
        <v/>
      </c>
      <c r="AX276" s="375" t="str">
        <f t="shared" si="92"/>
        <v/>
      </c>
      <c r="AY276" s="375" t="str">
        <f t="shared" si="93"/>
        <v/>
      </c>
      <c r="BC276" t="str">
        <f>IF(BK276&lt;&gt;"",MAX(BC$3:BC275)+1,"")</f>
        <v/>
      </c>
      <c r="BD276" t="str">
        <f>IF(BL276&lt;&gt;"",MAX(BD$3:BD275)+1,"")</f>
        <v/>
      </c>
      <c r="BE276" t="str">
        <f>IF(BM276&lt;&gt;"",MAX(BE$3:BE275)+1,"")</f>
        <v/>
      </c>
      <c r="BF276" t="str">
        <f>IF(BN276&lt;&gt;"",MAX(BF$3:BF275)+1,"")</f>
        <v/>
      </c>
      <c r="BG276" t="str">
        <f>IF(BO276&lt;&gt;"",MAX(BG$3:BG275)+1,"")</f>
        <v/>
      </c>
      <c r="BH276" t="str">
        <f>IF(BP276&lt;&gt;"",MAX(BH$3:BH275)+1,"")</f>
        <v/>
      </c>
      <c r="BI276" t="str">
        <f>IF(BQ276&lt;&gt;"",MAX(BI$3:BI275)+1,"")</f>
        <v/>
      </c>
      <c r="BK276" t="str">
        <f>IF(B276&lt;&gt;"",IF(COUNTIF(BK$3:BK275,B276)&gt;0,"",B276),"")</f>
        <v/>
      </c>
      <c r="BL276" t="str">
        <f>IF(C276&lt;&gt;"",IF(COUNTIF(BL$3:BL275,C276)&gt;0,"",C276),"")</f>
        <v/>
      </c>
      <c r="BM276" t="str">
        <f>IF(D276&lt;&gt;"",IF(COUNTIF(BM$3:BM275,D276)&gt;0,"",D276),"")</f>
        <v/>
      </c>
      <c r="BN276" t="str">
        <f>IF(E276&lt;&gt;"",IF(COUNTIF(BN$3:BN275,E276)&gt;0,"",E276),"")</f>
        <v/>
      </c>
      <c r="BO276" t="str">
        <f>IF(F276&lt;&gt;"",IF(COUNTIF(BO$3:BO275,F276)&gt;0,"",F276),"")</f>
        <v/>
      </c>
      <c r="BP276" t="str">
        <f>IF(G276&lt;&gt;"",IF(COUNTIF(BP$3:BP275,G276)&gt;0,"",G276),"")</f>
        <v/>
      </c>
      <c r="BQ276" t="str">
        <f>IF(H276&lt;&gt;"",IF(COUNTIF(BQ$3:BQ275,H276)&gt;0,"",H276),"")</f>
        <v/>
      </c>
    </row>
    <row r="277" spans="1:69" x14ac:dyDescent="0.2">
      <c r="A277" s="342" t="str">
        <f t="shared" si="97"/>
        <v/>
      </c>
      <c r="B277" s="345"/>
      <c r="C277" s="345"/>
      <c r="D277" s="345"/>
      <c r="E277" s="345"/>
      <c r="F277" s="345"/>
      <c r="G277" s="345"/>
      <c r="H277" s="345"/>
      <c r="I277" s="533"/>
      <c r="J277" s="516"/>
      <c r="K277" s="516"/>
      <c r="L277" s="531"/>
      <c r="M277" s="534"/>
      <c r="O277">
        <f t="shared" si="94"/>
        <v>275</v>
      </c>
      <c r="P277" s="375" t="str">
        <f t="shared" si="95"/>
        <v/>
      </c>
      <c r="Q277" s="375" t="str">
        <f t="shared" si="81"/>
        <v/>
      </c>
      <c r="R277" s="375" t="str">
        <f t="shared" si="82"/>
        <v/>
      </c>
      <c r="S277" s="375" t="str">
        <f t="shared" si="83"/>
        <v/>
      </c>
      <c r="T277" s="375" t="str">
        <f t="shared" si="84"/>
        <v/>
      </c>
      <c r="U277" s="375" t="str">
        <f t="shared" si="85"/>
        <v/>
      </c>
      <c r="V277" s="375" t="str">
        <f t="shared" si="86"/>
        <v/>
      </c>
      <c r="X277" t="str">
        <f>IF(AF277&lt;&gt;"",MAX(X$3:X276)+1,"")</f>
        <v/>
      </c>
      <c r="Y277" t="str">
        <f>IF(AG277&lt;&gt;"",MAX(Y$3:Y276)+1,"")</f>
        <v/>
      </c>
      <c r="Z277" t="str">
        <f>IF(AH277&lt;&gt;"",MAX(Z$3:Z276)+1,"")</f>
        <v/>
      </c>
      <c r="AA277" t="str">
        <f>IF(AI277&lt;&gt;"",MAX(AA$3:AA276)+1,"")</f>
        <v/>
      </c>
      <c r="AB277" t="str">
        <f>IF(AJ277&lt;&gt;"",MAX(AB$3:AB276)+1,"")</f>
        <v/>
      </c>
      <c r="AC277" t="str">
        <f>IF(AK277&lt;&gt;"",MAX(AC$3:AC276)+1,"")</f>
        <v/>
      </c>
      <c r="AD277" t="str">
        <f>IF(AL277&lt;&gt;"",MAX(AD$3:AD276)+1,"")</f>
        <v/>
      </c>
      <c r="AF277" t="str">
        <f>IF(B277="","",IF(COUNTIF(AF$3:$AI276,B277)=0,B277,""))</f>
        <v/>
      </c>
      <c r="AG277" t="str">
        <f>IF(C277&lt;&gt;"",IF(B277="","",IF($B277='Determinazione classe'!$D$55,IF(COUNTIF(AG$3:$AG276,$C277)=0,$C277,""),"")),"")</f>
        <v/>
      </c>
      <c r="AH277" t="str">
        <f>IF(D277&lt;&gt;"",IF(B277="","",IF(AND($B277='Determinazione classe'!$D$55,$C277='Determinazione classe'!$D$56),IF(COUNTIF(AH$3:AH276,$D277)=0,$D277,""),"")),"")</f>
        <v/>
      </c>
      <c r="AI277" t="str">
        <f>IF(E277&lt;&gt;"",IF(B277="","",IF(AND($B277='Determinazione classe'!$D$55,$C277='Determinazione classe'!$D$56,$D277='Determinazione classe'!$D$57),IF(COUNTIF(AI$3:AI276,$E277)=0,$E277,""),"")),"")</f>
        <v/>
      </c>
      <c r="AJ277" t="str">
        <f>IF(F277&lt;&gt;"",IF(B277="","",IF(AND($B277='Determinazione classe'!$D$55,$C277='Determinazione classe'!$D$56,$D277='Determinazione classe'!$D$57,$E277='Determinazione classe'!$D$58),IF(COUNTIF(AJ$3:AJ276,$F277)=0,$F277,""),"")),"")</f>
        <v/>
      </c>
      <c r="AK277" t="str">
        <f>IF(G277&lt;&gt;"",IF(B277="","",IF(AND($B277='Determinazione classe'!$D$55,$C277='Determinazione classe'!$D$56,$D277='Determinazione classe'!$D$57,$E277='Determinazione classe'!$D$58,$F277='Determinazione classe'!$D$59),IF(COUNTIF(AK$3:AK276,$G277)=0,$G277,""),"")),"")</f>
        <v/>
      </c>
      <c r="AL277" t="str">
        <f>IF(H277&lt;&gt;"",IF(B277="","",IF(AND($B277='Determinazione classe'!$D$55,$C277='Determinazione classe'!$D$56,$D277='Determinazione classe'!$D$57,$E277='Determinazione classe'!$D$58,$F277='Determinazione classe'!$D$59,$G277='Determinazione classe'!$D$60),IF(COUNTIF(AL$3:AL276,$H277)=0,$H277,""),"")),"")</f>
        <v/>
      </c>
      <c r="AR277">
        <f t="shared" si="96"/>
        <v>275</v>
      </c>
      <c r="AS277" s="375" t="str">
        <f t="shared" si="87"/>
        <v/>
      </c>
      <c r="AT277" s="375" t="str">
        <f t="shared" si="88"/>
        <v/>
      </c>
      <c r="AU277" s="375" t="str">
        <f t="shared" si="89"/>
        <v/>
      </c>
      <c r="AV277" s="375" t="str">
        <f t="shared" si="90"/>
        <v/>
      </c>
      <c r="AW277" s="375" t="str">
        <f t="shared" si="91"/>
        <v/>
      </c>
      <c r="AX277" s="375" t="str">
        <f t="shared" si="92"/>
        <v/>
      </c>
      <c r="AY277" s="375" t="str">
        <f t="shared" si="93"/>
        <v/>
      </c>
      <c r="BC277" t="str">
        <f>IF(BK277&lt;&gt;"",MAX(BC$3:BC276)+1,"")</f>
        <v/>
      </c>
      <c r="BD277" t="str">
        <f>IF(BL277&lt;&gt;"",MAX(BD$3:BD276)+1,"")</f>
        <v/>
      </c>
      <c r="BE277" t="str">
        <f>IF(BM277&lt;&gt;"",MAX(BE$3:BE276)+1,"")</f>
        <v/>
      </c>
      <c r="BF277" t="str">
        <f>IF(BN277&lt;&gt;"",MAX(BF$3:BF276)+1,"")</f>
        <v/>
      </c>
      <c r="BG277" t="str">
        <f>IF(BO277&lt;&gt;"",MAX(BG$3:BG276)+1,"")</f>
        <v/>
      </c>
      <c r="BH277" t="str">
        <f>IF(BP277&lt;&gt;"",MAX(BH$3:BH276)+1,"")</f>
        <v/>
      </c>
      <c r="BI277" t="str">
        <f>IF(BQ277&lt;&gt;"",MAX(BI$3:BI276)+1,"")</f>
        <v/>
      </c>
      <c r="BK277" t="str">
        <f>IF(B277&lt;&gt;"",IF(COUNTIF(BK$3:BK276,B277)&gt;0,"",B277),"")</f>
        <v/>
      </c>
      <c r="BL277" t="str">
        <f>IF(C277&lt;&gt;"",IF(COUNTIF(BL$3:BL276,C277)&gt;0,"",C277),"")</f>
        <v/>
      </c>
      <c r="BM277" t="str">
        <f>IF(D277&lt;&gt;"",IF(COUNTIF(BM$3:BM276,D277)&gt;0,"",D277),"")</f>
        <v/>
      </c>
      <c r="BN277" t="str">
        <f>IF(E277&lt;&gt;"",IF(COUNTIF(BN$3:BN276,E277)&gt;0,"",E277),"")</f>
        <v/>
      </c>
      <c r="BO277" t="str">
        <f>IF(F277&lt;&gt;"",IF(COUNTIF(BO$3:BO276,F277)&gt;0,"",F277),"")</f>
        <v/>
      </c>
      <c r="BP277" t="str">
        <f>IF(G277&lt;&gt;"",IF(COUNTIF(BP$3:BP276,G277)&gt;0,"",G277),"")</f>
        <v/>
      </c>
      <c r="BQ277" t="str">
        <f>IF(H277&lt;&gt;"",IF(COUNTIF(BQ$3:BQ276,H277)&gt;0,"",H277),"")</f>
        <v/>
      </c>
    </row>
    <row r="278" spans="1:69" x14ac:dyDescent="0.2">
      <c r="A278" s="342" t="str">
        <f t="shared" si="97"/>
        <v/>
      </c>
      <c r="B278" s="345"/>
      <c r="C278" s="345"/>
      <c r="D278" s="345"/>
      <c r="E278" s="345"/>
      <c r="F278" s="345"/>
      <c r="G278" s="345"/>
      <c r="H278" s="345"/>
      <c r="I278" s="533"/>
      <c r="J278" s="516"/>
      <c r="K278" s="516"/>
      <c r="L278" s="531"/>
      <c r="M278" s="534"/>
      <c r="O278">
        <f t="shared" si="94"/>
        <v>276</v>
      </c>
      <c r="P278" s="375" t="str">
        <f t="shared" si="95"/>
        <v/>
      </c>
      <c r="Q278" s="375" t="str">
        <f t="shared" si="81"/>
        <v/>
      </c>
      <c r="R278" s="375" t="str">
        <f t="shared" si="82"/>
        <v/>
      </c>
      <c r="S278" s="375" t="str">
        <f t="shared" si="83"/>
        <v/>
      </c>
      <c r="T278" s="375" t="str">
        <f t="shared" si="84"/>
        <v/>
      </c>
      <c r="U278" s="375" t="str">
        <f t="shared" si="85"/>
        <v/>
      </c>
      <c r="V278" s="375" t="str">
        <f t="shared" si="86"/>
        <v/>
      </c>
      <c r="X278" t="str">
        <f>IF(AF278&lt;&gt;"",MAX(X$3:X277)+1,"")</f>
        <v/>
      </c>
      <c r="Y278" t="str">
        <f>IF(AG278&lt;&gt;"",MAX(Y$3:Y277)+1,"")</f>
        <v/>
      </c>
      <c r="Z278" t="str">
        <f>IF(AH278&lt;&gt;"",MAX(Z$3:Z277)+1,"")</f>
        <v/>
      </c>
      <c r="AA278" t="str">
        <f>IF(AI278&lt;&gt;"",MAX(AA$3:AA277)+1,"")</f>
        <v/>
      </c>
      <c r="AB278" t="str">
        <f>IF(AJ278&lt;&gt;"",MAX(AB$3:AB277)+1,"")</f>
        <v/>
      </c>
      <c r="AC278" t="str">
        <f>IF(AK278&lt;&gt;"",MAX(AC$3:AC277)+1,"")</f>
        <v/>
      </c>
      <c r="AD278" t="str">
        <f>IF(AL278&lt;&gt;"",MAX(AD$3:AD277)+1,"")</f>
        <v/>
      </c>
      <c r="AF278" t="str">
        <f>IF(B278="","",IF(COUNTIF(AF$3:$AI277,B278)=0,B278,""))</f>
        <v/>
      </c>
      <c r="AG278" t="str">
        <f>IF(C278&lt;&gt;"",IF(B278="","",IF($B278='Determinazione classe'!$D$55,IF(COUNTIF(AG$3:$AG277,$C278)=0,$C278,""),"")),"")</f>
        <v/>
      </c>
      <c r="AH278" t="str">
        <f>IF(D278&lt;&gt;"",IF(B278="","",IF(AND($B278='Determinazione classe'!$D$55,$C278='Determinazione classe'!$D$56),IF(COUNTIF(AH$3:AH277,$D278)=0,$D278,""),"")),"")</f>
        <v/>
      </c>
      <c r="AI278" t="str">
        <f>IF(E278&lt;&gt;"",IF(B278="","",IF(AND($B278='Determinazione classe'!$D$55,$C278='Determinazione classe'!$D$56,$D278='Determinazione classe'!$D$57),IF(COUNTIF(AI$3:AI277,$E278)=0,$E278,""),"")),"")</f>
        <v/>
      </c>
      <c r="AJ278" t="str">
        <f>IF(F278&lt;&gt;"",IF(B278="","",IF(AND($B278='Determinazione classe'!$D$55,$C278='Determinazione classe'!$D$56,$D278='Determinazione classe'!$D$57,$E278='Determinazione classe'!$D$58),IF(COUNTIF(AJ$3:AJ277,$F278)=0,$F278,""),"")),"")</f>
        <v/>
      </c>
      <c r="AK278" t="str">
        <f>IF(G278&lt;&gt;"",IF(B278="","",IF(AND($B278='Determinazione classe'!$D$55,$C278='Determinazione classe'!$D$56,$D278='Determinazione classe'!$D$57,$E278='Determinazione classe'!$D$58,$F278='Determinazione classe'!$D$59),IF(COUNTIF(AK$3:AK277,$G278)=0,$G278,""),"")),"")</f>
        <v/>
      </c>
      <c r="AL278" t="str">
        <f>IF(H278&lt;&gt;"",IF(B278="","",IF(AND($B278='Determinazione classe'!$D$55,$C278='Determinazione classe'!$D$56,$D278='Determinazione classe'!$D$57,$E278='Determinazione classe'!$D$58,$F278='Determinazione classe'!$D$59,$G278='Determinazione classe'!$D$60),IF(COUNTIF(AL$3:AL277,$H278)=0,$H278,""),"")),"")</f>
        <v/>
      </c>
      <c r="AR278">
        <f t="shared" si="96"/>
        <v>276</v>
      </c>
      <c r="AS278" s="375" t="str">
        <f t="shared" si="87"/>
        <v/>
      </c>
      <c r="AT278" s="375" t="str">
        <f t="shared" si="88"/>
        <v/>
      </c>
      <c r="AU278" s="375" t="str">
        <f t="shared" si="89"/>
        <v/>
      </c>
      <c r="AV278" s="375" t="str">
        <f t="shared" si="90"/>
        <v/>
      </c>
      <c r="AW278" s="375" t="str">
        <f t="shared" si="91"/>
        <v/>
      </c>
      <c r="AX278" s="375" t="str">
        <f t="shared" si="92"/>
        <v/>
      </c>
      <c r="AY278" s="375" t="str">
        <f t="shared" si="93"/>
        <v/>
      </c>
      <c r="BC278" t="str">
        <f>IF(BK278&lt;&gt;"",MAX(BC$3:BC277)+1,"")</f>
        <v/>
      </c>
      <c r="BD278" t="str">
        <f>IF(BL278&lt;&gt;"",MAX(BD$3:BD277)+1,"")</f>
        <v/>
      </c>
      <c r="BE278" t="str">
        <f>IF(BM278&lt;&gt;"",MAX(BE$3:BE277)+1,"")</f>
        <v/>
      </c>
      <c r="BF278" t="str">
        <f>IF(BN278&lt;&gt;"",MAX(BF$3:BF277)+1,"")</f>
        <v/>
      </c>
      <c r="BG278" t="str">
        <f>IF(BO278&lt;&gt;"",MAX(BG$3:BG277)+1,"")</f>
        <v/>
      </c>
      <c r="BH278" t="str">
        <f>IF(BP278&lt;&gt;"",MAX(BH$3:BH277)+1,"")</f>
        <v/>
      </c>
      <c r="BI278" t="str">
        <f>IF(BQ278&lt;&gt;"",MAX(BI$3:BI277)+1,"")</f>
        <v/>
      </c>
      <c r="BK278" t="str">
        <f>IF(B278&lt;&gt;"",IF(COUNTIF(BK$3:BK277,B278)&gt;0,"",B278),"")</f>
        <v/>
      </c>
      <c r="BL278" t="str">
        <f>IF(C278&lt;&gt;"",IF(COUNTIF(BL$3:BL277,C278)&gt;0,"",C278),"")</f>
        <v/>
      </c>
      <c r="BM278" t="str">
        <f>IF(D278&lt;&gt;"",IF(COUNTIF(BM$3:BM277,D278)&gt;0,"",D278),"")</f>
        <v/>
      </c>
      <c r="BN278" t="str">
        <f>IF(E278&lt;&gt;"",IF(COUNTIF(BN$3:BN277,E278)&gt;0,"",E278),"")</f>
        <v/>
      </c>
      <c r="BO278" t="str">
        <f>IF(F278&lt;&gt;"",IF(COUNTIF(BO$3:BO277,F278)&gt;0,"",F278),"")</f>
        <v/>
      </c>
      <c r="BP278" t="str">
        <f>IF(G278&lt;&gt;"",IF(COUNTIF(BP$3:BP277,G278)&gt;0,"",G278),"")</f>
        <v/>
      </c>
      <c r="BQ278" t="str">
        <f>IF(H278&lt;&gt;"",IF(COUNTIF(BQ$3:BQ277,H278)&gt;0,"",H278),"")</f>
        <v/>
      </c>
    </row>
    <row r="279" spans="1:69" x14ac:dyDescent="0.2">
      <c r="A279" s="342" t="str">
        <f t="shared" si="97"/>
        <v/>
      </c>
      <c r="B279" s="345"/>
      <c r="C279" s="345"/>
      <c r="D279" s="345"/>
      <c r="E279" s="345"/>
      <c r="F279" s="345"/>
      <c r="G279" s="345"/>
      <c r="H279" s="345"/>
      <c r="I279" s="533"/>
      <c r="J279" s="516"/>
      <c r="K279" s="516"/>
      <c r="L279" s="531"/>
      <c r="M279" s="534"/>
      <c r="O279">
        <f t="shared" si="94"/>
        <v>277</v>
      </c>
      <c r="P279" s="375" t="str">
        <f t="shared" si="95"/>
        <v/>
      </c>
      <c r="Q279" s="375" t="str">
        <f t="shared" si="81"/>
        <v/>
      </c>
      <c r="R279" s="375" t="str">
        <f t="shared" si="82"/>
        <v/>
      </c>
      <c r="S279" s="375" t="str">
        <f t="shared" si="83"/>
        <v/>
      </c>
      <c r="T279" s="375" t="str">
        <f t="shared" si="84"/>
        <v/>
      </c>
      <c r="U279" s="375" t="str">
        <f t="shared" si="85"/>
        <v/>
      </c>
      <c r="V279" s="375" t="str">
        <f t="shared" si="86"/>
        <v/>
      </c>
      <c r="X279" t="str">
        <f>IF(AF279&lt;&gt;"",MAX(X$3:X278)+1,"")</f>
        <v/>
      </c>
      <c r="Y279" t="str">
        <f>IF(AG279&lt;&gt;"",MAX(Y$3:Y278)+1,"")</f>
        <v/>
      </c>
      <c r="Z279" t="str">
        <f>IF(AH279&lt;&gt;"",MAX(Z$3:Z278)+1,"")</f>
        <v/>
      </c>
      <c r="AA279" t="str">
        <f>IF(AI279&lt;&gt;"",MAX(AA$3:AA278)+1,"")</f>
        <v/>
      </c>
      <c r="AB279" t="str">
        <f>IF(AJ279&lt;&gt;"",MAX(AB$3:AB278)+1,"")</f>
        <v/>
      </c>
      <c r="AC279" t="str">
        <f>IF(AK279&lt;&gt;"",MAX(AC$3:AC278)+1,"")</f>
        <v/>
      </c>
      <c r="AD279" t="str">
        <f>IF(AL279&lt;&gt;"",MAX(AD$3:AD278)+1,"")</f>
        <v/>
      </c>
      <c r="AF279" t="str">
        <f>IF(B279="","",IF(COUNTIF(AF$3:$AI278,B279)=0,B279,""))</f>
        <v/>
      </c>
      <c r="AG279" t="str">
        <f>IF(C279&lt;&gt;"",IF(B279="","",IF($B279='Determinazione classe'!$D$55,IF(COUNTIF(AG$3:$AG278,$C279)=0,$C279,""),"")),"")</f>
        <v/>
      </c>
      <c r="AH279" t="str">
        <f>IF(D279&lt;&gt;"",IF(B279="","",IF(AND($B279='Determinazione classe'!$D$55,$C279='Determinazione classe'!$D$56),IF(COUNTIF(AH$3:AH278,$D279)=0,$D279,""),"")),"")</f>
        <v/>
      </c>
      <c r="AI279" t="str">
        <f>IF(E279&lt;&gt;"",IF(B279="","",IF(AND($B279='Determinazione classe'!$D$55,$C279='Determinazione classe'!$D$56,$D279='Determinazione classe'!$D$57),IF(COUNTIF(AI$3:AI278,$E279)=0,$E279,""),"")),"")</f>
        <v/>
      </c>
      <c r="AJ279" t="str">
        <f>IF(F279&lt;&gt;"",IF(B279="","",IF(AND($B279='Determinazione classe'!$D$55,$C279='Determinazione classe'!$D$56,$D279='Determinazione classe'!$D$57,$E279='Determinazione classe'!$D$58),IF(COUNTIF(AJ$3:AJ278,$F279)=0,$F279,""),"")),"")</f>
        <v/>
      </c>
      <c r="AK279" t="str">
        <f>IF(G279&lt;&gt;"",IF(B279="","",IF(AND($B279='Determinazione classe'!$D$55,$C279='Determinazione classe'!$D$56,$D279='Determinazione classe'!$D$57,$E279='Determinazione classe'!$D$58,$F279='Determinazione classe'!$D$59),IF(COUNTIF(AK$3:AK278,$G279)=0,$G279,""),"")),"")</f>
        <v/>
      </c>
      <c r="AL279" t="str">
        <f>IF(H279&lt;&gt;"",IF(B279="","",IF(AND($B279='Determinazione classe'!$D$55,$C279='Determinazione classe'!$D$56,$D279='Determinazione classe'!$D$57,$E279='Determinazione classe'!$D$58,$F279='Determinazione classe'!$D$59,$G279='Determinazione classe'!$D$60),IF(COUNTIF(AL$3:AL278,$H279)=0,$H279,""),"")),"")</f>
        <v/>
      </c>
      <c r="AR279">
        <f t="shared" si="96"/>
        <v>277</v>
      </c>
      <c r="AS279" s="375" t="str">
        <f t="shared" si="87"/>
        <v/>
      </c>
      <c r="AT279" s="375" t="str">
        <f t="shared" si="88"/>
        <v/>
      </c>
      <c r="AU279" s="375" t="str">
        <f t="shared" si="89"/>
        <v/>
      </c>
      <c r="AV279" s="375" t="str">
        <f t="shared" si="90"/>
        <v/>
      </c>
      <c r="AW279" s="375" t="str">
        <f t="shared" si="91"/>
        <v/>
      </c>
      <c r="AX279" s="375" t="str">
        <f t="shared" si="92"/>
        <v/>
      </c>
      <c r="AY279" s="375" t="str">
        <f t="shared" si="93"/>
        <v/>
      </c>
      <c r="BC279" t="str">
        <f>IF(BK279&lt;&gt;"",MAX(BC$3:BC278)+1,"")</f>
        <v/>
      </c>
      <c r="BD279" t="str">
        <f>IF(BL279&lt;&gt;"",MAX(BD$3:BD278)+1,"")</f>
        <v/>
      </c>
      <c r="BE279" t="str">
        <f>IF(BM279&lt;&gt;"",MAX(BE$3:BE278)+1,"")</f>
        <v/>
      </c>
      <c r="BF279" t="str">
        <f>IF(BN279&lt;&gt;"",MAX(BF$3:BF278)+1,"")</f>
        <v/>
      </c>
      <c r="BG279" t="str">
        <f>IF(BO279&lt;&gt;"",MAX(BG$3:BG278)+1,"")</f>
        <v/>
      </c>
      <c r="BH279" t="str">
        <f>IF(BP279&lt;&gt;"",MAX(BH$3:BH278)+1,"")</f>
        <v/>
      </c>
      <c r="BI279" t="str">
        <f>IF(BQ279&lt;&gt;"",MAX(BI$3:BI278)+1,"")</f>
        <v/>
      </c>
      <c r="BK279" t="str">
        <f>IF(B279&lt;&gt;"",IF(COUNTIF(BK$3:BK278,B279)&gt;0,"",B279),"")</f>
        <v/>
      </c>
      <c r="BL279" t="str">
        <f>IF(C279&lt;&gt;"",IF(COUNTIF(BL$3:BL278,C279)&gt;0,"",C279),"")</f>
        <v/>
      </c>
      <c r="BM279" t="str">
        <f>IF(D279&lt;&gt;"",IF(COUNTIF(BM$3:BM278,D279)&gt;0,"",D279),"")</f>
        <v/>
      </c>
      <c r="BN279" t="str">
        <f>IF(E279&lt;&gt;"",IF(COUNTIF(BN$3:BN278,E279)&gt;0,"",E279),"")</f>
        <v/>
      </c>
      <c r="BO279" t="str">
        <f>IF(F279&lt;&gt;"",IF(COUNTIF(BO$3:BO278,F279)&gt;0,"",F279),"")</f>
        <v/>
      </c>
      <c r="BP279" t="str">
        <f>IF(G279&lt;&gt;"",IF(COUNTIF(BP$3:BP278,G279)&gt;0,"",G279),"")</f>
        <v/>
      </c>
      <c r="BQ279" t="str">
        <f>IF(H279&lt;&gt;"",IF(COUNTIF(BQ$3:BQ278,H279)&gt;0,"",H279),"")</f>
        <v/>
      </c>
    </row>
    <row r="280" spans="1:69" x14ac:dyDescent="0.2">
      <c r="A280" s="342" t="str">
        <f t="shared" si="97"/>
        <v/>
      </c>
      <c r="B280" s="345"/>
      <c r="C280" s="345"/>
      <c r="D280" s="345"/>
      <c r="E280" s="345"/>
      <c r="F280" s="345"/>
      <c r="G280" s="345"/>
      <c r="H280" s="345"/>
      <c r="I280" s="533"/>
      <c r="J280" s="516"/>
      <c r="K280" s="516"/>
      <c r="L280" s="531"/>
      <c r="M280" s="534"/>
      <c r="O280">
        <f t="shared" si="94"/>
        <v>278</v>
      </c>
      <c r="P280" s="375" t="str">
        <f t="shared" si="95"/>
        <v/>
      </c>
      <c r="Q280" s="375" t="str">
        <f t="shared" si="81"/>
        <v/>
      </c>
      <c r="R280" s="375" t="str">
        <f t="shared" si="82"/>
        <v/>
      </c>
      <c r="S280" s="375" t="str">
        <f t="shared" si="83"/>
        <v/>
      </c>
      <c r="T280" s="375" t="str">
        <f t="shared" si="84"/>
        <v/>
      </c>
      <c r="U280" s="375" t="str">
        <f t="shared" si="85"/>
        <v/>
      </c>
      <c r="V280" s="375" t="str">
        <f t="shared" si="86"/>
        <v/>
      </c>
      <c r="X280" t="str">
        <f>IF(AF280&lt;&gt;"",MAX(X$3:X279)+1,"")</f>
        <v/>
      </c>
      <c r="Y280" t="str">
        <f>IF(AG280&lt;&gt;"",MAX(Y$3:Y279)+1,"")</f>
        <v/>
      </c>
      <c r="Z280" t="str">
        <f>IF(AH280&lt;&gt;"",MAX(Z$3:Z279)+1,"")</f>
        <v/>
      </c>
      <c r="AA280" t="str">
        <f>IF(AI280&lt;&gt;"",MAX(AA$3:AA279)+1,"")</f>
        <v/>
      </c>
      <c r="AB280" t="str">
        <f>IF(AJ280&lt;&gt;"",MAX(AB$3:AB279)+1,"")</f>
        <v/>
      </c>
      <c r="AC280" t="str">
        <f>IF(AK280&lt;&gt;"",MAX(AC$3:AC279)+1,"")</f>
        <v/>
      </c>
      <c r="AD280" t="str">
        <f>IF(AL280&lt;&gt;"",MAX(AD$3:AD279)+1,"")</f>
        <v/>
      </c>
      <c r="AF280" t="str">
        <f>IF(B280="","",IF(COUNTIF(AF$3:$AI279,B280)=0,B280,""))</f>
        <v/>
      </c>
      <c r="AG280" t="str">
        <f>IF(C280&lt;&gt;"",IF(B280="","",IF($B280='Determinazione classe'!$D$55,IF(COUNTIF(AG$3:$AG279,$C280)=0,$C280,""),"")),"")</f>
        <v/>
      </c>
      <c r="AH280" t="str">
        <f>IF(D280&lt;&gt;"",IF(B280="","",IF(AND($B280='Determinazione classe'!$D$55,$C280='Determinazione classe'!$D$56),IF(COUNTIF(AH$3:AH279,$D280)=0,$D280,""),"")),"")</f>
        <v/>
      </c>
      <c r="AI280" t="str">
        <f>IF(E280&lt;&gt;"",IF(B280="","",IF(AND($B280='Determinazione classe'!$D$55,$C280='Determinazione classe'!$D$56,$D280='Determinazione classe'!$D$57),IF(COUNTIF(AI$3:AI279,$E280)=0,$E280,""),"")),"")</f>
        <v/>
      </c>
      <c r="AJ280" t="str">
        <f>IF(F280&lt;&gt;"",IF(B280="","",IF(AND($B280='Determinazione classe'!$D$55,$C280='Determinazione classe'!$D$56,$D280='Determinazione classe'!$D$57,$E280='Determinazione classe'!$D$58),IF(COUNTIF(AJ$3:AJ279,$F280)=0,$F280,""),"")),"")</f>
        <v/>
      </c>
      <c r="AK280" t="str">
        <f>IF(G280&lt;&gt;"",IF(B280="","",IF(AND($B280='Determinazione classe'!$D$55,$C280='Determinazione classe'!$D$56,$D280='Determinazione classe'!$D$57,$E280='Determinazione classe'!$D$58,$F280='Determinazione classe'!$D$59),IF(COUNTIF(AK$3:AK279,$G280)=0,$G280,""),"")),"")</f>
        <v/>
      </c>
      <c r="AL280" t="str">
        <f>IF(H280&lt;&gt;"",IF(B280="","",IF(AND($B280='Determinazione classe'!$D$55,$C280='Determinazione classe'!$D$56,$D280='Determinazione classe'!$D$57,$E280='Determinazione classe'!$D$58,$F280='Determinazione classe'!$D$59,$G280='Determinazione classe'!$D$60),IF(COUNTIF(AL$3:AL279,$H280)=0,$H280,""),"")),"")</f>
        <v/>
      </c>
      <c r="AR280">
        <f t="shared" si="96"/>
        <v>278</v>
      </c>
      <c r="AS280" s="375" t="str">
        <f t="shared" si="87"/>
        <v/>
      </c>
      <c r="AT280" s="375" t="str">
        <f t="shared" si="88"/>
        <v/>
      </c>
      <c r="AU280" s="375" t="str">
        <f t="shared" si="89"/>
        <v/>
      </c>
      <c r="AV280" s="375" t="str">
        <f t="shared" si="90"/>
        <v/>
      </c>
      <c r="AW280" s="375" t="str">
        <f t="shared" si="91"/>
        <v/>
      </c>
      <c r="AX280" s="375" t="str">
        <f t="shared" si="92"/>
        <v/>
      </c>
      <c r="AY280" s="375" t="str">
        <f t="shared" si="93"/>
        <v/>
      </c>
      <c r="BC280" t="str">
        <f>IF(BK280&lt;&gt;"",MAX(BC$3:BC279)+1,"")</f>
        <v/>
      </c>
      <c r="BD280" t="str">
        <f>IF(BL280&lt;&gt;"",MAX(BD$3:BD279)+1,"")</f>
        <v/>
      </c>
      <c r="BE280" t="str">
        <f>IF(BM280&lt;&gt;"",MAX(BE$3:BE279)+1,"")</f>
        <v/>
      </c>
      <c r="BF280" t="str">
        <f>IF(BN280&lt;&gt;"",MAX(BF$3:BF279)+1,"")</f>
        <v/>
      </c>
      <c r="BG280" t="str">
        <f>IF(BO280&lt;&gt;"",MAX(BG$3:BG279)+1,"")</f>
        <v/>
      </c>
      <c r="BH280" t="str">
        <f>IF(BP280&lt;&gt;"",MAX(BH$3:BH279)+1,"")</f>
        <v/>
      </c>
      <c r="BI280" t="str">
        <f>IF(BQ280&lt;&gt;"",MAX(BI$3:BI279)+1,"")</f>
        <v/>
      </c>
      <c r="BK280" t="str">
        <f>IF(B280&lt;&gt;"",IF(COUNTIF(BK$3:BK279,B280)&gt;0,"",B280),"")</f>
        <v/>
      </c>
      <c r="BL280" t="str">
        <f>IF(C280&lt;&gt;"",IF(COUNTIF(BL$3:BL279,C280)&gt;0,"",C280),"")</f>
        <v/>
      </c>
      <c r="BM280" t="str">
        <f>IF(D280&lt;&gt;"",IF(COUNTIF(BM$3:BM279,D280)&gt;0,"",D280),"")</f>
        <v/>
      </c>
      <c r="BN280" t="str">
        <f>IF(E280&lt;&gt;"",IF(COUNTIF(BN$3:BN279,E280)&gt;0,"",E280),"")</f>
        <v/>
      </c>
      <c r="BO280" t="str">
        <f>IF(F280&lt;&gt;"",IF(COUNTIF(BO$3:BO279,F280)&gt;0,"",F280),"")</f>
        <v/>
      </c>
      <c r="BP280" t="str">
        <f>IF(G280&lt;&gt;"",IF(COUNTIF(BP$3:BP279,G280)&gt;0,"",G280),"")</f>
        <v/>
      </c>
      <c r="BQ280" t="str">
        <f>IF(H280&lt;&gt;"",IF(COUNTIF(BQ$3:BQ279,H280)&gt;0,"",H280),"")</f>
        <v/>
      </c>
    </row>
    <row r="281" spans="1:69" x14ac:dyDescent="0.2">
      <c r="A281" s="342" t="str">
        <f t="shared" si="97"/>
        <v/>
      </c>
      <c r="B281" s="345"/>
      <c r="C281" s="345"/>
      <c r="D281" s="345"/>
      <c r="E281" s="345"/>
      <c r="F281" s="345"/>
      <c r="G281" s="345"/>
      <c r="H281" s="345"/>
      <c r="I281" s="533"/>
      <c r="J281" s="516"/>
      <c r="K281" s="516"/>
      <c r="L281" s="531"/>
      <c r="M281" s="534"/>
      <c r="O281">
        <f t="shared" si="94"/>
        <v>279</v>
      </c>
      <c r="P281" s="375" t="str">
        <f t="shared" si="95"/>
        <v/>
      </c>
      <c r="Q281" s="375" t="str">
        <f t="shared" si="81"/>
        <v/>
      </c>
      <c r="R281" s="375" t="str">
        <f t="shared" si="82"/>
        <v/>
      </c>
      <c r="S281" s="375" t="str">
        <f t="shared" si="83"/>
        <v/>
      </c>
      <c r="T281" s="375" t="str">
        <f t="shared" si="84"/>
        <v/>
      </c>
      <c r="U281" s="375" t="str">
        <f t="shared" si="85"/>
        <v/>
      </c>
      <c r="V281" s="375" t="str">
        <f t="shared" si="86"/>
        <v/>
      </c>
      <c r="X281" t="str">
        <f>IF(AF281&lt;&gt;"",MAX(X$3:X280)+1,"")</f>
        <v/>
      </c>
      <c r="Y281" t="str">
        <f>IF(AG281&lt;&gt;"",MAX(Y$3:Y280)+1,"")</f>
        <v/>
      </c>
      <c r="Z281" t="str">
        <f>IF(AH281&lt;&gt;"",MAX(Z$3:Z280)+1,"")</f>
        <v/>
      </c>
      <c r="AA281" t="str">
        <f>IF(AI281&lt;&gt;"",MAX(AA$3:AA280)+1,"")</f>
        <v/>
      </c>
      <c r="AB281" t="str">
        <f>IF(AJ281&lt;&gt;"",MAX(AB$3:AB280)+1,"")</f>
        <v/>
      </c>
      <c r="AC281" t="str">
        <f>IF(AK281&lt;&gt;"",MAX(AC$3:AC280)+1,"")</f>
        <v/>
      </c>
      <c r="AD281" t="str">
        <f>IF(AL281&lt;&gt;"",MAX(AD$3:AD280)+1,"")</f>
        <v/>
      </c>
      <c r="AF281" t="str">
        <f>IF(B281="","",IF(COUNTIF(AF$3:$AI280,B281)=0,B281,""))</f>
        <v/>
      </c>
      <c r="AG281" t="str">
        <f>IF(C281&lt;&gt;"",IF(B281="","",IF($B281='Determinazione classe'!$D$55,IF(COUNTIF(AG$3:$AG280,$C281)=0,$C281,""),"")),"")</f>
        <v/>
      </c>
      <c r="AH281" t="str">
        <f>IF(D281&lt;&gt;"",IF(B281="","",IF(AND($B281='Determinazione classe'!$D$55,$C281='Determinazione classe'!$D$56),IF(COUNTIF(AH$3:AH280,$D281)=0,$D281,""),"")),"")</f>
        <v/>
      </c>
      <c r="AI281" t="str">
        <f>IF(E281&lt;&gt;"",IF(B281="","",IF(AND($B281='Determinazione classe'!$D$55,$C281='Determinazione classe'!$D$56,$D281='Determinazione classe'!$D$57),IF(COUNTIF(AI$3:AI280,$E281)=0,$E281,""),"")),"")</f>
        <v/>
      </c>
      <c r="AJ281" t="str">
        <f>IF(F281&lt;&gt;"",IF(B281="","",IF(AND($B281='Determinazione classe'!$D$55,$C281='Determinazione classe'!$D$56,$D281='Determinazione classe'!$D$57,$E281='Determinazione classe'!$D$58),IF(COUNTIF(AJ$3:AJ280,$F281)=0,$F281,""),"")),"")</f>
        <v/>
      </c>
      <c r="AK281" t="str">
        <f>IF(G281&lt;&gt;"",IF(B281="","",IF(AND($B281='Determinazione classe'!$D$55,$C281='Determinazione classe'!$D$56,$D281='Determinazione classe'!$D$57,$E281='Determinazione classe'!$D$58,$F281='Determinazione classe'!$D$59),IF(COUNTIF(AK$3:AK280,$G281)=0,$G281,""),"")),"")</f>
        <v/>
      </c>
      <c r="AL281" t="str">
        <f>IF(H281&lt;&gt;"",IF(B281="","",IF(AND($B281='Determinazione classe'!$D$55,$C281='Determinazione classe'!$D$56,$D281='Determinazione classe'!$D$57,$E281='Determinazione classe'!$D$58,$F281='Determinazione classe'!$D$59,$G281='Determinazione classe'!$D$60),IF(COUNTIF(AL$3:AL280,$H281)=0,$H281,""),"")),"")</f>
        <v/>
      </c>
      <c r="AR281">
        <f t="shared" si="96"/>
        <v>279</v>
      </c>
      <c r="AS281" s="375" t="str">
        <f t="shared" si="87"/>
        <v/>
      </c>
      <c r="AT281" s="375" t="str">
        <f t="shared" si="88"/>
        <v/>
      </c>
      <c r="AU281" s="375" t="str">
        <f t="shared" si="89"/>
        <v/>
      </c>
      <c r="AV281" s="375" t="str">
        <f t="shared" si="90"/>
        <v/>
      </c>
      <c r="AW281" s="375" t="str">
        <f t="shared" si="91"/>
        <v/>
      </c>
      <c r="AX281" s="375" t="str">
        <f t="shared" si="92"/>
        <v/>
      </c>
      <c r="AY281" s="375" t="str">
        <f t="shared" si="93"/>
        <v/>
      </c>
      <c r="BC281" t="str">
        <f>IF(BK281&lt;&gt;"",MAX(BC$3:BC280)+1,"")</f>
        <v/>
      </c>
      <c r="BD281" t="str">
        <f>IF(BL281&lt;&gt;"",MAX(BD$3:BD280)+1,"")</f>
        <v/>
      </c>
      <c r="BE281" t="str">
        <f>IF(BM281&lt;&gt;"",MAX(BE$3:BE280)+1,"")</f>
        <v/>
      </c>
      <c r="BF281" t="str">
        <f>IF(BN281&lt;&gt;"",MAX(BF$3:BF280)+1,"")</f>
        <v/>
      </c>
      <c r="BG281" t="str">
        <f>IF(BO281&lt;&gt;"",MAX(BG$3:BG280)+1,"")</f>
        <v/>
      </c>
      <c r="BH281" t="str">
        <f>IF(BP281&lt;&gt;"",MAX(BH$3:BH280)+1,"")</f>
        <v/>
      </c>
      <c r="BI281" t="str">
        <f>IF(BQ281&lt;&gt;"",MAX(BI$3:BI280)+1,"")</f>
        <v/>
      </c>
      <c r="BK281" t="str">
        <f>IF(B281&lt;&gt;"",IF(COUNTIF(BK$3:BK280,B281)&gt;0,"",B281),"")</f>
        <v/>
      </c>
      <c r="BL281" t="str">
        <f>IF(C281&lt;&gt;"",IF(COUNTIF(BL$3:BL280,C281)&gt;0,"",C281),"")</f>
        <v/>
      </c>
      <c r="BM281" t="str">
        <f>IF(D281&lt;&gt;"",IF(COUNTIF(BM$3:BM280,D281)&gt;0,"",D281),"")</f>
        <v/>
      </c>
      <c r="BN281" t="str">
        <f>IF(E281&lt;&gt;"",IF(COUNTIF(BN$3:BN280,E281)&gt;0,"",E281),"")</f>
        <v/>
      </c>
      <c r="BO281" t="str">
        <f>IF(F281&lt;&gt;"",IF(COUNTIF(BO$3:BO280,F281)&gt;0,"",F281),"")</f>
        <v/>
      </c>
      <c r="BP281" t="str">
        <f>IF(G281&lt;&gt;"",IF(COUNTIF(BP$3:BP280,G281)&gt;0,"",G281),"")</f>
        <v/>
      </c>
      <c r="BQ281" t="str">
        <f>IF(H281&lt;&gt;"",IF(COUNTIF(BQ$3:BQ280,H281)&gt;0,"",H281),"")</f>
        <v/>
      </c>
    </row>
    <row r="282" spans="1:69" x14ac:dyDescent="0.2">
      <c r="A282" s="342" t="str">
        <f t="shared" si="97"/>
        <v/>
      </c>
      <c r="B282" s="345"/>
      <c r="C282" s="345"/>
      <c r="D282" s="345"/>
      <c r="E282" s="345"/>
      <c r="F282" s="345"/>
      <c r="G282" s="345"/>
      <c r="H282" s="345"/>
      <c r="I282" s="533"/>
      <c r="J282" s="516"/>
      <c r="K282" s="516"/>
      <c r="L282" s="531"/>
      <c r="M282" s="534"/>
      <c r="O282">
        <f t="shared" si="94"/>
        <v>280</v>
      </c>
      <c r="P282" s="375" t="str">
        <f t="shared" si="95"/>
        <v/>
      </c>
      <c r="Q282" s="375" t="str">
        <f t="shared" si="81"/>
        <v/>
      </c>
      <c r="R282" s="375" t="str">
        <f t="shared" si="82"/>
        <v/>
      </c>
      <c r="S282" s="375" t="str">
        <f t="shared" si="83"/>
        <v/>
      </c>
      <c r="T282" s="375" t="str">
        <f t="shared" si="84"/>
        <v/>
      </c>
      <c r="U282" s="375" t="str">
        <f t="shared" si="85"/>
        <v/>
      </c>
      <c r="V282" s="375" t="str">
        <f t="shared" si="86"/>
        <v/>
      </c>
      <c r="X282" t="str">
        <f>IF(AF282&lt;&gt;"",MAX(X$3:X281)+1,"")</f>
        <v/>
      </c>
      <c r="Y282" t="str">
        <f>IF(AG282&lt;&gt;"",MAX(Y$3:Y281)+1,"")</f>
        <v/>
      </c>
      <c r="Z282" t="str">
        <f>IF(AH282&lt;&gt;"",MAX(Z$3:Z281)+1,"")</f>
        <v/>
      </c>
      <c r="AA282" t="str">
        <f>IF(AI282&lt;&gt;"",MAX(AA$3:AA281)+1,"")</f>
        <v/>
      </c>
      <c r="AB282" t="str">
        <f>IF(AJ282&lt;&gt;"",MAX(AB$3:AB281)+1,"")</f>
        <v/>
      </c>
      <c r="AC282" t="str">
        <f>IF(AK282&lt;&gt;"",MAX(AC$3:AC281)+1,"")</f>
        <v/>
      </c>
      <c r="AD282" t="str">
        <f>IF(AL282&lt;&gt;"",MAX(AD$3:AD281)+1,"")</f>
        <v/>
      </c>
      <c r="AF282" t="str">
        <f>IF(B282="","",IF(COUNTIF(AF$3:$AI281,B282)=0,B282,""))</f>
        <v/>
      </c>
      <c r="AG282" t="str">
        <f>IF(C282&lt;&gt;"",IF(B282="","",IF($B282='Determinazione classe'!$D$55,IF(COUNTIF(AG$3:$AG281,$C282)=0,$C282,""),"")),"")</f>
        <v/>
      </c>
      <c r="AH282" t="str">
        <f>IF(D282&lt;&gt;"",IF(B282="","",IF(AND($B282='Determinazione classe'!$D$55,$C282='Determinazione classe'!$D$56),IF(COUNTIF(AH$3:AH281,$D282)=0,$D282,""),"")),"")</f>
        <v/>
      </c>
      <c r="AI282" t="str">
        <f>IF(E282&lt;&gt;"",IF(B282="","",IF(AND($B282='Determinazione classe'!$D$55,$C282='Determinazione classe'!$D$56,$D282='Determinazione classe'!$D$57),IF(COUNTIF(AI$3:AI281,$E282)=0,$E282,""),"")),"")</f>
        <v/>
      </c>
      <c r="AJ282" t="str">
        <f>IF(F282&lt;&gt;"",IF(B282="","",IF(AND($B282='Determinazione classe'!$D$55,$C282='Determinazione classe'!$D$56,$D282='Determinazione classe'!$D$57,$E282='Determinazione classe'!$D$58),IF(COUNTIF(AJ$3:AJ281,$F282)=0,$F282,""),"")),"")</f>
        <v/>
      </c>
      <c r="AK282" t="str">
        <f>IF(G282&lt;&gt;"",IF(B282="","",IF(AND($B282='Determinazione classe'!$D$55,$C282='Determinazione classe'!$D$56,$D282='Determinazione classe'!$D$57,$E282='Determinazione classe'!$D$58,$F282='Determinazione classe'!$D$59),IF(COUNTIF(AK$3:AK281,$G282)=0,$G282,""),"")),"")</f>
        <v/>
      </c>
      <c r="AL282" t="str">
        <f>IF(H282&lt;&gt;"",IF(B282="","",IF(AND($B282='Determinazione classe'!$D$55,$C282='Determinazione classe'!$D$56,$D282='Determinazione classe'!$D$57,$E282='Determinazione classe'!$D$58,$F282='Determinazione classe'!$D$59,$G282='Determinazione classe'!$D$60),IF(COUNTIF(AL$3:AL281,$H282)=0,$H282,""),"")),"")</f>
        <v/>
      </c>
      <c r="AR282">
        <f t="shared" si="96"/>
        <v>280</v>
      </c>
      <c r="AS282" s="375" t="str">
        <f t="shared" si="87"/>
        <v/>
      </c>
      <c r="AT282" s="375" t="str">
        <f t="shared" si="88"/>
        <v/>
      </c>
      <c r="AU282" s="375" t="str">
        <f t="shared" si="89"/>
        <v/>
      </c>
      <c r="AV282" s="375" t="str">
        <f t="shared" si="90"/>
        <v/>
      </c>
      <c r="AW282" s="375" t="str">
        <f t="shared" si="91"/>
        <v/>
      </c>
      <c r="AX282" s="375" t="str">
        <f t="shared" si="92"/>
        <v/>
      </c>
      <c r="AY282" s="375" t="str">
        <f t="shared" si="93"/>
        <v/>
      </c>
      <c r="BC282" t="str">
        <f>IF(BK282&lt;&gt;"",MAX(BC$3:BC281)+1,"")</f>
        <v/>
      </c>
      <c r="BD282" t="str">
        <f>IF(BL282&lt;&gt;"",MAX(BD$3:BD281)+1,"")</f>
        <v/>
      </c>
      <c r="BE282" t="str">
        <f>IF(BM282&lt;&gt;"",MAX(BE$3:BE281)+1,"")</f>
        <v/>
      </c>
      <c r="BF282" t="str">
        <f>IF(BN282&lt;&gt;"",MAX(BF$3:BF281)+1,"")</f>
        <v/>
      </c>
      <c r="BG282" t="str">
        <f>IF(BO282&lt;&gt;"",MAX(BG$3:BG281)+1,"")</f>
        <v/>
      </c>
      <c r="BH282" t="str">
        <f>IF(BP282&lt;&gt;"",MAX(BH$3:BH281)+1,"")</f>
        <v/>
      </c>
      <c r="BI282" t="str">
        <f>IF(BQ282&lt;&gt;"",MAX(BI$3:BI281)+1,"")</f>
        <v/>
      </c>
      <c r="BK282" t="str">
        <f>IF(B282&lt;&gt;"",IF(COUNTIF(BK$3:BK281,B282)&gt;0,"",B282),"")</f>
        <v/>
      </c>
      <c r="BL282" t="str">
        <f>IF(C282&lt;&gt;"",IF(COUNTIF(BL$3:BL281,C282)&gt;0,"",C282),"")</f>
        <v/>
      </c>
      <c r="BM282" t="str">
        <f>IF(D282&lt;&gt;"",IF(COUNTIF(BM$3:BM281,D282)&gt;0,"",D282),"")</f>
        <v/>
      </c>
      <c r="BN282" t="str">
        <f>IF(E282&lt;&gt;"",IF(COUNTIF(BN$3:BN281,E282)&gt;0,"",E282),"")</f>
        <v/>
      </c>
      <c r="BO282" t="str">
        <f>IF(F282&lt;&gt;"",IF(COUNTIF(BO$3:BO281,F282)&gt;0,"",F282),"")</f>
        <v/>
      </c>
      <c r="BP282" t="str">
        <f>IF(G282&lt;&gt;"",IF(COUNTIF(BP$3:BP281,G282)&gt;0,"",G282),"")</f>
        <v/>
      </c>
      <c r="BQ282" t="str">
        <f>IF(H282&lt;&gt;"",IF(COUNTIF(BQ$3:BQ281,H282)&gt;0,"",H282),"")</f>
        <v/>
      </c>
    </row>
    <row r="283" spans="1:69" x14ac:dyDescent="0.2">
      <c r="A283" s="342" t="str">
        <f t="shared" si="97"/>
        <v/>
      </c>
      <c r="B283" s="345"/>
      <c r="C283" s="345"/>
      <c r="D283" s="345"/>
      <c r="E283" s="345"/>
      <c r="F283" s="345"/>
      <c r="G283" s="345"/>
      <c r="H283" s="345"/>
      <c r="I283" s="533"/>
      <c r="J283" s="516"/>
      <c r="K283" s="516"/>
      <c r="L283" s="531"/>
      <c r="M283" s="534"/>
      <c r="O283">
        <f t="shared" si="94"/>
        <v>281</v>
      </c>
      <c r="P283" s="375" t="str">
        <f t="shared" si="95"/>
        <v/>
      </c>
      <c r="Q283" s="375" t="str">
        <f t="shared" si="81"/>
        <v/>
      </c>
      <c r="R283" s="375" t="str">
        <f t="shared" si="82"/>
        <v/>
      </c>
      <c r="S283" s="375" t="str">
        <f t="shared" si="83"/>
        <v/>
      </c>
      <c r="T283" s="375" t="str">
        <f t="shared" si="84"/>
        <v/>
      </c>
      <c r="U283" s="375" t="str">
        <f t="shared" si="85"/>
        <v/>
      </c>
      <c r="V283" s="375" t="str">
        <f t="shared" si="86"/>
        <v/>
      </c>
      <c r="X283" t="str">
        <f>IF(AF283&lt;&gt;"",MAX(X$3:X282)+1,"")</f>
        <v/>
      </c>
      <c r="Y283" t="str">
        <f>IF(AG283&lt;&gt;"",MAX(Y$3:Y282)+1,"")</f>
        <v/>
      </c>
      <c r="Z283" t="str">
        <f>IF(AH283&lt;&gt;"",MAX(Z$3:Z282)+1,"")</f>
        <v/>
      </c>
      <c r="AA283" t="str">
        <f>IF(AI283&lt;&gt;"",MAX(AA$3:AA282)+1,"")</f>
        <v/>
      </c>
      <c r="AB283" t="str">
        <f>IF(AJ283&lt;&gt;"",MAX(AB$3:AB282)+1,"")</f>
        <v/>
      </c>
      <c r="AC283" t="str">
        <f>IF(AK283&lt;&gt;"",MAX(AC$3:AC282)+1,"")</f>
        <v/>
      </c>
      <c r="AD283" t="str">
        <f>IF(AL283&lt;&gt;"",MAX(AD$3:AD282)+1,"")</f>
        <v/>
      </c>
      <c r="AF283" t="str">
        <f>IF(B283="","",IF(COUNTIF(AF$3:$AI282,B283)=0,B283,""))</f>
        <v/>
      </c>
      <c r="AG283" t="str">
        <f>IF(C283&lt;&gt;"",IF(B283="","",IF($B283='Determinazione classe'!$D$55,IF(COUNTIF(AG$3:$AG282,$C283)=0,$C283,""),"")),"")</f>
        <v/>
      </c>
      <c r="AH283" t="str">
        <f>IF(D283&lt;&gt;"",IF(B283="","",IF(AND($B283='Determinazione classe'!$D$55,$C283='Determinazione classe'!$D$56),IF(COUNTIF(AH$3:AH282,$D283)=0,$D283,""),"")),"")</f>
        <v/>
      </c>
      <c r="AI283" t="str">
        <f>IF(E283&lt;&gt;"",IF(B283="","",IF(AND($B283='Determinazione classe'!$D$55,$C283='Determinazione classe'!$D$56,$D283='Determinazione classe'!$D$57),IF(COUNTIF(AI$3:AI282,$E283)=0,$E283,""),"")),"")</f>
        <v/>
      </c>
      <c r="AJ283" t="str">
        <f>IF(F283&lt;&gt;"",IF(B283="","",IF(AND($B283='Determinazione classe'!$D$55,$C283='Determinazione classe'!$D$56,$D283='Determinazione classe'!$D$57,$E283='Determinazione classe'!$D$58),IF(COUNTIF(AJ$3:AJ282,$F283)=0,$F283,""),"")),"")</f>
        <v/>
      </c>
      <c r="AK283" t="str">
        <f>IF(G283&lt;&gt;"",IF(B283="","",IF(AND($B283='Determinazione classe'!$D$55,$C283='Determinazione classe'!$D$56,$D283='Determinazione classe'!$D$57,$E283='Determinazione classe'!$D$58,$F283='Determinazione classe'!$D$59),IF(COUNTIF(AK$3:AK282,$G283)=0,$G283,""),"")),"")</f>
        <v/>
      </c>
      <c r="AL283" t="str">
        <f>IF(H283&lt;&gt;"",IF(B283="","",IF(AND($B283='Determinazione classe'!$D$55,$C283='Determinazione classe'!$D$56,$D283='Determinazione classe'!$D$57,$E283='Determinazione classe'!$D$58,$F283='Determinazione classe'!$D$59,$G283='Determinazione classe'!$D$60),IF(COUNTIF(AL$3:AL282,$H283)=0,$H283,""),"")),"")</f>
        <v/>
      </c>
      <c r="AR283">
        <f t="shared" si="96"/>
        <v>281</v>
      </c>
      <c r="AS283" s="375" t="str">
        <f t="shared" si="87"/>
        <v/>
      </c>
      <c r="AT283" s="375" t="str">
        <f t="shared" si="88"/>
        <v/>
      </c>
      <c r="AU283" s="375" t="str">
        <f t="shared" si="89"/>
        <v/>
      </c>
      <c r="AV283" s="375" t="str">
        <f t="shared" si="90"/>
        <v/>
      </c>
      <c r="AW283" s="375" t="str">
        <f t="shared" si="91"/>
        <v/>
      </c>
      <c r="AX283" s="375" t="str">
        <f t="shared" si="92"/>
        <v/>
      </c>
      <c r="AY283" s="375" t="str">
        <f t="shared" si="93"/>
        <v/>
      </c>
      <c r="BC283" t="str">
        <f>IF(BK283&lt;&gt;"",MAX(BC$3:BC282)+1,"")</f>
        <v/>
      </c>
      <c r="BD283" t="str">
        <f>IF(BL283&lt;&gt;"",MAX(BD$3:BD282)+1,"")</f>
        <v/>
      </c>
      <c r="BE283" t="str">
        <f>IF(BM283&lt;&gt;"",MAX(BE$3:BE282)+1,"")</f>
        <v/>
      </c>
      <c r="BF283" t="str">
        <f>IF(BN283&lt;&gt;"",MAX(BF$3:BF282)+1,"")</f>
        <v/>
      </c>
      <c r="BG283" t="str">
        <f>IF(BO283&lt;&gt;"",MAX(BG$3:BG282)+1,"")</f>
        <v/>
      </c>
      <c r="BH283" t="str">
        <f>IF(BP283&lt;&gt;"",MAX(BH$3:BH282)+1,"")</f>
        <v/>
      </c>
      <c r="BI283" t="str">
        <f>IF(BQ283&lt;&gt;"",MAX(BI$3:BI282)+1,"")</f>
        <v/>
      </c>
      <c r="BK283" t="str">
        <f>IF(B283&lt;&gt;"",IF(COUNTIF(BK$3:BK282,B283)&gt;0,"",B283),"")</f>
        <v/>
      </c>
      <c r="BL283" t="str">
        <f>IF(C283&lt;&gt;"",IF(COUNTIF(BL$3:BL282,C283)&gt;0,"",C283),"")</f>
        <v/>
      </c>
      <c r="BM283" t="str">
        <f>IF(D283&lt;&gt;"",IF(COUNTIF(BM$3:BM282,D283)&gt;0,"",D283),"")</f>
        <v/>
      </c>
      <c r="BN283" t="str">
        <f>IF(E283&lt;&gt;"",IF(COUNTIF(BN$3:BN282,E283)&gt;0,"",E283),"")</f>
        <v/>
      </c>
      <c r="BO283" t="str">
        <f>IF(F283&lt;&gt;"",IF(COUNTIF(BO$3:BO282,F283)&gt;0,"",F283),"")</f>
        <v/>
      </c>
      <c r="BP283" t="str">
        <f>IF(G283&lt;&gt;"",IF(COUNTIF(BP$3:BP282,G283)&gt;0,"",G283),"")</f>
        <v/>
      </c>
      <c r="BQ283" t="str">
        <f>IF(H283&lt;&gt;"",IF(COUNTIF(BQ$3:BQ282,H283)&gt;0,"",H283),"")</f>
        <v/>
      </c>
    </row>
    <row r="284" spans="1:69" x14ac:dyDescent="0.2">
      <c r="A284" s="342" t="str">
        <f t="shared" si="97"/>
        <v/>
      </c>
      <c r="B284" s="345"/>
      <c r="C284" s="345"/>
      <c r="D284" s="345"/>
      <c r="E284" s="345"/>
      <c r="F284" s="345"/>
      <c r="G284" s="345"/>
      <c r="H284" s="345"/>
      <c r="I284" s="533"/>
      <c r="J284" s="516"/>
      <c r="K284" s="516"/>
      <c r="L284" s="531"/>
      <c r="M284" s="534"/>
      <c r="O284">
        <f t="shared" si="94"/>
        <v>282</v>
      </c>
      <c r="P284" s="375" t="str">
        <f t="shared" si="95"/>
        <v/>
      </c>
      <c r="Q284" s="375" t="str">
        <f t="shared" si="81"/>
        <v/>
      </c>
      <c r="R284" s="375" t="str">
        <f t="shared" si="82"/>
        <v/>
      </c>
      <c r="S284" s="375" t="str">
        <f t="shared" si="83"/>
        <v/>
      </c>
      <c r="T284" s="375" t="str">
        <f t="shared" si="84"/>
        <v/>
      </c>
      <c r="U284" s="375" t="str">
        <f t="shared" si="85"/>
        <v/>
      </c>
      <c r="V284" s="375" t="str">
        <f t="shared" si="86"/>
        <v/>
      </c>
      <c r="X284" t="str">
        <f>IF(AF284&lt;&gt;"",MAX(X$3:X283)+1,"")</f>
        <v/>
      </c>
      <c r="Y284" t="str">
        <f>IF(AG284&lt;&gt;"",MAX(Y$3:Y283)+1,"")</f>
        <v/>
      </c>
      <c r="Z284" t="str">
        <f>IF(AH284&lt;&gt;"",MAX(Z$3:Z283)+1,"")</f>
        <v/>
      </c>
      <c r="AA284" t="str">
        <f>IF(AI284&lt;&gt;"",MAX(AA$3:AA283)+1,"")</f>
        <v/>
      </c>
      <c r="AB284" t="str">
        <f>IF(AJ284&lt;&gt;"",MAX(AB$3:AB283)+1,"")</f>
        <v/>
      </c>
      <c r="AC284" t="str">
        <f>IF(AK284&lt;&gt;"",MAX(AC$3:AC283)+1,"")</f>
        <v/>
      </c>
      <c r="AD284" t="str">
        <f>IF(AL284&lt;&gt;"",MAX(AD$3:AD283)+1,"")</f>
        <v/>
      </c>
      <c r="AF284" t="str">
        <f>IF(B284="","",IF(COUNTIF(AF$3:$AI283,B284)=0,B284,""))</f>
        <v/>
      </c>
      <c r="AG284" t="str">
        <f>IF(C284&lt;&gt;"",IF(B284="","",IF($B284='Determinazione classe'!$D$55,IF(COUNTIF(AG$3:$AG283,$C284)=0,$C284,""),"")),"")</f>
        <v/>
      </c>
      <c r="AH284" t="str">
        <f>IF(D284&lt;&gt;"",IF(B284="","",IF(AND($B284='Determinazione classe'!$D$55,$C284='Determinazione classe'!$D$56),IF(COUNTIF(AH$3:AH283,$D284)=0,$D284,""),"")),"")</f>
        <v/>
      </c>
      <c r="AI284" t="str">
        <f>IF(E284&lt;&gt;"",IF(B284="","",IF(AND($B284='Determinazione classe'!$D$55,$C284='Determinazione classe'!$D$56,$D284='Determinazione classe'!$D$57),IF(COUNTIF(AI$3:AI283,$E284)=0,$E284,""),"")),"")</f>
        <v/>
      </c>
      <c r="AJ284" t="str">
        <f>IF(F284&lt;&gt;"",IF(B284="","",IF(AND($B284='Determinazione classe'!$D$55,$C284='Determinazione classe'!$D$56,$D284='Determinazione classe'!$D$57,$E284='Determinazione classe'!$D$58),IF(COUNTIF(AJ$3:AJ283,$F284)=0,$F284,""),"")),"")</f>
        <v/>
      </c>
      <c r="AK284" t="str">
        <f>IF(G284&lt;&gt;"",IF(B284="","",IF(AND($B284='Determinazione classe'!$D$55,$C284='Determinazione classe'!$D$56,$D284='Determinazione classe'!$D$57,$E284='Determinazione classe'!$D$58,$F284='Determinazione classe'!$D$59),IF(COUNTIF(AK$3:AK283,$G284)=0,$G284,""),"")),"")</f>
        <v/>
      </c>
      <c r="AL284" t="str">
        <f>IF(H284&lt;&gt;"",IF(B284="","",IF(AND($B284='Determinazione classe'!$D$55,$C284='Determinazione classe'!$D$56,$D284='Determinazione classe'!$D$57,$E284='Determinazione classe'!$D$58,$F284='Determinazione classe'!$D$59,$G284='Determinazione classe'!$D$60),IF(COUNTIF(AL$3:AL283,$H284)=0,$H284,""),"")),"")</f>
        <v/>
      </c>
      <c r="AR284">
        <f t="shared" si="96"/>
        <v>282</v>
      </c>
      <c r="AS284" s="375" t="str">
        <f t="shared" si="87"/>
        <v/>
      </c>
      <c r="AT284" s="375" t="str">
        <f t="shared" si="88"/>
        <v/>
      </c>
      <c r="AU284" s="375" t="str">
        <f t="shared" si="89"/>
        <v/>
      </c>
      <c r="AV284" s="375" t="str">
        <f t="shared" si="90"/>
        <v/>
      </c>
      <c r="AW284" s="375" t="str">
        <f t="shared" si="91"/>
        <v/>
      </c>
      <c r="AX284" s="375" t="str">
        <f t="shared" si="92"/>
        <v/>
      </c>
      <c r="AY284" s="375" t="str">
        <f t="shared" si="93"/>
        <v/>
      </c>
      <c r="BC284" t="str">
        <f>IF(BK284&lt;&gt;"",MAX(BC$3:BC283)+1,"")</f>
        <v/>
      </c>
      <c r="BD284" t="str">
        <f>IF(BL284&lt;&gt;"",MAX(BD$3:BD283)+1,"")</f>
        <v/>
      </c>
      <c r="BE284" t="str">
        <f>IF(BM284&lt;&gt;"",MAX(BE$3:BE283)+1,"")</f>
        <v/>
      </c>
      <c r="BF284" t="str">
        <f>IF(BN284&lt;&gt;"",MAX(BF$3:BF283)+1,"")</f>
        <v/>
      </c>
      <c r="BG284" t="str">
        <f>IF(BO284&lt;&gt;"",MAX(BG$3:BG283)+1,"")</f>
        <v/>
      </c>
      <c r="BH284" t="str">
        <f>IF(BP284&lt;&gt;"",MAX(BH$3:BH283)+1,"")</f>
        <v/>
      </c>
      <c r="BI284" t="str">
        <f>IF(BQ284&lt;&gt;"",MAX(BI$3:BI283)+1,"")</f>
        <v/>
      </c>
      <c r="BK284" t="str">
        <f>IF(B284&lt;&gt;"",IF(COUNTIF(BK$3:BK283,B284)&gt;0,"",B284),"")</f>
        <v/>
      </c>
      <c r="BL284" t="str">
        <f>IF(C284&lt;&gt;"",IF(COUNTIF(BL$3:BL283,C284)&gt;0,"",C284),"")</f>
        <v/>
      </c>
      <c r="BM284" t="str">
        <f>IF(D284&lt;&gt;"",IF(COUNTIF(BM$3:BM283,D284)&gt;0,"",D284),"")</f>
        <v/>
      </c>
      <c r="BN284" t="str">
        <f>IF(E284&lt;&gt;"",IF(COUNTIF(BN$3:BN283,E284)&gt;0,"",E284),"")</f>
        <v/>
      </c>
      <c r="BO284" t="str">
        <f>IF(F284&lt;&gt;"",IF(COUNTIF(BO$3:BO283,F284)&gt;0,"",F284),"")</f>
        <v/>
      </c>
      <c r="BP284" t="str">
        <f>IF(G284&lt;&gt;"",IF(COUNTIF(BP$3:BP283,G284)&gt;0,"",G284),"")</f>
        <v/>
      </c>
      <c r="BQ284" t="str">
        <f>IF(H284&lt;&gt;"",IF(COUNTIF(BQ$3:BQ283,H284)&gt;0,"",H284),"")</f>
        <v/>
      </c>
    </row>
    <row r="285" spans="1:69" x14ac:dyDescent="0.2">
      <c r="A285" s="342" t="str">
        <f t="shared" si="97"/>
        <v/>
      </c>
      <c r="B285" s="345"/>
      <c r="C285" s="345"/>
      <c r="D285" s="345"/>
      <c r="E285" s="345"/>
      <c r="F285" s="345"/>
      <c r="G285" s="345"/>
      <c r="H285" s="345"/>
      <c r="I285" s="533"/>
      <c r="J285" s="516"/>
      <c r="K285" s="516"/>
      <c r="L285" s="531"/>
      <c r="M285" s="534"/>
      <c r="O285">
        <f t="shared" si="94"/>
        <v>283</v>
      </c>
      <c r="P285" s="375" t="str">
        <f t="shared" si="95"/>
        <v/>
      </c>
      <c r="Q285" s="375" t="str">
        <f t="shared" si="81"/>
        <v/>
      </c>
      <c r="R285" s="375" t="str">
        <f t="shared" si="82"/>
        <v/>
      </c>
      <c r="S285" s="375" t="str">
        <f t="shared" si="83"/>
        <v/>
      </c>
      <c r="T285" s="375" t="str">
        <f t="shared" si="84"/>
        <v/>
      </c>
      <c r="U285" s="375" t="str">
        <f t="shared" si="85"/>
        <v/>
      </c>
      <c r="V285" s="375" t="str">
        <f t="shared" si="86"/>
        <v/>
      </c>
      <c r="X285" t="str">
        <f>IF(AF285&lt;&gt;"",MAX(X$3:X284)+1,"")</f>
        <v/>
      </c>
      <c r="Y285" t="str">
        <f>IF(AG285&lt;&gt;"",MAX(Y$3:Y284)+1,"")</f>
        <v/>
      </c>
      <c r="Z285" t="str">
        <f>IF(AH285&lt;&gt;"",MAX(Z$3:Z284)+1,"")</f>
        <v/>
      </c>
      <c r="AA285" t="str">
        <f>IF(AI285&lt;&gt;"",MAX(AA$3:AA284)+1,"")</f>
        <v/>
      </c>
      <c r="AB285" t="str">
        <f>IF(AJ285&lt;&gt;"",MAX(AB$3:AB284)+1,"")</f>
        <v/>
      </c>
      <c r="AC285" t="str">
        <f>IF(AK285&lt;&gt;"",MAX(AC$3:AC284)+1,"")</f>
        <v/>
      </c>
      <c r="AD285" t="str">
        <f>IF(AL285&lt;&gt;"",MAX(AD$3:AD284)+1,"")</f>
        <v/>
      </c>
      <c r="AF285" t="str">
        <f>IF(B285="","",IF(COUNTIF(AF$3:$AI284,B285)=0,B285,""))</f>
        <v/>
      </c>
      <c r="AG285" t="str">
        <f>IF(C285&lt;&gt;"",IF(B285="","",IF($B285='Determinazione classe'!$D$55,IF(COUNTIF(AG$3:$AG284,$C285)=0,$C285,""),"")),"")</f>
        <v/>
      </c>
      <c r="AH285" t="str">
        <f>IF(D285&lt;&gt;"",IF(B285="","",IF(AND($B285='Determinazione classe'!$D$55,$C285='Determinazione classe'!$D$56),IF(COUNTIF(AH$3:AH284,$D285)=0,$D285,""),"")),"")</f>
        <v/>
      </c>
      <c r="AI285" t="str">
        <f>IF(E285&lt;&gt;"",IF(B285="","",IF(AND($B285='Determinazione classe'!$D$55,$C285='Determinazione classe'!$D$56,$D285='Determinazione classe'!$D$57),IF(COUNTIF(AI$3:AI284,$E285)=0,$E285,""),"")),"")</f>
        <v/>
      </c>
      <c r="AJ285" t="str">
        <f>IF(F285&lt;&gt;"",IF(B285="","",IF(AND($B285='Determinazione classe'!$D$55,$C285='Determinazione classe'!$D$56,$D285='Determinazione classe'!$D$57,$E285='Determinazione classe'!$D$58),IF(COUNTIF(AJ$3:AJ284,$F285)=0,$F285,""),"")),"")</f>
        <v/>
      </c>
      <c r="AK285" t="str">
        <f>IF(G285&lt;&gt;"",IF(B285="","",IF(AND($B285='Determinazione classe'!$D$55,$C285='Determinazione classe'!$D$56,$D285='Determinazione classe'!$D$57,$E285='Determinazione classe'!$D$58,$F285='Determinazione classe'!$D$59),IF(COUNTIF(AK$3:AK284,$G285)=0,$G285,""),"")),"")</f>
        <v/>
      </c>
      <c r="AL285" t="str">
        <f>IF(H285&lt;&gt;"",IF(B285="","",IF(AND($B285='Determinazione classe'!$D$55,$C285='Determinazione classe'!$D$56,$D285='Determinazione classe'!$D$57,$E285='Determinazione classe'!$D$58,$F285='Determinazione classe'!$D$59,$G285='Determinazione classe'!$D$60),IF(COUNTIF(AL$3:AL284,$H285)=0,$H285,""),"")),"")</f>
        <v/>
      </c>
      <c r="AR285">
        <f t="shared" si="96"/>
        <v>283</v>
      </c>
      <c r="AS285" s="375" t="str">
        <f t="shared" si="87"/>
        <v/>
      </c>
      <c r="AT285" s="375" t="str">
        <f t="shared" si="88"/>
        <v/>
      </c>
      <c r="AU285" s="375" t="str">
        <f t="shared" si="89"/>
        <v/>
      </c>
      <c r="AV285" s="375" t="str">
        <f t="shared" si="90"/>
        <v/>
      </c>
      <c r="AW285" s="375" t="str">
        <f t="shared" si="91"/>
        <v/>
      </c>
      <c r="AX285" s="375" t="str">
        <f t="shared" si="92"/>
        <v/>
      </c>
      <c r="AY285" s="375" t="str">
        <f t="shared" si="93"/>
        <v/>
      </c>
      <c r="BC285" t="str">
        <f>IF(BK285&lt;&gt;"",MAX(BC$3:BC284)+1,"")</f>
        <v/>
      </c>
      <c r="BD285" t="str">
        <f>IF(BL285&lt;&gt;"",MAX(BD$3:BD284)+1,"")</f>
        <v/>
      </c>
      <c r="BE285" t="str">
        <f>IF(BM285&lt;&gt;"",MAX(BE$3:BE284)+1,"")</f>
        <v/>
      </c>
      <c r="BF285" t="str">
        <f>IF(BN285&lt;&gt;"",MAX(BF$3:BF284)+1,"")</f>
        <v/>
      </c>
      <c r="BG285" t="str">
        <f>IF(BO285&lt;&gt;"",MAX(BG$3:BG284)+1,"")</f>
        <v/>
      </c>
      <c r="BH285" t="str">
        <f>IF(BP285&lt;&gt;"",MAX(BH$3:BH284)+1,"")</f>
        <v/>
      </c>
      <c r="BI285" t="str">
        <f>IF(BQ285&lt;&gt;"",MAX(BI$3:BI284)+1,"")</f>
        <v/>
      </c>
      <c r="BK285" t="str">
        <f>IF(B285&lt;&gt;"",IF(COUNTIF(BK$3:BK284,B285)&gt;0,"",B285),"")</f>
        <v/>
      </c>
      <c r="BL285" t="str">
        <f>IF(C285&lt;&gt;"",IF(COUNTIF(BL$3:BL284,C285)&gt;0,"",C285),"")</f>
        <v/>
      </c>
      <c r="BM285" t="str">
        <f>IF(D285&lt;&gt;"",IF(COUNTIF(BM$3:BM284,D285)&gt;0,"",D285),"")</f>
        <v/>
      </c>
      <c r="BN285" t="str">
        <f>IF(E285&lt;&gt;"",IF(COUNTIF(BN$3:BN284,E285)&gt;0,"",E285),"")</f>
        <v/>
      </c>
      <c r="BO285" t="str">
        <f>IF(F285&lt;&gt;"",IF(COUNTIF(BO$3:BO284,F285)&gt;0,"",F285),"")</f>
        <v/>
      </c>
      <c r="BP285" t="str">
        <f>IF(G285&lt;&gt;"",IF(COUNTIF(BP$3:BP284,G285)&gt;0,"",G285),"")</f>
        <v/>
      </c>
      <c r="BQ285" t="str">
        <f>IF(H285&lt;&gt;"",IF(COUNTIF(BQ$3:BQ284,H285)&gt;0,"",H285),"")</f>
        <v/>
      </c>
    </row>
    <row r="286" spans="1:69" x14ac:dyDescent="0.2">
      <c r="A286" s="342" t="str">
        <f t="shared" si="97"/>
        <v/>
      </c>
      <c r="B286" s="345"/>
      <c r="C286" s="345"/>
      <c r="D286" s="345"/>
      <c r="E286" s="345"/>
      <c r="F286" s="345"/>
      <c r="G286" s="345"/>
      <c r="H286" s="345"/>
      <c r="I286" s="533"/>
      <c r="J286" s="516"/>
      <c r="K286" s="516"/>
      <c r="L286" s="531"/>
      <c r="M286" s="534"/>
      <c r="O286">
        <f t="shared" si="94"/>
        <v>284</v>
      </c>
      <c r="P286" s="375" t="str">
        <f t="shared" si="95"/>
        <v/>
      </c>
      <c r="Q286" s="375" t="str">
        <f t="shared" si="81"/>
        <v/>
      </c>
      <c r="R286" s="375" t="str">
        <f t="shared" si="82"/>
        <v/>
      </c>
      <c r="S286" s="375" t="str">
        <f t="shared" si="83"/>
        <v/>
      </c>
      <c r="T286" s="375" t="str">
        <f t="shared" si="84"/>
        <v/>
      </c>
      <c r="U286" s="375" t="str">
        <f t="shared" si="85"/>
        <v/>
      </c>
      <c r="V286" s="375" t="str">
        <f t="shared" si="86"/>
        <v/>
      </c>
      <c r="X286" t="str">
        <f>IF(AF286&lt;&gt;"",MAX(X$3:X285)+1,"")</f>
        <v/>
      </c>
      <c r="Y286" t="str">
        <f>IF(AG286&lt;&gt;"",MAX(Y$3:Y285)+1,"")</f>
        <v/>
      </c>
      <c r="Z286" t="str">
        <f>IF(AH286&lt;&gt;"",MAX(Z$3:Z285)+1,"")</f>
        <v/>
      </c>
      <c r="AA286" t="str">
        <f>IF(AI286&lt;&gt;"",MAX(AA$3:AA285)+1,"")</f>
        <v/>
      </c>
      <c r="AB286" t="str">
        <f>IF(AJ286&lt;&gt;"",MAX(AB$3:AB285)+1,"")</f>
        <v/>
      </c>
      <c r="AC286" t="str">
        <f>IF(AK286&lt;&gt;"",MAX(AC$3:AC285)+1,"")</f>
        <v/>
      </c>
      <c r="AD286" t="str">
        <f>IF(AL286&lt;&gt;"",MAX(AD$3:AD285)+1,"")</f>
        <v/>
      </c>
      <c r="AF286" t="str">
        <f>IF(B286="","",IF(COUNTIF(AF$3:$AI285,B286)=0,B286,""))</f>
        <v/>
      </c>
      <c r="AG286" t="str">
        <f>IF(C286&lt;&gt;"",IF(B286="","",IF($B286='Determinazione classe'!$D$55,IF(COUNTIF(AG$3:$AG285,$C286)=0,$C286,""),"")),"")</f>
        <v/>
      </c>
      <c r="AH286" t="str">
        <f>IF(D286&lt;&gt;"",IF(B286="","",IF(AND($B286='Determinazione classe'!$D$55,$C286='Determinazione classe'!$D$56),IF(COUNTIF(AH$3:AH285,$D286)=0,$D286,""),"")),"")</f>
        <v/>
      </c>
      <c r="AI286" t="str">
        <f>IF(E286&lt;&gt;"",IF(B286="","",IF(AND($B286='Determinazione classe'!$D$55,$C286='Determinazione classe'!$D$56,$D286='Determinazione classe'!$D$57),IF(COUNTIF(AI$3:AI285,$E286)=0,$E286,""),"")),"")</f>
        <v/>
      </c>
      <c r="AJ286" t="str">
        <f>IF(F286&lt;&gt;"",IF(B286="","",IF(AND($B286='Determinazione classe'!$D$55,$C286='Determinazione classe'!$D$56,$D286='Determinazione classe'!$D$57,$E286='Determinazione classe'!$D$58),IF(COUNTIF(AJ$3:AJ285,$F286)=0,$F286,""),"")),"")</f>
        <v/>
      </c>
      <c r="AK286" t="str">
        <f>IF(G286&lt;&gt;"",IF(B286="","",IF(AND($B286='Determinazione classe'!$D$55,$C286='Determinazione classe'!$D$56,$D286='Determinazione classe'!$D$57,$E286='Determinazione classe'!$D$58,$F286='Determinazione classe'!$D$59),IF(COUNTIF(AK$3:AK285,$G286)=0,$G286,""),"")),"")</f>
        <v/>
      </c>
      <c r="AL286" t="str">
        <f>IF(H286&lt;&gt;"",IF(B286="","",IF(AND($B286='Determinazione classe'!$D$55,$C286='Determinazione classe'!$D$56,$D286='Determinazione classe'!$D$57,$E286='Determinazione classe'!$D$58,$F286='Determinazione classe'!$D$59,$G286='Determinazione classe'!$D$60),IF(COUNTIF(AL$3:AL285,$H286)=0,$H286,""),"")),"")</f>
        <v/>
      </c>
      <c r="AR286">
        <f t="shared" si="96"/>
        <v>284</v>
      </c>
      <c r="AS286" s="375" t="str">
        <f t="shared" si="87"/>
        <v/>
      </c>
      <c r="AT286" s="375" t="str">
        <f t="shared" si="88"/>
        <v/>
      </c>
      <c r="AU286" s="375" t="str">
        <f t="shared" si="89"/>
        <v/>
      </c>
      <c r="AV286" s="375" t="str">
        <f t="shared" si="90"/>
        <v/>
      </c>
      <c r="AW286" s="375" t="str">
        <f t="shared" si="91"/>
        <v/>
      </c>
      <c r="AX286" s="375" t="str">
        <f t="shared" si="92"/>
        <v/>
      </c>
      <c r="AY286" s="375" t="str">
        <f t="shared" si="93"/>
        <v/>
      </c>
      <c r="BC286" t="str">
        <f>IF(BK286&lt;&gt;"",MAX(BC$3:BC285)+1,"")</f>
        <v/>
      </c>
      <c r="BD286" t="str">
        <f>IF(BL286&lt;&gt;"",MAX(BD$3:BD285)+1,"")</f>
        <v/>
      </c>
      <c r="BE286" t="str">
        <f>IF(BM286&lt;&gt;"",MAX(BE$3:BE285)+1,"")</f>
        <v/>
      </c>
      <c r="BF286" t="str">
        <f>IF(BN286&lt;&gt;"",MAX(BF$3:BF285)+1,"")</f>
        <v/>
      </c>
      <c r="BG286" t="str">
        <f>IF(BO286&lt;&gt;"",MAX(BG$3:BG285)+1,"")</f>
        <v/>
      </c>
      <c r="BH286" t="str">
        <f>IF(BP286&lt;&gt;"",MAX(BH$3:BH285)+1,"")</f>
        <v/>
      </c>
      <c r="BI286" t="str">
        <f>IF(BQ286&lt;&gt;"",MAX(BI$3:BI285)+1,"")</f>
        <v/>
      </c>
      <c r="BK286" t="str">
        <f>IF(B286&lt;&gt;"",IF(COUNTIF(BK$3:BK285,B286)&gt;0,"",B286),"")</f>
        <v/>
      </c>
      <c r="BL286" t="str">
        <f>IF(C286&lt;&gt;"",IF(COUNTIF(BL$3:BL285,C286)&gt;0,"",C286),"")</f>
        <v/>
      </c>
      <c r="BM286" t="str">
        <f>IF(D286&lt;&gt;"",IF(COUNTIF(BM$3:BM285,D286)&gt;0,"",D286),"")</f>
        <v/>
      </c>
      <c r="BN286" t="str">
        <f>IF(E286&lt;&gt;"",IF(COUNTIF(BN$3:BN285,E286)&gt;0,"",E286),"")</f>
        <v/>
      </c>
      <c r="BO286" t="str">
        <f>IF(F286&lt;&gt;"",IF(COUNTIF(BO$3:BO285,F286)&gt;0,"",F286),"")</f>
        <v/>
      </c>
      <c r="BP286" t="str">
        <f>IF(G286&lt;&gt;"",IF(COUNTIF(BP$3:BP285,G286)&gt;0,"",G286),"")</f>
        <v/>
      </c>
      <c r="BQ286" t="str">
        <f>IF(H286&lt;&gt;"",IF(COUNTIF(BQ$3:BQ285,H286)&gt;0,"",H286),"")</f>
        <v/>
      </c>
    </row>
    <row r="287" spans="1:69" x14ac:dyDescent="0.2">
      <c r="A287" s="342" t="str">
        <f t="shared" si="97"/>
        <v/>
      </c>
      <c r="B287" s="345"/>
      <c r="C287" s="345"/>
      <c r="D287" s="345"/>
      <c r="E287" s="345"/>
      <c r="F287" s="345"/>
      <c r="G287" s="345"/>
      <c r="H287" s="345"/>
      <c r="I287" s="533"/>
      <c r="J287" s="516"/>
      <c r="K287" s="516"/>
      <c r="L287" s="531"/>
      <c r="M287" s="534"/>
      <c r="O287">
        <f t="shared" si="94"/>
        <v>285</v>
      </c>
      <c r="P287" s="375" t="str">
        <f t="shared" si="95"/>
        <v/>
      </c>
      <c r="Q287" s="375" t="str">
        <f t="shared" si="81"/>
        <v/>
      </c>
      <c r="R287" s="375" t="str">
        <f t="shared" si="82"/>
        <v/>
      </c>
      <c r="S287" s="375" t="str">
        <f t="shared" si="83"/>
        <v/>
      </c>
      <c r="T287" s="375" t="str">
        <f t="shared" si="84"/>
        <v/>
      </c>
      <c r="U287" s="375" t="str">
        <f t="shared" si="85"/>
        <v/>
      </c>
      <c r="V287" s="375" t="str">
        <f t="shared" si="86"/>
        <v/>
      </c>
      <c r="X287" t="str">
        <f>IF(AF287&lt;&gt;"",MAX(X$3:X286)+1,"")</f>
        <v/>
      </c>
      <c r="Y287" t="str">
        <f>IF(AG287&lt;&gt;"",MAX(Y$3:Y286)+1,"")</f>
        <v/>
      </c>
      <c r="Z287" t="str">
        <f>IF(AH287&lt;&gt;"",MAX(Z$3:Z286)+1,"")</f>
        <v/>
      </c>
      <c r="AA287" t="str">
        <f>IF(AI287&lt;&gt;"",MAX(AA$3:AA286)+1,"")</f>
        <v/>
      </c>
      <c r="AB287" t="str">
        <f>IF(AJ287&lt;&gt;"",MAX(AB$3:AB286)+1,"")</f>
        <v/>
      </c>
      <c r="AC287" t="str">
        <f>IF(AK287&lt;&gt;"",MAX(AC$3:AC286)+1,"")</f>
        <v/>
      </c>
      <c r="AD287" t="str">
        <f>IF(AL287&lt;&gt;"",MAX(AD$3:AD286)+1,"")</f>
        <v/>
      </c>
      <c r="AF287" t="str">
        <f>IF(B287="","",IF(COUNTIF(AF$3:$AI286,B287)=0,B287,""))</f>
        <v/>
      </c>
      <c r="AG287" t="str">
        <f>IF(C287&lt;&gt;"",IF(B287="","",IF($B287='Determinazione classe'!$D$55,IF(COUNTIF(AG$3:$AG286,$C287)=0,$C287,""),"")),"")</f>
        <v/>
      </c>
      <c r="AH287" t="str">
        <f>IF(D287&lt;&gt;"",IF(B287="","",IF(AND($B287='Determinazione classe'!$D$55,$C287='Determinazione classe'!$D$56),IF(COUNTIF(AH$3:AH286,$D287)=0,$D287,""),"")),"")</f>
        <v/>
      </c>
      <c r="AI287" t="str">
        <f>IF(E287&lt;&gt;"",IF(B287="","",IF(AND($B287='Determinazione classe'!$D$55,$C287='Determinazione classe'!$D$56,$D287='Determinazione classe'!$D$57),IF(COUNTIF(AI$3:AI286,$E287)=0,$E287,""),"")),"")</f>
        <v/>
      </c>
      <c r="AJ287" t="str">
        <f>IF(F287&lt;&gt;"",IF(B287="","",IF(AND($B287='Determinazione classe'!$D$55,$C287='Determinazione classe'!$D$56,$D287='Determinazione classe'!$D$57,$E287='Determinazione classe'!$D$58),IF(COUNTIF(AJ$3:AJ286,$F287)=0,$F287,""),"")),"")</f>
        <v/>
      </c>
      <c r="AK287" t="str">
        <f>IF(G287&lt;&gt;"",IF(B287="","",IF(AND($B287='Determinazione classe'!$D$55,$C287='Determinazione classe'!$D$56,$D287='Determinazione classe'!$D$57,$E287='Determinazione classe'!$D$58,$F287='Determinazione classe'!$D$59),IF(COUNTIF(AK$3:AK286,$G287)=0,$G287,""),"")),"")</f>
        <v/>
      </c>
      <c r="AL287" t="str">
        <f>IF(H287&lt;&gt;"",IF(B287="","",IF(AND($B287='Determinazione classe'!$D$55,$C287='Determinazione classe'!$D$56,$D287='Determinazione classe'!$D$57,$E287='Determinazione classe'!$D$58,$F287='Determinazione classe'!$D$59,$G287='Determinazione classe'!$D$60),IF(COUNTIF(AL$3:AL286,$H287)=0,$H287,""),"")),"")</f>
        <v/>
      </c>
      <c r="AR287">
        <f t="shared" si="96"/>
        <v>285</v>
      </c>
      <c r="AS287" s="375" t="str">
        <f t="shared" si="87"/>
        <v/>
      </c>
      <c r="AT287" s="375" t="str">
        <f t="shared" si="88"/>
        <v/>
      </c>
      <c r="AU287" s="375" t="str">
        <f t="shared" si="89"/>
        <v/>
      </c>
      <c r="AV287" s="375" t="str">
        <f t="shared" si="90"/>
        <v/>
      </c>
      <c r="AW287" s="375" t="str">
        <f t="shared" si="91"/>
        <v/>
      </c>
      <c r="AX287" s="375" t="str">
        <f t="shared" si="92"/>
        <v/>
      </c>
      <c r="AY287" s="375" t="str">
        <f t="shared" si="93"/>
        <v/>
      </c>
      <c r="BC287" t="str">
        <f>IF(BK287&lt;&gt;"",MAX(BC$3:BC286)+1,"")</f>
        <v/>
      </c>
      <c r="BD287" t="str">
        <f>IF(BL287&lt;&gt;"",MAX(BD$3:BD286)+1,"")</f>
        <v/>
      </c>
      <c r="BE287" t="str">
        <f>IF(BM287&lt;&gt;"",MAX(BE$3:BE286)+1,"")</f>
        <v/>
      </c>
      <c r="BF287" t="str">
        <f>IF(BN287&lt;&gt;"",MAX(BF$3:BF286)+1,"")</f>
        <v/>
      </c>
      <c r="BG287" t="str">
        <f>IF(BO287&lt;&gt;"",MAX(BG$3:BG286)+1,"")</f>
        <v/>
      </c>
      <c r="BH287" t="str">
        <f>IF(BP287&lt;&gt;"",MAX(BH$3:BH286)+1,"")</f>
        <v/>
      </c>
      <c r="BI287" t="str">
        <f>IF(BQ287&lt;&gt;"",MAX(BI$3:BI286)+1,"")</f>
        <v/>
      </c>
      <c r="BK287" t="str">
        <f>IF(B287&lt;&gt;"",IF(COUNTIF(BK$3:BK286,B287)&gt;0,"",B287),"")</f>
        <v/>
      </c>
      <c r="BL287" t="str">
        <f>IF(C287&lt;&gt;"",IF(COUNTIF(BL$3:BL286,C287)&gt;0,"",C287),"")</f>
        <v/>
      </c>
      <c r="BM287" t="str">
        <f>IF(D287&lt;&gt;"",IF(COUNTIF(BM$3:BM286,D287)&gt;0,"",D287),"")</f>
        <v/>
      </c>
      <c r="BN287" t="str">
        <f>IF(E287&lt;&gt;"",IF(COUNTIF(BN$3:BN286,E287)&gt;0,"",E287),"")</f>
        <v/>
      </c>
      <c r="BO287" t="str">
        <f>IF(F287&lt;&gt;"",IF(COUNTIF(BO$3:BO286,F287)&gt;0,"",F287),"")</f>
        <v/>
      </c>
      <c r="BP287" t="str">
        <f>IF(G287&lt;&gt;"",IF(COUNTIF(BP$3:BP286,G287)&gt;0,"",G287),"")</f>
        <v/>
      </c>
      <c r="BQ287" t="str">
        <f>IF(H287&lt;&gt;"",IF(COUNTIF(BQ$3:BQ286,H287)&gt;0,"",H287),"")</f>
        <v/>
      </c>
    </row>
    <row r="288" spans="1:69" x14ac:dyDescent="0.2">
      <c r="A288" s="342" t="str">
        <f t="shared" si="97"/>
        <v/>
      </c>
      <c r="B288" s="345"/>
      <c r="C288" s="345"/>
      <c r="D288" s="345"/>
      <c r="E288" s="345"/>
      <c r="F288" s="345"/>
      <c r="G288" s="345"/>
      <c r="H288" s="345"/>
      <c r="I288" s="533"/>
      <c r="J288" s="516"/>
      <c r="K288" s="516"/>
      <c r="L288" s="531"/>
      <c r="M288" s="534"/>
      <c r="O288">
        <f t="shared" si="94"/>
        <v>286</v>
      </c>
      <c r="P288" s="375" t="str">
        <f t="shared" si="95"/>
        <v/>
      </c>
      <c r="Q288" s="375" t="str">
        <f t="shared" si="81"/>
        <v/>
      </c>
      <c r="R288" s="375" t="str">
        <f t="shared" si="82"/>
        <v/>
      </c>
      <c r="S288" s="375" t="str">
        <f t="shared" si="83"/>
        <v/>
      </c>
      <c r="T288" s="375" t="str">
        <f t="shared" si="84"/>
        <v/>
      </c>
      <c r="U288" s="375" t="str">
        <f t="shared" si="85"/>
        <v/>
      </c>
      <c r="V288" s="375" t="str">
        <f t="shared" si="86"/>
        <v/>
      </c>
      <c r="X288" t="str">
        <f>IF(AF288&lt;&gt;"",MAX(X$3:X287)+1,"")</f>
        <v/>
      </c>
      <c r="Y288" t="str">
        <f>IF(AG288&lt;&gt;"",MAX(Y$3:Y287)+1,"")</f>
        <v/>
      </c>
      <c r="Z288" t="str">
        <f>IF(AH288&lt;&gt;"",MAX(Z$3:Z287)+1,"")</f>
        <v/>
      </c>
      <c r="AA288" t="str">
        <f>IF(AI288&lt;&gt;"",MAX(AA$3:AA287)+1,"")</f>
        <v/>
      </c>
      <c r="AB288" t="str">
        <f>IF(AJ288&lt;&gt;"",MAX(AB$3:AB287)+1,"")</f>
        <v/>
      </c>
      <c r="AC288" t="str">
        <f>IF(AK288&lt;&gt;"",MAX(AC$3:AC287)+1,"")</f>
        <v/>
      </c>
      <c r="AD288" t="str">
        <f>IF(AL288&lt;&gt;"",MAX(AD$3:AD287)+1,"")</f>
        <v/>
      </c>
      <c r="AF288" t="str">
        <f>IF(B288="","",IF(COUNTIF(AF$3:$AI287,B288)=0,B288,""))</f>
        <v/>
      </c>
      <c r="AG288" t="str">
        <f>IF(C288&lt;&gt;"",IF(B288="","",IF($B288='Determinazione classe'!$D$55,IF(COUNTIF(AG$3:$AG287,$C288)=0,$C288,""),"")),"")</f>
        <v/>
      </c>
      <c r="AH288" t="str">
        <f>IF(D288&lt;&gt;"",IF(B288="","",IF(AND($B288='Determinazione classe'!$D$55,$C288='Determinazione classe'!$D$56),IF(COUNTIF(AH$3:AH287,$D288)=0,$D288,""),"")),"")</f>
        <v/>
      </c>
      <c r="AI288" t="str">
        <f>IF(E288&lt;&gt;"",IF(B288="","",IF(AND($B288='Determinazione classe'!$D$55,$C288='Determinazione classe'!$D$56,$D288='Determinazione classe'!$D$57),IF(COUNTIF(AI$3:AI287,$E288)=0,$E288,""),"")),"")</f>
        <v/>
      </c>
      <c r="AJ288" t="str">
        <f>IF(F288&lt;&gt;"",IF(B288="","",IF(AND($B288='Determinazione classe'!$D$55,$C288='Determinazione classe'!$D$56,$D288='Determinazione classe'!$D$57,$E288='Determinazione classe'!$D$58),IF(COUNTIF(AJ$3:AJ287,$F288)=0,$F288,""),"")),"")</f>
        <v/>
      </c>
      <c r="AK288" t="str">
        <f>IF(G288&lt;&gt;"",IF(B288="","",IF(AND($B288='Determinazione classe'!$D$55,$C288='Determinazione classe'!$D$56,$D288='Determinazione classe'!$D$57,$E288='Determinazione classe'!$D$58,$F288='Determinazione classe'!$D$59),IF(COUNTIF(AK$3:AK287,$G288)=0,$G288,""),"")),"")</f>
        <v/>
      </c>
      <c r="AL288" t="str">
        <f>IF(H288&lt;&gt;"",IF(B288="","",IF(AND($B288='Determinazione classe'!$D$55,$C288='Determinazione classe'!$D$56,$D288='Determinazione classe'!$D$57,$E288='Determinazione classe'!$D$58,$F288='Determinazione classe'!$D$59,$G288='Determinazione classe'!$D$60),IF(COUNTIF(AL$3:AL287,$H288)=0,$H288,""),"")),"")</f>
        <v/>
      </c>
      <c r="AR288">
        <f t="shared" si="96"/>
        <v>286</v>
      </c>
      <c r="AS288" s="375" t="str">
        <f t="shared" si="87"/>
        <v/>
      </c>
      <c r="AT288" s="375" t="str">
        <f t="shared" si="88"/>
        <v/>
      </c>
      <c r="AU288" s="375" t="str">
        <f t="shared" si="89"/>
        <v/>
      </c>
      <c r="AV288" s="375" t="str">
        <f t="shared" si="90"/>
        <v/>
      </c>
      <c r="AW288" s="375" t="str">
        <f t="shared" si="91"/>
        <v/>
      </c>
      <c r="AX288" s="375" t="str">
        <f t="shared" si="92"/>
        <v/>
      </c>
      <c r="AY288" s="375" t="str">
        <f t="shared" si="93"/>
        <v/>
      </c>
      <c r="BC288" t="str">
        <f>IF(BK288&lt;&gt;"",MAX(BC$3:BC287)+1,"")</f>
        <v/>
      </c>
      <c r="BD288" t="str">
        <f>IF(BL288&lt;&gt;"",MAX(BD$3:BD287)+1,"")</f>
        <v/>
      </c>
      <c r="BE288" t="str">
        <f>IF(BM288&lt;&gt;"",MAX(BE$3:BE287)+1,"")</f>
        <v/>
      </c>
      <c r="BF288" t="str">
        <f>IF(BN288&lt;&gt;"",MAX(BF$3:BF287)+1,"")</f>
        <v/>
      </c>
      <c r="BG288" t="str">
        <f>IF(BO288&lt;&gt;"",MAX(BG$3:BG287)+1,"")</f>
        <v/>
      </c>
      <c r="BH288" t="str">
        <f>IF(BP288&lt;&gt;"",MAX(BH$3:BH287)+1,"")</f>
        <v/>
      </c>
      <c r="BI288" t="str">
        <f>IF(BQ288&lt;&gt;"",MAX(BI$3:BI287)+1,"")</f>
        <v/>
      </c>
      <c r="BK288" t="str">
        <f>IF(B288&lt;&gt;"",IF(COUNTIF(BK$3:BK287,B288)&gt;0,"",B288),"")</f>
        <v/>
      </c>
      <c r="BL288" t="str">
        <f>IF(C288&lt;&gt;"",IF(COUNTIF(BL$3:BL287,C288)&gt;0,"",C288),"")</f>
        <v/>
      </c>
      <c r="BM288" t="str">
        <f>IF(D288&lt;&gt;"",IF(COUNTIF(BM$3:BM287,D288)&gt;0,"",D288),"")</f>
        <v/>
      </c>
      <c r="BN288" t="str">
        <f>IF(E288&lt;&gt;"",IF(COUNTIF(BN$3:BN287,E288)&gt;0,"",E288),"")</f>
        <v/>
      </c>
      <c r="BO288" t="str">
        <f>IF(F288&lt;&gt;"",IF(COUNTIF(BO$3:BO287,F288)&gt;0,"",F288),"")</f>
        <v/>
      </c>
      <c r="BP288" t="str">
        <f>IF(G288&lt;&gt;"",IF(COUNTIF(BP$3:BP287,G288)&gt;0,"",G288),"")</f>
        <v/>
      </c>
      <c r="BQ288" t="str">
        <f>IF(H288&lt;&gt;"",IF(COUNTIF(BQ$3:BQ287,H288)&gt;0,"",H288),"")</f>
        <v/>
      </c>
    </row>
    <row r="289" spans="1:69" x14ac:dyDescent="0.2">
      <c r="A289" s="342" t="str">
        <f t="shared" si="97"/>
        <v/>
      </c>
      <c r="B289" s="345"/>
      <c r="C289" s="345"/>
      <c r="D289" s="345"/>
      <c r="E289" s="345"/>
      <c r="F289" s="345"/>
      <c r="G289" s="345"/>
      <c r="H289" s="345"/>
      <c r="I289" s="533"/>
      <c r="J289" s="516"/>
      <c r="K289" s="516"/>
      <c r="L289" s="531"/>
      <c r="M289" s="534"/>
      <c r="O289">
        <f t="shared" si="94"/>
        <v>287</v>
      </c>
      <c r="P289" s="375" t="str">
        <f t="shared" si="95"/>
        <v/>
      </c>
      <c r="Q289" s="375" t="str">
        <f t="shared" si="81"/>
        <v/>
      </c>
      <c r="R289" s="375" t="str">
        <f t="shared" si="82"/>
        <v/>
      </c>
      <c r="S289" s="375" t="str">
        <f t="shared" si="83"/>
        <v/>
      </c>
      <c r="T289" s="375" t="str">
        <f t="shared" si="84"/>
        <v/>
      </c>
      <c r="U289" s="375" t="str">
        <f t="shared" si="85"/>
        <v/>
      </c>
      <c r="V289" s="375" t="str">
        <f t="shared" si="86"/>
        <v/>
      </c>
      <c r="X289" t="str">
        <f>IF(AF289&lt;&gt;"",MAX(X$3:X288)+1,"")</f>
        <v/>
      </c>
      <c r="Y289" t="str">
        <f>IF(AG289&lt;&gt;"",MAX(Y$3:Y288)+1,"")</f>
        <v/>
      </c>
      <c r="Z289" t="str">
        <f>IF(AH289&lt;&gt;"",MAX(Z$3:Z288)+1,"")</f>
        <v/>
      </c>
      <c r="AA289" t="str">
        <f>IF(AI289&lt;&gt;"",MAX(AA$3:AA288)+1,"")</f>
        <v/>
      </c>
      <c r="AB289" t="str">
        <f>IF(AJ289&lt;&gt;"",MAX(AB$3:AB288)+1,"")</f>
        <v/>
      </c>
      <c r="AC289" t="str">
        <f>IF(AK289&lt;&gt;"",MAX(AC$3:AC288)+1,"")</f>
        <v/>
      </c>
      <c r="AD289" t="str">
        <f>IF(AL289&lt;&gt;"",MAX(AD$3:AD288)+1,"")</f>
        <v/>
      </c>
      <c r="AF289" t="str">
        <f>IF(B289="","",IF(COUNTIF(AF$3:$AI288,B289)=0,B289,""))</f>
        <v/>
      </c>
      <c r="AG289" t="str">
        <f>IF(C289&lt;&gt;"",IF(B289="","",IF($B289='Determinazione classe'!$D$55,IF(COUNTIF(AG$3:$AG288,$C289)=0,$C289,""),"")),"")</f>
        <v/>
      </c>
      <c r="AH289" t="str">
        <f>IF(D289&lt;&gt;"",IF(B289="","",IF(AND($B289='Determinazione classe'!$D$55,$C289='Determinazione classe'!$D$56),IF(COUNTIF(AH$3:AH288,$D289)=0,$D289,""),"")),"")</f>
        <v/>
      </c>
      <c r="AI289" t="str">
        <f>IF(E289&lt;&gt;"",IF(B289="","",IF(AND($B289='Determinazione classe'!$D$55,$C289='Determinazione classe'!$D$56,$D289='Determinazione classe'!$D$57),IF(COUNTIF(AI$3:AI288,$E289)=0,$E289,""),"")),"")</f>
        <v/>
      </c>
      <c r="AJ289" t="str">
        <f>IF(F289&lt;&gt;"",IF(B289="","",IF(AND($B289='Determinazione classe'!$D$55,$C289='Determinazione classe'!$D$56,$D289='Determinazione classe'!$D$57,$E289='Determinazione classe'!$D$58),IF(COUNTIF(AJ$3:AJ288,$F289)=0,$F289,""),"")),"")</f>
        <v/>
      </c>
      <c r="AK289" t="str">
        <f>IF(G289&lt;&gt;"",IF(B289="","",IF(AND($B289='Determinazione classe'!$D$55,$C289='Determinazione classe'!$D$56,$D289='Determinazione classe'!$D$57,$E289='Determinazione classe'!$D$58,$F289='Determinazione classe'!$D$59),IF(COUNTIF(AK$3:AK288,$G289)=0,$G289,""),"")),"")</f>
        <v/>
      </c>
      <c r="AL289" t="str">
        <f>IF(H289&lt;&gt;"",IF(B289="","",IF(AND($B289='Determinazione classe'!$D$55,$C289='Determinazione classe'!$D$56,$D289='Determinazione classe'!$D$57,$E289='Determinazione classe'!$D$58,$F289='Determinazione classe'!$D$59,$G289='Determinazione classe'!$D$60),IF(COUNTIF(AL$3:AL288,$H289)=0,$H289,""),"")),"")</f>
        <v/>
      </c>
      <c r="AR289">
        <f t="shared" si="96"/>
        <v>287</v>
      </c>
      <c r="AS289" s="375" t="str">
        <f t="shared" si="87"/>
        <v/>
      </c>
      <c r="AT289" s="375" t="str">
        <f t="shared" si="88"/>
        <v/>
      </c>
      <c r="AU289" s="375" t="str">
        <f t="shared" si="89"/>
        <v/>
      </c>
      <c r="AV289" s="375" t="str">
        <f t="shared" si="90"/>
        <v/>
      </c>
      <c r="AW289" s="375" t="str">
        <f t="shared" si="91"/>
        <v/>
      </c>
      <c r="AX289" s="375" t="str">
        <f t="shared" si="92"/>
        <v/>
      </c>
      <c r="AY289" s="375" t="str">
        <f t="shared" si="93"/>
        <v/>
      </c>
      <c r="BC289" t="str">
        <f>IF(BK289&lt;&gt;"",MAX(BC$3:BC288)+1,"")</f>
        <v/>
      </c>
      <c r="BD289" t="str">
        <f>IF(BL289&lt;&gt;"",MAX(BD$3:BD288)+1,"")</f>
        <v/>
      </c>
      <c r="BE289" t="str">
        <f>IF(BM289&lt;&gt;"",MAX(BE$3:BE288)+1,"")</f>
        <v/>
      </c>
      <c r="BF289" t="str">
        <f>IF(BN289&lt;&gt;"",MAX(BF$3:BF288)+1,"")</f>
        <v/>
      </c>
      <c r="BG289" t="str">
        <f>IF(BO289&lt;&gt;"",MAX(BG$3:BG288)+1,"")</f>
        <v/>
      </c>
      <c r="BH289" t="str">
        <f>IF(BP289&lt;&gt;"",MAX(BH$3:BH288)+1,"")</f>
        <v/>
      </c>
      <c r="BI289" t="str">
        <f>IF(BQ289&lt;&gt;"",MAX(BI$3:BI288)+1,"")</f>
        <v/>
      </c>
      <c r="BK289" t="str">
        <f>IF(B289&lt;&gt;"",IF(COUNTIF(BK$3:BK288,B289)&gt;0,"",B289),"")</f>
        <v/>
      </c>
      <c r="BL289" t="str">
        <f>IF(C289&lt;&gt;"",IF(COUNTIF(BL$3:BL288,C289)&gt;0,"",C289),"")</f>
        <v/>
      </c>
      <c r="BM289" t="str">
        <f>IF(D289&lt;&gt;"",IF(COUNTIF(BM$3:BM288,D289)&gt;0,"",D289),"")</f>
        <v/>
      </c>
      <c r="BN289" t="str">
        <f>IF(E289&lt;&gt;"",IF(COUNTIF(BN$3:BN288,E289)&gt;0,"",E289),"")</f>
        <v/>
      </c>
      <c r="BO289" t="str">
        <f>IF(F289&lt;&gt;"",IF(COUNTIF(BO$3:BO288,F289)&gt;0,"",F289),"")</f>
        <v/>
      </c>
      <c r="BP289" t="str">
        <f>IF(G289&lt;&gt;"",IF(COUNTIF(BP$3:BP288,G289)&gt;0,"",G289),"")</f>
        <v/>
      </c>
      <c r="BQ289" t="str">
        <f>IF(H289&lt;&gt;"",IF(COUNTIF(BQ$3:BQ288,H289)&gt;0,"",H289),"")</f>
        <v/>
      </c>
    </row>
    <row r="290" spans="1:69" x14ac:dyDescent="0.2">
      <c r="A290" s="342" t="str">
        <f t="shared" si="97"/>
        <v/>
      </c>
      <c r="B290" s="345"/>
      <c r="C290" s="345"/>
      <c r="D290" s="345"/>
      <c r="E290" s="345"/>
      <c r="F290" s="345"/>
      <c r="G290" s="345"/>
      <c r="H290" s="345"/>
      <c r="I290" s="533"/>
      <c r="J290" s="516"/>
      <c r="K290" s="516"/>
      <c r="L290" s="531"/>
      <c r="M290" s="534"/>
      <c r="O290">
        <f t="shared" si="94"/>
        <v>288</v>
      </c>
      <c r="P290" s="375" t="str">
        <f t="shared" si="95"/>
        <v/>
      </c>
      <c r="Q290" s="375" t="str">
        <f t="shared" si="81"/>
        <v/>
      </c>
      <c r="R290" s="375" t="str">
        <f t="shared" si="82"/>
        <v/>
      </c>
      <c r="S290" s="375" t="str">
        <f t="shared" si="83"/>
        <v/>
      </c>
      <c r="T290" s="375" t="str">
        <f t="shared" si="84"/>
        <v/>
      </c>
      <c r="U290" s="375" t="str">
        <f t="shared" si="85"/>
        <v/>
      </c>
      <c r="V290" s="375" t="str">
        <f t="shared" si="86"/>
        <v/>
      </c>
      <c r="X290" t="str">
        <f>IF(AF290&lt;&gt;"",MAX(X$3:X289)+1,"")</f>
        <v/>
      </c>
      <c r="Y290" t="str">
        <f>IF(AG290&lt;&gt;"",MAX(Y$3:Y289)+1,"")</f>
        <v/>
      </c>
      <c r="Z290" t="str">
        <f>IF(AH290&lt;&gt;"",MAX(Z$3:Z289)+1,"")</f>
        <v/>
      </c>
      <c r="AA290" t="str">
        <f>IF(AI290&lt;&gt;"",MAX(AA$3:AA289)+1,"")</f>
        <v/>
      </c>
      <c r="AB290" t="str">
        <f>IF(AJ290&lt;&gt;"",MAX(AB$3:AB289)+1,"")</f>
        <v/>
      </c>
      <c r="AC290" t="str">
        <f>IF(AK290&lt;&gt;"",MAX(AC$3:AC289)+1,"")</f>
        <v/>
      </c>
      <c r="AD290" t="str">
        <f>IF(AL290&lt;&gt;"",MAX(AD$3:AD289)+1,"")</f>
        <v/>
      </c>
      <c r="AF290" t="str">
        <f>IF(B290="","",IF(COUNTIF(AF$3:$AI289,B290)=0,B290,""))</f>
        <v/>
      </c>
      <c r="AG290" t="str">
        <f>IF(C290&lt;&gt;"",IF(B290="","",IF($B290='Determinazione classe'!$D$55,IF(COUNTIF(AG$3:$AG289,$C290)=0,$C290,""),"")),"")</f>
        <v/>
      </c>
      <c r="AH290" t="str">
        <f>IF(D290&lt;&gt;"",IF(B290="","",IF(AND($B290='Determinazione classe'!$D$55,$C290='Determinazione classe'!$D$56),IF(COUNTIF(AH$3:AH289,$D290)=0,$D290,""),"")),"")</f>
        <v/>
      </c>
      <c r="AI290" t="str">
        <f>IF(E290&lt;&gt;"",IF(B290="","",IF(AND($B290='Determinazione classe'!$D$55,$C290='Determinazione classe'!$D$56,$D290='Determinazione classe'!$D$57),IF(COUNTIF(AI$3:AI289,$E290)=0,$E290,""),"")),"")</f>
        <v/>
      </c>
      <c r="AJ290" t="str">
        <f>IF(F290&lt;&gt;"",IF(B290="","",IF(AND($B290='Determinazione classe'!$D$55,$C290='Determinazione classe'!$D$56,$D290='Determinazione classe'!$D$57,$E290='Determinazione classe'!$D$58),IF(COUNTIF(AJ$3:AJ289,$F290)=0,$F290,""),"")),"")</f>
        <v/>
      </c>
      <c r="AK290" t="str">
        <f>IF(G290&lt;&gt;"",IF(B290="","",IF(AND($B290='Determinazione classe'!$D$55,$C290='Determinazione classe'!$D$56,$D290='Determinazione classe'!$D$57,$E290='Determinazione classe'!$D$58,$F290='Determinazione classe'!$D$59),IF(COUNTIF(AK$3:AK289,$G290)=0,$G290,""),"")),"")</f>
        <v/>
      </c>
      <c r="AL290" t="str">
        <f>IF(H290&lt;&gt;"",IF(B290="","",IF(AND($B290='Determinazione classe'!$D$55,$C290='Determinazione classe'!$D$56,$D290='Determinazione classe'!$D$57,$E290='Determinazione classe'!$D$58,$F290='Determinazione classe'!$D$59,$G290='Determinazione classe'!$D$60),IF(COUNTIF(AL$3:AL289,$H290)=0,$H290,""),"")),"")</f>
        <v/>
      </c>
      <c r="AR290">
        <f t="shared" si="96"/>
        <v>288</v>
      </c>
      <c r="AS290" s="375" t="str">
        <f t="shared" si="87"/>
        <v/>
      </c>
      <c r="AT290" s="375" t="str">
        <f t="shared" si="88"/>
        <v/>
      </c>
      <c r="AU290" s="375" t="str">
        <f t="shared" si="89"/>
        <v/>
      </c>
      <c r="AV290" s="375" t="str">
        <f t="shared" si="90"/>
        <v/>
      </c>
      <c r="AW290" s="375" t="str">
        <f t="shared" si="91"/>
        <v/>
      </c>
      <c r="AX290" s="375" t="str">
        <f t="shared" si="92"/>
        <v/>
      </c>
      <c r="AY290" s="375" t="str">
        <f t="shared" si="93"/>
        <v/>
      </c>
      <c r="BC290" t="str">
        <f>IF(BK290&lt;&gt;"",MAX(BC$3:BC289)+1,"")</f>
        <v/>
      </c>
      <c r="BD290" t="str">
        <f>IF(BL290&lt;&gt;"",MAX(BD$3:BD289)+1,"")</f>
        <v/>
      </c>
      <c r="BE290" t="str">
        <f>IF(BM290&lt;&gt;"",MAX(BE$3:BE289)+1,"")</f>
        <v/>
      </c>
      <c r="BF290" t="str">
        <f>IF(BN290&lt;&gt;"",MAX(BF$3:BF289)+1,"")</f>
        <v/>
      </c>
      <c r="BG290" t="str">
        <f>IF(BO290&lt;&gt;"",MAX(BG$3:BG289)+1,"")</f>
        <v/>
      </c>
      <c r="BH290" t="str">
        <f>IF(BP290&lt;&gt;"",MAX(BH$3:BH289)+1,"")</f>
        <v/>
      </c>
      <c r="BI290" t="str">
        <f>IF(BQ290&lt;&gt;"",MAX(BI$3:BI289)+1,"")</f>
        <v/>
      </c>
      <c r="BK290" t="str">
        <f>IF(B290&lt;&gt;"",IF(COUNTIF(BK$3:BK289,B290)&gt;0,"",B290),"")</f>
        <v/>
      </c>
      <c r="BL290" t="str">
        <f>IF(C290&lt;&gt;"",IF(COUNTIF(BL$3:BL289,C290)&gt;0,"",C290),"")</f>
        <v/>
      </c>
      <c r="BM290" t="str">
        <f>IF(D290&lt;&gt;"",IF(COUNTIF(BM$3:BM289,D290)&gt;0,"",D290),"")</f>
        <v/>
      </c>
      <c r="BN290" t="str">
        <f>IF(E290&lt;&gt;"",IF(COUNTIF(BN$3:BN289,E290)&gt;0,"",E290),"")</f>
        <v/>
      </c>
      <c r="BO290" t="str">
        <f>IF(F290&lt;&gt;"",IF(COUNTIF(BO$3:BO289,F290)&gt;0,"",F290),"")</f>
        <v/>
      </c>
      <c r="BP290" t="str">
        <f>IF(G290&lt;&gt;"",IF(COUNTIF(BP$3:BP289,G290)&gt;0,"",G290),"")</f>
        <v/>
      </c>
      <c r="BQ290" t="str">
        <f>IF(H290&lt;&gt;"",IF(COUNTIF(BQ$3:BQ289,H290)&gt;0,"",H290),"")</f>
        <v/>
      </c>
    </row>
    <row r="291" spans="1:69" x14ac:dyDescent="0.2">
      <c r="A291" s="342" t="str">
        <f t="shared" si="97"/>
        <v/>
      </c>
      <c r="B291" s="345"/>
      <c r="C291" s="345"/>
      <c r="D291" s="345"/>
      <c r="E291" s="345"/>
      <c r="F291" s="345"/>
      <c r="G291" s="345"/>
      <c r="H291" s="345"/>
      <c r="I291" s="533"/>
      <c r="J291" s="516"/>
      <c r="K291" s="516"/>
      <c r="L291" s="531"/>
      <c r="M291" s="534"/>
      <c r="O291">
        <f t="shared" si="94"/>
        <v>289</v>
      </c>
      <c r="P291" s="375" t="str">
        <f t="shared" si="95"/>
        <v/>
      </c>
      <c r="Q291" s="375" t="str">
        <f t="shared" si="81"/>
        <v/>
      </c>
      <c r="R291" s="375" t="str">
        <f t="shared" si="82"/>
        <v/>
      </c>
      <c r="S291" s="375" t="str">
        <f t="shared" si="83"/>
        <v/>
      </c>
      <c r="T291" s="375" t="str">
        <f t="shared" si="84"/>
        <v/>
      </c>
      <c r="U291" s="375" t="str">
        <f t="shared" si="85"/>
        <v/>
      </c>
      <c r="V291" s="375" t="str">
        <f t="shared" si="86"/>
        <v/>
      </c>
      <c r="X291" t="str">
        <f>IF(AF291&lt;&gt;"",MAX(X$3:X290)+1,"")</f>
        <v/>
      </c>
      <c r="Y291" t="str">
        <f>IF(AG291&lt;&gt;"",MAX(Y$3:Y290)+1,"")</f>
        <v/>
      </c>
      <c r="Z291" t="str">
        <f>IF(AH291&lt;&gt;"",MAX(Z$3:Z290)+1,"")</f>
        <v/>
      </c>
      <c r="AA291" t="str">
        <f>IF(AI291&lt;&gt;"",MAX(AA$3:AA290)+1,"")</f>
        <v/>
      </c>
      <c r="AB291" t="str">
        <f>IF(AJ291&lt;&gt;"",MAX(AB$3:AB290)+1,"")</f>
        <v/>
      </c>
      <c r="AC291" t="str">
        <f>IF(AK291&lt;&gt;"",MAX(AC$3:AC290)+1,"")</f>
        <v/>
      </c>
      <c r="AD291" t="str">
        <f>IF(AL291&lt;&gt;"",MAX(AD$3:AD290)+1,"")</f>
        <v/>
      </c>
      <c r="AF291" t="str">
        <f>IF(B291="","",IF(COUNTIF(AF$3:$AI290,B291)=0,B291,""))</f>
        <v/>
      </c>
      <c r="AG291" t="str">
        <f>IF(C291&lt;&gt;"",IF(B291="","",IF($B291='Determinazione classe'!$D$55,IF(COUNTIF(AG$3:$AG290,$C291)=0,$C291,""),"")),"")</f>
        <v/>
      </c>
      <c r="AH291" t="str">
        <f>IF(D291&lt;&gt;"",IF(B291="","",IF(AND($B291='Determinazione classe'!$D$55,$C291='Determinazione classe'!$D$56),IF(COUNTIF(AH$3:AH290,$D291)=0,$D291,""),"")),"")</f>
        <v/>
      </c>
      <c r="AI291" t="str">
        <f>IF(E291&lt;&gt;"",IF(B291="","",IF(AND($B291='Determinazione classe'!$D$55,$C291='Determinazione classe'!$D$56,$D291='Determinazione classe'!$D$57),IF(COUNTIF(AI$3:AI290,$E291)=0,$E291,""),"")),"")</f>
        <v/>
      </c>
      <c r="AJ291" t="str">
        <f>IF(F291&lt;&gt;"",IF(B291="","",IF(AND($B291='Determinazione classe'!$D$55,$C291='Determinazione classe'!$D$56,$D291='Determinazione classe'!$D$57,$E291='Determinazione classe'!$D$58),IF(COUNTIF(AJ$3:AJ290,$F291)=0,$F291,""),"")),"")</f>
        <v/>
      </c>
      <c r="AK291" t="str">
        <f>IF(G291&lt;&gt;"",IF(B291="","",IF(AND($B291='Determinazione classe'!$D$55,$C291='Determinazione classe'!$D$56,$D291='Determinazione classe'!$D$57,$E291='Determinazione classe'!$D$58,$F291='Determinazione classe'!$D$59),IF(COUNTIF(AK$3:AK290,$G291)=0,$G291,""),"")),"")</f>
        <v/>
      </c>
      <c r="AL291" t="str">
        <f>IF(H291&lt;&gt;"",IF(B291="","",IF(AND($B291='Determinazione classe'!$D$55,$C291='Determinazione classe'!$D$56,$D291='Determinazione classe'!$D$57,$E291='Determinazione classe'!$D$58,$F291='Determinazione classe'!$D$59,$G291='Determinazione classe'!$D$60),IF(COUNTIF(AL$3:AL290,$H291)=0,$H291,""),"")),"")</f>
        <v/>
      </c>
      <c r="AR291">
        <f t="shared" si="96"/>
        <v>289</v>
      </c>
      <c r="AS291" s="375" t="str">
        <f t="shared" si="87"/>
        <v/>
      </c>
      <c r="AT291" s="375" t="str">
        <f t="shared" si="88"/>
        <v/>
      </c>
      <c r="AU291" s="375" t="str">
        <f t="shared" si="89"/>
        <v/>
      </c>
      <c r="AV291" s="375" t="str">
        <f t="shared" si="90"/>
        <v/>
      </c>
      <c r="AW291" s="375" t="str">
        <f t="shared" si="91"/>
        <v/>
      </c>
      <c r="AX291" s="375" t="str">
        <f t="shared" si="92"/>
        <v/>
      </c>
      <c r="AY291" s="375" t="str">
        <f t="shared" si="93"/>
        <v/>
      </c>
      <c r="BC291" t="str">
        <f>IF(BK291&lt;&gt;"",MAX(BC$3:BC290)+1,"")</f>
        <v/>
      </c>
      <c r="BD291" t="str">
        <f>IF(BL291&lt;&gt;"",MAX(BD$3:BD290)+1,"")</f>
        <v/>
      </c>
      <c r="BE291" t="str">
        <f>IF(BM291&lt;&gt;"",MAX(BE$3:BE290)+1,"")</f>
        <v/>
      </c>
      <c r="BF291" t="str">
        <f>IF(BN291&lt;&gt;"",MAX(BF$3:BF290)+1,"")</f>
        <v/>
      </c>
      <c r="BG291" t="str">
        <f>IF(BO291&lt;&gt;"",MAX(BG$3:BG290)+1,"")</f>
        <v/>
      </c>
      <c r="BH291" t="str">
        <f>IF(BP291&lt;&gt;"",MAX(BH$3:BH290)+1,"")</f>
        <v/>
      </c>
      <c r="BI291" t="str">
        <f>IF(BQ291&lt;&gt;"",MAX(BI$3:BI290)+1,"")</f>
        <v/>
      </c>
      <c r="BK291" t="str">
        <f>IF(B291&lt;&gt;"",IF(COUNTIF(BK$3:BK290,B291)&gt;0,"",B291),"")</f>
        <v/>
      </c>
      <c r="BL291" t="str">
        <f>IF(C291&lt;&gt;"",IF(COUNTIF(BL$3:BL290,C291)&gt;0,"",C291),"")</f>
        <v/>
      </c>
      <c r="BM291" t="str">
        <f>IF(D291&lt;&gt;"",IF(COUNTIF(BM$3:BM290,D291)&gt;0,"",D291),"")</f>
        <v/>
      </c>
      <c r="BN291" t="str">
        <f>IF(E291&lt;&gt;"",IF(COUNTIF(BN$3:BN290,E291)&gt;0,"",E291),"")</f>
        <v/>
      </c>
      <c r="BO291" t="str">
        <f>IF(F291&lt;&gt;"",IF(COUNTIF(BO$3:BO290,F291)&gt;0,"",F291),"")</f>
        <v/>
      </c>
      <c r="BP291" t="str">
        <f>IF(G291&lt;&gt;"",IF(COUNTIF(BP$3:BP290,G291)&gt;0,"",G291),"")</f>
        <v/>
      </c>
      <c r="BQ291" t="str">
        <f>IF(H291&lt;&gt;"",IF(COUNTIF(BQ$3:BQ290,H291)&gt;0,"",H291),"")</f>
        <v/>
      </c>
    </row>
    <row r="292" spans="1:69" x14ac:dyDescent="0.2">
      <c r="A292" s="342" t="str">
        <f t="shared" si="97"/>
        <v/>
      </c>
      <c r="B292" s="345"/>
      <c r="C292" s="345"/>
      <c r="D292" s="345"/>
      <c r="E292" s="345"/>
      <c r="F292" s="345"/>
      <c r="G292" s="345"/>
      <c r="H292" s="345"/>
      <c r="I292" s="533"/>
      <c r="J292" s="516"/>
      <c r="K292" s="516"/>
      <c r="L292" s="531"/>
      <c r="M292" s="534"/>
      <c r="O292">
        <f t="shared" si="94"/>
        <v>290</v>
      </c>
      <c r="P292" s="375" t="str">
        <f t="shared" si="95"/>
        <v/>
      </c>
      <c r="Q292" s="375" t="str">
        <f t="shared" si="81"/>
        <v/>
      </c>
      <c r="R292" s="375" t="str">
        <f t="shared" si="82"/>
        <v/>
      </c>
      <c r="S292" s="375" t="str">
        <f t="shared" si="83"/>
        <v/>
      </c>
      <c r="T292" s="375" t="str">
        <f t="shared" si="84"/>
        <v/>
      </c>
      <c r="U292" s="375" t="str">
        <f t="shared" si="85"/>
        <v/>
      </c>
      <c r="V292" s="375" t="str">
        <f t="shared" si="86"/>
        <v/>
      </c>
      <c r="X292" t="str">
        <f>IF(AF292&lt;&gt;"",MAX(X$3:X291)+1,"")</f>
        <v/>
      </c>
      <c r="Y292" t="str">
        <f>IF(AG292&lt;&gt;"",MAX(Y$3:Y291)+1,"")</f>
        <v/>
      </c>
      <c r="Z292" t="str">
        <f>IF(AH292&lt;&gt;"",MAX(Z$3:Z291)+1,"")</f>
        <v/>
      </c>
      <c r="AA292" t="str">
        <f>IF(AI292&lt;&gt;"",MAX(AA$3:AA291)+1,"")</f>
        <v/>
      </c>
      <c r="AB292" t="str">
        <f>IF(AJ292&lt;&gt;"",MAX(AB$3:AB291)+1,"")</f>
        <v/>
      </c>
      <c r="AC292" t="str">
        <f>IF(AK292&lt;&gt;"",MAX(AC$3:AC291)+1,"")</f>
        <v/>
      </c>
      <c r="AD292" t="str">
        <f>IF(AL292&lt;&gt;"",MAX(AD$3:AD291)+1,"")</f>
        <v/>
      </c>
      <c r="AF292" t="str">
        <f>IF(B292="","",IF(COUNTIF(AF$3:$AI291,B292)=0,B292,""))</f>
        <v/>
      </c>
      <c r="AG292" t="str">
        <f>IF(C292&lt;&gt;"",IF(B292="","",IF($B292='Determinazione classe'!$D$55,IF(COUNTIF(AG$3:$AG291,$C292)=0,$C292,""),"")),"")</f>
        <v/>
      </c>
      <c r="AH292" t="str">
        <f>IF(D292&lt;&gt;"",IF(B292="","",IF(AND($B292='Determinazione classe'!$D$55,$C292='Determinazione classe'!$D$56),IF(COUNTIF(AH$3:AH291,$D292)=0,$D292,""),"")),"")</f>
        <v/>
      </c>
      <c r="AI292" t="str">
        <f>IF(E292&lt;&gt;"",IF(B292="","",IF(AND($B292='Determinazione classe'!$D$55,$C292='Determinazione classe'!$D$56,$D292='Determinazione classe'!$D$57),IF(COUNTIF(AI$3:AI291,$E292)=0,$E292,""),"")),"")</f>
        <v/>
      </c>
      <c r="AJ292" t="str">
        <f>IF(F292&lt;&gt;"",IF(B292="","",IF(AND($B292='Determinazione classe'!$D$55,$C292='Determinazione classe'!$D$56,$D292='Determinazione classe'!$D$57,$E292='Determinazione classe'!$D$58),IF(COUNTIF(AJ$3:AJ291,$F292)=0,$F292,""),"")),"")</f>
        <v/>
      </c>
      <c r="AK292" t="str">
        <f>IF(G292&lt;&gt;"",IF(B292="","",IF(AND($B292='Determinazione classe'!$D$55,$C292='Determinazione classe'!$D$56,$D292='Determinazione classe'!$D$57,$E292='Determinazione classe'!$D$58,$F292='Determinazione classe'!$D$59),IF(COUNTIF(AK$3:AK291,$G292)=0,$G292,""),"")),"")</f>
        <v/>
      </c>
      <c r="AL292" t="str">
        <f>IF(H292&lt;&gt;"",IF(B292="","",IF(AND($B292='Determinazione classe'!$D$55,$C292='Determinazione classe'!$D$56,$D292='Determinazione classe'!$D$57,$E292='Determinazione classe'!$D$58,$F292='Determinazione classe'!$D$59,$G292='Determinazione classe'!$D$60),IF(COUNTIF(AL$3:AL291,$H292)=0,$H292,""),"")),"")</f>
        <v/>
      </c>
      <c r="AR292">
        <f t="shared" si="96"/>
        <v>290</v>
      </c>
      <c r="AS292" s="375" t="str">
        <f t="shared" si="87"/>
        <v/>
      </c>
      <c r="AT292" s="375" t="str">
        <f t="shared" si="88"/>
        <v/>
      </c>
      <c r="AU292" s="375" t="str">
        <f t="shared" si="89"/>
        <v/>
      </c>
      <c r="AV292" s="375" t="str">
        <f t="shared" si="90"/>
        <v/>
      </c>
      <c r="AW292" s="375" t="str">
        <f t="shared" si="91"/>
        <v/>
      </c>
      <c r="AX292" s="375" t="str">
        <f t="shared" si="92"/>
        <v/>
      </c>
      <c r="AY292" s="375" t="str">
        <f t="shared" si="93"/>
        <v/>
      </c>
      <c r="BC292" t="str">
        <f>IF(BK292&lt;&gt;"",MAX(BC$3:BC291)+1,"")</f>
        <v/>
      </c>
      <c r="BD292" t="str">
        <f>IF(BL292&lt;&gt;"",MAX(BD$3:BD291)+1,"")</f>
        <v/>
      </c>
      <c r="BE292" t="str">
        <f>IF(BM292&lt;&gt;"",MAX(BE$3:BE291)+1,"")</f>
        <v/>
      </c>
      <c r="BF292" t="str">
        <f>IF(BN292&lt;&gt;"",MAX(BF$3:BF291)+1,"")</f>
        <v/>
      </c>
      <c r="BG292" t="str">
        <f>IF(BO292&lt;&gt;"",MAX(BG$3:BG291)+1,"")</f>
        <v/>
      </c>
      <c r="BH292" t="str">
        <f>IF(BP292&lt;&gt;"",MAX(BH$3:BH291)+1,"")</f>
        <v/>
      </c>
      <c r="BI292" t="str">
        <f>IF(BQ292&lt;&gt;"",MAX(BI$3:BI291)+1,"")</f>
        <v/>
      </c>
      <c r="BK292" t="str">
        <f>IF(B292&lt;&gt;"",IF(COUNTIF(BK$3:BK291,B292)&gt;0,"",B292),"")</f>
        <v/>
      </c>
      <c r="BL292" t="str">
        <f>IF(C292&lt;&gt;"",IF(COUNTIF(BL$3:BL291,C292)&gt;0,"",C292),"")</f>
        <v/>
      </c>
      <c r="BM292" t="str">
        <f>IF(D292&lt;&gt;"",IF(COUNTIF(BM$3:BM291,D292)&gt;0,"",D292),"")</f>
        <v/>
      </c>
      <c r="BN292" t="str">
        <f>IF(E292&lt;&gt;"",IF(COUNTIF(BN$3:BN291,E292)&gt;0,"",E292),"")</f>
        <v/>
      </c>
      <c r="BO292" t="str">
        <f>IF(F292&lt;&gt;"",IF(COUNTIF(BO$3:BO291,F292)&gt;0,"",F292),"")</f>
        <v/>
      </c>
      <c r="BP292" t="str">
        <f>IF(G292&lt;&gt;"",IF(COUNTIF(BP$3:BP291,G292)&gt;0,"",G292),"")</f>
        <v/>
      </c>
      <c r="BQ292" t="str">
        <f>IF(H292&lt;&gt;"",IF(COUNTIF(BQ$3:BQ291,H292)&gt;0,"",H292),"")</f>
        <v/>
      </c>
    </row>
    <row r="293" spans="1:69" x14ac:dyDescent="0.2">
      <c r="A293" s="342" t="str">
        <f t="shared" si="97"/>
        <v/>
      </c>
      <c r="B293" s="345"/>
      <c r="C293" s="345"/>
      <c r="D293" s="345"/>
      <c r="E293" s="345"/>
      <c r="F293" s="345"/>
      <c r="G293" s="345"/>
      <c r="H293" s="345"/>
      <c r="I293" s="533"/>
      <c r="J293" s="516"/>
      <c r="K293" s="516"/>
      <c r="L293" s="531"/>
      <c r="M293" s="534"/>
      <c r="O293">
        <f t="shared" si="94"/>
        <v>291</v>
      </c>
      <c r="P293" s="375" t="str">
        <f t="shared" si="95"/>
        <v/>
      </c>
      <c r="Q293" s="375" t="str">
        <f t="shared" si="81"/>
        <v/>
      </c>
      <c r="R293" s="375" t="str">
        <f t="shared" si="82"/>
        <v/>
      </c>
      <c r="S293" s="375" t="str">
        <f t="shared" si="83"/>
        <v/>
      </c>
      <c r="T293" s="375" t="str">
        <f t="shared" si="84"/>
        <v/>
      </c>
      <c r="U293" s="375" t="str">
        <f t="shared" si="85"/>
        <v/>
      </c>
      <c r="V293" s="375" t="str">
        <f t="shared" si="86"/>
        <v/>
      </c>
      <c r="X293" t="str">
        <f>IF(AF293&lt;&gt;"",MAX(X$3:X292)+1,"")</f>
        <v/>
      </c>
      <c r="Y293" t="str">
        <f>IF(AG293&lt;&gt;"",MAX(Y$3:Y292)+1,"")</f>
        <v/>
      </c>
      <c r="Z293" t="str">
        <f>IF(AH293&lt;&gt;"",MAX(Z$3:Z292)+1,"")</f>
        <v/>
      </c>
      <c r="AA293" t="str">
        <f>IF(AI293&lt;&gt;"",MAX(AA$3:AA292)+1,"")</f>
        <v/>
      </c>
      <c r="AB293" t="str">
        <f>IF(AJ293&lt;&gt;"",MAX(AB$3:AB292)+1,"")</f>
        <v/>
      </c>
      <c r="AC293" t="str">
        <f>IF(AK293&lt;&gt;"",MAX(AC$3:AC292)+1,"")</f>
        <v/>
      </c>
      <c r="AD293" t="str">
        <f>IF(AL293&lt;&gt;"",MAX(AD$3:AD292)+1,"")</f>
        <v/>
      </c>
      <c r="AF293" t="str">
        <f>IF(B293="","",IF(COUNTIF(AF$3:$AI292,B293)=0,B293,""))</f>
        <v/>
      </c>
      <c r="AG293" t="str">
        <f>IF(C293&lt;&gt;"",IF(B293="","",IF($B293='Determinazione classe'!$D$55,IF(COUNTIF(AG$3:$AG292,$C293)=0,$C293,""),"")),"")</f>
        <v/>
      </c>
      <c r="AH293" t="str">
        <f>IF(D293&lt;&gt;"",IF(B293="","",IF(AND($B293='Determinazione classe'!$D$55,$C293='Determinazione classe'!$D$56),IF(COUNTIF(AH$3:AH292,$D293)=0,$D293,""),"")),"")</f>
        <v/>
      </c>
      <c r="AI293" t="str">
        <f>IF(E293&lt;&gt;"",IF(B293="","",IF(AND($B293='Determinazione classe'!$D$55,$C293='Determinazione classe'!$D$56,$D293='Determinazione classe'!$D$57),IF(COUNTIF(AI$3:AI292,$E293)=0,$E293,""),"")),"")</f>
        <v/>
      </c>
      <c r="AJ293" t="str">
        <f>IF(F293&lt;&gt;"",IF(B293="","",IF(AND($B293='Determinazione classe'!$D$55,$C293='Determinazione classe'!$D$56,$D293='Determinazione classe'!$D$57,$E293='Determinazione classe'!$D$58),IF(COUNTIF(AJ$3:AJ292,$F293)=0,$F293,""),"")),"")</f>
        <v/>
      </c>
      <c r="AK293" t="str">
        <f>IF(G293&lt;&gt;"",IF(B293="","",IF(AND($B293='Determinazione classe'!$D$55,$C293='Determinazione classe'!$D$56,$D293='Determinazione classe'!$D$57,$E293='Determinazione classe'!$D$58,$F293='Determinazione classe'!$D$59),IF(COUNTIF(AK$3:AK292,$G293)=0,$G293,""),"")),"")</f>
        <v/>
      </c>
      <c r="AL293" t="str">
        <f>IF(H293&lt;&gt;"",IF(B293="","",IF(AND($B293='Determinazione classe'!$D$55,$C293='Determinazione classe'!$D$56,$D293='Determinazione classe'!$D$57,$E293='Determinazione classe'!$D$58,$F293='Determinazione classe'!$D$59,$G293='Determinazione classe'!$D$60),IF(COUNTIF(AL$3:AL292,$H293)=0,$H293,""),"")),"")</f>
        <v/>
      </c>
      <c r="AR293">
        <f t="shared" si="96"/>
        <v>291</v>
      </c>
      <c r="AS293" s="375" t="str">
        <f t="shared" si="87"/>
        <v/>
      </c>
      <c r="AT293" s="375" t="str">
        <f t="shared" si="88"/>
        <v/>
      </c>
      <c r="AU293" s="375" t="str">
        <f t="shared" si="89"/>
        <v/>
      </c>
      <c r="AV293" s="375" t="str">
        <f t="shared" si="90"/>
        <v/>
      </c>
      <c r="AW293" s="375" t="str">
        <f t="shared" si="91"/>
        <v/>
      </c>
      <c r="AX293" s="375" t="str">
        <f t="shared" si="92"/>
        <v/>
      </c>
      <c r="AY293" s="375" t="str">
        <f t="shared" si="93"/>
        <v/>
      </c>
      <c r="BC293" t="str">
        <f>IF(BK293&lt;&gt;"",MAX(BC$3:BC292)+1,"")</f>
        <v/>
      </c>
      <c r="BD293" t="str">
        <f>IF(BL293&lt;&gt;"",MAX(BD$3:BD292)+1,"")</f>
        <v/>
      </c>
      <c r="BE293" t="str">
        <f>IF(BM293&lt;&gt;"",MAX(BE$3:BE292)+1,"")</f>
        <v/>
      </c>
      <c r="BF293" t="str">
        <f>IF(BN293&lt;&gt;"",MAX(BF$3:BF292)+1,"")</f>
        <v/>
      </c>
      <c r="BG293" t="str">
        <f>IF(BO293&lt;&gt;"",MAX(BG$3:BG292)+1,"")</f>
        <v/>
      </c>
      <c r="BH293" t="str">
        <f>IF(BP293&lt;&gt;"",MAX(BH$3:BH292)+1,"")</f>
        <v/>
      </c>
      <c r="BI293" t="str">
        <f>IF(BQ293&lt;&gt;"",MAX(BI$3:BI292)+1,"")</f>
        <v/>
      </c>
      <c r="BK293" t="str">
        <f>IF(B293&lt;&gt;"",IF(COUNTIF(BK$3:BK292,B293)&gt;0,"",B293),"")</f>
        <v/>
      </c>
      <c r="BL293" t="str">
        <f>IF(C293&lt;&gt;"",IF(COUNTIF(BL$3:BL292,C293)&gt;0,"",C293),"")</f>
        <v/>
      </c>
      <c r="BM293" t="str">
        <f>IF(D293&lt;&gt;"",IF(COUNTIF(BM$3:BM292,D293)&gt;0,"",D293),"")</f>
        <v/>
      </c>
      <c r="BN293" t="str">
        <f>IF(E293&lt;&gt;"",IF(COUNTIF(BN$3:BN292,E293)&gt;0,"",E293),"")</f>
        <v/>
      </c>
      <c r="BO293" t="str">
        <f>IF(F293&lt;&gt;"",IF(COUNTIF(BO$3:BO292,F293)&gt;0,"",F293),"")</f>
        <v/>
      </c>
      <c r="BP293" t="str">
        <f>IF(G293&lt;&gt;"",IF(COUNTIF(BP$3:BP292,G293)&gt;0,"",G293),"")</f>
        <v/>
      </c>
      <c r="BQ293" t="str">
        <f>IF(H293&lt;&gt;"",IF(COUNTIF(BQ$3:BQ292,H293)&gt;0,"",H293),"")</f>
        <v/>
      </c>
    </row>
    <row r="294" spans="1:69" x14ac:dyDescent="0.2">
      <c r="A294" s="342" t="str">
        <f t="shared" si="97"/>
        <v/>
      </c>
      <c r="B294" s="345"/>
      <c r="C294" s="345"/>
      <c r="D294" s="345"/>
      <c r="E294" s="345"/>
      <c r="F294" s="345"/>
      <c r="G294" s="345"/>
      <c r="H294" s="345"/>
      <c r="I294" s="533"/>
      <c r="J294" s="516"/>
      <c r="K294" s="516"/>
      <c r="L294" s="531"/>
      <c r="M294" s="534"/>
      <c r="O294">
        <f t="shared" si="94"/>
        <v>292</v>
      </c>
      <c r="P294" s="375" t="str">
        <f t="shared" si="95"/>
        <v/>
      </c>
      <c r="Q294" s="375" t="str">
        <f t="shared" si="81"/>
        <v/>
      </c>
      <c r="R294" s="375" t="str">
        <f t="shared" si="82"/>
        <v/>
      </c>
      <c r="S294" s="375" t="str">
        <f t="shared" si="83"/>
        <v/>
      </c>
      <c r="T294" s="375" t="str">
        <f t="shared" si="84"/>
        <v/>
      </c>
      <c r="U294" s="375" t="str">
        <f t="shared" si="85"/>
        <v/>
      </c>
      <c r="V294" s="375" t="str">
        <f t="shared" si="86"/>
        <v/>
      </c>
      <c r="X294" t="str">
        <f>IF(AF294&lt;&gt;"",MAX(X$3:X293)+1,"")</f>
        <v/>
      </c>
      <c r="Y294" t="str">
        <f>IF(AG294&lt;&gt;"",MAX(Y$3:Y293)+1,"")</f>
        <v/>
      </c>
      <c r="Z294" t="str">
        <f>IF(AH294&lt;&gt;"",MAX(Z$3:Z293)+1,"")</f>
        <v/>
      </c>
      <c r="AA294" t="str">
        <f>IF(AI294&lt;&gt;"",MAX(AA$3:AA293)+1,"")</f>
        <v/>
      </c>
      <c r="AB294" t="str">
        <f>IF(AJ294&lt;&gt;"",MAX(AB$3:AB293)+1,"")</f>
        <v/>
      </c>
      <c r="AC294" t="str">
        <f>IF(AK294&lt;&gt;"",MAX(AC$3:AC293)+1,"")</f>
        <v/>
      </c>
      <c r="AD294" t="str">
        <f>IF(AL294&lt;&gt;"",MAX(AD$3:AD293)+1,"")</f>
        <v/>
      </c>
      <c r="AF294" t="str">
        <f>IF(B294="","",IF(COUNTIF(AF$3:$AI293,B294)=0,B294,""))</f>
        <v/>
      </c>
      <c r="AG294" t="str">
        <f>IF(C294&lt;&gt;"",IF(B294="","",IF($B294='Determinazione classe'!$D$55,IF(COUNTIF(AG$3:$AG293,$C294)=0,$C294,""),"")),"")</f>
        <v/>
      </c>
      <c r="AH294" t="str">
        <f>IF(D294&lt;&gt;"",IF(B294="","",IF(AND($B294='Determinazione classe'!$D$55,$C294='Determinazione classe'!$D$56),IF(COUNTIF(AH$3:AH293,$D294)=0,$D294,""),"")),"")</f>
        <v/>
      </c>
      <c r="AI294" t="str">
        <f>IF(E294&lt;&gt;"",IF(B294="","",IF(AND($B294='Determinazione classe'!$D$55,$C294='Determinazione classe'!$D$56,$D294='Determinazione classe'!$D$57),IF(COUNTIF(AI$3:AI293,$E294)=0,$E294,""),"")),"")</f>
        <v/>
      </c>
      <c r="AJ294" t="str">
        <f>IF(F294&lt;&gt;"",IF(B294="","",IF(AND($B294='Determinazione classe'!$D$55,$C294='Determinazione classe'!$D$56,$D294='Determinazione classe'!$D$57,$E294='Determinazione classe'!$D$58),IF(COUNTIF(AJ$3:AJ293,$F294)=0,$F294,""),"")),"")</f>
        <v/>
      </c>
      <c r="AK294" t="str">
        <f>IF(G294&lt;&gt;"",IF(B294="","",IF(AND($B294='Determinazione classe'!$D$55,$C294='Determinazione classe'!$D$56,$D294='Determinazione classe'!$D$57,$E294='Determinazione classe'!$D$58,$F294='Determinazione classe'!$D$59),IF(COUNTIF(AK$3:AK293,$G294)=0,$G294,""),"")),"")</f>
        <v/>
      </c>
      <c r="AL294" t="str">
        <f>IF(H294&lt;&gt;"",IF(B294="","",IF(AND($B294='Determinazione classe'!$D$55,$C294='Determinazione classe'!$D$56,$D294='Determinazione classe'!$D$57,$E294='Determinazione classe'!$D$58,$F294='Determinazione classe'!$D$59,$G294='Determinazione classe'!$D$60),IF(COUNTIF(AL$3:AL293,$H294)=0,$H294,""),"")),"")</f>
        <v/>
      </c>
      <c r="AR294">
        <f t="shared" si="96"/>
        <v>292</v>
      </c>
      <c r="AS294" s="375" t="str">
        <f t="shared" si="87"/>
        <v/>
      </c>
      <c r="AT294" s="375" t="str">
        <f t="shared" si="88"/>
        <v/>
      </c>
      <c r="AU294" s="375" t="str">
        <f t="shared" si="89"/>
        <v/>
      </c>
      <c r="AV294" s="375" t="str">
        <f t="shared" si="90"/>
        <v/>
      </c>
      <c r="AW294" s="375" t="str">
        <f t="shared" si="91"/>
        <v/>
      </c>
      <c r="AX294" s="375" t="str">
        <f t="shared" si="92"/>
        <v/>
      </c>
      <c r="AY294" s="375" t="str">
        <f t="shared" si="93"/>
        <v/>
      </c>
      <c r="BC294" t="str">
        <f>IF(BK294&lt;&gt;"",MAX(BC$3:BC293)+1,"")</f>
        <v/>
      </c>
      <c r="BD294" t="str">
        <f>IF(BL294&lt;&gt;"",MAX(BD$3:BD293)+1,"")</f>
        <v/>
      </c>
      <c r="BE294" t="str">
        <f>IF(BM294&lt;&gt;"",MAX(BE$3:BE293)+1,"")</f>
        <v/>
      </c>
      <c r="BF294" t="str">
        <f>IF(BN294&lt;&gt;"",MAX(BF$3:BF293)+1,"")</f>
        <v/>
      </c>
      <c r="BG294" t="str">
        <f>IF(BO294&lt;&gt;"",MAX(BG$3:BG293)+1,"")</f>
        <v/>
      </c>
      <c r="BH294" t="str">
        <f>IF(BP294&lt;&gt;"",MAX(BH$3:BH293)+1,"")</f>
        <v/>
      </c>
      <c r="BI294" t="str">
        <f>IF(BQ294&lt;&gt;"",MAX(BI$3:BI293)+1,"")</f>
        <v/>
      </c>
      <c r="BK294" t="str">
        <f>IF(B294&lt;&gt;"",IF(COUNTIF(BK$3:BK293,B294)&gt;0,"",B294),"")</f>
        <v/>
      </c>
      <c r="BL294" t="str">
        <f>IF(C294&lt;&gt;"",IF(COUNTIF(BL$3:BL293,C294)&gt;0,"",C294),"")</f>
        <v/>
      </c>
      <c r="BM294" t="str">
        <f>IF(D294&lt;&gt;"",IF(COUNTIF(BM$3:BM293,D294)&gt;0,"",D294),"")</f>
        <v/>
      </c>
      <c r="BN294" t="str">
        <f>IF(E294&lt;&gt;"",IF(COUNTIF(BN$3:BN293,E294)&gt;0,"",E294),"")</f>
        <v/>
      </c>
      <c r="BO294" t="str">
        <f>IF(F294&lt;&gt;"",IF(COUNTIF(BO$3:BO293,F294)&gt;0,"",F294),"")</f>
        <v/>
      </c>
      <c r="BP294" t="str">
        <f>IF(G294&lt;&gt;"",IF(COUNTIF(BP$3:BP293,G294)&gt;0,"",G294),"")</f>
        <v/>
      </c>
      <c r="BQ294" t="str">
        <f>IF(H294&lt;&gt;"",IF(COUNTIF(BQ$3:BQ293,H294)&gt;0,"",H294),"")</f>
        <v/>
      </c>
    </row>
    <row r="295" spans="1:69" x14ac:dyDescent="0.2">
      <c r="A295" s="342" t="str">
        <f t="shared" si="97"/>
        <v/>
      </c>
      <c r="B295" s="345"/>
      <c r="C295" s="345"/>
      <c r="D295" s="345"/>
      <c r="E295" s="345"/>
      <c r="F295" s="345"/>
      <c r="G295" s="345"/>
      <c r="H295" s="345"/>
      <c r="I295" s="533"/>
      <c r="J295" s="516"/>
      <c r="K295" s="516"/>
      <c r="L295" s="531"/>
      <c r="M295" s="534"/>
      <c r="O295">
        <f t="shared" si="94"/>
        <v>293</v>
      </c>
      <c r="P295" s="375" t="str">
        <f t="shared" si="95"/>
        <v/>
      </c>
      <c r="Q295" s="375" t="str">
        <f t="shared" si="81"/>
        <v/>
      </c>
      <c r="R295" s="375" t="str">
        <f t="shared" si="82"/>
        <v/>
      </c>
      <c r="S295" s="375" t="str">
        <f t="shared" si="83"/>
        <v/>
      </c>
      <c r="T295" s="375" t="str">
        <f t="shared" si="84"/>
        <v/>
      </c>
      <c r="U295" s="375" t="str">
        <f t="shared" si="85"/>
        <v/>
      </c>
      <c r="V295" s="375" t="str">
        <f t="shared" si="86"/>
        <v/>
      </c>
      <c r="X295" t="str">
        <f>IF(AF295&lt;&gt;"",MAX(X$3:X294)+1,"")</f>
        <v/>
      </c>
      <c r="Y295" t="str">
        <f>IF(AG295&lt;&gt;"",MAX(Y$3:Y294)+1,"")</f>
        <v/>
      </c>
      <c r="Z295" t="str">
        <f>IF(AH295&lt;&gt;"",MAX(Z$3:Z294)+1,"")</f>
        <v/>
      </c>
      <c r="AA295" t="str">
        <f>IF(AI295&lt;&gt;"",MAX(AA$3:AA294)+1,"")</f>
        <v/>
      </c>
      <c r="AB295" t="str">
        <f>IF(AJ295&lt;&gt;"",MAX(AB$3:AB294)+1,"")</f>
        <v/>
      </c>
      <c r="AC295" t="str">
        <f>IF(AK295&lt;&gt;"",MAX(AC$3:AC294)+1,"")</f>
        <v/>
      </c>
      <c r="AD295" t="str">
        <f>IF(AL295&lt;&gt;"",MAX(AD$3:AD294)+1,"")</f>
        <v/>
      </c>
      <c r="AF295" t="str">
        <f>IF(B295="","",IF(COUNTIF(AF$3:$AI294,B295)=0,B295,""))</f>
        <v/>
      </c>
      <c r="AG295" t="str">
        <f>IF(C295&lt;&gt;"",IF(B295="","",IF($B295='Determinazione classe'!$D$55,IF(COUNTIF(AG$3:$AG294,$C295)=0,$C295,""),"")),"")</f>
        <v/>
      </c>
      <c r="AH295" t="str">
        <f>IF(D295&lt;&gt;"",IF(B295="","",IF(AND($B295='Determinazione classe'!$D$55,$C295='Determinazione classe'!$D$56),IF(COUNTIF(AH$3:AH294,$D295)=0,$D295,""),"")),"")</f>
        <v/>
      </c>
      <c r="AI295" t="str">
        <f>IF(E295&lt;&gt;"",IF(B295="","",IF(AND($B295='Determinazione classe'!$D$55,$C295='Determinazione classe'!$D$56,$D295='Determinazione classe'!$D$57),IF(COUNTIF(AI$3:AI294,$E295)=0,$E295,""),"")),"")</f>
        <v/>
      </c>
      <c r="AJ295" t="str">
        <f>IF(F295&lt;&gt;"",IF(B295="","",IF(AND($B295='Determinazione classe'!$D$55,$C295='Determinazione classe'!$D$56,$D295='Determinazione classe'!$D$57,$E295='Determinazione classe'!$D$58),IF(COUNTIF(AJ$3:AJ294,$F295)=0,$F295,""),"")),"")</f>
        <v/>
      </c>
      <c r="AK295" t="str">
        <f>IF(G295&lt;&gt;"",IF(B295="","",IF(AND($B295='Determinazione classe'!$D$55,$C295='Determinazione classe'!$D$56,$D295='Determinazione classe'!$D$57,$E295='Determinazione classe'!$D$58,$F295='Determinazione classe'!$D$59),IF(COUNTIF(AK$3:AK294,$G295)=0,$G295,""),"")),"")</f>
        <v/>
      </c>
      <c r="AL295" t="str">
        <f>IF(H295&lt;&gt;"",IF(B295="","",IF(AND($B295='Determinazione classe'!$D$55,$C295='Determinazione classe'!$D$56,$D295='Determinazione classe'!$D$57,$E295='Determinazione classe'!$D$58,$F295='Determinazione classe'!$D$59,$G295='Determinazione classe'!$D$60),IF(COUNTIF(AL$3:AL294,$H295)=0,$H295,""),"")),"")</f>
        <v/>
      </c>
      <c r="AR295">
        <f t="shared" si="96"/>
        <v>293</v>
      </c>
      <c r="AS295" s="375" t="str">
        <f t="shared" si="87"/>
        <v/>
      </c>
      <c r="AT295" s="375" t="str">
        <f t="shared" si="88"/>
        <v/>
      </c>
      <c r="AU295" s="375" t="str">
        <f t="shared" si="89"/>
        <v/>
      </c>
      <c r="AV295" s="375" t="str">
        <f t="shared" si="90"/>
        <v/>
      </c>
      <c r="AW295" s="375" t="str">
        <f t="shared" si="91"/>
        <v/>
      </c>
      <c r="AX295" s="375" t="str">
        <f t="shared" si="92"/>
        <v/>
      </c>
      <c r="AY295" s="375" t="str">
        <f t="shared" si="93"/>
        <v/>
      </c>
      <c r="BC295" t="str">
        <f>IF(BK295&lt;&gt;"",MAX(BC$3:BC294)+1,"")</f>
        <v/>
      </c>
      <c r="BD295" t="str">
        <f>IF(BL295&lt;&gt;"",MAX(BD$3:BD294)+1,"")</f>
        <v/>
      </c>
      <c r="BE295" t="str">
        <f>IF(BM295&lt;&gt;"",MAX(BE$3:BE294)+1,"")</f>
        <v/>
      </c>
      <c r="BF295" t="str">
        <f>IF(BN295&lt;&gt;"",MAX(BF$3:BF294)+1,"")</f>
        <v/>
      </c>
      <c r="BG295" t="str">
        <f>IF(BO295&lt;&gt;"",MAX(BG$3:BG294)+1,"")</f>
        <v/>
      </c>
      <c r="BH295" t="str">
        <f>IF(BP295&lt;&gt;"",MAX(BH$3:BH294)+1,"")</f>
        <v/>
      </c>
      <c r="BI295" t="str">
        <f>IF(BQ295&lt;&gt;"",MAX(BI$3:BI294)+1,"")</f>
        <v/>
      </c>
      <c r="BK295" t="str">
        <f>IF(B295&lt;&gt;"",IF(COUNTIF(BK$3:BK294,B295)&gt;0,"",B295),"")</f>
        <v/>
      </c>
      <c r="BL295" t="str">
        <f>IF(C295&lt;&gt;"",IF(COUNTIF(BL$3:BL294,C295)&gt;0,"",C295),"")</f>
        <v/>
      </c>
      <c r="BM295" t="str">
        <f>IF(D295&lt;&gt;"",IF(COUNTIF(BM$3:BM294,D295)&gt;0,"",D295),"")</f>
        <v/>
      </c>
      <c r="BN295" t="str">
        <f>IF(E295&lt;&gt;"",IF(COUNTIF(BN$3:BN294,E295)&gt;0,"",E295),"")</f>
        <v/>
      </c>
      <c r="BO295" t="str">
        <f>IF(F295&lt;&gt;"",IF(COUNTIF(BO$3:BO294,F295)&gt;0,"",F295),"")</f>
        <v/>
      </c>
      <c r="BP295" t="str">
        <f>IF(G295&lt;&gt;"",IF(COUNTIF(BP$3:BP294,G295)&gt;0,"",G295),"")</f>
        <v/>
      </c>
      <c r="BQ295" t="str">
        <f>IF(H295&lt;&gt;"",IF(COUNTIF(BQ$3:BQ294,H295)&gt;0,"",H295),"")</f>
        <v/>
      </c>
    </row>
    <row r="296" spans="1:69" x14ac:dyDescent="0.2">
      <c r="A296" s="342" t="str">
        <f t="shared" si="97"/>
        <v/>
      </c>
      <c r="B296" s="345"/>
      <c r="C296" s="345"/>
      <c r="D296" s="345"/>
      <c r="E296" s="345"/>
      <c r="F296" s="345"/>
      <c r="G296" s="345"/>
      <c r="H296" s="345"/>
      <c r="I296" s="533"/>
      <c r="J296" s="516"/>
      <c r="K296" s="516"/>
      <c r="L296" s="531"/>
      <c r="M296" s="534"/>
      <c r="O296">
        <f t="shared" si="94"/>
        <v>294</v>
      </c>
      <c r="P296" s="375" t="str">
        <f t="shared" si="95"/>
        <v/>
      </c>
      <c r="Q296" s="375" t="str">
        <f t="shared" si="81"/>
        <v/>
      </c>
      <c r="R296" s="375" t="str">
        <f t="shared" si="82"/>
        <v/>
      </c>
      <c r="S296" s="375" t="str">
        <f t="shared" si="83"/>
        <v/>
      </c>
      <c r="T296" s="375" t="str">
        <f t="shared" si="84"/>
        <v/>
      </c>
      <c r="U296" s="375" t="str">
        <f t="shared" si="85"/>
        <v/>
      </c>
      <c r="V296" s="375" t="str">
        <f t="shared" si="86"/>
        <v/>
      </c>
      <c r="X296" t="str">
        <f>IF(AF296&lt;&gt;"",MAX(X$3:X295)+1,"")</f>
        <v/>
      </c>
      <c r="Y296" t="str">
        <f>IF(AG296&lt;&gt;"",MAX(Y$3:Y295)+1,"")</f>
        <v/>
      </c>
      <c r="Z296" t="str">
        <f>IF(AH296&lt;&gt;"",MAX(Z$3:Z295)+1,"")</f>
        <v/>
      </c>
      <c r="AA296" t="str">
        <f>IF(AI296&lt;&gt;"",MAX(AA$3:AA295)+1,"")</f>
        <v/>
      </c>
      <c r="AB296" t="str">
        <f>IF(AJ296&lt;&gt;"",MAX(AB$3:AB295)+1,"")</f>
        <v/>
      </c>
      <c r="AC296" t="str">
        <f>IF(AK296&lt;&gt;"",MAX(AC$3:AC295)+1,"")</f>
        <v/>
      </c>
      <c r="AD296" t="str">
        <f>IF(AL296&lt;&gt;"",MAX(AD$3:AD295)+1,"")</f>
        <v/>
      </c>
      <c r="AF296" t="str">
        <f>IF(B296="","",IF(COUNTIF(AF$3:$AI295,B296)=0,B296,""))</f>
        <v/>
      </c>
      <c r="AG296" t="str">
        <f>IF(C296&lt;&gt;"",IF(B296="","",IF($B296='Determinazione classe'!$D$55,IF(COUNTIF(AG$3:$AG295,$C296)=0,$C296,""),"")),"")</f>
        <v/>
      </c>
      <c r="AH296" t="str">
        <f>IF(D296&lt;&gt;"",IF(B296="","",IF(AND($B296='Determinazione classe'!$D$55,$C296='Determinazione classe'!$D$56),IF(COUNTIF(AH$3:AH295,$D296)=0,$D296,""),"")),"")</f>
        <v/>
      </c>
      <c r="AI296" t="str">
        <f>IF(E296&lt;&gt;"",IF(B296="","",IF(AND($B296='Determinazione classe'!$D$55,$C296='Determinazione classe'!$D$56,$D296='Determinazione classe'!$D$57),IF(COUNTIF(AI$3:AI295,$E296)=0,$E296,""),"")),"")</f>
        <v/>
      </c>
      <c r="AJ296" t="str">
        <f>IF(F296&lt;&gt;"",IF(B296="","",IF(AND($B296='Determinazione classe'!$D$55,$C296='Determinazione classe'!$D$56,$D296='Determinazione classe'!$D$57,$E296='Determinazione classe'!$D$58),IF(COUNTIF(AJ$3:AJ295,$F296)=0,$F296,""),"")),"")</f>
        <v/>
      </c>
      <c r="AK296" t="str">
        <f>IF(G296&lt;&gt;"",IF(B296="","",IF(AND($B296='Determinazione classe'!$D$55,$C296='Determinazione classe'!$D$56,$D296='Determinazione classe'!$D$57,$E296='Determinazione classe'!$D$58,$F296='Determinazione classe'!$D$59),IF(COUNTIF(AK$3:AK295,$G296)=0,$G296,""),"")),"")</f>
        <v/>
      </c>
      <c r="AL296" t="str">
        <f>IF(H296&lt;&gt;"",IF(B296="","",IF(AND($B296='Determinazione classe'!$D$55,$C296='Determinazione classe'!$D$56,$D296='Determinazione classe'!$D$57,$E296='Determinazione classe'!$D$58,$F296='Determinazione classe'!$D$59,$G296='Determinazione classe'!$D$60),IF(COUNTIF(AL$3:AL295,$H296)=0,$H296,""),"")),"")</f>
        <v/>
      </c>
      <c r="AR296">
        <f t="shared" si="96"/>
        <v>294</v>
      </c>
      <c r="AS296" s="375" t="str">
        <f t="shared" si="87"/>
        <v/>
      </c>
      <c r="AT296" s="375" t="str">
        <f t="shared" si="88"/>
        <v/>
      </c>
      <c r="AU296" s="375" t="str">
        <f t="shared" si="89"/>
        <v/>
      </c>
      <c r="AV296" s="375" t="str">
        <f t="shared" si="90"/>
        <v/>
      </c>
      <c r="AW296" s="375" t="str">
        <f t="shared" si="91"/>
        <v/>
      </c>
      <c r="AX296" s="375" t="str">
        <f t="shared" si="92"/>
        <v/>
      </c>
      <c r="AY296" s="375" t="str">
        <f t="shared" si="93"/>
        <v/>
      </c>
      <c r="BC296" t="str">
        <f>IF(BK296&lt;&gt;"",MAX(BC$3:BC295)+1,"")</f>
        <v/>
      </c>
      <c r="BD296" t="str">
        <f>IF(BL296&lt;&gt;"",MAX(BD$3:BD295)+1,"")</f>
        <v/>
      </c>
      <c r="BE296" t="str">
        <f>IF(BM296&lt;&gt;"",MAX(BE$3:BE295)+1,"")</f>
        <v/>
      </c>
      <c r="BF296" t="str">
        <f>IF(BN296&lt;&gt;"",MAX(BF$3:BF295)+1,"")</f>
        <v/>
      </c>
      <c r="BG296" t="str">
        <f>IF(BO296&lt;&gt;"",MAX(BG$3:BG295)+1,"")</f>
        <v/>
      </c>
      <c r="BH296" t="str">
        <f>IF(BP296&lt;&gt;"",MAX(BH$3:BH295)+1,"")</f>
        <v/>
      </c>
      <c r="BI296" t="str">
        <f>IF(BQ296&lt;&gt;"",MAX(BI$3:BI295)+1,"")</f>
        <v/>
      </c>
      <c r="BK296" t="str">
        <f>IF(B296&lt;&gt;"",IF(COUNTIF(BK$3:BK295,B296)&gt;0,"",B296),"")</f>
        <v/>
      </c>
      <c r="BL296" t="str">
        <f>IF(C296&lt;&gt;"",IF(COUNTIF(BL$3:BL295,C296)&gt;0,"",C296),"")</f>
        <v/>
      </c>
      <c r="BM296" t="str">
        <f>IF(D296&lt;&gt;"",IF(COUNTIF(BM$3:BM295,D296)&gt;0,"",D296),"")</f>
        <v/>
      </c>
      <c r="BN296" t="str">
        <f>IF(E296&lt;&gt;"",IF(COUNTIF(BN$3:BN295,E296)&gt;0,"",E296),"")</f>
        <v/>
      </c>
      <c r="BO296" t="str">
        <f>IF(F296&lt;&gt;"",IF(COUNTIF(BO$3:BO295,F296)&gt;0,"",F296),"")</f>
        <v/>
      </c>
      <c r="BP296" t="str">
        <f>IF(G296&lt;&gt;"",IF(COUNTIF(BP$3:BP295,G296)&gt;0,"",G296),"")</f>
        <v/>
      </c>
      <c r="BQ296" t="str">
        <f>IF(H296&lt;&gt;"",IF(COUNTIF(BQ$3:BQ295,H296)&gt;0,"",H296),"")</f>
        <v/>
      </c>
    </row>
    <row r="297" spans="1:69" x14ac:dyDescent="0.2">
      <c r="A297" s="342" t="str">
        <f t="shared" si="97"/>
        <v/>
      </c>
      <c r="B297" s="345"/>
      <c r="C297" s="345"/>
      <c r="D297" s="345"/>
      <c r="E297" s="345"/>
      <c r="F297" s="345"/>
      <c r="G297" s="345"/>
      <c r="H297" s="345"/>
      <c r="I297" s="533"/>
      <c r="J297" s="516"/>
      <c r="K297" s="516"/>
      <c r="L297" s="531"/>
      <c r="M297" s="534"/>
      <c r="O297">
        <f t="shared" si="94"/>
        <v>295</v>
      </c>
      <c r="P297" s="375" t="str">
        <f t="shared" si="95"/>
        <v/>
      </c>
      <c r="Q297" s="375" t="str">
        <f t="shared" si="81"/>
        <v/>
      </c>
      <c r="R297" s="375" t="str">
        <f t="shared" si="82"/>
        <v/>
      </c>
      <c r="S297" s="375" t="str">
        <f t="shared" si="83"/>
        <v/>
      </c>
      <c r="T297" s="375" t="str">
        <f t="shared" si="84"/>
        <v/>
      </c>
      <c r="U297" s="375" t="str">
        <f t="shared" si="85"/>
        <v/>
      </c>
      <c r="V297" s="375" t="str">
        <f t="shared" si="86"/>
        <v/>
      </c>
      <c r="X297" t="str">
        <f>IF(AF297&lt;&gt;"",MAX(X$3:X296)+1,"")</f>
        <v/>
      </c>
      <c r="Y297" t="str">
        <f>IF(AG297&lt;&gt;"",MAX(Y$3:Y296)+1,"")</f>
        <v/>
      </c>
      <c r="Z297" t="str">
        <f>IF(AH297&lt;&gt;"",MAX(Z$3:Z296)+1,"")</f>
        <v/>
      </c>
      <c r="AA297" t="str">
        <f>IF(AI297&lt;&gt;"",MAX(AA$3:AA296)+1,"")</f>
        <v/>
      </c>
      <c r="AB297" t="str">
        <f>IF(AJ297&lt;&gt;"",MAX(AB$3:AB296)+1,"")</f>
        <v/>
      </c>
      <c r="AC297" t="str">
        <f>IF(AK297&lt;&gt;"",MAX(AC$3:AC296)+1,"")</f>
        <v/>
      </c>
      <c r="AD297" t="str">
        <f>IF(AL297&lt;&gt;"",MAX(AD$3:AD296)+1,"")</f>
        <v/>
      </c>
      <c r="AF297" t="str">
        <f>IF(B297="","",IF(COUNTIF(AF$3:$AI296,B297)=0,B297,""))</f>
        <v/>
      </c>
      <c r="AG297" t="str">
        <f>IF(C297&lt;&gt;"",IF(B297="","",IF($B297='Determinazione classe'!$D$55,IF(COUNTIF(AG$3:$AG296,$C297)=0,$C297,""),"")),"")</f>
        <v/>
      </c>
      <c r="AH297" t="str">
        <f>IF(D297&lt;&gt;"",IF(B297="","",IF(AND($B297='Determinazione classe'!$D$55,$C297='Determinazione classe'!$D$56),IF(COUNTIF(AH$3:AH296,$D297)=0,$D297,""),"")),"")</f>
        <v/>
      </c>
      <c r="AI297" t="str">
        <f>IF(E297&lt;&gt;"",IF(B297="","",IF(AND($B297='Determinazione classe'!$D$55,$C297='Determinazione classe'!$D$56,$D297='Determinazione classe'!$D$57),IF(COUNTIF(AI$3:AI296,$E297)=0,$E297,""),"")),"")</f>
        <v/>
      </c>
      <c r="AJ297" t="str">
        <f>IF(F297&lt;&gt;"",IF(B297="","",IF(AND($B297='Determinazione classe'!$D$55,$C297='Determinazione classe'!$D$56,$D297='Determinazione classe'!$D$57,$E297='Determinazione classe'!$D$58),IF(COUNTIF(AJ$3:AJ296,$F297)=0,$F297,""),"")),"")</f>
        <v/>
      </c>
      <c r="AK297" t="str">
        <f>IF(G297&lt;&gt;"",IF(B297="","",IF(AND($B297='Determinazione classe'!$D$55,$C297='Determinazione classe'!$D$56,$D297='Determinazione classe'!$D$57,$E297='Determinazione classe'!$D$58,$F297='Determinazione classe'!$D$59),IF(COUNTIF(AK$3:AK296,$G297)=0,$G297,""),"")),"")</f>
        <v/>
      </c>
      <c r="AL297" t="str">
        <f>IF(H297&lt;&gt;"",IF(B297="","",IF(AND($B297='Determinazione classe'!$D$55,$C297='Determinazione classe'!$D$56,$D297='Determinazione classe'!$D$57,$E297='Determinazione classe'!$D$58,$F297='Determinazione classe'!$D$59,$G297='Determinazione classe'!$D$60),IF(COUNTIF(AL$3:AL296,$H297)=0,$H297,""),"")),"")</f>
        <v/>
      </c>
      <c r="AR297">
        <f t="shared" si="96"/>
        <v>295</v>
      </c>
      <c r="AS297" s="375" t="str">
        <f t="shared" si="87"/>
        <v/>
      </c>
      <c r="AT297" s="375" t="str">
        <f t="shared" si="88"/>
        <v/>
      </c>
      <c r="AU297" s="375" t="str">
        <f t="shared" si="89"/>
        <v/>
      </c>
      <c r="AV297" s="375" t="str">
        <f t="shared" si="90"/>
        <v/>
      </c>
      <c r="AW297" s="375" t="str">
        <f t="shared" si="91"/>
        <v/>
      </c>
      <c r="AX297" s="375" t="str">
        <f t="shared" si="92"/>
        <v/>
      </c>
      <c r="AY297" s="375" t="str">
        <f t="shared" si="93"/>
        <v/>
      </c>
      <c r="BC297" t="str">
        <f>IF(BK297&lt;&gt;"",MAX(BC$3:BC296)+1,"")</f>
        <v/>
      </c>
      <c r="BD297" t="str">
        <f>IF(BL297&lt;&gt;"",MAX(BD$3:BD296)+1,"")</f>
        <v/>
      </c>
      <c r="BE297" t="str">
        <f>IF(BM297&lt;&gt;"",MAX(BE$3:BE296)+1,"")</f>
        <v/>
      </c>
      <c r="BF297" t="str">
        <f>IF(BN297&lt;&gt;"",MAX(BF$3:BF296)+1,"")</f>
        <v/>
      </c>
      <c r="BG297" t="str">
        <f>IF(BO297&lt;&gt;"",MAX(BG$3:BG296)+1,"")</f>
        <v/>
      </c>
      <c r="BH297" t="str">
        <f>IF(BP297&lt;&gt;"",MAX(BH$3:BH296)+1,"")</f>
        <v/>
      </c>
      <c r="BI297" t="str">
        <f>IF(BQ297&lt;&gt;"",MAX(BI$3:BI296)+1,"")</f>
        <v/>
      </c>
      <c r="BK297" t="str">
        <f>IF(B297&lt;&gt;"",IF(COUNTIF(BK$3:BK296,B297)&gt;0,"",B297),"")</f>
        <v/>
      </c>
      <c r="BL297" t="str">
        <f>IF(C297&lt;&gt;"",IF(COUNTIF(BL$3:BL296,C297)&gt;0,"",C297),"")</f>
        <v/>
      </c>
      <c r="BM297" t="str">
        <f>IF(D297&lt;&gt;"",IF(COUNTIF(BM$3:BM296,D297)&gt;0,"",D297),"")</f>
        <v/>
      </c>
      <c r="BN297" t="str">
        <f>IF(E297&lt;&gt;"",IF(COUNTIF(BN$3:BN296,E297)&gt;0,"",E297),"")</f>
        <v/>
      </c>
      <c r="BO297" t="str">
        <f>IF(F297&lt;&gt;"",IF(COUNTIF(BO$3:BO296,F297)&gt;0,"",F297),"")</f>
        <v/>
      </c>
      <c r="BP297" t="str">
        <f>IF(G297&lt;&gt;"",IF(COUNTIF(BP$3:BP296,G297)&gt;0,"",G297),"")</f>
        <v/>
      </c>
      <c r="BQ297" t="str">
        <f>IF(H297&lt;&gt;"",IF(COUNTIF(BQ$3:BQ296,H297)&gt;0,"",H297),"")</f>
        <v/>
      </c>
    </row>
    <row r="298" spans="1:69" x14ac:dyDescent="0.2">
      <c r="A298" s="342" t="str">
        <f t="shared" si="97"/>
        <v/>
      </c>
      <c r="B298" s="345"/>
      <c r="C298" s="345"/>
      <c r="D298" s="345"/>
      <c r="E298" s="345"/>
      <c r="F298" s="345"/>
      <c r="G298" s="345"/>
      <c r="H298" s="345"/>
      <c r="I298" s="533"/>
      <c r="J298" s="516"/>
      <c r="K298" s="516"/>
      <c r="L298" s="531"/>
      <c r="M298" s="534"/>
      <c r="O298">
        <f t="shared" si="94"/>
        <v>296</v>
      </c>
      <c r="P298" s="375" t="str">
        <f t="shared" si="95"/>
        <v/>
      </c>
      <c r="Q298" s="375" t="str">
        <f t="shared" si="81"/>
        <v/>
      </c>
      <c r="R298" s="375" t="str">
        <f t="shared" si="82"/>
        <v/>
      </c>
      <c r="S298" s="375" t="str">
        <f t="shared" si="83"/>
        <v/>
      </c>
      <c r="T298" s="375" t="str">
        <f t="shared" si="84"/>
        <v/>
      </c>
      <c r="U298" s="375" t="str">
        <f t="shared" si="85"/>
        <v/>
      </c>
      <c r="V298" s="375" t="str">
        <f t="shared" si="86"/>
        <v/>
      </c>
      <c r="X298" t="str">
        <f>IF(AF298&lt;&gt;"",MAX(X$3:X297)+1,"")</f>
        <v/>
      </c>
      <c r="Y298" t="str">
        <f>IF(AG298&lt;&gt;"",MAX(Y$3:Y297)+1,"")</f>
        <v/>
      </c>
      <c r="Z298" t="str">
        <f>IF(AH298&lt;&gt;"",MAX(Z$3:Z297)+1,"")</f>
        <v/>
      </c>
      <c r="AA298" t="str">
        <f>IF(AI298&lt;&gt;"",MAX(AA$3:AA297)+1,"")</f>
        <v/>
      </c>
      <c r="AB298" t="str">
        <f>IF(AJ298&lt;&gt;"",MAX(AB$3:AB297)+1,"")</f>
        <v/>
      </c>
      <c r="AC298" t="str">
        <f>IF(AK298&lt;&gt;"",MAX(AC$3:AC297)+1,"")</f>
        <v/>
      </c>
      <c r="AD298" t="str">
        <f>IF(AL298&lt;&gt;"",MAX(AD$3:AD297)+1,"")</f>
        <v/>
      </c>
      <c r="AF298" t="str">
        <f>IF(B298="","",IF(COUNTIF(AF$3:$AI297,B298)=0,B298,""))</f>
        <v/>
      </c>
      <c r="AG298" t="str">
        <f>IF(C298&lt;&gt;"",IF(B298="","",IF($B298='Determinazione classe'!$D$55,IF(COUNTIF(AG$3:$AG297,$C298)=0,$C298,""),"")),"")</f>
        <v/>
      </c>
      <c r="AH298" t="str">
        <f>IF(D298&lt;&gt;"",IF(B298="","",IF(AND($B298='Determinazione classe'!$D$55,$C298='Determinazione classe'!$D$56),IF(COUNTIF(AH$3:AH297,$D298)=0,$D298,""),"")),"")</f>
        <v/>
      </c>
      <c r="AI298" t="str">
        <f>IF(E298&lt;&gt;"",IF(B298="","",IF(AND($B298='Determinazione classe'!$D$55,$C298='Determinazione classe'!$D$56,$D298='Determinazione classe'!$D$57),IF(COUNTIF(AI$3:AI297,$E298)=0,$E298,""),"")),"")</f>
        <v/>
      </c>
      <c r="AJ298" t="str">
        <f>IF(F298&lt;&gt;"",IF(B298="","",IF(AND($B298='Determinazione classe'!$D$55,$C298='Determinazione classe'!$D$56,$D298='Determinazione classe'!$D$57,$E298='Determinazione classe'!$D$58),IF(COUNTIF(AJ$3:AJ297,$F298)=0,$F298,""),"")),"")</f>
        <v/>
      </c>
      <c r="AK298" t="str">
        <f>IF(G298&lt;&gt;"",IF(B298="","",IF(AND($B298='Determinazione classe'!$D$55,$C298='Determinazione classe'!$D$56,$D298='Determinazione classe'!$D$57,$E298='Determinazione classe'!$D$58,$F298='Determinazione classe'!$D$59),IF(COUNTIF(AK$3:AK297,$G298)=0,$G298,""),"")),"")</f>
        <v/>
      </c>
      <c r="AL298" t="str">
        <f>IF(H298&lt;&gt;"",IF(B298="","",IF(AND($B298='Determinazione classe'!$D$55,$C298='Determinazione classe'!$D$56,$D298='Determinazione classe'!$D$57,$E298='Determinazione classe'!$D$58,$F298='Determinazione classe'!$D$59,$G298='Determinazione classe'!$D$60),IF(COUNTIF(AL$3:AL297,$H298)=0,$H298,""),"")),"")</f>
        <v/>
      </c>
      <c r="AR298">
        <f t="shared" si="96"/>
        <v>296</v>
      </c>
      <c r="AS298" s="375" t="str">
        <f t="shared" si="87"/>
        <v/>
      </c>
      <c r="AT298" s="375" t="str">
        <f t="shared" si="88"/>
        <v/>
      </c>
      <c r="AU298" s="375" t="str">
        <f t="shared" si="89"/>
        <v/>
      </c>
      <c r="AV298" s="375" t="str">
        <f t="shared" si="90"/>
        <v/>
      </c>
      <c r="AW298" s="375" t="str">
        <f t="shared" si="91"/>
        <v/>
      </c>
      <c r="AX298" s="375" t="str">
        <f t="shared" si="92"/>
        <v/>
      </c>
      <c r="AY298" s="375" t="str">
        <f t="shared" si="93"/>
        <v/>
      </c>
      <c r="BC298" t="str">
        <f>IF(BK298&lt;&gt;"",MAX(BC$3:BC297)+1,"")</f>
        <v/>
      </c>
      <c r="BD298" t="str">
        <f>IF(BL298&lt;&gt;"",MAX(BD$3:BD297)+1,"")</f>
        <v/>
      </c>
      <c r="BE298" t="str">
        <f>IF(BM298&lt;&gt;"",MAX(BE$3:BE297)+1,"")</f>
        <v/>
      </c>
      <c r="BF298" t="str">
        <f>IF(BN298&lt;&gt;"",MAX(BF$3:BF297)+1,"")</f>
        <v/>
      </c>
      <c r="BG298" t="str">
        <f>IF(BO298&lt;&gt;"",MAX(BG$3:BG297)+1,"")</f>
        <v/>
      </c>
      <c r="BH298" t="str">
        <f>IF(BP298&lt;&gt;"",MAX(BH$3:BH297)+1,"")</f>
        <v/>
      </c>
      <c r="BI298" t="str">
        <f>IF(BQ298&lt;&gt;"",MAX(BI$3:BI297)+1,"")</f>
        <v/>
      </c>
      <c r="BK298" t="str">
        <f>IF(B298&lt;&gt;"",IF(COUNTIF(BK$3:BK297,B298)&gt;0,"",B298),"")</f>
        <v/>
      </c>
      <c r="BL298" t="str">
        <f>IF(C298&lt;&gt;"",IF(COUNTIF(BL$3:BL297,C298)&gt;0,"",C298),"")</f>
        <v/>
      </c>
      <c r="BM298" t="str">
        <f>IF(D298&lt;&gt;"",IF(COUNTIF(BM$3:BM297,D298)&gt;0,"",D298),"")</f>
        <v/>
      </c>
      <c r="BN298" t="str">
        <f>IF(E298&lt;&gt;"",IF(COUNTIF(BN$3:BN297,E298)&gt;0,"",E298),"")</f>
        <v/>
      </c>
      <c r="BO298" t="str">
        <f>IF(F298&lt;&gt;"",IF(COUNTIF(BO$3:BO297,F298)&gt;0,"",F298),"")</f>
        <v/>
      </c>
      <c r="BP298" t="str">
        <f>IF(G298&lt;&gt;"",IF(COUNTIF(BP$3:BP297,G298)&gt;0,"",G298),"")</f>
        <v/>
      </c>
      <c r="BQ298" t="str">
        <f>IF(H298&lt;&gt;"",IF(COUNTIF(BQ$3:BQ297,H298)&gt;0,"",H298),"")</f>
        <v/>
      </c>
    </row>
    <row r="299" spans="1:69" x14ac:dyDescent="0.2">
      <c r="A299" s="342" t="str">
        <f t="shared" si="97"/>
        <v/>
      </c>
      <c r="B299" s="345"/>
      <c r="C299" s="345"/>
      <c r="D299" s="345"/>
      <c r="E299" s="345"/>
      <c r="F299" s="345"/>
      <c r="G299" s="345"/>
      <c r="H299" s="345"/>
      <c r="I299" s="533"/>
      <c r="J299" s="516"/>
      <c r="K299" s="516"/>
      <c r="L299" s="531"/>
      <c r="M299" s="534"/>
      <c r="O299">
        <f t="shared" si="94"/>
        <v>297</v>
      </c>
      <c r="P299" s="375" t="str">
        <f t="shared" si="95"/>
        <v/>
      </c>
      <c r="Q299" s="375" t="str">
        <f t="shared" si="81"/>
        <v/>
      </c>
      <c r="R299" s="375" t="str">
        <f t="shared" si="82"/>
        <v/>
      </c>
      <c r="S299" s="375" t="str">
        <f t="shared" si="83"/>
        <v/>
      </c>
      <c r="T299" s="375" t="str">
        <f t="shared" si="84"/>
        <v/>
      </c>
      <c r="U299" s="375" t="str">
        <f t="shared" si="85"/>
        <v/>
      </c>
      <c r="V299" s="375" t="str">
        <f t="shared" si="86"/>
        <v/>
      </c>
      <c r="X299" t="str">
        <f>IF(AF299&lt;&gt;"",MAX(X$3:X298)+1,"")</f>
        <v/>
      </c>
      <c r="Y299" t="str">
        <f>IF(AG299&lt;&gt;"",MAX(Y$3:Y298)+1,"")</f>
        <v/>
      </c>
      <c r="Z299" t="str">
        <f>IF(AH299&lt;&gt;"",MAX(Z$3:Z298)+1,"")</f>
        <v/>
      </c>
      <c r="AA299" t="str">
        <f>IF(AI299&lt;&gt;"",MAX(AA$3:AA298)+1,"")</f>
        <v/>
      </c>
      <c r="AB299" t="str">
        <f>IF(AJ299&lt;&gt;"",MAX(AB$3:AB298)+1,"")</f>
        <v/>
      </c>
      <c r="AC299" t="str">
        <f>IF(AK299&lt;&gt;"",MAX(AC$3:AC298)+1,"")</f>
        <v/>
      </c>
      <c r="AD299" t="str">
        <f>IF(AL299&lt;&gt;"",MAX(AD$3:AD298)+1,"")</f>
        <v/>
      </c>
      <c r="AF299" t="str">
        <f>IF(B299="","",IF(COUNTIF(AF$3:$AI298,B299)=0,B299,""))</f>
        <v/>
      </c>
      <c r="AG299" t="str">
        <f>IF(C299&lt;&gt;"",IF(B299="","",IF($B299='Determinazione classe'!$D$55,IF(COUNTIF(AG$3:$AG298,$C299)=0,$C299,""),"")),"")</f>
        <v/>
      </c>
      <c r="AH299" t="str">
        <f>IF(D299&lt;&gt;"",IF(B299="","",IF(AND($B299='Determinazione classe'!$D$55,$C299='Determinazione classe'!$D$56),IF(COUNTIF(AH$3:AH298,$D299)=0,$D299,""),"")),"")</f>
        <v/>
      </c>
      <c r="AI299" t="str">
        <f>IF(E299&lt;&gt;"",IF(B299="","",IF(AND($B299='Determinazione classe'!$D$55,$C299='Determinazione classe'!$D$56,$D299='Determinazione classe'!$D$57),IF(COUNTIF(AI$3:AI298,$E299)=0,$E299,""),"")),"")</f>
        <v/>
      </c>
      <c r="AJ299" t="str">
        <f>IF(F299&lt;&gt;"",IF(B299="","",IF(AND($B299='Determinazione classe'!$D$55,$C299='Determinazione classe'!$D$56,$D299='Determinazione classe'!$D$57,$E299='Determinazione classe'!$D$58),IF(COUNTIF(AJ$3:AJ298,$F299)=0,$F299,""),"")),"")</f>
        <v/>
      </c>
      <c r="AK299" t="str">
        <f>IF(G299&lt;&gt;"",IF(B299="","",IF(AND($B299='Determinazione classe'!$D$55,$C299='Determinazione classe'!$D$56,$D299='Determinazione classe'!$D$57,$E299='Determinazione classe'!$D$58,$F299='Determinazione classe'!$D$59),IF(COUNTIF(AK$3:AK298,$G299)=0,$G299,""),"")),"")</f>
        <v/>
      </c>
      <c r="AL299" t="str">
        <f>IF(H299&lt;&gt;"",IF(B299="","",IF(AND($B299='Determinazione classe'!$D$55,$C299='Determinazione classe'!$D$56,$D299='Determinazione classe'!$D$57,$E299='Determinazione classe'!$D$58,$F299='Determinazione classe'!$D$59,$G299='Determinazione classe'!$D$60),IF(COUNTIF(AL$3:AL298,$H299)=0,$H299,""),"")),"")</f>
        <v/>
      </c>
      <c r="AR299">
        <f t="shared" si="96"/>
        <v>297</v>
      </c>
      <c r="AS299" s="375" t="str">
        <f t="shared" si="87"/>
        <v/>
      </c>
      <c r="AT299" s="375" t="str">
        <f t="shared" si="88"/>
        <v/>
      </c>
      <c r="AU299" s="375" t="str">
        <f t="shared" si="89"/>
        <v/>
      </c>
      <c r="AV299" s="375" t="str">
        <f t="shared" si="90"/>
        <v/>
      </c>
      <c r="AW299" s="375" t="str">
        <f t="shared" si="91"/>
        <v/>
      </c>
      <c r="AX299" s="375" t="str">
        <f t="shared" si="92"/>
        <v/>
      </c>
      <c r="AY299" s="375" t="str">
        <f t="shared" si="93"/>
        <v/>
      </c>
      <c r="BC299" t="str">
        <f>IF(BK299&lt;&gt;"",MAX(BC$3:BC298)+1,"")</f>
        <v/>
      </c>
      <c r="BD299" t="str">
        <f>IF(BL299&lt;&gt;"",MAX(BD$3:BD298)+1,"")</f>
        <v/>
      </c>
      <c r="BE299" t="str">
        <f>IF(BM299&lt;&gt;"",MAX(BE$3:BE298)+1,"")</f>
        <v/>
      </c>
      <c r="BF299" t="str">
        <f>IF(BN299&lt;&gt;"",MAX(BF$3:BF298)+1,"")</f>
        <v/>
      </c>
      <c r="BG299" t="str">
        <f>IF(BO299&lt;&gt;"",MAX(BG$3:BG298)+1,"")</f>
        <v/>
      </c>
      <c r="BH299" t="str">
        <f>IF(BP299&lt;&gt;"",MAX(BH$3:BH298)+1,"")</f>
        <v/>
      </c>
      <c r="BI299" t="str">
        <f>IF(BQ299&lt;&gt;"",MAX(BI$3:BI298)+1,"")</f>
        <v/>
      </c>
      <c r="BK299" t="str">
        <f>IF(B299&lt;&gt;"",IF(COUNTIF(BK$3:BK298,B299)&gt;0,"",B299),"")</f>
        <v/>
      </c>
      <c r="BL299" t="str">
        <f>IF(C299&lt;&gt;"",IF(COUNTIF(BL$3:BL298,C299)&gt;0,"",C299),"")</f>
        <v/>
      </c>
      <c r="BM299" t="str">
        <f>IF(D299&lt;&gt;"",IF(COUNTIF(BM$3:BM298,D299)&gt;0,"",D299),"")</f>
        <v/>
      </c>
      <c r="BN299" t="str">
        <f>IF(E299&lt;&gt;"",IF(COUNTIF(BN$3:BN298,E299)&gt;0,"",E299),"")</f>
        <v/>
      </c>
      <c r="BO299" t="str">
        <f>IF(F299&lt;&gt;"",IF(COUNTIF(BO$3:BO298,F299)&gt;0,"",F299),"")</f>
        <v/>
      </c>
      <c r="BP299" t="str">
        <f>IF(G299&lt;&gt;"",IF(COUNTIF(BP$3:BP298,G299)&gt;0,"",G299),"")</f>
        <v/>
      </c>
      <c r="BQ299" t="str">
        <f>IF(H299&lt;&gt;"",IF(COUNTIF(BQ$3:BQ298,H299)&gt;0,"",H299),"")</f>
        <v/>
      </c>
    </row>
    <row r="300" spans="1:69" x14ac:dyDescent="0.2">
      <c r="A300" s="342" t="str">
        <f t="shared" si="97"/>
        <v/>
      </c>
      <c r="B300" s="345"/>
      <c r="C300" s="345"/>
      <c r="D300" s="345"/>
      <c r="E300" s="345"/>
      <c r="F300" s="345"/>
      <c r="G300" s="345"/>
      <c r="H300" s="345"/>
      <c r="I300" s="533"/>
      <c r="J300" s="516"/>
      <c r="K300" s="516"/>
      <c r="L300" s="531"/>
      <c r="M300" s="534"/>
      <c r="O300">
        <f t="shared" si="94"/>
        <v>298</v>
      </c>
      <c r="P300" s="375" t="str">
        <f t="shared" si="95"/>
        <v/>
      </c>
      <c r="Q300" s="375" t="str">
        <f t="shared" si="81"/>
        <v/>
      </c>
      <c r="R300" s="375" t="str">
        <f t="shared" si="82"/>
        <v/>
      </c>
      <c r="S300" s="375" t="str">
        <f t="shared" si="83"/>
        <v/>
      </c>
      <c r="T300" s="375" t="str">
        <f t="shared" si="84"/>
        <v/>
      </c>
      <c r="U300" s="375" t="str">
        <f t="shared" si="85"/>
        <v/>
      </c>
      <c r="V300" s="375" t="str">
        <f t="shared" si="86"/>
        <v/>
      </c>
      <c r="X300" t="str">
        <f>IF(AF300&lt;&gt;"",MAX(X$3:X299)+1,"")</f>
        <v/>
      </c>
      <c r="Y300" t="str">
        <f>IF(AG300&lt;&gt;"",MAX(Y$3:Y299)+1,"")</f>
        <v/>
      </c>
      <c r="Z300" t="str">
        <f>IF(AH300&lt;&gt;"",MAX(Z$3:Z299)+1,"")</f>
        <v/>
      </c>
      <c r="AA300" t="str">
        <f>IF(AI300&lt;&gt;"",MAX(AA$3:AA299)+1,"")</f>
        <v/>
      </c>
      <c r="AB300" t="str">
        <f>IF(AJ300&lt;&gt;"",MAX(AB$3:AB299)+1,"")</f>
        <v/>
      </c>
      <c r="AC300" t="str">
        <f>IF(AK300&lt;&gt;"",MAX(AC$3:AC299)+1,"")</f>
        <v/>
      </c>
      <c r="AD300" t="str">
        <f>IF(AL300&lt;&gt;"",MAX(AD$3:AD299)+1,"")</f>
        <v/>
      </c>
      <c r="AF300" t="str">
        <f>IF(B300="","",IF(COUNTIF(AF$3:$AI299,B300)=0,B300,""))</f>
        <v/>
      </c>
      <c r="AG300" t="str">
        <f>IF(C300&lt;&gt;"",IF(B300="","",IF($B300='Determinazione classe'!$D$55,IF(COUNTIF(AG$3:$AG299,$C300)=0,$C300,""),"")),"")</f>
        <v/>
      </c>
      <c r="AH300" t="str">
        <f>IF(D300&lt;&gt;"",IF(B300="","",IF(AND($B300='Determinazione classe'!$D$55,$C300='Determinazione classe'!$D$56),IF(COUNTIF(AH$3:AH299,$D300)=0,$D300,""),"")),"")</f>
        <v/>
      </c>
      <c r="AI300" t="str">
        <f>IF(E300&lt;&gt;"",IF(B300="","",IF(AND($B300='Determinazione classe'!$D$55,$C300='Determinazione classe'!$D$56,$D300='Determinazione classe'!$D$57),IF(COUNTIF(AI$3:AI299,$E300)=0,$E300,""),"")),"")</f>
        <v/>
      </c>
      <c r="AJ300" t="str">
        <f>IF(F300&lt;&gt;"",IF(B300="","",IF(AND($B300='Determinazione classe'!$D$55,$C300='Determinazione classe'!$D$56,$D300='Determinazione classe'!$D$57,$E300='Determinazione classe'!$D$58),IF(COUNTIF(AJ$3:AJ299,$F300)=0,$F300,""),"")),"")</f>
        <v/>
      </c>
      <c r="AK300" t="str">
        <f>IF(G300&lt;&gt;"",IF(B300="","",IF(AND($B300='Determinazione classe'!$D$55,$C300='Determinazione classe'!$D$56,$D300='Determinazione classe'!$D$57,$E300='Determinazione classe'!$D$58,$F300='Determinazione classe'!$D$59),IF(COUNTIF(AK$3:AK299,$G300)=0,$G300,""),"")),"")</f>
        <v/>
      </c>
      <c r="AL300" t="str">
        <f>IF(H300&lt;&gt;"",IF(B300="","",IF(AND($B300='Determinazione classe'!$D$55,$C300='Determinazione classe'!$D$56,$D300='Determinazione classe'!$D$57,$E300='Determinazione classe'!$D$58,$F300='Determinazione classe'!$D$59,$G300='Determinazione classe'!$D$60),IF(COUNTIF(AL$3:AL299,$H300)=0,$H300,""),"")),"")</f>
        <v/>
      </c>
      <c r="AR300">
        <f t="shared" si="96"/>
        <v>298</v>
      </c>
      <c r="AS300" s="375" t="str">
        <f t="shared" si="87"/>
        <v/>
      </c>
      <c r="AT300" s="375" t="str">
        <f t="shared" si="88"/>
        <v/>
      </c>
      <c r="AU300" s="375" t="str">
        <f t="shared" si="89"/>
        <v/>
      </c>
      <c r="AV300" s="375" t="str">
        <f t="shared" si="90"/>
        <v/>
      </c>
      <c r="AW300" s="375" t="str">
        <f t="shared" si="91"/>
        <v/>
      </c>
      <c r="AX300" s="375" t="str">
        <f t="shared" si="92"/>
        <v/>
      </c>
      <c r="AY300" s="375" t="str">
        <f t="shared" si="93"/>
        <v/>
      </c>
      <c r="BC300" t="str">
        <f>IF(BK300&lt;&gt;"",MAX(BC$3:BC299)+1,"")</f>
        <v/>
      </c>
      <c r="BD300" t="str">
        <f>IF(BL300&lt;&gt;"",MAX(BD$3:BD299)+1,"")</f>
        <v/>
      </c>
      <c r="BE300" t="str">
        <f>IF(BM300&lt;&gt;"",MAX(BE$3:BE299)+1,"")</f>
        <v/>
      </c>
      <c r="BF300" t="str">
        <f>IF(BN300&lt;&gt;"",MAX(BF$3:BF299)+1,"")</f>
        <v/>
      </c>
      <c r="BG300" t="str">
        <f>IF(BO300&lt;&gt;"",MAX(BG$3:BG299)+1,"")</f>
        <v/>
      </c>
      <c r="BH300" t="str">
        <f>IF(BP300&lt;&gt;"",MAX(BH$3:BH299)+1,"")</f>
        <v/>
      </c>
      <c r="BI300" t="str">
        <f>IF(BQ300&lt;&gt;"",MAX(BI$3:BI299)+1,"")</f>
        <v/>
      </c>
      <c r="BK300" t="str">
        <f>IF(B300&lt;&gt;"",IF(COUNTIF(BK$3:BK299,B300)&gt;0,"",B300),"")</f>
        <v/>
      </c>
      <c r="BL300" t="str">
        <f>IF(C300&lt;&gt;"",IF(COUNTIF(BL$3:BL299,C300)&gt;0,"",C300),"")</f>
        <v/>
      </c>
      <c r="BM300" t="str">
        <f>IF(D300&lt;&gt;"",IF(COUNTIF(BM$3:BM299,D300)&gt;0,"",D300),"")</f>
        <v/>
      </c>
      <c r="BN300" t="str">
        <f>IF(E300&lt;&gt;"",IF(COUNTIF(BN$3:BN299,E300)&gt;0,"",E300),"")</f>
        <v/>
      </c>
      <c r="BO300" t="str">
        <f>IF(F300&lt;&gt;"",IF(COUNTIF(BO$3:BO299,F300)&gt;0,"",F300),"")</f>
        <v/>
      </c>
      <c r="BP300" t="str">
        <f>IF(G300&lt;&gt;"",IF(COUNTIF(BP$3:BP299,G300)&gt;0,"",G300),"")</f>
        <v/>
      </c>
      <c r="BQ300" t="str">
        <f>IF(H300&lt;&gt;"",IF(COUNTIF(BQ$3:BQ299,H300)&gt;0,"",H300),"")</f>
        <v/>
      </c>
    </row>
    <row r="301" spans="1:69" x14ac:dyDescent="0.2">
      <c r="A301" s="342" t="str">
        <f t="shared" si="97"/>
        <v/>
      </c>
      <c r="B301" s="345"/>
      <c r="C301" s="345"/>
      <c r="D301" s="345"/>
      <c r="E301" s="345"/>
      <c r="F301" s="345"/>
      <c r="G301" s="345"/>
      <c r="H301" s="345"/>
      <c r="I301" s="533"/>
      <c r="J301" s="516"/>
      <c r="K301" s="516"/>
      <c r="L301" s="531"/>
      <c r="M301" s="534"/>
      <c r="O301">
        <f t="shared" si="94"/>
        <v>299</v>
      </c>
      <c r="P301" s="375" t="str">
        <f t="shared" si="95"/>
        <v/>
      </c>
      <c r="Q301" s="375" t="str">
        <f t="shared" si="81"/>
        <v/>
      </c>
      <c r="R301" s="375" t="str">
        <f t="shared" si="82"/>
        <v/>
      </c>
      <c r="S301" s="375" t="str">
        <f t="shared" si="83"/>
        <v/>
      </c>
      <c r="T301" s="375" t="str">
        <f t="shared" si="84"/>
        <v/>
      </c>
      <c r="U301" s="375" t="str">
        <f t="shared" si="85"/>
        <v/>
      </c>
      <c r="V301" s="375" t="str">
        <f t="shared" si="86"/>
        <v/>
      </c>
      <c r="X301" t="str">
        <f>IF(AF301&lt;&gt;"",MAX(X$3:X300)+1,"")</f>
        <v/>
      </c>
      <c r="Y301" t="str">
        <f>IF(AG301&lt;&gt;"",MAX(Y$3:Y300)+1,"")</f>
        <v/>
      </c>
      <c r="Z301" t="str">
        <f>IF(AH301&lt;&gt;"",MAX(Z$3:Z300)+1,"")</f>
        <v/>
      </c>
      <c r="AA301" t="str">
        <f>IF(AI301&lt;&gt;"",MAX(AA$3:AA300)+1,"")</f>
        <v/>
      </c>
      <c r="AB301" t="str">
        <f>IF(AJ301&lt;&gt;"",MAX(AB$3:AB300)+1,"")</f>
        <v/>
      </c>
      <c r="AC301" t="str">
        <f>IF(AK301&lt;&gt;"",MAX(AC$3:AC300)+1,"")</f>
        <v/>
      </c>
      <c r="AD301" t="str">
        <f>IF(AL301&lt;&gt;"",MAX(AD$3:AD300)+1,"")</f>
        <v/>
      </c>
      <c r="AF301" t="str">
        <f>IF(B301="","",IF(COUNTIF(AF$3:$AI300,B301)=0,B301,""))</f>
        <v/>
      </c>
      <c r="AG301" t="str">
        <f>IF(C301&lt;&gt;"",IF(B301="","",IF($B301='Determinazione classe'!$D$55,IF(COUNTIF(AG$3:$AG300,$C301)=0,$C301,""),"")),"")</f>
        <v/>
      </c>
      <c r="AH301" t="str">
        <f>IF(D301&lt;&gt;"",IF(B301="","",IF(AND($B301='Determinazione classe'!$D$55,$C301='Determinazione classe'!$D$56),IF(COUNTIF(AH$3:AH300,$D301)=0,$D301,""),"")),"")</f>
        <v/>
      </c>
      <c r="AI301" t="str">
        <f>IF(E301&lt;&gt;"",IF(B301="","",IF(AND($B301='Determinazione classe'!$D$55,$C301='Determinazione classe'!$D$56,$D301='Determinazione classe'!$D$57),IF(COUNTIF(AI$3:AI300,$E301)=0,$E301,""),"")),"")</f>
        <v/>
      </c>
      <c r="AJ301" t="str">
        <f>IF(F301&lt;&gt;"",IF(B301="","",IF(AND($B301='Determinazione classe'!$D$55,$C301='Determinazione classe'!$D$56,$D301='Determinazione classe'!$D$57,$E301='Determinazione classe'!$D$58),IF(COUNTIF(AJ$3:AJ300,$F301)=0,$F301,""),"")),"")</f>
        <v/>
      </c>
      <c r="AK301" t="str">
        <f>IF(G301&lt;&gt;"",IF(B301="","",IF(AND($B301='Determinazione classe'!$D$55,$C301='Determinazione classe'!$D$56,$D301='Determinazione classe'!$D$57,$E301='Determinazione classe'!$D$58,$F301='Determinazione classe'!$D$59),IF(COUNTIF(AK$3:AK300,$G301)=0,$G301,""),"")),"")</f>
        <v/>
      </c>
      <c r="AL301" t="str">
        <f>IF(H301&lt;&gt;"",IF(B301="","",IF(AND($B301='Determinazione classe'!$D$55,$C301='Determinazione classe'!$D$56,$D301='Determinazione classe'!$D$57,$E301='Determinazione classe'!$D$58,$F301='Determinazione classe'!$D$59,$G301='Determinazione classe'!$D$60),IF(COUNTIF(AL$3:AL300,$H301)=0,$H301,""),"")),"")</f>
        <v/>
      </c>
      <c r="AR301">
        <f t="shared" si="96"/>
        <v>299</v>
      </c>
      <c r="AS301" s="375" t="str">
        <f t="shared" si="87"/>
        <v/>
      </c>
      <c r="AT301" s="375" t="str">
        <f t="shared" si="88"/>
        <v/>
      </c>
      <c r="AU301" s="375" t="str">
        <f t="shared" si="89"/>
        <v/>
      </c>
      <c r="AV301" s="375" t="str">
        <f t="shared" si="90"/>
        <v/>
      </c>
      <c r="AW301" s="375" t="str">
        <f t="shared" si="91"/>
        <v/>
      </c>
      <c r="AX301" s="375" t="str">
        <f t="shared" si="92"/>
        <v/>
      </c>
      <c r="AY301" s="375" t="str">
        <f t="shared" si="93"/>
        <v/>
      </c>
      <c r="BC301" t="str">
        <f>IF(BK301&lt;&gt;"",MAX(BC$3:BC300)+1,"")</f>
        <v/>
      </c>
      <c r="BD301" t="str">
        <f>IF(BL301&lt;&gt;"",MAX(BD$3:BD300)+1,"")</f>
        <v/>
      </c>
      <c r="BE301" t="str">
        <f>IF(BM301&lt;&gt;"",MAX(BE$3:BE300)+1,"")</f>
        <v/>
      </c>
      <c r="BF301" t="str">
        <f>IF(BN301&lt;&gt;"",MAX(BF$3:BF300)+1,"")</f>
        <v/>
      </c>
      <c r="BG301" t="str">
        <f>IF(BO301&lt;&gt;"",MAX(BG$3:BG300)+1,"")</f>
        <v/>
      </c>
      <c r="BH301" t="str">
        <f>IF(BP301&lt;&gt;"",MAX(BH$3:BH300)+1,"")</f>
        <v/>
      </c>
      <c r="BI301" t="str">
        <f>IF(BQ301&lt;&gt;"",MAX(BI$3:BI300)+1,"")</f>
        <v/>
      </c>
      <c r="BK301" t="str">
        <f>IF(B301&lt;&gt;"",IF(COUNTIF(BK$3:BK300,B301)&gt;0,"",B301),"")</f>
        <v/>
      </c>
      <c r="BL301" t="str">
        <f>IF(C301&lt;&gt;"",IF(COUNTIF(BL$3:BL300,C301)&gt;0,"",C301),"")</f>
        <v/>
      </c>
      <c r="BM301" t="str">
        <f>IF(D301&lt;&gt;"",IF(COUNTIF(BM$3:BM300,D301)&gt;0,"",D301),"")</f>
        <v/>
      </c>
      <c r="BN301" t="str">
        <f>IF(E301&lt;&gt;"",IF(COUNTIF(BN$3:BN300,E301)&gt;0,"",E301),"")</f>
        <v/>
      </c>
      <c r="BO301" t="str">
        <f>IF(F301&lt;&gt;"",IF(COUNTIF(BO$3:BO300,F301)&gt;0,"",F301),"")</f>
        <v/>
      </c>
      <c r="BP301" t="str">
        <f>IF(G301&lt;&gt;"",IF(COUNTIF(BP$3:BP300,G301)&gt;0,"",G301),"")</f>
        <v/>
      </c>
      <c r="BQ301" t="str">
        <f>IF(H301&lt;&gt;"",IF(COUNTIF(BQ$3:BQ300,H301)&gt;0,"",H301),"")</f>
        <v/>
      </c>
    </row>
    <row r="302" spans="1:69" x14ac:dyDescent="0.2">
      <c r="A302" s="342" t="str">
        <f t="shared" si="97"/>
        <v/>
      </c>
      <c r="B302" s="345"/>
      <c r="C302" s="345"/>
      <c r="D302" s="345"/>
      <c r="E302" s="345"/>
      <c r="F302" s="345"/>
      <c r="G302" s="345"/>
      <c r="H302" s="345"/>
      <c r="I302" s="533"/>
      <c r="J302" s="516"/>
      <c r="K302" s="516"/>
      <c r="L302" s="531"/>
      <c r="M302" s="534"/>
      <c r="O302">
        <f t="shared" si="94"/>
        <v>300</v>
      </c>
      <c r="P302" s="375" t="str">
        <f t="shared" si="95"/>
        <v/>
      </c>
      <c r="Q302" s="375" t="str">
        <f t="shared" si="81"/>
        <v/>
      </c>
      <c r="R302" s="375" t="str">
        <f t="shared" si="82"/>
        <v/>
      </c>
      <c r="S302" s="375" t="str">
        <f t="shared" si="83"/>
        <v/>
      </c>
      <c r="T302" s="375" t="str">
        <f t="shared" si="84"/>
        <v/>
      </c>
      <c r="U302" s="375" t="str">
        <f t="shared" si="85"/>
        <v/>
      </c>
      <c r="V302" s="375" t="str">
        <f t="shared" si="86"/>
        <v/>
      </c>
      <c r="X302" t="str">
        <f>IF(AF302&lt;&gt;"",MAX(X$3:X301)+1,"")</f>
        <v/>
      </c>
      <c r="Y302" t="str">
        <f>IF(AG302&lt;&gt;"",MAX(Y$3:Y301)+1,"")</f>
        <v/>
      </c>
      <c r="Z302" t="str">
        <f>IF(AH302&lt;&gt;"",MAX(Z$3:Z301)+1,"")</f>
        <v/>
      </c>
      <c r="AA302" t="str">
        <f>IF(AI302&lt;&gt;"",MAX(AA$3:AA301)+1,"")</f>
        <v/>
      </c>
      <c r="AB302" t="str">
        <f>IF(AJ302&lt;&gt;"",MAX(AB$3:AB301)+1,"")</f>
        <v/>
      </c>
      <c r="AC302" t="str">
        <f>IF(AK302&lt;&gt;"",MAX(AC$3:AC301)+1,"")</f>
        <v/>
      </c>
      <c r="AD302" t="str">
        <f>IF(AL302&lt;&gt;"",MAX(AD$3:AD301)+1,"")</f>
        <v/>
      </c>
      <c r="AF302" t="str">
        <f>IF(B302="","",IF(COUNTIF(AF$3:$AI301,B302)=0,B302,""))</f>
        <v/>
      </c>
      <c r="AG302" t="str">
        <f>IF(C302&lt;&gt;"",IF(B302="","",IF($B302='Determinazione classe'!$D$55,IF(COUNTIF(AG$3:$AG301,$C302)=0,$C302,""),"")),"")</f>
        <v/>
      </c>
      <c r="AH302" t="str">
        <f>IF(D302&lt;&gt;"",IF(B302="","",IF(AND($B302='Determinazione classe'!$D$55,$C302='Determinazione classe'!$D$56),IF(COUNTIF(AH$3:AH301,$D302)=0,$D302,""),"")),"")</f>
        <v/>
      </c>
      <c r="AI302" t="str">
        <f>IF(E302&lt;&gt;"",IF(B302="","",IF(AND($B302='Determinazione classe'!$D$55,$C302='Determinazione classe'!$D$56,$D302='Determinazione classe'!$D$57),IF(COUNTIF(AI$3:AI301,$E302)=0,$E302,""),"")),"")</f>
        <v/>
      </c>
      <c r="AJ302" t="str">
        <f>IF(F302&lt;&gt;"",IF(B302="","",IF(AND($B302='Determinazione classe'!$D$55,$C302='Determinazione classe'!$D$56,$D302='Determinazione classe'!$D$57,$E302='Determinazione classe'!$D$58),IF(COUNTIF(AJ$3:AJ301,$F302)=0,$F302,""),"")),"")</f>
        <v/>
      </c>
      <c r="AK302" t="str">
        <f>IF(G302&lt;&gt;"",IF(B302="","",IF(AND($B302='Determinazione classe'!$D$55,$C302='Determinazione classe'!$D$56,$D302='Determinazione classe'!$D$57,$E302='Determinazione classe'!$D$58,$F302='Determinazione classe'!$D$59),IF(COUNTIF(AK$3:AK301,$G302)=0,$G302,""),"")),"")</f>
        <v/>
      </c>
      <c r="AL302" t="str">
        <f>IF(H302&lt;&gt;"",IF(B302="","",IF(AND($B302='Determinazione classe'!$D$55,$C302='Determinazione classe'!$D$56,$D302='Determinazione classe'!$D$57,$E302='Determinazione classe'!$D$58,$F302='Determinazione classe'!$D$59,$G302='Determinazione classe'!$D$60),IF(COUNTIF(AL$3:AL301,$H302)=0,$H302,""),"")),"")</f>
        <v/>
      </c>
      <c r="AR302">
        <f t="shared" si="96"/>
        <v>300</v>
      </c>
      <c r="AS302" s="375" t="str">
        <f t="shared" si="87"/>
        <v/>
      </c>
      <c r="AT302" s="375" t="str">
        <f t="shared" si="88"/>
        <v/>
      </c>
      <c r="AU302" s="375" t="str">
        <f t="shared" si="89"/>
        <v/>
      </c>
      <c r="AV302" s="375" t="str">
        <f t="shared" si="90"/>
        <v/>
      </c>
      <c r="AW302" s="375" t="str">
        <f t="shared" si="91"/>
        <v/>
      </c>
      <c r="AX302" s="375" t="str">
        <f t="shared" si="92"/>
        <v/>
      </c>
      <c r="AY302" s="375" t="str">
        <f t="shared" si="93"/>
        <v/>
      </c>
      <c r="BC302" t="str">
        <f>IF(BK302&lt;&gt;"",MAX(BC$3:BC301)+1,"")</f>
        <v/>
      </c>
      <c r="BD302" t="str">
        <f>IF(BL302&lt;&gt;"",MAX(BD$3:BD301)+1,"")</f>
        <v/>
      </c>
      <c r="BE302" t="str">
        <f>IF(BM302&lt;&gt;"",MAX(BE$3:BE301)+1,"")</f>
        <v/>
      </c>
      <c r="BF302" t="str">
        <f>IF(BN302&lt;&gt;"",MAX(BF$3:BF301)+1,"")</f>
        <v/>
      </c>
      <c r="BG302" t="str">
        <f>IF(BO302&lt;&gt;"",MAX(BG$3:BG301)+1,"")</f>
        <v/>
      </c>
      <c r="BH302" t="str">
        <f>IF(BP302&lt;&gt;"",MAX(BH$3:BH301)+1,"")</f>
        <v/>
      </c>
      <c r="BI302" t="str">
        <f>IF(BQ302&lt;&gt;"",MAX(BI$3:BI301)+1,"")</f>
        <v/>
      </c>
      <c r="BK302" t="str">
        <f>IF(B302&lt;&gt;"",IF(COUNTIF(BK$3:BK301,B302)&gt;0,"",B302),"")</f>
        <v/>
      </c>
      <c r="BL302" t="str">
        <f>IF(C302&lt;&gt;"",IF(COUNTIF(BL$3:BL301,C302)&gt;0,"",C302),"")</f>
        <v/>
      </c>
      <c r="BM302" t="str">
        <f>IF(D302&lt;&gt;"",IF(COUNTIF(BM$3:BM301,D302)&gt;0,"",D302),"")</f>
        <v/>
      </c>
      <c r="BN302" t="str">
        <f>IF(E302&lt;&gt;"",IF(COUNTIF(BN$3:BN301,E302)&gt;0,"",E302),"")</f>
        <v/>
      </c>
      <c r="BO302" t="str">
        <f>IF(F302&lt;&gt;"",IF(COUNTIF(BO$3:BO301,F302)&gt;0,"",F302),"")</f>
        <v/>
      </c>
      <c r="BP302" t="str">
        <f>IF(G302&lt;&gt;"",IF(COUNTIF(BP$3:BP301,G302)&gt;0,"",G302),"")</f>
        <v/>
      </c>
      <c r="BQ302" t="str">
        <f>IF(H302&lt;&gt;"",IF(COUNTIF(BQ$3:BQ301,H302)&gt;0,"",H302),"")</f>
        <v/>
      </c>
    </row>
    <row r="303" spans="1:69" x14ac:dyDescent="0.2">
      <c r="A303" s="342" t="str">
        <f t="shared" si="97"/>
        <v/>
      </c>
      <c r="B303" s="345"/>
      <c r="C303" s="345"/>
      <c r="D303" s="345"/>
      <c r="E303" s="345"/>
      <c r="F303" s="345"/>
      <c r="G303" s="345"/>
      <c r="H303" s="345"/>
      <c r="I303" s="533"/>
      <c r="J303" s="516"/>
      <c r="K303" s="516"/>
      <c r="L303" s="531"/>
      <c r="M303" s="534"/>
      <c r="O303">
        <f t="shared" si="94"/>
        <v>301</v>
      </c>
      <c r="P303" s="375" t="str">
        <f t="shared" si="95"/>
        <v/>
      </c>
      <c r="Q303" s="375" t="str">
        <f t="shared" si="81"/>
        <v/>
      </c>
      <c r="R303" s="375" t="str">
        <f t="shared" si="82"/>
        <v/>
      </c>
      <c r="S303" s="375" t="str">
        <f t="shared" si="83"/>
        <v/>
      </c>
      <c r="T303" s="375" t="str">
        <f t="shared" si="84"/>
        <v/>
      </c>
      <c r="U303" s="375" t="str">
        <f t="shared" si="85"/>
        <v/>
      </c>
      <c r="V303" s="375" t="str">
        <f t="shared" si="86"/>
        <v/>
      </c>
      <c r="X303" t="str">
        <f>IF(AF303&lt;&gt;"",MAX(X$3:X302)+1,"")</f>
        <v/>
      </c>
      <c r="Y303" t="str">
        <f>IF(AG303&lt;&gt;"",MAX(Y$3:Y302)+1,"")</f>
        <v/>
      </c>
      <c r="Z303" t="str">
        <f>IF(AH303&lt;&gt;"",MAX(Z$3:Z302)+1,"")</f>
        <v/>
      </c>
      <c r="AA303" t="str">
        <f>IF(AI303&lt;&gt;"",MAX(AA$3:AA302)+1,"")</f>
        <v/>
      </c>
      <c r="AB303" t="str">
        <f>IF(AJ303&lt;&gt;"",MAX(AB$3:AB302)+1,"")</f>
        <v/>
      </c>
      <c r="AC303" t="str">
        <f>IF(AK303&lt;&gt;"",MAX(AC$3:AC302)+1,"")</f>
        <v/>
      </c>
      <c r="AD303" t="str">
        <f>IF(AL303&lt;&gt;"",MAX(AD$3:AD302)+1,"")</f>
        <v/>
      </c>
      <c r="AF303" t="str">
        <f>IF(B303="","",IF(COUNTIF(AF$3:$AI302,B303)=0,B303,""))</f>
        <v/>
      </c>
      <c r="AG303" t="str">
        <f>IF(C303&lt;&gt;"",IF(B303="","",IF($B303='Determinazione classe'!$D$55,IF(COUNTIF(AG$3:$AG302,$C303)=0,$C303,""),"")),"")</f>
        <v/>
      </c>
      <c r="AH303" t="str">
        <f>IF(D303&lt;&gt;"",IF(B303="","",IF(AND($B303='Determinazione classe'!$D$55,$C303='Determinazione classe'!$D$56),IF(COUNTIF(AH$3:AH302,$D303)=0,$D303,""),"")),"")</f>
        <v/>
      </c>
      <c r="AI303" t="str">
        <f>IF(E303&lt;&gt;"",IF(B303="","",IF(AND($B303='Determinazione classe'!$D$55,$C303='Determinazione classe'!$D$56,$D303='Determinazione classe'!$D$57),IF(COUNTIF(AI$3:AI302,$E303)=0,$E303,""),"")),"")</f>
        <v/>
      </c>
      <c r="AJ303" t="str">
        <f>IF(F303&lt;&gt;"",IF(B303="","",IF(AND($B303='Determinazione classe'!$D$55,$C303='Determinazione classe'!$D$56,$D303='Determinazione classe'!$D$57,$E303='Determinazione classe'!$D$58),IF(COUNTIF(AJ$3:AJ302,$F303)=0,$F303,""),"")),"")</f>
        <v/>
      </c>
      <c r="AK303" t="str">
        <f>IF(G303&lt;&gt;"",IF(B303="","",IF(AND($B303='Determinazione classe'!$D$55,$C303='Determinazione classe'!$D$56,$D303='Determinazione classe'!$D$57,$E303='Determinazione classe'!$D$58,$F303='Determinazione classe'!$D$59),IF(COUNTIF(AK$3:AK302,$G303)=0,$G303,""),"")),"")</f>
        <v/>
      </c>
      <c r="AL303" t="str">
        <f>IF(H303&lt;&gt;"",IF(B303="","",IF(AND($B303='Determinazione classe'!$D$55,$C303='Determinazione classe'!$D$56,$D303='Determinazione classe'!$D$57,$E303='Determinazione classe'!$D$58,$F303='Determinazione classe'!$D$59,$G303='Determinazione classe'!$D$60),IF(COUNTIF(AL$3:AL302,$H303)=0,$H303,""),"")),"")</f>
        <v/>
      </c>
      <c r="AR303">
        <f t="shared" si="96"/>
        <v>301</v>
      </c>
      <c r="AS303" s="375" t="str">
        <f t="shared" si="87"/>
        <v/>
      </c>
      <c r="AT303" s="375" t="str">
        <f t="shared" si="88"/>
        <v/>
      </c>
      <c r="AU303" s="375" t="str">
        <f t="shared" si="89"/>
        <v/>
      </c>
      <c r="AV303" s="375" t="str">
        <f t="shared" si="90"/>
        <v/>
      </c>
      <c r="AW303" s="375" t="str">
        <f t="shared" si="91"/>
        <v/>
      </c>
      <c r="AX303" s="375" t="str">
        <f t="shared" si="92"/>
        <v/>
      </c>
      <c r="AY303" s="375" t="str">
        <f t="shared" si="93"/>
        <v/>
      </c>
      <c r="BC303" t="str">
        <f>IF(BK303&lt;&gt;"",MAX(BC$3:BC302)+1,"")</f>
        <v/>
      </c>
      <c r="BD303" t="str">
        <f>IF(BL303&lt;&gt;"",MAX(BD$3:BD302)+1,"")</f>
        <v/>
      </c>
      <c r="BE303" t="str">
        <f>IF(BM303&lt;&gt;"",MAX(BE$3:BE302)+1,"")</f>
        <v/>
      </c>
      <c r="BF303" t="str">
        <f>IF(BN303&lt;&gt;"",MAX(BF$3:BF302)+1,"")</f>
        <v/>
      </c>
      <c r="BG303" t="str">
        <f>IF(BO303&lt;&gt;"",MAX(BG$3:BG302)+1,"")</f>
        <v/>
      </c>
      <c r="BH303" t="str">
        <f>IF(BP303&lt;&gt;"",MAX(BH$3:BH302)+1,"")</f>
        <v/>
      </c>
      <c r="BI303" t="str">
        <f>IF(BQ303&lt;&gt;"",MAX(BI$3:BI302)+1,"")</f>
        <v/>
      </c>
      <c r="BK303" t="str">
        <f>IF(B303&lt;&gt;"",IF(COUNTIF(BK$3:BK302,B303)&gt;0,"",B303),"")</f>
        <v/>
      </c>
      <c r="BL303" t="str">
        <f>IF(C303&lt;&gt;"",IF(COUNTIF(BL$3:BL302,C303)&gt;0,"",C303),"")</f>
        <v/>
      </c>
      <c r="BM303" t="str">
        <f>IF(D303&lt;&gt;"",IF(COUNTIF(BM$3:BM302,D303)&gt;0,"",D303),"")</f>
        <v/>
      </c>
      <c r="BN303" t="str">
        <f>IF(E303&lt;&gt;"",IF(COUNTIF(BN$3:BN302,E303)&gt;0,"",E303),"")</f>
        <v/>
      </c>
      <c r="BO303" t="str">
        <f>IF(F303&lt;&gt;"",IF(COUNTIF(BO$3:BO302,F303)&gt;0,"",F303),"")</f>
        <v/>
      </c>
      <c r="BP303" t="str">
        <f>IF(G303&lt;&gt;"",IF(COUNTIF(BP$3:BP302,G303)&gt;0,"",G303),"")</f>
        <v/>
      </c>
      <c r="BQ303" t="str">
        <f>IF(H303&lt;&gt;"",IF(COUNTIF(BQ$3:BQ302,H303)&gt;0,"",H303),"")</f>
        <v/>
      </c>
    </row>
    <row r="304" spans="1:69" x14ac:dyDescent="0.2">
      <c r="A304" s="342" t="str">
        <f t="shared" si="97"/>
        <v/>
      </c>
      <c r="B304" s="345"/>
      <c r="C304" s="345"/>
      <c r="D304" s="345"/>
      <c r="E304" s="345"/>
      <c r="F304" s="345"/>
      <c r="G304" s="345"/>
      <c r="H304" s="345"/>
      <c r="I304" s="533"/>
      <c r="J304" s="516"/>
      <c r="K304" s="516"/>
      <c r="L304" s="531"/>
      <c r="M304" s="534"/>
      <c r="O304">
        <f t="shared" si="94"/>
        <v>302</v>
      </c>
      <c r="P304" s="375" t="str">
        <f t="shared" si="95"/>
        <v/>
      </c>
      <c r="Q304" s="375" t="str">
        <f t="shared" si="81"/>
        <v/>
      </c>
      <c r="R304" s="375" t="str">
        <f t="shared" si="82"/>
        <v/>
      </c>
      <c r="S304" s="375" t="str">
        <f t="shared" si="83"/>
        <v/>
      </c>
      <c r="T304" s="375" t="str">
        <f t="shared" si="84"/>
        <v/>
      </c>
      <c r="U304" s="375" t="str">
        <f t="shared" si="85"/>
        <v/>
      </c>
      <c r="V304" s="375" t="str">
        <f t="shared" si="86"/>
        <v/>
      </c>
      <c r="X304" t="str">
        <f>IF(AF304&lt;&gt;"",MAX(X$3:X303)+1,"")</f>
        <v/>
      </c>
      <c r="Y304" t="str">
        <f>IF(AG304&lt;&gt;"",MAX(Y$3:Y303)+1,"")</f>
        <v/>
      </c>
      <c r="Z304" t="str">
        <f>IF(AH304&lt;&gt;"",MAX(Z$3:Z303)+1,"")</f>
        <v/>
      </c>
      <c r="AA304" t="str">
        <f>IF(AI304&lt;&gt;"",MAX(AA$3:AA303)+1,"")</f>
        <v/>
      </c>
      <c r="AB304" t="str">
        <f>IF(AJ304&lt;&gt;"",MAX(AB$3:AB303)+1,"")</f>
        <v/>
      </c>
      <c r="AC304" t="str">
        <f>IF(AK304&lt;&gt;"",MAX(AC$3:AC303)+1,"")</f>
        <v/>
      </c>
      <c r="AD304" t="str">
        <f>IF(AL304&lt;&gt;"",MAX(AD$3:AD303)+1,"")</f>
        <v/>
      </c>
      <c r="AF304" t="str">
        <f>IF(B304="","",IF(COUNTIF(AF$3:$AI303,B304)=0,B304,""))</f>
        <v/>
      </c>
      <c r="AG304" t="str">
        <f>IF(C304&lt;&gt;"",IF(B304="","",IF($B304='Determinazione classe'!$D$55,IF(COUNTIF(AG$3:$AG303,$C304)=0,$C304,""),"")),"")</f>
        <v/>
      </c>
      <c r="AH304" t="str">
        <f>IF(D304&lt;&gt;"",IF(B304="","",IF(AND($B304='Determinazione classe'!$D$55,$C304='Determinazione classe'!$D$56),IF(COUNTIF(AH$3:AH303,$D304)=0,$D304,""),"")),"")</f>
        <v/>
      </c>
      <c r="AI304" t="str">
        <f>IF(E304&lt;&gt;"",IF(B304="","",IF(AND($B304='Determinazione classe'!$D$55,$C304='Determinazione classe'!$D$56,$D304='Determinazione classe'!$D$57),IF(COUNTIF(AI$3:AI303,$E304)=0,$E304,""),"")),"")</f>
        <v/>
      </c>
      <c r="AJ304" t="str">
        <f>IF(F304&lt;&gt;"",IF(B304="","",IF(AND($B304='Determinazione classe'!$D$55,$C304='Determinazione classe'!$D$56,$D304='Determinazione classe'!$D$57,$E304='Determinazione classe'!$D$58),IF(COUNTIF(AJ$3:AJ303,$F304)=0,$F304,""),"")),"")</f>
        <v/>
      </c>
      <c r="AK304" t="str">
        <f>IF(G304&lt;&gt;"",IF(B304="","",IF(AND($B304='Determinazione classe'!$D$55,$C304='Determinazione classe'!$D$56,$D304='Determinazione classe'!$D$57,$E304='Determinazione classe'!$D$58,$F304='Determinazione classe'!$D$59),IF(COUNTIF(AK$3:AK303,$G304)=0,$G304,""),"")),"")</f>
        <v/>
      </c>
      <c r="AL304" t="str">
        <f>IF(H304&lt;&gt;"",IF(B304="","",IF(AND($B304='Determinazione classe'!$D$55,$C304='Determinazione classe'!$D$56,$D304='Determinazione classe'!$D$57,$E304='Determinazione classe'!$D$58,$F304='Determinazione classe'!$D$59,$G304='Determinazione classe'!$D$60),IF(COUNTIF(AL$3:AL303,$H304)=0,$H304,""),"")),"")</f>
        <v/>
      </c>
      <c r="AR304">
        <f t="shared" si="96"/>
        <v>302</v>
      </c>
      <c r="AS304" s="375" t="str">
        <f t="shared" si="87"/>
        <v/>
      </c>
      <c r="AT304" s="375" t="str">
        <f t="shared" si="88"/>
        <v/>
      </c>
      <c r="AU304" s="375" t="str">
        <f t="shared" si="89"/>
        <v/>
      </c>
      <c r="AV304" s="375" t="str">
        <f t="shared" si="90"/>
        <v/>
      </c>
      <c r="AW304" s="375" t="str">
        <f t="shared" si="91"/>
        <v/>
      </c>
      <c r="AX304" s="375" t="str">
        <f t="shared" si="92"/>
        <v/>
      </c>
      <c r="AY304" s="375" t="str">
        <f t="shared" si="93"/>
        <v/>
      </c>
      <c r="BC304" t="str">
        <f>IF(BK304&lt;&gt;"",MAX(BC$3:BC303)+1,"")</f>
        <v/>
      </c>
      <c r="BD304" t="str">
        <f>IF(BL304&lt;&gt;"",MAX(BD$3:BD303)+1,"")</f>
        <v/>
      </c>
      <c r="BE304" t="str">
        <f>IF(BM304&lt;&gt;"",MAX(BE$3:BE303)+1,"")</f>
        <v/>
      </c>
      <c r="BF304" t="str">
        <f>IF(BN304&lt;&gt;"",MAX(BF$3:BF303)+1,"")</f>
        <v/>
      </c>
      <c r="BG304" t="str">
        <f>IF(BO304&lt;&gt;"",MAX(BG$3:BG303)+1,"")</f>
        <v/>
      </c>
      <c r="BH304" t="str">
        <f>IF(BP304&lt;&gt;"",MAX(BH$3:BH303)+1,"")</f>
        <v/>
      </c>
      <c r="BI304" t="str">
        <f>IF(BQ304&lt;&gt;"",MAX(BI$3:BI303)+1,"")</f>
        <v/>
      </c>
      <c r="BK304" t="str">
        <f>IF(B304&lt;&gt;"",IF(COUNTIF(BK$3:BK303,B304)&gt;0,"",B304),"")</f>
        <v/>
      </c>
      <c r="BL304" t="str">
        <f>IF(C304&lt;&gt;"",IF(COUNTIF(BL$3:BL303,C304)&gt;0,"",C304),"")</f>
        <v/>
      </c>
      <c r="BM304" t="str">
        <f>IF(D304&lt;&gt;"",IF(COUNTIF(BM$3:BM303,D304)&gt;0,"",D304),"")</f>
        <v/>
      </c>
      <c r="BN304" t="str">
        <f>IF(E304&lt;&gt;"",IF(COUNTIF(BN$3:BN303,E304)&gt;0,"",E304),"")</f>
        <v/>
      </c>
      <c r="BO304" t="str">
        <f>IF(F304&lt;&gt;"",IF(COUNTIF(BO$3:BO303,F304)&gt;0,"",F304),"")</f>
        <v/>
      </c>
      <c r="BP304" t="str">
        <f>IF(G304&lt;&gt;"",IF(COUNTIF(BP$3:BP303,G304)&gt;0,"",G304),"")</f>
        <v/>
      </c>
      <c r="BQ304" t="str">
        <f>IF(H304&lt;&gt;"",IF(COUNTIF(BQ$3:BQ303,H304)&gt;0,"",H304),"")</f>
        <v/>
      </c>
    </row>
    <row r="305" spans="1:69" x14ac:dyDescent="0.2">
      <c r="A305" s="342" t="str">
        <f t="shared" si="97"/>
        <v/>
      </c>
      <c r="B305" s="345"/>
      <c r="C305" s="345"/>
      <c r="D305" s="345"/>
      <c r="E305" s="345"/>
      <c r="F305" s="345"/>
      <c r="G305" s="345"/>
      <c r="H305" s="345"/>
      <c r="I305" s="533"/>
      <c r="J305" s="516"/>
      <c r="K305" s="516"/>
      <c r="L305" s="531"/>
      <c r="M305" s="534"/>
      <c r="O305">
        <f t="shared" si="94"/>
        <v>303</v>
      </c>
      <c r="P305" s="375" t="str">
        <f t="shared" si="95"/>
        <v/>
      </c>
      <c r="Q305" s="375" t="str">
        <f t="shared" si="81"/>
        <v/>
      </c>
      <c r="R305" s="375" t="str">
        <f t="shared" si="82"/>
        <v/>
      </c>
      <c r="S305" s="375" t="str">
        <f t="shared" si="83"/>
        <v/>
      </c>
      <c r="T305" s="375" t="str">
        <f t="shared" si="84"/>
        <v/>
      </c>
      <c r="U305" s="375" t="str">
        <f t="shared" si="85"/>
        <v/>
      </c>
      <c r="V305" s="375" t="str">
        <f t="shared" si="86"/>
        <v/>
      </c>
      <c r="X305" t="str">
        <f>IF(AF305&lt;&gt;"",MAX(X$3:X304)+1,"")</f>
        <v/>
      </c>
      <c r="Y305" t="str">
        <f>IF(AG305&lt;&gt;"",MAX(Y$3:Y304)+1,"")</f>
        <v/>
      </c>
      <c r="Z305" t="str">
        <f>IF(AH305&lt;&gt;"",MAX(Z$3:Z304)+1,"")</f>
        <v/>
      </c>
      <c r="AA305" t="str">
        <f>IF(AI305&lt;&gt;"",MAX(AA$3:AA304)+1,"")</f>
        <v/>
      </c>
      <c r="AB305" t="str">
        <f>IF(AJ305&lt;&gt;"",MAX(AB$3:AB304)+1,"")</f>
        <v/>
      </c>
      <c r="AC305" t="str">
        <f>IF(AK305&lt;&gt;"",MAX(AC$3:AC304)+1,"")</f>
        <v/>
      </c>
      <c r="AD305" t="str">
        <f>IF(AL305&lt;&gt;"",MAX(AD$3:AD304)+1,"")</f>
        <v/>
      </c>
      <c r="AF305" t="str">
        <f>IF(B305="","",IF(COUNTIF(AF$3:$AI304,B305)=0,B305,""))</f>
        <v/>
      </c>
      <c r="AG305" t="str">
        <f>IF(C305&lt;&gt;"",IF(B305="","",IF($B305='Determinazione classe'!$D$55,IF(COUNTIF(AG$3:$AG304,$C305)=0,$C305,""),"")),"")</f>
        <v/>
      </c>
      <c r="AH305" t="str">
        <f>IF(D305&lt;&gt;"",IF(B305="","",IF(AND($B305='Determinazione classe'!$D$55,$C305='Determinazione classe'!$D$56),IF(COUNTIF(AH$3:AH304,$D305)=0,$D305,""),"")),"")</f>
        <v/>
      </c>
      <c r="AI305" t="str">
        <f>IF(E305&lt;&gt;"",IF(B305="","",IF(AND($B305='Determinazione classe'!$D$55,$C305='Determinazione classe'!$D$56,$D305='Determinazione classe'!$D$57),IF(COUNTIF(AI$3:AI304,$E305)=0,$E305,""),"")),"")</f>
        <v/>
      </c>
      <c r="AJ305" t="str">
        <f>IF(F305&lt;&gt;"",IF(B305="","",IF(AND($B305='Determinazione classe'!$D$55,$C305='Determinazione classe'!$D$56,$D305='Determinazione classe'!$D$57,$E305='Determinazione classe'!$D$58),IF(COUNTIF(AJ$3:AJ304,$F305)=0,$F305,""),"")),"")</f>
        <v/>
      </c>
      <c r="AK305" t="str">
        <f>IF(G305&lt;&gt;"",IF(B305="","",IF(AND($B305='Determinazione classe'!$D$55,$C305='Determinazione classe'!$D$56,$D305='Determinazione classe'!$D$57,$E305='Determinazione classe'!$D$58,$F305='Determinazione classe'!$D$59),IF(COUNTIF(AK$3:AK304,$G305)=0,$G305,""),"")),"")</f>
        <v/>
      </c>
      <c r="AL305" t="str">
        <f>IF(H305&lt;&gt;"",IF(B305="","",IF(AND($B305='Determinazione classe'!$D$55,$C305='Determinazione classe'!$D$56,$D305='Determinazione classe'!$D$57,$E305='Determinazione classe'!$D$58,$F305='Determinazione classe'!$D$59,$G305='Determinazione classe'!$D$60),IF(COUNTIF(AL$3:AL304,$H305)=0,$H305,""),"")),"")</f>
        <v/>
      </c>
      <c r="AR305">
        <f t="shared" si="96"/>
        <v>303</v>
      </c>
      <c r="AS305" s="375" t="str">
        <f t="shared" si="87"/>
        <v/>
      </c>
      <c r="AT305" s="375" t="str">
        <f t="shared" si="88"/>
        <v/>
      </c>
      <c r="AU305" s="375" t="str">
        <f t="shared" si="89"/>
        <v/>
      </c>
      <c r="AV305" s="375" t="str">
        <f t="shared" si="90"/>
        <v/>
      </c>
      <c r="AW305" s="375" t="str">
        <f t="shared" si="91"/>
        <v/>
      </c>
      <c r="AX305" s="375" t="str">
        <f t="shared" si="92"/>
        <v/>
      </c>
      <c r="AY305" s="375" t="str">
        <f t="shared" si="93"/>
        <v/>
      </c>
      <c r="BC305" t="str">
        <f>IF(BK305&lt;&gt;"",MAX(BC$3:BC304)+1,"")</f>
        <v/>
      </c>
      <c r="BD305" t="str">
        <f>IF(BL305&lt;&gt;"",MAX(BD$3:BD304)+1,"")</f>
        <v/>
      </c>
      <c r="BE305" t="str">
        <f>IF(BM305&lt;&gt;"",MAX(BE$3:BE304)+1,"")</f>
        <v/>
      </c>
      <c r="BF305" t="str">
        <f>IF(BN305&lt;&gt;"",MAX(BF$3:BF304)+1,"")</f>
        <v/>
      </c>
      <c r="BG305" t="str">
        <f>IF(BO305&lt;&gt;"",MAX(BG$3:BG304)+1,"")</f>
        <v/>
      </c>
      <c r="BH305" t="str">
        <f>IF(BP305&lt;&gt;"",MAX(BH$3:BH304)+1,"")</f>
        <v/>
      </c>
      <c r="BI305" t="str">
        <f>IF(BQ305&lt;&gt;"",MAX(BI$3:BI304)+1,"")</f>
        <v/>
      </c>
      <c r="BK305" t="str">
        <f>IF(B305&lt;&gt;"",IF(COUNTIF(BK$3:BK304,B305)&gt;0,"",B305),"")</f>
        <v/>
      </c>
      <c r="BL305" t="str">
        <f>IF(C305&lt;&gt;"",IF(COUNTIF(BL$3:BL304,C305)&gt;0,"",C305),"")</f>
        <v/>
      </c>
      <c r="BM305" t="str">
        <f>IF(D305&lt;&gt;"",IF(COUNTIF(BM$3:BM304,D305)&gt;0,"",D305),"")</f>
        <v/>
      </c>
      <c r="BN305" t="str">
        <f>IF(E305&lt;&gt;"",IF(COUNTIF(BN$3:BN304,E305)&gt;0,"",E305),"")</f>
        <v/>
      </c>
      <c r="BO305" t="str">
        <f>IF(F305&lt;&gt;"",IF(COUNTIF(BO$3:BO304,F305)&gt;0,"",F305),"")</f>
        <v/>
      </c>
      <c r="BP305" t="str">
        <f>IF(G305&lt;&gt;"",IF(COUNTIF(BP$3:BP304,G305)&gt;0,"",G305),"")</f>
        <v/>
      </c>
      <c r="BQ305" t="str">
        <f>IF(H305&lt;&gt;"",IF(COUNTIF(BQ$3:BQ304,H305)&gt;0,"",H305),"")</f>
        <v/>
      </c>
    </row>
    <row r="306" spans="1:69" x14ac:dyDescent="0.2">
      <c r="A306" s="342" t="str">
        <f t="shared" si="97"/>
        <v/>
      </c>
      <c r="B306" s="345"/>
      <c r="C306" s="345"/>
      <c r="D306" s="345"/>
      <c r="E306" s="345"/>
      <c r="F306" s="345"/>
      <c r="G306" s="345"/>
      <c r="H306" s="345"/>
      <c r="I306" s="533"/>
      <c r="J306" s="516"/>
      <c r="K306" s="516"/>
      <c r="L306" s="531"/>
      <c r="M306" s="534"/>
      <c r="O306">
        <f t="shared" si="94"/>
        <v>304</v>
      </c>
      <c r="P306" s="375" t="str">
        <f t="shared" si="95"/>
        <v/>
      </c>
      <c r="Q306" s="375" t="str">
        <f t="shared" si="81"/>
        <v/>
      </c>
      <c r="R306" s="375" t="str">
        <f t="shared" si="82"/>
        <v/>
      </c>
      <c r="S306" s="375" t="str">
        <f t="shared" si="83"/>
        <v/>
      </c>
      <c r="T306" s="375" t="str">
        <f t="shared" si="84"/>
        <v/>
      </c>
      <c r="U306" s="375" t="str">
        <f t="shared" si="85"/>
        <v/>
      </c>
      <c r="V306" s="375" t="str">
        <f t="shared" si="86"/>
        <v/>
      </c>
      <c r="X306" t="str">
        <f>IF(AF306&lt;&gt;"",MAX(X$3:X305)+1,"")</f>
        <v/>
      </c>
      <c r="Y306" t="str">
        <f>IF(AG306&lt;&gt;"",MAX(Y$3:Y305)+1,"")</f>
        <v/>
      </c>
      <c r="Z306" t="str">
        <f>IF(AH306&lt;&gt;"",MAX(Z$3:Z305)+1,"")</f>
        <v/>
      </c>
      <c r="AA306" t="str">
        <f>IF(AI306&lt;&gt;"",MAX(AA$3:AA305)+1,"")</f>
        <v/>
      </c>
      <c r="AB306" t="str">
        <f>IF(AJ306&lt;&gt;"",MAX(AB$3:AB305)+1,"")</f>
        <v/>
      </c>
      <c r="AC306" t="str">
        <f>IF(AK306&lt;&gt;"",MAX(AC$3:AC305)+1,"")</f>
        <v/>
      </c>
      <c r="AD306" t="str">
        <f>IF(AL306&lt;&gt;"",MAX(AD$3:AD305)+1,"")</f>
        <v/>
      </c>
      <c r="AF306" t="str">
        <f>IF(B306="","",IF(COUNTIF(AF$3:$AI305,B306)=0,B306,""))</f>
        <v/>
      </c>
      <c r="AG306" t="str">
        <f>IF(C306&lt;&gt;"",IF(B306="","",IF($B306='Determinazione classe'!$D$55,IF(COUNTIF(AG$3:$AG305,$C306)=0,$C306,""),"")),"")</f>
        <v/>
      </c>
      <c r="AH306" t="str">
        <f>IF(D306&lt;&gt;"",IF(B306="","",IF(AND($B306='Determinazione classe'!$D$55,$C306='Determinazione classe'!$D$56),IF(COUNTIF(AH$3:AH305,$D306)=0,$D306,""),"")),"")</f>
        <v/>
      </c>
      <c r="AI306" t="str">
        <f>IF(E306&lt;&gt;"",IF(B306="","",IF(AND($B306='Determinazione classe'!$D$55,$C306='Determinazione classe'!$D$56,$D306='Determinazione classe'!$D$57),IF(COUNTIF(AI$3:AI305,$E306)=0,$E306,""),"")),"")</f>
        <v/>
      </c>
      <c r="AJ306" t="str">
        <f>IF(F306&lt;&gt;"",IF(B306="","",IF(AND($B306='Determinazione classe'!$D$55,$C306='Determinazione classe'!$D$56,$D306='Determinazione classe'!$D$57,$E306='Determinazione classe'!$D$58),IF(COUNTIF(AJ$3:AJ305,$F306)=0,$F306,""),"")),"")</f>
        <v/>
      </c>
      <c r="AK306" t="str">
        <f>IF(G306&lt;&gt;"",IF(B306="","",IF(AND($B306='Determinazione classe'!$D$55,$C306='Determinazione classe'!$D$56,$D306='Determinazione classe'!$D$57,$E306='Determinazione classe'!$D$58,$F306='Determinazione classe'!$D$59),IF(COUNTIF(AK$3:AK305,$G306)=0,$G306,""),"")),"")</f>
        <v/>
      </c>
      <c r="AL306" t="str">
        <f>IF(H306&lt;&gt;"",IF(B306="","",IF(AND($B306='Determinazione classe'!$D$55,$C306='Determinazione classe'!$D$56,$D306='Determinazione classe'!$D$57,$E306='Determinazione classe'!$D$58,$F306='Determinazione classe'!$D$59,$G306='Determinazione classe'!$D$60),IF(COUNTIF(AL$3:AL305,$H306)=0,$H306,""),"")),"")</f>
        <v/>
      </c>
      <c r="AR306">
        <f t="shared" si="96"/>
        <v>304</v>
      </c>
      <c r="AS306" s="375" t="str">
        <f t="shared" si="87"/>
        <v/>
      </c>
      <c r="AT306" s="375" t="str">
        <f t="shared" si="88"/>
        <v/>
      </c>
      <c r="AU306" s="375" t="str">
        <f t="shared" si="89"/>
        <v/>
      </c>
      <c r="AV306" s="375" t="str">
        <f t="shared" si="90"/>
        <v/>
      </c>
      <c r="AW306" s="375" t="str">
        <f t="shared" si="91"/>
        <v/>
      </c>
      <c r="AX306" s="375" t="str">
        <f t="shared" si="92"/>
        <v/>
      </c>
      <c r="AY306" s="375" t="str">
        <f t="shared" si="93"/>
        <v/>
      </c>
      <c r="BC306" t="str">
        <f>IF(BK306&lt;&gt;"",MAX(BC$3:BC305)+1,"")</f>
        <v/>
      </c>
      <c r="BD306" t="str">
        <f>IF(BL306&lt;&gt;"",MAX(BD$3:BD305)+1,"")</f>
        <v/>
      </c>
      <c r="BE306" t="str">
        <f>IF(BM306&lt;&gt;"",MAX(BE$3:BE305)+1,"")</f>
        <v/>
      </c>
      <c r="BF306" t="str">
        <f>IF(BN306&lt;&gt;"",MAX(BF$3:BF305)+1,"")</f>
        <v/>
      </c>
      <c r="BG306" t="str">
        <f>IF(BO306&lt;&gt;"",MAX(BG$3:BG305)+1,"")</f>
        <v/>
      </c>
      <c r="BH306" t="str">
        <f>IF(BP306&lt;&gt;"",MAX(BH$3:BH305)+1,"")</f>
        <v/>
      </c>
      <c r="BI306" t="str">
        <f>IF(BQ306&lt;&gt;"",MAX(BI$3:BI305)+1,"")</f>
        <v/>
      </c>
      <c r="BK306" t="str">
        <f>IF(B306&lt;&gt;"",IF(COUNTIF(BK$3:BK305,B306)&gt;0,"",B306),"")</f>
        <v/>
      </c>
      <c r="BL306" t="str">
        <f>IF(C306&lt;&gt;"",IF(COUNTIF(BL$3:BL305,C306)&gt;0,"",C306),"")</f>
        <v/>
      </c>
      <c r="BM306" t="str">
        <f>IF(D306&lt;&gt;"",IF(COUNTIF(BM$3:BM305,D306)&gt;0,"",D306),"")</f>
        <v/>
      </c>
      <c r="BN306" t="str">
        <f>IF(E306&lt;&gt;"",IF(COUNTIF(BN$3:BN305,E306)&gt;0,"",E306),"")</f>
        <v/>
      </c>
      <c r="BO306" t="str">
        <f>IF(F306&lt;&gt;"",IF(COUNTIF(BO$3:BO305,F306)&gt;0,"",F306),"")</f>
        <v/>
      </c>
      <c r="BP306" t="str">
        <f>IF(G306&lt;&gt;"",IF(COUNTIF(BP$3:BP305,G306)&gt;0,"",G306),"")</f>
        <v/>
      </c>
      <c r="BQ306" t="str">
        <f>IF(H306&lt;&gt;"",IF(COUNTIF(BQ$3:BQ305,H306)&gt;0,"",H306),"")</f>
        <v/>
      </c>
    </row>
    <row r="307" spans="1:69" x14ac:dyDescent="0.2">
      <c r="A307" s="342" t="str">
        <f t="shared" si="97"/>
        <v/>
      </c>
      <c r="B307" s="345"/>
      <c r="C307" s="345"/>
      <c r="D307" s="345"/>
      <c r="E307" s="345"/>
      <c r="F307" s="345"/>
      <c r="G307" s="345"/>
      <c r="H307" s="345"/>
      <c r="I307" s="533"/>
      <c r="J307" s="516"/>
      <c r="K307" s="516"/>
      <c r="L307" s="531"/>
      <c r="M307" s="534"/>
      <c r="O307">
        <f t="shared" si="94"/>
        <v>305</v>
      </c>
      <c r="P307" s="375" t="str">
        <f t="shared" si="95"/>
        <v/>
      </c>
      <c r="Q307" s="375" t="str">
        <f t="shared" si="81"/>
        <v/>
      </c>
      <c r="R307" s="375" t="str">
        <f t="shared" si="82"/>
        <v/>
      </c>
      <c r="S307" s="375" t="str">
        <f t="shared" si="83"/>
        <v/>
      </c>
      <c r="T307" s="375" t="str">
        <f t="shared" si="84"/>
        <v/>
      </c>
      <c r="U307" s="375" t="str">
        <f t="shared" si="85"/>
        <v/>
      </c>
      <c r="V307" s="375" t="str">
        <f t="shared" si="86"/>
        <v/>
      </c>
      <c r="X307" t="str">
        <f>IF(AF307&lt;&gt;"",MAX(X$3:X306)+1,"")</f>
        <v/>
      </c>
      <c r="Y307" t="str">
        <f>IF(AG307&lt;&gt;"",MAX(Y$3:Y306)+1,"")</f>
        <v/>
      </c>
      <c r="Z307" t="str">
        <f>IF(AH307&lt;&gt;"",MAX(Z$3:Z306)+1,"")</f>
        <v/>
      </c>
      <c r="AA307" t="str">
        <f>IF(AI307&lt;&gt;"",MAX(AA$3:AA306)+1,"")</f>
        <v/>
      </c>
      <c r="AB307" t="str">
        <f>IF(AJ307&lt;&gt;"",MAX(AB$3:AB306)+1,"")</f>
        <v/>
      </c>
      <c r="AC307" t="str">
        <f>IF(AK307&lt;&gt;"",MAX(AC$3:AC306)+1,"")</f>
        <v/>
      </c>
      <c r="AD307" t="str">
        <f>IF(AL307&lt;&gt;"",MAX(AD$3:AD306)+1,"")</f>
        <v/>
      </c>
      <c r="AF307" t="str">
        <f>IF(B307="","",IF(COUNTIF(AF$3:$AI306,B307)=0,B307,""))</f>
        <v/>
      </c>
      <c r="AG307" t="str">
        <f>IF(C307&lt;&gt;"",IF(B307="","",IF($B307='Determinazione classe'!$D$55,IF(COUNTIF(AG$3:$AG306,$C307)=0,$C307,""),"")),"")</f>
        <v/>
      </c>
      <c r="AH307" t="str">
        <f>IF(D307&lt;&gt;"",IF(B307="","",IF(AND($B307='Determinazione classe'!$D$55,$C307='Determinazione classe'!$D$56),IF(COUNTIF(AH$3:AH306,$D307)=0,$D307,""),"")),"")</f>
        <v/>
      </c>
      <c r="AI307" t="str">
        <f>IF(E307&lt;&gt;"",IF(B307="","",IF(AND($B307='Determinazione classe'!$D$55,$C307='Determinazione classe'!$D$56,$D307='Determinazione classe'!$D$57),IF(COUNTIF(AI$3:AI306,$E307)=0,$E307,""),"")),"")</f>
        <v/>
      </c>
      <c r="AJ307" t="str">
        <f>IF(F307&lt;&gt;"",IF(B307="","",IF(AND($B307='Determinazione classe'!$D$55,$C307='Determinazione classe'!$D$56,$D307='Determinazione classe'!$D$57,$E307='Determinazione classe'!$D$58),IF(COUNTIF(AJ$3:AJ306,$F307)=0,$F307,""),"")),"")</f>
        <v/>
      </c>
      <c r="AK307" t="str">
        <f>IF(G307&lt;&gt;"",IF(B307="","",IF(AND($B307='Determinazione classe'!$D$55,$C307='Determinazione classe'!$D$56,$D307='Determinazione classe'!$D$57,$E307='Determinazione classe'!$D$58,$F307='Determinazione classe'!$D$59),IF(COUNTIF(AK$3:AK306,$G307)=0,$G307,""),"")),"")</f>
        <v/>
      </c>
      <c r="AL307" t="str">
        <f>IF(H307&lt;&gt;"",IF(B307="","",IF(AND($B307='Determinazione classe'!$D$55,$C307='Determinazione classe'!$D$56,$D307='Determinazione classe'!$D$57,$E307='Determinazione classe'!$D$58,$F307='Determinazione classe'!$D$59,$G307='Determinazione classe'!$D$60),IF(COUNTIF(AL$3:AL306,$H307)=0,$H307,""),"")),"")</f>
        <v/>
      </c>
      <c r="AR307">
        <f t="shared" si="96"/>
        <v>305</v>
      </c>
      <c r="AS307" s="375" t="str">
        <f t="shared" si="87"/>
        <v/>
      </c>
      <c r="AT307" s="375" t="str">
        <f t="shared" si="88"/>
        <v/>
      </c>
      <c r="AU307" s="375" t="str">
        <f t="shared" si="89"/>
        <v/>
      </c>
      <c r="AV307" s="375" t="str">
        <f t="shared" si="90"/>
        <v/>
      </c>
      <c r="AW307" s="375" t="str">
        <f t="shared" si="91"/>
        <v/>
      </c>
      <c r="AX307" s="375" t="str">
        <f t="shared" si="92"/>
        <v/>
      </c>
      <c r="AY307" s="375" t="str">
        <f t="shared" si="93"/>
        <v/>
      </c>
      <c r="BC307" t="str">
        <f>IF(BK307&lt;&gt;"",MAX(BC$3:BC306)+1,"")</f>
        <v/>
      </c>
      <c r="BD307" t="str">
        <f>IF(BL307&lt;&gt;"",MAX(BD$3:BD306)+1,"")</f>
        <v/>
      </c>
      <c r="BE307" t="str">
        <f>IF(BM307&lt;&gt;"",MAX(BE$3:BE306)+1,"")</f>
        <v/>
      </c>
      <c r="BF307" t="str">
        <f>IF(BN307&lt;&gt;"",MAX(BF$3:BF306)+1,"")</f>
        <v/>
      </c>
      <c r="BG307" t="str">
        <f>IF(BO307&lt;&gt;"",MAX(BG$3:BG306)+1,"")</f>
        <v/>
      </c>
      <c r="BH307" t="str">
        <f>IF(BP307&lt;&gt;"",MAX(BH$3:BH306)+1,"")</f>
        <v/>
      </c>
      <c r="BI307" t="str">
        <f>IF(BQ307&lt;&gt;"",MAX(BI$3:BI306)+1,"")</f>
        <v/>
      </c>
      <c r="BK307" t="str">
        <f>IF(B307&lt;&gt;"",IF(COUNTIF(BK$3:BK306,B307)&gt;0,"",B307),"")</f>
        <v/>
      </c>
      <c r="BL307" t="str">
        <f>IF(C307&lt;&gt;"",IF(COUNTIF(BL$3:BL306,C307)&gt;0,"",C307),"")</f>
        <v/>
      </c>
      <c r="BM307" t="str">
        <f>IF(D307&lt;&gt;"",IF(COUNTIF(BM$3:BM306,D307)&gt;0,"",D307),"")</f>
        <v/>
      </c>
      <c r="BN307" t="str">
        <f>IF(E307&lt;&gt;"",IF(COUNTIF(BN$3:BN306,E307)&gt;0,"",E307),"")</f>
        <v/>
      </c>
      <c r="BO307" t="str">
        <f>IF(F307&lt;&gt;"",IF(COUNTIF(BO$3:BO306,F307)&gt;0,"",F307),"")</f>
        <v/>
      </c>
      <c r="BP307" t="str">
        <f>IF(G307&lt;&gt;"",IF(COUNTIF(BP$3:BP306,G307)&gt;0,"",G307),"")</f>
        <v/>
      </c>
      <c r="BQ307" t="str">
        <f>IF(H307&lt;&gt;"",IF(COUNTIF(BQ$3:BQ306,H307)&gt;0,"",H307),"")</f>
        <v/>
      </c>
    </row>
    <row r="308" spans="1:69" x14ac:dyDescent="0.2">
      <c r="A308" s="342" t="str">
        <f t="shared" si="97"/>
        <v/>
      </c>
      <c r="B308" s="345"/>
      <c r="C308" s="345"/>
      <c r="D308" s="345"/>
      <c r="E308" s="345"/>
      <c r="F308" s="345"/>
      <c r="G308" s="345"/>
      <c r="H308" s="345"/>
      <c r="I308" s="533"/>
      <c r="J308" s="516"/>
      <c r="K308" s="516"/>
      <c r="L308" s="531"/>
      <c r="M308" s="534"/>
      <c r="O308">
        <f t="shared" si="94"/>
        <v>306</v>
      </c>
      <c r="P308" s="375" t="str">
        <f t="shared" si="95"/>
        <v/>
      </c>
      <c r="Q308" s="375" t="str">
        <f t="shared" si="81"/>
        <v/>
      </c>
      <c r="R308" s="375" t="str">
        <f t="shared" si="82"/>
        <v/>
      </c>
      <c r="S308" s="375" t="str">
        <f t="shared" si="83"/>
        <v/>
      </c>
      <c r="T308" s="375" t="str">
        <f t="shared" si="84"/>
        <v/>
      </c>
      <c r="U308" s="375" t="str">
        <f t="shared" si="85"/>
        <v/>
      </c>
      <c r="V308" s="375" t="str">
        <f t="shared" si="86"/>
        <v/>
      </c>
      <c r="X308" t="str">
        <f>IF(AF308&lt;&gt;"",MAX(X$3:X307)+1,"")</f>
        <v/>
      </c>
      <c r="Y308" t="str">
        <f>IF(AG308&lt;&gt;"",MAX(Y$3:Y307)+1,"")</f>
        <v/>
      </c>
      <c r="Z308" t="str">
        <f>IF(AH308&lt;&gt;"",MAX(Z$3:Z307)+1,"")</f>
        <v/>
      </c>
      <c r="AA308" t="str">
        <f>IF(AI308&lt;&gt;"",MAX(AA$3:AA307)+1,"")</f>
        <v/>
      </c>
      <c r="AB308" t="str">
        <f>IF(AJ308&lt;&gt;"",MAX(AB$3:AB307)+1,"")</f>
        <v/>
      </c>
      <c r="AC308" t="str">
        <f>IF(AK308&lt;&gt;"",MAX(AC$3:AC307)+1,"")</f>
        <v/>
      </c>
      <c r="AD308" t="str">
        <f>IF(AL308&lt;&gt;"",MAX(AD$3:AD307)+1,"")</f>
        <v/>
      </c>
      <c r="AF308" t="str">
        <f>IF(B308="","",IF(COUNTIF(AF$3:$AI307,B308)=0,B308,""))</f>
        <v/>
      </c>
      <c r="AG308" t="str">
        <f>IF(C308&lt;&gt;"",IF(B308="","",IF($B308='Determinazione classe'!$D$55,IF(COUNTIF(AG$3:$AG307,$C308)=0,$C308,""),"")),"")</f>
        <v/>
      </c>
      <c r="AH308" t="str">
        <f>IF(D308&lt;&gt;"",IF(B308="","",IF(AND($B308='Determinazione classe'!$D$55,$C308='Determinazione classe'!$D$56),IF(COUNTIF(AH$3:AH307,$D308)=0,$D308,""),"")),"")</f>
        <v/>
      </c>
      <c r="AI308" t="str">
        <f>IF(E308&lt;&gt;"",IF(B308="","",IF(AND($B308='Determinazione classe'!$D$55,$C308='Determinazione classe'!$D$56,$D308='Determinazione classe'!$D$57),IF(COUNTIF(AI$3:AI307,$E308)=0,$E308,""),"")),"")</f>
        <v/>
      </c>
      <c r="AJ308" t="str">
        <f>IF(F308&lt;&gt;"",IF(B308="","",IF(AND($B308='Determinazione classe'!$D$55,$C308='Determinazione classe'!$D$56,$D308='Determinazione classe'!$D$57,$E308='Determinazione classe'!$D$58),IF(COUNTIF(AJ$3:AJ307,$F308)=0,$F308,""),"")),"")</f>
        <v/>
      </c>
      <c r="AK308" t="str">
        <f>IF(G308&lt;&gt;"",IF(B308="","",IF(AND($B308='Determinazione classe'!$D$55,$C308='Determinazione classe'!$D$56,$D308='Determinazione classe'!$D$57,$E308='Determinazione classe'!$D$58,$F308='Determinazione classe'!$D$59),IF(COUNTIF(AK$3:AK307,$G308)=0,$G308,""),"")),"")</f>
        <v/>
      </c>
      <c r="AL308" t="str">
        <f>IF(H308&lt;&gt;"",IF(B308="","",IF(AND($B308='Determinazione classe'!$D$55,$C308='Determinazione classe'!$D$56,$D308='Determinazione classe'!$D$57,$E308='Determinazione classe'!$D$58,$F308='Determinazione classe'!$D$59,$G308='Determinazione classe'!$D$60),IF(COUNTIF(AL$3:AL307,$H308)=0,$H308,""),"")),"")</f>
        <v/>
      </c>
      <c r="AR308">
        <f t="shared" si="96"/>
        <v>306</v>
      </c>
      <c r="AS308" s="375" t="str">
        <f t="shared" si="87"/>
        <v/>
      </c>
      <c r="AT308" s="375" t="str">
        <f t="shared" si="88"/>
        <v/>
      </c>
      <c r="AU308" s="375" t="str">
        <f t="shared" si="89"/>
        <v/>
      </c>
      <c r="AV308" s="375" t="str">
        <f t="shared" si="90"/>
        <v/>
      </c>
      <c r="AW308" s="375" t="str">
        <f t="shared" si="91"/>
        <v/>
      </c>
      <c r="AX308" s="375" t="str">
        <f t="shared" si="92"/>
        <v/>
      </c>
      <c r="AY308" s="375" t="str">
        <f t="shared" si="93"/>
        <v/>
      </c>
      <c r="BC308" t="str">
        <f>IF(BK308&lt;&gt;"",MAX(BC$3:BC307)+1,"")</f>
        <v/>
      </c>
      <c r="BD308" t="str">
        <f>IF(BL308&lt;&gt;"",MAX(BD$3:BD307)+1,"")</f>
        <v/>
      </c>
      <c r="BE308" t="str">
        <f>IF(BM308&lt;&gt;"",MAX(BE$3:BE307)+1,"")</f>
        <v/>
      </c>
      <c r="BF308" t="str">
        <f>IF(BN308&lt;&gt;"",MAX(BF$3:BF307)+1,"")</f>
        <v/>
      </c>
      <c r="BG308" t="str">
        <f>IF(BO308&lt;&gt;"",MAX(BG$3:BG307)+1,"")</f>
        <v/>
      </c>
      <c r="BH308" t="str">
        <f>IF(BP308&lt;&gt;"",MAX(BH$3:BH307)+1,"")</f>
        <v/>
      </c>
      <c r="BI308" t="str">
        <f>IF(BQ308&lt;&gt;"",MAX(BI$3:BI307)+1,"")</f>
        <v/>
      </c>
      <c r="BK308" t="str">
        <f>IF(B308&lt;&gt;"",IF(COUNTIF(BK$3:BK307,B308)&gt;0,"",B308),"")</f>
        <v/>
      </c>
      <c r="BL308" t="str">
        <f>IF(C308&lt;&gt;"",IF(COUNTIF(BL$3:BL307,C308)&gt;0,"",C308),"")</f>
        <v/>
      </c>
      <c r="BM308" t="str">
        <f>IF(D308&lt;&gt;"",IF(COUNTIF(BM$3:BM307,D308)&gt;0,"",D308),"")</f>
        <v/>
      </c>
      <c r="BN308" t="str">
        <f>IF(E308&lt;&gt;"",IF(COUNTIF(BN$3:BN307,E308)&gt;0,"",E308),"")</f>
        <v/>
      </c>
      <c r="BO308" t="str">
        <f>IF(F308&lt;&gt;"",IF(COUNTIF(BO$3:BO307,F308)&gt;0,"",F308),"")</f>
        <v/>
      </c>
      <c r="BP308" t="str">
        <f>IF(G308&lt;&gt;"",IF(COUNTIF(BP$3:BP307,G308)&gt;0,"",G308),"")</f>
        <v/>
      </c>
      <c r="BQ308" t="str">
        <f>IF(H308&lt;&gt;"",IF(COUNTIF(BQ$3:BQ307,H308)&gt;0,"",H308),"")</f>
        <v/>
      </c>
    </row>
    <row r="309" spans="1:69" x14ac:dyDescent="0.2">
      <c r="A309" s="342" t="str">
        <f t="shared" si="97"/>
        <v/>
      </c>
      <c r="B309" s="345"/>
      <c r="C309" s="345"/>
      <c r="D309" s="345"/>
      <c r="E309" s="345"/>
      <c r="F309" s="345"/>
      <c r="G309" s="345"/>
      <c r="H309" s="345"/>
      <c r="I309" s="533"/>
      <c r="J309" s="516"/>
      <c r="K309" s="516"/>
      <c r="L309" s="531"/>
      <c r="M309" s="534"/>
      <c r="O309">
        <f t="shared" si="94"/>
        <v>307</v>
      </c>
      <c r="P309" s="375" t="str">
        <f t="shared" si="95"/>
        <v/>
      </c>
      <c r="Q309" s="375" t="str">
        <f t="shared" si="81"/>
        <v/>
      </c>
      <c r="R309" s="375" t="str">
        <f t="shared" si="82"/>
        <v/>
      </c>
      <c r="S309" s="375" t="str">
        <f t="shared" si="83"/>
        <v/>
      </c>
      <c r="T309" s="375" t="str">
        <f t="shared" si="84"/>
        <v/>
      </c>
      <c r="U309" s="375" t="str">
        <f t="shared" si="85"/>
        <v/>
      </c>
      <c r="V309" s="375" t="str">
        <f t="shared" si="86"/>
        <v/>
      </c>
      <c r="X309" t="str">
        <f>IF(AF309&lt;&gt;"",MAX(X$3:X308)+1,"")</f>
        <v/>
      </c>
      <c r="Y309" t="str">
        <f>IF(AG309&lt;&gt;"",MAX(Y$3:Y308)+1,"")</f>
        <v/>
      </c>
      <c r="Z309" t="str">
        <f>IF(AH309&lt;&gt;"",MAX(Z$3:Z308)+1,"")</f>
        <v/>
      </c>
      <c r="AA309" t="str">
        <f>IF(AI309&lt;&gt;"",MAX(AA$3:AA308)+1,"")</f>
        <v/>
      </c>
      <c r="AB309" t="str">
        <f>IF(AJ309&lt;&gt;"",MAX(AB$3:AB308)+1,"")</f>
        <v/>
      </c>
      <c r="AC309" t="str">
        <f>IF(AK309&lt;&gt;"",MAX(AC$3:AC308)+1,"")</f>
        <v/>
      </c>
      <c r="AD309" t="str">
        <f>IF(AL309&lt;&gt;"",MAX(AD$3:AD308)+1,"")</f>
        <v/>
      </c>
      <c r="AF309" t="str">
        <f>IF(B309="","",IF(COUNTIF(AF$3:$AI308,B309)=0,B309,""))</f>
        <v/>
      </c>
      <c r="AG309" t="str">
        <f>IF(C309&lt;&gt;"",IF(B309="","",IF($B309='Determinazione classe'!$D$55,IF(COUNTIF(AG$3:$AG308,$C309)=0,$C309,""),"")),"")</f>
        <v/>
      </c>
      <c r="AH309" t="str">
        <f>IF(D309&lt;&gt;"",IF(B309="","",IF(AND($B309='Determinazione classe'!$D$55,$C309='Determinazione classe'!$D$56),IF(COUNTIF(AH$3:AH308,$D309)=0,$D309,""),"")),"")</f>
        <v/>
      </c>
      <c r="AI309" t="str">
        <f>IF(E309&lt;&gt;"",IF(B309="","",IF(AND($B309='Determinazione classe'!$D$55,$C309='Determinazione classe'!$D$56,$D309='Determinazione classe'!$D$57),IF(COUNTIF(AI$3:AI308,$E309)=0,$E309,""),"")),"")</f>
        <v/>
      </c>
      <c r="AJ309" t="str">
        <f>IF(F309&lt;&gt;"",IF(B309="","",IF(AND($B309='Determinazione classe'!$D$55,$C309='Determinazione classe'!$D$56,$D309='Determinazione classe'!$D$57,$E309='Determinazione classe'!$D$58),IF(COUNTIF(AJ$3:AJ308,$F309)=0,$F309,""),"")),"")</f>
        <v/>
      </c>
      <c r="AK309" t="str">
        <f>IF(G309&lt;&gt;"",IF(B309="","",IF(AND($B309='Determinazione classe'!$D$55,$C309='Determinazione classe'!$D$56,$D309='Determinazione classe'!$D$57,$E309='Determinazione classe'!$D$58,$F309='Determinazione classe'!$D$59),IF(COUNTIF(AK$3:AK308,$G309)=0,$G309,""),"")),"")</f>
        <v/>
      </c>
      <c r="AL309" t="str">
        <f>IF(H309&lt;&gt;"",IF(B309="","",IF(AND($B309='Determinazione classe'!$D$55,$C309='Determinazione classe'!$D$56,$D309='Determinazione classe'!$D$57,$E309='Determinazione classe'!$D$58,$F309='Determinazione classe'!$D$59,$G309='Determinazione classe'!$D$60),IF(COUNTIF(AL$3:AL308,$H309)=0,$H309,""),"")),"")</f>
        <v/>
      </c>
      <c r="AR309">
        <f t="shared" si="96"/>
        <v>307</v>
      </c>
      <c r="AS309" s="375" t="str">
        <f t="shared" si="87"/>
        <v/>
      </c>
      <c r="AT309" s="375" t="str">
        <f t="shared" si="88"/>
        <v/>
      </c>
      <c r="AU309" s="375" t="str">
        <f t="shared" si="89"/>
        <v/>
      </c>
      <c r="AV309" s="375" t="str">
        <f t="shared" si="90"/>
        <v/>
      </c>
      <c r="AW309" s="375" t="str">
        <f t="shared" si="91"/>
        <v/>
      </c>
      <c r="AX309" s="375" t="str">
        <f t="shared" si="92"/>
        <v/>
      </c>
      <c r="AY309" s="375" t="str">
        <f t="shared" si="93"/>
        <v/>
      </c>
      <c r="BC309" t="str">
        <f>IF(BK309&lt;&gt;"",MAX(BC$3:BC308)+1,"")</f>
        <v/>
      </c>
      <c r="BD309" t="str">
        <f>IF(BL309&lt;&gt;"",MAX(BD$3:BD308)+1,"")</f>
        <v/>
      </c>
      <c r="BE309" t="str">
        <f>IF(BM309&lt;&gt;"",MAX(BE$3:BE308)+1,"")</f>
        <v/>
      </c>
      <c r="BF309" t="str">
        <f>IF(BN309&lt;&gt;"",MAX(BF$3:BF308)+1,"")</f>
        <v/>
      </c>
      <c r="BG309" t="str">
        <f>IF(BO309&lt;&gt;"",MAX(BG$3:BG308)+1,"")</f>
        <v/>
      </c>
      <c r="BH309" t="str">
        <f>IF(BP309&lt;&gt;"",MAX(BH$3:BH308)+1,"")</f>
        <v/>
      </c>
      <c r="BI309" t="str">
        <f>IF(BQ309&lt;&gt;"",MAX(BI$3:BI308)+1,"")</f>
        <v/>
      </c>
      <c r="BK309" t="str">
        <f>IF(B309&lt;&gt;"",IF(COUNTIF(BK$3:BK308,B309)&gt;0,"",B309),"")</f>
        <v/>
      </c>
      <c r="BL309" t="str">
        <f>IF(C309&lt;&gt;"",IF(COUNTIF(BL$3:BL308,C309)&gt;0,"",C309),"")</f>
        <v/>
      </c>
      <c r="BM309" t="str">
        <f>IF(D309&lt;&gt;"",IF(COUNTIF(BM$3:BM308,D309)&gt;0,"",D309),"")</f>
        <v/>
      </c>
      <c r="BN309" t="str">
        <f>IF(E309&lt;&gt;"",IF(COUNTIF(BN$3:BN308,E309)&gt;0,"",E309),"")</f>
        <v/>
      </c>
      <c r="BO309" t="str">
        <f>IF(F309&lt;&gt;"",IF(COUNTIF(BO$3:BO308,F309)&gt;0,"",F309),"")</f>
        <v/>
      </c>
      <c r="BP309" t="str">
        <f>IF(G309&lt;&gt;"",IF(COUNTIF(BP$3:BP308,G309)&gt;0,"",G309),"")</f>
        <v/>
      </c>
      <c r="BQ309" t="str">
        <f>IF(H309&lt;&gt;"",IF(COUNTIF(BQ$3:BQ308,H309)&gt;0,"",H309),"")</f>
        <v/>
      </c>
    </row>
    <row r="310" spans="1:69" x14ac:dyDescent="0.2">
      <c r="A310" s="342" t="str">
        <f t="shared" si="97"/>
        <v/>
      </c>
      <c r="B310" s="345"/>
      <c r="C310" s="345"/>
      <c r="D310" s="345"/>
      <c r="E310" s="345"/>
      <c r="F310" s="345"/>
      <c r="G310" s="345"/>
      <c r="H310" s="345"/>
      <c r="I310" s="533"/>
      <c r="J310" s="516"/>
      <c r="K310" s="516"/>
      <c r="L310" s="531"/>
      <c r="M310" s="534"/>
      <c r="O310">
        <f t="shared" si="94"/>
        <v>308</v>
      </c>
      <c r="P310" s="375" t="str">
        <f t="shared" si="95"/>
        <v/>
      </c>
      <c r="Q310" s="375" t="str">
        <f t="shared" si="81"/>
        <v/>
      </c>
      <c r="R310" s="375" t="str">
        <f t="shared" si="82"/>
        <v/>
      </c>
      <c r="S310" s="375" t="str">
        <f t="shared" si="83"/>
        <v/>
      </c>
      <c r="T310" s="375" t="str">
        <f t="shared" si="84"/>
        <v/>
      </c>
      <c r="U310" s="375" t="str">
        <f t="shared" si="85"/>
        <v/>
      </c>
      <c r="V310" s="375" t="str">
        <f t="shared" si="86"/>
        <v/>
      </c>
      <c r="X310" t="str">
        <f>IF(AF310&lt;&gt;"",MAX(X$3:X309)+1,"")</f>
        <v/>
      </c>
      <c r="Y310" t="str">
        <f>IF(AG310&lt;&gt;"",MAX(Y$3:Y309)+1,"")</f>
        <v/>
      </c>
      <c r="Z310" t="str">
        <f>IF(AH310&lt;&gt;"",MAX(Z$3:Z309)+1,"")</f>
        <v/>
      </c>
      <c r="AA310" t="str">
        <f>IF(AI310&lt;&gt;"",MAX(AA$3:AA309)+1,"")</f>
        <v/>
      </c>
      <c r="AB310" t="str">
        <f>IF(AJ310&lt;&gt;"",MAX(AB$3:AB309)+1,"")</f>
        <v/>
      </c>
      <c r="AC310" t="str">
        <f>IF(AK310&lt;&gt;"",MAX(AC$3:AC309)+1,"")</f>
        <v/>
      </c>
      <c r="AD310" t="str">
        <f>IF(AL310&lt;&gt;"",MAX(AD$3:AD309)+1,"")</f>
        <v/>
      </c>
      <c r="AF310" t="str">
        <f>IF(B310="","",IF(COUNTIF(AF$3:$AI309,B310)=0,B310,""))</f>
        <v/>
      </c>
      <c r="AG310" t="str">
        <f>IF(C310&lt;&gt;"",IF(B310="","",IF($B310='Determinazione classe'!$D$55,IF(COUNTIF(AG$3:$AG309,$C310)=0,$C310,""),"")),"")</f>
        <v/>
      </c>
      <c r="AH310" t="str">
        <f>IF(D310&lt;&gt;"",IF(B310="","",IF(AND($B310='Determinazione classe'!$D$55,$C310='Determinazione classe'!$D$56),IF(COUNTIF(AH$3:AH309,$D310)=0,$D310,""),"")),"")</f>
        <v/>
      </c>
      <c r="AI310" t="str">
        <f>IF(E310&lt;&gt;"",IF(B310="","",IF(AND($B310='Determinazione classe'!$D$55,$C310='Determinazione classe'!$D$56,$D310='Determinazione classe'!$D$57),IF(COUNTIF(AI$3:AI309,$E310)=0,$E310,""),"")),"")</f>
        <v/>
      </c>
      <c r="AJ310" t="str">
        <f>IF(F310&lt;&gt;"",IF(B310="","",IF(AND($B310='Determinazione classe'!$D$55,$C310='Determinazione classe'!$D$56,$D310='Determinazione classe'!$D$57,$E310='Determinazione classe'!$D$58),IF(COUNTIF(AJ$3:AJ309,$F310)=0,$F310,""),"")),"")</f>
        <v/>
      </c>
      <c r="AK310" t="str">
        <f>IF(G310&lt;&gt;"",IF(B310="","",IF(AND($B310='Determinazione classe'!$D$55,$C310='Determinazione classe'!$D$56,$D310='Determinazione classe'!$D$57,$E310='Determinazione classe'!$D$58,$F310='Determinazione classe'!$D$59),IF(COUNTIF(AK$3:AK309,$G310)=0,$G310,""),"")),"")</f>
        <v/>
      </c>
      <c r="AL310" t="str">
        <f>IF(H310&lt;&gt;"",IF(B310="","",IF(AND($B310='Determinazione classe'!$D$55,$C310='Determinazione classe'!$D$56,$D310='Determinazione classe'!$D$57,$E310='Determinazione classe'!$D$58,$F310='Determinazione classe'!$D$59,$G310='Determinazione classe'!$D$60),IF(COUNTIF(AL$3:AL309,$H310)=0,$H310,""),"")),"")</f>
        <v/>
      </c>
      <c r="AR310">
        <f t="shared" si="96"/>
        <v>308</v>
      </c>
      <c r="AS310" s="375" t="str">
        <f t="shared" si="87"/>
        <v/>
      </c>
      <c r="AT310" s="375" t="str">
        <f t="shared" si="88"/>
        <v/>
      </c>
      <c r="AU310" s="375" t="str">
        <f t="shared" si="89"/>
        <v/>
      </c>
      <c r="AV310" s="375" t="str">
        <f t="shared" si="90"/>
        <v/>
      </c>
      <c r="AW310" s="375" t="str">
        <f t="shared" si="91"/>
        <v/>
      </c>
      <c r="AX310" s="375" t="str">
        <f t="shared" si="92"/>
        <v/>
      </c>
      <c r="AY310" s="375" t="str">
        <f t="shared" si="93"/>
        <v/>
      </c>
      <c r="BC310" t="str">
        <f>IF(BK310&lt;&gt;"",MAX(BC$3:BC309)+1,"")</f>
        <v/>
      </c>
      <c r="BD310" t="str">
        <f>IF(BL310&lt;&gt;"",MAX(BD$3:BD309)+1,"")</f>
        <v/>
      </c>
      <c r="BE310" t="str">
        <f>IF(BM310&lt;&gt;"",MAX(BE$3:BE309)+1,"")</f>
        <v/>
      </c>
      <c r="BF310" t="str">
        <f>IF(BN310&lt;&gt;"",MAX(BF$3:BF309)+1,"")</f>
        <v/>
      </c>
      <c r="BG310" t="str">
        <f>IF(BO310&lt;&gt;"",MAX(BG$3:BG309)+1,"")</f>
        <v/>
      </c>
      <c r="BH310" t="str">
        <f>IF(BP310&lt;&gt;"",MAX(BH$3:BH309)+1,"")</f>
        <v/>
      </c>
      <c r="BI310" t="str">
        <f>IF(BQ310&lt;&gt;"",MAX(BI$3:BI309)+1,"")</f>
        <v/>
      </c>
      <c r="BK310" t="str">
        <f>IF(B310&lt;&gt;"",IF(COUNTIF(BK$3:BK309,B310)&gt;0,"",B310),"")</f>
        <v/>
      </c>
      <c r="BL310" t="str">
        <f>IF(C310&lt;&gt;"",IF(COUNTIF(BL$3:BL309,C310)&gt;0,"",C310),"")</f>
        <v/>
      </c>
      <c r="BM310" t="str">
        <f>IF(D310&lt;&gt;"",IF(COUNTIF(BM$3:BM309,D310)&gt;0,"",D310),"")</f>
        <v/>
      </c>
      <c r="BN310" t="str">
        <f>IF(E310&lt;&gt;"",IF(COUNTIF(BN$3:BN309,E310)&gt;0,"",E310),"")</f>
        <v/>
      </c>
      <c r="BO310" t="str">
        <f>IF(F310&lt;&gt;"",IF(COUNTIF(BO$3:BO309,F310)&gt;0,"",F310),"")</f>
        <v/>
      </c>
      <c r="BP310" t="str">
        <f>IF(G310&lt;&gt;"",IF(COUNTIF(BP$3:BP309,G310)&gt;0,"",G310),"")</f>
        <v/>
      </c>
      <c r="BQ310" t="str">
        <f>IF(H310&lt;&gt;"",IF(COUNTIF(BQ$3:BQ309,H310)&gt;0,"",H310),"")</f>
        <v/>
      </c>
    </row>
    <row r="311" spans="1:69" x14ac:dyDescent="0.2">
      <c r="A311" s="342" t="str">
        <f t="shared" si="97"/>
        <v/>
      </c>
      <c r="B311" s="345"/>
      <c r="C311" s="345"/>
      <c r="D311" s="345"/>
      <c r="E311" s="345"/>
      <c r="F311" s="345"/>
      <c r="G311" s="345"/>
      <c r="H311" s="345"/>
      <c r="I311" s="533"/>
      <c r="J311" s="516"/>
      <c r="K311" s="516"/>
      <c r="L311" s="531"/>
      <c r="M311" s="534"/>
      <c r="O311">
        <f t="shared" si="94"/>
        <v>309</v>
      </c>
      <c r="P311" s="375" t="str">
        <f t="shared" si="95"/>
        <v/>
      </c>
      <c r="Q311" s="375" t="str">
        <f t="shared" si="81"/>
        <v/>
      </c>
      <c r="R311" s="375" t="str">
        <f t="shared" si="82"/>
        <v/>
      </c>
      <c r="S311" s="375" t="str">
        <f t="shared" si="83"/>
        <v/>
      </c>
      <c r="T311" s="375" t="str">
        <f t="shared" si="84"/>
        <v/>
      </c>
      <c r="U311" s="375" t="str">
        <f t="shared" si="85"/>
        <v/>
      </c>
      <c r="V311" s="375" t="str">
        <f t="shared" si="86"/>
        <v/>
      </c>
      <c r="X311" t="str">
        <f>IF(AF311&lt;&gt;"",MAX(X$3:X310)+1,"")</f>
        <v/>
      </c>
      <c r="Y311" t="str">
        <f>IF(AG311&lt;&gt;"",MAX(Y$3:Y310)+1,"")</f>
        <v/>
      </c>
      <c r="Z311" t="str">
        <f>IF(AH311&lt;&gt;"",MAX(Z$3:Z310)+1,"")</f>
        <v/>
      </c>
      <c r="AA311" t="str">
        <f>IF(AI311&lt;&gt;"",MAX(AA$3:AA310)+1,"")</f>
        <v/>
      </c>
      <c r="AB311" t="str">
        <f>IF(AJ311&lt;&gt;"",MAX(AB$3:AB310)+1,"")</f>
        <v/>
      </c>
      <c r="AC311" t="str">
        <f>IF(AK311&lt;&gt;"",MAX(AC$3:AC310)+1,"")</f>
        <v/>
      </c>
      <c r="AD311" t="str">
        <f>IF(AL311&lt;&gt;"",MAX(AD$3:AD310)+1,"")</f>
        <v/>
      </c>
      <c r="AF311" t="str">
        <f>IF(B311="","",IF(COUNTIF(AF$3:$AI310,B311)=0,B311,""))</f>
        <v/>
      </c>
      <c r="AG311" t="str">
        <f>IF(C311&lt;&gt;"",IF(B311="","",IF($B311='Determinazione classe'!$D$55,IF(COUNTIF(AG$3:$AG310,$C311)=0,$C311,""),"")),"")</f>
        <v/>
      </c>
      <c r="AH311" t="str">
        <f>IF(D311&lt;&gt;"",IF(B311="","",IF(AND($B311='Determinazione classe'!$D$55,$C311='Determinazione classe'!$D$56),IF(COUNTIF(AH$3:AH310,$D311)=0,$D311,""),"")),"")</f>
        <v/>
      </c>
      <c r="AI311" t="str">
        <f>IF(E311&lt;&gt;"",IF(B311="","",IF(AND($B311='Determinazione classe'!$D$55,$C311='Determinazione classe'!$D$56,$D311='Determinazione classe'!$D$57),IF(COUNTIF(AI$3:AI310,$E311)=0,$E311,""),"")),"")</f>
        <v/>
      </c>
      <c r="AJ311" t="str">
        <f>IF(F311&lt;&gt;"",IF(B311="","",IF(AND($B311='Determinazione classe'!$D$55,$C311='Determinazione classe'!$D$56,$D311='Determinazione classe'!$D$57,$E311='Determinazione classe'!$D$58),IF(COUNTIF(AJ$3:AJ310,$F311)=0,$F311,""),"")),"")</f>
        <v/>
      </c>
      <c r="AK311" t="str">
        <f>IF(G311&lt;&gt;"",IF(B311="","",IF(AND($B311='Determinazione classe'!$D$55,$C311='Determinazione classe'!$D$56,$D311='Determinazione classe'!$D$57,$E311='Determinazione classe'!$D$58,$F311='Determinazione classe'!$D$59),IF(COUNTIF(AK$3:AK310,$G311)=0,$G311,""),"")),"")</f>
        <v/>
      </c>
      <c r="AL311" t="str">
        <f>IF(H311&lt;&gt;"",IF(B311="","",IF(AND($B311='Determinazione classe'!$D$55,$C311='Determinazione classe'!$D$56,$D311='Determinazione classe'!$D$57,$E311='Determinazione classe'!$D$58,$F311='Determinazione classe'!$D$59,$G311='Determinazione classe'!$D$60),IF(COUNTIF(AL$3:AL310,$H311)=0,$H311,""),"")),"")</f>
        <v/>
      </c>
      <c r="AR311">
        <f t="shared" si="96"/>
        <v>309</v>
      </c>
      <c r="AS311" s="375" t="str">
        <f t="shared" si="87"/>
        <v/>
      </c>
      <c r="AT311" s="375" t="str">
        <f t="shared" si="88"/>
        <v/>
      </c>
      <c r="AU311" s="375" t="str">
        <f t="shared" si="89"/>
        <v/>
      </c>
      <c r="AV311" s="375" t="str">
        <f t="shared" si="90"/>
        <v/>
      </c>
      <c r="AW311" s="375" t="str">
        <f t="shared" si="91"/>
        <v/>
      </c>
      <c r="AX311" s="375" t="str">
        <f t="shared" si="92"/>
        <v/>
      </c>
      <c r="AY311" s="375" t="str">
        <f t="shared" si="93"/>
        <v/>
      </c>
      <c r="BC311" t="str">
        <f>IF(BK311&lt;&gt;"",MAX(BC$3:BC310)+1,"")</f>
        <v/>
      </c>
      <c r="BD311" t="str">
        <f>IF(BL311&lt;&gt;"",MAX(BD$3:BD310)+1,"")</f>
        <v/>
      </c>
      <c r="BE311" t="str">
        <f>IF(BM311&lt;&gt;"",MAX(BE$3:BE310)+1,"")</f>
        <v/>
      </c>
      <c r="BF311" t="str">
        <f>IF(BN311&lt;&gt;"",MAX(BF$3:BF310)+1,"")</f>
        <v/>
      </c>
      <c r="BG311" t="str">
        <f>IF(BO311&lt;&gt;"",MAX(BG$3:BG310)+1,"")</f>
        <v/>
      </c>
      <c r="BH311" t="str">
        <f>IF(BP311&lt;&gt;"",MAX(BH$3:BH310)+1,"")</f>
        <v/>
      </c>
      <c r="BI311" t="str">
        <f>IF(BQ311&lt;&gt;"",MAX(BI$3:BI310)+1,"")</f>
        <v/>
      </c>
      <c r="BK311" t="str">
        <f>IF(B311&lt;&gt;"",IF(COUNTIF(BK$3:BK310,B311)&gt;0,"",B311),"")</f>
        <v/>
      </c>
      <c r="BL311" t="str">
        <f>IF(C311&lt;&gt;"",IF(COUNTIF(BL$3:BL310,C311)&gt;0,"",C311),"")</f>
        <v/>
      </c>
      <c r="BM311" t="str">
        <f>IF(D311&lt;&gt;"",IF(COUNTIF(BM$3:BM310,D311)&gt;0,"",D311),"")</f>
        <v/>
      </c>
      <c r="BN311" t="str">
        <f>IF(E311&lt;&gt;"",IF(COUNTIF(BN$3:BN310,E311)&gt;0,"",E311),"")</f>
        <v/>
      </c>
      <c r="BO311" t="str">
        <f>IF(F311&lt;&gt;"",IF(COUNTIF(BO$3:BO310,F311)&gt;0,"",F311),"")</f>
        <v/>
      </c>
      <c r="BP311" t="str">
        <f>IF(G311&lt;&gt;"",IF(COUNTIF(BP$3:BP310,G311)&gt;0,"",G311),"")</f>
        <v/>
      </c>
      <c r="BQ311" t="str">
        <f>IF(H311&lt;&gt;"",IF(COUNTIF(BQ$3:BQ310,H311)&gt;0,"",H311),"")</f>
        <v/>
      </c>
    </row>
    <row r="312" spans="1:69" x14ac:dyDescent="0.2">
      <c r="A312" s="342" t="str">
        <f t="shared" si="97"/>
        <v/>
      </c>
      <c r="B312" s="345"/>
      <c r="C312" s="345"/>
      <c r="D312" s="345"/>
      <c r="E312" s="345"/>
      <c r="F312" s="345"/>
      <c r="G312" s="345"/>
      <c r="H312" s="345"/>
      <c r="I312" s="533"/>
      <c r="J312" s="516"/>
      <c r="K312" s="516"/>
      <c r="L312" s="531"/>
      <c r="M312" s="534"/>
      <c r="O312">
        <f t="shared" si="94"/>
        <v>310</v>
      </c>
      <c r="P312" s="375" t="str">
        <f t="shared" si="95"/>
        <v/>
      </c>
      <c r="Q312" s="375" t="str">
        <f t="shared" si="81"/>
        <v/>
      </c>
      <c r="R312" s="375" t="str">
        <f t="shared" si="82"/>
        <v/>
      </c>
      <c r="S312" s="375" t="str">
        <f t="shared" si="83"/>
        <v/>
      </c>
      <c r="T312" s="375" t="str">
        <f t="shared" si="84"/>
        <v/>
      </c>
      <c r="U312" s="375" t="str">
        <f t="shared" si="85"/>
        <v/>
      </c>
      <c r="V312" s="375" t="str">
        <f t="shared" si="86"/>
        <v/>
      </c>
      <c r="X312" t="str">
        <f>IF(AF312&lt;&gt;"",MAX(X$3:X311)+1,"")</f>
        <v/>
      </c>
      <c r="Y312" t="str">
        <f>IF(AG312&lt;&gt;"",MAX(Y$3:Y311)+1,"")</f>
        <v/>
      </c>
      <c r="Z312" t="str">
        <f>IF(AH312&lt;&gt;"",MAX(Z$3:Z311)+1,"")</f>
        <v/>
      </c>
      <c r="AA312" t="str">
        <f>IF(AI312&lt;&gt;"",MAX(AA$3:AA311)+1,"")</f>
        <v/>
      </c>
      <c r="AB312" t="str">
        <f>IF(AJ312&lt;&gt;"",MAX(AB$3:AB311)+1,"")</f>
        <v/>
      </c>
      <c r="AC312" t="str">
        <f>IF(AK312&lt;&gt;"",MAX(AC$3:AC311)+1,"")</f>
        <v/>
      </c>
      <c r="AD312" t="str">
        <f>IF(AL312&lt;&gt;"",MAX(AD$3:AD311)+1,"")</f>
        <v/>
      </c>
      <c r="AF312" t="str">
        <f>IF(B312="","",IF(COUNTIF(AF$3:$AI311,B312)=0,B312,""))</f>
        <v/>
      </c>
      <c r="AG312" t="str">
        <f>IF(C312&lt;&gt;"",IF(B312="","",IF($B312='Determinazione classe'!$D$55,IF(COUNTIF(AG$3:$AG311,$C312)=0,$C312,""),"")),"")</f>
        <v/>
      </c>
      <c r="AH312" t="str">
        <f>IF(D312&lt;&gt;"",IF(B312="","",IF(AND($B312='Determinazione classe'!$D$55,$C312='Determinazione classe'!$D$56),IF(COUNTIF(AH$3:AH311,$D312)=0,$D312,""),"")),"")</f>
        <v/>
      </c>
      <c r="AI312" t="str">
        <f>IF(E312&lt;&gt;"",IF(B312="","",IF(AND($B312='Determinazione classe'!$D$55,$C312='Determinazione classe'!$D$56,$D312='Determinazione classe'!$D$57),IF(COUNTIF(AI$3:AI311,$E312)=0,$E312,""),"")),"")</f>
        <v/>
      </c>
      <c r="AJ312" t="str">
        <f>IF(F312&lt;&gt;"",IF(B312="","",IF(AND($B312='Determinazione classe'!$D$55,$C312='Determinazione classe'!$D$56,$D312='Determinazione classe'!$D$57,$E312='Determinazione classe'!$D$58),IF(COUNTIF(AJ$3:AJ311,$F312)=0,$F312,""),"")),"")</f>
        <v/>
      </c>
      <c r="AK312" t="str">
        <f>IF(G312&lt;&gt;"",IF(B312="","",IF(AND($B312='Determinazione classe'!$D$55,$C312='Determinazione classe'!$D$56,$D312='Determinazione classe'!$D$57,$E312='Determinazione classe'!$D$58,$F312='Determinazione classe'!$D$59),IF(COUNTIF(AK$3:AK311,$G312)=0,$G312,""),"")),"")</f>
        <v/>
      </c>
      <c r="AL312" t="str">
        <f>IF(H312&lt;&gt;"",IF(B312="","",IF(AND($B312='Determinazione classe'!$D$55,$C312='Determinazione classe'!$D$56,$D312='Determinazione classe'!$D$57,$E312='Determinazione classe'!$D$58,$F312='Determinazione classe'!$D$59,$G312='Determinazione classe'!$D$60),IF(COUNTIF(AL$3:AL311,$H312)=0,$H312,""),"")),"")</f>
        <v/>
      </c>
      <c r="AR312">
        <f t="shared" si="96"/>
        <v>310</v>
      </c>
      <c r="AS312" s="375" t="str">
        <f t="shared" si="87"/>
        <v/>
      </c>
      <c r="AT312" s="375" t="str">
        <f t="shared" si="88"/>
        <v/>
      </c>
      <c r="AU312" s="375" t="str">
        <f t="shared" si="89"/>
        <v/>
      </c>
      <c r="AV312" s="375" t="str">
        <f t="shared" si="90"/>
        <v/>
      </c>
      <c r="AW312" s="375" t="str">
        <f t="shared" si="91"/>
        <v/>
      </c>
      <c r="AX312" s="375" t="str">
        <f t="shared" si="92"/>
        <v/>
      </c>
      <c r="AY312" s="375" t="str">
        <f t="shared" si="93"/>
        <v/>
      </c>
      <c r="BC312" t="str">
        <f>IF(BK312&lt;&gt;"",MAX(BC$3:BC311)+1,"")</f>
        <v/>
      </c>
      <c r="BD312" t="str">
        <f>IF(BL312&lt;&gt;"",MAX(BD$3:BD311)+1,"")</f>
        <v/>
      </c>
      <c r="BE312" t="str">
        <f>IF(BM312&lt;&gt;"",MAX(BE$3:BE311)+1,"")</f>
        <v/>
      </c>
      <c r="BF312" t="str">
        <f>IF(BN312&lt;&gt;"",MAX(BF$3:BF311)+1,"")</f>
        <v/>
      </c>
      <c r="BG312" t="str">
        <f>IF(BO312&lt;&gt;"",MAX(BG$3:BG311)+1,"")</f>
        <v/>
      </c>
      <c r="BH312" t="str">
        <f>IF(BP312&lt;&gt;"",MAX(BH$3:BH311)+1,"")</f>
        <v/>
      </c>
      <c r="BI312" t="str">
        <f>IF(BQ312&lt;&gt;"",MAX(BI$3:BI311)+1,"")</f>
        <v/>
      </c>
      <c r="BK312" t="str">
        <f>IF(B312&lt;&gt;"",IF(COUNTIF(BK$3:BK311,B312)&gt;0,"",B312),"")</f>
        <v/>
      </c>
      <c r="BL312" t="str">
        <f>IF(C312&lt;&gt;"",IF(COUNTIF(BL$3:BL311,C312)&gt;0,"",C312),"")</f>
        <v/>
      </c>
      <c r="BM312" t="str">
        <f>IF(D312&lt;&gt;"",IF(COUNTIF(BM$3:BM311,D312)&gt;0,"",D312),"")</f>
        <v/>
      </c>
      <c r="BN312" t="str">
        <f>IF(E312&lt;&gt;"",IF(COUNTIF(BN$3:BN311,E312)&gt;0,"",E312),"")</f>
        <v/>
      </c>
      <c r="BO312" t="str">
        <f>IF(F312&lt;&gt;"",IF(COUNTIF(BO$3:BO311,F312)&gt;0,"",F312),"")</f>
        <v/>
      </c>
      <c r="BP312" t="str">
        <f>IF(G312&lt;&gt;"",IF(COUNTIF(BP$3:BP311,G312)&gt;0,"",G312),"")</f>
        <v/>
      </c>
      <c r="BQ312" t="str">
        <f>IF(H312&lt;&gt;"",IF(COUNTIF(BQ$3:BQ311,H312)&gt;0,"",H312),"")</f>
        <v/>
      </c>
    </row>
    <row r="313" spans="1:69" x14ac:dyDescent="0.2">
      <c r="A313" s="342" t="str">
        <f t="shared" si="97"/>
        <v/>
      </c>
      <c r="B313" s="345"/>
      <c r="C313" s="345"/>
      <c r="D313" s="345"/>
      <c r="E313" s="345"/>
      <c r="F313" s="345"/>
      <c r="G313" s="345"/>
      <c r="H313" s="345"/>
      <c r="I313" s="533"/>
      <c r="J313" s="516"/>
      <c r="K313" s="516"/>
      <c r="L313" s="531"/>
      <c r="M313" s="534"/>
      <c r="O313">
        <f t="shared" si="94"/>
        <v>311</v>
      </c>
      <c r="P313" s="375" t="str">
        <f t="shared" si="95"/>
        <v/>
      </c>
      <c r="Q313" s="375" t="str">
        <f t="shared" si="81"/>
        <v/>
      </c>
      <c r="R313" s="375" t="str">
        <f t="shared" si="82"/>
        <v/>
      </c>
      <c r="S313" s="375" t="str">
        <f t="shared" si="83"/>
        <v/>
      </c>
      <c r="T313" s="375" t="str">
        <f t="shared" si="84"/>
        <v/>
      </c>
      <c r="U313" s="375" t="str">
        <f t="shared" si="85"/>
        <v/>
      </c>
      <c r="V313" s="375" t="str">
        <f t="shared" si="86"/>
        <v/>
      </c>
      <c r="X313" t="str">
        <f>IF(AF313&lt;&gt;"",MAX(X$3:X312)+1,"")</f>
        <v/>
      </c>
      <c r="Y313" t="str">
        <f>IF(AG313&lt;&gt;"",MAX(Y$3:Y312)+1,"")</f>
        <v/>
      </c>
      <c r="Z313" t="str">
        <f>IF(AH313&lt;&gt;"",MAX(Z$3:Z312)+1,"")</f>
        <v/>
      </c>
      <c r="AA313" t="str">
        <f>IF(AI313&lt;&gt;"",MAX(AA$3:AA312)+1,"")</f>
        <v/>
      </c>
      <c r="AB313" t="str">
        <f>IF(AJ313&lt;&gt;"",MAX(AB$3:AB312)+1,"")</f>
        <v/>
      </c>
      <c r="AC313" t="str">
        <f>IF(AK313&lt;&gt;"",MAX(AC$3:AC312)+1,"")</f>
        <v/>
      </c>
      <c r="AD313" t="str">
        <f>IF(AL313&lt;&gt;"",MAX(AD$3:AD312)+1,"")</f>
        <v/>
      </c>
      <c r="AF313" t="str">
        <f>IF(B313="","",IF(COUNTIF(AF$3:$AI312,B313)=0,B313,""))</f>
        <v/>
      </c>
      <c r="AG313" t="str">
        <f>IF(C313&lt;&gt;"",IF(B313="","",IF($B313='Determinazione classe'!$D$55,IF(COUNTIF(AG$3:$AG312,$C313)=0,$C313,""),"")),"")</f>
        <v/>
      </c>
      <c r="AH313" t="str">
        <f>IF(D313&lt;&gt;"",IF(B313="","",IF(AND($B313='Determinazione classe'!$D$55,$C313='Determinazione classe'!$D$56),IF(COUNTIF(AH$3:AH312,$D313)=0,$D313,""),"")),"")</f>
        <v/>
      </c>
      <c r="AI313" t="str">
        <f>IF(E313&lt;&gt;"",IF(B313="","",IF(AND($B313='Determinazione classe'!$D$55,$C313='Determinazione classe'!$D$56,$D313='Determinazione classe'!$D$57),IF(COUNTIF(AI$3:AI312,$E313)=0,$E313,""),"")),"")</f>
        <v/>
      </c>
      <c r="AJ313" t="str">
        <f>IF(F313&lt;&gt;"",IF(B313="","",IF(AND($B313='Determinazione classe'!$D$55,$C313='Determinazione classe'!$D$56,$D313='Determinazione classe'!$D$57,$E313='Determinazione classe'!$D$58),IF(COUNTIF(AJ$3:AJ312,$F313)=0,$F313,""),"")),"")</f>
        <v/>
      </c>
      <c r="AK313" t="str">
        <f>IF(G313&lt;&gt;"",IF(B313="","",IF(AND($B313='Determinazione classe'!$D$55,$C313='Determinazione classe'!$D$56,$D313='Determinazione classe'!$D$57,$E313='Determinazione classe'!$D$58,$F313='Determinazione classe'!$D$59),IF(COUNTIF(AK$3:AK312,$G313)=0,$G313,""),"")),"")</f>
        <v/>
      </c>
      <c r="AL313" t="str">
        <f>IF(H313&lt;&gt;"",IF(B313="","",IF(AND($B313='Determinazione classe'!$D$55,$C313='Determinazione classe'!$D$56,$D313='Determinazione classe'!$D$57,$E313='Determinazione classe'!$D$58,$F313='Determinazione classe'!$D$59,$G313='Determinazione classe'!$D$60),IF(COUNTIF(AL$3:AL312,$H313)=0,$H313,""),"")),"")</f>
        <v/>
      </c>
      <c r="AR313">
        <f t="shared" si="96"/>
        <v>311</v>
      </c>
      <c r="AS313" s="375" t="str">
        <f t="shared" si="87"/>
        <v/>
      </c>
      <c r="AT313" s="375" t="str">
        <f t="shared" si="88"/>
        <v/>
      </c>
      <c r="AU313" s="375" t="str">
        <f t="shared" si="89"/>
        <v/>
      </c>
      <c r="AV313" s="375" t="str">
        <f t="shared" si="90"/>
        <v/>
      </c>
      <c r="AW313" s="375" t="str">
        <f t="shared" si="91"/>
        <v/>
      </c>
      <c r="AX313" s="375" t="str">
        <f t="shared" si="92"/>
        <v/>
      </c>
      <c r="AY313" s="375" t="str">
        <f t="shared" si="93"/>
        <v/>
      </c>
      <c r="BC313" t="str">
        <f>IF(BK313&lt;&gt;"",MAX(BC$3:BC312)+1,"")</f>
        <v/>
      </c>
      <c r="BD313" t="str">
        <f>IF(BL313&lt;&gt;"",MAX(BD$3:BD312)+1,"")</f>
        <v/>
      </c>
      <c r="BE313" t="str">
        <f>IF(BM313&lt;&gt;"",MAX(BE$3:BE312)+1,"")</f>
        <v/>
      </c>
      <c r="BF313" t="str">
        <f>IF(BN313&lt;&gt;"",MAX(BF$3:BF312)+1,"")</f>
        <v/>
      </c>
      <c r="BG313" t="str">
        <f>IF(BO313&lt;&gt;"",MAX(BG$3:BG312)+1,"")</f>
        <v/>
      </c>
      <c r="BH313" t="str">
        <f>IF(BP313&lt;&gt;"",MAX(BH$3:BH312)+1,"")</f>
        <v/>
      </c>
      <c r="BI313" t="str">
        <f>IF(BQ313&lt;&gt;"",MAX(BI$3:BI312)+1,"")</f>
        <v/>
      </c>
      <c r="BK313" t="str">
        <f>IF(B313&lt;&gt;"",IF(COUNTIF(BK$3:BK312,B313)&gt;0,"",B313),"")</f>
        <v/>
      </c>
      <c r="BL313" t="str">
        <f>IF(C313&lt;&gt;"",IF(COUNTIF(BL$3:BL312,C313)&gt;0,"",C313),"")</f>
        <v/>
      </c>
      <c r="BM313" t="str">
        <f>IF(D313&lt;&gt;"",IF(COUNTIF(BM$3:BM312,D313)&gt;0,"",D313),"")</f>
        <v/>
      </c>
      <c r="BN313" t="str">
        <f>IF(E313&lt;&gt;"",IF(COUNTIF(BN$3:BN312,E313)&gt;0,"",E313),"")</f>
        <v/>
      </c>
      <c r="BO313" t="str">
        <f>IF(F313&lt;&gt;"",IF(COUNTIF(BO$3:BO312,F313)&gt;0,"",F313),"")</f>
        <v/>
      </c>
      <c r="BP313" t="str">
        <f>IF(G313&lt;&gt;"",IF(COUNTIF(BP$3:BP312,G313)&gt;0,"",G313),"")</f>
        <v/>
      </c>
      <c r="BQ313" t="str">
        <f>IF(H313&lt;&gt;"",IF(COUNTIF(BQ$3:BQ312,H313)&gt;0,"",H313),"")</f>
        <v/>
      </c>
    </row>
    <row r="314" spans="1:69" x14ac:dyDescent="0.2">
      <c r="A314" s="342" t="str">
        <f t="shared" si="97"/>
        <v/>
      </c>
      <c r="B314" s="345"/>
      <c r="C314" s="345"/>
      <c r="D314" s="345"/>
      <c r="E314" s="345"/>
      <c r="F314" s="345"/>
      <c r="G314" s="345"/>
      <c r="H314" s="345"/>
      <c r="I314" s="533"/>
      <c r="J314" s="516"/>
      <c r="K314" s="516"/>
      <c r="L314" s="531"/>
      <c r="M314" s="534"/>
      <c r="O314">
        <f t="shared" si="94"/>
        <v>312</v>
      </c>
      <c r="P314" s="375" t="str">
        <f t="shared" si="95"/>
        <v/>
      </c>
      <c r="Q314" s="375" t="str">
        <f t="shared" si="81"/>
        <v/>
      </c>
      <c r="R314" s="375" t="str">
        <f t="shared" si="82"/>
        <v/>
      </c>
      <c r="S314" s="375" t="str">
        <f t="shared" si="83"/>
        <v/>
      </c>
      <c r="T314" s="375" t="str">
        <f t="shared" si="84"/>
        <v/>
      </c>
      <c r="U314" s="375" t="str">
        <f t="shared" si="85"/>
        <v/>
      </c>
      <c r="V314" s="375" t="str">
        <f t="shared" si="86"/>
        <v/>
      </c>
      <c r="X314" t="str">
        <f>IF(AF314&lt;&gt;"",MAX(X$3:X313)+1,"")</f>
        <v/>
      </c>
      <c r="Y314" t="str">
        <f>IF(AG314&lt;&gt;"",MAX(Y$3:Y313)+1,"")</f>
        <v/>
      </c>
      <c r="Z314" t="str">
        <f>IF(AH314&lt;&gt;"",MAX(Z$3:Z313)+1,"")</f>
        <v/>
      </c>
      <c r="AA314" t="str">
        <f>IF(AI314&lt;&gt;"",MAX(AA$3:AA313)+1,"")</f>
        <v/>
      </c>
      <c r="AB314" t="str">
        <f>IF(AJ314&lt;&gt;"",MAX(AB$3:AB313)+1,"")</f>
        <v/>
      </c>
      <c r="AC314" t="str">
        <f>IF(AK314&lt;&gt;"",MAX(AC$3:AC313)+1,"")</f>
        <v/>
      </c>
      <c r="AD314" t="str">
        <f>IF(AL314&lt;&gt;"",MAX(AD$3:AD313)+1,"")</f>
        <v/>
      </c>
      <c r="AF314" t="str">
        <f>IF(B314="","",IF(COUNTIF(AF$3:$AI313,B314)=0,B314,""))</f>
        <v/>
      </c>
      <c r="AG314" t="str">
        <f>IF(C314&lt;&gt;"",IF(B314="","",IF($B314='Determinazione classe'!$D$55,IF(COUNTIF(AG$3:$AG313,$C314)=0,$C314,""),"")),"")</f>
        <v/>
      </c>
      <c r="AH314" t="str">
        <f>IF(D314&lt;&gt;"",IF(B314="","",IF(AND($B314='Determinazione classe'!$D$55,$C314='Determinazione classe'!$D$56),IF(COUNTIF(AH$3:AH313,$D314)=0,$D314,""),"")),"")</f>
        <v/>
      </c>
      <c r="AI314" t="str">
        <f>IF(E314&lt;&gt;"",IF(B314="","",IF(AND($B314='Determinazione classe'!$D$55,$C314='Determinazione classe'!$D$56,$D314='Determinazione classe'!$D$57),IF(COUNTIF(AI$3:AI313,$E314)=0,$E314,""),"")),"")</f>
        <v/>
      </c>
      <c r="AJ314" t="str">
        <f>IF(F314&lt;&gt;"",IF(B314="","",IF(AND($B314='Determinazione classe'!$D$55,$C314='Determinazione classe'!$D$56,$D314='Determinazione classe'!$D$57,$E314='Determinazione classe'!$D$58),IF(COUNTIF(AJ$3:AJ313,$F314)=0,$F314,""),"")),"")</f>
        <v/>
      </c>
      <c r="AK314" t="str">
        <f>IF(G314&lt;&gt;"",IF(B314="","",IF(AND($B314='Determinazione classe'!$D$55,$C314='Determinazione classe'!$D$56,$D314='Determinazione classe'!$D$57,$E314='Determinazione classe'!$D$58,$F314='Determinazione classe'!$D$59),IF(COUNTIF(AK$3:AK313,$G314)=0,$G314,""),"")),"")</f>
        <v/>
      </c>
      <c r="AL314" t="str">
        <f>IF(H314&lt;&gt;"",IF(B314="","",IF(AND($B314='Determinazione classe'!$D$55,$C314='Determinazione classe'!$D$56,$D314='Determinazione classe'!$D$57,$E314='Determinazione classe'!$D$58,$F314='Determinazione classe'!$D$59,$G314='Determinazione classe'!$D$60),IF(COUNTIF(AL$3:AL313,$H314)=0,$H314,""),"")),"")</f>
        <v/>
      </c>
      <c r="AR314">
        <f t="shared" si="96"/>
        <v>312</v>
      </c>
      <c r="AS314" s="375" t="str">
        <f t="shared" si="87"/>
        <v/>
      </c>
      <c r="AT314" s="375" t="str">
        <f t="shared" si="88"/>
        <v/>
      </c>
      <c r="AU314" s="375" t="str">
        <f t="shared" si="89"/>
        <v/>
      </c>
      <c r="AV314" s="375" t="str">
        <f t="shared" si="90"/>
        <v/>
      </c>
      <c r="AW314" s="375" t="str">
        <f t="shared" si="91"/>
        <v/>
      </c>
      <c r="AX314" s="375" t="str">
        <f t="shared" si="92"/>
        <v/>
      </c>
      <c r="AY314" s="375" t="str">
        <f t="shared" si="93"/>
        <v/>
      </c>
      <c r="BC314" t="str">
        <f>IF(BK314&lt;&gt;"",MAX(BC$3:BC313)+1,"")</f>
        <v/>
      </c>
      <c r="BD314" t="str">
        <f>IF(BL314&lt;&gt;"",MAX(BD$3:BD313)+1,"")</f>
        <v/>
      </c>
      <c r="BE314" t="str">
        <f>IF(BM314&lt;&gt;"",MAX(BE$3:BE313)+1,"")</f>
        <v/>
      </c>
      <c r="BF314" t="str">
        <f>IF(BN314&lt;&gt;"",MAX(BF$3:BF313)+1,"")</f>
        <v/>
      </c>
      <c r="BG314" t="str">
        <f>IF(BO314&lt;&gt;"",MAX(BG$3:BG313)+1,"")</f>
        <v/>
      </c>
      <c r="BH314" t="str">
        <f>IF(BP314&lt;&gt;"",MAX(BH$3:BH313)+1,"")</f>
        <v/>
      </c>
      <c r="BI314" t="str">
        <f>IF(BQ314&lt;&gt;"",MAX(BI$3:BI313)+1,"")</f>
        <v/>
      </c>
      <c r="BK314" t="str">
        <f>IF(B314&lt;&gt;"",IF(COUNTIF(BK$3:BK313,B314)&gt;0,"",B314),"")</f>
        <v/>
      </c>
      <c r="BL314" t="str">
        <f>IF(C314&lt;&gt;"",IF(COUNTIF(BL$3:BL313,C314)&gt;0,"",C314),"")</f>
        <v/>
      </c>
      <c r="BM314" t="str">
        <f>IF(D314&lt;&gt;"",IF(COUNTIF(BM$3:BM313,D314)&gt;0,"",D314),"")</f>
        <v/>
      </c>
      <c r="BN314" t="str">
        <f>IF(E314&lt;&gt;"",IF(COUNTIF(BN$3:BN313,E314)&gt;0,"",E314),"")</f>
        <v/>
      </c>
      <c r="BO314" t="str">
        <f>IF(F314&lt;&gt;"",IF(COUNTIF(BO$3:BO313,F314)&gt;0,"",F314),"")</f>
        <v/>
      </c>
      <c r="BP314" t="str">
        <f>IF(G314&lt;&gt;"",IF(COUNTIF(BP$3:BP313,G314)&gt;0,"",G314),"")</f>
        <v/>
      </c>
      <c r="BQ314" t="str">
        <f>IF(H314&lt;&gt;"",IF(COUNTIF(BQ$3:BQ313,H314)&gt;0,"",H314),"")</f>
        <v/>
      </c>
    </row>
    <row r="315" spans="1:69" x14ac:dyDescent="0.2">
      <c r="A315" s="342" t="str">
        <f t="shared" si="97"/>
        <v/>
      </c>
      <c r="B315" s="345"/>
      <c r="C315" s="345"/>
      <c r="D315" s="345"/>
      <c r="E315" s="345"/>
      <c r="F315" s="345"/>
      <c r="G315" s="345"/>
      <c r="H315" s="345"/>
      <c r="I315" s="533"/>
      <c r="J315" s="516"/>
      <c r="K315" s="516"/>
      <c r="L315" s="531"/>
      <c r="M315" s="534"/>
      <c r="O315">
        <f t="shared" si="94"/>
        <v>313</v>
      </c>
      <c r="P315" s="375" t="str">
        <f t="shared" si="95"/>
        <v/>
      </c>
      <c r="Q315" s="375" t="str">
        <f t="shared" si="81"/>
        <v/>
      </c>
      <c r="R315" s="375" t="str">
        <f t="shared" si="82"/>
        <v/>
      </c>
      <c r="S315" s="375" t="str">
        <f t="shared" si="83"/>
        <v/>
      </c>
      <c r="T315" s="375" t="str">
        <f t="shared" si="84"/>
        <v/>
      </c>
      <c r="U315" s="375" t="str">
        <f t="shared" si="85"/>
        <v/>
      </c>
      <c r="V315" s="375" t="str">
        <f t="shared" si="86"/>
        <v/>
      </c>
      <c r="X315" t="str">
        <f>IF(AF315&lt;&gt;"",MAX(X$3:X314)+1,"")</f>
        <v/>
      </c>
      <c r="Y315" t="str">
        <f>IF(AG315&lt;&gt;"",MAX(Y$3:Y314)+1,"")</f>
        <v/>
      </c>
      <c r="Z315" t="str">
        <f>IF(AH315&lt;&gt;"",MAX(Z$3:Z314)+1,"")</f>
        <v/>
      </c>
      <c r="AA315" t="str">
        <f>IF(AI315&lt;&gt;"",MAX(AA$3:AA314)+1,"")</f>
        <v/>
      </c>
      <c r="AB315" t="str">
        <f>IF(AJ315&lt;&gt;"",MAX(AB$3:AB314)+1,"")</f>
        <v/>
      </c>
      <c r="AC315" t="str">
        <f>IF(AK315&lt;&gt;"",MAX(AC$3:AC314)+1,"")</f>
        <v/>
      </c>
      <c r="AD315" t="str">
        <f>IF(AL315&lt;&gt;"",MAX(AD$3:AD314)+1,"")</f>
        <v/>
      </c>
      <c r="AF315" t="str">
        <f>IF(B315="","",IF(COUNTIF(AF$3:$AI314,B315)=0,B315,""))</f>
        <v/>
      </c>
      <c r="AG315" t="str">
        <f>IF(C315&lt;&gt;"",IF(B315="","",IF($B315='Determinazione classe'!$D$55,IF(COUNTIF(AG$3:$AG314,$C315)=0,$C315,""),"")),"")</f>
        <v/>
      </c>
      <c r="AH315" t="str">
        <f>IF(D315&lt;&gt;"",IF(B315="","",IF(AND($B315='Determinazione classe'!$D$55,$C315='Determinazione classe'!$D$56),IF(COUNTIF(AH$3:AH314,$D315)=0,$D315,""),"")),"")</f>
        <v/>
      </c>
      <c r="AI315" t="str">
        <f>IF(E315&lt;&gt;"",IF(B315="","",IF(AND($B315='Determinazione classe'!$D$55,$C315='Determinazione classe'!$D$56,$D315='Determinazione classe'!$D$57),IF(COUNTIF(AI$3:AI314,$E315)=0,$E315,""),"")),"")</f>
        <v/>
      </c>
      <c r="AJ315" t="str">
        <f>IF(F315&lt;&gt;"",IF(B315="","",IF(AND($B315='Determinazione classe'!$D$55,$C315='Determinazione classe'!$D$56,$D315='Determinazione classe'!$D$57,$E315='Determinazione classe'!$D$58),IF(COUNTIF(AJ$3:AJ314,$F315)=0,$F315,""),"")),"")</f>
        <v/>
      </c>
      <c r="AK315" t="str">
        <f>IF(G315&lt;&gt;"",IF(B315="","",IF(AND($B315='Determinazione classe'!$D$55,$C315='Determinazione classe'!$D$56,$D315='Determinazione classe'!$D$57,$E315='Determinazione classe'!$D$58,$F315='Determinazione classe'!$D$59),IF(COUNTIF(AK$3:AK314,$G315)=0,$G315,""),"")),"")</f>
        <v/>
      </c>
      <c r="AL315" t="str">
        <f>IF(H315&lt;&gt;"",IF(B315="","",IF(AND($B315='Determinazione classe'!$D$55,$C315='Determinazione classe'!$D$56,$D315='Determinazione classe'!$D$57,$E315='Determinazione classe'!$D$58,$F315='Determinazione classe'!$D$59,$G315='Determinazione classe'!$D$60),IF(COUNTIF(AL$3:AL314,$H315)=0,$H315,""),"")),"")</f>
        <v/>
      </c>
      <c r="AR315">
        <f t="shared" si="96"/>
        <v>313</v>
      </c>
      <c r="AS315" s="375" t="str">
        <f t="shared" si="87"/>
        <v/>
      </c>
      <c r="AT315" s="375" t="str">
        <f t="shared" si="88"/>
        <v/>
      </c>
      <c r="AU315" s="375" t="str">
        <f t="shared" si="89"/>
        <v/>
      </c>
      <c r="AV315" s="375" t="str">
        <f t="shared" si="90"/>
        <v/>
      </c>
      <c r="AW315" s="375" t="str">
        <f t="shared" si="91"/>
        <v/>
      </c>
      <c r="AX315" s="375" t="str">
        <f t="shared" si="92"/>
        <v/>
      </c>
      <c r="AY315" s="375" t="str">
        <f t="shared" si="93"/>
        <v/>
      </c>
      <c r="BC315" t="str">
        <f>IF(BK315&lt;&gt;"",MAX(BC$3:BC314)+1,"")</f>
        <v/>
      </c>
      <c r="BD315" t="str">
        <f>IF(BL315&lt;&gt;"",MAX(BD$3:BD314)+1,"")</f>
        <v/>
      </c>
      <c r="BE315" t="str">
        <f>IF(BM315&lt;&gt;"",MAX(BE$3:BE314)+1,"")</f>
        <v/>
      </c>
      <c r="BF315" t="str">
        <f>IF(BN315&lt;&gt;"",MAX(BF$3:BF314)+1,"")</f>
        <v/>
      </c>
      <c r="BG315" t="str">
        <f>IF(BO315&lt;&gt;"",MAX(BG$3:BG314)+1,"")</f>
        <v/>
      </c>
      <c r="BH315" t="str">
        <f>IF(BP315&lt;&gt;"",MAX(BH$3:BH314)+1,"")</f>
        <v/>
      </c>
      <c r="BI315" t="str">
        <f>IF(BQ315&lt;&gt;"",MAX(BI$3:BI314)+1,"")</f>
        <v/>
      </c>
      <c r="BK315" t="str">
        <f>IF(B315&lt;&gt;"",IF(COUNTIF(BK$3:BK314,B315)&gt;0,"",B315),"")</f>
        <v/>
      </c>
      <c r="BL315" t="str">
        <f>IF(C315&lt;&gt;"",IF(COUNTIF(BL$3:BL314,C315)&gt;0,"",C315),"")</f>
        <v/>
      </c>
      <c r="BM315" t="str">
        <f>IF(D315&lt;&gt;"",IF(COUNTIF(BM$3:BM314,D315)&gt;0,"",D315),"")</f>
        <v/>
      </c>
      <c r="BN315" t="str">
        <f>IF(E315&lt;&gt;"",IF(COUNTIF(BN$3:BN314,E315)&gt;0,"",E315),"")</f>
        <v/>
      </c>
      <c r="BO315" t="str">
        <f>IF(F315&lt;&gt;"",IF(COUNTIF(BO$3:BO314,F315)&gt;0,"",F315),"")</f>
        <v/>
      </c>
      <c r="BP315" t="str">
        <f>IF(G315&lt;&gt;"",IF(COUNTIF(BP$3:BP314,G315)&gt;0,"",G315),"")</f>
        <v/>
      </c>
      <c r="BQ315" t="str">
        <f>IF(H315&lt;&gt;"",IF(COUNTIF(BQ$3:BQ314,H315)&gt;0,"",H315),"")</f>
        <v/>
      </c>
    </row>
    <row r="316" spans="1:69" x14ac:dyDescent="0.2">
      <c r="A316" s="342" t="str">
        <f t="shared" si="97"/>
        <v/>
      </c>
      <c r="B316" s="345"/>
      <c r="C316" s="345"/>
      <c r="D316" s="345"/>
      <c r="E316" s="345"/>
      <c r="F316" s="345"/>
      <c r="G316" s="345"/>
      <c r="H316" s="345"/>
      <c r="I316" s="533"/>
      <c r="J316" s="516"/>
      <c r="K316" s="516"/>
      <c r="L316" s="531"/>
      <c r="M316" s="534"/>
      <c r="O316">
        <f t="shared" si="94"/>
        <v>314</v>
      </c>
      <c r="P316" s="375" t="str">
        <f t="shared" si="95"/>
        <v/>
      </c>
      <c r="Q316" s="375" t="str">
        <f t="shared" si="81"/>
        <v/>
      </c>
      <c r="R316" s="375" t="str">
        <f t="shared" si="82"/>
        <v/>
      </c>
      <c r="S316" s="375" t="str">
        <f t="shared" si="83"/>
        <v/>
      </c>
      <c r="T316" s="375" t="str">
        <f t="shared" si="84"/>
        <v/>
      </c>
      <c r="U316" s="375" t="str">
        <f t="shared" si="85"/>
        <v/>
      </c>
      <c r="V316" s="375" t="str">
        <f t="shared" si="86"/>
        <v/>
      </c>
      <c r="X316" t="str">
        <f>IF(AF316&lt;&gt;"",MAX(X$3:X315)+1,"")</f>
        <v/>
      </c>
      <c r="Y316" t="str">
        <f>IF(AG316&lt;&gt;"",MAX(Y$3:Y315)+1,"")</f>
        <v/>
      </c>
      <c r="Z316" t="str">
        <f>IF(AH316&lt;&gt;"",MAX(Z$3:Z315)+1,"")</f>
        <v/>
      </c>
      <c r="AA316" t="str">
        <f>IF(AI316&lt;&gt;"",MAX(AA$3:AA315)+1,"")</f>
        <v/>
      </c>
      <c r="AB316" t="str">
        <f>IF(AJ316&lt;&gt;"",MAX(AB$3:AB315)+1,"")</f>
        <v/>
      </c>
      <c r="AC316" t="str">
        <f>IF(AK316&lt;&gt;"",MAX(AC$3:AC315)+1,"")</f>
        <v/>
      </c>
      <c r="AD316" t="str">
        <f>IF(AL316&lt;&gt;"",MAX(AD$3:AD315)+1,"")</f>
        <v/>
      </c>
      <c r="AF316" t="str">
        <f>IF(B316="","",IF(COUNTIF(AF$3:$AI315,B316)=0,B316,""))</f>
        <v/>
      </c>
      <c r="AG316" t="str">
        <f>IF(C316&lt;&gt;"",IF(B316="","",IF($B316='Determinazione classe'!$D$55,IF(COUNTIF(AG$3:$AG315,$C316)=0,$C316,""),"")),"")</f>
        <v/>
      </c>
      <c r="AH316" t="str">
        <f>IF(D316&lt;&gt;"",IF(B316="","",IF(AND($B316='Determinazione classe'!$D$55,$C316='Determinazione classe'!$D$56),IF(COUNTIF(AH$3:AH315,$D316)=0,$D316,""),"")),"")</f>
        <v/>
      </c>
      <c r="AI316" t="str">
        <f>IF(E316&lt;&gt;"",IF(B316="","",IF(AND($B316='Determinazione classe'!$D$55,$C316='Determinazione classe'!$D$56,$D316='Determinazione classe'!$D$57),IF(COUNTIF(AI$3:AI315,$E316)=0,$E316,""),"")),"")</f>
        <v/>
      </c>
      <c r="AJ316" t="str">
        <f>IF(F316&lt;&gt;"",IF(B316="","",IF(AND($B316='Determinazione classe'!$D$55,$C316='Determinazione classe'!$D$56,$D316='Determinazione classe'!$D$57,$E316='Determinazione classe'!$D$58),IF(COUNTIF(AJ$3:AJ315,$F316)=0,$F316,""),"")),"")</f>
        <v/>
      </c>
      <c r="AK316" t="str">
        <f>IF(G316&lt;&gt;"",IF(B316="","",IF(AND($B316='Determinazione classe'!$D$55,$C316='Determinazione classe'!$D$56,$D316='Determinazione classe'!$D$57,$E316='Determinazione classe'!$D$58,$F316='Determinazione classe'!$D$59),IF(COUNTIF(AK$3:AK315,$G316)=0,$G316,""),"")),"")</f>
        <v/>
      </c>
      <c r="AL316" t="str">
        <f>IF(H316&lt;&gt;"",IF(B316="","",IF(AND($B316='Determinazione classe'!$D$55,$C316='Determinazione classe'!$D$56,$D316='Determinazione classe'!$D$57,$E316='Determinazione classe'!$D$58,$F316='Determinazione classe'!$D$59,$G316='Determinazione classe'!$D$60),IF(COUNTIF(AL$3:AL315,$H316)=0,$H316,""),"")),"")</f>
        <v/>
      </c>
      <c r="AR316">
        <f t="shared" si="96"/>
        <v>314</v>
      </c>
      <c r="AS316" s="375" t="str">
        <f t="shared" si="87"/>
        <v/>
      </c>
      <c r="AT316" s="375" t="str">
        <f t="shared" si="88"/>
        <v/>
      </c>
      <c r="AU316" s="375" t="str">
        <f t="shared" si="89"/>
        <v/>
      </c>
      <c r="AV316" s="375" t="str">
        <f t="shared" si="90"/>
        <v/>
      </c>
      <c r="AW316" s="375" t="str">
        <f t="shared" si="91"/>
        <v/>
      </c>
      <c r="AX316" s="375" t="str">
        <f t="shared" si="92"/>
        <v/>
      </c>
      <c r="AY316" s="375" t="str">
        <f t="shared" si="93"/>
        <v/>
      </c>
      <c r="BC316" t="str">
        <f>IF(BK316&lt;&gt;"",MAX(BC$3:BC315)+1,"")</f>
        <v/>
      </c>
      <c r="BD316" t="str">
        <f>IF(BL316&lt;&gt;"",MAX(BD$3:BD315)+1,"")</f>
        <v/>
      </c>
      <c r="BE316" t="str">
        <f>IF(BM316&lt;&gt;"",MAX(BE$3:BE315)+1,"")</f>
        <v/>
      </c>
      <c r="BF316" t="str">
        <f>IF(BN316&lt;&gt;"",MAX(BF$3:BF315)+1,"")</f>
        <v/>
      </c>
      <c r="BG316" t="str">
        <f>IF(BO316&lt;&gt;"",MAX(BG$3:BG315)+1,"")</f>
        <v/>
      </c>
      <c r="BH316" t="str">
        <f>IF(BP316&lt;&gt;"",MAX(BH$3:BH315)+1,"")</f>
        <v/>
      </c>
      <c r="BI316" t="str">
        <f>IF(BQ316&lt;&gt;"",MAX(BI$3:BI315)+1,"")</f>
        <v/>
      </c>
      <c r="BK316" t="str">
        <f>IF(B316&lt;&gt;"",IF(COUNTIF(BK$3:BK315,B316)&gt;0,"",B316),"")</f>
        <v/>
      </c>
      <c r="BL316" t="str">
        <f>IF(C316&lt;&gt;"",IF(COUNTIF(BL$3:BL315,C316)&gt;0,"",C316),"")</f>
        <v/>
      </c>
      <c r="BM316" t="str">
        <f>IF(D316&lt;&gt;"",IF(COUNTIF(BM$3:BM315,D316)&gt;0,"",D316),"")</f>
        <v/>
      </c>
      <c r="BN316" t="str">
        <f>IF(E316&lt;&gt;"",IF(COUNTIF(BN$3:BN315,E316)&gt;0,"",E316),"")</f>
        <v/>
      </c>
      <c r="BO316" t="str">
        <f>IF(F316&lt;&gt;"",IF(COUNTIF(BO$3:BO315,F316)&gt;0,"",F316),"")</f>
        <v/>
      </c>
      <c r="BP316" t="str">
        <f>IF(G316&lt;&gt;"",IF(COUNTIF(BP$3:BP315,G316)&gt;0,"",G316),"")</f>
        <v/>
      </c>
      <c r="BQ316" t="str">
        <f>IF(H316&lt;&gt;"",IF(COUNTIF(BQ$3:BQ315,H316)&gt;0,"",H316),"")</f>
        <v/>
      </c>
    </row>
    <row r="317" spans="1:69" x14ac:dyDescent="0.2">
      <c r="A317" s="342" t="str">
        <f t="shared" si="97"/>
        <v/>
      </c>
      <c r="B317" s="345"/>
      <c r="C317" s="345"/>
      <c r="D317" s="345"/>
      <c r="E317" s="345"/>
      <c r="F317" s="345"/>
      <c r="G317" s="345"/>
      <c r="H317" s="345"/>
      <c r="I317" s="533"/>
      <c r="J317" s="516"/>
      <c r="K317" s="516"/>
      <c r="L317" s="531"/>
      <c r="M317" s="534"/>
      <c r="O317">
        <f t="shared" si="94"/>
        <v>315</v>
      </c>
      <c r="P317" s="375" t="str">
        <f t="shared" si="95"/>
        <v/>
      </c>
      <c r="Q317" s="375" t="str">
        <f t="shared" si="81"/>
        <v/>
      </c>
      <c r="R317" s="375" t="str">
        <f t="shared" si="82"/>
        <v/>
      </c>
      <c r="S317" s="375" t="str">
        <f t="shared" si="83"/>
        <v/>
      </c>
      <c r="T317" s="375" t="str">
        <f t="shared" si="84"/>
        <v/>
      </c>
      <c r="U317" s="375" t="str">
        <f t="shared" si="85"/>
        <v/>
      </c>
      <c r="V317" s="375" t="str">
        <f t="shared" si="86"/>
        <v/>
      </c>
      <c r="X317" t="str">
        <f>IF(AF317&lt;&gt;"",MAX(X$3:X316)+1,"")</f>
        <v/>
      </c>
      <c r="Y317" t="str">
        <f>IF(AG317&lt;&gt;"",MAX(Y$3:Y316)+1,"")</f>
        <v/>
      </c>
      <c r="Z317" t="str">
        <f>IF(AH317&lt;&gt;"",MAX(Z$3:Z316)+1,"")</f>
        <v/>
      </c>
      <c r="AA317" t="str">
        <f>IF(AI317&lt;&gt;"",MAX(AA$3:AA316)+1,"")</f>
        <v/>
      </c>
      <c r="AB317" t="str">
        <f>IF(AJ317&lt;&gt;"",MAX(AB$3:AB316)+1,"")</f>
        <v/>
      </c>
      <c r="AC317" t="str">
        <f>IF(AK317&lt;&gt;"",MAX(AC$3:AC316)+1,"")</f>
        <v/>
      </c>
      <c r="AD317" t="str">
        <f>IF(AL317&lt;&gt;"",MAX(AD$3:AD316)+1,"")</f>
        <v/>
      </c>
      <c r="AF317" t="str">
        <f>IF(B317="","",IF(COUNTIF(AF$3:$AI316,B317)=0,B317,""))</f>
        <v/>
      </c>
      <c r="AG317" t="str">
        <f>IF(C317&lt;&gt;"",IF(B317="","",IF($B317='Determinazione classe'!$D$55,IF(COUNTIF(AG$3:$AG316,$C317)=0,$C317,""),"")),"")</f>
        <v/>
      </c>
      <c r="AH317" t="str">
        <f>IF(D317&lt;&gt;"",IF(B317="","",IF(AND($B317='Determinazione classe'!$D$55,$C317='Determinazione classe'!$D$56),IF(COUNTIF(AH$3:AH316,$D317)=0,$D317,""),"")),"")</f>
        <v/>
      </c>
      <c r="AI317" t="str">
        <f>IF(E317&lt;&gt;"",IF(B317="","",IF(AND($B317='Determinazione classe'!$D$55,$C317='Determinazione classe'!$D$56,$D317='Determinazione classe'!$D$57),IF(COUNTIF(AI$3:AI316,$E317)=0,$E317,""),"")),"")</f>
        <v/>
      </c>
      <c r="AJ317" t="str">
        <f>IF(F317&lt;&gt;"",IF(B317="","",IF(AND($B317='Determinazione classe'!$D$55,$C317='Determinazione classe'!$D$56,$D317='Determinazione classe'!$D$57,$E317='Determinazione classe'!$D$58),IF(COUNTIF(AJ$3:AJ316,$F317)=0,$F317,""),"")),"")</f>
        <v/>
      </c>
      <c r="AK317" t="str">
        <f>IF(G317&lt;&gt;"",IF(B317="","",IF(AND($B317='Determinazione classe'!$D$55,$C317='Determinazione classe'!$D$56,$D317='Determinazione classe'!$D$57,$E317='Determinazione classe'!$D$58,$F317='Determinazione classe'!$D$59),IF(COUNTIF(AK$3:AK316,$G317)=0,$G317,""),"")),"")</f>
        <v/>
      </c>
      <c r="AL317" t="str">
        <f>IF(H317&lt;&gt;"",IF(B317="","",IF(AND($B317='Determinazione classe'!$D$55,$C317='Determinazione classe'!$D$56,$D317='Determinazione classe'!$D$57,$E317='Determinazione classe'!$D$58,$F317='Determinazione classe'!$D$59,$G317='Determinazione classe'!$D$60),IF(COUNTIF(AL$3:AL316,$H317)=0,$H317,""),"")),"")</f>
        <v/>
      </c>
      <c r="AR317">
        <f t="shared" si="96"/>
        <v>315</v>
      </c>
      <c r="AS317" s="375" t="str">
        <f t="shared" si="87"/>
        <v/>
      </c>
      <c r="AT317" s="375" t="str">
        <f t="shared" si="88"/>
        <v/>
      </c>
      <c r="AU317" s="375" t="str">
        <f t="shared" si="89"/>
        <v/>
      </c>
      <c r="AV317" s="375" t="str">
        <f t="shared" si="90"/>
        <v/>
      </c>
      <c r="AW317" s="375" t="str">
        <f t="shared" si="91"/>
        <v/>
      </c>
      <c r="AX317" s="375" t="str">
        <f t="shared" si="92"/>
        <v/>
      </c>
      <c r="AY317" s="375" t="str">
        <f t="shared" si="93"/>
        <v/>
      </c>
      <c r="BC317" t="str">
        <f>IF(BK317&lt;&gt;"",MAX(BC$3:BC316)+1,"")</f>
        <v/>
      </c>
      <c r="BD317" t="str">
        <f>IF(BL317&lt;&gt;"",MAX(BD$3:BD316)+1,"")</f>
        <v/>
      </c>
      <c r="BE317" t="str">
        <f>IF(BM317&lt;&gt;"",MAX(BE$3:BE316)+1,"")</f>
        <v/>
      </c>
      <c r="BF317" t="str">
        <f>IF(BN317&lt;&gt;"",MAX(BF$3:BF316)+1,"")</f>
        <v/>
      </c>
      <c r="BG317" t="str">
        <f>IF(BO317&lt;&gt;"",MAX(BG$3:BG316)+1,"")</f>
        <v/>
      </c>
      <c r="BH317" t="str">
        <f>IF(BP317&lt;&gt;"",MAX(BH$3:BH316)+1,"")</f>
        <v/>
      </c>
      <c r="BI317" t="str">
        <f>IF(BQ317&lt;&gt;"",MAX(BI$3:BI316)+1,"")</f>
        <v/>
      </c>
      <c r="BK317" t="str">
        <f>IF(B317&lt;&gt;"",IF(COUNTIF(BK$3:BK316,B317)&gt;0,"",B317),"")</f>
        <v/>
      </c>
      <c r="BL317" t="str">
        <f>IF(C317&lt;&gt;"",IF(COUNTIF(BL$3:BL316,C317)&gt;0,"",C317),"")</f>
        <v/>
      </c>
      <c r="BM317" t="str">
        <f>IF(D317&lt;&gt;"",IF(COUNTIF(BM$3:BM316,D317)&gt;0,"",D317),"")</f>
        <v/>
      </c>
      <c r="BN317" t="str">
        <f>IF(E317&lt;&gt;"",IF(COUNTIF(BN$3:BN316,E317)&gt;0,"",E317),"")</f>
        <v/>
      </c>
      <c r="BO317" t="str">
        <f>IF(F317&lt;&gt;"",IF(COUNTIF(BO$3:BO316,F317)&gt;0,"",F317),"")</f>
        <v/>
      </c>
      <c r="BP317" t="str">
        <f>IF(G317&lt;&gt;"",IF(COUNTIF(BP$3:BP316,G317)&gt;0,"",G317),"")</f>
        <v/>
      </c>
      <c r="BQ317" t="str">
        <f>IF(H317&lt;&gt;"",IF(COUNTIF(BQ$3:BQ316,H317)&gt;0,"",H317),"")</f>
        <v/>
      </c>
    </row>
    <row r="318" spans="1:69" x14ac:dyDescent="0.2">
      <c r="A318" s="342" t="str">
        <f t="shared" si="97"/>
        <v/>
      </c>
      <c r="B318" s="345"/>
      <c r="C318" s="345"/>
      <c r="D318" s="345"/>
      <c r="E318" s="345"/>
      <c r="F318" s="345"/>
      <c r="G318" s="345"/>
      <c r="H318" s="345"/>
      <c r="I318" s="533"/>
      <c r="J318" s="516"/>
      <c r="K318" s="516"/>
      <c r="L318" s="531"/>
      <c r="M318" s="534"/>
      <c r="O318">
        <f t="shared" si="94"/>
        <v>316</v>
      </c>
      <c r="P318" s="375" t="str">
        <f t="shared" si="95"/>
        <v/>
      </c>
      <c r="Q318" s="375" t="str">
        <f t="shared" si="81"/>
        <v/>
      </c>
      <c r="R318" s="375" t="str">
        <f t="shared" si="82"/>
        <v/>
      </c>
      <c r="S318" s="375" t="str">
        <f t="shared" si="83"/>
        <v/>
      </c>
      <c r="T318" s="375" t="str">
        <f t="shared" si="84"/>
        <v/>
      </c>
      <c r="U318" s="375" t="str">
        <f t="shared" si="85"/>
        <v/>
      </c>
      <c r="V318" s="375" t="str">
        <f t="shared" si="86"/>
        <v/>
      </c>
      <c r="X318" t="str">
        <f>IF(AF318&lt;&gt;"",MAX(X$3:X317)+1,"")</f>
        <v/>
      </c>
      <c r="Y318" t="str">
        <f>IF(AG318&lt;&gt;"",MAX(Y$3:Y317)+1,"")</f>
        <v/>
      </c>
      <c r="Z318" t="str">
        <f>IF(AH318&lt;&gt;"",MAX(Z$3:Z317)+1,"")</f>
        <v/>
      </c>
      <c r="AA318" t="str">
        <f>IF(AI318&lt;&gt;"",MAX(AA$3:AA317)+1,"")</f>
        <v/>
      </c>
      <c r="AB318" t="str">
        <f>IF(AJ318&lt;&gt;"",MAX(AB$3:AB317)+1,"")</f>
        <v/>
      </c>
      <c r="AC318" t="str">
        <f>IF(AK318&lt;&gt;"",MAX(AC$3:AC317)+1,"")</f>
        <v/>
      </c>
      <c r="AD318" t="str">
        <f>IF(AL318&lt;&gt;"",MAX(AD$3:AD317)+1,"")</f>
        <v/>
      </c>
      <c r="AF318" t="str">
        <f>IF(B318="","",IF(COUNTIF(AF$3:$AI317,B318)=0,B318,""))</f>
        <v/>
      </c>
      <c r="AG318" t="str">
        <f>IF(C318&lt;&gt;"",IF(B318="","",IF($B318='Determinazione classe'!$D$55,IF(COUNTIF(AG$3:$AG317,$C318)=0,$C318,""),"")),"")</f>
        <v/>
      </c>
      <c r="AH318" t="str">
        <f>IF(D318&lt;&gt;"",IF(B318="","",IF(AND($B318='Determinazione classe'!$D$55,$C318='Determinazione classe'!$D$56),IF(COUNTIF(AH$3:AH317,$D318)=0,$D318,""),"")),"")</f>
        <v/>
      </c>
      <c r="AI318" t="str">
        <f>IF(E318&lt;&gt;"",IF(B318="","",IF(AND($B318='Determinazione classe'!$D$55,$C318='Determinazione classe'!$D$56,$D318='Determinazione classe'!$D$57),IF(COUNTIF(AI$3:AI317,$E318)=0,$E318,""),"")),"")</f>
        <v/>
      </c>
      <c r="AJ318" t="str">
        <f>IF(F318&lt;&gt;"",IF(B318="","",IF(AND($B318='Determinazione classe'!$D$55,$C318='Determinazione classe'!$D$56,$D318='Determinazione classe'!$D$57,$E318='Determinazione classe'!$D$58),IF(COUNTIF(AJ$3:AJ317,$F318)=0,$F318,""),"")),"")</f>
        <v/>
      </c>
      <c r="AK318" t="str">
        <f>IF(G318&lt;&gt;"",IF(B318="","",IF(AND($B318='Determinazione classe'!$D$55,$C318='Determinazione classe'!$D$56,$D318='Determinazione classe'!$D$57,$E318='Determinazione classe'!$D$58,$F318='Determinazione classe'!$D$59),IF(COUNTIF(AK$3:AK317,$G318)=0,$G318,""),"")),"")</f>
        <v/>
      </c>
      <c r="AL318" t="str">
        <f>IF(H318&lt;&gt;"",IF(B318="","",IF(AND($B318='Determinazione classe'!$D$55,$C318='Determinazione classe'!$D$56,$D318='Determinazione classe'!$D$57,$E318='Determinazione classe'!$D$58,$F318='Determinazione classe'!$D$59,$G318='Determinazione classe'!$D$60),IF(COUNTIF(AL$3:AL317,$H318)=0,$H318,""),"")),"")</f>
        <v/>
      </c>
      <c r="AR318">
        <f t="shared" si="96"/>
        <v>316</v>
      </c>
      <c r="AS318" s="375" t="str">
        <f t="shared" si="87"/>
        <v/>
      </c>
      <c r="AT318" s="375" t="str">
        <f t="shared" si="88"/>
        <v/>
      </c>
      <c r="AU318" s="375" t="str">
        <f t="shared" si="89"/>
        <v/>
      </c>
      <c r="AV318" s="375" t="str">
        <f t="shared" si="90"/>
        <v/>
      </c>
      <c r="AW318" s="375" t="str">
        <f t="shared" si="91"/>
        <v/>
      </c>
      <c r="AX318" s="375" t="str">
        <f t="shared" si="92"/>
        <v/>
      </c>
      <c r="AY318" s="375" t="str">
        <f t="shared" si="93"/>
        <v/>
      </c>
      <c r="BC318" t="str">
        <f>IF(BK318&lt;&gt;"",MAX(BC$3:BC317)+1,"")</f>
        <v/>
      </c>
      <c r="BD318" t="str">
        <f>IF(BL318&lt;&gt;"",MAX(BD$3:BD317)+1,"")</f>
        <v/>
      </c>
      <c r="BE318" t="str">
        <f>IF(BM318&lt;&gt;"",MAX(BE$3:BE317)+1,"")</f>
        <v/>
      </c>
      <c r="BF318" t="str">
        <f>IF(BN318&lt;&gt;"",MAX(BF$3:BF317)+1,"")</f>
        <v/>
      </c>
      <c r="BG318" t="str">
        <f>IF(BO318&lt;&gt;"",MAX(BG$3:BG317)+1,"")</f>
        <v/>
      </c>
      <c r="BH318" t="str">
        <f>IF(BP318&lt;&gt;"",MAX(BH$3:BH317)+1,"")</f>
        <v/>
      </c>
      <c r="BI318" t="str">
        <f>IF(BQ318&lt;&gt;"",MAX(BI$3:BI317)+1,"")</f>
        <v/>
      </c>
      <c r="BK318" t="str">
        <f>IF(B318&lt;&gt;"",IF(COUNTIF(BK$3:BK317,B318)&gt;0,"",B318),"")</f>
        <v/>
      </c>
      <c r="BL318" t="str">
        <f>IF(C318&lt;&gt;"",IF(COUNTIF(BL$3:BL317,C318)&gt;0,"",C318),"")</f>
        <v/>
      </c>
      <c r="BM318" t="str">
        <f>IF(D318&lt;&gt;"",IF(COUNTIF(BM$3:BM317,D318)&gt;0,"",D318),"")</f>
        <v/>
      </c>
      <c r="BN318" t="str">
        <f>IF(E318&lt;&gt;"",IF(COUNTIF(BN$3:BN317,E318)&gt;0,"",E318),"")</f>
        <v/>
      </c>
      <c r="BO318" t="str">
        <f>IF(F318&lt;&gt;"",IF(COUNTIF(BO$3:BO317,F318)&gt;0,"",F318),"")</f>
        <v/>
      </c>
      <c r="BP318" t="str">
        <f>IF(G318&lt;&gt;"",IF(COUNTIF(BP$3:BP317,G318)&gt;0,"",G318),"")</f>
        <v/>
      </c>
      <c r="BQ318" t="str">
        <f>IF(H318&lt;&gt;"",IF(COUNTIF(BQ$3:BQ317,H318)&gt;0,"",H318),"")</f>
        <v/>
      </c>
    </row>
    <row r="319" spans="1:69" x14ac:dyDescent="0.2">
      <c r="A319" s="342" t="str">
        <f t="shared" si="97"/>
        <v/>
      </c>
      <c r="B319" s="345"/>
      <c r="C319" s="345"/>
      <c r="D319" s="345"/>
      <c r="E319" s="345"/>
      <c r="F319" s="345"/>
      <c r="G319" s="345"/>
      <c r="H319" s="345"/>
      <c r="I319" s="533"/>
      <c r="J319" s="516"/>
      <c r="K319" s="516"/>
      <c r="L319" s="531"/>
      <c r="M319" s="534"/>
      <c r="O319">
        <f t="shared" si="94"/>
        <v>317</v>
      </c>
      <c r="P319" s="375" t="str">
        <f t="shared" si="95"/>
        <v/>
      </c>
      <c r="Q319" s="375" t="str">
        <f t="shared" si="81"/>
        <v/>
      </c>
      <c r="R319" s="375" t="str">
        <f t="shared" si="82"/>
        <v/>
      </c>
      <c r="S319" s="375" t="str">
        <f t="shared" si="83"/>
        <v/>
      </c>
      <c r="T319" s="375" t="str">
        <f t="shared" si="84"/>
        <v/>
      </c>
      <c r="U319" s="375" t="str">
        <f t="shared" si="85"/>
        <v/>
      </c>
      <c r="V319" s="375" t="str">
        <f t="shared" si="86"/>
        <v/>
      </c>
      <c r="X319" t="str">
        <f>IF(AF319&lt;&gt;"",MAX(X$3:X318)+1,"")</f>
        <v/>
      </c>
      <c r="Y319" t="str">
        <f>IF(AG319&lt;&gt;"",MAX(Y$3:Y318)+1,"")</f>
        <v/>
      </c>
      <c r="Z319" t="str">
        <f>IF(AH319&lt;&gt;"",MAX(Z$3:Z318)+1,"")</f>
        <v/>
      </c>
      <c r="AA319" t="str">
        <f>IF(AI319&lt;&gt;"",MAX(AA$3:AA318)+1,"")</f>
        <v/>
      </c>
      <c r="AB319" t="str">
        <f>IF(AJ319&lt;&gt;"",MAX(AB$3:AB318)+1,"")</f>
        <v/>
      </c>
      <c r="AC319" t="str">
        <f>IF(AK319&lt;&gt;"",MAX(AC$3:AC318)+1,"")</f>
        <v/>
      </c>
      <c r="AD319" t="str">
        <f>IF(AL319&lt;&gt;"",MAX(AD$3:AD318)+1,"")</f>
        <v/>
      </c>
      <c r="AF319" t="str">
        <f>IF(B319="","",IF(COUNTIF(AF$3:$AI318,B319)=0,B319,""))</f>
        <v/>
      </c>
      <c r="AG319" t="str">
        <f>IF(C319&lt;&gt;"",IF(B319="","",IF($B319='Determinazione classe'!$D$55,IF(COUNTIF(AG$3:$AG318,$C319)=0,$C319,""),"")),"")</f>
        <v/>
      </c>
      <c r="AH319" t="str">
        <f>IF(D319&lt;&gt;"",IF(B319="","",IF(AND($B319='Determinazione classe'!$D$55,$C319='Determinazione classe'!$D$56),IF(COUNTIF(AH$3:AH318,$D319)=0,$D319,""),"")),"")</f>
        <v/>
      </c>
      <c r="AI319" t="str">
        <f>IF(E319&lt;&gt;"",IF(B319="","",IF(AND($B319='Determinazione classe'!$D$55,$C319='Determinazione classe'!$D$56,$D319='Determinazione classe'!$D$57),IF(COUNTIF(AI$3:AI318,$E319)=0,$E319,""),"")),"")</f>
        <v/>
      </c>
      <c r="AJ319" t="str">
        <f>IF(F319&lt;&gt;"",IF(B319="","",IF(AND($B319='Determinazione classe'!$D$55,$C319='Determinazione classe'!$D$56,$D319='Determinazione classe'!$D$57,$E319='Determinazione classe'!$D$58),IF(COUNTIF(AJ$3:AJ318,$F319)=0,$F319,""),"")),"")</f>
        <v/>
      </c>
      <c r="AK319" t="str">
        <f>IF(G319&lt;&gt;"",IF(B319="","",IF(AND($B319='Determinazione classe'!$D$55,$C319='Determinazione classe'!$D$56,$D319='Determinazione classe'!$D$57,$E319='Determinazione classe'!$D$58,$F319='Determinazione classe'!$D$59),IF(COUNTIF(AK$3:AK318,$G319)=0,$G319,""),"")),"")</f>
        <v/>
      </c>
      <c r="AL319" t="str">
        <f>IF(H319&lt;&gt;"",IF(B319="","",IF(AND($B319='Determinazione classe'!$D$55,$C319='Determinazione classe'!$D$56,$D319='Determinazione classe'!$D$57,$E319='Determinazione classe'!$D$58,$F319='Determinazione classe'!$D$59,$G319='Determinazione classe'!$D$60),IF(COUNTIF(AL$3:AL318,$H319)=0,$H319,""),"")),"")</f>
        <v/>
      </c>
      <c r="AR319">
        <f t="shared" si="96"/>
        <v>317</v>
      </c>
      <c r="AS319" s="375" t="str">
        <f t="shared" si="87"/>
        <v/>
      </c>
      <c r="AT319" s="375" t="str">
        <f t="shared" si="88"/>
        <v/>
      </c>
      <c r="AU319" s="375" t="str">
        <f t="shared" si="89"/>
        <v/>
      </c>
      <c r="AV319" s="375" t="str">
        <f t="shared" si="90"/>
        <v/>
      </c>
      <c r="AW319" s="375" t="str">
        <f t="shared" si="91"/>
        <v/>
      </c>
      <c r="AX319" s="375" t="str">
        <f t="shared" si="92"/>
        <v/>
      </c>
      <c r="AY319" s="375" t="str">
        <f t="shared" si="93"/>
        <v/>
      </c>
      <c r="BC319" t="str">
        <f>IF(BK319&lt;&gt;"",MAX(BC$3:BC318)+1,"")</f>
        <v/>
      </c>
      <c r="BD319" t="str">
        <f>IF(BL319&lt;&gt;"",MAX(BD$3:BD318)+1,"")</f>
        <v/>
      </c>
      <c r="BE319" t="str">
        <f>IF(BM319&lt;&gt;"",MAX(BE$3:BE318)+1,"")</f>
        <v/>
      </c>
      <c r="BF319" t="str">
        <f>IF(BN319&lt;&gt;"",MAX(BF$3:BF318)+1,"")</f>
        <v/>
      </c>
      <c r="BG319" t="str">
        <f>IF(BO319&lt;&gt;"",MAX(BG$3:BG318)+1,"")</f>
        <v/>
      </c>
      <c r="BH319" t="str">
        <f>IF(BP319&lt;&gt;"",MAX(BH$3:BH318)+1,"")</f>
        <v/>
      </c>
      <c r="BI319" t="str">
        <f>IF(BQ319&lt;&gt;"",MAX(BI$3:BI318)+1,"")</f>
        <v/>
      </c>
      <c r="BK319" t="str">
        <f>IF(B319&lt;&gt;"",IF(COUNTIF(BK$3:BK318,B319)&gt;0,"",B319),"")</f>
        <v/>
      </c>
      <c r="BL319" t="str">
        <f>IF(C319&lt;&gt;"",IF(COUNTIF(BL$3:BL318,C319)&gt;0,"",C319),"")</f>
        <v/>
      </c>
      <c r="BM319" t="str">
        <f>IF(D319&lt;&gt;"",IF(COUNTIF(BM$3:BM318,D319)&gt;0,"",D319),"")</f>
        <v/>
      </c>
      <c r="BN319" t="str">
        <f>IF(E319&lt;&gt;"",IF(COUNTIF(BN$3:BN318,E319)&gt;0,"",E319),"")</f>
        <v/>
      </c>
      <c r="BO319" t="str">
        <f>IF(F319&lt;&gt;"",IF(COUNTIF(BO$3:BO318,F319)&gt;0,"",F319),"")</f>
        <v/>
      </c>
      <c r="BP319" t="str">
        <f>IF(G319&lt;&gt;"",IF(COUNTIF(BP$3:BP318,G319)&gt;0,"",G319),"")</f>
        <v/>
      </c>
      <c r="BQ319" t="str">
        <f>IF(H319&lt;&gt;"",IF(COUNTIF(BQ$3:BQ318,H319)&gt;0,"",H319),"")</f>
        <v/>
      </c>
    </row>
    <row r="320" spans="1:69" x14ac:dyDescent="0.2">
      <c r="A320" s="342" t="str">
        <f t="shared" si="97"/>
        <v/>
      </c>
      <c r="B320" s="345"/>
      <c r="C320" s="345"/>
      <c r="D320" s="345"/>
      <c r="E320" s="345"/>
      <c r="F320" s="345"/>
      <c r="G320" s="345"/>
      <c r="H320" s="345"/>
      <c r="I320" s="533"/>
      <c r="J320" s="516"/>
      <c r="K320" s="516"/>
      <c r="L320" s="531"/>
      <c r="M320" s="534"/>
      <c r="O320">
        <f t="shared" si="94"/>
        <v>318</v>
      </c>
      <c r="P320" s="375" t="str">
        <f t="shared" si="95"/>
        <v/>
      </c>
      <c r="Q320" s="375" t="str">
        <f t="shared" si="81"/>
        <v/>
      </c>
      <c r="R320" s="375" t="str">
        <f t="shared" si="82"/>
        <v/>
      </c>
      <c r="S320" s="375" t="str">
        <f t="shared" si="83"/>
        <v/>
      </c>
      <c r="T320" s="375" t="str">
        <f t="shared" si="84"/>
        <v/>
      </c>
      <c r="U320" s="375" t="str">
        <f t="shared" si="85"/>
        <v/>
      </c>
      <c r="V320" s="375" t="str">
        <f t="shared" si="86"/>
        <v/>
      </c>
      <c r="X320" t="str">
        <f>IF(AF320&lt;&gt;"",MAX(X$3:X319)+1,"")</f>
        <v/>
      </c>
      <c r="Y320" t="str">
        <f>IF(AG320&lt;&gt;"",MAX(Y$3:Y319)+1,"")</f>
        <v/>
      </c>
      <c r="Z320" t="str">
        <f>IF(AH320&lt;&gt;"",MAX(Z$3:Z319)+1,"")</f>
        <v/>
      </c>
      <c r="AA320" t="str">
        <f>IF(AI320&lt;&gt;"",MAX(AA$3:AA319)+1,"")</f>
        <v/>
      </c>
      <c r="AB320" t="str">
        <f>IF(AJ320&lt;&gt;"",MAX(AB$3:AB319)+1,"")</f>
        <v/>
      </c>
      <c r="AC320" t="str">
        <f>IF(AK320&lt;&gt;"",MAX(AC$3:AC319)+1,"")</f>
        <v/>
      </c>
      <c r="AD320" t="str">
        <f>IF(AL320&lt;&gt;"",MAX(AD$3:AD319)+1,"")</f>
        <v/>
      </c>
      <c r="AF320" t="str">
        <f>IF(B320="","",IF(COUNTIF(AF$3:$AI319,B320)=0,B320,""))</f>
        <v/>
      </c>
      <c r="AG320" t="str">
        <f>IF(C320&lt;&gt;"",IF(B320="","",IF($B320='Determinazione classe'!$D$55,IF(COUNTIF(AG$3:$AG319,$C320)=0,$C320,""),"")),"")</f>
        <v/>
      </c>
      <c r="AH320" t="str">
        <f>IF(D320&lt;&gt;"",IF(B320="","",IF(AND($B320='Determinazione classe'!$D$55,$C320='Determinazione classe'!$D$56),IF(COUNTIF(AH$3:AH319,$D320)=0,$D320,""),"")),"")</f>
        <v/>
      </c>
      <c r="AI320" t="str">
        <f>IF(E320&lt;&gt;"",IF(B320="","",IF(AND($B320='Determinazione classe'!$D$55,$C320='Determinazione classe'!$D$56,$D320='Determinazione classe'!$D$57),IF(COUNTIF(AI$3:AI319,$E320)=0,$E320,""),"")),"")</f>
        <v/>
      </c>
      <c r="AJ320" t="str">
        <f>IF(F320&lt;&gt;"",IF(B320="","",IF(AND($B320='Determinazione classe'!$D$55,$C320='Determinazione classe'!$D$56,$D320='Determinazione classe'!$D$57,$E320='Determinazione classe'!$D$58),IF(COUNTIF(AJ$3:AJ319,$F320)=0,$F320,""),"")),"")</f>
        <v/>
      </c>
      <c r="AK320" t="str">
        <f>IF(G320&lt;&gt;"",IF(B320="","",IF(AND($B320='Determinazione classe'!$D$55,$C320='Determinazione classe'!$D$56,$D320='Determinazione classe'!$D$57,$E320='Determinazione classe'!$D$58,$F320='Determinazione classe'!$D$59),IF(COUNTIF(AK$3:AK319,$G320)=0,$G320,""),"")),"")</f>
        <v/>
      </c>
      <c r="AL320" t="str">
        <f>IF(H320&lt;&gt;"",IF(B320="","",IF(AND($B320='Determinazione classe'!$D$55,$C320='Determinazione classe'!$D$56,$D320='Determinazione classe'!$D$57,$E320='Determinazione classe'!$D$58,$F320='Determinazione classe'!$D$59,$G320='Determinazione classe'!$D$60),IF(COUNTIF(AL$3:AL319,$H320)=0,$H320,""),"")),"")</f>
        <v/>
      </c>
      <c r="AR320">
        <f t="shared" si="96"/>
        <v>318</v>
      </c>
      <c r="AS320" s="375" t="str">
        <f t="shared" si="87"/>
        <v/>
      </c>
      <c r="AT320" s="375" t="str">
        <f t="shared" si="88"/>
        <v/>
      </c>
      <c r="AU320" s="375" t="str">
        <f t="shared" si="89"/>
        <v/>
      </c>
      <c r="AV320" s="375" t="str">
        <f t="shared" si="90"/>
        <v/>
      </c>
      <c r="AW320" s="375" t="str">
        <f t="shared" si="91"/>
        <v/>
      </c>
      <c r="AX320" s="375" t="str">
        <f t="shared" si="92"/>
        <v/>
      </c>
      <c r="AY320" s="375" t="str">
        <f t="shared" si="93"/>
        <v/>
      </c>
      <c r="BC320" t="str">
        <f>IF(BK320&lt;&gt;"",MAX(BC$3:BC319)+1,"")</f>
        <v/>
      </c>
      <c r="BD320" t="str">
        <f>IF(BL320&lt;&gt;"",MAX(BD$3:BD319)+1,"")</f>
        <v/>
      </c>
      <c r="BE320" t="str">
        <f>IF(BM320&lt;&gt;"",MAX(BE$3:BE319)+1,"")</f>
        <v/>
      </c>
      <c r="BF320" t="str">
        <f>IF(BN320&lt;&gt;"",MAX(BF$3:BF319)+1,"")</f>
        <v/>
      </c>
      <c r="BG320" t="str">
        <f>IF(BO320&lt;&gt;"",MAX(BG$3:BG319)+1,"")</f>
        <v/>
      </c>
      <c r="BH320" t="str">
        <f>IF(BP320&lt;&gt;"",MAX(BH$3:BH319)+1,"")</f>
        <v/>
      </c>
      <c r="BI320" t="str">
        <f>IF(BQ320&lt;&gt;"",MAX(BI$3:BI319)+1,"")</f>
        <v/>
      </c>
      <c r="BK320" t="str">
        <f>IF(B320&lt;&gt;"",IF(COUNTIF(BK$3:BK319,B320)&gt;0,"",B320),"")</f>
        <v/>
      </c>
      <c r="BL320" t="str">
        <f>IF(C320&lt;&gt;"",IF(COUNTIF(BL$3:BL319,C320)&gt;0,"",C320),"")</f>
        <v/>
      </c>
      <c r="BM320" t="str">
        <f>IF(D320&lt;&gt;"",IF(COUNTIF(BM$3:BM319,D320)&gt;0,"",D320),"")</f>
        <v/>
      </c>
      <c r="BN320" t="str">
        <f>IF(E320&lt;&gt;"",IF(COUNTIF(BN$3:BN319,E320)&gt;0,"",E320),"")</f>
        <v/>
      </c>
      <c r="BO320" t="str">
        <f>IF(F320&lt;&gt;"",IF(COUNTIF(BO$3:BO319,F320)&gt;0,"",F320),"")</f>
        <v/>
      </c>
      <c r="BP320" t="str">
        <f>IF(G320&lt;&gt;"",IF(COUNTIF(BP$3:BP319,G320)&gt;0,"",G320),"")</f>
        <v/>
      </c>
      <c r="BQ320" t="str">
        <f>IF(H320&lt;&gt;"",IF(COUNTIF(BQ$3:BQ319,H320)&gt;0,"",H320),"")</f>
        <v/>
      </c>
    </row>
    <row r="321" spans="1:69" x14ac:dyDescent="0.2">
      <c r="A321" s="342" t="str">
        <f t="shared" si="97"/>
        <v/>
      </c>
      <c r="B321" s="345"/>
      <c r="C321" s="345"/>
      <c r="D321" s="345"/>
      <c r="E321" s="345"/>
      <c r="F321" s="345"/>
      <c r="G321" s="345"/>
      <c r="H321" s="345"/>
      <c r="I321" s="533"/>
      <c r="J321" s="516"/>
      <c r="K321" s="516"/>
      <c r="L321" s="531"/>
      <c r="M321" s="534"/>
      <c r="O321">
        <f t="shared" si="94"/>
        <v>319</v>
      </c>
      <c r="P321" s="375" t="str">
        <f t="shared" si="95"/>
        <v/>
      </c>
      <c r="Q321" s="375" t="str">
        <f t="shared" si="81"/>
        <v/>
      </c>
      <c r="R321" s="375" t="str">
        <f t="shared" si="82"/>
        <v/>
      </c>
      <c r="S321" s="375" t="str">
        <f t="shared" si="83"/>
        <v/>
      </c>
      <c r="T321" s="375" t="str">
        <f t="shared" si="84"/>
        <v/>
      </c>
      <c r="U321" s="375" t="str">
        <f t="shared" si="85"/>
        <v/>
      </c>
      <c r="V321" s="375" t="str">
        <f t="shared" si="86"/>
        <v/>
      </c>
      <c r="X321" t="str">
        <f>IF(AF321&lt;&gt;"",MAX(X$3:X320)+1,"")</f>
        <v/>
      </c>
      <c r="Y321" t="str">
        <f>IF(AG321&lt;&gt;"",MAX(Y$3:Y320)+1,"")</f>
        <v/>
      </c>
      <c r="Z321" t="str">
        <f>IF(AH321&lt;&gt;"",MAX(Z$3:Z320)+1,"")</f>
        <v/>
      </c>
      <c r="AA321" t="str">
        <f>IF(AI321&lt;&gt;"",MAX(AA$3:AA320)+1,"")</f>
        <v/>
      </c>
      <c r="AB321" t="str">
        <f>IF(AJ321&lt;&gt;"",MAX(AB$3:AB320)+1,"")</f>
        <v/>
      </c>
      <c r="AC321" t="str">
        <f>IF(AK321&lt;&gt;"",MAX(AC$3:AC320)+1,"")</f>
        <v/>
      </c>
      <c r="AD321" t="str">
        <f>IF(AL321&lt;&gt;"",MAX(AD$3:AD320)+1,"")</f>
        <v/>
      </c>
      <c r="AF321" t="str">
        <f>IF(B321="","",IF(COUNTIF(AF$3:$AI320,B321)=0,B321,""))</f>
        <v/>
      </c>
      <c r="AG321" t="str">
        <f>IF(C321&lt;&gt;"",IF(B321="","",IF($B321='Determinazione classe'!$D$55,IF(COUNTIF(AG$3:$AG320,$C321)=0,$C321,""),"")),"")</f>
        <v/>
      </c>
      <c r="AH321" t="str">
        <f>IF(D321&lt;&gt;"",IF(B321="","",IF(AND($B321='Determinazione classe'!$D$55,$C321='Determinazione classe'!$D$56),IF(COUNTIF(AH$3:AH320,$D321)=0,$D321,""),"")),"")</f>
        <v/>
      </c>
      <c r="AI321" t="str">
        <f>IF(E321&lt;&gt;"",IF(B321="","",IF(AND($B321='Determinazione classe'!$D$55,$C321='Determinazione classe'!$D$56,$D321='Determinazione classe'!$D$57),IF(COUNTIF(AI$3:AI320,$E321)=0,$E321,""),"")),"")</f>
        <v/>
      </c>
      <c r="AJ321" t="str">
        <f>IF(F321&lt;&gt;"",IF(B321="","",IF(AND($B321='Determinazione classe'!$D$55,$C321='Determinazione classe'!$D$56,$D321='Determinazione classe'!$D$57,$E321='Determinazione classe'!$D$58),IF(COUNTIF(AJ$3:AJ320,$F321)=0,$F321,""),"")),"")</f>
        <v/>
      </c>
      <c r="AK321" t="str">
        <f>IF(G321&lt;&gt;"",IF(B321="","",IF(AND($B321='Determinazione classe'!$D$55,$C321='Determinazione classe'!$D$56,$D321='Determinazione classe'!$D$57,$E321='Determinazione classe'!$D$58,$F321='Determinazione classe'!$D$59),IF(COUNTIF(AK$3:AK320,$G321)=0,$G321,""),"")),"")</f>
        <v/>
      </c>
      <c r="AL321" t="str">
        <f>IF(H321&lt;&gt;"",IF(B321="","",IF(AND($B321='Determinazione classe'!$D$55,$C321='Determinazione classe'!$D$56,$D321='Determinazione classe'!$D$57,$E321='Determinazione classe'!$D$58,$F321='Determinazione classe'!$D$59,$G321='Determinazione classe'!$D$60),IF(COUNTIF(AL$3:AL320,$H321)=0,$H321,""),"")),"")</f>
        <v/>
      </c>
      <c r="AR321">
        <f t="shared" si="96"/>
        <v>319</v>
      </c>
      <c r="AS321" s="375" t="str">
        <f t="shared" si="87"/>
        <v/>
      </c>
      <c r="AT321" s="375" t="str">
        <f t="shared" si="88"/>
        <v/>
      </c>
      <c r="AU321" s="375" t="str">
        <f t="shared" si="89"/>
        <v/>
      </c>
      <c r="AV321" s="375" t="str">
        <f t="shared" si="90"/>
        <v/>
      </c>
      <c r="AW321" s="375" t="str">
        <f t="shared" si="91"/>
        <v/>
      </c>
      <c r="AX321" s="375" t="str">
        <f t="shared" si="92"/>
        <v/>
      </c>
      <c r="AY321" s="375" t="str">
        <f t="shared" si="93"/>
        <v/>
      </c>
      <c r="BC321" t="str">
        <f>IF(BK321&lt;&gt;"",MAX(BC$3:BC320)+1,"")</f>
        <v/>
      </c>
      <c r="BD321" t="str">
        <f>IF(BL321&lt;&gt;"",MAX(BD$3:BD320)+1,"")</f>
        <v/>
      </c>
      <c r="BE321" t="str">
        <f>IF(BM321&lt;&gt;"",MAX(BE$3:BE320)+1,"")</f>
        <v/>
      </c>
      <c r="BF321" t="str">
        <f>IF(BN321&lt;&gt;"",MAX(BF$3:BF320)+1,"")</f>
        <v/>
      </c>
      <c r="BG321" t="str">
        <f>IF(BO321&lt;&gt;"",MAX(BG$3:BG320)+1,"")</f>
        <v/>
      </c>
      <c r="BH321" t="str">
        <f>IF(BP321&lt;&gt;"",MAX(BH$3:BH320)+1,"")</f>
        <v/>
      </c>
      <c r="BI321" t="str">
        <f>IF(BQ321&lt;&gt;"",MAX(BI$3:BI320)+1,"")</f>
        <v/>
      </c>
      <c r="BK321" t="str">
        <f>IF(B321&lt;&gt;"",IF(COUNTIF(BK$3:BK320,B321)&gt;0,"",B321),"")</f>
        <v/>
      </c>
      <c r="BL321" t="str">
        <f>IF(C321&lt;&gt;"",IF(COUNTIF(BL$3:BL320,C321)&gt;0,"",C321),"")</f>
        <v/>
      </c>
      <c r="BM321" t="str">
        <f>IF(D321&lt;&gt;"",IF(COUNTIF(BM$3:BM320,D321)&gt;0,"",D321),"")</f>
        <v/>
      </c>
      <c r="BN321" t="str">
        <f>IF(E321&lt;&gt;"",IF(COUNTIF(BN$3:BN320,E321)&gt;0,"",E321),"")</f>
        <v/>
      </c>
      <c r="BO321" t="str">
        <f>IF(F321&lt;&gt;"",IF(COUNTIF(BO$3:BO320,F321)&gt;0,"",F321),"")</f>
        <v/>
      </c>
      <c r="BP321" t="str">
        <f>IF(G321&lt;&gt;"",IF(COUNTIF(BP$3:BP320,G321)&gt;0,"",G321),"")</f>
        <v/>
      </c>
      <c r="BQ321" t="str">
        <f>IF(H321&lt;&gt;"",IF(COUNTIF(BQ$3:BQ320,H321)&gt;0,"",H321),"")</f>
        <v/>
      </c>
    </row>
    <row r="322" spans="1:69" x14ac:dyDescent="0.2">
      <c r="A322" s="342" t="str">
        <f t="shared" si="97"/>
        <v/>
      </c>
      <c r="B322" s="345"/>
      <c r="C322" s="345"/>
      <c r="D322" s="345"/>
      <c r="E322" s="345"/>
      <c r="F322" s="345"/>
      <c r="G322" s="345"/>
      <c r="H322" s="345"/>
      <c r="I322" s="533"/>
      <c r="J322" s="516"/>
      <c r="K322" s="516"/>
      <c r="L322" s="531"/>
      <c r="M322" s="534"/>
      <c r="O322">
        <f t="shared" si="94"/>
        <v>320</v>
      </c>
      <c r="P322" s="375" t="str">
        <f t="shared" si="95"/>
        <v/>
      </c>
      <c r="Q322" s="375" t="str">
        <f t="shared" si="81"/>
        <v/>
      </c>
      <c r="R322" s="375" t="str">
        <f t="shared" si="82"/>
        <v/>
      </c>
      <c r="S322" s="375" t="str">
        <f t="shared" si="83"/>
        <v/>
      </c>
      <c r="T322" s="375" t="str">
        <f t="shared" si="84"/>
        <v/>
      </c>
      <c r="U322" s="375" t="str">
        <f t="shared" si="85"/>
        <v/>
      </c>
      <c r="V322" s="375" t="str">
        <f t="shared" si="86"/>
        <v/>
      </c>
      <c r="X322" t="str">
        <f>IF(AF322&lt;&gt;"",MAX(X$3:X321)+1,"")</f>
        <v/>
      </c>
      <c r="Y322" t="str">
        <f>IF(AG322&lt;&gt;"",MAX(Y$3:Y321)+1,"")</f>
        <v/>
      </c>
      <c r="Z322" t="str">
        <f>IF(AH322&lt;&gt;"",MAX(Z$3:Z321)+1,"")</f>
        <v/>
      </c>
      <c r="AA322" t="str">
        <f>IF(AI322&lt;&gt;"",MAX(AA$3:AA321)+1,"")</f>
        <v/>
      </c>
      <c r="AB322" t="str">
        <f>IF(AJ322&lt;&gt;"",MAX(AB$3:AB321)+1,"")</f>
        <v/>
      </c>
      <c r="AC322" t="str">
        <f>IF(AK322&lt;&gt;"",MAX(AC$3:AC321)+1,"")</f>
        <v/>
      </c>
      <c r="AD322" t="str">
        <f>IF(AL322&lt;&gt;"",MAX(AD$3:AD321)+1,"")</f>
        <v/>
      </c>
      <c r="AF322" t="str">
        <f>IF(B322="","",IF(COUNTIF(AF$3:$AI321,B322)=0,B322,""))</f>
        <v/>
      </c>
      <c r="AG322" t="str">
        <f>IF(C322&lt;&gt;"",IF(B322="","",IF($B322='Determinazione classe'!$D$55,IF(COUNTIF(AG$3:$AG321,$C322)=0,$C322,""),"")),"")</f>
        <v/>
      </c>
      <c r="AH322" t="str">
        <f>IF(D322&lt;&gt;"",IF(B322="","",IF(AND($B322='Determinazione classe'!$D$55,$C322='Determinazione classe'!$D$56),IF(COUNTIF(AH$3:AH321,$D322)=0,$D322,""),"")),"")</f>
        <v/>
      </c>
      <c r="AI322" t="str">
        <f>IF(E322&lt;&gt;"",IF(B322="","",IF(AND($B322='Determinazione classe'!$D$55,$C322='Determinazione classe'!$D$56,$D322='Determinazione classe'!$D$57),IF(COUNTIF(AI$3:AI321,$E322)=0,$E322,""),"")),"")</f>
        <v/>
      </c>
      <c r="AJ322" t="str">
        <f>IF(F322&lt;&gt;"",IF(B322="","",IF(AND($B322='Determinazione classe'!$D$55,$C322='Determinazione classe'!$D$56,$D322='Determinazione classe'!$D$57,$E322='Determinazione classe'!$D$58),IF(COUNTIF(AJ$3:AJ321,$F322)=0,$F322,""),"")),"")</f>
        <v/>
      </c>
      <c r="AK322" t="str">
        <f>IF(G322&lt;&gt;"",IF(B322="","",IF(AND($B322='Determinazione classe'!$D$55,$C322='Determinazione classe'!$D$56,$D322='Determinazione classe'!$D$57,$E322='Determinazione classe'!$D$58,$F322='Determinazione classe'!$D$59),IF(COUNTIF(AK$3:AK321,$G322)=0,$G322,""),"")),"")</f>
        <v/>
      </c>
      <c r="AL322" t="str">
        <f>IF(H322&lt;&gt;"",IF(B322="","",IF(AND($B322='Determinazione classe'!$D$55,$C322='Determinazione classe'!$D$56,$D322='Determinazione classe'!$D$57,$E322='Determinazione classe'!$D$58,$F322='Determinazione classe'!$D$59,$G322='Determinazione classe'!$D$60),IF(COUNTIF(AL$3:AL321,$H322)=0,$H322,""),"")),"")</f>
        <v/>
      </c>
      <c r="AR322">
        <f t="shared" si="96"/>
        <v>320</v>
      </c>
      <c r="AS322" s="375" t="str">
        <f t="shared" si="87"/>
        <v/>
      </c>
      <c r="AT322" s="375" t="str">
        <f t="shared" si="88"/>
        <v/>
      </c>
      <c r="AU322" s="375" t="str">
        <f t="shared" si="89"/>
        <v/>
      </c>
      <c r="AV322" s="375" t="str">
        <f t="shared" si="90"/>
        <v/>
      </c>
      <c r="AW322" s="375" t="str">
        <f t="shared" si="91"/>
        <v/>
      </c>
      <c r="AX322" s="375" t="str">
        <f t="shared" si="92"/>
        <v/>
      </c>
      <c r="AY322" s="375" t="str">
        <f t="shared" si="93"/>
        <v/>
      </c>
      <c r="BC322" t="str">
        <f>IF(BK322&lt;&gt;"",MAX(BC$3:BC321)+1,"")</f>
        <v/>
      </c>
      <c r="BD322" t="str">
        <f>IF(BL322&lt;&gt;"",MAX(BD$3:BD321)+1,"")</f>
        <v/>
      </c>
      <c r="BE322" t="str">
        <f>IF(BM322&lt;&gt;"",MAX(BE$3:BE321)+1,"")</f>
        <v/>
      </c>
      <c r="BF322" t="str">
        <f>IF(BN322&lt;&gt;"",MAX(BF$3:BF321)+1,"")</f>
        <v/>
      </c>
      <c r="BG322" t="str">
        <f>IF(BO322&lt;&gt;"",MAX(BG$3:BG321)+1,"")</f>
        <v/>
      </c>
      <c r="BH322" t="str">
        <f>IF(BP322&lt;&gt;"",MAX(BH$3:BH321)+1,"")</f>
        <v/>
      </c>
      <c r="BI322" t="str">
        <f>IF(BQ322&lt;&gt;"",MAX(BI$3:BI321)+1,"")</f>
        <v/>
      </c>
      <c r="BK322" t="str">
        <f>IF(B322&lt;&gt;"",IF(COUNTIF(BK$3:BK321,B322)&gt;0,"",B322),"")</f>
        <v/>
      </c>
      <c r="BL322" t="str">
        <f>IF(C322&lt;&gt;"",IF(COUNTIF(BL$3:BL321,C322)&gt;0,"",C322),"")</f>
        <v/>
      </c>
      <c r="BM322" t="str">
        <f>IF(D322&lt;&gt;"",IF(COUNTIF(BM$3:BM321,D322)&gt;0,"",D322),"")</f>
        <v/>
      </c>
      <c r="BN322" t="str">
        <f>IF(E322&lt;&gt;"",IF(COUNTIF(BN$3:BN321,E322)&gt;0,"",E322),"")</f>
        <v/>
      </c>
      <c r="BO322" t="str">
        <f>IF(F322&lt;&gt;"",IF(COUNTIF(BO$3:BO321,F322)&gt;0,"",F322),"")</f>
        <v/>
      </c>
      <c r="BP322" t="str">
        <f>IF(G322&lt;&gt;"",IF(COUNTIF(BP$3:BP321,G322)&gt;0,"",G322),"")</f>
        <v/>
      </c>
      <c r="BQ322" t="str">
        <f>IF(H322&lt;&gt;"",IF(COUNTIF(BQ$3:BQ321,H322)&gt;0,"",H322),"")</f>
        <v/>
      </c>
    </row>
    <row r="323" spans="1:69" x14ac:dyDescent="0.2">
      <c r="A323" s="342" t="str">
        <f t="shared" si="97"/>
        <v/>
      </c>
      <c r="B323" s="345"/>
      <c r="C323" s="345"/>
      <c r="D323" s="345"/>
      <c r="E323" s="345"/>
      <c r="F323" s="345"/>
      <c r="G323" s="345"/>
      <c r="H323" s="345"/>
      <c r="I323" s="533"/>
      <c r="J323" s="516"/>
      <c r="K323" s="516"/>
      <c r="L323" s="531"/>
      <c r="M323" s="534"/>
      <c r="O323">
        <f t="shared" si="94"/>
        <v>321</v>
      </c>
      <c r="P323" s="375" t="str">
        <f t="shared" si="95"/>
        <v/>
      </c>
      <c r="Q323" s="375" t="str">
        <f t="shared" si="81"/>
        <v/>
      </c>
      <c r="R323" s="375" t="str">
        <f t="shared" si="82"/>
        <v/>
      </c>
      <c r="S323" s="375" t="str">
        <f t="shared" si="83"/>
        <v/>
      </c>
      <c r="T323" s="375" t="str">
        <f t="shared" si="84"/>
        <v/>
      </c>
      <c r="U323" s="375" t="str">
        <f t="shared" si="85"/>
        <v/>
      </c>
      <c r="V323" s="375" t="str">
        <f t="shared" si="86"/>
        <v/>
      </c>
      <c r="X323" t="str">
        <f>IF(AF323&lt;&gt;"",MAX(X$3:X322)+1,"")</f>
        <v/>
      </c>
      <c r="Y323" t="str">
        <f>IF(AG323&lt;&gt;"",MAX(Y$3:Y322)+1,"")</f>
        <v/>
      </c>
      <c r="Z323" t="str">
        <f>IF(AH323&lt;&gt;"",MAX(Z$3:Z322)+1,"")</f>
        <v/>
      </c>
      <c r="AA323" t="str">
        <f>IF(AI323&lt;&gt;"",MAX(AA$3:AA322)+1,"")</f>
        <v/>
      </c>
      <c r="AB323" t="str">
        <f>IF(AJ323&lt;&gt;"",MAX(AB$3:AB322)+1,"")</f>
        <v/>
      </c>
      <c r="AC323" t="str">
        <f>IF(AK323&lt;&gt;"",MAX(AC$3:AC322)+1,"")</f>
        <v/>
      </c>
      <c r="AD323" t="str">
        <f>IF(AL323&lt;&gt;"",MAX(AD$3:AD322)+1,"")</f>
        <v/>
      </c>
      <c r="AF323" t="str">
        <f>IF(B323="","",IF(COUNTIF(AF$3:$AI322,B323)=0,B323,""))</f>
        <v/>
      </c>
      <c r="AG323" t="str">
        <f>IF(C323&lt;&gt;"",IF(B323="","",IF($B323='Determinazione classe'!$D$55,IF(COUNTIF(AG$3:$AG322,$C323)=0,$C323,""),"")),"")</f>
        <v/>
      </c>
      <c r="AH323" t="str">
        <f>IF(D323&lt;&gt;"",IF(B323="","",IF(AND($B323='Determinazione classe'!$D$55,$C323='Determinazione classe'!$D$56),IF(COUNTIF(AH$3:AH322,$D323)=0,$D323,""),"")),"")</f>
        <v/>
      </c>
      <c r="AI323" t="str">
        <f>IF(E323&lt;&gt;"",IF(B323="","",IF(AND($B323='Determinazione classe'!$D$55,$C323='Determinazione classe'!$D$56,$D323='Determinazione classe'!$D$57),IF(COUNTIF(AI$3:AI322,$E323)=0,$E323,""),"")),"")</f>
        <v/>
      </c>
      <c r="AJ323" t="str">
        <f>IF(F323&lt;&gt;"",IF(B323="","",IF(AND($B323='Determinazione classe'!$D$55,$C323='Determinazione classe'!$D$56,$D323='Determinazione classe'!$D$57,$E323='Determinazione classe'!$D$58),IF(COUNTIF(AJ$3:AJ322,$F323)=0,$F323,""),"")),"")</f>
        <v/>
      </c>
      <c r="AK323" t="str">
        <f>IF(G323&lt;&gt;"",IF(B323="","",IF(AND($B323='Determinazione classe'!$D$55,$C323='Determinazione classe'!$D$56,$D323='Determinazione classe'!$D$57,$E323='Determinazione classe'!$D$58,$F323='Determinazione classe'!$D$59),IF(COUNTIF(AK$3:AK322,$G323)=0,$G323,""),"")),"")</f>
        <v/>
      </c>
      <c r="AL323" t="str">
        <f>IF(H323&lt;&gt;"",IF(B323="","",IF(AND($B323='Determinazione classe'!$D$55,$C323='Determinazione classe'!$D$56,$D323='Determinazione classe'!$D$57,$E323='Determinazione classe'!$D$58,$F323='Determinazione classe'!$D$59,$G323='Determinazione classe'!$D$60),IF(COUNTIF(AL$3:AL322,$H323)=0,$H323,""),"")),"")</f>
        <v/>
      </c>
      <c r="AR323">
        <f t="shared" si="96"/>
        <v>321</v>
      </c>
      <c r="AS323" s="375" t="str">
        <f t="shared" si="87"/>
        <v/>
      </c>
      <c r="AT323" s="375" t="str">
        <f t="shared" si="88"/>
        <v/>
      </c>
      <c r="AU323" s="375" t="str">
        <f t="shared" si="89"/>
        <v/>
      </c>
      <c r="AV323" s="375" t="str">
        <f t="shared" si="90"/>
        <v/>
      </c>
      <c r="AW323" s="375" t="str">
        <f t="shared" si="91"/>
        <v/>
      </c>
      <c r="AX323" s="375" t="str">
        <f t="shared" si="92"/>
        <v/>
      </c>
      <c r="AY323" s="375" t="str">
        <f t="shared" si="93"/>
        <v/>
      </c>
      <c r="BC323" t="str">
        <f>IF(BK323&lt;&gt;"",MAX(BC$3:BC322)+1,"")</f>
        <v/>
      </c>
      <c r="BD323" t="str">
        <f>IF(BL323&lt;&gt;"",MAX(BD$3:BD322)+1,"")</f>
        <v/>
      </c>
      <c r="BE323" t="str">
        <f>IF(BM323&lt;&gt;"",MAX(BE$3:BE322)+1,"")</f>
        <v/>
      </c>
      <c r="BF323" t="str">
        <f>IF(BN323&lt;&gt;"",MAX(BF$3:BF322)+1,"")</f>
        <v/>
      </c>
      <c r="BG323" t="str">
        <f>IF(BO323&lt;&gt;"",MAX(BG$3:BG322)+1,"")</f>
        <v/>
      </c>
      <c r="BH323" t="str">
        <f>IF(BP323&lt;&gt;"",MAX(BH$3:BH322)+1,"")</f>
        <v/>
      </c>
      <c r="BI323" t="str">
        <f>IF(BQ323&lt;&gt;"",MAX(BI$3:BI322)+1,"")</f>
        <v/>
      </c>
      <c r="BK323" t="str">
        <f>IF(B323&lt;&gt;"",IF(COUNTIF(BK$3:BK322,B323)&gt;0,"",B323),"")</f>
        <v/>
      </c>
      <c r="BL323" t="str">
        <f>IF(C323&lt;&gt;"",IF(COUNTIF(BL$3:BL322,C323)&gt;0,"",C323),"")</f>
        <v/>
      </c>
      <c r="BM323" t="str">
        <f>IF(D323&lt;&gt;"",IF(COUNTIF(BM$3:BM322,D323)&gt;0,"",D323),"")</f>
        <v/>
      </c>
      <c r="BN323" t="str">
        <f>IF(E323&lt;&gt;"",IF(COUNTIF(BN$3:BN322,E323)&gt;0,"",E323),"")</f>
        <v/>
      </c>
      <c r="BO323" t="str">
        <f>IF(F323&lt;&gt;"",IF(COUNTIF(BO$3:BO322,F323)&gt;0,"",F323),"")</f>
        <v/>
      </c>
      <c r="BP323" t="str">
        <f>IF(G323&lt;&gt;"",IF(COUNTIF(BP$3:BP322,G323)&gt;0,"",G323),"")</f>
        <v/>
      </c>
      <c r="BQ323" t="str">
        <f>IF(H323&lt;&gt;"",IF(COUNTIF(BQ$3:BQ322,H323)&gt;0,"",H323),"")</f>
        <v/>
      </c>
    </row>
    <row r="324" spans="1:69" x14ac:dyDescent="0.2">
      <c r="A324" s="342" t="str">
        <f t="shared" si="97"/>
        <v/>
      </c>
      <c r="B324" s="345"/>
      <c r="C324" s="345"/>
      <c r="D324" s="345"/>
      <c r="E324" s="345"/>
      <c r="F324" s="345"/>
      <c r="G324" s="345"/>
      <c r="H324" s="345"/>
      <c r="I324" s="533"/>
      <c r="J324" s="516"/>
      <c r="K324" s="516"/>
      <c r="L324" s="531"/>
      <c r="M324" s="534"/>
      <c r="O324">
        <f t="shared" si="94"/>
        <v>322</v>
      </c>
      <c r="P324" s="375" t="str">
        <f t="shared" si="95"/>
        <v/>
      </c>
      <c r="Q324" s="375" t="str">
        <f t="shared" ref="Q324:Q387" si="98">IFERROR(VLOOKUP(O324,Y:AG,9,FALSE),"")</f>
        <v/>
      </c>
      <c r="R324" s="375" t="str">
        <f t="shared" ref="R324:R387" si="99">IFERROR(VLOOKUP(O324,Z:AH,9,FALSE),"")</f>
        <v/>
      </c>
      <c r="S324" s="375" t="str">
        <f t="shared" ref="S324:S387" si="100">IFERROR(VLOOKUP($O324,AA:AI,9,FALSE),"")</f>
        <v/>
      </c>
      <c r="T324" s="375" t="str">
        <f t="shared" ref="T324:T387" si="101">IFERROR(VLOOKUP($O324,AB:AJ,9,FALSE),"")</f>
        <v/>
      </c>
      <c r="U324" s="375" t="str">
        <f t="shared" ref="U324:U387" si="102">IFERROR(VLOOKUP($O324,AC:AK,9,FALSE),"")</f>
        <v/>
      </c>
      <c r="V324" s="375" t="str">
        <f t="shared" ref="V324:V387" si="103">IFERROR(VLOOKUP($O324,AD:AL,9,FALSE),"")</f>
        <v/>
      </c>
      <c r="X324" t="str">
        <f>IF(AF324&lt;&gt;"",MAX(X$3:X323)+1,"")</f>
        <v/>
      </c>
      <c r="Y324" t="str">
        <f>IF(AG324&lt;&gt;"",MAX(Y$3:Y323)+1,"")</f>
        <v/>
      </c>
      <c r="Z324" t="str">
        <f>IF(AH324&lt;&gt;"",MAX(Z$3:Z323)+1,"")</f>
        <v/>
      </c>
      <c r="AA324" t="str">
        <f>IF(AI324&lt;&gt;"",MAX(AA$3:AA323)+1,"")</f>
        <v/>
      </c>
      <c r="AB324" t="str">
        <f>IF(AJ324&lt;&gt;"",MAX(AB$3:AB323)+1,"")</f>
        <v/>
      </c>
      <c r="AC324" t="str">
        <f>IF(AK324&lt;&gt;"",MAX(AC$3:AC323)+1,"")</f>
        <v/>
      </c>
      <c r="AD324" t="str">
        <f>IF(AL324&lt;&gt;"",MAX(AD$3:AD323)+1,"")</f>
        <v/>
      </c>
      <c r="AF324" t="str">
        <f>IF(B324="","",IF(COUNTIF(AF$3:$AI323,B324)=0,B324,""))</f>
        <v/>
      </c>
      <c r="AG324" t="str">
        <f>IF(C324&lt;&gt;"",IF(B324="","",IF($B324='Determinazione classe'!$D$55,IF(COUNTIF(AG$3:$AG323,$C324)=0,$C324,""),"")),"")</f>
        <v/>
      </c>
      <c r="AH324" t="str">
        <f>IF(D324&lt;&gt;"",IF(B324="","",IF(AND($B324='Determinazione classe'!$D$55,$C324='Determinazione classe'!$D$56),IF(COUNTIF(AH$3:AH323,$D324)=0,$D324,""),"")),"")</f>
        <v/>
      </c>
      <c r="AI324" t="str">
        <f>IF(E324&lt;&gt;"",IF(B324="","",IF(AND($B324='Determinazione classe'!$D$55,$C324='Determinazione classe'!$D$56,$D324='Determinazione classe'!$D$57),IF(COUNTIF(AI$3:AI323,$E324)=0,$E324,""),"")),"")</f>
        <v/>
      </c>
      <c r="AJ324" t="str">
        <f>IF(F324&lt;&gt;"",IF(B324="","",IF(AND($B324='Determinazione classe'!$D$55,$C324='Determinazione classe'!$D$56,$D324='Determinazione classe'!$D$57,$E324='Determinazione classe'!$D$58),IF(COUNTIF(AJ$3:AJ323,$F324)=0,$F324,""),"")),"")</f>
        <v/>
      </c>
      <c r="AK324" t="str">
        <f>IF(G324&lt;&gt;"",IF(B324="","",IF(AND($B324='Determinazione classe'!$D$55,$C324='Determinazione classe'!$D$56,$D324='Determinazione classe'!$D$57,$E324='Determinazione classe'!$D$58,$F324='Determinazione classe'!$D$59),IF(COUNTIF(AK$3:AK323,$G324)=0,$G324,""),"")),"")</f>
        <v/>
      </c>
      <c r="AL324" t="str">
        <f>IF(H324&lt;&gt;"",IF(B324="","",IF(AND($B324='Determinazione classe'!$D$55,$C324='Determinazione classe'!$D$56,$D324='Determinazione classe'!$D$57,$E324='Determinazione classe'!$D$58,$F324='Determinazione classe'!$D$59,$G324='Determinazione classe'!$D$60),IF(COUNTIF(AL$3:AL323,$H324)=0,$H324,""),"")),"")</f>
        <v/>
      </c>
      <c r="AR324">
        <f t="shared" si="96"/>
        <v>322</v>
      </c>
      <c r="AS324" s="375" t="str">
        <f t="shared" ref="AS324:AS387" si="104">IFERROR(VLOOKUP(AR324,BC:BK,9,FALSE),"")</f>
        <v/>
      </c>
      <c r="AT324" s="375" t="str">
        <f t="shared" ref="AT324:AT387" si="105">IFERROR(VLOOKUP($O324,BD:BL,9,FALSE),"")</f>
        <v/>
      </c>
      <c r="AU324" s="375" t="str">
        <f t="shared" ref="AU324:AU387" si="106">IFERROR(VLOOKUP($O324,BE:BM,9,FALSE),"")</f>
        <v/>
      </c>
      <c r="AV324" s="375" t="str">
        <f t="shared" ref="AV324:AV387" si="107">IFERROR(VLOOKUP($O324,BF:BN,9,FALSE),"")</f>
        <v/>
      </c>
      <c r="AW324" s="375" t="str">
        <f t="shared" ref="AW324:AW387" si="108">IFERROR(VLOOKUP($O324,BG:BO,9,FALSE),"")</f>
        <v/>
      </c>
      <c r="AX324" s="375" t="str">
        <f t="shared" ref="AX324:AX387" si="109">IFERROR(VLOOKUP($O324,BH:BP,9,FALSE),"")</f>
        <v/>
      </c>
      <c r="AY324" s="375" t="str">
        <f t="shared" ref="AY324:AY387" si="110">IFERROR(VLOOKUP($O324,BI:BQ,9,FALSE),"")</f>
        <v/>
      </c>
      <c r="BC324" t="str">
        <f>IF(BK324&lt;&gt;"",MAX(BC$3:BC323)+1,"")</f>
        <v/>
      </c>
      <c r="BD324" t="str">
        <f>IF(BL324&lt;&gt;"",MAX(BD$3:BD323)+1,"")</f>
        <v/>
      </c>
      <c r="BE324" t="str">
        <f>IF(BM324&lt;&gt;"",MAX(BE$3:BE323)+1,"")</f>
        <v/>
      </c>
      <c r="BF324" t="str">
        <f>IF(BN324&lt;&gt;"",MAX(BF$3:BF323)+1,"")</f>
        <v/>
      </c>
      <c r="BG324" t="str">
        <f>IF(BO324&lt;&gt;"",MAX(BG$3:BG323)+1,"")</f>
        <v/>
      </c>
      <c r="BH324" t="str">
        <f>IF(BP324&lt;&gt;"",MAX(BH$3:BH323)+1,"")</f>
        <v/>
      </c>
      <c r="BI324" t="str">
        <f>IF(BQ324&lt;&gt;"",MAX(BI$3:BI323)+1,"")</f>
        <v/>
      </c>
      <c r="BK324" t="str">
        <f>IF(B324&lt;&gt;"",IF(COUNTIF(BK$3:BK323,B324)&gt;0,"",B324),"")</f>
        <v/>
      </c>
      <c r="BL324" t="str">
        <f>IF(C324&lt;&gt;"",IF(COUNTIF(BL$3:BL323,C324)&gt;0,"",C324),"")</f>
        <v/>
      </c>
      <c r="BM324" t="str">
        <f>IF(D324&lt;&gt;"",IF(COUNTIF(BM$3:BM323,D324)&gt;0,"",D324),"")</f>
        <v/>
      </c>
      <c r="BN324" t="str">
        <f>IF(E324&lt;&gt;"",IF(COUNTIF(BN$3:BN323,E324)&gt;0,"",E324),"")</f>
        <v/>
      </c>
      <c r="BO324" t="str">
        <f>IF(F324&lt;&gt;"",IF(COUNTIF(BO$3:BO323,F324)&gt;0,"",F324),"")</f>
        <v/>
      </c>
      <c r="BP324" t="str">
        <f>IF(G324&lt;&gt;"",IF(COUNTIF(BP$3:BP323,G324)&gt;0,"",G324),"")</f>
        <v/>
      </c>
      <c r="BQ324" t="str">
        <f>IF(H324&lt;&gt;"",IF(COUNTIF(BQ$3:BQ323,H324)&gt;0,"",H324),"")</f>
        <v/>
      </c>
    </row>
    <row r="325" spans="1:69" x14ac:dyDescent="0.2">
      <c r="A325" s="342" t="str">
        <f t="shared" si="97"/>
        <v/>
      </c>
      <c r="B325" s="345"/>
      <c r="C325" s="345"/>
      <c r="D325" s="345"/>
      <c r="E325" s="345"/>
      <c r="F325" s="345"/>
      <c r="G325" s="345"/>
      <c r="H325" s="345"/>
      <c r="I325" s="533"/>
      <c r="J325" s="516"/>
      <c r="K325" s="516"/>
      <c r="L325" s="531"/>
      <c r="M325" s="534"/>
      <c r="O325">
        <f t="shared" ref="O325:O388" si="111">+O324+1</f>
        <v>323</v>
      </c>
      <c r="P325" s="375" t="str">
        <f t="shared" ref="P325:P388" si="112">IFERROR(VLOOKUP(O324,X:AF,9,FALSE),"")</f>
        <v/>
      </c>
      <c r="Q325" s="375" t="str">
        <f t="shared" si="98"/>
        <v/>
      </c>
      <c r="R325" s="375" t="str">
        <f t="shared" si="99"/>
        <v/>
      </c>
      <c r="S325" s="375" t="str">
        <f t="shared" si="100"/>
        <v/>
      </c>
      <c r="T325" s="375" t="str">
        <f t="shared" si="101"/>
        <v/>
      </c>
      <c r="U325" s="375" t="str">
        <f t="shared" si="102"/>
        <v/>
      </c>
      <c r="V325" s="375" t="str">
        <f t="shared" si="103"/>
        <v/>
      </c>
      <c r="X325" t="str">
        <f>IF(AF325&lt;&gt;"",MAX(X$3:X324)+1,"")</f>
        <v/>
      </c>
      <c r="Y325" t="str">
        <f>IF(AG325&lt;&gt;"",MAX(Y$3:Y324)+1,"")</f>
        <v/>
      </c>
      <c r="Z325" t="str">
        <f>IF(AH325&lt;&gt;"",MAX(Z$3:Z324)+1,"")</f>
        <v/>
      </c>
      <c r="AA325" t="str">
        <f>IF(AI325&lt;&gt;"",MAX(AA$3:AA324)+1,"")</f>
        <v/>
      </c>
      <c r="AB325" t="str">
        <f>IF(AJ325&lt;&gt;"",MAX(AB$3:AB324)+1,"")</f>
        <v/>
      </c>
      <c r="AC325" t="str">
        <f>IF(AK325&lt;&gt;"",MAX(AC$3:AC324)+1,"")</f>
        <v/>
      </c>
      <c r="AD325" t="str">
        <f>IF(AL325&lt;&gt;"",MAX(AD$3:AD324)+1,"")</f>
        <v/>
      </c>
      <c r="AF325" t="str">
        <f>IF(B325="","",IF(COUNTIF(AF$3:$AI324,B325)=0,B325,""))</f>
        <v/>
      </c>
      <c r="AG325" t="str">
        <f>IF(C325&lt;&gt;"",IF(B325="","",IF($B325='Determinazione classe'!$D$55,IF(COUNTIF(AG$3:$AG324,$C325)=0,$C325,""),"")),"")</f>
        <v/>
      </c>
      <c r="AH325" t="str">
        <f>IF(D325&lt;&gt;"",IF(B325="","",IF(AND($B325='Determinazione classe'!$D$55,$C325='Determinazione classe'!$D$56),IF(COUNTIF(AH$3:AH324,$D325)=0,$D325,""),"")),"")</f>
        <v/>
      </c>
      <c r="AI325" t="str">
        <f>IF(E325&lt;&gt;"",IF(B325="","",IF(AND($B325='Determinazione classe'!$D$55,$C325='Determinazione classe'!$D$56,$D325='Determinazione classe'!$D$57),IF(COUNTIF(AI$3:AI324,$E325)=0,$E325,""),"")),"")</f>
        <v/>
      </c>
      <c r="AJ325" t="str">
        <f>IF(F325&lt;&gt;"",IF(B325="","",IF(AND($B325='Determinazione classe'!$D$55,$C325='Determinazione classe'!$D$56,$D325='Determinazione classe'!$D$57,$E325='Determinazione classe'!$D$58),IF(COUNTIF(AJ$3:AJ324,$F325)=0,$F325,""),"")),"")</f>
        <v/>
      </c>
      <c r="AK325" t="str">
        <f>IF(G325&lt;&gt;"",IF(B325="","",IF(AND($B325='Determinazione classe'!$D$55,$C325='Determinazione classe'!$D$56,$D325='Determinazione classe'!$D$57,$E325='Determinazione classe'!$D$58,$F325='Determinazione classe'!$D$59),IF(COUNTIF(AK$3:AK324,$G325)=0,$G325,""),"")),"")</f>
        <v/>
      </c>
      <c r="AL325" t="str">
        <f>IF(H325&lt;&gt;"",IF(B325="","",IF(AND($B325='Determinazione classe'!$D$55,$C325='Determinazione classe'!$D$56,$D325='Determinazione classe'!$D$57,$E325='Determinazione classe'!$D$58,$F325='Determinazione classe'!$D$59,$G325='Determinazione classe'!$D$60),IF(COUNTIF(AL$3:AL324,$H325)=0,$H325,""),"")),"")</f>
        <v/>
      </c>
      <c r="AR325">
        <f t="shared" ref="AR325:AR388" si="113">+AR324+1</f>
        <v>323</v>
      </c>
      <c r="AS325" s="375" t="str">
        <f t="shared" si="104"/>
        <v/>
      </c>
      <c r="AT325" s="375" t="str">
        <f t="shared" si="105"/>
        <v/>
      </c>
      <c r="AU325" s="375" t="str">
        <f t="shared" si="106"/>
        <v/>
      </c>
      <c r="AV325" s="375" t="str">
        <f t="shared" si="107"/>
        <v/>
      </c>
      <c r="AW325" s="375" t="str">
        <f t="shared" si="108"/>
        <v/>
      </c>
      <c r="AX325" s="375" t="str">
        <f t="shared" si="109"/>
        <v/>
      </c>
      <c r="AY325" s="375" t="str">
        <f t="shared" si="110"/>
        <v/>
      </c>
      <c r="BC325" t="str">
        <f>IF(BK325&lt;&gt;"",MAX(BC$3:BC324)+1,"")</f>
        <v/>
      </c>
      <c r="BD325" t="str">
        <f>IF(BL325&lt;&gt;"",MAX(BD$3:BD324)+1,"")</f>
        <v/>
      </c>
      <c r="BE325" t="str">
        <f>IF(BM325&lt;&gt;"",MAX(BE$3:BE324)+1,"")</f>
        <v/>
      </c>
      <c r="BF325" t="str">
        <f>IF(BN325&lt;&gt;"",MAX(BF$3:BF324)+1,"")</f>
        <v/>
      </c>
      <c r="BG325" t="str">
        <f>IF(BO325&lt;&gt;"",MAX(BG$3:BG324)+1,"")</f>
        <v/>
      </c>
      <c r="BH325" t="str">
        <f>IF(BP325&lt;&gt;"",MAX(BH$3:BH324)+1,"")</f>
        <v/>
      </c>
      <c r="BI325" t="str">
        <f>IF(BQ325&lt;&gt;"",MAX(BI$3:BI324)+1,"")</f>
        <v/>
      </c>
      <c r="BK325" t="str">
        <f>IF(B325&lt;&gt;"",IF(COUNTIF(BK$3:BK324,B325)&gt;0,"",B325),"")</f>
        <v/>
      </c>
      <c r="BL325" t="str">
        <f>IF(C325&lt;&gt;"",IF(COUNTIF(BL$3:BL324,C325)&gt;0,"",C325),"")</f>
        <v/>
      </c>
      <c r="BM325" t="str">
        <f>IF(D325&lt;&gt;"",IF(COUNTIF(BM$3:BM324,D325)&gt;0,"",D325),"")</f>
        <v/>
      </c>
      <c r="BN325" t="str">
        <f>IF(E325&lt;&gt;"",IF(COUNTIF(BN$3:BN324,E325)&gt;0,"",E325),"")</f>
        <v/>
      </c>
      <c r="BO325" t="str">
        <f>IF(F325&lt;&gt;"",IF(COUNTIF(BO$3:BO324,F325)&gt;0,"",F325),"")</f>
        <v/>
      </c>
      <c r="BP325" t="str">
        <f>IF(G325&lt;&gt;"",IF(COUNTIF(BP$3:BP324,G325)&gt;0,"",G325),"")</f>
        <v/>
      </c>
      <c r="BQ325" t="str">
        <f>IF(H325&lt;&gt;"",IF(COUNTIF(BQ$3:BQ324,H325)&gt;0,"",H325),"")</f>
        <v/>
      </c>
    </row>
    <row r="326" spans="1:69" x14ac:dyDescent="0.2">
      <c r="A326" s="342" t="str">
        <f t="shared" si="97"/>
        <v/>
      </c>
      <c r="B326" s="345"/>
      <c r="C326" s="345"/>
      <c r="D326" s="345"/>
      <c r="E326" s="345"/>
      <c r="F326" s="345"/>
      <c r="G326" s="345"/>
      <c r="H326" s="345"/>
      <c r="I326" s="533"/>
      <c r="J326" s="516"/>
      <c r="K326" s="516"/>
      <c r="L326" s="531"/>
      <c r="M326" s="534"/>
      <c r="O326">
        <f t="shared" si="111"/>
        <v>324</v>
      </c>
      <c r="P326" s="375" t="str">
        <f t="shared" si="112"/>
        <v/>
      </c>
      <c r="Q326" s="375" t="str">
        <f t="shared" si="98"/>
        <v/>
      </c>
      <c r="R326" s="375" t="str">
        <f t="shared" si="99"/>
        <v/>
      </c>
      <c r="S326" s="375" t="str">
        <f t="shared" si="100"/>
        <v/>
      </c>
      <c r="T326" s="375" t="str">
        <f t="shared" si="101"/>
        <v/>
      </c>
      <c r="U326" s="375" t="str">
        <f t="shared" si="102"/>
        <v/>
      </c>
      <c r="V326" s="375" t="str">
        <f t="shared" si="103"/>
        <v/>
      </c>
      <c r="X326" t="str">
        <f>IF(AF326&lt;&gt;"",MAX(X$3:X325)+1,"")</f>
        <v/>
      </c>
      <c r="Y326" t="str">
        <f>IF(AG326&lt;&gt;"",MAX(Y$3:Y325)+1,"")</f>
        <v/>
      </c>
      <c r="Z326" t="str">
        <f>IF(AH326&lt;&gt;"",MAX(Z$3:Z325)+1,"")</f>
        <v/>
      </c>
      <c r="AA326" t="str">
        <f>IF(AI326&lt;&gt;"",MAX(AA$3:AA325)+1,"")</f>
        <v/>
      </c>
      <c r="AB326" t="str">
        <f>IF(AJ326&lt;&gt;"",MAX(AB$3:AB325)+1,"")</f>
        <v/>
      </c>
      <c r="AC326" t="str">
        <f>IF(AK326&lt;&gt;"",MAX(AC$3:AC325)+1,"")</f>
        <v/>
      </c>
      <c r="AD326" t="str">
        <f>IF(AL326&lt;&gt;"",MAX(AD$3:AD325)+1,"")</f>
        <v/>
      </c>
      <c r="AF326" t="str">
        <f>IF(B326="","",IF(COUNTIF(AF$3:$AI325,B326)=0,B326,""))</f>
        <v/>
      </c>
      <c r="AG326" t="str">
        <f>IF(C326&lt;&gt;"",IF(B326="","",IF($B326='Determinazione classe'!$D$55,IF(COUNTIF(AG$3:$AG325,$C326)=0,$C326,""),"")),"")</f>
        <v/>
      </c>
      <c r="AH326" t="str">
        <f>IF(D326&lt;&gt;"",IF(B326="","",IF(AND($B326='Determinazione classe'!$D$55,$C326='Determinazione classe'!$D$56),IF(COUNTIF(AH$3:AH325,$D326)=0,$D326,""),"")),"")</f>
        <v/>
      </c>
      <c r="AI326" t="str">
        <f>IF(E326&lt;&gt;"",IF(B326="","",IF(AND($B326='Determinazione classe'!$D$55,$C326='Determinazione classe'!$D$56,$D326='Determinazione classe'!$D$57),IF(COUNTIF(AI$3:AI325,$E326)=0,$E326,""),"")),"")</f>
        <v/>
      </c>
      <c r="AJ326" t="str">
        <f>IF(F326&lt;&gt;"",IF(B326="","",IF(AND($B326='Determinazione classe'!$D$55,$C326='Determinazione classe'!$D$56,$D326='Determinazione classe'!$D$57,$E326='Determinazione classe'!$D$58),IF(COUNTIF(AJ$3:AJ325,$F326)=0,$F326,""),"")),"")</f>
        <v/>
      </c>
      <c r="AK326" t="str">
        <f>IF(G326&lt;&gt;"",IF(B326="","",IF(AND($B326='Determinazione classe'!$D$55,$C326='Determinazione classe'!$D$56,$D326='Determinazione classe'!$D$57,$E326='Determinazione classe'!$D$58,$F326='Determinazione classe'!$D$59),IF(COUNTIF(AK$3:AK325,$G326)=0,$G326,""),"")),"")</f>
        <v/>
      </c>
      <c r="AL326" t="str">
        <f>IF(H326&lt;&gt;"",IF(B326="","",IF(AND($B326='Determinazione classe'!$D$55,$C326='Determinazione classe'!$D$56,$D326='Determinazione classe'!$D$57,$E326='Determinazione classe'!$D$58,$F326='Determinazione classe'!$D$59,$G326='Determinazione classe'!$D$60),IF(COUNTIF(AL$3:AL325,$H326)=0,$H326,""),"")),"")</f>
        <v/>
      </c>
      <c r="AR326">
        <f t="shared" si="113"/>
        <v>324</v>
      </c>
      <c r="AS326" s="375" t="str">
        <f t="shared" si="104"/>
        <v/>
      </c>
      <c r="AT326" s="375" t="str">
        <f t="shared" si="105"/>
        <v/>
      </c>
      <c r="AU326" s="375" t="str">
        <f t="shared" si="106"/>
        <v/>
      </c>
      <c r="AV326" s="375" t="str">
        <f t="shared" si="107"/>
        <v/>
      </c>
      <c r="AW326" s="375" t="str">
        <f t="shared" si="108"/>
        <v/>
      </c>
      <c r="AX326" s="375" t="str">
        <f t="shared" si="109"/>
        <v/>
      </c>
      <c r="AY326" s="375" t="str">
        <f t="shared" si="110"/>
        <v/>
      </c>
      <c r="BC326" t="str">
        <f>IF(BK326&lt;&gt;"",MAX(BC$3:BC325)+1,"")</f>
        <v/>
      </c>
      <c r="BD326" t="str">
        <f>IF(BL326&lt;&gt;"",MAX(BD$3:BD325)+1,"")</f>
        <v/>
      </c>
      <c r="BE326" t="str">
        <f>IF(BM326&lt;&gt;"",MAX(BE$3:BE325)+1,"")</f>
        <v/>
      </c>
      <c r="BF326" t="str">
        <f>IF(BN326&lt;&gt;"",MAX(BF$3:BF325)+1,"")</f>
        <v/>
      </c>
      <c r="BG326" t="str">
        <f>IF(BO326&lt;&gt;"",MAX(BG$3:BG325)+1,"")</f>
        <v/>
      </c>
      <c r="BH326" t="str">
        <f>IF(BP326&lt;&gt;"",MAX(BH$3:BH325)+1,"")</f>
        <v/>
      </c>
      <c r="BI326" t="str">
        <f>IF(BQ326&lt;&gt;"",MAX(BI$3:BI325)+1,"")</f>
        <v/>
      </c>
      <c r="BK326" t="str">
        <f>IF(B326&lt;&gt;"",IF(COUNTIF(BK$3:BK325,B326)&gt;0,"",B326),"")</f>
        <v/>
      </c>
      <c r="BL326" t="str">
        <f>IF(C326&lt;&gt;"",IF(COUNTIF(BL$3:BL325,C326)&gt;0,"",C326),"")</f>
        <v/>
      </c>
      <c r="BM326" t="str">
        <f>IF(D326&lt;&gt;"",IF(COUNTIF(BM$3:BM325,D326)&gt;0,"",D326),"")</f>
        <v/>
      </c>
      <c r="BN326" t="str">
        <f>IF(E326&lt;&gt;"",IF(COUNTIF(BN$3:BN325,E326)&gt;0,"",E326),"")</f>
        <v/>
      </c>
      <c r="BO326" t="str">
        <f>IF(F326&lt;&gt;"",IF(COUNTIF(BO$3:BO325,F326)&gt;0,"",F326),"")</f>
        <v/>
      </c>
      <c r="BP326" t="str">
        <f>IF(G326&lt;&gt;"",IF(COUNTIF(BP$3:BP325,G326)&gt;0,"",G326),"")</f>
        <v/>
      </c>
      <c r="BQ326" t="str">
        <f>IF(H326&lt;&gt;"",IF(COUNTIF(BQ$3:BQ325,H326)&gt;0,"",H326),"")</f>
        <v/>
      </c>
    </row>
    <row r="327" spans="1:69" x14ac:dyDescent="0.2">
      <c r="A327" s="342" t="str">
        <f t="shared" si="97"/>
        <v/>
      </c>
      <c r="B327" s="345"/>
      <c r="C327" s="345"/>
      <c r="D327" s="345"/>
      <c r="E327" s="345"/>
      <c r="F327" s="345"/>
      <c r="G327" s="345"/>
      <c r="H327" s="345"/>
      <c r="I327" s="533"/>
      <c r="J327" s="516"/>
      <c r="K327" s="516"/>
      <c r="L327" s="531"/>
      <c r="M327" s="534"/>
      <c r="O327">
        <f t="shared" si="111"/>
        <v>325</v>
      </c>
      <c r="P327" s="375" t="str">
        <f t="shared" si="112"/>
        <v/>
      </c>
      <c r="Q327" s="375" t="str">
        <f t="shared" si="98"/>
        <v/>
      </c>
      <c r="R327" s="375" t="str">
        <f t="shared" si="99"/>
        <v/>
      </c>
      <c r="S327" s="375" t="str">
        <f t="shared" si="100"/>
        <v/>
      </c>
      <c r="T327" s="375" t="str">
        <f t="shared" si="101"/>
        <v/>
      </c>
      <c r="U327" s="375" t="str">
        <f t="shared" si="102"/>
        <v/>
      </c>
      <c r="V327" s="375" t="str">
        <f t="shared" si="103"/>
        <v/>
      </c>
      <c r="X327" t="str">
        <f>IF(AF327&lt;&gt;"",MAX(X$3:X326)+1,"")</f>
        <v/>
      </c>
      <c r="Y327" t="str">
        <f>IF(AG327&lt;&gt;"",MAX(Y$3:Y326)+1,"")</f>
        <v/>
      </c>
      <c r="Z327" t="str">
        <f>IF(AH327&lt;&gt;"",MAX(Z$3:Z326)+1,"")</f>
        <v/>
      </c>
      <c r="AA327" t="str">
        <f>IF(AI327&lt;&gt;"",MAX(AA$3:AA326)+1,"")</f>
        <v/>
      </c>
      <c r="AB327" t="str">
        <f>IF(AJ327&lt;&gt;"",MAX(AB$3:AB326)+1,"")</f>
        <v/>
      </c>
      <c r="AC327" t="str">
        <f>IF(AK327&lt;&gt;"",MAX(AC$3:AC326)+1,"")</f>
        <v/>
      </c>
      <c r="AD327" t="str">
        <f>IF(AL327&lt;&gt;"",MAX(AD$3:AD326)+1,"")</f>
        <v/>
      </c>
      <c r="AF327" t="str">
        <f>IF(B327="","",IF(COUNTIF(AF$3:$AI326,B327)=0,B327,""))</f>
        <v/>
      </c>
      <c r="AG327" t="str">
        <f>IF(C327&lt;&gt;"",IF(B327="","",IF($B327='Determinazione classe'!$D$55,IF(COUNTIF(AG$3:$AG326,$C327)=0,$C327,""),"")),"")</f>
        <v/>
      </c>
      <c r="AH327" t="str">
        <f>IF(D327&lt;&gt;"",IF(B327="","",IF(AND($B327='Determinazione classe'!$D$55,$C327='Determinazione classe'!$D$56),IF(COUNTIF(AH$3:AH326,$D327)=0,$D327,""),"")),"")</f>
        <v/>
      </c>
      <c r="AI327" t="str">
        <f>IF(E327&lt;&gt;"",IF(B327="","",IF(AND($B327='Determinazione classe'!$D$55,$C327='Determinazione classe'!$D$56,$D327='Determinazione classe'!$D$57),IF(COUNTIF(AI$3:AI326,$E327)=0,$E327,""),"")),"")</f>
        <v/>
      </c>
      <c r="AJ327" t="str">
        <f>IF(F327&lt;&gt;"",IF(B327="","",IF(AND($B327='Determinazione classe'!$D$55,$C327='Determinazione classe'!$D$56,$D327='Determinazione classe'!$D$57,$E327='Determinazione classe'!$D$58),IF(COUNTIF(AJ$3:AJ326,$F327)=0,$F327,""),"")),"")</f>
        <v/>
      </c>
      <c r="AK327" t="str">
        <f>IF(G327&lt;&gt;"",IF(B327="","",IF(AND($B327='Determinazione classe'!$D$55,$C327='Determinazione classe'!$D$56,$D327='Determinazione classe'!$D$57,$E327='Determinazione classe'!$D$58,$F327='Determinazione classe'!$D$59),IF(COUNTIF(AK$3:AK326,$G327)=0,$G327,""),"")),"")</f>
        <v/>
      </c>
      <c r="AL327" t="str">
        <f>IF(H327&lt;&gt;"",IF(B327="","",IF(AND($B327='Determinazione classe'!$D$55,$C327='Determinazione classe'!$D$56,$D327='Determinazione classe'!$D$57,$E327='Determinazione classe'!$D$58,$F327='Determinazione classe'!$D$59,$G327='Determinazione classe'!$D$60),IF(COUNTIF(AL$3:AL326,$H327)=0,$H327,""),"")),"")</f>
        <v/>
      </c>
      <c r="AR327">
        <f t="shared" si="113"/>
        <v>325</v>
      </c>
      <c r="AS327" s="375" t="str">
        <f t="shared" si="104"/>
        <v/>
      </c>
      <c r="AT327" s="375" t="str">
        <f t="shared" si="105"/>
        <v/>
      </c>
      <c r="AU327" s="375" t="str">
        <f t="shared" si="106"/>
        <v/>
      </c>
      <c r="AV327" s="375" t="str">
        <f t="shared" si="107"/>
        <v/>
      </c>
      <c r="AW327" s="375" t="str">
        <f t="shared" si="108"/>
        <v/>
      </c>
      <c r="AX327" s="375" t="str">
        <f t="shared" si="109"/>
        <v/>
      </c>
      <c r="AY327" s="375" t="str">
        <f t="shared" si="110"/>
        <v/>
      </c>
      <c r="BC327" t="str">
        <f>IF(BK327&lt;&gt;"",MAX(BC$3:BC326)+1,"")</f>
        <v/>
      </c>
      <c r="BD327" t="str">
        <f>IF(BL327&lt;&gt;"",MAX(BD$3:BD326)+1,"")</f>
        <v/>
      </c>
      <c r="BE327" t="str">
        <f>IF(BM327&lt;&gt;"",MAX(BE$3:BE326)+1,"")</f>
        <v/>
      </c>
      <c r="BF327" t="str">
        <f>IF(BN327&lt;&gt;"",MAX(BF$3:BF326)+1,"")</f>
        <v/>
      </c>
      <c r="BG327" t="str">
        <f>IF(BO327&lt;&gt;"",MAX(BG$3:BG326)+1,"")</f>
        <v/>
      </c>
      <c r="BH327" t="str">
        <f>IF(BP327&lt;&gt;"",MAX(BH$3:BH326)+1,"")</f>
        <v/>
      </c>
      <c r="BI327" t="str">
        <f>IF(BQ327&lt;&gt;"",MAX(BI$3:BI326)+1,"")</f>
        <v/>
      </c>
      <c r="BK327" t="str">
        <f>IF(B327&lt;&gt;"",IF(COUNTIF(BK$3:BK326,B327)&gt;0,"",B327),"")</f>
        <v/>
      </c>
      <c r="BL327" t="str">
        <f>IF(C327&lt;&gt;"",IF(COUNTIF(BL$3:BL326,C327)&gt;0,"",C327),"")</f>
        <v/>
      </c>
      <c r="BM327" t="str">
        <f>IF(D327&lt;&gt;"",IF(COUNTIF(BM$3:BM326,D327)&gt;0,"",D327),"")</f>
        <v/>
      </c>
      <c r="BN327" t="str">
        <f>IF(E327&lt;&gt;"",IF(COUNTIF(BN$3:BN326,E327)&gt;0,"",E327),"")</f>
        <v/>
      </c>
      <c r="BO327" t="str">
        <f>IF(F327&lt;&gt;"",IF(COUNTIF(BO$3:BO326,F327)&gt;0,"",F327),"")</f>
        <v/>
      </c>
      <c r="BP327" t="str">
        <f>IF(G327&lt;&gt;"",IF(COUNTIF(BP$3:BP326,G327)&gt;0,"",G327),"")</f>
        <v/>
      </c>
      <c r="BQ327" t="str">
        <f>IF(H327&lt;&gt;"",IF(COUNTIF(BQ$3:BQ326,H327)&gt;0,"",H327),"")</f>
        <v/>
      </c>
    </row>
    <row r="328" spans="1:69" x14ac:dyDescent="0.2">
      <c r="A328" s="342" t="str">
        <f t="shared" si="97"/>
        <v/>
      </c>
      <c r="B328" s="345"/>
      <c r="C328" s="345"/>
      <c r="D328" s="345"/>
      <c r="E328" s="345"/>
      <c r="F328" s="345"/>
      <c r="G328" s="345"/>
      <c r="H328" s="345"/>
      <c r="I328" s="533"/>
      <c r="J328" s="516"/>
      <c r="K328" s="516"/>
      <c r="L328" s="531"/>
      <c r="M328" s="534"/>
      <c r="O328">
        <f t="shared" si="111"/>
        <v>326</v>
      </c>
      <c r="P328" s="375" t="str">
        <f t="shared" si="112"/>
        <v/>
      </c>
      <c r="Q328" s="375" t="str">
        <f t="shared" si="98"/>
        <v/>
      </c>
      <c r="R328" s="375" t="str">
        <f t="shared" si="99"/>
        <v/>
      </c>
      <c r="S328" s="375" t="str">
        <f t="shared" si="100"/>
        <v/>
      </c>
      <c r="T328" s="375" t="str">
        <f t="shared" si="101"/>
        <v/>
      </c>
      <c r="U328" s="375" t="str">
        <f t="shared" si="102"/>
        <v/>
      </c>
      <c r="V328" s="375" t="str">
        <f t="shared" si="103"/>
        <v/>
      </c>
      <c r="X328" t="str">
        <f>IF(AF328&lt;&gt;"",MAX(X$3:X327)+1,"")</f>
        <v/>
      </c>
      <c r="Y328" t="str">
        <f>IF(AG328&lt;&gt;"",MAX(Y$3:Y327)+1,"")</f>
        <v/>
      </c>
      <c r="Z328" t="str">
        <f>IF(AH328&lt;&gt;"",MAX(Z$3:Z327)+1,"")</f>
        <v/>
      </c>
      <c r="AA328" t="str">
        <f>IF(AI328&lt;&gt;"",MAX(AA$3:AA327)+1,"")</f>
        <v/>
      </c>
      <c r="AB328" t="str">
        <f>IF(AJ328&lt;&gt;"",MAX(AB$3:AB327)+1,"")</f>
        <v/>
      </c>
      <c r="AC328" t="str">
        <f>IF(AK328&lt;&gt;"",MAX(AC$3:AC327)+1,"")</f>
        <v/>
      </c>
      <c r="AD328" t="str">
        <f>IF(AL328&lt;&gt;"",MAX(AD$3:AD327)+1,"")</f>
        <v/>
      </c>
      <c r="AF328" t="str">
        <f>IF(B328="","",IF(COUNTIF(AF$3:$AI327,B328)=0,B328,""))</f>
        <v/>
      </c>
      <c r="AG328" t="str">
        <f>IF(C328&lt;&gt;"",IF(B328="","",IF($B328='Determinazione classe'!$D$55,IF(COUNTIF(AG$3:$AG327,$C328)=0,$C328,""),"")),"")</f>
        <v/>
      </c>
      <c r="AH328" t="str">
        <f>IF(D328&lt;&gt;"",IF(B328="","",IF(AND($B328='Determinazione classe'!$D$55,$C328='Determinazione classe'!$D$56),IF(COUNTIF(AH$3:AH327,$D328)=0,$D328,""),"")),"")</f>
        <v/>
      </c>
      <c r="AI328" t="str">
        <f>IF(E328&lt;&gt;"",IF(B328="","",IF(AND($B328='Determinazione classe'!$D$55,$C328='Determinazione classe'!$D$56,$D328='Determinazione classe'!$D$57),IF(COUNTIF(AI$3:AI327,$E328)=0,$E328,""),"")),"")</f>
        <v/>
      </c>
      <c r="AJ328" t="str">
        <f>IF(F328&lt;&gt;"",IF(B328="","",IF(AND($B328='Determinazione classe'!$D$55,$C328='Determinazione classe'!$D$56,$D328='Determinazione classe'!$D$57,$E328='Determinazione classe'!$D$58),IF(COUNTIF(AJ$3:AJ327,$F328)=0,$F328,""),"")),"")</f>
        <v/>
      </c>
      <c r="AK328" t="str">
        <f>IF(G328&lt;&gt;"",IF(B328="","",IF(AND($B328='Determinazione classe'!$D$55,$C328='Determinazione classe'!$D$56,$D328='Determinazione classe'!$D$57,$E328='Determinazione classe'!$D$58,$F328='Determinazione classe'!$D$59),IF(COUNTIF(AK$3:AK327,$G328)=0,$G328,""),"")),"")</f>
        <v/>
      </c>
      <c r="AL328" t="str">
        <f>IF(H328&lt;&gt;"",IF(B328="","",IF(AND($B328='Determinazione classe'!$D$55,$C328='Determinazione classe'!$D$56,$D328='Determinazione classe'!$D$57,$E328='Determinazione classe'!$D$58,$F328='Determinazione classe'!$D$59,$G328='Determinazione classe'!$D$60),IF(COUNTIF(AL$3:AL327,$H328)=0,$H328,""),"")),"")</f>
        <v/>
      </c>
      <c r="AR328">
        <f t="shared" si="113"/>
        <v>326</v>
      </c>
      <c r="AS328" s="375" t="str">
        <f t="shared" si="104"/>
        <v/>
      </c>
      <c r="AT328" s="375" t="str">
        <f t="shared" si="105"/>
        <v/>
      </c>
      <c r="AU328" s="375" t="str">
        <f t="shared" si="106"/>
        <v/>
      </c>
      <c r="AV328" s="375" t="str">
        <f t="shared" si="107"/>
        <v/>
      </c>
      <c r="AW328" s="375" t="str">
        <f t="shared" si="108"/>
        <v/>
      </c>
      <c r="AX328" s="375" t="str">
        <f t="shared" si="109"/>
        <v/>
      </c>
      <c r="AY328" s="375" t="str">
        <f t="shared" si="110"/>
        <v/>
      </c>
      <c r="BC328" t="str">
        <f>IF(BK328&lt;&gt;"",MAX(BC$3:BC327)+1,"")</f>
        <v/>
      </c>
      <c r="BD328" t="str">
        <f>IF(BL328&lt;&gt;"",MAX(BD$3:BD327)+1,"")</f>
        <v/>
      </c>
      <c r="BE328" t="str">
        <f>IF(BM328&lt;&gt;"",MAX(BE$3:BE327)+1,"")</f>
        <v/>
      </c>
      <c r="BF328" t="str">
        <f>IF(BN328&lt;&gt;"",MAX(BF$3:BF327)+1,"")</f>
        <v/>
      </c>
      <c r="BG328" t="str">
        <f>IF(BO328&lt;&gt;"",MAX(BG$3:BG327)+1,"")</f>
        <v/>
      </c>
      <c r="BH328" t="str">
        <f>IF(BP328&lt;&gt;"",MAX(BH$3:BH327)+1,"")</f>
        <v/>
      </c>
      <c r="BI328" t="str">
        <f>IF(BQ328&lt;&gt;"",MAX(BI$3:BI327)+1,"")</f>
        <v/>
      </c>
      <c r="BK328" t="str">
        <f>IF(B328&lt;&gt;"",IF(COUNTIF(BK$3:BK327,B328)&gt;0,"",B328),"")</f>
        <v/>
      </c>
      <c r="BL328" t="str">
        <f>IF(C328&lt;&gt;"",IF(COUNTIF(BL$3:BL327,C328)&gt;0,"",C328),"")</f>
        <v/>
      </c>
      <c r="BM328" t="str">
        <f>IF(D328&lt;&gt;"",IF(COUNTIF(BM$3:BM327,D328)&gt;0,"",D328),"")</f>
        <v/>
      </c>
      <c r="BN328" t="str">
        <f>IF(E328&lt;&gt;"",IF(COUNTIF(BN$3:BN327,E328)&gt;0,"",E328),"")</f>
        <v/>
      </c>
      <c r="BO328" t="str">
        <f>IF(F328&lt;&gt;"",IF(COUNTIF(BO$3:BO327,F328)&gt;0,"",F328),"")</f>
        <v/>
      </c>
      <c r="BP328" t="str">
        <f>IF(G328&lt;&gt;"",IF(COUNTIF(BP$3:BP327,G328)&gt;0,"",G328),"")</f>
        <v/>
      </c>
      <c r="BQ328" t="str">
        <f>IF(H328&lt;&gt;"",IF(COUNTIF(BQ$3:BQ327,H328)&gt;0,"",H328),"")</f>
        <v/>
      </c>
    </row>
    <row r="329" spans="1:69" x14ac:dyDescent="0.2">
      <c r="A329" s="342" t="str">
        <f t="shared" si="97"/>
        <v/>
      </c>
      <c r="B329" s="345"/>
      <c r="C329" s="345"/>
      <c r="D329" s="345"/>
      <c r="E329" s="345"/>
      <c r="F329" s="345"/>
      <c r="G329" s="345"/>
      <c r="H329" s="345"/>
      <c r="I329" s="533"/>
      <c r="J329" s="516"/>
      <c r="K329" s="516"/>
      <c r="L329" s="531"/>
      <c r="M329" s="534"/>
      <c r="O329">
        <f t="shared" si="111"/>
        <v>327</v>
      </c>
      <c r="P329" s="375" t="str">
        <f t="shared" si="112"/>
        <v/>
      </c>
      <c r="Q329" s="375" t="str">
        <f t="shared" si="98"/>
        <v/>
      </c>
      <c r="R329" s="375" t="str">
        <f t="shared" si="99"/>
        <v/>
      </c>
      <c r="S329" s="375" t="str">
        <f t="shared" si="100"/>
        <v/>
      </c>
      <c r="T329" s="375" t="str">
        <f t="shared" si="101"/>
        <v/>
      </c>
      <c r="U329" s="375" t="str">
        <f t="shared" si="102"/>
        <v/>
      </c>
      <c r="V329" s="375" t="str">
        <f t="shared" si="103"/>
        <v/>
      </c>
      <c r="X329" t="str">
        <f>IF(AF329&lt;&gt;"",MAX(X$3:X328)+1,"")</f>
        <v/>
      </c>
      <c r="Y329" t="str">
        <f>IF(AG329&lt;&gt;"",MAX(Y$3:Y328)+1,"")</f>
        <v/>
      </c>
      <c r="Z329" t="str">
        <f>IF(AH329&lt;&gt;"",MAX(Z$3:Z328)+1,"")</f>
        <v/>
      </c>
      <c r="AA329" t="str">
        <f>IF(AI329&lt;&gt;"",MAX(AA$3:AA328)+1,"")</f>
        <v/>
      </c>
      <c r="AB329" t="str">
        <f>IF(AJ329&lt;&gt;"",MAX(AB$3:AB328)+1,"")</f>
        <v/>
      </c>
      <c r="AC329" t="str">
        <f>IF(AK329&lt;&gt;"",MAX(AC$3:AC328)+1,"")</f>
        <v/>
      </c>
      <c r="AD329" t="str">
        <f>IF(AL329&lt;&gt;"",MAX(AD$3:AD328)+1,"")</f>
        <v/>
      </c>
      <c r="AF329" t="str">
        <f>IF(B329="","",IF(COUNTIF(AF$3:$AI328,B329)=0,B329,""))</f>
        <v/>
      </c>
      <c r="AG329" t="str">
        <f>IF(C329&lt;&gt;"",IF(B329="","",IF($B329='Determinazione classe'!$D$55,IF(COUNTIF(AG$3:$AG328,$C329)=0,$C329,""),"")),"")</f>
        <v/>
      </c>
      <c r="AH329" t="str">
        <f>IF(D329&lt;&gt;"",IF(B329="","",IF(AND($B329='Determinazione classe'!$D$55,$C329='Determinazione classe'!$D$56),IF(COUNTIF(AH$3:AH328,$D329)=0,$D329,""),"")),"")</f>
        <v/>
      </c>
      <c r="AI329" t="str">
        <f>IF(E329&lt;&gt;"",IF(B329="","",IF(AND($B329='Determinazione classe'!$D$55,$C329='Determinazione classe'!$D$56,$D329='Determinazione classe'!$D$57),IF(COUNTIF(AI$3:AI328,$E329)=0,$E329,""),"")),"")</f>
        <v/>
      </c>
      <c r="AJ329" t="str">
        <f>IF(F329&lt;&gt;"",IF(B329="","",IF(AND($B329='Determinazione classe'!$D$55,$C329='Determinazione classe'!$D$56,$D329='Determinazione classe'!$D$57,$E329='Determinazione classe'!$D$58),IF(COUNTIF(AJ$3:AJ328,$F329)=0,$F329,""),"")),"")</f>
        <v/>
      </c>
      <c r="AK329" t="str">
        <f>IF(G329&lt;&gt;"",IF(B329="","",IF(AND($B329='Determinazione classe'!$D$55,$C329='Determinazione classe'!$D$56,$D329='Determinazione classe'!$D$57,$E329='Determinazione classe'!$D$58,$F329='Determinazione classe'!$D$59),IF(COUNTIF(AK$3:AK328,$G329)=0,$G329,""),"")),"")</f>
        <v/>
      </c>
      <c r="AL329" t="str">
        <f>IF(H329&lt;&gt;"",IF(B329="","",IF(AND($B329='Determinazione classe'!$D$55,$C329='Determinazione classe'!$D$56,$D329='Determinazione classe'!$D$57,$E329='Determinazione classe'!$D$58,$F329='Determinazione classe'!$D$59,$G329='Determinazione classe'!$D$60),IF(COUNTIF(AL$3:AL328,$H329)=0,$H329,""),"")),"")</f>
        <v/>
      </c>
      <c r="AR329">
        <f t="shared" si="113"/>
        <v>327</v>
      </c>
      <c r="AS329" s="375" t="str">
        <f t="shared" si="104"/>
        <v/>
      </c>
      <c r="AT329" s="375" t="str">
        <f t="shared" si="105"/>
        <v/>
      </c>
      <c r="AU329" s="375" t="str">
        <f t="shared" si="106"/>
        <v/>
      </c>
      <c r="AV329" s="375" t="str">
        <f t="shared" si="107"/>
        <v/>
      </c>
      <c r="AW329" s="375" t="str">
        <f t="shared" si="108"/>
        <v/>
      </c>
      <c r="AX329" s="375" t="str">
        <f t="shared" si="109"/>
        <v/>
      </c>
      <c r="AY329" s="375" t="str">
        <f t="shared" si="110"/>
        <v/>
      </c>
      <c r="BC329" t="str">
        <f>IF(BK329&lt;&gt;"",MAX(BC$3:BC328)+1,"")</f>
        <v/>
      </c>
      <c r="BD329" t="str">
        <f>IF(BL329&lt;&gt;"",MAX(BD$3:BD328)+1,"")</f>
        <v/>
      </c>
      <c r="BE329" t="str">
        <f>IF(BM329&lt;&gt;"",MAX(BE$3:BE328)+1,"")</f>
        <v/>
      </c>
      <c r="BF329" t="str">
        <f>IF(BN329&lt;&gt;"",MAX(BF$3:BF328)+1,"")</f>
        <v/>
      </c>
      <c r="BG329" t="str">
        <f>IF(BO329&lt;&gt;"",MAX(BG$3:BG328)+1,"")</f>
        <v/>
      </c>
      <c r="BH329" t="str">
        <f>IF(BP329&lt;&gt;"",MAX(BH$3:BH328)+1,"")</f>
        <v/>
      </c>
      <c r="BI329" t="str">
        <f>IF(BQ329&lt;&gt;"",MAX(BI$3:BI328)+1,"")</f>
        <v/>
      </c>
      <c r="BK329" t="str">
        <f>IF(B329&lt;&gt;"",IF(COUNTIF(BK$3:BK328,B329)&gt;0,"",B329),"")</f>
        <v/>
      </c>
      <c r="BL329" t="str">
        <f>IF(C329&lt;&gt;"",IF(COUNTIF(BL$3:BL328,C329)&gt;0,"",C329),"")</f>
        <v/>
      </c>
      <c r="BM329" t="str">
        <f>IF(D329&lt;&gt;"",IF(COUNTIF(BM$3:BM328,D329)&gt;0,"",D329),"")</f>
        <v/>
      </c>
      <c r="BN329" t="str">
        <f>IF(E329&lt;&gt;"",IF(COUNTIF(BN$3:BN328,E329)&gt;0,"",E329),"")</f>
        <v/>
      </c>
      <c r="BO329" t="str">
        <f>IF(F329&lt;&gt;"",IF(COUNTIF(BO$3:BO328,F329)&gt;0,"",F329),"")</f>
        <v/>
      </c>
      <c r="BP329" t="str">
        <f>IF(G329&lt;&gt;"",IF(COUNTIF(BP$3:BP328,G329)&gt;0,"",G329),"")</f>
        <v/>
      </c>
      <c r="BQ329" t="str">
        <f>IF(H329&lt;&gt;"",IF(COUNTIF(BQ$3:BQ328,H329)&gt;0,"",H329),"")</f>
        <v/>
      </c>
    </row>
    <row r="330" spans="1:69" x14ac:dyDescent="0.2">
      <c r="A330" s="342" t="str">
        <f t="shared" si="97"/>
        <v/>
      </c>
      <c r="B330" s="345"/>
      <c r="C330" s="345"/>
      <c r="D330" s="345"/>
      <c r="E330" s="345"/>
      <c r="F330" s="345"/>
      <c r="G330" s="345"/>
      <c r="H330" s="345"/>
      <c r="I330" s="533"/>
      <c r="J330" s="516"/>
      <c r="K330" s="516"/>
      <c r="L330" s="531"/>
      <c r="M330" s="534"/>
      <c r="O330">
        <f t="shared" si="111"/>
        <v>328</v>
      </c>
      <c r="P330" s="375" t="str">
        <f t="shared" si="112"/>
        <v/>
      </c>
      <c r="Q330" s="375" t="str">
        <f t="shared" si="98"/>
        <v/>
      </c>
      <c r="R330" s="375" t="str">
        <f t="shared" si="99"/>
        <v/>
      </c>
      <c r="S330" s="375" t="str">
        <f t="shared" si="100"/>
        <v/>
      </c>
      <c r="T330" s="375" t="str">
        <f t="shared" si="101"/>
        <v/>
      </c>
      <c r="U330" s="375" t="str">
        <f t="shared" si="102"/>
        <v/>
      </c>
      <c r="V330" s="375" t="str">
        <f t="shared" si="103"/>
        <v/>
      </c>
      <c r="X330" t="str">
        <f>IF(AF330&lt;&gt;"",MAX(X$3:X329)+1,"")</f>
        <v/>
      </c>
      <c r="Y330" t="str">
        <f>IF(AG330&lt;&gt;"",MAX(Y$3:Y329)+1,"")</f>
        <v/>
      </c>
      <c r="Z330" t="str">
        <f>IF(AH330&lt;&gt;"",MAX(Z$3:Z329)+1,"")</f>
        <v/>
      </c>
      <c r="AA330" t="str">
        <f>IF(AI330&lt;&gt;"",MAX(AA$3:AA329)+1,"")</f>
        <v/>
      </c>
      <c r="AB330" t="str">
        <f>IF(AJ330&lt;&gt;"",MAX(AB$3:AB329)+1,"")</f>
        <v/>
      </c>
      <c r="AC330" t="str">
        <f>IF(AK330&lt;&gt;"",MAX(AC$3:AC329)+1,"")</f>
        <v/>
      </c>
      <c r="AD330" t="str">
        <f>IF(AL330&lt;&gt;"",MAX(AD$3:AD329)+1,"")</f>
        <v/>
      </c>
      <c r="AF330" t="str">
        <f>IF(B330="","",IF(COUNTIF(AF$3:$AI329,B330)=0,B330,""))</f>
        <v/>
      </c>
      <c r="AG330" t="str">
        <f>IF(C330&lt;&gt;"",IF(B330="","",IF($B330='Determinazione classe'!$D$55,IF(COUNTIF(AG$3:$AG329,$C330)=0,$C330,""),"")),"")</f>
        <v/>
      </c>
      <c r="AH330" t="str">
        <f>IF(D330&lt;&gt;"",IF(B330="","",IF(AND($B330='Determinazione classe'!$D$55,$C330='Determinazione classe'!$D$56),IF(COUNTIF(AH$3:AH329,$D330)=0,$D330,""),"")),"")</f>
        <v/>
      </c>
      <c r="AI330" t="str">
        <f>IF(E330&lt;&gt;"",IF(B330="","",IF(AND($B330='Determinazione classe'!$D$55,$C330='Determinazione classe'!$D$56,$D330='Determinazione classe'!$D$57),IF(COUNTIF(AI$3:AI329,$E330)=0,$E330,""),"")),"")</f>
        <v/>
      </c>
      <c r="AJ330" t="str">
        <f>IF(F330&lt;&gt;"",IF(B330="","",IF(AND($B330='Determinazione classe'!$D$55,$C330='Determinazione classe'!$D$56,$D330='Determinazione classe'!$D$57,$E330='Determinazione classe'!$D$58),IF(COUNTIF(AJ$3:AJ329,$F330)=0,$F330,""),"")),"")</f>
        <v/>
      </c>
      <c r="AK330" t="str">
        <f>IF(G330&lt;&gt;"",IF(B330="","",IF(AND($B330='Determinazione classe'!$D$55,$C330='Determinazione classe'!$D$56,$D330='Determinazione classe'!$D$57,$E330='Determinazione classe'!$D$58,$F330='Determinazione classe'!$D$59),IF(COUNTIF(AK$3:AK329,$G330)=0,$G330,""),"")),"")</f>
        <v/>
      </c>
      <c r="AL330" t="str">
        <f>IF(H330&lt;&gt;"",IF(B330="","",IF(AND($B330='Determinazione classe'!$D$55,$C330='Determinazione classe'!$D$56,$D330='Determinazione classe'!$D$57,$E330='Determinazione classe'!$D$58,$F330='Determinazione classe'!$D$59,$G330='Determinazione classe'!$D$60),IF(COUNTIF(AL$3:AL329,$H330)=0,$H330,""),"")),"")</f>
        <v/>
      </c>
      <c r="AR330">
        <f t="shared" si="113"/>
        <v>328</v>
      </c>
      <c r="AS330" s="375" t="str">
        <f t="shared" si="104"/>
        <v/>
      </c>
      <c r="AT330" s="375" t="str">
        <f t="shared" si="105"/>
        <v/>
      </c>
      <c r="AU330" s="375" t="str">
        <f t="shared" si="106"/>
        <v/>
      </c>
      <c r="AV330" s="375" t="str">
        <f t="shared" si="107"/>
        <v/>
      </c>
      <c r="AW330" s="375" t="str">
        <f t="shared" si="108"/>
        <v/>
      </c>
      <c r="AX330" s="375" t="str">
        <f t="shared" si="109"/>
        <v/>
      </c>
      <c r="AY330" s="375" t="str">
        <f t="shared" si="110"/>
        <v/>
      </c>
      <c r="BC330" t="str">
        <f>IF(BK330&lt;&gt;"",MAX(BC$3:BC329)+1,"")</f>
        <v/>
      </c>
      <c r="BD330" t="str">
        <f>IF(BL330&lt;&gt;"",MAX(BD$3:BD329)+1,"")</f>
        <v/>
      </c>
      <c r="BE330" t="str">
        <f>IF(BM330&lt;&gt;"",MAX(BE$3:BE329)+1,"")</f>
        <v/>
      </c>
      <c r="BF330" t="str">
        <f>IF(BN330&lt;&gt;"",MAX(BF$3:BF329)+1,"")</f>
        <v/>
      </c>
      <c r="BG330" t="str">
        <f>IF(BO330&lt;&gt;"",MAX(BG$3:BG329)+1,"")</f>
        <v/>
      </c>
      <c r="BH330" t="str">
        <f>IF(BP330&lt;&gt;"",MAX(BH$3:BH329)+1,"")</f>
        <v/>
      </c>
      <c r="BI330" t="str">
        <f>IF(BQ330&lt;&gt;"",MAX(BI$3:BI329)+1,"")</f>
        <v/>
      </c>
      <c r="BK330" t="str">
        <f>IF(B330&lt;&gt;"",IF(COUNTIF(BK$3:BK329,B330)&gt;0,"",B330),"")</f>
        <v/>
      </c>
      <c r="BL330" t="str">
        <f>IF(C330&lt;&gt;"",IF(COUNTIF(BL$3:BL329,C330)&gt;0,"",C330),"")</f>
        <v/>
      </c>
      <c r="BM330" t="str">
        <f>IF(D330&lt;&gt;"",IF(COUNTIF(BM$3:BM329,D330)&gt;0,"",D330),"")</f>
        <v/>
      </c>
      <c r="BN330" t="str">
        <f>IF(E330&lt;&gt;"",IF(COUNTIF(BN$3:BN329,E330)&gt;0,"",E330),"")</f>
        <v/>
      </c>
      <c r="BO330" t="str">
        <f>IF(F330&lt;&gt;"",IF(COUNTIF(BO$3:BO329,F330)&gt;0,"",F330),"")</f>
        <v/>
      </c>
      <c r="BP330" t="str">
        <f>IF(G330&lt;&gt;"",IF(COUNTIF(BP$3:BP329,G330)&gt;0,"",G330),"")</f>
        <v/>
      </c>
      <c r="BQ330" t="str">
        <f>IF(H330&lt;&gt;"",IF(COUNTIF(BQ$3:BQ329,H330)&gt;0,"",H330),"")</f>
        <v/>
      </c>
    </row>
    <row r="331" spans="1:69" x14ac:dyDescent="0.2">
      <c r="A331" s="342" t="str">
        <f t="shared" si="97"/>
        <v/>
      </c>
      <c r="B331" s="345"/>
      <c r="C331" s="345"/>
      <c r="D331" s="345"/>
      <c r="E331" s="345"/>
      <c r="F331" s="345"/>
      <c r="G331" s="345"/>
      <c r="H331" s="345"/>
      <c r="I331" s="533"/>
      <c r="J331" s="516"/>
      <c r="K331" s="516"/>
      <c r="L331" s="531"/>
      <c r="M331" s="534"/>
      <c r="O331">
        <f t="shared" si="111"/>
        <v>329</v>
      </c>
      <c r="P331" s="375" t="str">
        <f t="shared" si="112"/>
        <v/>
      </c>
      <c r="Q331" s="375" t="str">
        <f t="shared" si="98"/>
        <v/>
      </c>
      <c r="R331" s="375" t="str">
        <f t="shared" si="99"/>
        <v/>
      </c>
      <c r="S331" s="375" t="str">
        <f t="shared" si="100"/>
        <v/>
      </c>
      <c r="T331" s="375" t="str">
        <f t="shared" si="101"/>
        <v/>
      </c>
      <c r="U331" s="375" t="str">
        <f t="shared" si="102"/>
        <v/>
      </c>
      <c r="V331" s="375" t="str">
        <f t="shared" si="103"/>
        <v/>
      </c>
      <c r="X331" t="str">
        <f>IF(AF331&lt;&gt;"",MAX(X$3:X330)+1,"")</f>
        <v/>
      </c>
      <c r="Y331" t="str">
        <f>IF(AG331&lt;&gt;"",MAX(Y$3:Y330)+1,"")</f>
        <v/>
      </c>
      <c r="Z331" t="str">
        <f>IF(AH331&lt;&gt;"",MAX(Z$3:Z330)+1,"")</f>
        <v/>
      </c>
      <c r="AA331" t="str">
        <f>IF(AI331&lt;&gt;"",MAX(AA$3:AA330)+1,"")</f>
        <v/>
      </c>
      <c r="AB331" t="str">
        <f>IF(AJ331&lt;&gt;"",MAX(AB$3:AB330)+1,"")</f>
        <v/>
      </c>
      <c r="AC331" t="str">
        <f>IF(AK331&lt;&gt;"",MAX(AC$3:AC330)+1,"")</f>
        <v/>
      </c>
      <c r="AD331" t="str">
        <f>IF(AL331&lt;&gt;"",MAX(AD$3:AD330)+1,"")</f>
        <v/>
      </c>
      <c r="AF331" t="str">
        <f>IF(B331="","",IF(COUNTIF(AF$3:$AI330,B331)=0,B331,""))</f>
        <v/>
      </c>
      <c r="AG331" t="str">
        <f>IF(C331&lt;&gt;"",IF(B331="","",IF($B331='Determinazione classe'!$D$55,IF(COUNTIF(AG$3:$AG330,$C331)=0,$C331,""),"")),"")</f>
        <v/>
      </c>
      <c r="AH331" t="str">
        <f>IF(D331&lt;&gt;"",IF(B331="","",IF(AND($B331='Determinazione classe'!$D$55,$C331='Determinazione classe'!$D$56),IF(COUNTIF(AH$3:AH330,$D331)=0,$D331,""),"")),"")</f>
        <v/>
      </c>
      <c r="AI331" t="str">
        <f>IF(E331&lt;&gt;"",IF(B331="","",IF(AND($B331='Determinazione classe'!$D$55,$C331='Determinazione classe'!$D$56,$D331='Determinazione classe'!$D$57),IF(COUNTIF(AI$3:AI330,$E331)=0,$E331,""),"")),"")</f>
        <v/>
      </c>
      <c r="AJ331" t="str">
        <f>IF(F331&lt;&gt;"",IF(B331="","",IF(AND($B331='Determinazione classe'!$D$55,$C331='Determinazione classe'!$D$56,$D331='Determinazione classe'!$D$57,$E331='Determinazione classe'!$D$58),IF(COUNTIF(AJ$3:AJ330,$F331)=0,$F331,""),"")),"")</f>
        <v/>
      </c>
      <c r="AK331" t="str">
        <f>IF(G331&lt;&gt;"",IF(B331="","",IF(AND($B331='Determinazione classe'!$D$55,$C331='Determinazione classe'!$D$56,$D331='Determinazione classe'!$D$57,$E331='Determinazione classe'!$D$58,$F331='Determinazione classe'!$D$59),IF(COUNTIF(AK$3:AK330,$G331)=0,$G331,""),"")),"")</f>
        <v/>
      </c>
      <c r="AL331" t="str">
        <f>IF(H331&lt;&gt;"",IF(B331="","",IF(AND($B331='Determinazione classe'!$D$55,$C331='Determinazione classe'!$D$56,$D331='Determinazione classe'!$D$57,$E331='Determinazione classe'!$D$58,$F331='Determinazione classe'!$D$59,$G331='Determinazione classe'!$D$60),IF(COUNTIF(AL$3:AL330,$H331)=0,$H331,""),"")),"")</f>
        <v/>
      </c>
      <c r="AR331">
        <f t="shared" si="113"/>
        <v>329</v>
      </c>
      <c r="AS331" s="375" t="str">
        <f t="shared" si="104"/>
        <v/>
      </c>
      <c r="AT331" s="375" t="str">
        <f t="shared" si="105"/>
        <v/>
      </c>
      <c r="AU331" s="375" t="str">
        <f t="shared" si="106"/>
        <v/>
      </c>
      <c r="AV331" s="375" t="str">
        <f t="shared" si="107"/>
        <v/>
      </c>
      <c r="AW331" s="375" t="str">
        <f t="shared" si="108"/>
        <v/>
      </c>
      <c r="AX331" s="375" t="str">
        <f t="shared" si="109"/>
        <v/>
      </c>
      <c r="AY331" s="375" t="str">
        <f t="shared" si="110"/>
        <v/>
      </c>
      <c r="BC331" t="str">
        <f>IF(BK331&lt;&gt;"",MAX(BC$3:BC330)+1,"")</f>
        <v/>
      </c>
      <c r="BD331" t="str">
        <f>IF(BL331&lt;&gt;"",MAX(BD$3:BD330)+1,"")</f>
        <v/>
      </c>
      <c r="BE331" t="str">
        <f>IF(BM331&lt;&gt;"",MAX(BE$3:BE330)+1,"")</f>
        <v/>
      </c>
      <c r="BF331" t="str">
        <f>IF(BN331&lt;&gt;"",MAX(BF$3:BF330)+1,"")</f>
        <v/>
      </c>
      <c r="BG331" t="str">
        <f>IF(BO331&lt;&gt;"",MAX(BG$3:BG330)+1,"")</f>
        <v/>
      </c>
      <c r="BH331" t="str">
        <f>IF(BP331&lt;&gt;"",MAX(BH$3:BH330)+1,"")</f>
        <v/>
      </c>
      <c r="BI331" t="str">
        <f>IF(BQ331&lt;&gt;"",MAX(BI$3:BI330)+1,"")</f>
        <v/>
      </c>
      <c r="BK331" t="str">
        <f>IF(B331&lt;&gt;"",IF(COUNTIF(BK$3:BK330,B331)&gt;0,"",B331),"")</f>
        <v/>
      </c>
      <c r="BL331" t="str">
        <f>IF(C331&lt;&gt;"",IF(COUNTIF(BL$3:BL330,C331)&gt;0,"",C331),"")</f>
        <v/>
      </c>
      <c r="BM331" t="str">
        <f>IF(D331&lt;&gt;"",IF(COUNTIF(BM$3:BM330,D331)&gt;0,"",D331),"")</f>
        <v/>
      </c>
      <c r="BN331" t="str">
        <f>IF(E331&lt;&gt;"",IF(COUNTIF(BN$3:BN330,E331)&gt;0,"",E331),"")</f>
        <v/>
      </c>
      <c r="BO331" t="str">
        <f>IF(F331&lt;&gt;"",IF(COUNTIF(BO$3:BO330,F331)&gt;0,"",F331),"")</f>
        <v/>
      </c>
      <c r="BP331" t="str">
        <f>IF(G331&lt;&gt;"",IF(COUNTIF(BP$3:BP330,G331)&gt;0,"",G331),"")</f>
        <v/>
      </c>
      <c r="BQ331" t="str">
        <f>IF(H331&lt;&gt;"",IF(COUNTIF(BQ$3:BQ330,H331)&gt;0,"",H331),"")</f>
        <v/>
      </c>
    </row>
    <row r="332" spans="1:69" x14ac:dyDescent="0.2">
      <c r="A332" s="342" t="str">
        <f t="shared" si="97"/>
        <v/>
      </c>
      <c r="B332" s="345"/>
      <c r="C332" s="345"/>
      <c r="D332" s="345"/>
      <c r="E332" s="345"/>
      <c r="F332" s="345"/>
      <c r="G332" s="345"/>
      <c r="H332" s="345"/>
      <c r="I332" s="533"/>
      <c r="J332" s="516"/>
      <c r="K332" s="516"/>
      <c r="L332" s="531"/>
      <c r="M332" s="534"/>
      <c r="O332">
        <f t="shared" si="111"/>
        <v>330</v>
      </c>
      <c r="P332" s="375" t="str">
        <f t="shared" si="112"/>
        <v/>
      </c>
      <c r="Q332" s="375" t="str">
        <f t="shared" si="98"/>
        <v/>
      </c>
      <c r="R332" s="375" t="str">
        <f t="shared" si="99"/>
        <v/>
      </c>
      <c r="S332" s="375" t="str">
        <f t="shared" si="100"/>
        <v/>
      </c>
      <c r="T332" s="375" t="str">
        <f t="shared" si="101"/>
        <v/>
      </c>
      <c r="U332" s="375" t="str">
        <f t="shared" si="102"/>
        <v/>
      </c>
      <c r="V332" s="375" t="str">
        <f t="shared" si="103"/>
        <v/>
      </c>
      <c r="X332" t="str">
        <f>IF(AF332&lt;&gt;"",MAX(X$3:X331)+1,"")</f>
        <v/>
      </c>
      <c r="Y332" t="str">
        <f>IF(AG332&lt;&gt;"",MAX(Y$3:Y331)+1,"")</f>
        <v/>
      </c>
      <c r="Z332" t="str">
        <f>IF(AH332&lt;&gt;"",MAX(Z$3:Z331)+1,"")</f>
        <v/>
      </c>
      <c r="AA332" t="str">
        <f>IF(AI332&lt;&gt;"",MAX(AA$3:AA331)+1,"")</f>
        <v/>
      </c>
      <c r="AB332" t="str">
        <f>IF(AJ332&lt;&gt;"",MAX(AB$3:AB331)+1,"")</f>
        <v/>
      </c>
      <c r="AC332" t="str">
        <f>IF(AK332&lt;&gt;"",MAX(AC$3:AC331)+1,"")</f>
        <v/>
      </c>
      <c r="AD332" t="str">
        <f>IF(AL332&lt;&gt;"",MAX(AD$3:AD331)+1,"")</f>
        <v/>
      </c>
      <c r="AF332" t="str">
        <f>IF(B332="","",IF(COUNTIF(AF$3:$AI331,B332)=0,B332,""))</f>
        <v/>
      </c>
      <c r="AG332" t="str">
        <f>IF(C332&lt;&gt;"",IF(B332="","",IF($B332='Determinazione classe'!$D$55,IF(COUNTIF(AG$3:$AG331,$C332)=0,$C332,""),"")),"")</f>
        <v/>
      </c>
      <c r="AH332" t="str">
        <f>IF(D332&lt;&gt;"",IF(B332="","",IF(AND($B332='Determinazione classe'!$D$55,$C332='Determinazione classe'!$D$56),IF(COUNTIF(AH$3:AH331,$D332)=0,$D332,""),"")),"")</f>
        <v/>
      </c>
      <c r="AI332" t="str">
        <f>IF(E332&lt;&gt;"",IF(B332="","",IF(AND($B332='Determinazione classe'!$D$55,$C332='Determinazione classe'!$D$56,$D332='Determinazione classe'!$D$57),IF(COUNTIF(AI$3:AI331,$E332)=0,$E332,""),"")),"")</f>
        <v/>
      </c>
      <c r="AJ332" t="str">
        <f>IF(F332&lt;&gt;"",IF(B332="","",IF(AND($B332='Determinazione classe'!$D$55,$C332='Determinazione classe'!$D$56,$D332='Determinazione classe'!$D$57,$E332='Determinazione classe'!$D$58),IF(COUNTIF(AJ$3:AJ331,$F332)=0,$F332,""),"")),"")</f>
        <v/>
      </c>
      <c r="AK332" t="str">
        <f>IF(G332&lt;&gt;"",IF(B332="","",IF(AND($B332='Determinazione classe'!$D$55,$C332='Determinazione classe'!$D$56,$D332='Determinazione classe'!$D$57,$E332='Determinazione classe'!$D$58,$F332='Determinazione classe'!$D$59),IF(COUNTIF(AK$3:AK331,$G332)=0,$G332,""),"")),"")</f>
        <v/>
      </c>
      <c r="AL332" t="str">
        <f>IF(H332&lt;&gt;"",IF(B332="","",IF(AND($B332='Determinazione classe'!$D$55,$C332='Determinazione classe'!$D$56,$D332='Determinazione classe'!$D$57,$E332='Determinazione classe'!$D$58,$F332='Determinazione classe'!$D$59,$G332='Determinazione classe'!$D$60),IF(COUNTIF(AL$3:AL331,$H332)=0,$H332,""),"")),"")</f>
        <v/>
      </c>
      <c r="AR332">
        <f t="shared" si="113"/>
        <v>330</v>
      </c>
      <c r="AS332" s="375" t="str">
        <f t="shared" si="104"/>
        <v/>
      </c>
      <c r="AT332" s="375" t="str">
        <f t="shared" si="105"/>
        <v/>
      </c>
      <c r="AU332" s="375" t="str">
        <f t="shared" si="106"/>
        <v/>
      </c>
      <c r="AV332" s="375" t="str">
        <f t="shared" si="107"/>
        <v/>
      </c>
      <c r="AW332" s="375" t="str">
        <f t="shared" si="108"/>
        <v/>
      </c>
      <c r="AX332" s="375" t="str">
        <f t="shared" si="109"/>
        <v/>
      </c>
      <c r="AY332" s="375" t="str">
        <f t="shared" si="110"/>
        <v/>
      </c>
      <c r="BC332" t="str">
        <f>IF(BK332&lt;&gt;"",MAX(BC$3:BC331)+1,"")</f>
        <v/>
      </c>
      <c r="BD332" t="str">
        <f>IF(BL332&lt;&gt;"",MAX(BD$3:BD331)+1,"")</f>
        <v/>
      </c>
      <c r="BE332" t="str">
        <f>IF(BM332&lt;&gt;"",MAX(BE$3:BE331)+1,"")</f>
        <v/>
      </c>
      <c r="BF332" t="str">
        <f>IF(BN332&lt;&gt;"",MAX(BF$3:BF331)+1,"")</f>
        <v/>
      </c>
      <c r="BG332" t="str">
        <f>IF(BO332&lt;&gt;"",MAX(BG$3:BG331)+1,"")</f>
        <v/>
      </c>
      <c r="BH332" t="str">
        <f>IF(BP332&lt;&gt;"",MAX(BH$3:BH331)+1,"")</f>
        <v/>
      </c>
      <c r="BI332" t="str">
        <f>IF(BQ332&lt;&gt;"",MAX(BI$3:BI331)+1,"")</f>
        <v/>
      </c>
      <c r="BK332" t="str">
        <f>IF(B332&lt;&gt;"",IF(COUNTIF(BK$3:BK331,B332)&gt;0,"",B332),"")</f>
        <v/>
      </c>
      <c r="BL332" t="str">
        <f>IF(C332&lt;&gt;"",IF(COUNTIF(BL$3:BL331,C332)&gt;0,"",C332),"")</f>
        <v/>
      </c>
      <c r="BM332" t="str">
        <f>IF(D332&lt;&gt;"",IF(COUNTIF(BM$3:BM331,D332)&gt;0,"",D332),"")</f>
        <v/>
      </c>
      <c r="BN332" t="str">
        <f>IF(E332&lt;&gt;"",IF(COUNTIF(BN$3:BN331,E332)&gt;0,"",E332),"")</f>
        <v/>
      </c>
      <c r="BO332" t="str">
        <f>IF(F332&lt;&gt;"",IF(COUNTIF(BO$3:BO331,F332)&gt;0,"",F332),"")</f>
        <v/>
      </c>
      <c r="BP332" t="str">
        <f>IF(G332&lt;&gt;"",IF(COUNTIF(BP$3:BP331,G332)&gt;0,"",G332),"")</f>
        <v/>
      </c>
      <c r="BQ332" t="str">
        <f>IF(H332&lt;&gt;"",IF(COUNTIF(BQ$3:BQ331,H332)&gt;0,"",H332),"")</f>
        <v/>
      </c>
    </row>
    <row r="333" spans="1:69" x14ac:dyDescent="0.2">
      <c r="A333" s="342" t="str">
        <f t="shared" si="97"/>
        <v/>
      </c>
      <c r="B333" s="345"/>
      <c r="C333" s="345"/>
      <c r="D333" s="345"/>
      <c r="E333" s="345"/>
      <c r="F333" s="345"/>
      <c r="G333" s="345"/>
      <c r="H333" s="345"/>
      <c r="I333" s="533"/>
      <c r="J333" s="516"/>
      <c r="K333" s="516"/>
      <c r="L333" s="531"/>
      <c r="M333" s="534"/>
      <c r="O333">
        <f t="shared" si="111"/>
        <v>331</v>
      </c>
      <c r="P333" s="375" t="str">
        <f t="shared" si="112"/>
        <v/>
      </c>
      <c r="Q333" s="375" t="str">
        <f t="shared" si="98"/>
        <v/>
      </c>
      <c r="R333" s="375" t="str">
        <f t="shared" si="99"/>
        <v/>
      </c>
      <c r="S333" s="375" t="str">
        <f t="shared" si="100"/>
        <v/>
      </c>
      <c r="T333" s="375" t="str">
        <f t="shared" si="101"/>
        <v/>
      </c>
      <c r="U333" s="375" t="str">
        <f t="shared" si="102"/>
        <v/>
      </c>
      <c r="V333" s="375" t="str">
        <f t="shared" si="103"/>
        <v/>
      </c>
      <c r="X333" t="str">
        <f>IF(AF333&lt;&gt;"",MAX(X$3:X332)+1,"")</f>
        <v/>
      </c>
      <c r="Y333" t="str">
        <f>IF(AG333&lt;&gt;"",MAX(Y$3:Y332)+1,"")</f>
        <v/>
      </c>
      <c r="Z333" t="str">
        <f>IF(AH333&lt;&gt;"",MAX(Z$3:Z332)+1,"")</f>
        <v/>
      </c>
      <c r="AA333" t="str">
        <f>IF(AI333&lt;&gt;"",MAX(AA$3:AA332)+1,"")</f>
        <v/>
      </c>
      <c r="AB333" t="str">
        <f>IF(AJ333&lt;&gt;"",MAX(AB$3:AB332)+1,"")</f>
        <v/>
      </c>
      <c r="AC333" t="str">
        <f>IF(AK333&lt;&gt;"",MAX(AC$3:AC332)+1,"")</f>
        <v/>
      </c>
      <c r="AD333" t="str">
        <f>IF(AL333&lt;&gt;"",MAX(AD$3:AD332)+1,"")</f>
        <v/>
      </c>
      <c r="AF333" t="str">
        <f>IF(B333="","",IF(COUNTIF(AF$3:$AI332,B333)=0,B333,""))</f>
        <v/>
      </c>
      <c r="AG333" t="str">
        <f>IF(C333&lt;&gt;"",IF(B333="","",IF($B333='Determinazione classe'!$D$55,IF(COUNTIF(AG$3:$AG332,$C333)=0,$C333,""),"")),"")</f>
        <v/>
      </c>
      <c r="AH333" t="str">
        <f>IF(D333&lt;&gt;"",IF(B333="","",IF(AND($B333='Determinazione classe'!$D$55,$C333='Determinazione classe'!$D$56),IF(COUNTIF(AH$3:AH332,$D333)=0,$D333,""),"")),"")</f>
        <v/>
      </c>
      <c r="AI333" t="str">
        <f>IF(E333&lt;&gt;"",IF(B333="","",IF(AND($B333='Determinazione classe'!$D$55,$C333='Determinazione classe'!$D$56,$D333='Determinazione classe'!$D$57),IF(COUNTIF(AI$3:AI332,$E333)=0,$E333,""),"")),"")</f>
        <v/>
      </c>
      <c r="AJ333" t="str">
        <f>IF(F333&lt;&gt;"",IF(B333="","",IF(AND($B333='Determinazione classe'!$D$55,$C333='Determinazione classe'!$D$56,$D333='Determinazione classe'!$D$57,$E333='Determinazione classe'!$D$58),IF(COUNTIF(AJ$3:AJ332,$F333)=0,$F333,""),"")),"")</f>
        <v/>
      </c>
      <c r="AK333" t="str">
        <f>IF(G333&lt;&gt;"",IF(B333="","",IF(AND($B333='Determinazione classe'!$D$55,$C333='Determinazione classe'!$D$56,$D333='Determinazione classe'!$D$57,$E333='Determinazione classe'!$D$58,$F333='Determinazione classe'!$D$59),IF(COUNTIF(AK$3:AK332,$G333)=0,$G333,""),"")),"")</f>
        <v/>
      </c>
      <c r="AL333" t="str">
        <f>IF(H333&lt;&gt;"",IF(B333="","",IF(AND($B333='Determinazione classe'!$D$55,$C333='Determinazione classe'!$D$56,$D333='Determinazione classe'!$D$57,$E333='Determinazione classe'!$D$58,$F333='Determinazione classe'!$D$59,$G333='Determinazione classe'!$D$60),IF(COUNTIF(AL$3:AL332,$H333)=0,$H333,""),"")),"")</f>
        <v/>
      </c>
      <c r="AR333">
        <f t="shared" si="113"/>
        <v>331</v>
      </c>
      <c r="AS333" s="375" t="str">
        <f t="shared" si="104"/>
        <v/>
      </c>
      <c r="AT333" s="375" t="str">
        <f t="shared" si="105"/>
        <v/>
      </c>
      <c r="AU333" s="375" t="str">
        <f t="shared" si="106"/>
        <v/>
      </c>
      <c r="AV333" s="375" t="str">
        <f t="shared" si="107"/>
        <v/>
      </c>
      <c r="AW333" s="375" t="str">
        <f t="shared" si="108"/>
        <v/>
      </c>
      <c r="AX333" s="375" t="str">
        <f t="shared" si="109"/>
        <v/>
      </c>
      <c r="AY333" s="375" t="str">
        <f t="shared" si="110"/>
        <v/>
      </c>
      <c r="BC333" t="str">
        <f>IF(BK333&lt;&gt;"",MAX(BC$3:BC332)+1,"")</f>
        <v/>
      </c>
      <c r="BD333" t="str">
        <f>IF(BL333&lt;&gt;"",MAX(BD$3:BD332)+1,"")</f>
        <v/>
      </c>
      <c r="BE333" t="str">
        <f>IF(BM333&lt;&gt;"",MAX(BE$3:BE332)+1,"")</f>
        <v/>
      </c>
      <c r="BF333" t="str">
        <f>IF(BN333&lt;&gt;"",MAX(BF$3:BF332)+1,"")</f>
        <v/>
      </c>
      <c r="BG333" t="str">
        <f>IF(BO333&lt;&gt;"",MAX(BG$3:BG332)+1,"")</f>
        <v/>
      </c>
      <c r="BH333" t="str">
        <f>IF(BP333&lt;&gt;"",MAX(BH$3:BH332)+1,"")</f>
        <v/>
      </c>
      <c r="BI333" t="str">
        <f>IF(BQ333&lt;&gt;"",MAX(BI$3:BI332)+1,"")</f>
        <v/>
      </c>
      <c r="BK333" t="str">
        <f>IF(B333&lt;&gt;"",IF(COUNTIF(BK$3:BK332,B333)&gt;0,"",B333),"")</f>
        <v/>
      </c>
      <c r="BL333" t="str">
        <f>IF(C333&lt;&gt;"",IF(COUNTIF(BL$3:BL332,C333)&gt;0,"",C333),"")</f>
        <v/>
      </c>
      <c r="BM333" t="str">
        <f>IF(D333&lt;&gt;"",IF(COUNTIF(BM$3:BM332,D333)&gt;0,"",D333),"")</f>
        <v/>
      </c>
      <c r="BN333" t="str">
        <f>IF(E333&lt;&gt;"",IF(COUNTIF(BN$3:BN332,E333)&gt;0,"",E333),"")</f>
        <v/>
      </c>
      <c r="BO333" t="str">
        <f>IF(F333&lt;&gt;"",IF(COUNTIF(BO$3:BO332,F333)&gt;0,"",F333),"")</f>
        <v/>
      </c>
      <c r="BP333" t="str">
        <f>IF(G333&lt;&gt;"",IF(COUNTIF(BP$3:BP332,G333)&gt;0,"",G333),"")</f>
        <v/>
      </c>
      <c r="BQ333" t="str">
        <f>IF(H333&lt;&gt;"",IF(COUNTIF(BQ$3:BQ332,H333)&gt;0,"",H333),"")</f>
        <v/>
      </c>
    </row>
    <row r="334" spans="1:69" x14ac:dyDescent="0.2">
      <c r="A334" s="342" t="str">
        <f t="shared" si="97"/>
        <v/>
      </c>
      <c r="B334" s="345"/>
      <c r="C334" s="345"/>
      <c r="D334" s="345"/>
      <c r="E334" s="345"/>
      <c r="F334" s="345"/>
      <c r="G334" s="345"/>
      <c r="H334" s="345"/>
      <c r="I334" s="533"/>
      <c r="J334" s="516"/>
      <c r="K334" s="516"/>
      <c r="L334" s="531"/>
      <c r="M334" s="534"/>
      <c r="O334">
        <f t="shared" si="111"/>
        <v>332</v>
      </c>
      <c r="P334" s="375" t="str">
        <f t="shared" si="112"/>
        <v/>
      </c>
      <c r="Q334" s="375" t="str">
        <f t="shared" si="98"/>
        <v/>
      </c>
      <c r="R334" s="375" t="str">
        <f t="shared" si="99"/>
        <v/>
      </c>
      <c r="S334" s="375" t="str">
        <f t="shared" si="100"/>
        <v/>
      </c>
      <c r="T334" s="375" t="str">
        <f t="shared" si="101"/>
        <v/>
      </c>
      <c r="U334" s="375" t="str">
        <f t="shared" si="102"/>
        <v/>
      </c>
      <c r="V334" s="375" t="str">
        <f t="shared" si="103"/>
        <v/>
      </c>
      <c r="X334" t="str">
        <f>IF(AF334&lt;&gt;"",MAX(X$3:X333)+1,"")</f>
        <v/>
      </c>
      <c r="Y334" t="str">
        <f>IF(AG334&lt;&gt;"",MAX(Y$3:Y333)+1,"")</f>
        <v/>
      </c>
      <c r="Z334" t="str">
        <f>IF(AH334&lt;&gt;"",MAX(Z$3:Z333)+1,"")</f>
        <v/>
      </c>
      <c r="AA334" t="str">
        <f>IF(AI334&lt;&gt;"",MAX(AA$3:AA333)+1,"")</f>
        <v/>
      </c>
      <c r="AB334" t="str">
        <f>IF(AJ334&lt;&gt;"",MAX(AB$3:AB333)+1,"")</f>
        <v/>
      </c>
      <c r="AC334" t="str">
        <f>IF(AK334&lt;&gt;"",MAX(AC$3:AC333)+1,"")</f>
        <v/>
      </c>
      <c r="AD334" t="str">
        <f>IF(AL334&lt;&gt;"",MAX(AD$3:AD333)+1,"")</f>
        <v/>
      </c>
      <c r="AF334" t="str">
        <f>IF(B334="","",IF(COUNTIF(AF$3:$AI333,B334)=0,B334,""))</f>
        <v/>
      </c>
      <c r="AG334" t="str">
        <f>IF(C334&lt;&gt;"",IF(B334="","",IF($B334='Determinazione classe'!$D$55,IF(COUNTIF(AG$3:$AG333,$C334)=0,$C334,""),"")),"")</f>
        <v/>
      </c>
      <c r="AH334" t="str">
        <f>IF(D334&lt;&gt;"",IF(B334="","",IF(AND($B334='Determinazione classe'!$D$55,$C334='Determinazione classe'!$D$56),IF(COUNTIF(AH$3:AH333,$D334)=0,$D334,""),"")),"")</f>
        <v/>
      </c>
      <c r="AI334" t="str">
        <f>IF(E334&lt;&gt;"",IF(B334="","",IF(AND($B334='Determinazione classe'!$D$55,$C334='Determinazione classe'!$D$56,$D334='Determinazione classe'!$D$57),IF(COUNTIF(AI$3:AI333,$E334)=0,$E334,""),"")),"")</f>
        <v/>
      </c>
      <c r="AJ334" t="str">
        <f>IF(F334&lt;&gt;"",IF(B334="","",IF(AND($B334='Determinazione classe'!$D$55,$C334='Determinazione classe'!$D$56,$D334='Determinazione classe'!$D$57,$E334='Determinazione classe'!$D$58),IF(COUNTIF(AJ$3:AJ333,$F334)=0,$F334,""),"")),"")</f>
        <v/>
      </c>
      <c r="AK334" t="str">
        <f>IF(G334&lt;&gt;"",IF(B334="","",IF(AND($B334='Determinazione classe'!$D$55,$C334='Determinazione classe'!$D$56,$D334='Determinazione classe'!$D$57,$E334='Determinazione classe'!$D$58,$F334='Determinazione classe'!$D$59),IF(COUNTIF(AK$3:AK333,$G334)=0,$G334,""),"")),"")</f>
        <v/>
      </c>
      <c r="AL334" t="str">
        <f>IF(H334&lt;&gt;"",IF(B334="","",IF(AND($B334='Determinazione classe'!$D$55,$C334='Determinazione classe'!$D$56,$D334='Determinazione classe'!$D$57,$E334='Determinazione classe'!$D$58,$F334='Determinazione classe'!$D$59,$G334='Determinazione classe'!$D$60),IF(COUNTIF(AL$3:AL333,$H334)=0,$H334,""),"")),"")</f>
        <v/>
      </c>
      <c r="AR334">
        <f t="shared" si="113"/>
        <v>332</v>
      </c>
      <c r="AS334" s="375" t="str">
        <f t="shared" si="104"/>
        <v/>
      </c>
      <c r="AT334" s="375" t="str">
        <f t="shared" si="105"/>
        <v/>
      </c>
      <c r="AU334" s="375" t="str">
        <f t="shared" si="106"/>
        <v/>
      </c>
      <c r="AV334" s="375" t="str">
        <f t="shared" si="107"/>
        <v/>
      </c>
      <c r="AW334" s="375" t="str">
        <f t="shared" si="108"/>
        <v/>
      </c>
      <c r="AX334" s="375" t="str">
        <f t="shared" si="109"/>
        <v/>
      </c>
      <c r="AY334" s="375" t="str">
        <f t="shared" si="110"/>
        <v/>
      </c>
      <c r="BC334" t="str">
        <f>IF(BK334&lt;&gt;"",MAX(BC$3:BC333)+1,"")</f>
        <v/>
      </c>
      <c r="BD334" t="str">
        <f>IF(BL334&lt;&gt;"",MAX(BD$3:BD333)+1,"")</f>
        <v/>
      </c>
      <c r="BE334" t="str">
        <f>IF(BM334&lt;&gt;"",MAX(BE$3:BE333)+1,"")</f>
        <v/>
      </c>
      <c r="BF334" t="str">
        <f>IF(BN334&lt;&gt;"",MAX(BF$3:BF333)+1,"")</f>
        <v/>
      </c>
      <c r="BG334" t="str">
        <f>IF(BO334&lt;&gt;"",MAX(BG$3:BG333)+1,"")</f>
        <v/>
      </c>
      <c r="BH334" t="str">
        <f>IF(BP334&lt;&gt;"",MAX(BH$3:BH333)+1,"")</f>
        <v/>
      </c>
      <c r="BI334" t="str">
        <f>IF(BQ334&lt;&gt;"",MAX(BI$3:BI333)+1,"")</f>
        <v/>
      </c>
      <c r="BK334" t="str">
        <f>IF(B334&lt;&gt;"",IF(COUNTIF(BK$3:BK333,B334)&gt;0,"",B334),"")</f>
        <v/>
      </c>
      <c r="BL334" t="str">
        <f>IF(C334&lt;&gt;"",IF(COUNTIF(BL$3:BL333,C334)&gt;0,"",C334),"")</f>
        <v/>
      </c>
      <c r="BM334" t="str">
        <f>IF(D334&lt;&gt;"",IF(COUNTIF(BM$3:BM333,D334)&gt;0,"",D334),"")</f>
        <v/>
      </c>
      <c r="BN334" t="str">
        <f>IF(E334&lt;&gt;"",IF(COUNTIF(BN$3:BN333,E334)&gt;0,"",E334),"")</f>
        <v/>
      </c>
      <c r="BO334" t="str">
        <f>IF(F334&lt;&gt;"",IF(COUNTIF(BO$3:BO333,F334)&gt;0,"",F334),"")</f>
        <v/>
      </c>
      <c r="BP334" t="str">
        <f>IF(G334&lt;&gt;"",IF(COUNTIF(BP$3:BP333,G334)&gt;0,"",G334),"")</f>
        <v/>
      </c>
      <c r="BQ334" t="str">
        <f>IF(H334&lt;&gt;"",IF(COUNTIF(BQ$3:BQ333,H334)&gt;0,"",H334),"")</f>
        <v/>
      </c>
    </row>
    <row r="335" spans="1:69" x14ac:dyDescent="0.2">
      <c r="A335" s="342" t="str">
        <f t="shared" si="97"/>
        <v/>
      </c>
      <c r="B335" s="345"/>
      <c r="C335" s="345"/>
      <c r="D335" s="345"/>
      <c r="E335" s="345"/>
      <c r="F335" s="345"/>
      <c r="G335" s="345"/>
      <c r="H335" s="345"/>
      <c r="I335" s="533"/>
      <c r="J335" s="516"/>
      <c r="K335" s="516"/>
      <c r="L335" s="531"/>
      <c r="M335" s="534"/>
      <c r="O335">
        <f t="shared" si="111"/>
        <v>333</v>
      </c>
      <c r="P335" s="375" t="str">
        <f t="shared" si="112"/>
        <v/>
      </c>
      <c r="Q335" s="375" t="str">
        <f t="shared" si="98"/>
        <v/>
      </c>
      <c r="R335" s="375" t="str">
        <f t="shared" si="99"/>
        <v/>
      </c>
      <c r="S335" s="375" t="str">
        <f t="shared" si="100"/>
        <v/>
      </c>
      <c r="T335" s="375" t="str">
        <f t="shared" si="101"/>
        <v/>
      </c>
      <c r="U335" s="375" t="str">
        <f t="shared" si="102"/>
        <v/>
      </c>
      <c r="V335" s="375" t="str">
        <f t="shared" si="103"/>
        <v/>
      </c>
      <c r="X335" t="str">
        <f>IF(AF335&lt;&gt;"",MAX(X$3:X334)+1,"")</f>
        <v/>
      </c>
      <c r="Y335" t="str">
        <f>IF(AG335&lt;&gt;"",MAX(Y$3:Y334)+1,"")</f>
        <v/>
      </c>
      <c r="Z335" t="str">
        <f>IF(AH335&lt;&gt;"",MAX(Z$3:Z334)+1,"")</f>
        <v/>
      </c>
      <c r="AA335" t="str">
        <f>IF(AI335&lt;&gt;"",MAX(AA$3:AA334)+1,"")</f>
        <v/>
      </c>
      <c r="AB335" t="str">
        <f>IF(AJ335&lt;&gt;"",MAX(AB$3:AB334)+1,"")</f>
        <v/>
      </c>
      <c r="AC335" t="str">
        <f>IF(AK335&lt;&gt;"",MAX(AC$3:AC334)+1,"")</f>
        <v/>
      </c>
      <c r="AD335" t="str">
        <f>IF(AL335&lt;&gt;"",MAX(AD$3:AD334)+1,"")</f>
        <v/>
      </c>
      <c r="AF335" t="str">
        <f>IF(B335="","",IF(COUNTIF(AF$3:$AI334,B335)=0,B335,""))</f>
        <v/>
      </c>
      <c r="AG335" t="str">
        <f>IF(C335&lt;&gt;"",IF(B335="","",IF($B335='Determinazione classe'!$D$55,IF(COUNTIF(AG$3:$AG334,$C335)=0,$C335,""),"")),"")</f>
        <v/>
      </c>
      <c r="AH335" t="str">
        <f>IF(D335&lt;&gt;"",IF(B335="","",IF(AND($B335='Determinazione classe'!$D$55,$C335='Determinazione classe'!$D$56),IF(COUNTIF(AH$3:AH334,$D335)=0,$D335,""),"")),"")</f>
        <v/>
      </c>
      <c r="AI335" t="str">
        <f>IF(E335&lt;&gt;"",IF(B335="","",IF(AND($B335='Determinazione classe'!$D$55,$C335='Determinazione classe'!$D$56,$D335='Determinazione classe'!$D$57),IF(COUNTIF(AI$3:AI334,$E335)=0,$E335,""),"")),"")</f>
        <v/>
      </c>
      <c r="AJ335" t="str">
        <f>IF(F335&lt;&gt;"",IF(B335="","",IF(AND($B335='Determinazione classe'!$D$55,$C335='Determinazione classe'!$D$56,$D335='Determinazione classe'!$D$57,$E335='Determinazione classe'!$D$58),IF(COUNTIF(AJ$3:AJ334,$F335)=0,$F335,""),"")),"")</f>
        <v/>
      </c>
      <c r="AK335" t="str">
        <f>IF(G335&lt;&gt;"",IF(B335="","",IF(AND($B335='Determinazione classe'!$D$55,$C335='Determinazione classe'!$D$56,$D335='Determinazione classe'!$D$57,$E335='Determinazione classe'!$D$58,$F335='Determinazione classe'!$D$59),IF(COUNTIF(AK$3:AK334,$G335)=0,$G335,""),"")),"")</f>
        <v/>
      </c>
      <c r="AL335" t="str">
        <f>IF(H335&lt;&gt;"",IF(B335="","",IF(AND($B335='Determinazione classe'!$D$55,$C335='Determinazione classe'!$D$56,$D335='Determinazione classe'!$D$57,$E335='Determinazione classe'!$D$58,$F335='Determinazione classe'!$D$59,$G335='Determinazione classe'!$D$60),IF(COUNTIF(AL$3:AL334,$H335)=0,$H335,""),"")),"")</f>
        <v/>
      </c>
      <c r="AR335">
        <f t="shared" si="113"/>
        <v>333</v>
      </c>
      <c r="AS335" s="375" t="str">
        <f t="shared" si="104"/>
        <v/>
      </c>
      <c r="AT335" s="375" t="str">
        <f t="shared" si="105"/>
        <v/>
      </c>
      <c r="AU335" s="375" t="str">
        <f t="shared" si="106"/>
        <v/>
      </c>
      <c r="AV335" s="375" t="str">
        <f t="shared" si="107"/>
        <v/>
      </c>
      <c r="AW335" s="375" t="str">
        <f t="shared" si="108"/>
        <v/>
      </c>
      <c r="AX335" s="375" t="str">
        <f t="shared" si="109"/>
        <v/>
      </c>
      <c r="AY335" s="375" t="str">
        <f t="shared" si="110"/>
        <v/>
      </c>
      <c r="BC335" t="str">
        <f>IF(BK335&lt;&gt;"",MAX(BC$3:BC334)+1,"")</f>
        <v/>
      </c>
      <c r="BD335" t="str">
        <f>IF(BL335&lt;&gt;"",MAX(BD$3:BD334)+1,"")</f>
        <v/>
      </c>
      <c r="BE335" t="str">
        <f>IF(BM335&lt;&gt;"",MAX(BE$3:BE334)+1,"")</f>
        <v/>
      </c>
      <c r="BF335" t="str">
        <f>IF(BN335&lt;&gt;"",MAX(BF$3:BF334)+1,"")</f>
        <v/>
      </c>
      <c r="BG335" t="str">
        <f>IF(BO335&lt;&gt;"",MAX(BG$3:BG334)+1,"")</f>
        <v/>
      </c>
      <c r="BH335" t="str">
        <f>IF(BP335&lt;&gt;"",MAX(BH$3:BH334)+1,"")</f>
        <v/>
      </c>
      <c r="BI335" t="str">
        <f>IF(BQ335&lt;&gt;"",MAX(BI$3:BI334)+1,"")</f>
        <v/>
      </c>
      <c r="BK335" t="str">
        <f>IF(B335&lt;&gt;"",IF(COUNTIF(BK$3:BK334,B335)&gt;0,"",B335),"")</f>
        <v/>
      </c>
      <c r="BL335" t="str">
        <f>IF(C335&lt;&gt;"",IF(COUNTIF(BL$3:BL334,C335)&gt;0,"",C335),"")</f>
        <v/>
      </c>
      <c r="BM335" t="str">
        <f>IF(D335&lt;&gt;"",IF(COUNTIF(BM$3:BM334,D335)&gt;0,"",D335),"")</f>
        <v/>
      </c>
      <c r="BN335" t="str">
        <f>IF(E335&lt;&gt;"",IF(COUNTIF(BN$3:BN334,E335)&gt;0,"",E335),"")</f>
        <v/>
      </c>
      <c r="BO335" t="str">
        <f>IF(F335&lt;&gt;"",IF(COUNTIF(BO$3:BO334,F335)&gt;0,"",F335),"")</f>
        <v/>
      </c>
      <c r="BP335" t="str">
        <f>IF(G335&lt;&gt;"",IF(COUNTIF(BP$3:BP334,G335)&gt;0,"",G335),"")</f>
        <v/>
      </c>
      <c r="BQ335" t="str">
        <f>IF(H335&lt;&gt;"",IF(COUNTIF(BQ$3:BQ334,H335)&gt;0,"",H335),"")</f>
        <v/>
      </c>
    </row>
    <row r="336" spans="1:69" x14ac:dyDescent="0.2">
      <c r="A336" s="342" t="str">
        <f t="shared" si="97"/>
        <v/>
      </c>
      <c r="B336" s="345"/>
      <c r="C336" s="345"/>
      <c r="D336" s="345"/>
      <c r="E336" s="345"/>
      <c r="F336" s="345"/>
      <c r="G336" s="345"/>
      <c r="H336" s="345"/>
      <c r="I336" s="533"/>
      <c r="J336" s="516"/>
      <c r="K336" s="516"/>
      <c r="L336" s="531"/>
      <c r="M336" s="534"/>
      <c r="O336">
        <f t="shared" si="111"/>
        <v>334</v>
      </c>
      <c r="P336" s="375" t="str">
        <f t="shared" si="112"/>
        <v/>
      </c>
      <c r="Q336" s="375" t="str">
        <f t="shared" si="98"/>
        <v/>
      </c>
      <c r="R336" s="375" t="str">
        <f t="shared" si="99"/>
        <v/>
      </c>
      <c r="S336" s="375" t="str">
        <f t="shared" si="100"/>
        <v/>
      </c>
      <c r="T336" s="375" t="str">
        <f t="shared" si="101"/>
        <v/>
      </c>
      <c r="U336" s="375" t="str">
        <f t="shared" si="102"/>
        <v/>
      </c>
      <c r="V336" s="375" t="str">
        <f t="shared" si="103"/>
        <v/>
      </c>
      <c r="X336" t="str">
        <f>IF(AF336&lt;&gt;"",MAX(X$3:X335)+1,"")</f>
        <v/>
      </c>
      <c r="Y336" t="str">
        <f>IF(AG336&lt;&gt;"",MAX(Y$3:Y335)+1,"")</f>
        <v/>
      </c>
      <c r="Z336" t="str">
        <f>IF(AH336&lt;&gt;"",MAX(Z$3:Z335)+1,"")</f>
        <v/>
      </c>
      <c r="AA336" t="str">
        <f>IF(AI336&lt;&gt;"",MAX(AA$3:AA335)+1,"")</f>
        <v/>
      </c>
      <c r="AB336" t="str">
        <f>IF(AJ336&lt;&gt;"",MAX(AB$3:AB335)+1,"")</f>
        <v/>
      </c>
      <c r="AC336" t="str">
        <f>IF(AK336&lt;&gt;"",MAX(AC$3:AC335)+1,"")</f>
        <v/>
      </c>
      <c r="AD336" t="str">
        <f>IF(AL336&lt;&gt;"",MAX(AD$3:AD335)+1,"")</f>
        <v/>
      </c>
      <c r="AF336" t="str">
        <f>IF(B336="","",IF(COUNTIF(AF$3:$AI335,B336)=0,B336,""))</f>
        <v/>
      </c>
      <c r="AG336" t="str">
        <f>IF(C336&lt;&gt;"",IF(B336="","",IF($B336='Determinazione classe'!$D$55,IF(COUNTIF(AG$3:$AG335,$C336)=0,$C336,""),"")),"")</f>
        <v/>
      </c>
      <c r="AH336" t="str">
        <f>IF(D336&lt;&gt;"",IF(B336="","",IF(AND($B336='Determinazione classe'!$D$55,$C336='Determinazione classe'!$D$56),IF(COUNTIF(AH$3:AH335,$D336)=0,$D336,""),"")),"")</f>
        <v/>
      </c>
      <c r="AI336" t="str">
        <f>IF(E336&lt;&gt;"",IF(B336="","",IF(AND($B336='Determinazione classe'!$D$55,$C336='Determinazione classe'!$D$56,$D336='Determinazione classe'!$D$57),IF(COUNTIF(AI$3:AI335,$E336)=0,$E336,""),"")),"")</f>
        <v/>
      </c>
      <c r="AJ336" t="str">
        <f>IF(F336&lt;&gt;"",IF(B336="","",IF(AND($B336='Determinazione classe'!$D$55,$C336='Determinazione classe'!$D$56,$D336='Determinazione classe'!$D$57,$E336='Determinazione classe'!$D$58),IF(COUNTIF(AJ$3:AJ335,$F336)=0,$F336,""),"")),"")</f>
        <v/>
      </c>
      <c r="AK336" t="str">
        <f>IF(G336&lt;&gt;"",IF(B336="","",IF(AND($B336='Determinazione classe'!$D$55,$C336='Determinazione classe'!$D$56,$D336='Determinazione classe'!$D$57,$E336='Determinazione classe'!$D$58,$F336='Determinazione classe'!$D$59),IF(COUNTIF(AK$3:AK335,$G336)=0,$G336,""),"")),"")</f>
        <v/>
      </c>
      <c r="AL336" t="str">
        <f>IF(H336&lt;&gt;"",IF(B336="","",IF(AND($B336='Determinazione classe'!$D$55,$C336='Determinazione classe'!$D$56,$D336='Determinazione classe'!$D$57,$E336='Determinazione classe'!$D$58,$F336='Determinazione classe'!$D$59,$G336='Determinazione classe'!$D$60),IF(COUNTIF(AL$3:AL335,$H336)=0,$H336,""),"")),"")</f>
        <v/>
      </c>
      <c r="AR336">
        <f t="shared" si="113"/>
        <v>334</v>
      </c>
      <c r="AS336" s="375" t="str">
        <f t="shared" si="104"/>
        <v/>
      </c>
      <c r="AT336" s="375" t="str">
        <f t="shared" si="105"/>
        <v/>
      </c>
      <c r="AU336" s="375" t="str">
        <f t="shared" si="106"/>
        <v/>
      </c>
      <c r="AV336" s="375" t="str">
        <f t="shared" si="107"/>
        <v/>
      </c>
      <c r="AW336" s="375" t="str">
        <f t="shared" si="108"/>
        <v/>
      </c>
      <c r="AX336" s="375" t="str">
        <f t="shared" si="109"/>
        <v/>
      </c>
      <c r="AY336" s="375" t="str">
        <f t="shared" si="110"/>
        <v/>
      </c>
      <c r="BC336" t="str">
        <f>IF(BK336&lt;&gt;"",MAX(BC$3:BC335)+1,"")</f>
        <v/>
      </c>
      <c r="BD336" t="str">
        <f>IF(BL336&lt;&gt;"",MAX(BD$3:BD335)+1,"")</f>
        <v/>
      </c>
      <c r="BE336" t="str">
        <f>IF(BM336&lt;&gt;"",MAX(BE$3:BE335)+1,"")</f>
        <v/>
      </c>
      <c r="BF336" t="str">
        <f>IF(BN336&lt;&gt;"",MAX(BF$3:BF335)+1,"")</f>
        <v/>
      </c>
      <c r="BG336" t="str">
        <f>IF(BO336&lt;&gt;"",MAX(BG$3:BG335)+1,"")</f>
        <v/>
      </c>
      <c r="BH336" t="str">
        <f>IF(BP336&lt;&gt;"",MAX(BH$3:BH335)+1,"")</f>
        <v/>
      </c>
      <c r="BI336" t="str">
        <f>IF(BQ336&lt;&gt;"",MAX(BI$3:BI335)+1,"")</f>
        <v/>
      </c>
      <c r="BK336" t="str">
        <f>IF(B336&lt;&gt;"",IF(COUNTIF(BK$3:BK335,B336)&gt;0,"",B336),"")</f>
        <v/>
      </c>
      <c r="BL336" t="str">
        <f>IF(C336&lt;&gt;"",IF(COUNTIF(BL$3:BL335,C336)&gt;0,"",C336),"")</f>
        <v/>
      </c>
      <c r="BM336" t="str">
        <f>IF(D336&lt;&gt;"",IF(COUNTIF(BM$3:BM335,D336)&gt;0,"",D336),"")</f>
        <v/>
      </c>
      <c r="BN336" t="str">
        <f>IF(E336&lt;&gt;"",IF(COUNTIF(BN$3:BN335,E336)&gt;0,"",E336),"")</f>
        <v/>
      </c>
      <c r="BO336" t="str">
        <f>IF(F336&lt;&gt;"",IF(COUNTIF(BO$3:BO335,F336)&gt;0,"",F336),"")</f>
        <v/>
      </c>
      <c r="BP336" t="str">
        <f>IF(G336&lt;&gt;"",IF(COUNTIF(BP$3:BP335,G336)&gt;0,"",G336),"")</f>
        <v/>
      </c>
      <c r="BQ336" t="str">
        <f>IF(H336&lt;&gt;"",IF(COUNTIF(BQ$3:BQ335,H336)&gt;0,"",H336),"")</f>
        <v/>
      </c>
    </row>
    <row r="337" spans="1:69" x14ac:dyDescent="0.2">
      <c r="A337" s="342" t="str">
        <f t="shared" si="97"/>
        <v/>
      </c>
      <c r="B337" s="345"/>
      <c r="C337" s="345"/>
      <c r="D337" s="345"/>
      <c r="E337" s="345"/>
      <c r="F337" s="345"/>
      <c r="G337" s="345"/>
      <c r="H337" s="345"/>
      <c r="I337" s="533"/>
      <c r="J337" s="516"/>
      <c r="K337" s="516"/>
      <c r="L337" s="531"/>
      <c r="M337" s="534"/>
      <c r="O337">
        <f t="shared" si="111"/>
        <v>335</v>
      </c>
      <c r="P337" s="375" t="str">
        <f t="shared" si="112"/>
        <v/>
      </c>
      <c r="Q337" s="375" t="str">
        <f t="shared" si="98"/>
        <v/>
      </c>
      <c r="R337" s="375" t="str">
        <f t="shared" si="99"/>
        <v/>
      </c>
      <c r="S337" s="375" t="str">
        <f t="shared" si="100"/>
        <v/>
      </c>
      <c r="T337" s="375" t="str">
        <f t="shared" si="101"/>
        <v/>
      </c>
      <c r="U337" s="375" t="str">
        <f t="shared" si="102"/>
        <v/>
      </c>
      <c r="V337" s="375" t="str">
        <f t="shared" si="103"/>
        <v/>
      </c>
      <c r="X337" t="str">
        <f>IF(AF337&lt;&gt;"",MAX(X$3:X336)+1,"")</f>
        <v/>
      </c>
      <c r="Y337" t="str">
        <f>IF(AG337&lt;&gt;"",MAX(Y$3:Y336)+1,"")</f>
        <v/>
      </c>
      <c r="Z337" t="str">
        <f>IF(AH337&lt;&gt;"",MAX(Z$3:Z336)+1,"")</f>
        <v/>
      </c>
      <c r="AA337" t="str">
        <f>IF(AI337&lt;&gt;"",MAX(AA$3:AA336)+1,"")</f>
        <v/>
      </c>
      <c r="AB337" t="str">
        <f>IF(AJ337&lt;&gt;"",MAX(AB$3:AB336)+1,"")</f>
        <v/>
      </c>
      <c r="AC337" t="str">
        <f>IF(AK337&lt;&gt;"",MAX(AC$3:AC336)+1,"")</f>
        <v/>
      </c>
      <c r="AD337" t="str">
        <f>IF(AL337&lt;&gt;"",MAX(AD$3:AD336)+1,"")</f>
        <v/>
      </c>
      <c r="AF337" t="str">
        <f>IF(B337="","",IF(COUNTIF(AF$3:$AI336,B337)=0,B337,""))</f>
        <v/>
      </c>
      <c r="AG337" t="str">
        <f>IF(C337&lt;&gt;"",IF(B337="","",IF($B337='Determinazione classe'!$D$55,IF(COUNTIF(AG$3:$AG336,$C337)=0,$C337,""),"")),"")</f>
        <v/>
      </c>
      <c r="AH337" t="str">
        <f>IF(D337&lt;&gt;"",IF(B337="","",IF(AND($B337='Determinazione classe'!$D$55,$C337='Determinazione classe'!$D$56),IF(COUNTIF(AH$3:AH336,$D337)=0,$D337,""),"")),"")</f>
        <v/>
      </c>
      <c r="AI337" t="str">
        <f>IF(E337&lt;&gt;"",IF(B337="","",IF(AND($B337='Determinazione classe'!$D$55,$C337='Determinazione classe'!$D$56,$D337='Determinazione classe'!$D$57),IF(COUNTIF(AI$3:AI336,$E337)=0,$E337,""),"")),"")</f>
        <v/>
      </c>
      <c r="AJ337" t="str">
        <f>IF(F337&lt;&gt;"",IF(B337="","",IF(AND($B337='Determinazione classe'!$D$55,$C337='Determinazione classe'!$D$56,$D337='Determinazione classe'!$D$57,$E337='Determinazione classe'!$D$58),IF(COUNTIF(AJ$3:AJ336,$F337)=0,$F337,""),"")),"")</f>
        <v/>
      </c>
      <c r="AK337" t="str">
        <f>IF(G337&lt;&gt;"",IF(B337="","",IF(AND($B337='Determinazione classe'!$D$55,$C337='Determinazione classe'!$D$56,$D337='Determinazione classe'!$D$57,$E337='Determinazione classe'!$D$58,$F337='Determinazione classe'!$D$59),IF(COUNTIF(AK$3:AK336,$G337)=0,$G337,""),"")),"")</f>
        <v/>
      </c>
      <c r="AL337" t="str">
        <f>IF(H337&lt;&gt;"",IF(B337="","",IF(AND($B337='Determinazione classe'!$D$55,$C337='Determinazione classe'!$D$56,$D337='Determinazione classe'!$D$57,$E337='Determinazione classe'!$D$58,$F337='Determinazione classe'!$D$59,$G337='Determinazione classe'!$D$60),IF(COUNTIF(AL$3:AL336,$H337)=0,$H337,""),"")),"")</f>
        <v/>
      </c>
      <c r="AR337">
        <f t="shared" si="113"/>
        <v>335</v>
      </c>
      <c r="AS337" s="375" t="str">
        <f t="shared" si="104"/>
        <v/>
      </c>
      <c r="AT337" s="375" t="str">
        <f t="shared" si="105"/>
        <v/>
      </c>
      <c r="AU337" s="375" t="str">
        <f t="shared" si="106"/>
        <v/>
      </c>
      <c r="AV337" s="375" t="str">
        <f t="shared" si="107"/>
        <v/>
      </c>
      <c r="AW337" s="375" t="str">
        <f t="shared" si="108"/>
        <v/>
      </c>
      <c r="AX337" s="375" t="str">
        <f t="shared" si="109"/>
        <v/>
      </c>
      <c r="AY337" s="375" t="str">
        <f t="shared" si="110"/>
        <v/>
      </c>
      <c r="BC337" t="str">
        <f>IF(BK337&lt;&gt;"",MAX(BC$3:BC336)+1,"")</f>
        <v/>
      </c>
      <c r="BD337" t="str">
        <f>IF(BL337&lt;&gt;"",MAX(BD$3:BD336)+1,"")</f>
        <v/>
      </c>
      <c r="BE337" t="str">
        <f>IF(BM337&lt;&gt;"",MAX(BE$3:BE336)+1,"")</f>
        <v/>
      </c>
      <c r="BF337" t="str">
        <f>IF(BN337&lt;&gt;"",MAX(BF$3:BF336)+1,"")</f>
        <v/>
      </c>
      <c r="BG337" t="str">
        <f>IF(BO337&lt;&gt;"",MAX(BG$3:BG336)+1,"")</f>
        <v/>
      </c>
      <c r="BH337" t="str">
        <f>IF(BP337&lt;&gt;"",MAX(BH$3:BH336)+1,"")</f>
        <v/>
      </c>
      <c r="BI337" t="str">
        <f>IF(BQ337&lt;&gt;"",MAX(BI$3:BI336)+1,"")</f>
        <v/>
      </c>
      <c r="BK337" t="str">
        <f>IF(B337&lt;&gt;"",IF(COUNTIF(BK$3:BK336,B337)&gt;0,"",B337),"")</f>
        <v/>
      </c>
      <c r="BL337" t="str">
        <f>IF(C337&lt;&gt;"",IF(COUNTIF(BL$3:BL336,C337)&gt;0,"",C337),"")</f>
        <v/>
      </c>
      <c r="BM337" t="str">
        <f>IF(D337&lt;&gt;"",IF(COUNTIF(BM$3:BM336,D337)&gt;0,"",D337),"")</f>
        <v/>
      </c>
      <c r="BN337" t="str">
        <f>IF(E337&lt;&gt;"",IF(COUNTIF(BN$3:BN336,E337)&gt;0,"",E337),"")</f>
        <v/>
      </c>
      <c r="BO337" t="str">
        <f>IF(F337&lt;&gt;"",IF(COUNTIF(BO$3:BO336,F337)&gt;0,"",F337),"")</f>
        <v/>
      </c>
      <c r="BP337" t="str">
        <f>IF(G337&lt;&gt;"",IF(COUNTIF(BP$3:BP336,G337)&gt;0,"",G337),"")</f>
        <v/>
      </c>
      <c r="BQ337" t="str">
        <f>IF(H337&lt;&gt;"",IF(COUNTIF(BQ$3:BQ336,H337)&gt;0,"",H337),"")</f>
        <v/>
      </c>
    </row>
    <row r="338" spans="1:69" x14ac:dyDescent="0.2">
      <c r="A338" s="342" t="str">
        <f t="shared" si="97"/>
        <v/>
      </c>
      <c r="B338" s="345"/>
      <c r="C338" s="345"/>
      <c r="D338" s="345"/>
      <c r="E338" s="345"/>
      <c r="F338" s="345"/>
      <c r="G338" s="345"/>
      <c r="H338" s="345"/>
      <c r="I338" s="533"/>
      <c r="J338" s="516"/>
      <c r="K338" s="516"/>
      <c r="L338" s="531"/>
      <c r="M338" s="534"/>
      <c r="O338">
        <f t="shared" si="111"/>
        <v>336</v>
      </c>
      <c r="P338" s="375" t="str">
        <f t="shared" si="112"/>
        <v/>
      </c>
      <c r="Q338" s="375" t="str">
        <f t="shared" si="98"/>
        <v/>
      </c>
      <c r="R338" s="375" t="str">
        <f t="shared" si="99"/>
        <v/>
      </c>
      <c r="S338" s="375" t="str">
        <f t="shared" si="100"/>
        <v/>
      </c>
      <c r="T338" s="375" t="str">
        <f t="shared" si="101"/>
        <v/>
      </c>
      <c r="U338" s="375" t="str">
        <f t="shared" si="102"/>
        <v/>
      </c>
      <c r="V338" s="375" t="str">
        <f t="shared" si="103"/>
        <v/>
      </c>
      <c r="X338" t="str">
        <f>IF(AF338&lt;&gt;"",MAX(X$3:X337)+1,"")</f>
        <v/>
      </c>
      <c r="Y338" t="str">
        <f>IF(AG338&lt;&gt;"",MAX(Y$3:Y337)+1,"")</f>
        <v/>
      </c>
      <c r="Z338" t="str">
        <f>IF(AH338&lt;&gt;"",MAX(Z$3:Z337)+1,"")</f>
        <v/>
      </c>
      <c r="AA338" t="str">
        <f>IF(AI338&lt;&gt;"",MAX(AA$3:AA337)+1,"")</f>
        <v/>
      </c>
      <c r="AB338" t="str">
        <f>IF(AJ338&lt;&gt;"",MAX(AB$3:AB337)+1,"")</f>
        <v/>
      </c>
      <c r="AC338" t="str">
        <f>IF(AK338&lt;&gt;"",MAX(AC$3:AC337)+1,"")</f>
        <v/>
      </c>
      <c r="AD338" t="str">
        <f>IF(AL338&lt;&gt;"",MAX(AD$3:AD337)+1,"")</f>
        <v/>
      </c>
      <c r="AF338" t="str">
        <f>IF(B338="","",IF(COUNTIF(AF$3:$AI337,B338)=0,B338,""))</f>
        <v/>
      </c>
      <c r="AG338" t="str">
        <f>IF(C338&lt;&gt;"",IF(B338="","",IF($B338='Determinazione classe'!$D$55,IF(COUNTIF(AG$3:$AG337,$C338)=0,$C338,""),"")),"")</f>
        <v/>
      </c>
      <c r="AH338" t="str">
        <f>IF(D338&lt;&gt;"",IF(B338="","",IF(AND($B338='Determinazione classe'!$D$55,$C338='Determinazione classe'!$D$56),IF(COUNTIF(AH$3:AH337,$D338)=0,$D338,""),"")),"")</f>
        <v/>
      </c>
      <c r="AI338" t="str">
        <f>IF(E338&lt;&gt;"",IF(B338="","",IF(AND($B338='Determinazione classe'!$D$55,$C338='Determinazione classe'!$D$56,$D338='Determinazione classe'!$D$57),IF(COUNTIF(AI$3:AI337,$E338)=0,$E338,""),"")),"")</f>
        <v/>
      </c>
      <c r="AJ338" t="str">
        <f>IF(F338&lt;&gt;"",IF(B338="","",IF(AND($B338='Determinazione classe'!$D$55,$C338='Determinazione classe'!$D$56,$D338='Determinazione classe'!$D$57,$E338='Determinazione classe'!$D$58),IF(COUNTIF(AJ$3:AJ337,$F338)=0,$F338,""),"")),"")</f>
        <v/>
      </c>
      <c r="AK338" t="str">
        <f>IF(G338&lt;&gt;"",IF(B338="","",IF(AND($B338='Determinazione classe'!$D$55,$C338='Determinazione classe'!$D$56,$D338='Determinazione classe'!$D$57,$E338='Determinazione classe'!$D$58,$F338='Determinazione classe'!$D$59),IF(COUNTIF(AK$3:AK337,$G338)=0,$G338,""),"")),"")</f>
        <v/>
      </c>
      <c r="AL338" t="str">
        <f>IF(H338&lt;&gt;"",IF(B338="","",IF(AND($B338='Determinazione classe'!$D$55,$C338='Determinazione classe'!$D$56,$D338='Determinazione classe'!$D$57,$E338='Determinazione classe'!$D$58,$F338='Determinazione classe'!$D$59,$G338='Determinazione classe'!$D$60),IF(COUNTIF(AL$3:AL337,$H338)=0,$H338,""),"")),"")</f>
        <v/>
      </c>
      <c r="AR338">
        <f t="shared" si="113"/>
        <v>336</v>
      </c>
      <c r="AS338" s="375" t="str">
        <f t="shared" si="104"/>
        <v/>
      </c>
      <c r="AT338" s="375" t="str">
        <f t="shared" si="105"/>
        <v/>
      </c>
      <c r="AU338" s="375" t="str">
        <f t="shared" si="106"/>
        <v/>
      </c>
      <c r="AV338" s="375" t="str">
        <f t="shared" si="107"/>
        <v/>
      </c>
      <c r="AW338" s="375" t="str">
        <f t="shared" si="108"/>
        <v/>
      </c>
      <c r="AX338" s="375" t="str">
        <f t="shared" si="109"/>
        <v/>
      </c>
      <c r="AY338" s="375" t="str">
        <f t="shared" si="110"/>
        <v/>
      </c>
      <c r="BC338" t="str">
        <f>IF(BK338&lt;&gt;"",MAX(BC$3:BC337)+1,"")</f>
        <v/>
      </c>
      <c r="BD338" t="str">
        <f>IF(BL338&lt;&gt;"",MAX(BD$3:BD337)+1,"")</f>
        <v/>
      </c>
      <c r="BE338" t="str">
        <f>IF(BM338&lt;&gt;"",MAX(BE$3:BE337)+1,"")</f>
        <v/>
      </c>
      <c r="BF338" t="str">
        <f>IF(BN338&lt;&gt;"",MAX(BF$3:BF337)+1,"")</f>
        <v/>
      </c>
      <c r="BG338" t="str">
        <f>IF(BO338&lt;&gt;"",MAX(BG$3:BG337)+1,"")</f>
        <v/>
      </c>
      <c r="BH338" t="str">
        <f>IF(BP338&lt;&gt;"",MAX(BH$3:BH337)+1,"")</f>
        <v/>
      </c>
      <c r="BI338" t="str">
        <f>IF(BQ338&lt;&gt;"",MAX(BI$3:BI337)+1,"")</f>
        <v/>
      </c>
      <c r="BK338" t="str">
        <f>IF(B338&lt;&gt;"",IF(COUNTIF(BK$3:BK337,B338)&gt;0,"",B338),"")</f>
        <v/>
      </c>
      <c r="BL338" t="str">
        <f>IF(C338&lt;&gt;"",IF(COUNTIF(BL$3:BL337,C338)&gt;0,"",C338),"")</f>
        <v/>
      </c>
      <c r="BM338" t="str">
        <f>IF(D338&lt;&gt;"",IF(COUNTIF(BM$3:BM337,D338)&gt;0,"",D338),"")</f>
        <v/>
      </c>
      <c r="BN338" t="str">
        <f>IF(E338&lt;&gt;"",IF(COUNTIF(BN$3:BN337,E338)&gt;0,"",E338),"")</f>
        <v/>
      </c>
      <c r="BO338" t="str">
        <f>IF(F338&lt;&gt;"",IF(COUNTIF(BO$3:BO337,F338)&gt;0,"",F338),"")</f>
        <v/>
      </c>
      <c r="BP338" t="str">
        <f>IF(G338&lt;&gt;"",IF(COUNTIF(BP$3:BP337,G338)&gt;0,"",G338),"")</f>
        <v/>
      </c>
      <c r="BQ338" t="str">
        <f>IF(H338&lt;&gt;"",IF(COUNTIF(BQ$3:BQ337,H338)&gt;0,"",H338),"")</f>
        <v/>
      </c>
    </row>
    <row r="339" spans="1:69" x14ac:dyDescent="0.2">
      <c r="A339" s="342" t="str">
        <f t="shared" ref="A339:A402" si="114">CONCATENATE(B339,C339,D339,E339,F339,G339,H339)</f>
        <v/>
      </c>
      <c r="B339" s="345"/>
      <c r="C339" s="345"/>
      <c r="D339" s="345"/>
      <c r="E339" s="345"/>
      <c r="F339" s="345"/>
      <c r="G339" s="345"/>
      <c r="H339" s="345"/>
      <c r="I339" s="533"/>
      <c r="J339" s="516"/>
      <c r="K339" s="516"/>
      <c r="L339" s="531"/>
      <c r="M339" s="534"/>
      <c r="O339">
        <f t="shared" si="111"/>
        <v>337</v>
      </c>
      <c r="P339" s="375" t="str">
        <f t="shared" si="112"/>
        <v/>
      </c>
      <c r="Q339" s="375" t="str">
        <f t="shared" si="98"/>
        <v/>
      </c>
      <c r="R339" s="375" t="str">
        <f t="shared" si="99"/>
        <v/>
      </c>
      <c r="S339" s="375" t="str">
        <f t="shared" si="100"/>
        <v/>
      </c>
      <c r="T339" s="375" t="str">
        <f t="shared" si="101"/>
        <v/>
      </c>
      <c r="U339" s="375" t="str">
        <f t="shared" si="102"/>
        <v/>
      </c>
      <c r="V339" s="375" t="str">
        <f t="shared" si="103"/>
        <v/>
      </c>
      <c r="X339" t="str">
        <f>IF(AF339&lt;&gt;"",MAX(X$3:X338)+1,"")</f>
        <v/>
      </c>
      <c r="Y339" t="str">
        <f>IF(AG339&lt;&gt;"",MAX(Y$3:Y338)+1,"")</f>
        <v/>
      </c>
      <c r="Z339" t="str">
        <f>IF(AH339&lt;&gt;"",MAX(Z$3:Z338)+1,"")</f>
        <v/>
      </c>
      <c r="AA339" t="str">
        <f>IF(AI339&lt;&gt;"",MAX(AA$3:AA338)+1,"")</f>
        <v/>
      </c>
      <c r="AB339" t="str">
        <f>IF(AJ339&lt;&gt;"",MAX(AB$3:AB338)+1,"")</f>
        <v/>
      </c>
      <c r="AC339" t="str">
        <f>IF(AK339&lt;&gt;"",MAX(AC$3:AC338)+1,"")</f>
        <v/>
      </c>
      <c r="AD339" t="str">
        <f>IF(AL339&lt;&gt;"",MAX(AD$3:AD338)+1,"")</f>
        <v/>
      </c>
      <c r="AF339" t="str">
        <f>IF(B339="","",IF(COUNTIF(AF$3:$AI338,B339)=0,B339,""))</f>
        <v/>
      </c>
      <c r="AG339" t="str">
        <f>IF(C339&lt;&gt;"",IF(B339="","",IF($B339='Determinazione classe'!$D$55,IF(COUNTIF(AG$3:$AG338,$C339)=0,$C339,""),"")),"")</f>
        <v/>
      </c>
      <c r="AH339" t="str">
        <f>IF(D339&lt;&gt;"",IF(B339="","",IF(AND($B339='Determinazione classe'!$D$55,$C339='Determinazione classe'!$D$56),IF(COUNTIF(AH$3:AH338,$D339)=0,$D339,""),"")),"")</f>
        <v/>
      </c>
      <c r="AI339" t="str">
        <f>IF(E339&lt;&gt;"",IF(B339="","",IF(AND($B339='Determinazione classe'!$D$55,$C339='Determinazione classe'!$D$56,$D339='Determinazione classe'!$D$57),IF(COUNTIF(AI$3:AI338,$E339)=0,$E339,""),"")),"")</f>
        <v/>
      </c>
      <c r="AJ339" t="str">
        <f>IF(F339&lt;&gt;"",IF(B339="","",IF(AND($B339='Determinazione classe'!$D$55,$C339='Determinazione classe'!$D$56,$D339='Determinazione classe'!$D$57,$E339='Determinazione classe'!$D$58),IF(COUNTIF(AJ$3:AJ338,$F339)=0,$F339,""),"")),"")</f>
        <v/>
      </c>
      <c r="AK339" t="str">
        <f>IF(G339&lt;&gt;"",IF(B339="","",IF(AND($B339='Determinazione classe'!$D$55,$C339='Determinazione classe'!$D$56,$D339='Determinazione classe'!$D$57,$E339='Determinazione classe'!$D$58,$F339='Determinazione classe'!$D$59),IF(COUNTIF(AK$3:AK338,$G339)=0,$G339,""),"")),"")</f>
        <v/>
      </c>
      <c r="AL339" t="str">
        <f>IF(H339&lt;&gt;"",IF(B339="","",IF(AND($B339='Determinazione classe'!$D$55,$C339='Determinazione classe'!$D$56,$D339='Determinazione classe'!$D$57,$E339='Determinazione classe'!$D$58,$F339='Determinazione classe'!$D$59,$G339='Determinazione classe'!$D$60),IF(COUNTIF(AL$3:AL338,$H339)=0,$H339,""),"")),"")</f>
        <v/>
      </c>
      <c r="AR339">
        <f t="shared" si="113"/>
        <v>337</v>
      </c>
      <c r="AS339" s="375" t="str">
        <f t="shared" si="104"/>
        <v/>
      </c>
      <c r="AT339" s="375" t="str">
        <f t="shared" si="105"/>
        <v/>
      </c>
      <c r="AU339" s="375" t="str">
        <f t="shared" si="106"/>
        <v/>
      </c>
      <c r="AV339" s="375" t="str">
        <f t="shared" si="107"/>
        <v/>
      </c>
      <c r="AW339" s="375" t="str">
        <f t="shared" si="108"/>
        <v/>
      </c>
      <c r="AX339" s="375" t="str">
        <f t="shared" si="109"/>
        <v/>
      </c>
      <c r="AY339" s="375" t="str">
        <f t="shared" si="110"/>
        <v/>
      </c>
      <c r="BC339" t="str">
        <f>IF(BK339&lt;&gt;"",MAX(BC$3:BC338)+1,"")</f>
        <v/>
      </c>
      <c r="BD339" t="str">
        <f>IF(BL339&lt;&gt;"",MAX(BD$3:BD338)+1,"")</f>
        <v/>
      </c>
      <c r="BE339" t="str">
        <f>IF(BM339&lt;&gt;"",MAX(BE$3:BE338)+1,"")</f>
        <v/>
      </c>
      <c r="BF339" t="str">
        <f>IF(BN339&lt;&gt;"",MAX(BF$3:BF338)+1,"")</f>
        <v/>
      </c>
      <c r="BG339" t="str">
        <f>IF(BO339&lt;&gt;"",MAX(BG$3:BG338)+1,"")</f>
        <v/>
      </c>
      <c r="BH339" t="str">
        <f>IF(BP339&lt;&gt;"",MAX(BH$3:BH338)+1,"")</f>
        <v/>
      </c>
      <c r="BI339" t="str">
        <f>IF(BQ339&lt;&gt;"",MAX(BI$3:BI338)+1,"")</f>
        <v/>
      </c>
      <c r="BK339" t="str">
        <f>IF(B339&lt;&gt;"",IF(COUNTIF(BK$3:BK338,B339)&gt;0,"",B339),"")</f>
        <v/>
      </c>
      <c r="BL339" t="str">
        <f>IF(C339&lt;&gt;"",IF(COUNTIF(BL$3:BL338,C339)&gt;0,"",C339),"")</f>
        <v/>
      </c>
      <c r="BM339" t="str">
        <f>IF(D339&lt;&gt;"",IF(COUNTIF(BM$3:BM338,D339)&gt;0,"",D339),"")</f>
        <v/>
      </c>
      <c r="BN339" t="str">
        <f>IF(E339&lt;&gt;"",IF(COUNTIF(BN$3:BN338,E339)&gt;0,"",E339),"")</f>
        <v/>
      </c>
      <c r="BO339" t="str">
        <f>IF(F339&lt;&gt;"",IF(COUNTIF(BO$3:BO338,F339)&gt;0,"",F339),"")</f>
        <v/>
      </c>
      <c r="BP339" t="str">
        <f>IF(G339&lt;&gt;"",IF(COUNTIF(BP$3:BP338,G339)&gt;0,"",G339),"")</f>
        <v/>
      </c>
      <c r="BQ339" t="str">
        <f>IF(H339&lt;&gt;"",IF(COUNTIF(BQ$3:BQ338,H339)&gt;0,"",H339),"")</f>
        <v/>
      </c>
    </row>
    <row r="340" spans="1:69" x14ac:dyDescent="0.2">
      <c r="A340" s="342" t="str">
        <f t="shared" si="114"/>
        <v/>
      </c>
      <c r="B340" s="345"/>
      <c r="C340" s="345"/>
      <c r="D340" s="345"/>
      <c r="E340" s="345"/>
      <c r="F340" s="345"/>
      <c r="G340" s="345"/>
      <c r="H340" s="345"/>
      <c r="I340" s="533"/>
      <c r="J340" s="516"/>
      <c r="K340" s="516"/>
      <c r="L340" s="531"/>
      <c r="M340" s="534"/>
      <c r="O340">
        <f t="shared" si="111"/>
        <v>338</v>
      </c>
      <c r="P340" s="375" t="str">
        <f t="shared" si="112"/>
        <v/>
      </c>
      <c r="Q340" s="375" t="str">
        <f t="shared" si="98"/>
        <v/>
      </c>
      <c r="R340" s="375" t="str">
        <f t="shared" si="99"/>
        <v/>
      </c>
      <c r="S340" s="375" t="str">
        <f t="shared" si="100"/>
        <v/>
      </c>
      <c r="T340" s="375" t="str">
        <f t="shared" si="101"/>
        <v/>
      </c>
      <c r="U340" s="375" t="str">
        <f t="shared" si="102"/>
        <v/>
      </c>
      <c r="V340" s="375" t="str">
        <f t="shared" si="103"/>
        <v/>
      </c>
      <c r="X340" t="str">
        <f>IF(AF340&lt;&gt;"",MAX(X$3:X339)+1,"")</f>
        <v/>
      </c>
      <c r="Y340" t="str">
        <f>IF(AG340&lt;&gt;"",MAX(Y$3:Y339)+1,"")</f>
        <v/>
      </c>
      <c r="Z340" t="str">
        <f>IF(AH340&lt;&gt;"",MAX(Z$3:Z339)+1,"")</f>
        <v/>
      </c>
      <c r="AA340" t="str">
        <f>IF(AI340&lt;&gt;"",MAX(AA$3:AA339)+1,"")</f>
        <v/>
      </c>
      <c r="AB340" t="str">
        <f>IF(AJ340&lt;&gt;"",MAX(AB$3:AB339)+1,"")</f>
        <v/>
      </c>
      <c r="AC340" t="str">
        <f>IF(AK340&lt;&gt;"",MAX(AC$3:AC339)+1,"")</f>
        <v/>
      </c>
      <c r="AD340" t="str">
        <f>IF(AL340&lt;&gt;"",MAX(AD$3:AD339)+1,"")</f>
        <v/>
      </c>
      <c r="AF340" t="str">
        <f>IF(B340="","",IF(COUNTIF(AF$3:$AI339,B340)=0,B340,""))</f>
        <v/>
      </c>
      <c r="AG340" t="str">
        <f>IF(C340&lt;&gt;"",IF(B340="","",IF($B340='Determinazione classe'!$D$55,IF(COUNTIF(AG$3:$AG339,$C340)=0,$C340,""),"")),"")</f>
        <v/>
      </c>
      <c r="AH340" t="str">
        <f>IF(D340&lt;&gt;"",IF(B340="","",IF(AND($B340='Determinazione classe'!$D$55,$C340='Determinazione classe'!$D$56),IF(COUNTIF(AH$3:AH339,$D340)=0,$D340,""),"")),"")</f>
        <v/>
      </c>
      <c r="AI340" t="str">
        <f>IF(E340&lt;&gt;"",IF(B340="","",IF(AND($B340='Determinazione classe'!$D$55,$C340='Determinazione classe'!$D$56,$D340='Determinazione classe'!$D$57),IF(COUNTIF(AI$3:AI339,$E340)=0,$E340,""),"")),"")</f>
        <v/>
      </c>
      <c r="AJ340" t="str">
        <f>IF(F340&lt;&gt;"",IF(B340="","",IF(AND($B340='Determinazione classe'!$D$55,$C340='Determinazione classe'!$D$56,$D340='Determinazione classe'!$D$57,$E340='Determinazione classe'!$D$58),IF(COUNTIF(AJ$3:AJ339,$F340)=0,$F340,""),"")),"")</f>
        <v/>
      </c>
      <c r="AK340" t="str">
        <f>IF(G340&lt;&gt;"",IF(B340="","",IF(AND($B340='Determinazione classe'!$D$55,$C340='Determinazione classe'!$D$56,$D340='Determinazione classe'!$D$57,$E340='Determinazione classe'!$D$58,$F340='Determinazione classe'!$D$59),IF(COUNTIF(AK$3:AK339,$G340)=0,$G340,""),"")),"")</f>
        <v/>
      </c>
      <c r="AL340" t="str">
        <f>IF(H340&lt;&gt;"",IF(B340="","",IF(AND($B340='Determinazione classe'!$D$55,$C340='Determinazione classe'!$D$56,$D340='Determinazione classe'!$D$57,$E340='Determinazione classe'!$D$58,$F340='Determinazione classe'!$D$59,$G340='Determinazione classe'!$D$60),IF(COUNTIF(AL$3:AL339,$H340)=0,$H340,""),"")),"")</f>
        <v/>
      </c>
      <c r="AR340">
        <f t="shared" si="113"/>
        <v>338</v>
      </c>
      <c r="AS340" s="375" t="str">
        <f t="shared" si="104"/>
        <v/>
      </c>
      <c r="AT340" s="375" t="str">
        <f t="shared" si="105"/>
        <v/>
      </c>
      <c r="AU340" s="375" t="str">
        <f t="shared" si="106"/>
        <v/>
      </c>
      <c r="AV340" s="375" t="str">
        <f t="shared" si="107"/>
        <v/>
      </c>
      <c r="AW340" s="375" t="str">
        <f t="shared" si="108"/>
        <v/>
      </c>
      <c r="AX340" s="375" t="str">
        <f t="shared" si="109"/>
        <v/>
      </c>
      <c r="AY340" s="375" t="str">
        <f t="shared" si="110"/>
        <v/>
      </c>
      <c r="BC340" t="str">
        <f>IF(BK340&lt;&gt;"",MAX(BC$3:BC339)+1,"")</f>
        <v/>
      </c>
      <c r="BD340" t="str">
        <f>IF(BL340&lt;&gt;"",MAX(BD$3:BD339)+1,"")</f>
        <v/>
      </c>
      <c r="BE340" t="str">
        <f>IF(BM340&lt;&gt;"",MAX(BE$3:BE339)+1,"")</f>
        <v/>
      </c>
      <c r="BF340" t="str">
        <f>IF(BN340&lt;&gt;"",MAX(BF$3:BF339)+1,"")</f>
        <v/>
      </c>
      <c r="BG340" t="str">
        <f>IF(BO340&lt;&gt;"",MAX(BG$3:BG339)+1,"")</f>
        <v/>
      </c>
      <c r="BH340" t="str">
        <f>IF(BP340&lt;&gt;"",MAX(BH$3:BH339)+1,"")</f>
        <v/>
      </c>
      <c r="BI340" t="str">
        <f>IF(BQ340&lt;&gt;"",MAX(BI$3:BI339)+1,"")</f>
        <v/>
      </c>
      <c r="BK340" t="str">
        <f>IF(B340&lt;&gt;"",IF(COUNTIF(BK$3:BK339,B340)&gt;0,"",B340),"")</f>
        <v/>
      </c>
      <c r="BL340" t="str">
        <f>IF(C340&lt;&gt;"",IF(COUNTIF(BL$3:BL339,C340)&gt;0,"",C340),"")</f>
        <v/>
      </c>
      <c r="BM340" t="str">
        <f>IF(D340&lt;&gt;"",IF(COUNTIF(BM$3:BM339,D340)&gt;0,"",D340),"")</f>
        <v/>
      </c>
      <c r="BN340" t="str">
        <f>IF(E340&lt;&gt;"",IF(COUNTIF(BN$3:BN339,E340)&gt;0,"",E340),"")</f>
        <v/>
      </c>
      <c r="BO340" t="str">
        <f>IF(F340&lt;&gt;"",IF(COUNTIF(BO$3:BO339,F340)&gt;0,"",F340),"")</f>
        <v/>
      </c>
      <c r="BP340" t="str">
        <f>IF(G340&lt;&gt;"",IF(COUNTIF(BP$3:BP339,G340)&gt;0,"",G340),"")</f>
        <v/>
      </c>
      <c r="BQ340" t="str">
        <f>IF(H340&lt;&gt;"",IF(COUNTIF(BQ$3:BQ339,H340)&gt;0,"",H340),"")</f>
        <v/>
      </c>
    </row>
    <row r="341" spans="1:69" x14ac:dyDescent="0.2">
      <c r="A341" s="342" t="str">
        <f t="shared" si="114"/>
        <v/>
      </c>
      <c r="B341" s="345"/>
      <c r="C341" s="345"/>
      <c r="D341" s="345"/>
      <c r="E341" s="345"/>
      <c r="F341" s="345"/>
      <c r="G341" s="345"/>
      <c r="H341" s="345"/>
      <c r="I341" s="533"/>
      <c r="J341" s="516"/>
      <c r="K341" s="516"/>
      <c r="L341" s="531"/>
      <c r="M341" s="534"/>
      <c r="O341">
        <f t="shared" si="111"/>
        <v>339</v>
      </c>
      <c r="P341" s="375" t="str">
        <f t="shared" si="112"/>
        <v/>
      </c>
      <c r="Q341" s="375" t="str">
        <f t="shared" si="98"/>
        <v/>
      </c>
      <c r="R341" s="375" t="str">
        <f t="shared" si="99"/>
        <v/>
      </c>
      <c r="S341" s="375" t="str">
        <f t="shared" si="100"/>
        <v/>
      </c>
      <c r="T341" s="375" t="str">
        <f t="shared" si="101"/>
        <v/>
      </c>
      <c r="U341" s="375" t="str">
        <f t="shared" si="102"/>
        <v/>
      </c>
      <c r="V341" s="375" t="str">
        <f t="shared" si="103"/>
        <v/>
      </c>
      <c r="X341" t="str">
        <f>IF(AF341&lt;&gt;"",MAX(X$3:X340)+1,"")</f>
        <v/>
      </c>
      <c r="Y341" t="str">
        <f>IF(AG341&lt;&gt;"",MAX(Y$3:Y340)+1,"")</f>
        <v/>
      </c>
      <c r="Z341" t="str">
        <f>IF(AH341&lt;&gt;"",MAX(Z$3:Z340)+1,"")</f>
        <v/>
      </c>
      <c r="AA341" t="str">
        <f>IF(AI341&lt;&gt;"",MAX(AA$3:AA340)+1,"")</f>
        <v/>
      </c>
      <c r="AB341" t="str">
        <f>IF(AJ341&lt;&gt;"",MAX(AB$3:AB340)+1,"")</f>
        <v/>
      </c>
      <c r="AC341" t="str">
        <f>IF(AK341&lt;&gt;"",MAX(AC$3:AC340)+1,"")</f>
        <v/>
      </c>
      <c r="AD341" t="str">
        <f>IF(AL341&lt;&gt;"",MAX(AD$3:AD340)+1,"")</f>
        <v/>
      </c>
      <c r="AF341" t="str">
        <f>IF(B341="","",IF(COUNTIF(AF$3:$AI340,B341)=0,B341,""))</f>
        <v/>
      </c>
      <c r="AG341" t="str">
        <f>IF(C341&lt;&gt;"",IF(B341="","",IF($B341='Determinazione classe'!$D$55,IF(COUNTIF(AG$3:$AG340,$C341)=0,$C341,""),"")),"")</f>
        <v/>
      </c>
      <c r="AH341" t="str">
        <f>IF(D341&lt;&gt;"",IF(B341="","",IF(AND($B341='Determinazione classe'!$D$55,$C341='Determinazione classe'!$D$56),IF(COUNTIF(AH$3:AH340,$D341)=0,$D341,""),"")),"")</f>
        <v/>
      </c>
      <c r="AI341" t="str">
        <f>IF(E341&lt;&gt;"",IF(B341="","",IF(AND($B341='Determinazione classe'!$D$55,$C341='Determinazione classe'!$D$56,$D341='Determinazione classe'!$D$57),IF(COUNTIF(AI$3:AI340,$E341)=0,$E341,""),"")),"")</f>
        <v/>
      </c>
      <c r="AJ341" t="str">
        <f>IF(F341&lt;&gt;"",IF(B341="","",IF(AND($B341='Determinazione classe'!$D$55,$C341='Determinazione classe'!$D$56,$D341='Determinazione classe'!$D$57,$E341='Determinazione classe'!$D$58),IF(COUNTIF(AJ$3:AJ340,$F341)=0,$F341,""),"")),"")</f>
        <v/>
      </c>
      <c r="AK341" t="str">
        <f>IF(G341&lt;&gt;"",IF(B341="","",IF(AND($B341='Determinazione classe'!$D$55,$C341='Determinazione classe'!$D$56,$D341='Determinazione classe'!$D$57,$E341='Determinazione classe'!$D$58,$F341='Determinazione classe'!$D$59),IF(COUNTIF(AK$3:AK340,$G341)=0,$G341,""),"")),"")</f>
        <v/>
      </c>
      <c r="AL341" t="str">
        <f>IF(H341&lt;&gt;"",IF(B341="","",IF(AND($B341='Determinazione classe'!$D$55,$C341='Determinazione classe'!$D$56,$D341='Determinazione classe'!$D$57,$E341='Determinazione classe'!$D$58,$F341='Determinazione classe'!$D$59,$G341='Determinazione classe'!$D$60),IF(COUNTIF(AL$3:AL340,$H341)=0,$H341,""),"")),"")</f>
        <v/>
      </c>
      <c r="AR341">
        <f t="shared" si="113"/>
        <v>339</v>
      </c>
      <c r="AS341" s="375" t="str">
        <f t="shared" si="104"/>
        <v/>
      </c>
      <c r="AT341" s="375" t="str">
        <f t="shared" si="105"/>
        <v/>
      </c>
      <c r="AU341" s="375" t="str">
        <f t="shared" si="106"/>
        <v/>
      </c>
      <c r="AV341" s="375" t="str">
        <f t="shared" si="107"/>
        <v/>
      </c>
      <c r="AW341" s="375" t="str">
        <f t="shared" si="108"/>
        <v/>
      </c>
      <c r="AX341" s="375" t="str">
        <f t="shared" si="109"/>
        <v/>
      </c>
      <c r="AY341" s="375" t="str">
        <f t="shared" si="110"/>
        <v/>
      </c>
      <c r="BC341" t="str">
        <f>IF(BK341&lt;&gt;"",MAX(BC$3:BC340)+1,"")</f>
        <v/>
      </c>
      <c r="BD341" t="str">
        <f>IF(BL341&lt;&gt;"",MAX(BD$3:BD340)+1,"")</f>
        <v/>
      </c>
      <c r="BE341" t="str">
        <f>IF(BM341&lt;&gt;"",MAX(BE$3:BE340)+1,"")</f>
        <v/>
      </c>
      <c r="BF341" t="str">
        <f>IF(BN341&lt;&gt;"",MAX(BF$3:BF340)+1,"")</f>
        <v/>
      </c>
      <c r="BG341" t="str">
        <f>IF(BO341&lt;&gt;"",MAX(BG$3:BG340)+1,"")</f>
        <v/>
      </c>
      <c r="BH341" t="str">
        <f>IF(BP341&lt;&gt;"",MAX(BH$3:BH340)+1,"")</f>
        <v/>
      </c>
      <c r="BI341" t="str">
        <f>IF(BQ341&lt;&gt;"",MAX(BI$3:BI340)+1,"")</f>
        <v/>
      </c>
      <c r="BK341" t="str">
        <f>IF(B341&lt;&gt;"",IF(COUNTIF(BK$3:BK340,B341)&gt;0,"",B341),"")</f>
        <v/>
      </c>
      <c r="BL341" t="str">
        <f>IF(C341&lt;&gt;"",IF(COUNTIF(BL$3:BL340,C341)&gt;0,"",C341),"")</f>
        <v/>
      </c>
      <c r="BM341" t="str">
        <f>IF(D341&lt;&gt;"",IF(COUNTIF(BM$3:BM340,D341)&gt;0,"",D341),"")</f>
        <v/>
      </c>
      <c r="BN341" t="str">
        <f>IF(E341&lt;&gt;"",IF(COUNTIF(BN$3:BN340,E341)&gt;0,"",E341),"")</f>
        <v/>
      </c>
      <c r="BO341" t="str">
        <f>IF(F341&lt;&gt;"",IF(COUNTIF(BO$3:BO340,F341)&gt;0,"",F341),"")</f>
        <v/>
      </c>
      <c r="BP341" t="str">
        <f>IF(G341&lt;&gt;"",IF(COUNTIF(BP$3:BP340,G341)&gt;0,"",G341),"")</f>
        <v/>
      </c>
      <c r="BQ341" t="str">
        <f>IF(H341&lt;&gt;"",IF(COUNTIF(BQ$3:BQ340,H341)&gt;0,"",H341),"")</f>
        <v/>
      </c>
    </row>
    <row r="342" spans="1:69" x14ac:dyDescent="0.2">
      <c r="A342" s="342" t="str">
        <f t="shared" si="114"/>
        <v/>
      </c>
      <c r="B342" s="345"/>
      <c r="C342" s="345"/>
      <c r="D342" s="345"/>
      <c r="E342" s="345"/>
      <c r="F342" s="345"/>
      <c r="G342" s="345"/>
      <c r="H342" s="345"/>
      <c r="I342" s="533"/>
      <c r="J342" s="516"/>
      <c r="K342" s="516"/>
      <c r="L342" s="531"/>
      <c r="M342" s="534"/>
      <c r="O342">
        <f t="shared" si="111"/>
        <v>340</v>
      </c>
      <c r="P342" s="375" t="str">
        <f t="shared" si="112"/>
        <v/>
      </c>
      <c r="Q342" s="375" t="str">
        <f t="shared" si="98"/>
        <v/>
      </c>
      <c r="R342" s="375" t="str">
        <f t="shared" si="99"/>
        <v/>
      </c>
      <c r="S342" s="375" t="str">
        <f t="shared" si="100"/>
        <v/>
      </c>
      <c r="T342" s="375" t="str">
        <f t="shared" si="101"/>
        <v/>
      </c>
      <c r="U342" s="375" t="str">
        <f t="shared" si="102"/>
        <v/>
      </c>
      <c r="V342" s="375" t="str">
        <f t="shared" si="103"/>
        <v/>
      </c>
      <c r="X342" t="str">
        <f>IF(AF342&lt;&gt;"",MAX(X$3:X341)+1,"")</f>
        <v/>
      </c>
      <c r="Y342" t="str">
        <f>IF(AG342&lt;&gt;"",MAX(Y$3:Y341)+1,"")</f>
        <v/>
      </c>
      <c r="Z342" t="str">
        <f>IF(AH342&lt;&gt;"",MAX(Z$3:Z341)+1,"")</f>
        <v/>
      </c>
      <c r="AA342" t="str">
        <f>IF(AI342&lt;&gt;"",MAX(AA$3:AA341)+1,"")</f>
        <v/>
      </c>
      <c r="AB342" t="str">
        <f>IF(AJ342&lt;&gt;"",MAX(AB$3:AB341)+1,"")</f>
        <v/>
      </c>
      <c r="AC342" t="str">
        <f>IF(AK342&lt;&gt;"",MAX(AC$3:AC341)+1,"")</f>
        <v/>
      </c>
      <c r="AD342" t="str">
        <f>IF(AL342&lt;&gt;"",MAX(AD$3:AD341)+1,"")</f>
        <v/>
      </c>
      <c r="AF342" t="str">
        <f>IF(B342="","",IF(COUNTIF(AF$3:$AI341,B342)=0,B342,""))</f>
        <v/>
      </c>
      <c r="AG342" t="str">
        <f>IF(C342&lt;&gt;"",IF(B342="","",IF($B342='Determinazione classe'!$D$55,IF(COUNTIF(AG$3:$AG341,$C342)=0,$C342,""),"")),"")</f>
        <v/>
      </c>
      <c r="AH342" t="str">
        <f>IF(D342&lt;&gt;"",IF(B342="","",IF(AND($B342='Determinazione classe'!$D$55,$C342='Determinazione classe'!$D$56),IF(COUNTIF(AH$3:AH341,$D342)=0,$D342,""),"")),"")</f>
        <v/>
      </c>
      <c r="AI342" t="str">
        <f>IF(E342&lt;&gt;"",IF(B342="","",IF(AND($B342='Determinazione classe'!$D$55,$C342='Determinazione classe'!$D$56,$D342='Determinazione classe'!$D$57),IF(COUNTIF(AI$3:AI341,$E342)=0,$E342,""),"")),"")</f>
        <v/>
      </c>
      <c r="AJ342" t="str">
        <f>IF(F342&lt;&gt;"",IF(B342="","",IF(AND($B342='Determinazione classe'!$D$55,$C342='Determinazione classe'!$D$56,$D342='Determinazione classe'!$D$57,$E342='Determinazione classe'!$D$58),IF(COUNTIF(AJ$3:AJ341,$F342)=0,$F342,""),"")),"")</f>
        <v/>
      </c>
      <c r="AK342" t="str">
        <f>IF(G342&lt;&gt;"",IF(B342="","",IF(AND($B342='Determinazione classe'!$D$55,$C342='Determinazione classe'!$D$56,$D342='Determinazione classe'!$D$57,$E342='Determinazione classe'!$D$58,$F342='Determinazione classe'!$D$59),IF(COUNTIF(AK$3:AK341,$G342)=0,$G342,""),"")),"")</f>
        <v/>
      </c>
      <c r="AL342" t="str">
        <f>IF(H342&lt;&gt;"",IF(B342="","",IF(AND($B342='Determinazione classe'!$D$55,$C342='Determinazione classe'!$D$56,$D342='Determinazione classe'!$D$57,$E342='Determinazione classe'!$D$58,$F342='Determinazione classe'!$D$59,$G342='Determinazione classe'!$D$60),IF(COUNTIF(AL$3:AL341,$H342)=0,$H342,""),"")),"")</f>
        <v/>
      </c>
      <c r="AR342">
        <f t="shared" si="113"/>
        <v>340</v>
      </c>
      <c r="AS342" s="375" t="str">
        <f t="shared" si="104"/>
        <v/>
      </c>
      <c r="AT342" s="375" t="str">
        <f t="shared" si="105"/>
        <v/>
      </c>
      <c r="AU342" s="375" t="str">
        <f t="shared" si="106"/>
        <v/>
      </c>
      <c r="AV342" s="375" t="str">
        <f t="shared" si="107"/>
        <v/>
      </c>
      <c r="AW342" s="375" t="str">
        <f t="shared" si="108"/>
        <v/>
      </c>
      <c r="AX342" s="375" t="str">
        <f t="shared" si="109"/>
        <v/>
      </c>
      <c r="AY342" s="375" t="str">
        <f t="shared" si="110"/>
        <v/>
      </c>
      <c r="BC342" t="str">
        <f>IF(BK342&lt;&gt;"",MAX(BC$3:BC341)+1,"")</f>
        <v/>
      </c>
      <c r="BD342" t="str">
        <f>IF(BL342&lt;&gt;"",MAX(BD$3:BD341)+1,"")</f>
        <v/>
      </c>
      <c r="BE342" t="str">
        <f>IF(BM342&lt;&gt;"",MAX(BE$3:BE341)+1,"")</f>
        <v/>
      </c>
      <c r="BF342" t="str">
        <f>IF(BN342&lt;&gt;"",MAX(BF$3:BF341)+1,"")</f>
        <v/>
      </c>
      <c r="BG342" t="str">
        <f>IF(BO342&lt;&gt;"",MAX(BG$3:BG341)+1,"")</f>
        <v/>
      </c>
      <c r="BH342" t="str">
        <f>IF(BP342&lt;&gt;"",MAX(BH$3:BH341)+1,"")</f>
        <v/>
      </c>
      <c r="BI342" t="str">
        <f>IF(BQ342&lt;&gt;"",MAX(BI$3:BI341)+1,"")</f>
        <v/>
      </c>
      <c r="BK342" t="str">
        <f>IF(B342&lt;&gt;"",IF(COUNTIF(BK$3:BK341,B342)&gt;0,"",B342),"")</f>
        <v/>
      </c>
      <c r="BL342" t="str">
        <f>IF(C342&lt;&gt;"",IF(COUNTIF(BL$3:BL341,C342)&gt;0,"",C342),"")</f>
        <v/>
      </c>
      <c r="BM342" t="str">
        <f>IF(D342&lt;&gt;"",IF(COUNTIF(BM$3:BM341,D342)&gt;0,"",D342),"")</f>
        <v/>
      </c>
      <c r="BN342" t="str">
        <f>IF(E342&lt;&gt;"",IF(COUNTIF(BN$3:BN341,E342)&gt;0,"",E342),"")</f>
        <v/>
      </c>
      <c r="BO342" t="str">
        <f>IF(F342&lt;&gt;"",IF(COUNTIF(BO$3:BO341,F342)&gt;0,"",F342),"")</f>
        <v/>
      </c>
      <c r="BP342" t="str">
        <f>IF(G342&lt;&gt;"",IF(COUNTIF(BP$3:BP341,G342)&gt;0,"",G342),"")</f>
        <v/>
      </c>
      <c r="BQ342" t="str">
        <f>IF(H342&lt;&gt;"",IF(COUNTIF(BQ$3:BQ341,H342)&gt;0,"",H342),"")</f>
        <v/>
      </c>
    </row>
    <row r="343" spans="1:69" x14ac:dyDescent="0.2">
      <c r="A343" s="342" t="str">
        <f t="shared" si="114"/>
        <v/>
      </c>
      <c r="B343" s="345"/>
      <c r="C343" s="345"/>
      <c r="D343" s="345"/>
      <c r="E343" s="345"/>
      <c r="F343" s="345"/>
      <c r="G343" s="345"/>
      <c r="H343" s="345"/>
      <c r="I343" s="533"/>
      <c r="J343" s="516"/>
      <c r="K343" s="516"/>
      <c r="L343" s="531"/>
      <c r="M343" s="534"/>
      <c r="O343">
        <f t="shared" si="111"/>
        <v>341</v>
      </c>
      <c r="P343" s="375" t="str">
        <f t="shared" si="112"/>
        <v/>
      </c>
      <c r="Q343" s="375" t="str">
        <f t="shared" si="98"/>
        <v/>
      </c>
      <c r="R343" s="375" t="str">
        <f t="shared" si="99"/>
        <v/>
      </c>
      <c r="S343" s="375" t="str">
        <f t="shared" si="100"/>
        <v/>
      </c>
      <c r="T343" s="375" t="str">
        <f t="shared" si="101"/>
        <v/>
      </c>
      <c r="U343" s="375" t="str">
        <f t="shared" si="102"/>
        <v/>
      </c>
      <c r="V343" s="375" t="str">
        <f t="shared" si="103"/>
        <v/>
      </c>
      <c r="X343" t="str">
        <f>IF(AF343&lt;&gt;"",MAX(X$3:X342)+1,"")</f>
        <v/>
      </c>
      <c r="Y343" t="str">
        <f>IF(AG343&lt;&gt;"",MAX(Y$3:Y342)+1,"")</f>
        <v/>
      </c>
      <c r="Z343" t="str">
        <f>IF(AH343&lt;&gt;"",MAX(Z$3:Z342)+1,"")</f>
        <v/>
      </c>
      <c r="AA343" t="str">
        <f>IF(AI343&lt;&gt;"",MAX(AA$3:AA342)+1,"")</f>
        <v/>
      </c>
      <c r="AB343" t="str">
        <f>IF(AJ343&lt;&gt;"",MAX(AB$3:AB342)+1,"")</f>
        <v/>
      </c>
      <c r="AC343" t="str">
        <f>IF(AK343&lt;&gt;"",MAX(AC$3:AC342)+1,"")</f>
        <v/>
      </c>
      <c r="AD343" t="str">
        <f>IF(AL343&lt;&gt;"",MAX(AD$3:AD342)+1,"")</f>
        <v/>
      </c>
      <c r="AF343" t="str">
        <f>IF(B343="","",IF(COUNTIF(AF$3:$AI342,B343)=0,B343,""))</f>
        <v/>
      </c>
      <c r="AG343" t="str">
        <f>IF(C343&lt;&gt;"",IF(B343="","",IF($B343='Determinazione classe'!$D$55,IF(COUNTIF(AG$3:$AG342,$C343)=0,$C343,""),"")),"")</f>
        <v/>
      </c>
      <c r="AH343" t="str">
        <f>IF(D343&lt;&gt;"",IF(B343="","",IF(AND($B343='Determinazione classe'!$D$55,$C343='Determinazione classe'!$D$56),IF(COUNTIF(AH$3:AH342,$D343)=0,$D343,""),"")),"")</f>
        <v/>
      </c>
      <c r="AI343" t="str">
        <f>IF(E343&lt;&gt;"",IF(B343="","",IF(AND($B343='Determinazione classe'!$D$55,$C343='Determinazione classe'!$D$56,$D343='Determinazione classe'!$D$57),IF(COUNTIF(AI$3:AI342,$E343)=0,$E343,""),"")),"")</f>
        <v/>
      </c>
      <c r="AJ343" t="str">
        <f>IF(F343&lt;&gt;"",IF(B343="","",IF(AND($B343='Determinazione classe'!$D$55,$C343='Determinazione classe'!$D$56,$D343='Determinazione classe'!$D$57,$E343='Determinazione classe'!$D$58),IF(COUNTIF(AJ$3:AJ342,$F343)=0,$F343,""),"")),"")</f>
        <v/>
      </c>
      <c r="AK343" t="str">
        <f>IF(G343&lt;&gt;"",IF(B343="","",IF(AND($B343='Determinazione classe'!$D$55,$C343='Determinazione classe'!$D$56,$D343='Determinazione classe'!$D$57,$E343='Determinazione classe'!$D$58,$F343='Determinazione classe'!$D$59),IF(COUNTIF(AK$3:AK342,$G343)=0,$G343,""),"")),"")</f>
        <v/>
      </c>
      <c r="AL343" t="str">
        <f>IF(H343&lt;&gt;"",IF(B343="","",IF(AND($B343='Determinazione classe'!$D$55,$C343='Determinazione classe'!$D$56,$D343='Determinazione classe'!$D$57,$E343='Determinazione classe'!$D$58,$F343='Determinazione classe'!$D$59,$G343='Determinazione classe'!$D$60),IF(COUNTIF(AL$3:AL342,$H343)=0,$H343,""),"")),"")</f>
        <v/>
      </c>
      <c r="AR343">
        <f t="shared" si="113"/>
        <v>341</v>
      </c>
      <c r="AS343" s="375" t="str">
        <f t="shared" si="104"/>
        <v/>
      </c>
      <c r="AT343" s="375" t="str">
        <f t="shared" si="105"/>
        <v/>
      </c>
      <c r="AU343" s="375" t="str">
        <f t="shared" si="106"/>
        <v/>
      </c>
      <c r="AV343" s="375" t="str">
        <f t="shared" si="107"/>
        <v/>
      </c>
      <c r="AW343" s="375" t="str">
        <f t="shared" si="108"/>
        <v/>
      </c>
      <c r="AX343" s="375" t="str">
        <f t="shared" si="109"/>
        <v/>
      </c>
      <c r="AY343" s="375" t="str">
        <f t="shared" si="110"/>
        <v/>
      </c>
      <c r="BC343" t="str">
        <f>IF(BK343&lt;&gt;"",MAX(BC$3:BC342)+1,"")</f>
        <v/>
      </c>
      <c r="BD343" t="str">
        <f>IF(BL343&lt;&gt;"",MAX(BD$3:BD342)+1,"")</f>
        <v/>
      </c>
      <c r="BE343" t="str">
        <f>IF(BM343&lt;&gt;"",MAX(BE$3:BE342)+1,"")</f>
        <v/>
      </c>
      <c r="BF343" t="str">
        <f>IF(BN343&lt;&gt;"",MAX(BF$3:BF342)+1,"")</f>
        <v/>
      </c>
      <c r="BG343" t="str">
        <f>IF(BO343&lt;&gt;"",MAX(BG$3:BG342)+1,"")</f>
        <v/>
      </c>
      <c r="BH343" t="str">
        <f>IF(BP343&lt;&gt;"",MAX(BH$3:BH342)+1,"")</f>
        <v/>
      </c>
      <c r="BI343" t="str">
        <f>IF(BQ343&lt;&gt;"",MAX(BI$3:BI342)+1,"")</f>
        <v/>
      </c>
      <c r="BK343" t="str">
        <f>IF(B343&lt;&gt;"",IF(COUNTIF(BK$3:BK342,B343)&gt;0,"",B343),"")</f>
        <v/>
      </c>
      <c r="BL343" t="str">
        <f>IF(C343&lt;&gt;"",IF(COUNTIF(BL$3:BL342,C343)&gt;0,"",C343),"")</f>
        <v/>
      </c>
      <c r="BM343" t="str">
        <f>IF(D343&lt;&gt;"",IF(COUNTIF(BM$3:BM342,D343)&gt;0,"",D343),"")</f>
        <v/>
      </c>
      <c r="BN343" t="str">
        <f>IF(E343&lt;&gt;"",IF(COUNTIF(BN$3:BN342,E343)&gt;0,"",E343),"")</f>
        <v/>
      </c>
      <c r="BO343" t="str">
        <f>IF(F343&lt;&gt;"",IF(COUNTIF(BO$3:BO342,F343)&gt;0,"",F343),"")</f>
        <v/>
      </c>
      <c r="BP343" t="str">
        <f>IF(G343&lt;&gt;"",IF(COUNTIF(BP$3:BP342,G343)&gt;0,"",G343),"")</f>
        <v/>
      </c>
      <c r="BQ343" t="str">
        <f>IF(H343&lt;&gt;"",IF(COUNTIF(BQ$3:BQ342,H343)&gt;0,"",H343),"")</f>
        <v/>
      </c>
    </row>
    <row r="344" spans="1:69" x14ac:dyDescent="0.2">
      <c r="A344" s="342" t="str">
        <f t="shared" si="114"/>
        <v/>
      </c>
      <c r="B344" s="345"/>
      <c r="C344" s="345"/>
      <c r="D344" s="345"/>
      <c r="E344" s="345"/>
      <c r="F344" s="345"/>
      <c r="G344" s="345"/>
      <c r="H344" s="345"/>
      <c r="I344" s="533"/>
      <c r="J344" s="516"/>
      <c r="K344" s="516"/>
      <c r="L344" s="531"/>
      <c r="M344" s="534"/>
      <c r="O344">
        <f t="shared" si="111"/>
        <v>342</v>
      </c>
      <c r="P344" s="375" t="str">
        <f t="shared" si="112"/>
        <v/>
      </c>
      <c r="Q344" s="375" t="str">
        <f t="shared" si="98"/>
        <v/>
      </c>
      <c r="R344" s="375" t="str">
        <f t="shared" si="99"/>
        <v/>
      </c>
      <c r="S344" s="375" t="str">
        <f t="shared" si="100"/>
        <v/>
      </c>
      <c r="T344" s="375" t="str">
        <f t="shared" si="101"/>
        <v/>
      </c>
      <c r="U344" s="375" t="str">
        <f t="shared" si="102"/>
        <v/>
      </c>
      <c r="V344" s="375" t="str">
        <f t="shared" si="103"/>
        <v/>
      </c>
      <c r="X344" t="str">
        <f>IF(AF344&lt;&gt;"",MAX(X$3:X343)+1,"")</f>
        <v/>
      </c>
      <c r="Y344" t="str">
        <f>IF(AG344&lt;&gt;"",MAX(Y$3:Y343)+1,"")</f>
        <v/>
      </c>
      <c r="Z344" t="str">
        <f>IF(AH344&lt;&gt;"",MAX(Z$3:Z343)+1,"")</f>
        <v/>
      </c>
      <c r="AA344" t="str">
        <f>IF(AI344&lt;&gt;"",MAX(AA$3:AA343)+1,"")</f>
        <v/>
      </c>
      <c r="AB344" t="str">
        <f>IF(AJ344&lt;&gt;"",MAX(AB$3:AB343)+1,"")</f>
        <v/>
      </c>
      <c r="AC344" t="str">
        <f>IF(AK344&lt;&gt;"",MAX(AC$3:AC343)+1,"")</f>
        <v/>
      </c>
      <c r="AD344" t="str">
        <f>IF(AL344&lt;&gt;"",MAX(AD$3:AD343)+1,"")</f>
        <v/>
      </c>
      <c r="AF344" t="str">
        <f>IF(B344="","",IF(COUNTIF(AF$3:$AI343,B344)=0,B344,""))</f>
        <v/>
      </c>
      <c r="AG344" t="str">
        <f>IF(C344&lt;&gt;"",IF(B344="","",IF($B344='Determinazione classe'!$D$55,IF(COUNTIF(AG$3:$AG343,$C344)=0,$C344,""),"")),"")</f>
        <v/>
      </c>
      <c r="AH344" t="str">
        <f>IF(D344&lt;&gt;"",IF(B344="","",IF(AND($B344='Determinazione classe'!$D$55,$C344='Determinazione classe'!$D$56),IF(COUNTIF(AH$3:AH343,$D344)=0,$D344,""),"")),"")</f>
        <v/>
      </c>
      <c r="AI344" t="str">
        <f>IF(E344&lt;&gt;"",IF(B344="","",IF(AND($B344='Determinazione classe'!$D$55,$C344='Determinazione classe'!$D$56,$D344='Determinazione classe'!$D$57),IF(COUNTIF(AI$3:AI343,$E344)=0,$E344,""),"")),"")</f>
        <v/>
      </c>
      <c r="AJ344" t="str">
        <f>IF(F344&lt;&gt;"",IF(B344="","",IF(AND($B344='Determinazione classe'!$D$55,$C344='Determinazione classe'!$D$56,$D344='Determinazione classe'!$D$57,$E344='Determinazione classe'!$D$58),IF(COUNTIF(AJ$3:AJ343,$F344)=0,$F344,""),"")),"")</f>
        <v/>
      </c>
      <c r="AK344" t="str">
        <f>IF(G344&lt;&gt;"",IF(B344="","",IF(AND($B344='Determinazione classe'!$D$55,$C344='Determinazione classe'!$D$56,$D344='Determinazione classe'!$D$57,$E344='Determinazione classe'!$D$58,$F344='Determinazione classe'!$D$59),IF(COUNTIF(AK$3:AK343,$G344)=0,$G344,""),"")),"")</f>
        <v/>
      </c>
      <c r="AL344" t="str">
        <f>IF(H344&lt;&gt;"",IF(B344="","",IF(AND($B344='Determinazione classe'!$D$55,$C344='Determinazione classe'!$D$56,$D344='Determinazione classe'!$D$57,$E344='Determinazione classe'!$D$58,$F344='Determinazione classe'!$D$59,$G344='Determinazione classe'!$D$60),IF(COUNTIF(AL$3:AL343,$H344)=0,$H344,""),"")),"")</f>
        <v/>
      </c>
      <c r="AR344">
        <f t="shared" si="113"/>
        <v>342</v>
      </c>
      <c r="AS344" s="375" t="str">
        <f t="shared" si="104"/>
        <v/>
      </c>
      <c r="AT344" s="375" t="str">
        <f t="shared" si="105"/>
        <v/>
      </c>
      <c r="AU344" s="375" t="str">
        <f t="shared" si="106"/>
        <v/>
      </c>
      <c r="AV344" s="375" t="str">
        <f t="shared" si="107"/>
        <v/>
      </c>
      <c r="AW344" s="375" t="str">
        <f t="shared" si="108"/>
        <v/>
      </c>
      <c r="AX344" s="375" t="str">
        <f t="shared" si="109"/>
        <v/>
      </c>
      <c r="AY344" s="375" t="str">
        <f t="shared" si="110"/>
        <v/>
      </c>
      <c r="BC344" t="str">
        <f>IF(BK344&lt;&gt;"",MAX(BC$3:BC343)+1,"")</f>
        <v/>
      </c>
      <c r="BD344" t="str">
        <f>IF(BL344&lt;&gt;"",MAX(BD$3:BD343)+1,"")</f>
        <v/>
      </c>
      <c r="BE344" t="str">
        <f>IF(BM344&lt;&gt;"",MAX(BE$3:BE343)+1,"")</f>
        <v/>
      </c>
      <c r="BF344" t="str">
        <f>IF(BN344&lt;&gt;"",MAX(BF$3:BF343)+1,"")</f>
        <v/>
      </c>
      <c r="BG344" t="str">
        <f>IF(BO344&lt;&gt;"",MAX(BG$3:BG343)+1,"")</f>
        <v/>
      </c>
      <c r="BH344" t="str">
        <f>IF(BP344&lt;&gt;"",MAX(BH$3:BH343)+1,"")</f>
        <v/>
      </c>
      <c r="BI344" t="str">
        <f>IF(BQ344&lt;&gt;"",MAX(BI$3:BI343)+1,"")</f>
        <v/>
      </c>
      <c r="BK344" t="str">
        <f>IF(B344&lt;&gt;"",IF(COUNTIF(BK$3:BK343,B344)&gt;0,"",B344),"")</f>
        <v/>
      </c>
      <c r="BL344" t="str">
        <f>IF(C344&lt;&gt;"",IF(COUNTIF(BL$3:BL343,C344)&gt;0,"",C344),"")</f>
        <v/>
      </c>
      <c r="BM344" t="str">
        <f>IF(D344&lt;&gt;"",IF(COUNTIF(BM$3:BM343,D344)&gt;0,"",D344),"")</f>
        <v/>
      </c>
      <c r="BN344" t="str">
        <f>IF(E344&lt;&gt;"",IF(COUNTIF(BN$3:BN343,E344)&gt;0,"",E344),"")</f>
        <v/>
      </c>
      <c r="BO344" t="str">
        <f>IF(F344&lt;&gt;"",IF(COUNTIF(BO$3:BO343,F344)&gt;0,"",F344),"")</f>
        <v/>
      </c>
      <c r="BP344" t="str">
        <f>IF(G344&lt;&gt;"",IF(COUNTIF(BP$3:BP343,G344)&gt;0,"",G344),"")</f>
        <v/>
      </c>
      <c r="BQ344" t="str">
        <f>IF(H344&lt;&gt;"",IF(COUNTIF(BQ$3:BQ343,H344)&gt;0,"",H344),"")</f>
        <v/>
      </c>
    </row>
    <row r="345" spans="1:69" x14ac:dyDescent="0.2">
      <c r="A345" s="342" t="str">
        <f t="shared" si="114"/>
        <v/>
      </c>
      <c r="B345" s="345"/>
      <c r="C345" s="345"/>
      <c r="D345" s="345"/>
      <c r="E345" s="345"/>
      <c r="F345" s="345"/>
      <c r="G345" s="345"/>
      <c r="H345" s="345"/>
      <c r="I345" s="533"/>
      <c r="J345" s="516"/>
      <c r="K345" s="516"/>
      <c r="L345" s="531"/>
      <c r="M345" s="534"/>
      <c r="O345">
        <f t="shared" si="111"/>
        <v>343</v>
      </c>
      <c r="P345" s="375" t="str">
        <f t="shared" si="112"/>
        <v/>
      </c>
      <c r="Q345" s="375" t="str">
        <f t="shared" si="98"/>
        <v/>
      </c>
      <c r="R345" s="375" t="str">
        <f t="shared" si="99"/>
        <v/>
      </c>
      <c r="S345" s="375" t="str">
        <f t="shared" si="100"/>
        <v/>
      </c>
      <c r="T345" s="375" t="str">
        <f t="shared" si="101"/>
        <v/>
      </c>
      <c r="U345" s="375" t="str">
        <f t="shared" si="102"/>
        <v/>
      </c>
      <c r="V345" s="375" t="str">
        <f t="shared" si="103"/>
        <v/>
      </c>
      <c r="X345" t="str">
        <f>IF(AF345&lt;&gt;"",MAX(X$3:X344)+1,"")</f>
        <v/>
      </c>
      <c r="Y345" t="str">
        <f>IF(AG345&lt;&gt;"",MAX(Y$3:Y344)+1,"")</f>
        <v/>
      </c>
      <c r="Z345" t="str">
        <f>IF(AH345&lt;&gt;"",MAX(Z$3:Z344)+1,"")</f>
        <v/>
      </c>
      <c r="AA345" t="str">
        <f>IF(AI345&lt;&gt;"",MAX(AA$3:AA344)+1,"")</f>
        <v/>
      </c>
      <c r="AB345" t="str">
        <f>IF(AJ345&lt;&gt;"",MAX(AB$3:AB344)+1,"")</f>
        <v/>
      </c>
      <c r="AC345" t="str">
        <f>IF(AK345&lt;&gt;"",MAX(AC$3:AC344)+1,"")</f>
        <v/>
      </c>
      <c r="AD345" t="str">
        <f>IF(AL345&lt;&gt;"",MAX(AD$3:AD344)+1,"")</f>
        <v/>
      </c>
      <c r="AF345" t="str">
        <f>IF(B345="","",IF(COUNTIF(AF$3:$AI344,B345)=0,B345,""))</f>
        <v/>
      </c>
      <c r="AG345" t="str">
        <f>IF(C345&lt;&gt;"",IF(B345="","",IF($B345='Determinazione classe'!$D$55,IF(COUNTIF(AG$3:$AG344,$C345)=0,$C345,""),"")),"")</f>
        <v/>
      </c>
      <c r="AH345" t="str">
        <f>IF(D345&lt;&gt;"",IF(B345="","",IF(AND($B345='Determinazione classe'!$D$55,$C345='Determinazione classe'!$D$56),IF(COUNTIF(AH$3:AH344,$D345)=0,$D345,""),"")),"")</f>
        <v/>
      </c>
      <c r="AI345" t="str">
        <f>IF(E345&lt;&gt;"",IF(B345="","",IF(AND($B345='Determinazione classe'!$D$55,$C345='Determinazione classe'!$D$56,$D345='Determinazione classe'!$D$57),IF(COUNTIF(AI$3:AI344,$E345)=0,$E345,""),"")),"")</f>
        <v/>
      </c>
      <c r="AJ345" t="str">
        <f>IF(F345&lt;&gt;"",IF(B345="","",IF(AND($B345='Determinazione classe'!$D$55,$C345='Determinazione classe'!$D$56,$D345='Determinazione classe'!$D$57,$E345='Determinazione classe'!$D$58),IF(COUNTIF(AJ$3:AJ344,$F345)=0,$F345,""),"")),"")</f>
        <v/>
      </c>
      <c r="AK345" t="str">
        <f>IF(G345&lt;&gt;"",IF(B345="","",IF(AND($B345='Determinazione classe'!$D$55,$C345='Determinazione classe'!$D$56,$D345='Determinazione classe'!$D$57,$E345='Determinazione classe'!$D$58,$F345='Determinazione classe'!$D$59),IF(COUNTIF(AK$3:AK344,$G345)=0,$G345,""),"")),"")</f>
        <v/>
      </c>
      <c r="AL345" t="str">
        <f>IF(H345&lt;&gt;"",IF(B345="","",IF(AND($B345='Determinazione classe'!$D$55,$C345='Determinazione classe'!$D$56,$D345='Determinazione classe'!$D$57,$E345='Determinazione classe'!$D$58,$F345='Determinazione classe'!$D$59,$G345='Determinazione classe'!$D$60),IF(COUNTIF(AL$3:AL344,$H345)=0,$H345,""),"")),"")</f>
        <v/>
      </c>
      <c r="AR345">
        <f t="shared" si="113"/>
        <v>343</v>
      </c>
      <c r="AS345" s="375" t="str">
        <f t="shared" si="104"/>
        <v/>
      </c>
      <c r="AT345" s="375" t="str">
        <f t="shared" si="105"/>
        <v/>
      </c>
      <c r="AU345" s="375" t="str">
        <f t="shared" si="106"/>
        <v/>
      </c>
      <c r="AV345" s="375" t="str">
        <f t="shared" si="107"/>
        <v/>
      </c>
      <c r="AW345" s="375" t="str">
        <f t="shared" si="108"/>
        <v/>
      </c>
      <c r="AX345" s="375" t="str">
        <f t="shared" si="109"/>
        <v/>
      </c>
      <c r="AY345" s="375" t="str">
        <f t="shared" si="110"/>
        <v/>
      </c>
      <c r="BC345" t="str">
        <f>IF(BK345&lt;&gt;"",MAX(BC$3:BC344)+1,"")</f>
        <v/>
      </c>
      <c r="BD345" t="str">
        <f>IF(BL345&lt;&gt;"",MAX(BD$3:BD344)+1,"")</f>
        <v/>
      </c>
      <c r="BE345" t="str">
        <f>IF(BM345&lt;&gt;"",MAX(BE$3:BE344)+1,"")</f>
        <v/>
      </c>
      <c r="BF345" t="str">
        <f>IF(BN345&lt;&gt;"",MAX(BF$3:BF344)+1,"")</f>
        <v/>
      </c>
      <c r="BG345" t="str">
        <f>IF(BO345&lt;&gt;"",MAX(BG$3:BG344)+1,"")</f>
        <v/>
      </c>
      <c r="BH345" t="str">
        <f>IF(BP345&lt;&gt;"",MAX(BH$3:BH344)+1,"")</f>
        <v/>
      </c>
      <c r="BI345" t="str">
        <f>IF(BQ345&lt;&gt;"",MAX(BI$3:BI344)+1,"")</f>
        <v/>
      </c>
      <c r="BK345" t="str">
        <f>IF(B345&lt;&gt;"",IF(COUNTIF(BK$3:BK344,B345)&gt;0,"",B345),"")</f>
        <v/>
      </c>
      <c r="BL345" t="str">
        <f>IF(C345&lt;&gt;"",IF(COUNTIF(BL$3:BL344,C345)&gt;0,"",C345),"")</f>
        <v/>
      </c>
      <c r="BM345" t="str">
        <f>IF(D345&lt;&gt;"",IF(COUNTIF(BM$3:BM344,D345)&gt;0,"",D345),"")</f>
        <v/>
      </c>
      <c r="BN345" t="str">
        <f>IF(E345&lt;&gt;"",IF(COUNTIF(BN$3:BN344,E345)&gt;0,"",E345),"")</f>
        <v/>
      </c>
      <c r="BO345" t="str">
        <f>IF(F345&lt;&gt;"",IF(COUNTIF(BO$3:BO344,F345)&gt;0,"",F345),"")</f>
        <v/>
      </c>
      <c r="BP345" t="str">
        <f>IF(G345&lt;&gt;"",IF(COUNTIF(BP$3:BP344,G345)&gt;0,"",G345),"")</f>
        <v/>
      </c>
      <c r="BQ345" t="str">
        <f>IF(H345&lt;&gt;"",IF(COUNTIF(BQ$3:BQ344,H345)&gt;0,"",H345),"")</f>
        <v/>
      </c>
    </row>
    <row r="346" spans="1:69" x14ac:dyDescent="0.2">
      <c r="A346" s="342" t="str">
        <f t="shared" si="114"/>
        <v/>
      </c>
      <c r="B346" s="345"/>
      <c r="C346" s="345"/>
      <c r="D346" s="345"/>
      <c r="E346" s="345"/>
      <c r="F346" s="345"/>
      <c r="G346" s="345"/>
      <c r="H346" s="345"/>
      <c r="I346" s="533"/>
      <c r="J346" s="516"/>
      <c r="K346" s="516"/>
      <c r="L346" s="531"/>
      <c r="M346" s="534"/>
      <c r="O346">
        <f t="shared" si="111"/>
        <v>344</v>
      </c>
      <c r="P346" s="375" t="str">
        <f t="shared" si="112"/>
        <v/>
      </c>
      <c r="Q346" s="375" t="str">
        <f t="shared" si="98"/>
        <v/>
      </c>
      <c r="R346" s="375" t="str">
        <f t="shared" si="99"/>
        <v/>
      </c>
      <c r="S346" s="375" t="str">
        <f t="shared" si="100"/>
        <v/>
      </c>
      <c r="T346" s="375" t="str">
        <f t="shared" si="101"/>
        <v/>
      </c>
      <c r="U346" s="375" t="str">
        <f t="shared" si="102"/>
        <v/>
      </c>
      <c r="V346" s="375" t="str">
        <f t="shared" si="103"/>
        <v/>
      </c>
      <c r="X346" t="str">
        <f>IF(AF346&lt;&gt;"",MAX(X$3:X345)+1,"")</f>
        <v/>
      </c>
      <c r="Y346" t="str">
        <f>IF(AG346&lt;&gt;"",MAX(Y$3:Y345)+1,"")</f>
        <v/>
      </c>
      <c r="Z346" t="str">
        <f>IF(AH346&lt;&gt;"",MAX(Z$3:Z345)+1,"")</f>
        <v/>
      </c>
      <c r="AA346" t="str">
        <f>IF(AI346&lt;&gt;"",MAX(AA$3:AA345)+1,"")</f>
        <v/>
      </c>
      <c r="AB346" t="str">
        <f>IF(AJ346&lt;&gt;"",MAX(AB$3:AB345)+1,"")</f>
        <v/>
      </c>
      <c r="AC346" t="str">
        <f>IF(AK346&lt;&gt;"",MAX(AC$3:AC345)+1,"")</f>
        <v/>
      </c>
      <c r="AD346" t="str">
        <f>IF(AL346&lt;&gt;"",MAX(AD$3:AD345)+1,"")</f>
        <v/>
      </c>
      <c r="AF346" t="str">
        <f>IF(B346="","",IF(COUNTIF(AF$3:$AI345,B346)=0,B346,""))</f>
        <v/>
      </c>
      <c r="AG346" t="str">
        <f>IF(C346&lt;&gt;"",IF(B346="","",IF($B346='Determinazione classe'!$D$55,IF(COUNTIF(AG$3:$AG345,$C346)=0,$C346,""),"")),"")</f>
        <v/>
      </c>
      <c r="AH346" t="str">
        <f>IF(D346&lt;&gt;"",IF(B346="","",IF(AND($B346='Determinazione classe'!$D$55,$C346='Determinazione classe'!$D$56),IF(COUNTIF(AH$3:AH345,$D346)=0,$D346,""),"")),"")</f>
        <v/>
      </c>
      <c r="AI346" t="str">
        <f>IF(E346&lt;&gt;"",IF(B346="","",IF(AND($B346='Determinazione classe'!$D$55,$C346='Determinazione classe'!$D$56,$D346='Determinazione classe'!$D$57),IF(COUNTIF(AI$3:AI345,$E346)=0,$E346,""),"")),"")</f>
        <v/>
      </c>
      <c r="AJ346" t="str">
        <f>IF(F346&lt;&gt;"",IF(B346="","",IF(AND($B346='Determinazione classe'!$D$55,$C346='Determinazione classe'!$D$56,$D346='Determinazione classe'!$D$57,$E346='Determinazione classe'!$D$58),IF(COUNTIF(AJ$3:AJ345,$F346)=0,$F346,""),"")),"")</f>
        <v/>
      </c>
      <c r="AK346" t="str">
        <f>IF(G346&lt;&gt;"",IF(B346="","",IF(AND($B346='Determinazione classe'!$D$55,$C346='Determinazione classe'!$D$56,$D346='Determinazione classe'!$D$57,$E346='Determinazione classe'!$D$58,$F346='Determinazione classe'!$D$59),IF(COUNTIF(AK$3:AK345,$G346)=0,$G346,""),"")),"")</f>
        <v/>
      </c>
      <c r="AL346" t="str">
        <f>IF(H346&lt;&gt;"",IF(B346="","",IF(AND($B346='Determinazione classe'!$D$55,$C346='Determinazione classe'!$D$56,$D346='Determinazione classe'!$D$57,$E346='Determinazione classe'!$D$58,$F346='Determinazione classe'!$D$59,$G346='Determinazione classe'!$D$60),IF(COUNTIF(AL$3:AL345,$H346)=0,$H346,""),"")),"")</f>
        <v/>
      </c>
      <c r="AR346">
        <f t="shared" si="113"/>
        <v>344</v>
      </c>
      <c r="AS346" s="375" t="str">
        <f t="shared" si="104"/>
        <v/>
      </c>
      <c r="AT346" s="375" t="str">
        <f t="shared" si="105"/>
        <v/>
      </c>
      <c r="AU346" s="375" t="str">
        <f t="shared" si="106"/>
        <v/>
      </c>
      <c r="AV346" s="375" t="str">
        <f t="shared" si="107"/>
        <v/>
      </c>
      <c r="AW346" s="375" t="str">
        <f t="shared" si="108"/>
        <v/>
      </c>
      <c r="AX346" s="375" t="str">
        <f t="shared" si="109"/>
        <v/>
      </c>
      <c r="AY346" s="375" t="str">
        <f t="shared" si="110"/>
        <v/>
      </c>
      <c r="BC346" t="str">
        <f>IF(BK346&lt;&gt;"",MAX(BC$3:BC345)+1,"")</f>
        <v/>
      </c>
      <c r="BD346" t="str">
        <f>IF(BL346&lt;&gt;"",MAX(BD$3:BD345)+1,"")</f>
        <v/>
      </c>
      <c r="BE346" t="str">
        <f>IF(BM346&lt;&gt;"",MAX(BE$3:BE345)+1,"")</f>
        <v/>
      </c>
      <c r="BF346" t="str">
        <f>IF(BN346&lt;&gt;"",MAX(BF$3:BF345)+1,"")</f>
        <v/>
      </c>
      <c r="BG346" t="str">
        <f>IF(BO346&lt;&gt;"",MAX(BG$3:BG345)+1,"")</f>
        <v/>
      </c>
      <c r="BH346" t="str">
        <f>IF(BP346&lt;&gt;"",MAX(BH$3:BH345)+1,"")</f>
        <v/>
      </c>
      <c r="BI346" t="str">
        <f>IF(BQ346&lt;&gt;"",MAX(BI$3:BI345)+1,"")</f>
        <v/>
      </c>
      <c r="BK346" t="str">
        <f>IF(B346&lt;&gt;"",IF(COUNTIF(BK$3:BK345,B346)&gt;0,"",B346),"")</f>
        <v/>
      </c>
      <c r="BL346" t="str">
        <f>IF(C346&lt;&gt;"",IF(COUNTIF(BL$3:BL345,C346)&gt;0,"",C346),"")</f>
        <v/>
      </c>
      <c r="BM346" t="str">
        <f>IF(D346&lt;&gt;"",IF(COUNTIF(BM$3:BM345,D346)&gt;0,"",D346),"")</f>
        <v/>
      </c>
      <c r="BN346" t="str">
        <f>IF(E346&lt;&gt;"",IF(COUNTIF(BN$3:BN345,E346)&gt;0,"",E346),"")</f>
        <v/>
      </c>
      <c r="BO346" t="str">
        <f>IF(F346&lt;&gt;"",IF(COUNTIF(BO$3:BO345,F346)&gt;0,"",F346),"")</f>
        <v/>
      </c>
      <c r="BP346" t="str">
        <f>IF(G346&lt;&gt;"",IF(COUNTIF(BP$3:BP345,G346)&gt;0,"",G346),"")</f>
        <v/>
      </c>
      <c r="BQ346" t="str">
        <f>IF(H346&lt;&gt;"",IF(COUNTIF(BQ$3:BQ345,H346)&gt;0,"",H346),"")</f>
        <v/>
      </c>
    </row>
    <row r="347" spans="1:69" x14ac:dyDescent="0.2">
      <c r="A347" s="342" t="str">
        <f t="shared" si="114"/>
        <v/>
      </c>
      <c r="B347" s="345"/>
      <c r="C347" s="345"/>
      <c r="D347" s="345"/>
      <c r="E347" s="345"/>
      <c r="F347" s="345"/>
      <c r="G347" s="345"/>
      <c r="H347" s="345"/>
      <c r="I347" s="533"/>
      <c r="J347" s="516"/>
      <c r="K347" s="516"/>
      <c r="L347" s="531"/>
      <c r="M347" s="534"/>
      <c r="O347">
        <f t="shared" si="111"/>
        <v>345</v>
      </c>
      <c r="P347" s="375" t="str">
        <f t="shared" si="112"/>
        <v/>
      </c>
      <c r="Q347" s="375" t="str">
        <f t="shared" si="98"/>
        <v/>
      </c>
      <c r="R347" s="375" t="str">
        <f t="shared" si="99"/>
        <v/>
      </c>
      <c r="S347" s="375" t="str">
        <f t="shared" si="100"/>
        <v/>
      </c>
      <c r="T347" s="375" t="str">
        <f t="shared" si="101"/>
        <v/>
      </c>
      <c r="U347" s="375" t="str">
        <f t="shared" si="102"/>
        <v/>
      </c>
      <c r="V347" s="375" t="str">
        <f t="shared" si="103"/>
        <v/>
      </c>
      <c r="X347" t="str">
        <f>IF(AF347&lt;&gt;"",MAX(X$3:X346)+1,"")</f>
        <v/>
      </c>
      <c r="Y347" t="str">
        <f>IF(AG347&lt;&gt;"",MAX(Y$3:Y346)+1,"")</f>
        <v/>
      </c>
      <c r="Z347" t="str">
        <f>IF(AH347&lt;&gt;"",MAX(Z$3:Z346)+1,"")</f>
        <v/>
      </c>
      <c r="AA347" t="str">
        <f>IF(AI347&lt;&gt;"",MAX(AA$3:AA346)+1,"")</f>
        <v/>
      </c>
      <c r="AB347" t="str">
        <f>IF(AJ347&lt;&gt;"",MAX(AB$3:AB346)+1,"")</f>
        <v/>
      </c>
      <c r="AC347" t="str">
        <f>IF(AK347&lt;&gt;"",MAX(AC$3:AC346)+1,"")</f>
        <v/>
      </c>
      <c r="AD347" t="str">
        <f>IF(AL347&lt;&gt;"",MAX(AD$3:AD346)+1,"")</f>
        <v/>
      </c>
      <c r="AF347" t="str">
        <f>IF(B347="","",IF(COUNTIF(AF$3:$AI346,B347)=0,B347,""))</f>
        <v/>
      </c>
      <c r="AG347" t="str">
        <f>IF(C347&lt;&gt;"",IF(B347="","",IF($B347='Determinazione classe'!$D$55,IF(COUNTIF(AG$3:$AG346,$C347)=0,$C347,""),"")),"")</f>
        <v/>
      </c>
      <c r="AH347" t="str">
        <f>IF(D347&lt;&gt;"",IF(B347="","",IF(AND($B347='Determinazione classe'!$D$55,$C347='Determinazione classe'!$D$56),IF(COUNTIF(AH$3:AH346,$D347)=0,$D347,""),"")),"")</f>
        <v/>
      </c>
      <c r="AI347" t="str">
        <f>IF(E347&lt;&gt;"",IF(B347="","",IF(AND($B347='Determinazione classe'!$D$55,$C347='Determinazione classe'!$D$56,$D347='Determinazione classe'!$D$57),IF(COUNTIF(AI$3:AI346,$E347)=0,$E347,""),"")),"")</f>
        <v/>
      </c>
      <c r="AJ347" t="str">
        <f>IF(F347&lt;&gt;"",IF(B347="","",IF(AND($B347='Determinazione classe'!$D$55,$C347='Determinazione classe'!$D$56,$D347='Determinazione classe'!$D$57,$E347='Determinazione classe'!$D$58),IF(COUNTIF(AJ$3:AJ346,$F347)=0,$F347,""),"")),"")</f>
        <v/>
      </c>
      <c r="AK347" t="str">
        <f>IF(G347&lt;&gt;"",IF(B347="","",IF(AND($B347='Determinazione classe'!$D$55,$C347='Determinazione classe'!$D$56,$D347='Determinazione classe'!$D$57,$E347='Determinazione classe'!$D$58,$F347='Determinazione classe'!$D$59),IF(COUNTIF(AK$3:AK346,$G347)=0,$G347,""),"")),"")</f>
        <v/>
      </c>
      <c r="AL347" t="str">
        <f>IF(H347&lt;&gt;"",IF(B347="","",IF(AND($B347='Determinazione classe'!$D$55,$C347='Determinazione classe'!$D$56,$D347='Determinazione classe'!$D$57,$E347='Determinazione classe'!$D$58,$F347='Determinazione classe'!$D$59,$G347='Determinazione classe'!$D$60),IF(COUNTIF(AL$3:AL346,$H347)=0,$H347,""),"")),"")</f>
        <v/>
      </c>
      <c r="AR347">
        <f t="shared" si="113"/>
        <v>345</v>
      </c>
      <c r="AS347" s="375" t="str">
        <f t="shared" si="104"/>
        <v/>
      </c>
      <c r="AT347" s="375" t="str">
        <f t="shared" si="105"/>
        <v/>
      </c>
      <c r="AU347" s="375" t="str">
        <f t="shared" si="106"/>
        <v/>
      </c>
      <c r="AV347" s="375" t="str">
        <f t="shared" si="107"/>
        <v/>
      </c>
      <c r="AW347" s="375" t="str">
        <f t="shared" si="108"/>
        <v/>
      </c>
      <c r="AX347" s="375" t="str">
        <f t="shared" si="109"/>
        <v/>
      </c>
      <c r="AY347" s="375" t="str">
        <f t="shared" si="110"/>
        <v/>
      </c>
      <c r="BC347" t="str">
        <f>IF(BK347&lt;&gt;"",MAX(BC$3:BC346)+1,"")</f>
        <v/>
      </c>
      <c r="BD347" t="str">
        <f>IF(BL347&lt;&gt;"",MAX(BD$3:BD346)+1,"")</f>
        <v/>
      </c>
      <c r="BE347" t="str">
        <f>IF(BM347&lt;&gt;"",MAX(BE$3:BE346)+1,"")</f>
        <v/>
      </c>
      <c r="BF347" t="str">
        <f>IF(BN347&lt;&gt;"",MAX(BF$3:BF346)+1,"")</f>
        <v/>
      </c>
      <c r="BG347" t="str">
        <f>IF(BO347&lt;&gt;"",MAX(BG$3:BG346)+1,"")</f>
        <v/>
      </c>
      <c r="BH347" t="str">
        <f>IF(BP347&lt;&gt;"",MAX(BH$3:BH346)+1,"")</f>
        <v/>
      </c>
      <c r="BI347" t="str">
        <f>IF(BQ347&lt;&gt;"",MAX(BI$3:BI346)+1,"")</f>
        <v/>
      </c>
      <c r="BK347" t="str">
        <f>IF(B347&lt;&gt;"",IF(COUNTIF(BK$3:BK346,B347)&gt;0,"",B347),"")</f>
        <v/>
      </c>
      <c r="BL347" t="str">
        <f>IF(C347&lt;&gt;"",IF(COUNTIF(BL$3:BL346,C347)&gt;0,"",C347),"")</f>
        <v/>
      </c>
      <c r="BM347" t="str">
        <f>IF(D347&lt;&gt;"",IF(COUNTIF(BM$3:BM346,D347)&gt;0,"",D347),"")</f>
        <v/>
      </c>
      <c r="BN347" t="str">
        <f>IF(E347&lt;&gt;"",IF(COUNTIF(BN$3:BN346,E347)&gt;0,"",E347),"")</f>
        <v/>
      </c>
      <c r="BO347" t="str">
        <f>IF(F347&lt;&gt;"",IF(COUNTIF(BO$3:BO346,F347)&gt;0,"",F347),"")</f>
        <v/>
      </c>
      <c r="BP347" t="str">
        <f>IF(G347&lt;&gt;"",IF(COUNTIF(BP$3:BP346,G347)&gt;0,"",G347),"")</f>
        <v/>
      </c>
      <c r="BQ347" t="str">
        <f>IF(H347&lt;&gt;"",IF(COUNTIF(BQ$3:BQ346,H347)&gt;0,"",H347),"")</f>
        <v/>
      </c>
    </row>
    <row r="348" spans="1:69" x14ac:dyDescent="0.2">
      <c r="A348" s="342" t="str">
        <f t="shared" si="114"/>
        <v/>
      </c>
      <c r="B348" s="345"/>
      <c r="C348" s="345"/>
      <c r="D348" s="345"/>
      <c r="E348" s="345"/>
      <c r="F348" s="345"/>
      <c r="G348" s="345"/>
      <c r="H348" s="345"/>
      <c r="I348" s="533"/>
      <c r="J348" s="516"/>
      <c r="K348" s="516"/>
      <c r="L348" s="531"/>
      <c r="M348" s="534"/>
      <c r="O348">
        <f t="shared" si="111"/>
        <v>346</v>
      </c>
      <c r="P348" s="375" t="str">
        <f t="shared" si="112"/>
        <v/>
      </c>
      <c r="Q348" s="375" t="str">
        <f t="shared" si="98"/>
        <v/>
      </c>
      <c r="R348" s="375" t="str">
        <f t="shared" si="99"/>
        <v/>
      </c>
      <c r="S348" s="375" t="str">
        <f t="shared" si="100"/>
        <v/>
      </c>
      <c r="T348" s="375" t="str">
        <f t="shared" si="101"/>
        <v/>
      </c>
      <c r="U348" s="375" t="str">
        <f t="shared" si="102"/>
        <v/>
      </c>
      <c r="V348" s="375" t="str">
        <f t="shared" si="103"/>
        <v/>
      </c>
      <c r="X348" t="str">
        <f>IF(AF348&lt;&gt;"",MAX(X$3:X347)+1,"")</f>
        <v/>
      </c>
      <c r="Y348" t="str">
        <f>IF(AG348&lt;&gt;"",MAX(Y$3:Y347)+1,"")</f>
        <v/>
      </c>
      <c r="Z348" t="str">
        <f>IF(AH348&lt;&gt;"",MAX(Z$3:Z347)+1,"")</f>
        <v/>
      </c>
      <c r="AA348" t="str">
        <f>IF(AI348&lt;&gt;"",MAX(AA$3:AA347)+1,"")</f>
        <v/>
      </c>
      <c r="AB348" t="str">
        <f>IF(AJ348&lt;&gt;"",MAX(AB$3:AB347)+1,"")</f>
        <v/>
      </c>
      <c r="AC348" t="str">
        <f>IF(AK348&lt;&gt;"",MAX(AC$3:AC347)+1,"")</f>
        <v/>
      </c>
      <c r="AD348" t="str">
        <f>IF(AL348&lt;&gt;"",MAX(AD$3:AD347)+1,"")</f>
        <v/>
      </c>
      <c r="AF348" t="str">
        <f>IF(B348="","",IF(COUNTIF(AF$3:$AI347,B348)=0,B348,""))</f>
        <v/>
      </c>
      <c r="AG348" t="str">
        <f>IF(C348&lt;&gt;"",IF(B348="","",IF($B348='Determinazione classe'!$D$55,IF(COUNTIF(AG$3:$AG347,$C348)=0,$C348,""),"")),"")</f>
        <v/>
      </c>
      <c r="AH348" t="str">
        <f>IF(D348&lt;&gt;"",IF(B348="","",IF(AND($B348='Determinazione classe'!$D$55,$C348='Determinazione classe'!$D$56),IF(COUNTIF(AH$3:AH347,$D348)=0,$D348,""),"")),"")</f>
        <v/>
      </c>
      <c r="AI348" t="str">
        <f>IF(E348&lt;&gt;"",IF(B348="","",IF(AND($B348='Determinazione classe'!$D$55,$C348='Determinazione classe'!$D$56,$D348='Determinazione classe'!$D$57),IF(COUNTIF(AI$3:AI347,$E348)=0,$E348,""),"")),"")</f>
        <v/>
      </c>
      <c r="AJ348" t="str">
        <f>IF(F348&lt;&gt;"",IF(B348="","",IF(AND($B348='Determinazione classe'!$D$55,$C348='Determinazione classe'!$D$56,$D348='Determinazione classe'!$D$57,$E348='Determinazione classe'!$D$58),IF(COUNTIF(AJ$3:AJ347,$F348)=0,$F348,""),"")),"")</f>
        <v/>
      </c>
      <c r="AK348" t="str">
        <f>IF(G348&lt;&gt;"",IF(B348="","",IF(AND($B348='Determinazione classe'!$D$55,$C348='Determinazione classe'!$D$56,$D348='Determinazione classe'!$D$57,$E348='Determinazione classe'!$D$58,$F348='Determinazione classe'!$D$59),IF(COUNTIF(AK$3:AK347,$G348)=0,$G348,""),"")),"")</f>
        <v/>
      </c>
      <c r="AL348" t="str">
        <f>IF(H348&lt;&gt;"",IF(B348="","",IF(AND($B348='Determinazione classe'!$D$55,$C348='Determinazione classe'!$D$56,$D348='Determinazione classe'!$D$57,$E348='Determinazione classe'!$D$58,$F348='Determinazione classe'!$D$59,$G348='Determinazione classe'!$D$60),IF(COUNTIF(AL$3:AL347,$H348)=0,$H348,""),"")),"")</f>
        <v/>
      </c>
      <c r="AR348">
        <f t="shared" si="113"/>
        <v>346</v>
      </c>
      <c r="AS348" s="375" t="str">
        <f t="shared" si="104"/>
        <v/>
      </c>
      <c r="AT348" s="375" t="str">
        <f t="shared" si="105"/>
        <v/>
      </c>
      <c r="AU348" s="375" t="str">
        <f t="shared" si="106"/>
        <v/>
      </c>
      <c r="AV348" s="375" t="str">
        <f t="shared" si="107"/>
        <v/>
      </c>
      <c r="AW348" s="375" t="str">
        <f t="shared" si="108"/>
        <v/>
      </c>
      <c r="AX348" s="375" t="str">
        <f t="shared" si="109"/>
        <v/>
      </c>
      <c r="AY348" s="375" t="str">
        <f t="shared" si="110"/>
        <v/>
      </c>
      <c r="BC348" t="str">
        <f>IF(BK348&lt;&gt;"",MAX(BC$3:BC347)+1,"")</f>
        <v/>
      </c>
      <c r="BD348" t="str">
        <f>IF(BL348&lt;&gt;"",MAX(BD$3:BD347)+1,"")</f>
        <v/>
      </c>
      <c r="BE348" t="str">
        <f>IF(BM348&lt;&gt;"",MAX(BE$3:BE347)+1,"")</f>
        <v/>
      </c>
      <c r="BF348" t="str">
        <f>IF(BN348&lt;&gt;"",MAX(BF$3:BF347)+1,"")</f>
        <v/>
      </c>
      <c r="BG348" t="str">
        <f>IF(BO348&lt;&gt;"",MAX(BG$3:BG347)+1,"")</f>
        <v/>
      </c>
      <c r="BH348" t="str">
        <f>IF(BP348&lt;&gt;"",MAX(BH$3:BH347)+1,"")</f>
        <v/>
      </c>
      <c r="BI348" t="str">
        <f>IF(BQ348&lt;&gt;"",MAX(BI$3:BI347)+1,"")</f>
        <v/>
      </c>
      <c r="BK348" t="str">
        <f>IF(B348&lt;&gt;"",IF(COUNTIF(BK$3:BK347,B348)&gt;0,"",B348),"")</f>
        <v/>
      </c>
      <c r="BL348" t="str">
        <f>IF(C348&lt;&gt;"",IF(COUNTIF(BL$3:BL347,C348)&gt;0,"",C348),"")</f>
        <v/>
      </c>
      <c r="BM348" t="str">
        <f>IF(D348&lt;&gt;"",IF(COUNTIF(BM$3:BM347,D348)&gt;0,"",D348),"")</f>
        <v/>
      </c>
      <c r="BN348" t="str">
        <f>IF(E348&lt;&gt;"",IF(COUNTIF(BN$3:BN347,E348)&gt;0,"",E348),"")</f>
        <v/>
      </c>
      <c r="BO348" t="str">
        <f>IF(F348&lt;&gt;"",IF(COUNTIF(BO$3:BO347,F348)&gt;0,"",F348),"")</f>
        <v/>
      </c>
      <c r="BP348" t="str">
        <f>IF(G348&lt;&gt;"",IF(COUNTIF(BP$3:BP347,G348)&gt;0,"",G348),"")</f>
        <v/>
      </c>
      <c r="BQ348" t="str">
        <f>IF(H348&lt;&gt;"",IF(COUNTIF(BQ$3:BQ347,H348)&gt;0,"",H348),"")</f>
        <v/>
      </c>
    </row>
    <row r="349" spans="1:69" x14ac:dyDescent="0.2">
      <c r="A349" s="342" t="str">
        <f t="shared" si="114"/>
        <v/>
      </c>
      <c r="B349" s="345"/>
      <c r="C349" s="345"/>
      <c r="D349" s="345"/>
      <c r="E349" s="345"/>
      <c r="F349" s="345"/>
      <c r="G349" s="345"/>
      <c r="H349" s="345"/>
      <c r="I349" s="533"/>
      <c r="J349" s="516"/>
      <c r="K349" s="516"/>
      <c r="L349" s="531"/>
      <c r="M349" s="534"/>
      <c r="O349">
        <f t="shared" si="111"/>
        <v>347</v>
      </c>
      <c r="P349" s="375" t="str">
        <f t="shared" si="112"/>
        <v/>
      </c>
      <c r="Q349" s="375" t="str">
        <f t="shared" si="98"/>
        <v/>
      </c>
      <c r="R349" s="375" t="str">
        <f t="shared" si="99"/>
        <v/>
      </c>
      <c r="S349" s="375" t="str">
        <f t="shared" si="100"/>
        <v/>
      </c>
      <c r="T349" s="375" t="str">
        <f t="shared" si="101"/>
        <v/>
      </c>
      <c r="U349" s="375" t="str">
        <f t="shared" si="102"/>
        <v/>
      </c>
      <c r="V349" s="375" t="str">
        <f t="shared" si="103"/>
        <v/>
      </c>
      <c r="X349" t="str">
        <f>IF(AF349&lt;&gt;"",MAX(X$3:X348)+1,"")</f>
        <v/>
      </c>
      <c r="Y349" t="str">
        <f>IF(AG349&lt;&gt;"",MAX(Y$3:Y348)+1,"")</f>
        <v/>
      </c>
      <c r="Z349" t="str">
        <f>IF(AH349&lt;&gt;"",MAX(Z$3:Z348)+1,"")</f>
        <v/>
      </c>
      <c r="AA349" t="str">
        <f>IF(AI349&lt;&gt;"",MAX(AA$3:AA348)+1,"")</f>
        <v/>
      </c>
      <c r="AB349" t="str">
        <f>IF(AJ349&lt;&gt;"",MAX(AB$3:AB348)+1,"")</f>
        <v/>
      </c>
      <c r="AC349" t="str">
        <f>IF(AK349&lt;&gt;"",MAX(AC$3:AC348)+1,"")</f>
        <v/>
      </c>
      <c r="AD349" t="str">
        <f>IF(AL349&lt;&gt;"",MAX(AD$3:AD348)+1,"")</f>
        <v/>
      </c>
      <c r="AF349" t="str">
        <f>IF(B349="","",IF(COUNTIF(AF$3:$AI348,B349)=0,B349,""))</f>
        <v/>
      </c>
      <c r="AG349" t="str">
        <f>IF(C349&lt;&gt;"",IF(B349="","",IF($B349='Determinazione classe'!$D$55,IF(COUNTIF(AG$3:$AG348,$C349)=0,$C349,""),"")),"")</f>
        <v/>
      </c>
      <c r="AH349" t="str">
        <f>IF(D349&lt;&gt;"",IF(B349="","",IF(AND($B349='Determinazione classe'!$D$55,$C349='Determinazione classe'!$D$56),IF(COUNTIF(AH$3:AH348,$D349)=0,$D349,""),"")),"")</f>
        <v/>
      </c>
      <c r="AI349" t="str">
        <f>IF(E349&lt;&gt;"",IF(B349="","",IF(AND($B349='Determinazione classe'!$D$55,$C349='Determinazione classe'!$D$56,$D349='Determinazione classe'!$D$57),IF(COUNTIF(AI$3:AI348,$E349)=0,$E349,""),"")),"")</f>
        <v/>
      </c>
      <c r="AJ349" t="str">
        <f>IF(F349&lt;&gt;"",IF(B349="","",IF(AND($B349='Determinazione classe'!$D$55,$C349='Determinazione classe'!$D$56,$D349='Determinazione classe'!$D$57,$E349='Determinazione classe'!$D$58),IF(COUNTIF(AJ$3:AJ348,$F349)=0,$F349,""),"")),"")</f>
        <v/>
      </c>
      <c r="AK349" t="str">
        <f>IF(G349&lt;&gt;"",IF(B349="","",IF(AND($B349='Determinazione classe'!$D$55,$C349='Determinazione classe'!$D$56,$D349='Determinazione classe'!$D$57,$E349='Determinazione classe'!$D$58,$F349='Determinazione classe'!$D$59),IF(COUNTIF(AK$3:AK348,$G349)=0,$G349,""),"")),"")</f>
        <v/>
      </c>
      <c r="AL349" t="str">
        <f>IF(H349&lt;&gt;"",IF(B349="","",IF(AND($B349='Determinazione classe'!$D$55,$C349='Determinazione classe'!$D$56,$D349='Determinazione classe'!$D$57,$E349='Determinazione classe'!$D$58,$F349='Determinazione classe'!$D$59,$G349='Determinazione classe'!$D$60),IF(COUNTIF(AL$3:AL348,$H349)=0,$H349,""),"")),"")</f>
        <v/>
      </c>
      <c r="AR349">
        <f t="shared" si="113"/>
        <v>347</v>
      </c>
      <c r="AS349" s="375" t="str">
        <f t="shared" si="104"/>
        <v/>
      </c>
      <c r="AT349" s="375" t="str">
        <f t="shared" si="105"/>
        <v/>
      </c>
      <c r="AU349" s="375" t="str">
        <f t="shared" si="106"/>
        <v/>
      </c>
      <c r="AV349" s="375" t="str">
        <f t="shared" si="107"/>
        <v/>
      </c>
      <c r="AW349" s="375" t="str">
        <f t="shared" si="108"/>
        <v/>
      </c>
      <c r="AX349" s="375" t="str">
        <f t="shared" si="109"/>
        <v/>
      </c>
      <c r="AY349" s="375" t="str">
        <f t="shared" si="110"/>
        <v/>
      </c>
      <c r="BC349" t="str">
        <f>IF(BK349&lt;&gt;"",MAX(BC$3:BC348)+1,"")</f>
        <v/>
      </c>
      <c r="BD349" t="str">
        <f>IF(BL349&lt;&gt;"",MAX(BD$3:BD348)+1,"")</f>
        <v/>
      </c>
      <c r="BE349" t="str">
        <f>IF(BM349&lt;&gt;"",MAX(BE$3:BE348)+1,"")</f>
        <v/>
      </c>
      <c r="BF349" t="str">
        <f>IF(BN349&lt;&gt;"",MAX(BF$3:BF348)+1,"")</f>
        <v/>
      </c>
      <c r="BG349" t="str">
        <f>IF(BO349&lt;&gt;"",MAX(BG$3:BG348)+1,"")</f>
        <v/>
      </c>
      <c r="BH349" t="str">
        <f>IF(BP349&lt;&gt;"",MAX(BH$3:BH348)+1,"")</f>
        <v/>
      </c>
      <c r="BI349" t="str">
        <f>IF(BQ349&lt;&gt;"",MAX(BI$3:BI348)+1,"")</f>
        <v/>
      </c>
      <c r="BK349" t="str">
        <f>IF(B349&lt;&gt;"",IF(COUNTIF(BK$3:BK348,B349)&gt;0,"",B349),"")</f>
        <v/>
      </c>
      <c r="BL349" t="str">
        <f>IF(C349&lt;&gt;"",IF(COUNTIF(BL$3:BL348,C349)&gt;0,"",C349),"")</f>
        <v/>
      </c>
      <c r="BM349" t="str">
        <f>IF(D349&lt;&gt;"",IF(COUNTIF(BM$3:BM348,D349)&gt;0,"",D349),"")</f>
        <v/>
      </c>
      <c r="BN349" t="str">
        <f>IF(E349&lt;&gt;"",IF(COUNTIF(BN$3:BN348,E349)&gt;0,"",E349),"")</f>
        <v/>
      </c>
      <c r="BO349" t="str">
        <f>IF(F349&lt;&gt;"",IF(COUNTIF(BO$3:BO348,F349)&gt;0,"",F349),"")</f>
        <v/>
      </c>
      <c r="BP349" t="str">
        <f>IF(G349&lt;&gt;"",IF(COUNTIF(BP$3:BP348,G349)&gt;0,"",G349),"")</f>
        <v/>
      </c>
      <c r="BQ349" t="str">
        <f>IF(H349&lt;&gt;"",IF(COUNTIF(BQ$3:BQ348,H349)&gt;0,"",H349),"")</f>
        <v/>
      </c>
    </row>
    <row r="350" spans="1:69" x14ac:dyDescent="0.2">
      <c r="A350" s="342" t="str">
        <f t="shared" si="114"/>
        <v/>
      </c>
      <c r="B350" s="345"/>
      <c r="C350" s="345"/>
      <c r="D350" s="345"/>
      <c r="E350" s="345"/>
      <c r="F350" s="345"/>
      <c r="G350" s="345"/>
      <c r="H350" s="345"/>
      <c r="I350" s="533"/>
      <c r="J350" s="516"/>
      <c r="K350" s="516"/>
      <c r="L350" s="531"/>
      <c r="M350" s="534"/>
      <c r="O350">
        <f t="shared" si="111"/>
        <v>348</v>
      </c>
      <c r="P350" s="375" t="str">
        <f t="shared" si="112"/>
        <v/>
      </c>
      <c r="Q350" s="375" t="str">
        <f t="shared" si="98"/>
        <v/>
      </c>
      <c r="R350" s="375" t="str">
        <f t="shared" si="99"/>
        <v/>
      </c>
      <c r="S350" s="375" t="str">
        <f t="shared" si="100"/>
        <v/>
      </c>
      <c r="T350" s="375" t="str">
        <f t="shared" si="101"/>
        <v/>
      </c>
      <c r="U350" s="375" t="str">
        <f t="shared" si="102"/>
        <v/>
      </c>
      <c r="V350" s="375" t="str">
        <f t="shared" si="103"/>
        <v/>
      </c>
      <c r="X350" t="str">
        <f>IF(AF350&lt;&gt;"",MAX(X$3:X349)+1,"")</f>
        <v/>
      </c>
      <c r="Y350" t="str">
        <f>IF(AG350&lt;&gt;"",MAX(Y$3:Y349)+1,"")</f>
        <v/>
      </c>
      <c r="Z350" t="str">
        <f>IF(AH350&lt;&gt;"",MAX(Z$3:Z349)+1,"")</f>
        <v/>
      </c>
      <c r="AA350" t="str">
        <f>IF(AI350&lt;&gt;"",MAX(AA$3:AA349)+1,"")</f>
        <v/>
      </c>
      <c r="AB350" t="str">
        <f>IF(AJ350&lt;&gt;"",MAX(AB$3:AB349)+1,"")</f>
        <v/>
      </c>
      <c r="AC350" t="str">
        <f>IF(AK350&lt;&gt;"",MAX(AC$3:AC349)+1,"")</f>
        <v/>
      </c>
      <c r="AD350" t="str">
        <f>IF(AL350&lt;&gt;"",MAX(AD$3:AD349)+1,"")</f>
        <v/>
      </c>
      <c r="AF350" t="str">
        <f>IF(B350="","",IF(COUNTIF(AF$3:$AI349,B350)=0,B350,""))</f>
        <v/>
      </c>
      <c r="AG350" t="str">
        <f>IF(C350&lt;&gt;"",IF(B350="","",IF($B350='Determinazione classe'!$D$55,IF(COUNTIF(AG$3:$AG349,$C350)=0,$C350,""),"")),"")</f>
        <v/>
      </c>
      <c r="AH350" t="str">
        <f>IF(D350&lt;&gt;"",IF(B350="","",IF(AND($B350='Determinazione classe'!$D$55,$C350='Determinazione classe'!$D$56),IF(COUNTIF(AH$3:AH349,$D350)=0,$D350,""),"")),"")</f>
        <v/>
      </c>
      <c r="AI350" t="str">
        <f>IF(E350&lt;&gt;"",IF(B350="","",IF(AND($B350='Determinazione classe'!$D$55,$C350='Determinazione classe'!$D$56,$D350='Determinazione classe'!$D$57),IF(COUNTIF(AI$3:AI349,$E350)=0,$E350,""),"")),"")</f>
        <v/>
      </c>
      <c r="AJ350" t="str">
        <f>IF(F350&lt;&gt;"",IF(B350="","",IF(AND($B350='Determinazione classe'!$D$55,$C350='Determinazione classe'!$D$56,$D350='Determinazione classe'!$D$57,$E350='Determinazione classe'!$D$58),IF(COUNTIF(AJ$3:AJ349,$F350)=0,$F350,""),"")),"")</f>
        <v/>
      </c>
      <c r="AK350" t="str">
        <f>IF(G350&lt;&gt;"",IF(B350="","",IF(AND($B350='Determinazione classe'!$D$55,$C350='Determinazione classe'!$D$56,$D350='Determinazione classe'!$D$57,$E350='Determinazione classe'!$D$58,$F350='Determinazione classe'!$D$59),IF(COUNTIF(AK$3:AK349,$G350)=0,$G350,""),"")),"")</f>
        <v/>
      </c>
      <c r="AL350" t="str">
        <f>IF(H350&lt;&gt;"",IF(B350="","",IF(AND($B350='Determinazione classe'!$D$55,$C350='Determinazione classe'!$D$56,$D350='Determinazione classe'!$D$57,$E350='Determinazione classe'!$D$58,$F350='Determinazione classe'!$D$59,$G350='Determinazione classe'!$D$60),IF(COUNTIF(AL$3:AL349,$H350)=0,$H350,""),"")),"")</f>
        <v/>
      </c>
      <c r="AR350">
        <f t="shared" si="113"/>
        <v>348</v>
      </c>
      <c r="AS350" s="375" t="str">
        <f t="shared" si="104"/>
        <v/>
      </c>
      <c r="AT350" s="375" t="str">
        <f t="shared" si="105"/>
        <v/>
      </c>
      <c r="AU350" s="375" t="str">
        <f t="shared" si="106"/>
        <v/>
      </c>
      <c r="AV350" s="375" t="str">
        <f t="shared" si="107"/>
        <v/>
      </c>
      <c r="AW350" s="375" t="str">
        <f t="shared" si="108"/>
        <v/>
      </c>
      <c r="AX350" s="375" t="str">
        <f t="shared" si="109"/>
        <v/>
      </c>
      <c r="AY350" s="375" t="str">
        <f t="shared" si="110"/>
        <v/>
      </c>
      <c r="BC350" t="str">
        <f>IF(BK350&lt;&gt;"",MAX(BC$3:BC349)+1,"")</f>
        <v/>
      </c>
      <c r="BD350" t="str">
        <f>IF(BL350&lt;&gt;"",MAX(BD$3:BD349)+1,"")</f>
        <v/>
      </c>
      <c r="BE350" t="str">
        <f>IF(BM350&lt;&gt;"",MAX(BE$3:BE349)+1,"")</f>
        <v/>
      </c>
      <c r="BF350" t="str">
        <f>IF(BN350&lt;&gt;"",MAX(BF$3:BF349)+1,"")</f>
        <v/>
      </c>
      <c r="BG350" t="str">
        <f>IF(BO350&lt;&gt;"",MAX(BG$3:BG349)+1,"")</f>
        <v/>
      </c>
      <c r="BH350" t="str">
        <f>IF(BP350&lt;&gt;"",MAX(BH$3:BH349)+1,"")</f>
        <v/>
      </c>
      <c r="BI350" t="str">
        <f>IF(BQ350&lt;&gt;"",MAX(BI$3:BI349)+1,"")</f>
        <v/>
      </c>
      <c r="BK350" t="str">
        <f>IF(B350&lt;&gt;"",IF(COUNTIF(BK$3:BK349,B350)&gt;0,"",B350),"")</f>
        <v/>
      </c>
      <c r="BL350" t="str">
        <f>IF(C350&lt;&gt;"",IF(COUNTIF(BL$3:BL349,C350)&gt;0,"",C350),"")</f>
        <v/>
      </c>
      <c r="BM350" t="str">
        <f>IF(D350&lt;&gt;"",IF(COUNTIF(BM$3:BM349,D350)&gt;0,"",D350),"")</f>
        <v/>
      </c>
      <c r="BN350" t="str">
        <f>IF(E350&lt;&gt;"",IF(COUNTIF(BN$3:BN349,E350)&gt;0,"",E350),"")</f>
        <v/>
      </c>
      <c r="BO350" t="str">
        <f>IF(F350&lt;&gt;"",IF(COUNTIF(BO$3:BO349,F350)&gt;0,"",F350),"")</f>
        <v/>
      </c>
      <c r="BP350" t="str">
        <f>IF(G350&lt;&gt;"",IF(COUNTIF(BP$3:BP349,G350)&gt;0,"",G350),"")</f>
        <v/>
      </c>
      <c r="BQ350" t="str">
        <f>IF(H350&lt;&gt;"",IF(COUNTIF(BQ$3:BQ349,H350)&gt;0,"",H350),"")</f>
        <v/>
      </c>
    </row>
    <row r="351" spans="1:69" x14ac:dyDescent="0.2">
      <c r="A351" s="342" t="str">
        <f t="shared" si="114"/>
        <v/>
      </c>
      <c r="B351" s="345"/>
      <c r="C351" s="345"/>
      <c r="D351" s="345"/>
      <c r="E351" s="345"/>
      <c r="F351" s="345"/>
      <c r="G351" s="345"/>
      <c r="H351" s="345"/>
      <c r="I351" s="533"/>
      <c r="J351" s="516"/>
      <c r="K351" s="516"/>
      <c r="L351" s="531"/>
      <c r="M351" s="534"/>
      <c r="O351">
        <f t="shared" si="111"/>
        <v>349</v>
      </c>
      <c r="P351" s="375" t="str">
        <f t="shared" si="112"/>
        <v/>
      </c>
      <c r="Q351" s="375" t="str">
        <f t="shared" si="98"/>
        <v/>
      </c>
      <c r="R351" s="375" t="str">
        <f t="shared" si="99"/>
        <v/>
      </c>
      <c r="S351" s="375" t="str">
        <f t="shared" si="100"/>
        <v/>
      </c>
      <c r="T351" s="375" t="str">
        <f t="shared" si="101"/>
        <v/>
      </c>
      <c r="U351" s="375" t="str">
        <f t="shared" si="102"/>
        <v/>
      </c>
      <c r="V351" s="375" t="str">
        <f t="shared" si="103"/>
        <v/>
      </c>
      <c r="X351" t="str">
        <f>IF(AF351&lt;&gt;"",MAX(X$3:X350)+1,"")</f>
        <v/>
      </c>
      <c r="Y351" t="str">
        <f>IF(AG351&lt;&gt;"",MAX(Y$3:Y350)+1,"")</f>
        <v/>
      </c>
      <c r="Z351" t="str">
        <f>IF(AH351&lt;&gt;"",MAX(Z$3:Z350)+1,"")</f>
        <v/>
      </c>
      <c r="AA351" t="str">
        <f>IF(AI351&lt;&gt;"",MAX(AA$3:AA350)+1,"")</f>
        <v/>
      </c>
      <c r="AB351" t="str">
        <f>IF(AJ351&lt;&gt;"",MAX(AB$3:AB350)+1,"")</f>
        <v/>
      </c>
      <c r="AC351" t="str">
        <f>IF(AK351&lt;&gt;"",MAX(AC$3:AC350)+1,"")</f>
        <v/>
      </c>
      <c r="AD351" t="str">
        <f>IF(AL351&lt;&gt;"",MAX(AD$3:AD350)+1,"")</f>
        <v/>
      </c>
      <c r="AF351" t="str">
        <f>IF(B351="","",IF(COUNTIF(AF$3:$AI350,B351)=0,B351,""))</f>
        <v/>
      </c>
      <c r="AG351" t="str">
        <f>IF(C351&lt;&gt;"",IF(B351="","",IF($B351='Determinazione classe'!$D$55,IF(COUNTIF(AG$3:$AG350,$C351)=0,$C351,""),"")),"")</f>
        <v/>
      </c>
      <c r="AH351" t="str">
        <f>IF(D351&lt;&gt;"",IF(B351="","",IF(AND($B351='Determinazione classe'!$D$55,$C351='Determinazione classe'!$D$56),IF(COUNTIF(AH$3:AH350,$D351)=0,$D351,""),"")),"")</f>
        <v/>
      </c>
      <c r="AI351" t="str">
        <f>IF(E351&lt;&gt;"",IF(B351="","",IF(AND($B351='Determinazione classe'!$D$55,$C351='Determinazione classe'!$D$56,$D351='Determinazione classe'!$D$57),IF(COUNTIF(AI$3:AI350,$E351)=0,$E351,""),"")),"")</f>
        <v/>
      </c>
      <c r="AJ351" t="str">
        <f>IF(F351&lt;&gt;"",IF(B351="","",IF(AND($B351='Determinazione classe'!$D$55,$C351='Determinazione classe'!$D$56,$D351='Determinazione classe'!$D$57,$E351='Determinazione classe'!$D$58),IF(COUNTIF(AJ$3:AJ350,$F351)=0,$F351,""),"")),"")</f>
        <v/>
      </c>
      <c r="AK351" t="str">
        <f>IF(G351&lt;&gt;"",IF(B351="","",IF(AND($B351='Determinazione classe'!$D$55,$C351='Determinazione classe'!$D$56,$D351='Determinazione classe'!$D$57,$E351='Determinazione classe'!$D$58,$F351='Determinazione classe'!$D$59),IF(COUNTIF(AK$3:AK350,$G351)=0,$G351,""),"")),"")</f>
        <v/>
      </c>
      <c r="AL351" t="str">
        <f>IF(H351&lt;&gt;"",IF(B351="","",IF(AND($B351='Determinazione classe'!$D$55,$C351='Determinazione classe'!$D$56,$D351='Determinazione classe'!$D$57,$E351='Determinazione classe'!$D$58,$F351='Determinazione classe'!$D$59,$G351='Determinazione classe'!$D$60),IF(COUNTIF(AL$3:AL350,$H351)=0,$H351,""),"")),"")</f>
        <v/>
      </c>
      <c r="AR351">
        <f t="shared" si="113"/>
        <v>349</v>
      </c>
      <c r="AS351" s="375" t="str">
        <f t="shared" si="104"/>
        <v/>
      </c>
      <c r="AT351" s="375" t="str">
        <f t="shared" si="105"/>
        <v/>
      </c>
      <c r="AU351" s="375" t="str">
        <f t="shared" si="106"/>
        <v/>
      </c>
      <c r="AV351" s="375" t="str">
        <f t="shared" si="107"/>
        <v/>
      </c>
      <c r="AW351" s="375" t="str">
        <f t="shared" si="108"/>
        <v/>
      </c>
      <c r="AX351" s="375" t="str">
        <f t="shared" si="109"/>
        <v/>
      </c>
      <c r="AY351" s="375" t="str">
        <f t="shared" si="110"/>
        <v/>
      </c>
      <c r="BC351" t="str">
        <f>IF(BK351&lt;&gt;"",MAX(BC$3:BC350)+1,"")</f>
        <v/>
      </c>
      <c r="BD351" t="str">
        <f>IF(BL351&lt;&gt;"",MAX(BD$3:BD350)+1,"")</f>
        <v/>
      </c>
      <c r="BE351" t="str">
        <f>IF(BM351&lt;&gt;"",MAX(BE$3:BE350)+1,"")</f>
        <v/>
      </c>
      <c r="BF351" t="str">
        <f>IF(BN351&lt;&gt;"",MAX(BF$3:BF350)+1,"")</f>
        <v/>
      </c>
      <c r="BG351" t="str">
        <f>IF(BO351&lt;&gt;"",MAX(BG$3:BG350)+1,"")</f>
        <v/>
      </c>
      <c r="BH351" t="str">
        <f>IF(BP351&lt;&gt;"",MAX(BH$3:BH350)+1,"")</f>
        <v/>
      </c>
      <c r="BI351" t="str">
        <f>IF(BQ351&lt;&gt;"",MAX(BI$3:BI350)+1,"")</f>
        <v/>
      </c>
      <c r="BK351" t="str">
        <f>IF(B351&lt;&gt;"",IF(COUNTIF(BK$3:BK350,B351)&gt;0,"",B351),"")</f>
        <v/>
      </c>
      <c r="BL351" t="str">
        <f>IF(C351&lt;&gt;"",IF(COUNTIF(BL$3:BL350,C351)&gt;0,"",C351),"")</f>
        <v/>
      </c>
      <c r="BM351" t="str">
        <f>IF(D351&lt;&gt;"",IF(COUNTIF(BM$3:BM350,D351)&gt;0,"",D351),"")</f>
        <v/>
      </c>
      <c r="BN351" t="str">
        <f>IF(E351&lt;&gt;"",IF(COUNTIF(BN$3:BN350,E351)&gt;0,"",E351),"")</f>
        <v/>
      </c>
      <c r="BO351" t="str">
        <f>IF(F351&lt;&gt;"",IF(COUNTIF(BO$3:BO350,F351)&gt;0,"",F351),"")</f>
        <v/>
      </c>
      <c r="BP351" t="str">
        <f>IF(G351&lt;&gt;"",IF(COUNTIF(BP$3:BP350,G351)&gt;0,"",G351),"")</f>
        <v/>
      </c>
      <c r="BQ351" t="str">
        <f>IF(H351&lt;&gt;"",IF(COUNTIF(BQ$3:BQ350,H351)&gt;0,"",H351),"")</f>
        <v/>
      </c>
    </row>
    <row r="352" spans="1:69" x14ac:dyDescent="0.2">
      <c r="A352" s="342" t="str">
        <f t="shared" si="114"/>
        <v/>
      </c>
      <c r="B352" s="345"/>
      <c r="C352" s="345"/>
      <c r="D352" s="345"/>
      <c r="E352" s="345"/>
      <c r="F352" s="345"/>
      <c r="G352" s="345"/>
      <c r="H352" s="345"/>
      <c r="I352" s="533"/>
      <c r="J352" s="516"/>
      <c r="K352" s="516"/>
      <c r="L352" s="531"/>
      <c r="M352" s="534"/>
      <c r="O352">
        <f t="shared" si="111"/>
        <v>350</v>
      </c>
      <c r="P352" s="375" t="str">
        <f t="shared" si="112"/>
        <v/>
      </c>
      <c r="Q352" s="375" t="str">
        <f t="shared" si="98"/>
        <v/>
      </c>
      <c r="R352" s="375" t="str">
        <f t="shared" si="99"/>
        <v/>
      </c>
      <c r="S352" s="375" t="str">
        <f t="shared" si="100"/>
        <v/>
      </c>
      <c r="T352" s="375" t="str">
        <f t="shared" si="101"/>
        <v/>
      </c>
      <c r="U352" s="375" t="str">
        <f t="shared" si="102"/>
        <v/>
      </c>
      <c r="V352" s="375" t="str">
        <f t="shared" si="103"/>
        <v/>
      </c>
      <c r="X352" t="str">
        <f>IF(AF352&lt;&gt;"",MAX(X$3:X351)+1,"")</f>
        <v/>
      </c>
      <c r="Y352" t="str">
        <f>IF(AG352&lt;&gt;"",MAX(Y$3:Y351)+1,"")</f>
        <v/>
      </c>
      <c r="Z352" t="str">
        <f>IF(AH352&lt;&gt;"",MAX(Z$3:Z351)+1,"")</f>
        <v/>
      </c>
      <c r="AA352" t="str">
        <f>IF(AI352&lt;&gt;"",MAX(AA$3:AA351)+1,"")</f>
        <v/>
      </c>
      <c r="AB352" t="str">
        <f>IF(AJ352&lt;&gt;"",MAX(AB$3:AB351)+1,"")</f>
        <v/>
      </c>
      <c r="AC352" t="str">
        <f>IF(AK352&lt;&gt;"",MAX(AC$3:AC351)+1,"")</f>
        <v/>
      </c>
      <c r="AD352" t="str">
        <f>IF(AL352&lt;&gt;"",MAX(AD$3:AD351)+1,"")</f>
        <v/>
      </c>
      <c r="AF352" t="str">
        <f>IF(B352="","",IF(COUNTIF(AF$3:$AI351,B352)=0,B352,""))</f>
        <v/>
      </c>
      <c r="AG352" t="str">
        <f>IF(C352&lt;&gt;"",IF(B352="","",IF($B352='Determinazione classe'!$D$55,IF(COUNTIF(AG$3:$AG351,$C352)=0,$C352,""),"")),"")</f>
        <v/>
      </c>
      <c r="AH352" t="str">
        <f>IF(D352&lt;&gt;"",IF(B352="","",IF(AND($B352='Determinazione classe'!$D$55,$C352='Determinazione classe'!$D$56),IF(COUNTIF(AH$3:AH351,$D352)=0,$D352,""),"")),"")</f>
        <v/>
      </c>
      <c r="AI352" t="str">
        <f>IF(E352&lt;&gt;"",IF(B352="","",IF(AND($B352='Determinazione classe'!$D$55,$C352='Determinazione classe'!$D$56,$D352='Determinazione classe'!$D$57),IF(COUNTIF(AI$3:AI351,$E352)=0,$E352,""),"")),"")</f>
        <v/>
      </c>
      <c r="AJ352" t="str">
        <f>IF(F352&lt;&gt;"",IF(B352="","",IF(AND($B352='Determinazione classe'!$D$55,$C352='Determinazione classe'!$D$56,$D352='Determinazione classe'!$D$57,$E352='Determinazione classe'!$D$58),IF(COUNTIF(AJ$3:AJ351,$F352)=0,$F352,""),"")),"")</f>
        <v/>
      </c>
      <c r="AK352" t="str">
        <f>IF(G352&lt;&gt;"",IF(B352="","",IF(AND($B352='Determinazione classe'!$D$55,$C352='Determinazione classe'!$D$56,$D352='Determinazione classe'!$D$57,$E352='Determinazione classe'!$D$58,$F352='Determinazione classe'!$D$59),IF(COUNTIF(AK$3:AK351,$G352)=0,$G352,""),"")),"")</f>
        <v/>
      </c>
      <c r="AL352" t="str">
        <f>IF(H352&lt;&gt;"",IF(B352="","",IF(AND($B352='Determinazione classe'!$D$55,$C352='Determinazione classe'!$D$56,$D352='Determinazione classe'!$D$57,$E352='Determinazione classe'!$D$58,$F352='Determinazione classe'!$D$59,$G352='Determinazione classe'!$D$60),IF(COUNTIF(AL$3:AL351,$H352)=0,$H352,""),"")),"")</f>
        <v/>
      </c>
      <c r="AR352">
        <f t="shared" si="113"/>
        <v>350</v>
      </c>
      <c r="AS352" s="375" t="str">
        <f t="shared" si="104"/>
        <v/>
      </c>
      <c r="AT352" s="375" t="str">
        <f t="shared" si="105"/>
        <v/>
      </c>
      <c r="AU352" s="375" t="str">
        <f t="shared" si="106"/>
        <v/>
      </c>
      <c r="AV352" s="375" t="str">
        <f t="shared" si="107"/>
        <v/>
      </c>
      <c r="AW352" s="375" t="str">
        <f t="shared" si="108"/>
        <v/>
      </c>
      <c r="AX352" s="375" t="str">
        <f t="shared" si="109"/>
        <v/>
      </c>
      <c r="AY352" s="375" t="str">
        <f t="shared" si="110"/>
        <v/>
      </c>
      <c r="BC352" t="str">
        <f>IF(BK352&lt;&gt;"",MAX(BC$3:BC351)+1,"")</f>
        <v/>
      </c>
      <c r="BD352" t="str">
        <f>IF(BL352&lt;&gt;"",MAX(BD$3:BD351)+1,"")</f>
        <v/>
      </c>
      <c r="BE352" t="str">
        <f>IF(BM352&lt;&gt;"",MAX(BE$3:BE351)+1,"")</f>
        <v/>
      </c>
      <c r="BF352" t="str">
        <f>IF(BN352&lt;&gt;"",MAX(BF$3:BF351)+1,"")</f>
        <v/>
      </c>
      <c r="BG352" t="str">
        <f>IF(BO352&lt;&gt;"",MAX(BG$3:BG351)+1,"")</f>
        <v/>
      </c>
      <c r="BH352" t="str">
        <f>IF(BP352&lt;&gt;"",MAX(BH$3:BH351)+1,"")</f>
        <v/>
      </c>
      <c r="BI352" t="str">
        <f>IF(BQ352&lt;&gt;"",MAX(BI$3:BI351)+1,"")</f>
        <v/>
      </c>
      <c r="BK352" t="str">
        <f>IF(B352&lt;&gt;"",IF(COUNTIF(BK$3:BK351,B352)&gt;0,"",B352),"")</f>
        <v/>
      </c>
      <c r="BL352" t="str">
        <f>IF(C352&lt;&gt;"",IF(COUNTIF(BL$3:BL351,C352)&gt;0,"",C352),"")</f>
        <v/>
      </c>
      <c r="BM352" t="str">
        <f>IF(D352&lt;&gt;"",IF(COUNTIF(BM$3:BM351,D352)&gt;0,"",D352),"")</f>
        <v/>
      </c>
      <c r="BN352" t="str">
        <f>IF(E352&lt;&gt;"",IF(COUNTIF(BN$3:BN351,E352)&gt;0,"",E352),"")</f>
        <v/>
      </c>
      <c r="BO352" t="str">
        <f>IF(F352&lt;&gt;"",IF(COUNTIF(BO$3:BO351,F352)&gt;0,"",F352),"")</f>
        <v/>
      </c>
      <c r="BP352" t="str">
        <f>IF(G352&lt;&gt;"",IF(COUNTIF(BP$3:BP351,G352)&gt;0,"",G352),"")</f>
        <v/>
      </c>
      <c r="BQ352" t="str">
        <f>IF(H352&lt;&gt;"",IF(COUNTIF(BQ$3:BQ351,H352)&gt;0,"",H352),"")</f>
        <v/>
      </c>
    </row>
    <row r="353" spans="1:69" x14ac:dyDescent="0.2">
      <c r="A353" s="342" t="str">
        <f t="shared" si="114"/>
        <v/>
      </c>
      <c r="B353" s="345"/>
      <c r="C353" s="345"/>
      <c r="D353" s="345"/>
      <c r="E353" s="345"/>
      <c r="F353" s="345"/>
      <c r="G353" s="345"/>
      <c r="H353" s="345"/>
      <c r="I353" s="533"/>
      <c r="J353" s="516"/>
      <c r="K353" s="516"/>
      <c r="L353" s="531"/>
      <c r="M353" s="534"/>
      <c r="O353">
        <f t="shared" si="111"/>
        <v>351</v>
      </c>
      <c r="P353" s="375" t="str">
        <f t="shared" si="112"/>
        <v/>
      </c>
      <c r="Q353" s="375" t="str">
        <f t="shared" si="98"/>
        <v/>
      </c>
      <c r="R353" s="375" t="str">
        <f t="shared" si="99"/>
        <v/>
      </c>
      <c r="S353" s="375" t="str">
        <f t="shared" si="100"/>
        <v/>
      </c>
      <c r="T353" s="375" t="str">
        <f t="shared" si="101"/>
        <v/>
      </c>
      <c r="U353" s="375" t="str">
        <f t="shared" si="102"/>
        <v/>
      </c>
      <c r="V353" s="375" t="str">
        <f t="shared" si="103"/>
        <v/>
      </c>
      <c r="X353" t="str">
        <f>IF(AF353&lt;&gt;"",MAX(X$3:X352)+1,"")</f>
        <v/>
      </c>
      <c r="Y353" t="str">
        <f>IF(AG353&lt;&gt;"",MAX(Y$3:Y352)+1,"")</f>
        <v/>
      </c>
      <c r="Z353" t="str">
        <f>IF(AH353&lt;&gt;"",MAX(Z$3:Z352)+1,"")</f>
        <v/>
      </c>
      <c r="AA353" t="str">
        <f>IF(AI353&lt;&gt;"",MAX(AA$3:AA352)+1,"")</f>
        <v/>
      </c>
      <c r="AB353" t="str">
        <f>IF(AJ353&lt;&gt;"",MAX(AB$3:AB352)+1,"")</f>
        <v/>
      </c>
      <c r="AC353" t="str">
        <f>IF(AK353&lt;&gt;"",MAX(AC$3:AC352)+1,"")</f>
        <v/>
      </c>
      <c r="AD353" t="str">
        <f>IF(AL353&lt;&gt;"",MAX(AD$3:AD352)+1,"")</f>
        <v/>
      </c>
      <c r="AF353" t="str">
        <f>IF(B353="","",IF(COUNTIF(AF$3:$AI352,B353)=0,B353,""))</f>
        <v/>
      </c>
      <c r="AG353" t="str">
        <f>IF(C353&lt;&gt;"",IF(B353="","",IF($B353='Determinazione classe'!$D$55,IF(COUNTIF(AG$3:$AG352,$C353)=0,$C353,""),"")),"")</f>
        <v/>
      </c>
      <c r="AH353" t="str">
        <f>IF(D353&lt;&gt;"",IF(B353="","",IF(AND($B353='Determinazione classe'!$D$55,$C353='Determinazione classe'!$D$56),IF(COUNTIF(AH$3:AH352,$D353)=0,$D353,""),"")),"")</f>
        <v/>
      </c>
      <c r="AI353" t="str">
        <f>IF(E353&lt;&gt;"",IF(B353="","",IF(AND($B353='Determinazione classe'!$D$55,$C353='Determinazione classe'!$D$56,$D353='Determinazione classe'!$D$57),IF(COUNTIF(AI$3:AI352,$E353)=0,$E353,""),"")),"")</f>
        <v/>
      </c>
      <c r="AJ353" t="str">
        <f>IF(F353&lt;&gt;"",IF(B353="","",IF(AND($B353='Determinazione classe'!$D$55,$C353='Determinazione classe'!$D$56,$D353='Determinazione classe'!$D$57,$E353='Determinazione classe'!$D$58),IF(COUNTIF(AJ$3:AJ352,$F353)=0,$F353,""),"")),"")</f>
        <v/>
      </c>
      <c r="AK353" t="str">
        <f>IF(G353&lt;&gt;"",IF(B353="","",IF(AND($B353='Determinazione classe'!$D$55,$C353='Determinazione classe'!$D$56,$D353='Determinazione classe'!$D$57,$E353='Determinazione classe'!$D$58,$F353='Determinazione classe'!$D$59),IF(COUNTIF(AK$3:AK352,$G353)=0,$G353,""),"")),"")</f>
        <v/>
      </c>
      <c r="AL353" t="str">
        <f>IF(H353&lt;&gt;"",IF(B353="","",IF(AND($B353='Determinazione classe'!$D$55,$C353='Determinazione classe'!$D$56,$D353='Determinazione classe'!$D$57,$E353='Determinazione classe'!$D$58,$F353='Determinazione classe'!$D$59,$G353='Determinazione classe'!$D$60),IF(COUNTIF(AL$3:AL352,$H353)=0,$H353,""),"")),"")</f>
        <v/>
      </c>
      <c r="AR353">
        <f t="shared" si="113"/>
        <v>351</v>
      </c>
      <c r="AS353" s="375" t="str">
        <f t="shared" si="104"/>
        <v/>
      </c>
      <c r="AT353" s="375" t="str">
        <f t="shared" si="105"/>
        <v/>
      </c>
      <c r="AU353" s="375" t="str">
        <f t="shared" si="106"/>
        <v/>
      </c>
      <c r="AV353" s="375" t="str">
        <f t="shared" si="107"/>
        <v/>
      </c>
      <c r="AW353" s="375" t="str">
        <f t="shared" si="108"/>
        <v/>
      </c>
      <c r="AX353" s="375" t="str">
        <f t="shared" si="109"/>
        <v/>
      </c>
      <c r="AY353" s="375" t="str">
        <f t="shared" si="110"/>
        <v/>
      </c>
      <c r="BC353" t="str">
        <f>IF(BK353&lt;&gt;"",MAX(BC$3:BC352)+1,"")</f>
        <v/>
      </c>
      <c r="BD353" t="str">
        <f>IF(BL353&lt;&gt;"",MAX(BD$3:BD352)+1,"")</f>
        <v/>
      </c>
      <c r="BE353" t="str">
        <f>IF(BM353&lt;&gt;"",MAX(BE$3:BE352)+1,"")</f>
        <v/>
      </c>
      <c r="BF353" t="str">
        <f>IF(BN353&lt;&gt;"",MAX(BF$3:BF352)+1,"")</f>
        <v/>
      </c>
      <c r="BG353" t="str">
        <f>IF(BO353&lt;&gt;"",MAX(BG$3:BG352)+1,"")</f>
        <v/>
      </c>
      <c r="BH353" t="str">
        <f>IF(BP353&lt;&gt;"",MAX(BH$3:BH352)+1,"")</f>
        <v/>
      </c>
      <c r="BI353" t="str">
        <f>IF(BQ353&lt;&gt;"",MAX(BI$3:BI352)+1,"")</f>
        <v/>
      </c>
      <c r="BK353" t="str">
        <f>IF(B353&lt;&gt;"",IF(COUNTIF(BK$3:BK352,B353)&gt;0,"",B353),"")</f>
        <v/>
      </c>
      <c r="BL353" t="str">
        <f>IF(C353&lt;&gt;"",IF(COUNTIF(BL$3:BL352,C353)&gt;0,"",C353),"")</f>
        <v/>
      </c>
      <c r="BM353" t="str">
        <f>IF(D353&lt;&gt;"",IF(COUNTIF(BM$3:BM352,D353)&gt;0,"",D353),"")</f>
        <v/>
      </c>
      <c r="BN353" t="str">
        <f>IF(E353&lt;&gt;"",IF(COUNTIF(BN$3:BN352,E353)&gt;0,"",E353),"")</f>
        <v/>
      </c>
      <c r="BO353" t="str">
        <f>IF(F353&lt;&gt;"",IF(COUNTIF(BO$3:BO352,F353)&gt;0,"",F353),"")</f>
        <v/>
      </c>
      <c r="BP353" t="str">
        <f>IF(G353&lt;&gt;"",IF(COUNTIF(BP$3:BP352,G353)&gt;0,"",G353),"")</f>
        <v/>
      </c>
      <c r="BQ353" t="str">
        <f>IF(H353&lt;&gt;"",IF(COUNTIF(BQ$3:BQ352,H353)&gt;0,"",H353),"")</f>
        <v/>
      </c>
    </row>
    <row r="354" spans="1:69" x14ac:dyDescent="0.2">
      <c r="A354" s="342" t="str">
        <f t="shared" si="114"/>
        <v/>
      </c>
      <c r="B354" s="345"/>
      <c r="C354" s="345"/>
      <c r="D354" s="345"/>
      <c r="E354" s="345"/>
      <c r="F354" s="345"/>
      <c r="G354" s="345"/>
      <c r="H354" s="345"/>
      <c r="I354" s="533"/>
      <c r="J354" s="516"/>
      <c r="K354" s="516"/>
      <c r="L354" s="531"/>
      <c r="M354" s="534"/>
      <c r="O354">
        <f t="shared" si="111"/>
        <v>352</v>
      </c>
      <c r="P354" s="375" t="str">
        <f t="shared" si="112"/>
        <v/>
      </c>
      <c r="Q354" s="375" t="str">
        <f t="shared" si="98"/>
        <v/>
      </c>
      <c r="R354" s="375" t="str">
        <f t="shared" si="99"/>
        <v/>
      </c>
      <c r="S354" s="375" t="str">
        <f t="shared" si="100"/>
        <v/>
      </c>
      <c r="T354" s="375" t="str">
        <f t="shared" si="101"/>
        <v/>
      </c>
      <c r="U354" s="375" t="str">
        <f t="shared" si="102"/>
        <v/>
      </c>
      <c r="V354" s="375" t="str">
        <f t="shared" si="103"/>
        <v/>
      </c>
      <c r="X354" t="str">
        <f>IF(AF354&lt;&gt;"",MAX(X$3:X353)+1,"")</f>
        <v/>
      </c>
      <c r="Y354" t="str">
        <f>IF(AG354&lt;&gt;"",MAX(Y$3:Y353)+1,"")</f>
        <v/>
      </c>
      <c r="Z354" t="str">
        <f>IF(AH354&lt;&gt;"",MAX(Z$3:Z353)+1,"")</f>
        <v/>
      </c>
      <c r="AA354" t="str">
        <f>IF(AI354&lt;&gt;"",MAX(AA$3:AA353)+1,"")</f>
        <v/>
      </c>
      <c r="AB354" t="str">
        <f>IF(AJ354&lt;&gt;"",MAX(AB$3:AB353)+1,"")</f>
        <v/>
      </c>
      <c r="AC354" t="str">
        <f>IF(AK354&lt;&gt;"",MAX(AC$3:AC353)+1,"")</f>
        <v/>
      </c>
      <c r="AD354" t="str">
        <f>IF(AL354&lt;&gt;"",MAX(AD$3:AD353)+1,"")</f>
        <v/>
      </c>
      <c r="AF354" t="str">
        <f>IF(B354="","",IF(COUNTIF(AF$3:$AI353,B354)=0,B354,""))</f>
        <v/>
      </c>
      <c r="AG354" t="str">
        <f>IF(C354&lt;&gt;"",IF(B354="","",IF($B354='Determinazione classe'!$D$55,IF(COUNTIF(AG$3:$AG353,$C354)=0,$C354,""),"")),"")</f>
        <v/>
      </c>
      <c r="AH354" t="str">
        <f>IF(D354&lt;&gt;"",IF(B354="","",IF(AND($B354='Determinazione classe'!$D$55,$C354='Determinazione classe'!$D$56),IF(COUNTIF(AH$3:AH353,$D354)=0,$D354,""),"")),"")</f>
        <v/>
      </c>
      <c r="AI354" t="str">
        <f>IF(E354&lt;&gt;"",IF(B354="","",IF(AND($B354='Determinazione classe'!$D$55,$C354='Determinazione classe'!$D$56,$D354='Determinazione classe'!$D$57),IF(COUNTIF(AI$3:AI353,$E354)=0,$E354,""),"")),"")</f>
        <v/>
      </c>
      <c r="AJ354" t="str">
        <f>IF(F354&lt;&gt;"",IF(B354="","",IF(AND($B354='Determinazione classe'!$D$55,$C354='Determinazione classe'!$D$56,$D354='Determinazione classe'!$D$57,$E354='Determinazione classe'!$D$58),IF(COUNTIF(AJ$3:AJ353,$F354)=0,$F354,""),"")),"")</f>
        <v/>
      </c>
      <c r="AK354" t="str">
        <f>IF(G354&lt;&gt;"",IF(B354="","",IF(AND($B354='Determinazione classe'!$D$55,$C354='Determinazione classe'!$D$56,$D354='Determinazione classe'!$D$57,$E354='Determinazione classe'!$D$58,$F354='Determinazione classe'!$D$59),IF(COUNTIF(AK$3:AK353,$G354)=0,$G354,""),"")),"")</f>
        <v/>
      </c>
      <c r="AL354" t="str">
        <f>IF(H354&lt;&gt;"",IF(B354="","",IF(AND($B354='Determinazione classe'!$D$55,$C354='Determinazione classe'!$D$56,$D354='Determinazione classe'!$D$57,$E354='Determinazione classe'!$D$58,$F354='Determinazione classe'!$D$59,$G354='Determinazione classe'!$D$60),IF(COUNTIF(AL$3:AL353,$H354)=0,$H354,""),"")),"")</f>
        <v/>
      </c>
      <c r="AR354">
        <f t="shared" si="113"/>
        <v>352</v>
      </c>
      <c r="AS354" s="375" t="str">
        <f t="shared" si="104"/>
        <v/>
      </c>
      <c r="AT354" s="375" t="str">
        <f t="shared" si="105"/>
        <v/>
      </c>
      <c r="AU354" s="375" t="str">
        <f t="shared" si="106"/>
        <v/>
      </c>
      <c r="AV354" s="375" t="str">
        <f t="shared" si="107"/>
        <v/>
      </c>
      <c r="AW354" s="375" t="str">
        <f t="shared" si="108"/>
        <v/>
      </c>
      <c r="AX354" s="375" t="str">
        <f t="shared" si="109"/>
        <v/>
      </c>
      <c r="AY354" s="375" t="str">
        <f t="shared" si="110"/>
        <v/>
      </c>
      <c r="BC354" t="str">
        <f>IF(BK354&lt;&gt;"",MAX(BC$3:BC353)+1,"")</f>
        <v/>
      </c>
      <c r="BD354" t="str">
        <f>IF(BL354&lt;&gt;"",MAX(BD$3:BD353)+1,"")</f>
        <v/>
      </c>
      <c r="BE354" t="str">
        <f>IF(BM354&lt;&gt;"",MAX(BE$3:BE353)+1,"")</f>
        <v/>
      </c>
      <c r="BF354" t="str">
        <f>IF(BN354&lt;&gt;"",MAX(BF$3:BF353)+1,"")</f>
        <v/>
      </c>
      <c r="BG354" t="str">
        <f>IF(BO354&lt;&gt;"",MAX(BG$3:BG353)+1,"")</f>
        <v/>
      </c>
      <c r="BH354" t="str">
        <f>IF(BP354&lt;&gt;"",MAX(BH$3:BH353)+1,"")</f>
        <v/>
      </c>
      <c r="BI354" t="str">
        <f>IF(BQ354&lt;&gt;"",MAX(BI$3:BI353)+1,"")</f>
        <v/>
      </c>
      <c r="BK354" t="str">
        <f>IF(B354&lt;&gt;"",IF(COUNTIF(BK$3:BK353,B354)&gt;0,"",B354),"")</f>
        <v/>
      </c>
      <c r="BL354" t="str">
        <f>IF(C354&lt;&gt;"",IF(COUNTIF(BL$3:BL353,C354)&gt;0,"",C354),"")</f>
        <v/>
      </c>
      <c r="BM354" t="str">
        <f>IF(D354&lt;&gt;"",IF(COUNTIF(BM$3:BM353,D354)&gt;0,"",D354),"")</f>
        <v/>
      </c>
      <c r="BN354" t="str">
        <f>IF(E354&lt;&gt;"",IF(COUNTIF(BN$3:BN353,E354)&gt;0,"",E354),"")</f>
        <v/>
      </c>
      <c r="BO354" t="str">
        <f>IF(F354&lt;&gt;"",IF(COUNTIF(BO$3:BO353,F354)&gt;0,"",F354),"")</f>
        <v/>
      </c>
      <c r="BP354" t="str">
        <f>IF(G354&lt;&gt;"",IF(COUNTIF(BP$3:BP353,G354)&gt;0,"",G354),"")</f>
        <v/>
      </c>
      <c r="BQ354" t="str">
        <f>IF(H354&lt;&gt;"",IF(COUNTIF(BQ$3:BQ353,H354)&gt;0,"",H354),"")</f>
        <v/>
      </c>
    </row>
    <row r="355" spans="1:69" x14ac:dyDescent="0.2">
      <c r="A355" s="342" t="str">
        <f t="shared" si="114"/>
        <v/>
      </c>
      <c r="B355" s="345"/>
      <c r="C355" s="345"/>
      <c r="D355" s="345"/>
      <c r="E355" s="345"/>
      <c r="F355" s="345"/>
      <c r="G355" s="345"/>
      <c r="H355" s="345"/>
      <c r="I355" s="533"/>
      <c r="J355" s="516"/>
      <c r="K355" s="516"/>
      <c r="L355" s="531"/>
      <c r="M355" s="534"/>
      <c r="O355">
        <f t="shared" si="111"/>
        <v>353</v>
      </c>
      <c r="P355" s="375" t="str">
        <f t="shared" si="112"/>
        <v/>
      </c>
      <c r="Q355" s="375" t="str">
        <f t="shared" si="98"/>
        <v/>
      </c>
      <c r="R355" s="375" t="str">
        <f t="shared" si="99"/>
        <v/>
      </c>
      <c r="S355" s="375" t="str">
        <f t="shared" si="100"/>
        <v/>
      </c>
      <c r="T355" s="375" t="str">
        <f t="shared" si="101"/>
        <v/>
      </c>
      <c r="U355" s="375" t="str">
        <f t="shared" si="102"/>
        <v/>
      </c>
      <c r="V355" s="375" t="str">
        <f t="shared" si="103"/>
        <v/>
      </c>
      <c r="X355" t="str">
        <f>IF(AF355&lt;&gt;"",MAX(X$3:X354)+1,"")</f>
        <v/>
      </c>
      <c r="Y355" t="str">
        <f>IF(AG355&lt;&gt;"",MAX(Y$3:Y354)+1,"")</f>
        <v/>
      </c>
      <c r="Z355" t="str">
        <f>IF(AH355&lt;&gt;"",MAX(Z$3:Z354)+1,"")</f>
        <v/>
      </c>
      <c r="AA355" t="str">
        <f>IF(AI355&lt;&gt;"",MAX(AA$3:AA354)+1,"")</f>
        <v/>
      </c>
      <c r="AB355" t="str">
        <f>IF(AJ355&lt;&gt;"",MAX(AB$3:AB354)+1,"")</f>
        <v/>
      </c>
      <c r="AC355" t="str">
        <f>IF(AK355&lt;&gt;"",MAX(AC$3:AC354)+1,"")</f>
        <v/>
      </c>
      <c r="AD355" t="str">
        <f>IF(AL355&lt;&gt;"",MAX(AD$3:AD354)+1,"")</f>
        <v/>
      </c>
      <c r="AF355" t="str">
        <f>IF(B355="","",IF(COUNTIF(AF$3:$AI354,B355)=0,B355,""))</f>
        <v/>
      </c>
      <c r="AG355" t="str">
        <f>IF(C355&lt;&gt;"",IF(B355="","",IF($B355='Determinazione classe'!$D$55,IF(COUNTIF(AG$3:$AG354,$C355)=0,$C355,""),"")),"")</f>
        <v/>
      </c>
      <c r="AH355" t="str">
        <f>IF(D355&lt;&gt;"",IF(B355="","",IF(AND($B355='Determinazione classe'!$D$55,$C355='Determinazione classe'!$D$56),IF(COUNTIF(AH$3:AH354,$D355)=0,$D355,""),"")),"")</f>
        <v/>
      </c>
      <c r="AI355" t="str">
        <f>IF(E355&lt;&gt;"",IF(B355="","",IF(AND($B355='Determinazione classe'!$D$55,$C355='Determinazione classe'!$D$56,$D355='Determinazione classe'!$D$57),IF(COUNTIF(AI$3:AI354,$E355)=0,$E355,""),"")),"")</f>
        <v/>
      </c>
      <c r="AJ355" t="str">
        <f>IF(F355&lt;&gt;"",IF(B355="","",IF(AND($B355='Determinazione classe'!$D$55,$C355='Determinazione classe'!$D$56,$D355='Determinazione classe'!$D$57,$E355='Determinazione classe'!$D$58),IF(COUNTIF(AJ$3:AJ354,$F355)=0,$F355,""),"")),"")</f>
        <v/>
      </c>
      <c r="AK355" t="str">
        <f>IF(G355&lt;&gt;"",IF(B355="","",IF(AND($B355='Determinazione classe'!$D$55,$C355='Determinazione classe'!$D$56,$D355='Determinazione classe'!$D$57,$E355='Determinazione classe'!$D$58,$F355='Determinazione classe'!$D$59),IF(COUNTIF(AK$3:AK354,$G355)=0,$G355,""),"")),"")</f>
        <v/>
      </c>
      <c r="AL355" t="str">
        <f>IF(H355&lt;&gt;"",IF(B355="","",IF(AND($B355='Determinazione classe'!$D$55,$C355='Determinazione classe'!$D$56,$D355='Determinazione classe'!$D$57,$E355='Determinazione classe'!$D$58,$F355='Determinazione classe'!$D$59,$G355='Determinazione classe'!$D$60),IF(COUNTIF(AL$3:AL354,$H355)=0,$H355,""),"")),"")</f>
        <v/>
      </c>
      <c r="AR355">
        <f t="shared" si="113"/>
        <v>353</v>
      </c>
      <c r="AS355" s="375" t="str">
        <f t="shared" si="104"/>
        <v/>
      </c>
      <c r="AT355" s="375" t="str">
        <f t="shared" si="105"/>
        <v/>
      </c>
      <c r="AU355" s="375" t="str">
        <f t="shared" si="106"/>
        <v/>
      </c>
      <c r="AV355" s="375" t="str">
        <f t="shared" si="107"/>
        <v/>
      </c>
      <c r="AW355" s="375" t="str">
        <f t="shared" si="108"/>
        <v/>
      </c>
      <c r="AX355" s="375" t="str">
        <f t="shared" si="109"/>
        <v/>
      </c>
      <c r="AY355" s="375" t="str">
        <f t="shared" si="110"/>
        <v/>
      </c>
      <c r="BC355" t="str">
        <f>IF(BK355&lt;&gt;"",MAX(BC$3:BC354)+1,"")</f>
        <v/>
      </c>
      <c r="BD355" t="str">
        <f>IF(BL355&lt;&gt;"",MAX(BD$3:BD354)+1,"")</f>
        <v/>
      </c>
      <c r="BE355" t="str">
        <f>IF(BM355&lt;&gt;"",MAX(BE$3:BE354)+1,"")</f>
        <v/>
      </c>
      <c r="BF355" t="str">
        <f>IF(BN355&lt;&gt;"",MAX(BF$3:BF354)+1,"")</f>
        <v/>
      </c>
      <c r="BG355" t="str">
        <f>IF(BO355&lt;&gt;"",MAX(BG$3:BG354)+1,"")</f>
        <v/>
      </c>
      <c r="BH355" t="str">
        <f>IF(BP355&lt;&gt;"",MAX(BH$3:BH354)+1,"")</f>
        <v/>
      </c>
      <c r="BI355" t="str">
        <f>IF(BQ355&lt;&gt;"",MAX(BI$3:BI354)+1,"")</f>
        <v/>
      </c>
      <c r="BK355" t="str">
        <f>IF(B355&lt;&gt;"",IF(COUNTIF(BK$3:BK354,B355)&gt;0,"",B355),"")</f>
        <v/>
      </c>
      <c r="BL355" t="str">
        <f>IF(C355&lt;&gt;"",IF(COUNTIF(BL$3:BL354,C355)&gt;0,"",C355),"")</f>
        <v/>
      </c>
      <c r="BM355" t="str">
        <f>IF(D355&lt;&gt;"",IF(COUNTIF(BM$3:BM354,D355)&gt;0,"",D355),"")</f>
        <v/>
      </c>
      <c r="BN355" t="str">
        <f>IF(E355&lt;&gt;"",IF(COUNTIF(BN$3:BN354,E355)&gt;0,"",E355),"")</f>
        <v/>
      </c>
      <c r="BO355" t="str">
        <f>IF(F355&lt;&gt;"",IF(COUNTIF(BO$3:BO354,F355)&gt;0,"",F355),"")</f>
        <v/>
      </c>
      <c r="BP355" t="str">
        <f>IF(G355&lt;&gt;"",IF(COUNTIF(BP$3:BP354,G355)&gt;0,"",G355),"")</f>
        <v/>
      </c>
      <c r="BQ355" t="str">
        <f>IF(H355&lt;&gt;"",IF(COUNTIF(BQ$3:BQ354,H355)&gt;0,"",H355),"")</f>
        <v/>
      </c>
    </row>
    <row r="356" spans="1:69" x14ac:dyDescent="0.2">
      <c r="A356" s="342" t="str">
        <f t="shared" si="114"/>
        <v/>
      </c>
      <c r="B356" s="345"/>
      <c r="C356" s="345"/>
      <c r="D356" s="345"/>
      <c r="E356" s="345"/>
      <c r="F356" s="345"/>
      <c r="G356" s="345"/>
      <c r="H356" s="345"/>
      <c r="I356" s="533"/>
      <c r="J356" s="516"/>
      <c r="K356" s="516"/>
      <c r="L356" s="531"/>
      <c r="M356" s="534"/>
      <c r="O356">
        <f t="shared" si="111"/>
        <v>354</v>
      </c>
      <c r="P356" s="375" t="str">
        <f t="shared" si="112"/>
        <v/>
      </c>
      <c r="Q356" s="375" t="str">
        <f t="shared" si="98"/>
        <v/>
      </c>
      <c r="R356" s="375" t="str">
        <f t="shared" si="99"/>
        <v/>
      </c>
      <c r="S356" s="375" t="str">
        <f t="shared" si="100"/>
        <v/>
      </c>
      <c r="T356" s="375" t="str">
        <f t="shared" si="101"/>
        <v/>
      </c>
      <c r="U356" s="375" t="str">
        <f t="shared" si="102"/>
        <v/>
      </c>
      <c r="V356" s="375" t="str">
        <f t="shared" si="103"/>
        <v/>
      </c>
      <c r="X356" t="str">
        <f>IF(AF356&lt;&gt;"",MAX(X$3:X355)+1,"")</f>
        <v/>
      </c>
      <c r="Y356" t="str">
        <f>IF(AG356&lt;&gt;"",MAX(Y$3:Y355)+1,"")</f>
        <v/>
      </c>
      <c r="Z356" t="str">
        <f>IF(AH356&lt;&gt;"",MAX(Z$3:Z355)+1,"")</f>
        <v/>
      </c>
      <c r="AA356" t="str">
        <f>IF(AI356&lt;&gt;"",MAX(AA$3:AA355)+1,"")</f>
        <v/>
      </c>
      <c r="AB356" t="str">
        <f>IF(AJ356&lt;&gt;"",MAX(AB$3:AB355)+1,"")</f>
        <v/>
      </c>
      <c r="AC356" t="str">
        <f>IF(AK356&lt;&gt;"",MAX(AC$3:AC355)+1,"")</f>
        <v/>
      </c>
      <c r="AD356" t="str">
        <f>IF(AL356&lt;&gt;"",MAX(AD$3:AD355)+1,"")</f>
        <v/>
      </c>
      <c r="AF356" t="str">
        <f>IF(B356="","",IF(COUNTIF(AF$3:$AI355,B356)=0,B356,""))</f>
        <v/>
      </c>
      <c r="AG356" t="str">
        <f>IF(C356&lt;&gt;"",IF(B356="","",IF($B356='Determinazione classe'!$D$55,IF(COUNTIF(AG$3:$AG355,$C356)=0,$C356,""),"")),"")</f>
        <v/>
      </c>
      <c r="AH356" t="str">
        <f>IF(D356&lt;&gt;"",IF(B356="","",IF(AND($B356='Determinazione classe'!$D$55,$C356='Determinazione classe'!$D$56),IF(COUNTIF(AH$3:AH355,$D356)=0,$D356,""),"")),"")</f>
        <v/>
      </c>
      <c r="AI356" t="str">
        <f>IF(E356&lt;&gt;"",IF(B356="","",IF(AND($B356='Determinazione classe'!$D$55,$C356='Determinazione classe'!$D$56,$D356='Determinazione classe'!$D$57),IF(COUNTIF(AI$3:AI355,$E356)=0,$E356,""),"")),"")</f>
        <v/>
      </c>
      <c r="AJ356" t="str">
        <f>IF(F356&lt;&gt;"",IF(B356="","",IF(AND($B356='Determinazione classe'!$D$55,$C356='Determinazione classe'!$D$56,$D356='Determinazione classe'!$D$57,$E356='Determinazione classe'!$D$58),IF(COUNTIF(AJ$3:AJ355,$F356)=0,$F356,""),"")),"")</f>
        <v/>
      </c>
      <c r="AK356" t="str">
        <f>IF(G356&lt;&gt;"",IF(B356="","",IF(AND($B356='Determinazione classe'!$D$55,$C356='Determinazione classe'!$D$56,$D356='Determinazione classe'!$D$57,$E356='Determinazione classe'!$D$58,$F356='Determinazione classe'!$D$59),IF(COUNTIF(AK$3:AK355,$G356)=0,$G356,""),"")),"")</f>
        <v/>
      </c>
      <c r="AL356" t="str">
        <f>IF(H356&lt;&gt;"",IF(B356="","",IF(AND($B356='Determinazione classe'!$D$55,$C356='Determinazione classe'!$D$56,$D356='Determinazione classe'!$D$57,$E356='Determinazione classe'!$D$58,$F356='Determinazione classe'!$D$59,$G356='Determinazione classe'!$D$60),IF(COUNTIF(AL$3:AL355,$H356)=0,$H356,""),"")),"")</f>
        <v/>
      </c>
      <c r="AR356">
        <f t="shared" si="113"/>
        <v>354</v>
      </c>
      <c r="AS356" s="375" t="str">
        <f t="shared" si="104"/>
        <v/>
      </c>
      <c r="AT356" s="375" t="str">
        <f t="shared" si="105"/>
        <v/>
      </c>
      <c r="AU356" s="375" t="str">
        <f t="shared" si="106"/>
        <v/>
      </c>
      <c r="AV356" s="375" t="str">
        <f t="shared" si="107"/>
        <v/>
      </c>
      <c r="AW356" s="375" t="str">
        <f t="shared" si="108"/>
        <v/>
      </c>
      <c r="AX356" s="375" t="str">
        <f t="shared" si="109"/>
        <v/>
      </c>
      <c r="AY356" s="375" t="str">
        <f t="shared" si="110"/>
        <v/>
      </c>
      <c r="BC356" t="str">
        <f>IF(BK356&lt;&gt;"",MAX(BC$3:BC355)+1,"")</f>
        <v/>
      </c>
      <c r="BD356" t="str">
        <f>IF(BL356&lt;&gt;"",MAX(BD$3:BD355)+1,"")</f>
        <v/>
      </c>
      <c r="BE356" t="str">
        <f>IF(BM356&lt;&gt;"",MAX(BE$3:BE355)+1,"")</f>
        <v/>
      </c>
      <c r="BF356" t="str">
        <f>IF(BN356&lt;&gt;"",MAX(BF$3:BF355)+1,"")</f>
        <v/>
      </c>
      <c r="BG356" t="str">
        <f>IF(BO356&lt;&gt;"",MAX(BG$3:BG355)+1,"")</f>
        <v/>
      </c>
      <c r="BH356" t="str">
        <f>IF(BP356&lt;&gt;"",MAX(BH$3:BH355)+1,"")</f>
        <v/>
      </c>
      <c r="BI356" t="str">
        <f>IF(BQ356&lt;&gt;"",MAX(BI$3:BI355)+1,"")</f>
        <v/>
      </c>
      <c r="BK356" t="str">
        <f>IF(B356&lt;&gt;"",IF(COUNTIF(BK$3:BK355,B356)&gt;0,"",B356),"")</f>
        <v/>
      </c>
      <c r="BL356" t="str">
        <f>IF(C356&lt;&gt;"",IF(COUNTIF(BL$3:BL355,C356)&gt;0,"",C356),"")</f>
        <v/>
      </c>
      <c r="BM356" t="str">
        <f>IF(D356&lt;&gt;"",IF(COUNTIF(BM$3:BM355,D356)&gt;0,"",D356),"")</f>
        <v/>
      </c>
      <c r="BN356" t="str">
        <f>IF(E356&lt;&gt;"",IF(COUNTIF(BN$3:BN355,E356)&gt;0,"",E356),"")</f>
        <v/>
      </c>
      <c r="BO356" t="str">
        <f>IF(F356&lt;&gt;"",IF(COUNTIF(BO$3:BO355,F356)&gt;0,"",F356),"")</f>
        <v/>
      </c>
      <c r="BP356" t="str">
        <f>IF(G356&lt;&gt;"",IF(COUNTIF(BP$3:BP355,G356)&gt;0,"",G356),"")</f>
        <v/>
      </c>
      <c r="BQ356" t="str">
        <f>IF(H356&lt;&gt;"",IF(COUNTIF(BQ$3:BQ355,H356)&gt;0,"",H356),"")</f>
        <v/>
      </c>
    </row>
    <row r="357" spans="1:69" x14ac:dyDescent="0.2">
      <c r="A357" s="342" t="str">
        <f t="shared" si="114"/>
        <v/>
      </c>
      <c r="B357" s="345"/>
      <c r="C357" s="345"/>
      <c r="D357" s="345"/>
      <c r="E357" s="345"/>
      <c r="F357" s="345"/>
      <c r="G357" s="345"/>
      <c r="H357" s="345"/>
      <c r="I357" s="533"/>
      <c r="J357" s="516"/>
      <c r="K357" s="516"/>
      <c r="L357" s="531"/>
      <c r="M357" s="534"/>
      <c r="O357">
        <f t="shared" si="111"/>
        <v>355</v>
      </c>
      <c r="P357" s="375" t="str">
        <f t="shared" si="112"/>
        <v/>
      </c>
      <c r="Q357" s="375" t="str">
        <f t="shared" si="98"/>
        <v/>
      </c>
      <c r="R357" s="375" t="str">
        <f t="shared" si="99"/>
        <v/>
      </c>
      <c r="S357" s="375" t="str">
        <f t="shared" si="100"/>
        <v/>
      </c>
      <c r="T357" s="375" t="str">
        <f t="shared" si="101"/>
        <v/>
      </c>
      <c r="U357" s="375" t="str">
        <f t="shared" si="102"/>
        <v/>
      </c>
      <c r="V357" s="375" t="str">
        <f t="shared" si="103"/>
        <v/>
      </c>
      <c r="X357" t="str">
        <f>IF(AF357&lt;&gt;"",MAX(X$3:X356)+1,"")</f>
        <v/>
      </c>
      <c r="Y357" t="str">
        <f>IF(AG357&lt;&gt;"",MAX(Y$3:Y356)+1,"")</f>
        <v/>
      </c>
      <c r="Z357" t="str">
        <f>IF(AH357&lt;&gt;"",MAX(Z$3:Z356)+1,"")</f>
        <v/>
      </c>
      <c r="AA357" t="str">
        <f>IF(AI357&lt;&gt;"",MAX(AA$3:AA356)+1,"")</f>
        <v/>
      </c>
      <c r="AB357" t="str">
        <f>IF(AJ357&lt;&gt;"",MAX(AB$3:AB356)+1,"")</f>
        <v/>
      </c>
      <c r="AC357" t="str">
        <f>IF(AK357&lt;&gt;"",MAX(AC$3:AC356)+1,"")</f>
        <v/>
      </c>
      <c r="AD357" t="str">
        <f>IF(AL357&lt;&gt;"",MAX(AD$3:AD356)+1,"")</f>
        <v/>
      </c>
      <c r="AF357" t="str">
        <f>IF(B357="","",IF(COUNTIF(AF$3:$AI356,B357)=0,B357,""))</f>
        <v/>
      </c>
      <c r="AG357" t="str">
        <f>IF(C357&lt;&gt;"",IF(B357="","",IF($B357='Determinazione classe'!$D$55,IF(COUNTIF(AG$3:$AG356,$C357)=0,$C357,""),"")),"")</f>
        <v/>
      </c>
      <c r="AH357" t="str">
        <f>IF(D357&lt;&gt;"",IF(B357="","",IF(AND($B357='Determinazione classe'!$D$55,$C357='Determinazione classe'!$D$56),IF(COUNTIF(AH$3:AH356,$D357)=0,$D357,""),"")),"")</f>
        <v/>
      </c>
      <c r="AI357" t="str">
        <f>IF(E357&lt;&gt;"",IF(B357="","",IF(AND($B357='Determinazione classe'!$D$55,$C357='Determinazione classe'!$D$56,$D357='Determinazione classe'!$D$57),IF(COUNTIF(AI$3:AI356,$E357)=0,$E357,""),"")),"")</f>
        <v/>
      </c>
      <c r="AJ357" t="str">
        <f>IF(F357&lt;&gt;"",IF(B357="","",IF(AND($B357='Determinazione classe'!$D$55,$C357='Determinazione classe'!$D$56,$D357='Determinazione classe'!$D$57,$E357='Determinazione classe'!$D$58),IF(COUNTIF(AJ$3:AJ356,$F357)=0,$F357,""),"")),"")</f>
        <v/>
      </c>
      <c r="AK357" t="str">
        <f>IF(G357&lt;&gt;"",IF(B357="","",IF(AND($B357='Determinazione classe'!$D$55,$C357='Determinazione classe'!$D$56,$D357='Determinazione classe'!$D$57,$E357='Determinazione classe'!$D$58,$F357='Determinazione classe'!$D$59),IF(COUNTIF(AK$3:AK356,$G357)=0,$G357,""),"")),"")</f>
        <v/>
      </c>
      <c r="AL357" t="str">
        <f>IF(H357&lt;&gt;"",IF(B357="","",IF(AND($B357='Determinazione classe'!$D$55,$C357='Determinazione classe'!$D$56,$D357='Determinazione classe'!$D$57,$E357='Determinazione classe'!$D$58,$F357='Determinazione classe'!$D$59,$G357='Determinazione classe'!$D$60),IF(COUNTIF(AL$3:AL356,$H357)=0,$H357,""),"")),"")</f>
        <v/>
      </c>
      <c r="AR357">
        <f t="shared" si="113"/>
        <v>355</v>
      </c>
      <c r="AS357" s="375" t="str">
        <f t="shared" si="104"/>
        <v/>
      </c>
      <c r="AT357" s="375" t="str">
        <f t="shared" si="105"/>
        <v/>
      </c>
      <c r="AU357" s="375" t="str">
        <f t="shared" si="106"/>
        <v/>
      </c>
      <c r="AV357" s="375" t="str">
        <f t="shared" si="107"/>
        <v/>
      </c>
      <c r="AW357" s="375" t="str">
        <f t="shared" si="108"/>
        <v/>
      </c>
      <c r="AX357" s="375" t="str">
        <f t="shared" si="109"/>
        <v/>
      </c>
      <c r="AY357" s="375" t="str">
        <f t="shared" si="110"/>
        <v/>
      </c>
      <c r="BC357" t="str">
        <f>IF(BK357&lt;&gt;"",MAX(BC$3:BC356)+1,"")</f>
        <v/>
      </c>
      <c r="BD357" t="str">
        <f>IF(BL357&lt;&gt;"",MAX(BD$3:BD356)+1,"")</f>
        <v/>
      </c>
      <c r="BE357" t="str">
        <f>IF(BM357&lt;&gt;"",MAX(BE$3:BE356)+1,"")</f>
        <v/>
      </c>
      <c r="BF357" t="str">
        <f>IF(BN357&lt;&gt;"",MAX(BF$3:BF356)+1,"")</f>
        <v/>
      </c>
      <c r="BG357" t="str">
        <f>IF(BO357&lt;&gt;"",MAX(BG$3:BG356)+1,"")</f>
        <v/>
      </c>
      <c r="BH357" t="str">
        <f>IF(BP357&lt;&gt;"",MAX(BH$3:BH356)+1,"")</f>
        <v/>
      </c>
      <c r="BI357" t="str">
        <f>IF(BQ357&lt;&gt;"",MAX(BI$3:BI356)+1,"")</f>
        <v/>
      </c>
      <c r="BK357" t="str">
        <f>IF(B357&lt;&gt;"",IF(COUNTIF(BK$3:BK356,B357)&gt;0,"",B357),"")</f>
        <v/>
      </c>
      <c r="BL357" t="str">
        <f>IF(C357&lt;&gt;"",IF(COUNTIF(BL$3:BL356,C357)&gt;0,"",C357),"")</f>
        <v/>
      </c>
      <c r="BM357" t="str">
        <f>IF(D357&lt;&gt;"",IF(COUNTIF(BM$3:BM356,D357)&gt;0,"",D357),"")</f>
        <v/>
      </c>
      <c r="BN357" t="str">
        <f>IF(E357&lt;&gt;"",IF(COUNTIF(BN$3:BN356,E357)&gt;0,"",E357),"")</f>
        <v/>
      </c>
      <c r="BO357" t="str">
        <f>IF(F357&lt;&gt;"",IF(COUNTIF(BO$3:BO356,F357)&gt;0,"",F357),"")</f>
        <v/>
      </c>
      <c r="BP357" t="str">
        <f>IF(G357&lt;&gt;"",IF(COUNTIF(BP$3:BP356,G357)&gt;0,"",G357),"")</f>
        <v/>
      </c>
      <c r="BQ357" t="str">
        <f>IF(H357&lt;&gt;"",IF(COUNTIF(BQ$3:BQ356,H357)&gt;0,"",H357),"")</f>
        <v/>
      </c>
    </row>
    <row r="358" spans="1:69" x14ac:dyDescent="0.2">
      <c r="A358" s="342" t="str">
        <f t="shared" si="114"/>
        <v/>
      </c>
      <c r="B358" s="345"/>
      <c r="C358" s="345"/>
      <c r="D358" s="345"/>
      <c r="E358" s="345"/>
      <c r="F358" s="345"/>
      <c r="G358" s="345"/>
      <c r="H358" s="345"/>
      <c r="I358" s="533"/>
      <c r="J358" s="516"/>
      <c r="K358" s="516"/>
      <c r="L358" s="531"/>
      <c r="M358" s="534"/>
      <c r="O358">
        <f t="shared" si="111"/>
        <v>356</v>
      </c>
      <c r="P358" s="375" t="str">
        <f t="shared" si="112"/>
        <v/>
      </c>
      <c r="Q358" s="375" t="str">
        <f t="shared" si="98"/>
        <v/>
      </c>
      <c r="R358" s="375" t="str">
        <f t="shared" si="99"/>
        <v/>
      </c>
      <c r="S358" s="375" t="str">
        <f t="shared" si="100"/>
        <v/>
      </c>
      <c r="T358" s="375" t="str">
        <f t="shared" si="101"/>
        <v/>
      </c>
      <c r="U358" s="375" t="str">
        <f t="shared" si="102"/>
        <v/>
      </c>
      <c r="V358" s="375" t="str">
        <f t="shared" si="103"/>
        <v/>
      </c>
      <c r="X358" t="str">
        <f>IF(AF358&lt;&gt;"",MAX(X$3:X357)+1,"")</f>
        <v/>
      </c>
      <c r="Y358" t="str">
        <f>IF(AG358&lt;&gt;"",MAX(Y$3:Y357)+1,"")</f>
        <v/>
      </c>
      <c r="Z358" t="str">
        <f>IF(AH358&lt;&gt;"",MAX(Z$3:Z357)+1,"")</f>
        <v/>
      </c>
      <c r="AA358" t="str">
        <f>IF(AI358&lt;&gt;"",MAX(AA$3:AA357)+1,"")</f>
        <v/>
      </c>
      <c r="AB358" t="str">
        <f>IF(AJ358&lt;&gt;"",MAX(AB$3:AB357)+1,"")</f>
        <v/>
      </c>
      <c r="AC358" t="str">
        <f>IF(AK358&lt;&gt;"",MAX(AC$3:AC357)+1,"")</f>
        <v/>
      </c>
      <c r="AD358" t="str">
        <f>IF(AL358&lt;&gt;"",MAX(AD$3:AD357)+1,"")</f>
        <v/>
      </c>
      <c r="AF358" t="str">
        <f>IF(B358="","",IF(COUNTIF(AF$3:$AI357,B358)=0,B358,""))</f>
        <v/>
      </c>
      <c r="AG358" t="str">
        <f>IF(C358&lt;&gt;"",IF(B358="","",IF($B358='Determinazione classe'!$D$55,IF(COUNTIF(AG$3:$AG357,$C358)=0,$C358,""),"")),"")</f>
        <v/>
      </c>
      <c r="AH358" t="str">
        <f>IF(D358&lt;&gt;"",IF(B358="","",IF(AND($B358='Determinazione classe'!$D$55,$C358='Determinazione classe'!$D$56),IF(COUNTIF(AH$3:AH357,$D358)=0,$D358,""),"")),"")</f>
        <v/>
      </c>
      <c r="AI358" t="str">
        <f>IF(E358&lt;&gt;"",IF(B358="","",IF(AND($B358='Determinazione classe'!$D$55,$C358='Determinazione classe'!$D$56,$D358='Determinazione classe'!$D$57),IF(COUNTIF(AI$3:AI357,$E358)=0,$E358,""),"")),"")</f>
        <v/>
      </c>
      <c r="AJ358" t="str">
        <f>IF(F358&lt;&gt;"",IF(B358="","",IF(AND($B358='Determinazione classe'!$D$55,$C358='Determinazione classe'!$D$56,$D358='Determinazione classe'!$D$57,$E358='Determinazione classe'!$D$58),IF(COUNTIF(AJ$3:AJ357,$F358)=0,$F358,""),"")),"")</f>
        <v/>
      </c>
      <c r="AK358" t="str">
        <f>IF(G358&lt;&gt;"",IF(B358="","",IF(AND($B358='Determinazione classe'!$D$55,$C358='Determinazione classe'!$D$56,$D358='Determinazione classe'!$D$57,$E358='Determinazione classe'!$D$58,$F358='Determinazione classe'!$D$59),IF(COUNTIF(AK$3:AK357,$G358)=0,$G358,""),"")),"")</f>
        <v/>
      </c>
      <c r="AL358" t="str">
        <f>IF(H358&lt;&gt;"",IF(B358="","",IF(AND($B358='Determinazione classe'!$D$55,$C358='Determinazione classe'!$D$56,$D358='Determinazione classe'!$D$57,$E358='Determinazione classe'!$D$58,$F358='Determinazione classe'!$D$59,$G358='Determinazione classe'!$D$60),IF(COUNTIF(AL$3:AL357,$H358)=0,$H358,""),"")),"")</f>
        <v/>
      </c>
      <c r="AR358">
        <f t="shared" si="113"/>
        <v>356</v>
      </c>
      <c r="AS358" s="375" t="str">
        <f t="shared" si="104"/>
        <v/>
      </c>
      <c r="AT358" s="375" t="str">
        <f t="shared" si="105"/>
        <v/>
      </c>
      <c r="AU358" s="375" t="str">
        <f t="shared" si="106"/>
        <v/>
      </c>
      <c r="AV358" s="375" t="str">
        <f t="shared" si="107"/>
        <v/>
      </c>
      <c r="AW358" s="375" t="str">
        <f t="shared" si="108"/>
        <v/>
      </c>
      <c r="AX358" s="375" t="str">
        <f t="shared" si="109"/>
        <v/>
      </c>
      <c r="AY358" s="375" t="str">
        <f t="shared" si="110"/>
        <v/>
      </c>
      <c r="BC358" t="str">
        <f>IF(BK358&lt;&gt;"",MAX(BC$3:BC357)+1,"")</f>
        <v/>
      </c>
      <c r="BD358" t="str">
        <f>IF(BL358&lt;&gt;"",MAX(BD$3:BD357)+1,"")</f>
        <v/>
      </c>
      <c r="BE358" t="str">
        <f>IF(BM358&lt;&gt;"",MAX(BE$3:BE357)+1,"")</f>
        <v/>
      </c>
      <c r="BF358" t="str">
        <f>IF(BN358&lt;&gt;"",MAX(BF$3:BF357)+1,"")</f>
        <v/>
      </c>
      <c r="BG358" t="str">
        <f>IF(BO358&lt;&gt;"",MAX(BG$3:BG357)+1,"")</f>
        <v/>
      </c>
      <c r="BH358" t="str">
        <f>IF(BP358&lt;&gt;"",MAX(BH$3:BH357)+1,"")</f>
        <v/>
      </c>
      <c r="BI358" t="str">
        <f>IF(BQ358&lt;&gt;"",MAX(BI$3:BI357)+1,"")</f>
        <v/>
      </c>
      <c r="BK358" t="str">
        <f>IF(B358&lt;&gt;"",IF(COUNTIF(BK$3:BK357,B358)&gt;0,"",B358),"")</f>
        <v/>
      </c>
      <c r="BL358" t="str">
        <f>IF(C358&lt;&gt;"",IF(COUNTIF(BL$3:BL357,C358)&gt;0,"",C358),"")</f>
        <v/>
      </c>
      <c r="BM358" t="str">
        <f>IF(D358&lt;&gt;"",IF(COUNTIF(BM$3:BM357,D358)&gt;0,"",D358),"")</f>
        <v/>
      </c>
      <c r="BN358" t="str">
        <f>IF(E358&lt;&gt;"",IF(COUNTIF(BN$3:BN357,E358)&gt;0,"",E358),"")</f>
        <v/>
      </c>
      <c r="BO358" t="str">
        <f>IF(F358&lt;&gt;"",IF(COUNTIF(BO$3:BO357,F358)&gt;0,"",F358),"")</f>
        <v/>
      </c>
      <c r="BP358" t="str">
        <f>IF(G358&lt;&gt;"",IF(COUNTIF(BP$3:BP357,G358)&gt;0,"",G358),"")</f>
        <v/>
      </c>
      <c r="BQ358" t="str">
        <f>IF(H358&lt;&gt;"",IF(COUNTIF(BQ$3:BQ357,H358)&gt;0,"",H358),"")</f>
        <v/>
      </c>
    </row>
    <row r="359" spans="1:69" x14ac:dyDescent="0.2">
      <c r="A359" s="342" t="str">
        <f t="shared" si="114"/>
        <v/>
      </c>
      <c r="B359" s="345"/>
      <c r="C359" s="345"/>
      <c r="D359" s="345"/>
      <c r="E359" s="345"/>
      <c r="F359" s="345"/>
      <c r="G359" s="345"/>
      <c r="H359" s="345"/>
      <c r="I359" s="533"/>
      <c r="J359" s="516"/>
      <c r="K359" s="516"/>
      <c r="L359" s="531"/>
      <c r="M359" s="534"/>
      <c r="O359">
        <f t="shared" si="111"/>
        <v>357</v>
      </c>
      <c r="P359" s="375" t="str">
        <f t="shared" si="112"/>
        <v/>
      </c>
      <c r="Q359" s="375" t="str">
        <f t="shared" si="98"/>
        <v/>
      </c>
      <c r="R359" s="375" t="str">
        <f t="shared" si="99"/>
        <v/>
      </c>
      <c r="S359" s="375" t="str">
        <f t="shared" si="100"/>
        <v/>
      </c>
      <c r="T359" s="375" t="str">
        <f t="shared" si="101"/>
        <v/>
      </c>
      <c r="U359" s="375" t="str">
        <f t="shared" si="102"/>
        <v/>
      </c>
      <c r="V359" s="375" t="str">
        <f t="shared" si="103"/>
        <v/>
      </c>
      <c r="X359" t="str">
        <f>IF(AF359&lt;&gt;"",MAX(X$3:X358)+1,"")</f>
        <v/>
      </c>
      <c r="Y359" t="str">
        <f>IF(AG359&lt;&gt;"",MAX(Y$3:Y358)+1,"")</f>
        <v/>
      </c>
      <c r="Z359" t="str">
        <f>IF(AH359&lt;&gt;"",MAX(Z$3:Z358)+1,"")</f>
        <v/>
      </c>
      <c r="AA359" t="str">
        <f>IF(AI359&lt;&gt;"",MAX(AA$3:AA358)+1,"")</f>
        <v/>
      </c>
      <c r="AB359" t="str">
        <f>IF(AJ359&lt;&gt;"",MAX(AB$3:AB358)+1,"")</f>
        <v/>
      </c>
      <c r="AC359" t="str">
        <f>IF(AK359&lt;&gt;"",MAX(AC$3:AC358)+1,"")</f>
        <v/>
      </c>
      <c r="AD359" t="str">
        <f>IF(AL359&lt;&gt;"",MAX(AD$3:AD358)+1,"")</f>
        <v/>
      </c>
      <c r="AF359" t="str">
        <f>IF(B359="","",IF(COUNTIF(AF$3:$AI358,B359)=0,B359,""))</f>
        <v/>
      </c>
      <c r="AG359" t="str">
        <f>IF(C359&lt;&gt;"",IF(B359="","",IF($B359='Determinazione classe'!$D$55,IF(COUNTIF(AG$3:$AG358,$C359)=0,$C359,""),"")),"")</f>
        <v/>
      </c>
      <c r="AH359" t="str">
        <f>IF(D359&lt;&gt;"",IF(B359="","",IF(AND($B359='Determinazione classe'!$D$55,$C359='Determinazione classe'!$D$56),IF(COUNTIF(AH$3:AH358,$D359)=0,$D359,""),"")),"")</f>
        <v/>
      </c>
      <c r="AI359" t="str">
        <f>IF(E359&lt;&gt;"",IF(B359="","",IF(AND($B359='Determinazione classe'!$D$55,$C359='Determinazione classe'!$D$56,$D359='Determinazione classe'!$D$57),IF(COUNTIF(AI$3:AI358,$E359)=0,$E359,""),"")),"")</f>
        <v/>
      </c>
      <c r="AJ359" t="str">
        <f>IF(F359&lt;&gt;"",IF(B359="","",IF(AND($B359='Determinazione classe'!$D$55,$C359='Determinazione classe'!$D$56,$D359='Determinazione classe'!$D$57,$E359='Determinazione classe'!$D$58),IF(COUNTIF(AJ$3:AJ358,$F359)=0,$F359,""),"")),"")</f>
        <v/>
      </c>
      <c r="AK359" t="str">
        <f>IF(G359&lt;&gt;"",IF(B359="","",IF(AND($B359='Determinazione classe'!$D$55,$C359='Determinazione classe'!$D$56,$D359='Determinazione classe'!$D$57,$E359='Determinazione classe'!$D$58,$F359='Determinazione classe'!$D$59),IF(COUNTIF(AK$3:AK358,$G359)=0,$G359,""),"")),"")</f>
        <v/>
      </c>
      <c r="AL359" t="str">
        <f>IF(H359&lt;&gt;"",IF(B359="","",IF(AND($B359='Determinazione classe'!$D$55,$C359='Determinazione classe'!$D$56,$D359='Determinazione classe'!$D$57,$E359='Determinazione classe'!$D$58,$F359='Determinazione classe'!$D$59,$G359='Determinazione classe'!$D$60),IF(COUNTIF(AL$3:AL358,$H359)=0,$H359,""),"")),"")</f>
        <v/>
      </c>
      <c r="AR359">
        <f t="shared" si="113"/>
        <v>357</v>
      </c>
      <c r="AS359" s="375" t="str">
        <f t="shared" si="104"/>
        <v/>
      </c>
      <c r="AT359" s="375" t="str">
        <f t="shared" si="105"/>
        <v/>
      </c>
      <c r="AU359" s="375" t="str">
        <f t="shared" si="106"/>
        <v/>
      </c>
      <c r="AV359" s="375" t="str">
        <f t="shared" si="107"/>
        <v/>
      </c>
      <c r="AW359" s="375" t="str">
        <f t="shared" si="108"/>
        <v/>
      </c>
      <c r="AX359" s="375" t="str">
        <f t="shared" si="109"/>
        <v/>
      </c>
      <c r="AY359" s="375" t="str">
        <f t="shared" si="110"/>
        <v/>
      </c>
      <c r="BC359" t="str">
        <f>IF(BK359&lt;&gt;"",MAX(BC$3:BC358)+1,"")</f>
        <v/>
      </c>
      <c r="BD359" t="str">
        <f>IF(BL359&lt;&gt;"",MAX(BD$3:BD358)+1,"")</f>
        <v/>
      </c>
      <c r="BE359" t="str">
        <f>IF(BM359&lt;&gt;"",MAX(BE$3:BE358)+1,"")</f>
        <v/>
      </c>
      <c r="BF359" t="str">
        <f>IF(BN359&lt;&gt;"",MAX(BF$3:BF358)+1,"")</f>
        <v/>
      </c>
      <c r="BG359" t="str">
        <f>IF(BO359&lt;&gt;"",MAX(BG$3:BG358)+1,"")</f>
        <v/>
      </c>
      <c r="BH359" t="str">
        <f>IF(BP359&lt;&gt;"",MAX(BH$3:BH358)+1,"")</f>
        <v/>
      </c>
      <c r="BI359" t="str">
        <f>IF(BQ359&lt;&gt;"",MAX(BI$3:BI358)+1,"")</f>
        <v/>
      </c>
      <c r="BK359" t="str">
        <f>IF(B359&lt;&gt;"",IF(COUNTIF(BK$3:BK358,B359)&gt;0,"",B359),"")</f>
        <v/>
      </c>
      <c r="BL359" t="str">
        <f>IF(C359&lt;&gt;"",IF(COUNTIF(BL$3:BL358,C359)&gt;0,"",C359),"")</f>
        <v/>
      </c>
      <c r="BM359" t="str">
        <f>IF(D359&lt;&gt;"",IF(COUNTIF(BM$3:BM358,D359)&gt;0,"",D359),"")</f>
        <v/>
      </c>
      <c r="BN359" t="str">
        <f>IF(E359&lt;&gt;"",IF(COUNTIF(BN$3:BN358,E359)&gt;0,"",E359),"")</f>
        <v/>
      </c>
      <c r="BO359" t="str">
        <f>IF(F359&lt;&gt;"",IF(COUNTIF(BO$3:BO358,F359)&gt;0,"",F359),"")</f>
        <v/>
      </c>
      <c r="BP359" t="str">
        <f>IF(G359&lt;&gt;"",IF(COUNTIF(BP$3:BP358,G359)&gt;0,"",G359),"")</f>
        <v/>
      </c>
      <c r="BQ359" t="str">
        <f>IF(H359&lt;&gt;"",IF(COUNTIF(BQ$3:BQ358,H359)&gt;0,"",H359),"")</f>
        <v/>
      </c>
    </row>
    <row r="360" spans="1:69" x14ac:dyDescent="0.2">
      <c r="A360" s="342" t="str">
        <f t="shared" si="114"/>
        <v/>
      </c>
      <c r="B360" s="345"/>
      <c r="C360" s="345"/>
      <c r="D360" s="345"/>
      <c r="E360" s="345"/>
      <c r="F360" s="345"/>
      <c r="G360" s="345"/>
      <c r="H360" s="345"/>
      <c r="I360" s="533"/>
      <c r="J360" s="516"/>
      <c r="K360" s="516"/>
      <c r="L360" s="531"/>
      <c r="M360" s="534"/>
      <c r="O360">
        <f t="shared" si="111"/>
        <v>358</v>
      </c>
      <c r="P360" s="375" t="str">
        <f t="shared" si="112"/>
        <v/>
      </c>
      <c r="Q360" s="375" t="str">
        <f t="shared" si="98"/>
        <v/>
      </c>
      <c r="R360" s="375" t="str">
        <f t="shared" si="99"/>
        <v/>
      </c>
      <c r="S360" s="375" t="str">
        <f t="shared" si="100"/>
        <v/>
      </c>
      <c r="T360" s="375" t="str">
        <f t="shared" si="101"/>
        <v/>
      </c>
      <c r="U360" s="375" t="str">
        <f t="shared" si="102"/>
        <v/>
      </c>
      <c r="V360" s="375" t="str">
        <f t="shared" si="103"/>
        <v/>
      </c>
      <c r="X360" t="str">
        <f>IF(AF360&lt;&gt;"",MAX(X$3:X359)+1,"")</f>
        <v/>
      </c>
      <c r="Y360" t="str">
        <f>IF(AG360&lt;&gt;"",MAX(Y$3:Y359)+1,"")</f>
        <v/>
      </c>
      <c r="Z360" t="str">
        <f>IF(AH360&lt;&gt;"",MAX(Z$3:Z359)+1,"")</f>
        <v/>
      </c>
      <c r="AA360" t="str">
        <f>IF(AI360&lt;&gt;"",MAX(AA$3:AA359)+1,"")</f>
        <v/>
      </c>
      <c r="AB360" t="str">
        <f>IF(AJ360&lt;&gt;"",MAX(AB$3:AB359)+1,"")</f>
        <v/>
      </c>
      <c r="AC360" t="str">
        <f>IF(AK360&lt;&gt;"",MAX(AC$3:AC359)+1,"")</f>
        <v/>
      </c>
      <c r="AD360" t="str">
        <f>IF(AL360&lt;&gt;"",MAX(AD$3:AD359)+1,"")</f>
        <v/>
      </c>
      <c r="AF360" t="str">
        <f>IF(B360="","",IF(COUNTIF(AF$3:$AI359,B360)=0,B360,""))</f>
        <v/>
      </c>
      <c r="AG360" t="str">
        <f>IF(C360&lt;&gt;"",IF(B360="","",IF($B360='Determinazione classe'!$D$55,IF(COUNTIF(AG$3:$AG359,$C360)=0,$C360,""),"")),"")</f>
        <v/>
      </c>
      <c r="AH360" t="str">
        <f>IF(D360&lt;&gt;"",IF(B360="","",IF(AND($B360='Determinazione classe'!$D$55,$C360='Determinazione classe'!$D$56),IF(COUNTIF(AH$3:AH359,$D360)=0,$D360,""),"")),"")</f>
        <v/>
      </c>
      <c r="AI360" t="str">
        <f>IF(E360&lt;&gt;"",IF(B360="","",IF(AND($B360='Determinazione classe'!$D$55,$C360='Determinazione classe'!$D$56,$D360='Determinazione classe'!$D$57),IF(COUNTIF(AI$3:AI359,$E360)=0,$E360,""),"")),"")</f>
        <v/>
      </c>
      <c r="AJ360" t="str">
        <f>IF(F360&lt;&gt;"",IF(B360="","",IF(AND($B360='Determinazione classe'!$D$55,$C360='Determinazione classe'!$D$56,$D360='Determinazione classe'!$D$57,$E360='Determinazione classe'!$D$58),IF(COUNTIF(AJ$3:AJ359,$F360)=0,$F360,""),"")),"")</f>
        <v/>
      </c>
      <c r="AK360" t="str">
        <f>IF(G360&lt;&gt;"",IF(B360="","",IF(AND($B360='Determinazione classe'!$D$55,$C360='Determinazione classe'!$D$56,$D360='Determinazione classe'!$D$57,$E360='Determinazione classe'!$D$58,$F360='Determinazione classe'!$D$59),IF(COUNTIF(AK$3:AK359,$G360)=0,$G360,""),"")),"")</f>
        <v/>
      </c>
      <c r="AL360" t="str">
        <f>IF(H360&lt;&gt;"",IF(B360="","",IF(AND($B360='Determinazione classe'!$D$55,$C360='Determinazione classe'!$D$56,$D360='Determinazione classe'!$D$57,$E360='Determinazione classe'!$D$58,$F360='Determinazione classe'!$D$59,$G360='Determinazione classe'!$D$60),IF(COUNTIF(AL$3:AL359,$H360)=0,$H360,""),"")),"")</f>
        <v/>
      </c>
      <c r="AR360">
        <f t="shared" si="113"/>
        <v>358</v>
      </c>
      <c r="AS360" s="375" t="str">
        <f t="shared" si="104"/>
        <v/>
      </c>
      <c r="AT360" s="375" t="str">
        <f t="shared" si="105"/>
        <v/>
      </c>
      <c r="AU360" s="375" t="str">
        <f t="shared" si="106"/>
        <v/>
      </c>
      <c r="AV360" s="375" t="str">
        <f t="shared" si="107"/>
        <v/>
      </c>
      <c r="AW360" s="375" t="str">
        <f t="shared" si="108"/>
        <v/>
      </c>
      <c r="AX360" s="375" t="str">
        <f t="shared" si="109"/>
        <v/>
      </c>
      <c r="AY360" s="375" t="str">
        <f t="shared" si="110"/>
        <v/>
      </c>
      <c r="BC360" t="str">
        <f>IF(BK360&lt;&gt;"",MAX(BC$3:BC359)+1,"")</f>
        <v/>
      </c>
      <c r="BD360" t="str">
        <f>IF(BL360&lt;&gt;"",MAX(BD$3:BD359)+1,"")</f>
        <v/>
      </c>
      <c r="BE360" t="str">
        <f>IF(BM360&lt;&gt;"",MAX(BE$3:BE359)+1,"")</f>
        <v/>
      </c>
      <c r="BF360" t="str">
        <f>IF(BN360&lt;&gt;"",MAX(BF$3:BF359)+1,"")</f>
        <v/>
      </c>
      <c r="BG360" t="str">
        <f>IF(BO360&lt;&gt;"",MAX(BG$3:BG359)+1,"")</f>
        <v/>
      </c>
      <c r="BH360" t="str">
        <f>IF(BP360&lt;&gt;"",MAX(BH$3:BH359)+1,"")</f>
        <v/>
      </c>
      <c r="BI360" t="str">
        <f>IF(BQ360&lt;&gt;"",MAX(BI$3:BI359)+1,"")</f>
        <v/>
      </c>
      <c r="BK360" t="str">
        <f>IF(B360&lt;&gt;"",IF(COUNTIF(BK$3:BK359,B360)&gt;0,"",B360),"")</f>
        <v/>
      </c>
      <c r="BL360" t="str">
        <f>IF(C360&lt;&gt;"",IF(COUNTIF(BL$3:BL359,C360)&gt;0,"",C360),"")</f>
        <v/>
      </c>
      <c r="BM360" t="str">
        <f>IF(D360&lt;&gt;"",IF(COUNTIF(BM$3:BM359,D360)&gt;0,"",D360),"")</f>
        <v/>
      </c>
      <c r="BN360" t="str">
        <f>IF(E360&lt;&gt;"",IF(COUNTIF(BN$3:BN359,E360)&gt;0,"",E360),"")</f>
        <v/>
      </c>
      <c r="BO360" t="str">
        <f>IF(F360&lt;&gt;"",IF(COUNTIF(BO$3:BO359,F360)&gt;0,"",F360),"")</f>
        <v/>
      </c>
      <c r="BP360" t="str">
        <f>IF(G360&lt;&gt;"",IF(COUNTIF(BP$3:BP359,G360)&gt;0,"",G360),"")</f>
        <v/>
      </c>
      <c r="BQ360" t="str">
        <f>IF(H360&lt;&gt;"",IF(COUNTIF(BQ$3:BQ359,H360)&gt;0,"",H360),"")</f>
        <v/>
      </c>
    </row>
    <row r="361" spans="1:69" x14ac:dyDescent="0.2">
      <c r="A361" s="342" t="str">
        <f t="shared" si="114"/>
        <v/>
      </c>
      <c r="B361" s="345"/>
      <c r="C361" s="345"/>
      <c r="D361" s="345"/>
      <c r="E361" s="345"/>
      <c r="F361" s="345"/>
      <c r="G361" s="345"/>
      <c r="H361" s="345"/>
      <c r="I361" s="533"/>
      <c r="J361" s="516"/>
      <c r="K361" s="516"/>
      <c r="L361" s="531"/>
      <c r="M361" s="534"/>
      <c r="O361">
        <f t="shared" si="111"/>
        <v>359</v>
      </c>
      <c r="P361" s="375" t="str">
        <f t="shared" si="112"/>
        <v/>
      </c>
      <c r="Q361" s="375" t="str">
        <f t="shared" si="98"/>
        <v/>
      </c>
      <c r="R361" s="375" t="str">
        <f t="shared" si="99"/>
        <v/>
      </c>
      <c r="S361" s="375" t="str">
        <f t="shared" si="100"/>
        <v/>
      </c>
      <c r="T361" s="375" t="str">
        <f t="shared" si="101"/>
        <v/>
      </c>
      <c r="U361" s="375" t="str">
        <f t="shared" si="102"/>
        <v/>
      </c>
      <c r="V361" s="375" t="str">
        <f t="shared" si="103"/>
        <v/>
      </c>
      <c r="X361" t="str">
        <f>IF(AF361&lt;&gt;"",MAX(X$3:X360)+1,"")</f>
        <v/>
      </c>
      <c r="Y361" t="str">
        <f>IF(AG361&lt;&gt;"",MAX(Y$3:Y360)+1,"")</f>
        <v/>
      </c>
      <c r="Z361" t="str">
        <f>IF(AH361&lt;&gt;"",MAX(Z$3:Z360)+1,"")</f>
        <v/>
      </c>
      <c r="AA361" t="str">
        <f>IF(AI361&lt;&gt;"",MAX(AA$3:AA360)+1,"")</f>
        <v/>
      </c>
      <c r="AB361" t="str">
        <f>IF(AJ361&lt;&gt;"",MAX(AB$3:AB360)+1,"")</f>
        <v/>
      </c>
      <c r="AC361" t="str">
        <f>IF(AK361&lt;&gt;"",MAX(AC$3:AC360)+1,"")</f>
        <v/>
      </c>
      <c r="AD361" t="str">
        <f>IF(AL361&lt;&gt;"",MAX(AD$3:AD360)+1,"")</f>
        <v/>
      </c>
      <c r="AF361" t="str">
        <f>IF(B361="","",IF(COUNTIF(AF$3:$AI360,B361)=0,B361,""))</f>
        <v/>
      </c>
      <c r="AG361" t="str">
        <f>IF(C361&lt;&gt;"",IF(B361="","",IF($B361='Determinazione classe'!$D$55,IF(COUNTIF(AG$3:$AG360,$C361)=0,$C361,""),"")),"")</f>
        <v/>
      </c>
      <c r="AH361" t="str">
        <f>IF(D361&lt;&gt;"",IF(B361="","",IF(AND($B361='Determinazione classe'!$D$55,$C361='Determinazione classe'!$D$56),IF(COUNTIF(AH$3:AH360,$D361)=0,$D361,""),"")),"")</f>
        <v/>
      </c>
      <c r="AI361" t="str">
        <f>IF(E361&lt;&gt;"",IF(B361="","",IF(AND($B361='Determinazione classe'!$D$55,$C361='Determinazione classe'!$D$56,$D361='Determinazione classe'!$D$57),IF(COUNTIF(AI$3:AI360,$E361)=0,$E361,""),"")),"")</f>
        <v/>
      </c>
      <c r="AJ361" t="str">
        <f>IF(F361&lt;&gt;"",IF(B361="","",IF(AND($B361='Determinazione classe'!$D$55,$C361='Determinazione classe'!$D$56,$D361='Determinazione classe'!$D$57,$E361='Determinazione classe'!$D$58),IF(COUNTIF(AJ$3:AJ360,$F361)=0,$F361,""),"")),"")</f>
        <v/>
      </c>
      <c r="AK361" t="str">
        <f>IF(G361&lt;&gt;"",IF(B361="","",IF(AND($B361='Determinazione classe'!$D$55,$C361='Determinazione classe'!$D$56,$D361='Determinazione classe'!$D$57,$E361='Determinazione classe'!$D$58,$F361='Determinazione classe'!$D$59),IF(COUNTIF(AK$3:AK360,$G361)=0,$G361,""),"")),"")</f>
        <v/>
      </c>
      <c r="AL361" t="str">
        <f>IF(H361&lt;&gt;"",IF(B361="","",IF(AND($B361='Determinazione classe'!$D$55,$C361='Determinazione classe'!$D$56,$D361='Determinazione classe'!$D$57,$E361='Determinazione classe'!$D$58,$F361='Determinazione classe'!$D$59,$G361='Determinazione classe'!$D$60),IF(COUNTIF(AL$3:AL360,$H361)=0,$H361,""),"")),"")</f>
        <v/>
      </c>
      <c r="AR361">
        <f t="shared" si="113"/>
        <v>359</v>
      </c>
      <c r="AS361" s="375" t="str">
        <f t="shared" si="104"/>
        <v/>
      </c>
      <c r="AT361" s="375" t="str">
        <f t="shared" si="105"/>
        <v/>
      </c>
      <c r="AU361" s="375" t="str">
        <f t="shared" si="106"/>
        <v/>
      </c>
      <c r="AV361" s="375" t="str">
        <f t="shared" si="107"/>
        <v/>
      </c>
      <c r="AW361" s="375" t="str">
        <f t="shared" si="108"/>
        <v/>
      </c>
      <c r="AX361" s="375" t="str">
        <f t="shared" si="109"/>
        <v/>
      </c>
      <c r="AY361" s="375" t="str">
        <f t="shared" si="110"/>
        <v/>
      </c>
      <c r="BC361" t="str">
        <f>IF(BK361&lt;&gt;"",MAX(BC$3:BC360)+1,"")</f>
        <v/>
      </c>
      <c r="BD361" t="str">
        <f>IF(BL361&lt;&gt;"",MAX(BD$3:BD360)+1,"")</f>
        <v/>
      </c>
      <c r="BE361" t="str">
        <f>IF(BM361&lt;&gt;"",MAX(BE$3:BE360)+1,"")</f>
        <v/>
      </c>
      <c r="BF361" t="str">
        <f>IF(BN361&lt;&gt;"",MAX(BF$3:BF360)+1,"")</f>
        <v/>
      </c>
      <c r="BG361" t="str">
        <f>IF(BO361&lt;&gt;"",MAX(BG$3:BG360)+1,"")</f>
        <v/>
      </c>
      <c r="BH361" t="str">
        <f>IF(BP361&lt;&gt;"",MAX(BH$3:BH360)+1,"")</f>
        <v/>
      </c>
      <c r="BI361" t="str">
        <f>IF(BQ361&lt;&gt;"",MAX(BI$3:BI360)+1,"")</f>
        <v/>
      </c>
      <c r="BK361" t="str">
        <f>IF(B361&lt;&gt;"",IF(COUNTIF(BK$3:BK360,B361)&gt;0,"",B361),"")</f>
        <v/>
      </c>
      <c r="BL361" t="str">
        <f>IF(C361&lt;&gt;"",IF(COUNTIF(BL$3:BL360,C361)&gt;0,"",C361),"")</f>
        <v/>
      </c>
      <c r="BM361" t="str">
        <f>IF(D361&lt;&gt;"",IF(COUNTIF(BM$3:BM360,D361)&gt;0,"",D361),"")</f>
        <v/>
      </c>
      <c r="BN361" t="str">
        <f>IF(E361&lt;&gt;"",IF(COUNTIF(BN$3:BN360,E361)&gt;0,"",E361),"")</f>
        <v/>
      </c>
      <c r="BO361" t="str">
        <f>IF(F361&lt;&gt;"",IF(COUNTIF(BO$3:BO360,F361)&gt;0,"",F361),"")</f>
        <v/>
      </c>
      <c r="BP361" t="str">
        <f>IF(G361&lt;&gt;"",IF(COUNTIF(BP$3:BP360,G361)&gt;0,"",G361),"")</f>
        <v/>
      </c>
      <c r="BQ361" t="str">
        <f>IF(H361&lt;&gt;"",IF(COUNTIF(BQ$3:BQ360,H361)&gt;0,"",H361),"")</f>
        <v/>
      </c>
    </row>
    <row r="362" spans="1:69" x14ac:dyDescent="0.2">
      <c r="A362" s="342" t="str">
        <f t="shared" si="114"/>
        <v/>
      </c>
      <c r="B362" s="345"/>
      <c r="C362" s="345"/>
      <c r="D362" s="345"/>
      <c r="E362" s="345"/>
      <c r="F362" s="345"/>
      <c r="G362" s="345"/>
      <c r="H362" s="345"/>
      <c r="I362" s="533"/>
      <c r="J362" s="516"/>
      <c r="K362" s="516"/>
      <c r="L362" s="531"/>
      <c r="M362" s="534"/>
      <c r="O362">
        <f t="shared" si="111"/>
        <v>360</v>
      </c>
      <c r="P362" s="375" t="str">
        <f t="shared" si="112"/>
        <v/>
      </c>
      <c r="Q362" s="375" t="str">
        <f t="shared" si="98"/>
        <v/>
      </c>
      <c r="R362" s="375" t="str">
        <f t="shared" si="99"/>
        <v/>
      </c>
      <c r="S362" s="375" t="str">
        <f t="shared" si="100"/>
        <v/>
      </c>
      <c r="T362" s="375" t="str">
        <f t="shared" si="101"/>
        <v/>
      </c>
      <c r="U362" s="375" t="str">
        <f t="shared" si="102"/>
        <v/>
      </c>
      <c r="V362" s="375" t="str">
        <f t="shared" si="103"/>
        <v/>
      </c>
      <c r="X362" t="str">
        <f>IF(AF362&lt;&gt;"",MAX(X$3:X361)+1,"")</f>
        <v/>
      </c>
      <c r="Y362" t="str">
        <f>IF(AG362&lt;&gt;"",MAX(Y$3:Y361)+1,"")</f>
        <v/>
      </c>
      <c r="Z362" t="str">
        <f>IF(AH362&lt;&gt;"",MAX(Z$3:Z361)+1,"")</f>
        <v/>
      </c>
      <c r="AA362" t="str">
        <f>IF(AI362&lt;&gt;"",MAX(AA$3:AA361)+1,"")</f>
        <v/>
      </c>
      <c r="AB362" t="str">
        <f>IF(AJ362&lt;&gt;"",MAX(AB$3:AB361)+1,"")</f>
        <v/>
      </c>
      <c r="AC362" t="str">
        <f>IF(AK362&lt;&gt;"",MAX(AC$3:AC361)+1,"")</f>
        <v/>
      </c>
      <c r="AD362" t="str">
        <f>IF(AL362&lt;&gt;"",MAX(AD$3:AD361)+1,"")</f>
        <v/>
      </c>
      <c r="AF362" t="str">
        <f>IF(B362="","",IF(COUNTIF(AF$3:$AI361,B362)=0,B362,""))</f>
        <v/>
      </c>
      <c r="AG362" t="str">
        <f>IF(C362&lt;&gt;"",IF(B362="","",IF($B362='Determinazione classe'!$D$55,IF(COUNTIF(AG$3:$AG361,$C362)=0,$C362,""),"")),"")</f>
        <v/>
      </c>
      <c r="AH362" t="str">
        <f>IF(D362&lt;&gt;"",IF(B362="","",IF(AND($B362='Determinazione classe'!$D$55,$C362='Determinazione classe'!$D$56),IF(COUNTIF(AH$3:AH361,$D362)=0,$D362,""),"")),"")</f>
        <v/>
      </c>
      <c r="AI362" t="str">
        <f>IF(E362&lt;&gt;"",IF(B362="","",IF(AND($B362='Determinazione classe'!$D$55,$C362='Determinazione classe'!$D$56,$D362='Determinazione classe'!$D$57),IF(COUNTIF(AI$3:AI361,$E362)=0,$E362,""),"")),"")</f>
        <v/>
      </c>
      <c r="AJ362" t="str">
        <f>IF(F362&lt;&gt;"",IF(B362="","",IF(AND($B362='Determinazione classe'!$D$55,$C362='Determinazione classe'!$D$56,$D362='Determinazione classe'!$D$57,$E362='Determinazione classe'!$D$58),IF(COUNTIF(AJ$3:AJ361,$F362)=0,$F362,""),"")),"")</f>
        <v/>
      </c>
      <c r="AK362" t="str">
        <f>IF(G362&lt;&gt;"",IF(B362="","",IF(AND($B362='Determinazione classe'!$D$55,$C362='Determinazione classe'!$D$56,$D362='Determinazione classe'!$D$57,$E362='Determinazione classe'!$D$58,$F362='Determinazione classe'!$D$59),IF(COUNTIF(AK$3:AK361,$G362)=0,$G362,""),"")),"")</f>
        <v/>
      </c>
      <c r="AL362" t="str">
        <f>IF(H362&lt;&gt;"",IF(B362="","",IF(AND($B362='Determinazione classe'!$D$55,$C362='Determinazione classe'!$D$56,$D362='Determinazione classe'!$D$57,$E362='Determinazione classe'!$D$58,$F362='Determinazione classe'!$D$59,$G362='Determinazione classe'!$D$60),IF(COUNTIF(AL$3:AL361,$H362)=0,$H362,""),"")),"")</f>
        <v/>
      </c>
      <c r="AR362">
        <f t="shared" si="113"/>
        <v>360</v>
      </c>
      <c r="AS362" s="375" t="str">
        <f t="shared" si="104"/>
        <v/>
      </c>
      <c r="AT362" s="375" t="str">
        <f t="shared" si="105"/>
        <v/>
      </c>
      <c r="AU362" s="375" t="str">
        <f t="shared" si="106"/>
        <v/>
      </c>
      <c r="AV362" s="375" t="str">
        <f t="shared" si="107"/>
        <v/>
      </c>
      <c r="AW362" s="375" t="str">
        <f t="shared" si="108"/>
        <v/>
      </c>
      <c r="AX362" s="375" t="str">
        <f t="shared" si="109"/>
        <v/>
      </c>
      <c r="AY362" s="375" t="str">
        <f t="shared" si="110"/>
        <v/>
      </c>
      <c r="BC362" t="str">
        <f>IF(BK362&lt;&gt;"",MAX(BC$3:BC361)+1,"")</f>
        <v/>
      </c>
      <c r="BD362" t="str">
        <f>IF(BL362&lt;&gt;"",MAX(BD$3:BD361)+1,"")</f>
        <v/>
      </c>
      <c r="BE362" t="str">
        <f>IF(BM362&lt;&gt;"",MAX(BE$3:BE361)+1,"")</f>
        <v/>
      </c>
      <c r="BF362" t="str">
        <f>IF(BN362&lt;&gt;"",MAX(BF$3:BF361)+1,"")</f>
        <v/>
      </c>
      <c r="BG362" t="str">
        <f>IF(BO362&lt;&gt;"",MAX(BG$3:BG361)+1,"")</f>
        <v/>
      </c>
      <c r="BH362" t="str">
        <f>IF(BP362&lt;&gt;"",MAX(BH$3:BH361)+1,"")</f>
        <v/>
      </c>
      <c r="BI362" t="str">
        <f>IF(BQ362&lt;&gt;"",MAX(BI$3:BI361)+1,"")</f>
        <v/>
      </c>
      <c r="BK362" t="str">
        <f>IF(B362&lt;&gt;"",IF(COUNTIF(BK$3:BK361,B362)&gt;0,"",B362),"")</f>
        <v/>
      </c>
      <c r="BL362" t="str">
        <f>IF(C362&lt;&gt;"",IF(COUNTIF(BL$3:BL361,C362)&gt;0,"",C362),"")</f>
        <v/>
      </c>
      <c r="BM362" t="str">
        <f>IF(D362&lt;&gt;"",IF(COUNTIF(BM$3:BM361,D362)&gt;0,"",D362),"")</f>
        <v/>
      </c>
      <c r="BN362" t="str">
        <f>IF(E362&lt;&gt;"",IF(COUNTIF(BN$3:BN361,E362)&gt;0,"",E362),"")</f>
        <v/>
      </c>
      <c r="BO362" t="str">
        <f>IF(F362&lt;&gt;"",IF(COUNTIF(BO$3:BO361,F362)&gt;0,"",F362),"")</f>
        <v/>
      </c>
      <c r="BP362" t="str">
        <f>IF(G362&lt;&gt;"",IF(COUNTIF(BP$3:BP361,G362)&gt;0,"",G362),"")</f>
        <v/>
      </c>
      <c r="BQ362" t="str">
        <f>IF(H362&lt;&gt;"",IF(COUNTIF(BQ$3:BQ361,H362)&gt;0,"",H362),"")</f>
        <v/>
      </c>
    </row>
    <row r="363" spans="1:69" x14ac:dyDescent="0.2">
      <c r="A363" s="342" t="str">
        <f t="shared" si="114"/>
        <v/>
      </c>
      <c r="B363" s="345"/>
      <c r="C363" s="345"/>
      <c r="D363" s="345"/>
      <c r="E363" s="345"/>
      <c r="F363" s="345"/>
      <c r="G363" s="345"/>
      <c r="H363" s="345"/>
      <c r="I363" s="533"/>
      <c r="J363" s="516"/>
      <c r="K363" s="516"/>
      <c r="L363" s="531"/>
      <c r="M363" s="534"/>
      <c r="O363">
        <f t="shared" si="111"/>
        <v>361</v>
      </c>
      <c r="P363" s="375" t="str">
        <f t="shared" si="112"/>
        <v/>
      </c>
      <c r="Q363" s="375" t="str">
        <f t="shared" si="98"/>
        <v/>
      </c>
      <c r="R363" s="375" t="str">
        <f t="shared" si="99"/>
        <v/>
      </c>
      <c r="S363" s="375" t="str">
        <f t="shared" si="100"/>
        <v/>
      </c>
      <c r="T363" s="375" t="str">
        <f t="shared" si="101"/>
        <v/>
      </c>
      <c r="U363" s="375" t="str">
        <f t="shared" si="102"/>
        <v/>
      </c>
      <c r="V363" s="375" t="str">
        <f t="shared" si="103"/>
        <v/>
      </c>
      <c r="X363" t="str">
        <f>IF(AF363&lt;&gt;"",MAX(X$3:X362)+1,"")</f>
        <v/>
      </c>
      <c r="Y363" t="str">
        <f>IF(AG363&lt;&gt;"",MAX(Y$3:Y362)+1,"")</f>
        <v/>
      </c>
      <c r="Z363" t="str">
        <f>IF(AH363&lt;&gt;"",MAX(Z$3:Z362)+1,"")</f>
        <v/>
      </c>
      <c r="AA363" t="str">
        <f>IF(AI363&lt;&gt;"",MAX(AA$3:AA362)+1,"")</f>
        <v/>
      </c>
      <c r="AB363" t="str">
        <f>IF(AJ363&lt;&gt;"",MAX(AB$3:AB362)+1,"")</f>
        <v/>
      </c>
      <c r="AC363" t="str">
        <f>IF(AK363&lt;&gt;"",MAX(AC$3:AC362)+1,"")</f>
        <v/>
      </c>
      <c r="AD363" t="str">
        <f>IF(AL363&lt;&gt;"",MAX(AD$3:AD362)+1,"")</f>
        <v/>
      </c>
      <c r="AF363" t="str">
        <f>IF(B363="","",IF(COUNTIF(AF$3:$AI362,B363)=0,B363,""))</f>
        <v/>
      </c>
      <c r="AG363" t="str">
        <f>IF(C363&lt;&gt;"",IF(B363="","",IF($B363='Determinazione classe'!$D$55,IF(COUNTIF(AG$3:$AG362,$C363)=0,$C363,""),"")),"")</f>
        <v/>
      </c>
      <c r="AH363" t="str">
        <f>IF(D363&lt;&gt;"",IF(B363="","",IF(AND($B363='Determinazione classe'!$D$55,$C363='Determinazione classe'!$D$56),IF(COUNTIF(AH$3:AH362,$D363)=0,$D363,""),"")),"")</f>
        <v/>
      </c>
      <c r="AI363" t="str">
        <f>IF(E363&lt;&gt;"",IF(B363="","",IF(AND($B363='Determinazione classe'!$D$55,$C363='Determinazione classe'!$D$56,$D363='Determinazione classe'!$D$57),IF(COUNTIF(AI$3:AI362,$E363)=0,$E363,""),"")),"")</f>
        <v/>
      </c>
      <c r="AJ363" t="str">
        <f>IF(F363&lt;&gt;"",IF(B363="","",IF(AND($B363='Determinazione classe'!$D$55,$C363='Determinazione classe'!$D$56,$D363='Determinazione classe'!$D$57,$E363='Determinazione classe'!$D$58),IF(COUNTIF(AJ$3:AJ362,$F363)=0,$F363,""),"")),"")</f>
        <v/>
      </c>
      <c r="AK363" t="str">
        <f>IF(G363&lt;&gt;"",IF(B363="","",IF(AND($B363='Determinazione classe'!$D$55,$C363='Determinazione classe'!$D$56,$D363='Determinazione classe'!$D$57,$E363='Determinazione classe'!$D$58,$F363='Determinazione classe'!$D$59),IF(COUNTIF(AK$3:AK362,$G363)=0,$G363,""),"")),"")</f>
        <v/>
      </c>
      <c r="AL363" t="str">
        <f>IF(H363&lt;&gt;"",IF(B363="","",IF(AND($B363='Determinazione classe'!$D$55,$C363='Determinazione classe'!$D$56,$D363='Determinazione classe'!$D$57,$E363='Determinazione classe'!$D$58,$F363='Determinazione classe'!$D$59,$G363='Determinazione classe'!$D$60),IF(COUNTIF(AL$3:AL362,$H363)=0,$H363,""),"")),"")</f>
        <v/>
      </c>
      <c r="AR363">
        <f t="shared" si="113"/>
        <v>361</v>
      </c>
      <c r="AS363" s="375" t="str">
        <f t="shared" si="104"/>
        <v/>
      </c>
      <c r="AT363" s="375" t="str">
        <f t="shared" si="105"/>
        <v/>
      </c>
      <c r="AU363" s="375" t="str">
        <f t="shared" si="106"/>
        <v/>
      </c>
      <c r="AV363" s="375" t="str">
        <f t="shared" si="107"/>
        <v/>
      </c>
      <c r="AW363" s="375" t="str">
        <f t="shared" si="108"/>
        <v/>
      </c>
      <c r="AX363" s="375" t="str">
        <f t="shared" si="109"/>
        <v/>
      </c>
      <c r="AY363" s="375" t="str">
        <f t="shared" si="110"/>
        <v/>
      </c>
      <c r="BC363" t="str">
        <f>IF(BK363&lt;&gt;"",MAX(BC$3:BC362)+1,"")</f>
        <v/>
      </c>
      <c r="BD363" t="str">
        <f>IF(BL363&lt;&gt;"",MAX(BD$3:BD362)+1,"")</f>
        <v/>
      </c>
      <c r="BE363" t="str">
        <f>IF(BM363&lt;&gt;"",MAX(BE$3:BE362)+1,"")</f>
        <v/>
      </c>
      <c r="BF363" t="str">
        <f>IF(BN363&lt;&gt;"",MAX(BF$3:BF362)+1,"")</f>
        <v/>
      </c>
      <c r="BG363" t="str">
        <f>IF(BO363&lt;&gt;"",MAX(BG$3:BG362)+1,"")</f>
        <v/>
      </c>
      <c r="BH363" t="str">
        <f>IF(BP363&lt;&gt;"",MAX(BH$3:BH362)+1,"")</f>
        <v/>
      </c>
      <c r="BI363" t="str">
        <f>IF(BQ363&lt;&gt;"",MAX(BI$3:BI362)+1,"")</f>
        <v/>
      </c>
      <c r="BK363" t="str">
        <f>IF(B363&lt;&gt;"",IF(COUNTIF(BK$3:BK362,B363)&gt;0,"",B363),"")</f>
        <v/>
      </c>
      <c r="BL363" t="str">
        <f>IF(C363&lt;&gt;"",IF(COUNTIF(BL$3:BL362,C363)&gt;0,"",C363),"")</f>
        <v/>
      </c>
      <c r="BM363" t="str">
        <f>IF(D363&lt;&gt;"",IF(COUNTIF(BM$3:BM362,D363)&gt;0,"",D363),"")</f>
        <v/>
      </c>
      <c r="BN363" t="str">
        <f>IF(E363&lt;&gt;"",IF(COUNTIF(BN$3:BN362,E363)&gt;0,"",E363),"")</f>
        <v/>
      </c>
      <c r="BO363" t="str">
        <f>IF(F363&lt;&gt;"",IF(COUNTIF(BO$3:BO362,F363)&gt;0,"",F363),"")</f>
        <v/>
      </c>
      <c r="BP363" t="str">
        <f>IF(G363&lt;&gt;"",IF(COUNTIF(BP$3:BP362,G363)&gt;0,"",G363),"")</f>
        <v/>
      </c>
      <c r="BQ363" t="str">
        <f>IF(H363&lt;&gt;"",IF(COUNTIF(BQ$3:BQ362,H363)&gt;0,"",H363),"")</f>
        <v/>
      </c>
    </row>
    <row r="364" spans="1:69" x14ac:dyDescent="0.2">
      <c r="A364" s="342" t="str">
        <f t="shared" si="114"/>
        <v/>
      </c>
      <c r="B364" s="345"/>
      <c r="C364" s="345"/>
      <c r="D364" s="345"/>
      <c r="E364" s="345"/>
      <c r="F364" s="345"/>
      <c r="G364" s="345"/>
      <c r="H364" s="345"/>
      <c r="I364" s="533"/>
      <c r="J364" s="516"/>
      <c r="K364" s="516"/>
      <c r="L364" s="531"/>
      <c r="M364" s="534"/>
      <c r="O364">
        <f t="shared" si="111"/>
        <v>362</v>
      </c>
      <c r="P364" s="375" t="str">
        <f t="shared" si="112"/>
        <v/>
      </c>
      <c r="Q364" s="375" t="str">
        <f t="shared" si="98"/>
        <v/>
      </c>
      <c r="R364" s="375" t="str">
        <f t="shared" si="99"/>
        <v/>
      </c>
      <c r="S364" s="375" t="str">
        <f t="shared" si="100"/>
        <v/>
      </c>
      <c r="T364" s="375" t="str">
        <f t="shared" si="101"/>
        <v/>
      </c>
      <c r="U364" s="375" t="str">
        <f t="shared" si="102"/>
        <v/>
      </c>
      <c r="V364" s="375" t="str">
        <f t="shared" si="103"/>
        <v/>
      </c>
      <c r="X364" t="str">
        <f>IF(AF364&lt;&gt;"",MAX(X$3:X363)+1,"")</f>
        <v/>
      </c>
      <c r="Y364" t="str">
        <f>IF(AG364&lt;&gt;"",MAX(Y$3:Y363)+1,"")</f>
        <v/>
      </c>
      <c r="Z364" t="str">
        <f>IF(AH364&lt;&gt;"",MAX(Z$3:Z363)+1,"")</f>
        <v/>
      </c>
      <c r="AA364" t="str">
        <f>IF(AI364&lt;&gt;"",MAX(AA$3:AA363)+1,"")</f>
        <v/>
      </c>
      <c r="AB364" t="str">
        <f>IF(AJ364&lt;&gt;"",MAX(AB$3:AB363)+1,"")</f>
        <v/>
      </c>
      <c r="AC364" t="str">
        <f>IF(AK364&lt;&gt;"",MAX(AC$3:AC363)+1,"")</f>
        <v/>
      </c>
      <c r="AD364" t="str">
        <f>IF(AL364&lt;&gt;"",MAX(AD$3:AD363)+1,"")</f>
        <v/>
      </c>
      <c r="AF364" t="str">
        <f>IF(B364="","",IF(COUNTIF(AF$3:$AI363,B364)=0,B364,""))</f>
        <v/>
      </c>
      <c r="AG364" t="str">
        <f>IF(C364&lt;&gt;"",IF(B364="","",IF($B364='Determinazione classe'!$D$55,IF(COUNTIF(AG$3:$AG363,$C364)=0,$C364,""),"")),"")</f>
        <v/>
      </c>
      <c r="AH364" t="str">
        <f>IF(D364&lt;&gt;"",IF(B364="","",IF(AND($B364='Determinazione classe'!$D$55,$C364='Determinazione classe'!$D$56),IF(COUNTIF(AH$3:AH363,$D364)=0,$D364,""),"")),"")</f>
        <v/>
      </c>
      <c r="AI364" t="str">
        <f>IF(E364&lt;&gt;"",IF(B364="","",IF(AND($B364='Determinazione classe'!$D$55,$C364='Determinazione classe'!$D$56,$D364='Determinazione classe'!$D$57),IF(COUNTIF(AI$3:AI363,$E364)=0,$E364,""),"")),"")</f>
        <v/>
      </c>
      <c r="AJ364" t="str">
        <f>IF(F364&lt;&gt;"",IF(B364="","",IF(AND($B364='Determinazione classe'!$D$55,$C364='Determinazione classe'!$D$56,$D364='Determinazione classe'!$D$57,$E364='Determinazione classe'!$D$58),IF(COUNTIF(AJ$3:AJ363,$F364)=0,$F364,""),"")),"")</f>
        <v/>
      </c>
      <c r="AK364" t="str">
        <f>IF(G364&lt;&gt;"",IF(B364="","",IF(AND($B364='Determinazione classe'!$D$55,$C364='Determinazione classe'!$D$56,$D364='Determinazione classe'!$D$57,$E364='Determinazione classe'!$D$58,$F364='Determinazione classe'!$D$59),IF(COUNTIF(AK$3:AK363,$G364)=0,$G364,""),"")),"")</f>
        <v/>
      </c>
      <c r="AL364" t="str">
        <f>IF(H364&lt;&gt;"",IF(B364="","",IF(AND($B364='Determinazione classe'!$D$55,$C364='Determinazione classe'!$D$56,$D364='Determinazione classe'!$D$57,$E364='Determinazione classe'!$D$58,$F364='Determinazione classe'!$D$59,$G364='Determinazione classe'!$D$60),IF(COUNTIF(AL$3:AL363,$H364)=0,$H364,""),"")),"")</f>
        <v/>
      </c>
      <c r="AR364">
        <f t="shared" si="113"/>
        <v>362</v>
      </c>
      <c r="AS364" s="375" t="str">
        <f t="shared" si="104"/>
        <v/>
      </c>
      <c r="AT364" s="375" t="str">
        <f t="shared" si="105"/>
        <v/>
      </c>
      <c r="AU364" s="375" t="str">
        <f t="shared" si="106"/>
        <v/>
      </c>
      <c r="AV364" s="375" t="str">
        <f t="shared" si="107"/>
        <v/>
      </c>
      <c r="AW364" s="375" t="str">
        <f t="shared" si="108"/>
        <v/>
      </c>
      <c r="AX364" s="375" t="str">
        <f t="shared" si="109"/>
        <v/>
      </c>
      <c r="AY364" s="375" t="str">
        <f t="shared" si="110"/>
        <v/>
      </c>
      <c r="BC364" t="str">
        <f>IF(BK364&lt;&gt;"",MAX(BC$3:BC363)+1,"")</f>
        <v/>
      </c>
      <c r="BD364" t="str">
        <f>IF(BL364&lt;&gt;"",MAX(BD$3:BD363)+1,"")</f>
        <v/>
      </c>
      <c r="BE364" t="str">
        <f>IF(BM364&lt;&gt;"",MAX(BE$3:BE363)+1,"")</f>
        <v/>
      </c>
      <c r="BF364" t="str">
        <f>IF(BN364&lt;&gt;"",MAX(BF$3:BF363)+1,"")</f>
        <v/>
      </c>
      <c r="BG364" t="str">
        <f>IF(BO364&lt;&gt;"",MAX(BG$3:BG363)+1,"")</f>
        <v/>
      </c>
      <c r="BH364" t="str">
        <f>IF(BP364&lt;&gt;"",MAX(BH$3:BH363)+1,"")</f>
        <v/>
      </c>
      <c r="BI364" t="str">
        <f>IF(BQ364&lt;&gt;"",MAX(BI$3:BI363)+1,"")</f>
        <v/>
      </c>
      <c r="BK364" t="str">
        <f>IF(B364&lt;&gt;"",IF(COUNTIF(BK$3:BK363,B364)&gt;0,"",B364),"")</f>
        <v/>
      </c>
      <c r="BL364" t="str">
        <f>IF(C364&lt;&gt;"",IF(COUNTIF(BL$3:BL363,C364)&gt;0,"",C364),"")</f>
        <v/>
      </c>
      <c r="BM364" t="str">
        <f>IF(D364&lt;&gt;"",IF(COUNTIF(BM$3:BM363,D364)&gt;0,"",D364),"")</f>
        <v/>
      </c>
      <c r="BN364" t="str">
        <f>IF(E364&lt;&gt;"",IF(COUNTIF(BN$3:BN363,E364)&gt;0,"",E364),"")</f>
        <v/>
      </c>
      <c r="BO364" t="str">
        <f>IF(F364&lt;&gt;"",IF(COUNTIF(BO$3:BO363,F364)&gt;0,"",F364),"")</f>
        <v/>
      </c>
      <c r="BP364" t="str">
        <f>IF(G364&lt;&gt;"",IF(COUNTIF(BP$3:BP363,G364)&gt;0,"",G364),"")</f>
        <v/>
      </c>
      <c r="BQ364" t="str">
        <f>IF(H364&lt;&gt;"",IF(COUNTIF(BQ$3:BQ363,H364)&gt;0,"",H364),"")</f>
        <v/>
      </c>
    </row>
    <row r="365" spans="1:69" x14ac:dyDescent="0.2">
      <c r="A365" s="342" t="str">
        <f t="shared" si="114"/>
        <v/>
      </c>
      <c r="B365" s="345"/>
      <c r="C365" s="345"/>
      <c r="D365" s="345"/>
      <c r="E365" s="345"/>
      <c r="F365" s="345"/>
      <c r="G365" s="345"/>
      <c r="H365" s="345"/>
      <c r="I365" s="533"/>
      <c r="J365" s="516"/>
      <c r="K365" s="516"/>
      <c r="L365" s="531"/>
      <c r="M365" s="534"/>
      <c r="O365">
        <f t="shared" si="111"/>
        <v>363</v>
      </c>
      <c r="P365" s="375" t="str">
        <f t="shared" si="112"/>
        <v/>
      </c>
      <c r="Q365" s="375" t="str">
        <f t="shared" si="98"/>
        <v/>
      </c>
      <c r="R365" s="375" t="str">
        <f t="shared" si="99"/>
        <v/>
      </c>
      <c r="S365" s="375" t="str">
        <f t="shared" si="100"/>
        <v/>
      </c>
      <c r="T365" s="375" t="str">
        <f t="shared" si="101"/>
        <v/>
      </c>
      <c r="U365" s="375" t="str">
        <f t="shared" si="102"/>
        <v/>
      </c>
      <c r="V365" s="375" t="str">
        <f t="shared" si="103"/>
        <v/>
      </c>
      <c r="X365" t="str">
        <f>IF(AF365&lt;&gt;"",MAX(X$3:X364)+1,"")</f>
        <v/>
      </c>
      <c r="Y365" t="str">
        <f>IF(AG365&lt;&gt;"",MAX(Y$3:Y364)+1,"")</f>
        <v/>
      </c>
      <c r="Z365" t="str">
        <f>IF(AH365&lt;&gt;"",MAX(Z$3:Z364)+1,"")</f>
        <v/>
      </c>
      <c r="AA365" t="str">
        <f>IF(AI365&lt;&gt;"",MAX(AA$3:AA364)+1,"")</f>
        <v/>
      </c>
      <c r="AB365" t="str">
        <f>IF(AJ365&lt;&gt;"",MAX(AB$3:AB364)+1,"")</f>
        <v/>
      </c>
      <c r="AC365" t="str">
        <f>IF(AK365&lt;&gt;"",MAX(AC$3:AC364)+1,"")</f>
        <v/>
      </c>
      <c r="AD365" t="str">
        <f>IF(AL365&lt;&gt;"",MAX(AD$3:AD364)+1,"")</f>
        <v/>
      </c>
      <c r="AF365" t="str">
        <f>IF(B365="","",IF(COUNTIF(AF$3:$AI364,B365)=0,B365,""))</f>
        <v/>
      </c>
      <c r="AG365" t="str">
        <f>IF(C365&lt;&gt;"",IF(B365="","",IF($B365='Determinazione classe'!$D$55,IF(COUNTIF(AG$3:$AG364,$C365)=0,$C365,""),"")),"")</f>
        <v/>
      </c>
      <c r="AH365" t="str">
        <f>IF(D365&lt;&gt;"",IF(B365="","",IF(AND($B365='Determinazione classe'!$D$55,$C365='Determinazione classe'!$D$56),IF(COUNTIF(AH$3:AH364,$D365)=0,$D365,""),"")),"")</f>
        <v/>
      </c>
      <c r="AI365" t="str">
        <f>IF(E365&lt;&gt;"",IF(B365="","",IF(AND($B365='Determinazione classe'!$D$55,$C365='Determinazione classe'!$D$56,$D365='Determinazione classe'!$D$57),IF(COUNTIF(AI$3:AI364,$E365)=0,$E365,""),"")),"")</f>
        <v/>
      </c>
      <c r="AJ365" t="str">
        <f>IF(F365&lt;&gt;"",IF(B365="","",IF(AND($B365='Determinazione classe'!$D$55,$C365='Determinazione classe'!$D$56,$D365='Determinazione classe'!$D$57,$E365='Determinazione classe'!$D$58),IF(COUNTIF(AJ$3:AJ364,$F365)=0,$F365,""),"")),"")</f>
        <v/>
      </c>
      <c r="AK365" t="str">
        <f>IF(G365&lt;&gt;"",IF(B365="","",IF(AND($B365='Determinazione classe'!$D$55,$C365='Determinazione classe'!$D$56,$D365='Determinazione classe'!$D$57,$E365='Determinazione classe'!$D$58,$F365='Determinazione classe'!$D$59),IF(COUNTIF(AK$3:AK364,$G365)=0,$G365,""),"")),"")</f>
        <v/>
      </c>
      <c r="AL365" t="str">
        <f>IF(H365&lt;&gt;"",IF(B365="","",IF(AND($B365='Determinazione classe'!$D$55,$C365='Determinazione classe'!$D$56,$D365='Determinazione classe'!$D$57,$E365='Determinazione classe'!$D$58,$F365='Determinazione classe'!$D$59,$G365='Determinazione classe'!$D$60),IF(COUNTIF(AL$3:AL364,$H365)=0,$H365,""),"")),"")</f>
        <v/>
      </c>
      <c r="AR365">
        <f t="shared" si="113"/>
        <v>363</v>
      </c>
      <c r="AS365" s="375" t="str">
        <f t="shared" si="104"/>
        <v/>
      </c>
      <c r="AT365" s="375" t="str">
        <f t="shared" si="105"/>
        <v/>
      </c>
      <c r="AU365" s="375" t="str">
        <f t="shared" si="106"/>
        <v/>
      </c>
      <c r="AV365" s="375" t="str">
        <f t="shared" si="107"/>
        <v/>
      </c>
      <c r="AW365" s="375" t="str">
        <f t="shared" si="108"/>
        <v/>
      </c>
      <c r="AX365" s="375" t="str">
        <f t="shared" si="109"/>
        <v/>
      </c>
      <c r="AY365" s="375" t="str">
        <f t="shared" si="110"/>
        <v/>
      </c>
      <c r="BC365" t="str">
        <f>IF(BK365&lt;&gt;"",MAX(BC$3:BC364)+1,"")</f>
        <v/>
      </c>
      <c r="BD365" t="str">
        <f>IF(BL365&lt;&gt;"",MAX(BD$3:BD364)+1,"")</f>
        <v/>
      </c>
      <c r="BE365" t="str">
        <f>IF(BM365&lt;&gt;"",MAX(BE$3:BE364)+1,"")</f>
        <v/>
      </c>
      <c r="BF365" t="str">
        <f>IF(BN365&lt;&gt;"",MAX(BF$3:BF364)+1,"")</f>
        <v/>
      </c>
      <c r="BG365" t="str">
        <f>IF(BO365&lt;&gt;"",MAX(BG$3:BG364)+1,"")</f>
        <v/>
      </c>
      <c r="BH365" t="str">
        <f>IF(BP365&lt;&gt;"",MAX(BH$3:BH364)+1,"")</f>
        <v/>
      </c>
      <c r="BI365" t="str">
        <f>IF(BQ365&lt;&gt;"",MAX(BI$3:BI364)+1,"")</f>
        <v/>
      </c>
      <c r="BK365" t="str">
        <f>IF(B365&lt;&gt;"",IF(COUNTIF(BK$3:BK364,B365)&gt;0,"",B365),"")</f>
        <v/>
      </c>
      <c r="BL365" t="str">
        <f>IF(C365&lt;&gt;"",IF(COUNTIF(BL$3:BL364,C365)&gt;0,"",C365),"")</f>
        <v/>
      </c>
      <c r="BM365" t="str">
        <f>IF(D365&lt;&gt;"",IF(COUNTIF(BM$3:BM364,D365)&gt;0,"",D365),"")</f>
        <v/>
      </c>
      <c r="BN365" t="str">
        <f>IF(E365&lt;&gt;"",IF(COUNTIF(BN$3:BN364,E365)&gt;0,"",E365),"")</f>
        <v/>
      </c>
      <c r="BO365" t="str">
        <f>IF(F365&lt;&gt;"",IF(COUNTIF(BO$3:BO364,F365)&gt;0,"",F365),"")</f>
        <v/>
      </c>
      <c r="BP365" t="str">
        <f>IF(G365&lt;&gt;"",IF(COUNTIF(BP$3:BP364,G365)&gt;0,"",G365),"")</f>
        <v/>
      </c>
      <c r="BQ365" t="str">
        <f>IF(H365&lt;&gt;"",IF(COUNTIF(BQ$3:BQ364,H365)&gt;0,"",H365),"")</f>
        <v/>
      </c>
    </row>
    <row r="366" spans="1:69" x14ac:dyDescent="0.2">
      <c r="A366" s="342" t="str">
        <f t="shared" si="114"/>
        <v/>
      </c>
      <c r="B366" s="345"/>
      <c r="C366" s="345"/>
      <c r="D366" s="345"/>
      <c r="E366" s="345"/>
      <c r="F366" s="345"/>
      <c r="G366" s="345"/>
      <c r="H366" s="345"/>
      <c r="I366" s="533"/>
      <c r="J366" s="516"/>
      <c r="K366" s="516"/>
      <c r="L366" s="531"/>
      <c r="M366" s="534"/>
      <c r="O366">
        <f t="shared" si="111"/>
        <v>364</v>
      </c>
      <c r="P366" s="375" t="str">
        <f t="shared" si="112"/>
        <v/>
      </c>
      <c r="Q366" s="375" t="str">
        <f t="shared" si="98"/>
        <v/>
      </c>
      <c r="R366" s="375" t="str">
        <f t="shared" si="99"/>
        <v/>
      </c>
      <c r="S366" s="375" t="str">
        <f t="shared" si="100"/>
        <v/>
      </c>
      <c r="T366" s="375" t="str">
        <f t="shared" si="101"/>
        <v/>
      </c>
      <c r="U366" s="375" t="str">
        <f t="shared" si="102"/>
        <v/>
      </c>
      <c r="V366" s="375" t="str">
        <f t="shared" si="103"/>
        <v/>
      </c>
      <c r="X366" t="str">
        <f>IF(AF366&lt;&gt;"",MAX(X$3:X365)+1,"")</f>
        <v/>
      </c>
      <c r="Y366" t="str">
        <f>IF(AG366&lt;&gt;"",MAX(Y$3:Y365)+1,"")</f>
        <v/>
      </c>
      <c r="Z366" t="str">
        <f>IF(AH366&lt;&gt;"",MAX(Z$3:Z365)+1,"")</f>
        <v/>
      </c>
      <c r="AA366" t="str">
        <f>IF(AI366&lt;&gt;"",MAX(AA$3:AA365)+1,"")</f>
        <v/>
      </c>
      <c r="AB366" t="str">
        <f>IF(AJ366&lt;&gt;"",MAX(AB$3:AB365)+1,"")</f>
        <v/>
      </c>
      <c r="AC366" t="str">
        <f>IF(AK366&lt;&gt;"",MAX(AC$3:AC365)+1,"")</f>
        <v/>
      </c>
      <c r="AD366" t="str">
        <f>IF(AL366&lt;&gt;"",MAX(AD$3:AD365)+1,"")</f>
        <v/>
      </c>
      <c r="AF366" t="str">
        <f>IF(B366="","",IF(COUNTIF(AF$3:$AI365,B366)=0,B366,""))</f>
        <v/>
      </c>
      <c r="AG366" t="str">
        <f>IF(C366&lt;&gt;"",IF(B366="","",IF($B366='Determinazione classe'!$D$55,IF(COUNTIF(AG$3:$AG365,$C366)=0,$C366,""),"")),"")</f>
        <v/>
      </c>
      <c r="AH366" t="str">
        <f>IF(D366&lt;&gt;"",IF(B366="","",IF(AND($B366='Determinazione classe'!$D$55,$C366='Determinazione classe'!$D$56),IF(COUNTIF(AH$3:AH365,$D366)=0,$D366,""),"")),"")</f>
        <v/>
      </c>
      <c r="AI366" t="str">
        <f>IF(E366&lt;&gt;"",IF(B366="","",IF(AND($B366='Determinazione classe'!$D$55,$C366='Determinazione classe'!$D$56,$D366='Determinazione classe'!$D$57),IF(COUNTIF(AI$3:AI365,$E366)=0,$E366,""),"")),"")</f>
        <v/>
      </c>
      <c r="AJ366" t="str">
        <f>IF(F366&lt;&gt;"",IF(B366="","",IF(AND($B366='Determinazione classe'!$D$55,$C366='Determinazione classe'!$D$56,$D366='Determinazione classe'!$D$57,$E366='Determinazione classe'!$D$58),IF(COUNTIF(AJ$3:AJ365,$F366)=0,$F366,""),"")),"")</f>
        <v/>
      </c>
      <c r="AK366" t="str">
        <f>IF(G366&lt;&gt;"",IF(B366="","",IF(AND($B366='Determinazione classe'!$D$55,$C366='Determinazione classe'!$D$56,$D366='Determinazione classe'!$D$57,$E366='Determinazione classe'!$D$58,$F366='Determinazione classe'!$D$59),IF(COUNTIF(AK$3:AK365,$G366)=0,$G366,""),"")),"")</f>
        <v/>
      </c>
      <c r="AL366" t="str">
        <f>IF(H366&lt;&gt;"",IF(B366="","",IF(AND($B366='Determinazione classe'!$D$55,$C366='Determinazione classe'!$D$56,$D366='Determinazione classe'!$D$57,$E366='Determinazione classe'!$D$58,$F366='Determinazione classe'!$D$59,$G366='Determinazione classe'!$D$60),IF(COUNTIF(AL$3:AL365,$H366)=0,$H366,""),"")),"")</f>
        <v/>
      </c>
      <c r="AR366">
        <f t="shared" si="113"/>
        <v>364</v>
      </c>
      <c r="AS366" s="375" t="str">
        <f t="shared" si="104"/>
        <v/>
      </c>
      <c r="AT366" s="375" t="str">
        <f t="shared" si="105"/>
        <v/>
      </c>
      <c r="AU366" s="375" t="str">
        <f t="shared" si="106"/>
        <v/>
      </c>
      <c r="AV366" s="375" t="str">
        <f t="shared" si="107"/>
        <v/>
      </c>
      <c r="AW366" s="375" t="str">
        <f t="shared" si="108"/>
        <v/>
      </c>
      <c r="AX366" s="375" t="str">
        <f t="shared" si="109"/>
        <v/>
      </c>
      <c r="AY366" s="375" t="str">
        <f t="shared" si="110"/>
        <v/>
      </c>
      <c r="BC366" t="str">
        <f>IF(BK366&lt;&gt;"",MAX(BC$3:BC365)+1,"")</f>
        <v/>
      </c>
      <c r="BD366" t="str">
        <f>IF(BL366&lt;&gt;"",MAX(BD$3:BD365)+1,"")</f>
        <v/>
      </c>
      <c r="BE366" t="str">
        <f>IF(BM366&lt;&gt;"",MAX(BE$3:BE365)+1,"")</f>
        <v/>
      </c>
      <c r="BF366" t="str">
        <f>IF(BN366&lt;&gt;"",MAX(BF$3:BF365)+1,"")</f>
        <v/>
      </c>
      <c r="BG366" t="str">
        <f>IF(BO366&lt;&gt;"",MAX(BG$3:BG365)+1,"")</f>
        <v/>
      </c>
      <c r="BH366" t="str">
        <f>IF(BP366&lt;&gt;"",MAX(BH$3:BH365)+1,"")</f>
        <v/>
      </c>
      <c r="BI366" t="str">
        <f>IF(BQ366&lt;&gt;"",MAX(BI$3:BI365)+1,"")</f>
        <v/>
      </c>
      <c r="BK366" t="str">
        <f>IF(B366&lt;&gt;"",IF(COUNTIF(BK$3:BK365,B366)&gt;0,"",B366),"")</f>
        <v/>
      </c>
      <c r="BL366" t="str">
        <f>IF(C366&lt;&gt;"",IF(COUNTIF(BL$3:BL365,C366)&gt;0,"",C366),"")</f>
        <v/>
      </c>
      <c r="BM366" t="str">
        <f>IF(D366&lt;&gt;"",IF(COUNTIF(BM$3:BM365,D366)&gt;0,"",D366),"")</f>
        <v/>
      </c>
      <c r="BN366" t="str">
        <f>IF(E366&lt;&gt;"",IF(COUNTIF(BN$3:BN365,E366)&gt;0,"",E366),"")</f>
        <v/>
      </c>
      <c r="BO366" t="str">
        <f>IF(F366&lt;&gt;"",IF(COUNTIF(BO$3:BO365,F366)&gt;0,"",F366),"")</f>
        <v/>
      </c>
      <c r="BP366" t="str">
        <f>IF(G366&lt;&gt;"",IF(COUNTIF(BP$3:BP365,G366)&gt;0,"",G366),"")</f>
        <v/>
      </c>
      <c r="BQ366" t="str">
        <f>IF(H366&lt;&gt;"",IF(COUNTIF(BQ$3:BQ365,H366)&gt;0,"",H366),"")</f>
        <v/>
      </c>
    </row>
    <row r="367" spans="1:69" x14ac:dyDescent="0.2">
      <c r="A367" s="342" t="str">
        <f t="shared" si="114"/>
        <v/>
      </c>
      <c r="B367" s="345"/>
      <c r="C367" s="345"/>
      <c r="D367" s="345"/>
      <c r="E367" s="345"/>
      <c r="F367" s="345"/>
      <c r="G367" s="345"/>
      <c r="H367" s="345"/>
      <c r="I367" s="533"/>
      <c r="J367" s="516"/>
      <c r="K367" s="516"/>
      <c r="L367" s="531"/>
      <c r="M367" s="534"/>
      <c r="O367">
        <f t="shared" si="111"/>
        <v>365</v>
      </c>
      <c r="P367" s="375" t="str">
        <f t="shared" si="112"/>
        <v/>
      </c>
      <c r="Q367" s="375" t="str">
        <f t="shared" si="98"/>
        <v/>
      </c>
      <c r="R367" s="375" t="str">
        <f t="shared" si="99"/>
        <v/>
      </c>
      <c r="S367" s="375" t="str">
        <f t="shared" si="100"/>
        <v/>
      </c>
      <c r="T367" s="375" t="str">
        <f t="shared" si="101"/>
        <v/>
      </c>
      <c r="U367" s="375" t="str">
        <f t="shared" si="102"/>
        <v/>
      </c>
      <c r="V367" s="375" t="str">
        <f t="shared" si="103"/>
        <v/>
      </c>
      <c r="X367" t="str">
        <f>IF(AF367&lt;&gt;"",MAX(X$3:X366)+1,"")</f>
        <v/>
      </c>
      <c r="Y367" t="str">
        <f>IF(AG367&lt;&gt;"",MAX(Y$3:Y366)+1,"")</f>
        <v/>
      </c>
      <c r="Z367" t="str">
        <f>IF(AH367&lt;&gt;"",MAX(Z$3:Z366)+1,"")</f>
        <v/>
      </c>
      <c r="AA367" t="str">
        <f>IF(AI367&lt;&gt;"",MAX(AA$3:AA366)+1,"")</f>
        <v/>
      </c>
      <c r="AB367" t="str">
        <f>IF(AJ367&lt;&gt;"",MAX(AB$3:AB366)+1,"")</f>
        <v/>
      </c>
      <c r="AC367" t="str">
        <f>IF(AK367&lt;&gt;"",MAX(AC$3:AC366)+1,"")</f>
        <v/>
      </c>
      <c r="AD367" t="str">
        <f>IF(AL367&lt;&gt;"",MAX(AD$3:AD366)+1,"")</f>
        <v/>
      </c>
      <c r="AF367" t="str">
        <f>IF(B367="","",IF(COUNTIF(AF$3:$AI366,B367)=0,B367,""))</f>
        <v/>
      </c>
      <c r="AG367" t="str">
        <f>IF(C367&lt;&gt;"",IF(B367="","",IF($B367='Determinazione classe'!$D$55,IF(COUNTIF(AG$3:$AG366,$C367)=0,$C367,""),"")),"")</f>
        <v/>
      </c>
      <c r="AH367" t="str">
        <f>IF(D367&lt;&gt;"",IF(B367="","",IF(AND($B367='Determinazione classe'!$D$55,$C367='Determinazione classe'!$D$56),IF(COUNTIF(AH$3:AH366,$D367)=0,$D367,""),"")),"")</f>
        <v/>
      </c>
      <c r="AI367" t="str">
        <f>IF(E367&lt;&gt;"",IF(B367="","",IF(AND($B367='Determinazione classe'!$D$55,$C367='Determinazione classe'!$D$56,$D367='Determinazione classe'!$D$57),IF(COUNTIF(AI$3:AI366,$E367)=0,$E367,""),"")),"")</f>
        <v/>
      </c>
      <c r="AJ367" t="str">
        <f>IF(F367&lt;&gt;"",IF(B367="","",IF(AND($B367='Determinazione classe'!$D$55,$C367='Determinazione classe'!$D$56,$D367='Determinazione classe'!$D$57,$E367='Determinazione classe'!$D$58),IF(COUNTIF(AJ$3:AJ366,$F367)=0,$F367,""),"")),"")</f>
        <v/>
      </c>
      <c r="AK367" t="str">
        <f>IF(G367&lt;&gt;"",IF(B367="","",IF(AND($B367='Determinazione classe'!$D$55,$C367='Determinazione classe'!$D$56,$D367='Determinazione classe'!$D$57,$E367='Determinazione classe'!$D$58,$F367='Determinazione classe'!$D$59),IF(COUNTIF(AK$3:AK366,$G367)=0,$G367,""),"")),"")</f>
        <v/>
      </c>
      <c r="AL367" t="str">
        <f>IF(H367&lt;&gt;"",IF(B367="","",IF(AND($B367='Determinazione classe'!$D$55,$C367='Determinazione classe'!$D$56,$D367='Determinazione classe'!$D$57,$E367='Determinazione classe'!$D$58,$F367='Determinazione classe'!$D$59,$G367='Determinazione classe'!$D$60),IF(COUNTIF(AL$3:AL366,$H367)=0,$H367,""),"")),"")</f>
        <v/>
      </c>
      <c r="AR367">
        <f t="shared" si="113"/>
        <v>365</v>
      </c>
      <c r="AS367" s="375" t="str">
        <f t="shared" si="104"/>
        <v/>
      </c>
      <c r="AT367" s="375" t="str">
        <f t="shared" si="105"/>
        <v/>
      </c>
      <c r="AU367" s="375" t="str">
        <f t="shared" si="106"/>
        <v/>
      </c>
      <c r="AV367" s="375" t="str">
        <f t="shared" si="107"/>
        <v/>
      </c>
      <c r="AW367" s="375" t="str">
        <f t="shared" si="108"/>
        <v/>
      </c>
      <c r="AX367" s="375" t="str">
        <f t="shared" si="109"/>
        <v/>
      </c>
      <c r="AY367" s="375" t="str">
        <f t="shared" si="110"/>
        <v/>
      </c>
      <c r="BC367" t="str">
        <f>IF(BK367&lt;&gt;"",MAX(BC$3:BC366)+1,"")</f>
        <v/>
      </c>
      <c r="BD367" t="str">
        <f>IF(BL367&lt;&gt;"",MAX(BD$3:BD366)+1,"")</f>
        <v/>
      </c>
      <c r="BE367" t="str">
        <f>IF(BM367&lt;&gt;"",MAX(BE$3:BE366)+1,"")</f>
        <v/>
      </c>
      <c r="BF367" t="str">
        <f>IF(BN367&lt;&gt;"",MAX(BF$3:BF366)+1,"")</f>
        <v/>
      </c>
      <c r="BG367" t="str">
        <f>IF(BO367&lt;&gt;"",MAX(BG$3:BG366)+1,"")</f>
        <v/>
      </c>
      <c r="BH367" t="str">
        <f>IF(BP367&lt;&gt;"",MAX(BH$3:BH366)+1,"")</f>
        <v/>
      </c>
      <c r="BI367" t="str">
        <f>IF(BQ367&lt;&gt;"",MAX(BI$3:BI366)+1,"")</f>
        <v/>
      </c>
      <c r="BK367" t="str">
        <f>IF(B367&lt;&gt;"",IF(COUNTIF(BK$3:BK366,B367)&gt;0,"",B367),"")</f>
        <v/>
      </c>
      <c r="BL367" t="str">
        <f>IF(C367&lt;&gt;"",IF(COUNTIF(BL$3:BL366,C367)&gt;0,"",C367),"")</f>
        <v/>
      </c>
      <c r="BM367" t="str">
        <f>IF(D367&lt;&gt;"",IF(COUNTIF(BM$3:BM366,D367)&gt;0,"",D367),"")</f>
        <v/>
      </c>
      <c r="BN367" t="str">
        <f>IF(E367&lt;&gt;"",IF(COUNTIF(BN$3:BN366,E367)&gt;0,"",E367),"")</f>
        <v/>
      </c>
      <c r="BO367" t="str">
        <f>IF(F367&lt;&gt;"",IF(COUNTIF(BO$3:BO366,F367)&gt;0,"",F367),"")</f>
        <v/>
      </c>
      <c r="BP367" t="str">
        <f>IF(G367&lt;&gt;"",IF(COUNTIF(BP$3:BP366,G367)&gt;0,"",G367),"")</f>
        <v/>
      </c>
      <c r="BQ367" t="str">
        <f>IF(H367&lt;&gt;"",IF(COUNTIF(BQ$3:BQ366,H367)&gt;0,"",H367),"")</f>
        <v/>
      </c>
    </row>
    <row r="368" spans="1:69" x14ac:dyDescent="0.2">
      <c r="A368" s="342" t="str">
        <f t="shared" si="114"/>
        <v/>
      </c>
      <c r="B368" s="345"/>
      <c r="C368" s="345"/>
      <c r="D368" s="345"/>
      <c r="E368" s="345"/>
      <c r="F368" s="345"/>
      <c r="G368" s="345"/>
      <c r="H368" s="345"/>
      <c r="I368" s="533"/>
      <c r="J368" s="516"/>
      <c r="K368" s="516"/>
      <c r="L368" s="531"/>
      <c r="M368" s="534"/>
      <c r="O368">
        <f t="shared" si="111"/>
        <v>366</v>
      </c>
      <c r="P368" s="375" t="str">
        <f t="shared" si="112"/>
        <v/>
      </c>
      <c r="Q368" s="375" t="str">
        <f t="shared" si="98"/>
        <v/>
      </c>
      <c r="R368" s="375" t="str">
        <f t="shared" si="99"/>
        <v/>
      </c>
      <c r="S368" s="375" t="str">
        <f t="shared" si="100"/>
        <v/>
      </c>
      <c r="T368" s="375" t="str">
        <f t="shared" si="101"/>
        <v/>
      </c>
      <c r="U368" s="375" t="str">
        <f t="shared" si="102"/>
        <v/>
      </c>
      <c r="V368" s="375" t="str">
        <f t="shared" si="103"/>
        <v/>
      </c>
      <c r="X368" t="str">
        <f>IF(AF368&lt;&gt;"",MAX(X$3:X367)+1,"")</f>
        <v/>
      </c>
      <c r="Y368" t="str">
        <f>IF(AG368&lt;&gt;"",MAX(Y$3:Y367)+1,"")</f>
        <v/>
      </c>
      <c r="Z368" t="str">
        <f>IF(AH368&lt;&gt;"",MAX(Z$3:Z367)+1,"")</f>
        <v/>
      </c>
      <c r="AA368" t="str">
        <f>IF(AI368&lt;&gt;"",MAX(AA$3:AA367)+1,"")</f>
        <v/>
      </c>
      <c r="AB368" t="str">
        <f>IF(AJ368&lt;&gt;"",MAX(AB$3:AB367)+1,"")</f>
        <v/>
      </c>
      <c r="AC368" t="str">
        <f>IF(AK368&lt;&gt;"",MAX(AC$3:AC367)+1,"")</f>
        <v/>
      </c>
      <c r="AD368" t="str">
        <f>IF(AL368&lt;&gt;"",MAX(AD$3:AD367)+1,"")</f>
        <v/>
      </c>
      <c r="AF368" t="str">
        <f>IF(B368="","",IF(COUNTIF(AF$3:$AI367,B368)=0,B368,""))</f>
        <v/>
      </c>
      <c r="AG368" t="str">
        <f>IF(C368&lt;&gt;"",IF(B368="","",IF($B368='Determinazione classe'!$D$55,IF(COUNTIF(AG$3:$AG367,$C368)=0,$C368,""),"")),"")</f>
        <v/>
      </c>
      <c r="AH368" t="str">
        <f>IF(D368&lt;&gt;"",IF(B368="","",IF(AND($B368='Determinazione classe'!$D$55,$C368='Determinazione classe'!$D$56),IF(COUNTIF(AH$3:AH367,$D368)=0,$D368,""),"")),"")</f>
        <v/>
      </c>
      <c r="AI368" t="str">
        <f>IF(E368&lt;&gt;"",IF(B368="","",IF(AND($B368='Determinazione classe'!$D$55,$C368='Determinazione classe'!$D$56,$D368='Determinazione classe'!$D$57),IF(COUNTIF(AI$3:AI367,$E368)=0,$E368,""),"")),"")</f>
        <v/>
      </c>
      <c r="AJ368" t="str">
        <f>IF(F368&lt;&gt;"",IF(B368="","",IF(AND($B368='Determinazione classe'!$D$55,$C368='Determinazione classe'!$D$56,$D368='Determinazione classe'!$D$57,$E368='Determinazione classe'!$D$58),IF(COUNTIF(AJ$3:AJ367,$F368)=0,$F368,""),"")),"")</f>
        <v/>
      </c>
      <c r="AK368" t="str">
        <f>IF(G368&lt;&gt;"",IF(B368="","",IF(AND($B368='Determinazione classe'!$D$55,$C368='Determinazione classe'!$D$56,$D368='Determinazione classe'!$D$57,$E368='Determinazione classe'!$D$58,$F368='Determinazione classe'!$D$59),IF(COUNTIF(AK$3:AK367,$G368)=0,$G368,""),"")),"")</f>
        <v/>
      </c>
      <c r="AL368" t="str">
        <f>IF(H368&lt;&gt;"",IF(B368="","",IF(AND($B368='Determinazione classe'!$D$55,$C368='Determinazione classe'!$D$56,$D368='Determinazione classe'!$D$57,$E368='Determinazione classe'!$D$58,$F368='Determinazione classe'!$D$59,$G368='Determinazione classe'!$D$60),IF(COUNTIF(AL$3:AL367,$H368)=0,$H368,""),"")),"")</f>
        <v/>
      </c>
      <c r="AR368">
        <f t="shared" si="113"/>
        <v>366</v>
      </c>
      <c r="AS368" s="375" t="str">
        <f t="shared" si="104"/>
        <v/>
      </c>
      <c r="AT368" s="375" t="str">
        <f t="shared" si="105"/>
        <v/>
      </c>
      <c r="AU368" s="375" t="str">
        <f t="shared" si="106"/>
        <v/>
      </c>
      <c r="AV368" s="375" t="str">
        <f t="shared" si="107"/>
        <v/>
      </c>
      <c r="AW368" s="375" t="str">
        <f t="shared" si="108"/>
        <v/>
      </c>
      <c r="AX368" s="375" t="str">
        <f t="shared" si="109"/>
        <v/>
      </c>
      <c r="AY368" s="375" t="str">
        <f t="shared" si="110"/>
        <v/>
      </c>
      <c r="BC368" t="str">
        <f>IF(BK368&lt;&gt;"",MAX(BC$3:BC367)+1,"")</f>
        <v/>
      </c>
      <c r="BD368" t="str">
        <f>IF(BL368&lt;&gt;"",MAX(BD$3:BD367)+1,"")</f>
        <v/>
      </c>
      <c r="BE368" t="str">
        <f>IF(BM368&lt;&gt;"",MAX(BE$3:BE367)+1,"")</f>
        <v/>
      </c>
      <c r="BF368" t="str">
        <f>IF(BN368&lt;&gt;"",MAX(BF$3:BF367)+1,"")</f>
        <v/>
      </c>
      <c r="BG368" t="str">
        <f>IF(BO368&lt;&gt;"",MAX(BG$3:BG367)+1,"")</f>
        <v/>
      </c>
      <c r="BH368" t="str">
        <f>IF(BP368&lt;&gt;"",MAX(BH$3:BH367)+1,"")</f>
        <v/>
      </c>
      <c r="BI368" t="str">
        <f>IF(BQ368&lt;&gt;"",MAX(BI$3:BI367)+1,"")</f>
        <v/>
      </c>
      <c r="BK368" t="str">
        <f>IF(B368&lt;&gt;"",IF(COUNTIF(BK$3:BK367,B368)&gt;0,"",B368),"")</f>
        <v/>
      </c>
      <c r="BL368" t="str">
        <f>IF(C368&lt;&gt;"",IF(COUNTIF(BL$3:BL367,C368)&gt;0,"",C368),"")</f>
        <v/>
      </c>
      <c r="BM368" t="str">
        <f>IF(D368&lt;&gt;"",IF(COUNTIF(BM$3:BM367,D368)&gt;0,"",D368),"")</f>
        <v/>
      </c>
      <c r="BN368" t="str">
        <f>IF(E368&lt;&gt;"",IF(COUNTIF(BN$3:BN367,E368)&gt;0,"",E368),"")</f>
        <v/>
      </c>
      <c r="BO368" t="str">
        <f>IF(F368&lt;&gt;"",IF(COUNTIF(BO$3:BO367,F368)&gt;0,"",F368),"")</f>
        <v/>
      </c>
      <c r="BP368" t="str">
        <f>IF(G368&lt;&gt;"",IF(COUNTIF(BP$3:BP367,G368)&gt;0,"",G368),"")</f>
        <v/>
      </c>
      <c r="BQ368" t="str">
        <f>IF(H368&lt;&gt;"",IF(COUNTIF(BQ$3:BQ367,H368)&gt;0,"",H368),"")</f>
        <v/>
      </c>
    </row>
    <row r="369" spans="1:69" x14ac:dyDescent="0.2">
      <c r="A369" s="342" t="str">
        <f t="shared" si="114"/>
        <v/>
      </c>
      <c r="B369" s="345"/>
      <c r="C369" s="345"/>
      <c r="D369" s="345"/>
      <c r="E369" s="345"/>
      <c r="F369" s="345"/>
      <c r="G369" s="345"/>
      <c r="H369" s="345"/>
      <c r="I369" s="533"/>
      <c r="J369" s="516"/>
      <c r="K369" s="516"/>
      <c r="L369" s="531"/>
      <c r="M369" s="534"/>
      <c r="O369">
        <f t="shared" si="111"/>
        <v>367</v>
      </c>
      <c r="P369" s="375" t="str">
        <f t="shared" si="112"/>
        <v/>
      </c>
      <c r="Q369" s="375" t="str">
        <f t="shared" si="98"/>
        <v/>
      </c>
      <c r="R369" s="375" t="str">
        <f t="shared" si="99"/>
        <v/>
      </c>
      <c r="S369" s="375" t="str">
        <f t="shared" si="100"/>
        <v/>
      </c>
      <c r="T369" s="375" t="str">
        <f t="shared" si="101"/>
        <v/>
      </c>
      <c r="U369" s="375" t="str">
        <f t="shared" si="102"/>
        <v/>
      </c>
      <c r="V369" s="375" t="str">
        <f t="shared" si="103"/>
        <v/>
      </c>
      <c r="X369" t="str">
        <f>IF(AF369&lt;&gt;"",MAX(X$3:X368)+1,"")</f>
        <v/>
      </c>
      <c r="Y369" t="str">
        <f>IF(AG369&lt;&gt;"",MAX(Y$3:Y368)+1,"")</f>
        <v/>
      </c>
      <c r="Z369" t="str">
        <f>IF(AH369&lt;&gt;"",MAX(Z$3:Z368)+1,"")</f>
        <v/>
      </c>
      <c r="AA369" t="str">
        <f>IF(AI369&lt;&gt;"",MAX(AA$3:AA368)+1,"")</f>
        <v/>
      </c>
      <c r="AB369" t="str">
        <f>IF(AJ369&lt;&gt;"",MAX(AB$3:AB368)+1,"")</f>
        <v/>
      </c>
      <c r="AC369" t="str">
        <f>IF(AK369&lt;&gt;"",MAX(AC$3:AC368)+1,"")</f>
        <v/>
      </c>
      <c r="AD369" t="str">
        <f>IF(AL369&lt;&gt;"",MAX(AD$3:AD368)+1,"")</f>
        <v/>
      </c>
      <c r="AF369" t="str">
        <f>IF(B369="","",IF(COUNTIF(AF$3:$AI368,B369)=0,B369,""))</f>
        <v/>
      </c>
      <c r="AG369" t="str">
        <f>IF(C369&lt;&gt;"",IF(B369="","",IF($B369='Determinazione classe'!$D$55,IF(COUNTIF(AG$3:$AG368,$C369)=0,$C369,""),"")),"")</f>
        <v/>
      </c>
      <c r="AH369" t="str">
        <f>IF(D369&lt;&gt;"",IF(B369="","",IF(AND($B369='Determinazione classe'!$D$55,$C369='Determinazione classe'!$D$56),IF(COUNTIF(AH$3:AH368,$D369)=0,$D369,""),"")),"")</f>
        <v/>
      </c>
      <c r="AI369" t="str">
        <f>IF(E369&lt;&gt;"",IF(B369="","",IF(AND($B369='Determinazione classe'!$D$55,$C369='Determinazione classe'!$D$56,$D369='Determinazione classe'!$D$57),IF(COUNTIF(AI$3:AI368,$E369)=0,$E369,""),"")),"")</f>
        <v/>
      </c>
      <c r="AJ369" t="str">
        <f>IF(F369&lt;&gt;"",IF(B369="","",IF(AND($B369='Determinazione classe'!$D$55,$C369='Determinazione classe'!$D$56,$D369='Determinazione classe'!$D$57,$E369='Determinazione classe'!$D$58),IF(COUNTIF(AJ$3:AJ368,$F369)=0,$F369,""),"")),"")</f>
        <v/>
      </c>
      <c r="AK369" t="str">
        <f>IF(G369&lt;&gt;"",IF(B369="","",IF(AND($B369='Determinazione classe'!$D$55,$C369='Determinazione classe'!$D$56,$D369='Determinazione classe'!$D$57,$E369='Determinazione classe'!$D$58,$F369='Determinazione classe'!$D$59),IF(COUNTIF(AK$3:AK368,$G369)=0,$G369,""),"")),"")</f>
        <v/>
      </c>
      <c r="AL369" t="str">
        <f>IF(H369&lt;&gt;"",IF(B369="","",IF(AND($B369='Determinazione classe'!$D$55,$C369='Determinazione classe'!$D$56,$D369='Determinazione classe'!$D$57,$E369='Determinazione classe'!$D$58,$F369='Determinazione classe'!$D$59,$G369='Determinazione classe'!$D$60),IF(COUNTIF(AL$3:AL368,$H369)=0,$H369,""),"")),"")</f>
        <v/>
      </c>
      <c r="AR369">
        <f t="shared" si="113"/>
        <v>367</v>
      </c>
      <c r="AS369" s="375" t="str">
        <f t="shared" si="104"/>
        <v/>
      </c>
      <c r="AT369" s="375" t="str">
        <f t="shared" si="105"/>
        <v/>
      </c>
      <c r="AU369" s="375" t="str">
        <f t="shared" si="106"/>
        <v/>
      </c>
      <c r="AV369" s="375" t="str">
        <f t="shared" si="107"/>
        <v/>
      </c>
      <c r="AW369" s="375" t="str">
        <f t="shared" si="108"/>
        <v/>
      </c>
      <c r="AX369" s="375" t="str">
        <f t="shared" si="109"/>
        <v/>
      </c>
      <c r="AY369" s="375" t="str">
        <f t="shared" si="110"/>
        <v/>
      </c>
      <c r="BC369" t="str">
        <f>IF(BK369&lt;&gt;"",MAX(BC$3:BC368)+1,"")</f>
        <v/>
      </c>
      <c r="BD369" t="str">
        <f>IF(BL369&lt;&gt;"",MAX(BD$3:BD368)+1,"")</f>
        <v/>
      </c>
      <c r="BE369" t="str">
        <f>IF(BM369&lt;&gt;"",MAX(BE$3:BE368)+1,"")</f>
        <v/>
      </c>
      <c r="BF369" t="str">
        <f>IF(BN369&lt;&gt;"",MAX(BF$3:BF368)+1,"")</f>
        <v/>
      </c>
      <c r="BG369" t="str">
        <f>IF(BO369&lt;&gt;"",MAX(BG$3:BG368)+1,"")</f>
        <v/>
      </c>
      <c r="BH369" t="str">
        <f>IF(BP369&lt;&gt;"",MAX(BH$3:BH368)+1,"")</f>
        <v/>
      </c>
      <c r="BI369" t="str">
        <f>IF(BQ369&lt;&gt;"",MAX(BI$3:BI368)+1,"")</f>
        <v/>
      </c>
      <c r="BK369" t="str">
        <f>IF(B369&lt;&gt;"",IF(COUNTIF(BK$3:BK368,B369)&gt;0,"",B369),"")</f>
        <v/>
      </c>
      <c r="BL369" t="str">
        <f>IF(C369&lt;&gt;"",IF(COUNTIF(BL$3:BL368,C369)&gt;0,"",C369),"")</f>
        <v/>
      </c>
      <c r="BM369" t="str">
        <f>IF(D369&lt;&gt;"",IF(COUNTIF(BM$3:BM368,D369)&gt;0,"",D369),"")</f>
        <v/>
      </c>
      <c r="BN369" t="str">
        <f>IF(E369&lt;&gt;"",IF(COUNTIF(BN$3:BN368,E369)&gt;0,"",E369),"")</f>
        <v/>
      </c>
      <c r="BO369" t="str">
        <f>IF(F369&lt;&gt;"",IF(COUNTIF(BO$3:BO368,F369)&gt;0,"",F369),"")</f>
        <v/>
      </c>
      <c r="BP369" t="str">
        <f>IF(G369&lt;&gt;"",IF(COUNTIF(BP$3:BP368,G369)&gt;0,"",G369),"")</f>
        <v/>
      </c>
      <c r="BQ369" t="str">
        <f>IF(H369&lt;&gt;"",IF(COUNTIF(BQ$3:BQ368,H369)&gt;0,"",H369),"")</f>
        <v/>
      </c>
    </row>
    <row r="370" spans="1:69" x14ac:dyDescent="0.2">
      <c r="A370" s="342" t="str">
        <f t="shared" si="114"/>
        <v/>
      </c>
      <c r="B370" s="345"/>
      <c r="C370" s="345"/>
      <c r="D370" s="345"/>
      <c r="E370" s="345"/>
      <c r="F370" s="345"/>
      <c r="G370" s="345"/>
      <c r="H370" s="345"/>
      <c r="I370" s="533"/>
      <c r="J370" s="516"/>
      <c r="K370" s="516"/>
      <c r="L370" s="531"/>
      <c r="M370" s="534"/>
      <c r="O370">
        <f t="shared" si="111"/>
        <v>368</v>
      </c>
      <c r="P370" s="375" t="str">
        <f t="shared" si="112"/>
        <v/>
      </c>
      <c r="Q370" s="375" t="str">
        <f t="shared" si="98"/>
        <v/>
      </c>
      <c r="R370" s="375" t="str">
        <f t="shared" si="99"/>
        <v/>
      </c>
      <c r="S370" s="375" t="str">
        <f t="shared" si="100"/>
        <v/>
      </c>
      <c r="T370" s="375" t="str">
        <f t="shared" si="101"/>
        <v/>
      </c>
      <c r="U370" s="375" t="str">
        <f t="shared" si="102"/>
        <v/>
      </c>
      <c r="V370" s="375" t="str">
        <f t="shared" si="103"/>
        <v/>
      </c>
      <c r="X370" t="str">
        <f>IF(AF370&lt;&gt;"",MAX(X$3:X369)+1,"")</f>
        <v/>
      </c>
      <c r="Y370" t="str">
        <f>IF(AG370&lt;&gt;"",MAX(Y$3:Y369)+1,"")</f>
        <v/>
      </c>
      <c r="Z370" t="str">
        <f>IF(AH370&lt;&gt;"",MAX(Z$3:Z369)+1,"")</f>
        <v/>
      </c>
      <c r="AA370" t="str">
        <f>IF(AI370&lt;&gt;"",MAX(AA$3:AA369)+1,"")</f>
        <v/>
      </c>
      <c r="AB370" t="str">
        <f>IF(AJ370&lt;&gt;"",MAX(AB$3:AB369)+1,"")</f>
        <v/>
      </c>
      <c r="AC370" t="str">
        <f>IF(AK370&lt;&gt;"",MAX(AC$3:AC369)+1,"")</f>
        <v/>
      </c>
      <c r="AD370" t="str">
        <f>IF(AL370&lt;&gt;"",MAX(AD$3:AD369)+1,"")</f>
        <v/>
      </c>
      <c r="AF370" t="str">
        <f>IF(B370="","",IF(COUNTIF(AF$3:$AI369,B370)=0,B370,""))</f>
        <v/>
      </c>
      <c r="AG370" t="str">
        <f>IF(C370&lt;&gt;"",IF(B370="","",IF($B370='Determinazione classe'!$D$55,IF(COUNTIF(AG$3:$AG369,$C370)=0,$C370,""),"")),"")</f>
        <v/>
      </c>
      <c r="AH370" t="str">
        <f>IF(D370&lt;&gt;"",IF(B370="","",IF(AND($B370='Determinazione classe'!$D$55,$C370='Determinazione classe'!$D$56),IF(COUNTIF(AH$3:AH369,$D370)=0,$D370,""),"")),"")</f>
        <v/>
      </c>
      <c r="AI370" t="str">
        <f>IF(E370&lt;&gt;"",IF(B370="","",IF(AND($B370='Determinazione classe'!$D$55,$C370='Determinazione classe'!$D$56,$D370='Determinazione classe'!$D$57),IF(COUNTIF(AI$3:AI369,$E370)=0,$E370,""),"")),"")</f>
        <v/>
      </c>
      <c r="AJ370" t="str">
        <f>IF(F370&lt;&gt;"",IF(B370="","",IF(AND($B370='Determinazione classe'!$D$55,$C370='Determinazione classe'!$D$56,$D370='Determinazione classe'!$D$57,$E370='Determinazione classe'!$D$58),IF(COUNTIF(AJ$3:AJ369,$F370)=0,$F370,""),"")),"")</f>
        <v/>
      </c>
      <c r="AK370" t="str">
        <f>IF(G370&lt;&gt;"",IF(B370="","",IF(AND($B370='Determinazione classe'!$D$55,$C370='Determinazione classe'!$D$56,$D370='Determinazione classe'!$D$57,$E370='Determinazione classe'!$D$58,$F370='Determinazione classe'!$D$59),IF(COUNTIF(AK$3:AK369,$G370)=0,$G370,""),"")),"")</f>
        <v/>
      </c>
      <c r="AL370" t="str">
        <f>IF(H370&lt;&gt;"",IF(B370="","",IF(AND($B370='Determinazione classe'!$D$55,$C370='Determinazione classe'!$D$56,$D370='Determinazione classe'!$D$57,$E370='Determinazione classe'!$D$58,$F370='Determinazione classe'!$D$59,$G370='Determinazione classe'!$D$60),IF(COUNTIF(AL$3:AL369,$H370)=0,$H370,""),"")),"")</f>
        <v/>
      </c>
      <c r="AR370">
        <f t="shared" si="113"/>
        <v>368</v>
      </c>
      <c r="AS370" s="375" t="str">
        <f t="shared" si="104"/>
        <v/>
      </c>
      <c r="AT370" s="375" t="str">
        <f t="shared" si="105"/>
        <v/>
      </c>
      <c r="AU370" s="375" t="str">
        <f t="shared" si="106"/>
        <v/>
      </c>
      <c r="AV370" s="375" t="str">
        <f t="shared" si="107"/>
        <v/>
      </c>
      <c r="AW370" s="375" t="str">
        <f t="shared" si="108"/>
        <v/>
      </c>
      <c r="AX370" s="375" t="str">
        <f t="shared" si="109"/>
        <v/>
      </c>
      <c r="AY370" s="375" t="str">
        <f t="shared" si="110"/>
        <v/>
      </c>
      <c r="BC370" t="str">
        <f>IF(BK370&lt;&gt;"",MAX(BC$3:BC369)+1,"")</f>
        <v/>
      </c>
      <c r="BD370" t="str">
        <f>IF(BL370&lt;&gt;"",MAX(BD$3:BD369)+1,"")</f>
        <v/>
      </c>
      <c r="BE370" t="str">
        <f>IF(BM370&lt;&gt;"",MAX(BE$3:BE369)+1,"")</f>
        <v/>
      </c>
      <c r="BF370" t="str">
        <f>IF(BN370&lt;&gt;"",MAX(BF$3:BF369)+1,"")</f>
        <v/>
      </c>
      <c r="BG370" t="str">
        <f>IF(BO370&lt;&gt;"",MAX(BG$3:BG369)+1,"")</f>
        <v/>
      </c>
      <c r="BH370" t="str">
        <f>IF(BP370&lt;&gt;"",MAX(BH$3:BH369)+1,"")</f>
        <v/>
      </c>
      <c r="BI370" t="str">
        <f>IF(BQ370&lt;&gt;"",MAX(BI$3:BI369)+1,"")</f>
        <v/>
      </c>
      <c r="BK370" t="str">
        <f>IF(B370&lt;&gt;"",IF(COUNTIF(BK$3:BK369,B370)&gt;0,"",B370),"")</f>
        <v/>
      </c>
      <c r="BL370" t="str">
        <f>IF(C370&lt;&gt;"",IF(COUNTIF(BL$3:BL369,C370)&gt;0,"",C370),"")</f>
        <v/>
      </c>
      <c r="BM370" t="str">
        <f>IF(D370&lt;&gt;"",IF(COUNTIF(BM$3:BM369,D370)&gt;0,"",D370),"")</f>
        <v/>
      </c>
      <c r="BN370" t="str">
        <f>IF(E370&lt;&gt;"",IF(COUNTIF(BN$3:BN369,E370)&gt;0,"",E370),"")</f>
        <v/>
      </c>
      <c r="BO370" t="str">
        <f>IF(F370&lt;&gt;"",IF(COUNTIF(BO$3:BO369,F370)&gt;0,"",F370),"")</f>
        <v/>
      </c>
      <c r="BP370" t="str">
        <f>IF(G370&lt;&gt;"",IF(COUNTIF(BP$3:BP369,G370)&gt;0,"",G370),"")</f>
        <v/>
      </c>
      <c r="BQ370" t="str">
        <f>IF(H370&lt;&gt;"",IF(COUNTIF(BQ$3:BQ369,H370)&gt;0,"",H370),"")</f>
        <v/>
      </c>
    </row>
    <row r="371" spans="1:69" x14ac:dyDescent="0.2">
      <c r="A371" s="342" t="str">
        <f t="shared" si="114"/>
        <v/>
      </c>
      <c r="B371" s="345"/>
      <c r="C371" s="345"/>
      <c r="D371" s="345"/>
      <c r="E371" s="345"/>
      <c r="F371" s="345"/>
      <c r="G371" s="345"/>
      <c r="H371" s="345"/>
      <c r="I371" s="533"/>
      <c r="J371" s="516"/>
      <c r="K371" s="516"/>
      <c r="L371" s="531"/>
      <c r="M371" s="534"/>
      <c r="O371">
        <f t="shared" si="111"/>
        <v>369</v>
      </c>
      <c r="P371" s="375" t="str">
        <f t="shared" si="112"/>
        <v/>
      </c>
      <c r="Q371" s="375" t="str">
        <f t="shared" si="98"/>
        <v/>
      </c>
      <c r="R371" s="375" t="str">
        <f t="shared" si="99"/>
        <v/>
      </c>
      <c r="S371" s="375" t="str">
        <f t="shared" si="100"/>
        <v/>
      </c>
      <c r="T371" s="375" t="str">
        <f t="shared" si="101"/>
        <v/>
      </c>
      <c r="U371" s="375" t="str">
        <f t="shared" si="102"/>
        <v/>
      </c>
      <c r="V371" s="375" t="str">
        <f t="shared" si="103"/>
        <v/>
      </c>
      <c r="X371" t="str">
        <f>IF(AF371&lt;&gt;"",MAX(X$3:X370)+1,"")</f>
        <v/>
      </c>
      <c r="Y371" t="str">
        <f>IF(AG371&lt;&gt;"",MAX(Y$3:Y370)+1,"")</f>
        <v/>
      </c>
      <c r="Z371" t="str">
        <f>IF(AH371&lt;&gt;"",MAX(Z$3:Z370)+1,"")</f>
        <v/>
      </c>
      <c r="AA371" t="str">
        <f>IF(AI371&lt;&gt;"",MAX(AA$3:AA370)+1,"")</f>
        <v/>
      </c>
      <c r="AB371" t="str">
        <f>IF(AJ371&lt;&gt;"",MAX(AB$3:AB370)+1,"")</f>
        <v/>
      </c>
      <c r="AC371" t="str">
        <f>IF(AK371&lt;&gt;"",MAX(AC$3:AC370)+1,"")</f>
        <v/>
      </c>
      <c r="AD371" t="str">
        <f>IF(AL371&lt;&gt;"",MAX(AD$3:AD370)+1,"")</f>
        <v/>
      </c>
      <c r="AF371" t="str">
        <f>IF(B371="","",IF(COUNTIF(AF$3:$AI370,B371)=0,B371,""))</f>
        <v/>
      </c>
      <c r="AG371" t="str">
        <f>IF(C371&lt;&gt;"",IF(B371="","",IF($B371='Determinazione classe'!$D$55,IF(COUNTIF(AG$3:$AG370,$C371)=0,$C371,""),"")),"")</f>
        <v/>
      </c>
      <c r="AH371" t="str">
        <f>IF(D371&lt;&gt;"",IF(B371="","",IF(AND($B371='Determinazione classe'!$D$55,$C371='Determinazione classe'!$D$56),IF(COUNTIF(AH$3:AH370,$D371)=0,$D371,""),"")),"")</f>
        <v/>
      </c>
      <c r="AI371" t="str">
        <f>IF(E371&lt;&gt;"",IF(B371="","",IF(AND($B371='Determinazione classe'!$D$55,$C371='Determinazione classe'!$D$56,$D371='Determinazione classe'!$D$57),IF(COUNTIF(AI$3:AI370,$E371)=0,$E371,""),"")),"")</f>
        <v/>
      </c>
      <c r="AJ371" t="str">
        <f>IF(F371&lt;&gt;"",IF(B371="","",IF(AND($B371='Determinazione classe'!$D$55,$C371='Determinazione classe'!$D$56,$D371='Determinazione classe'!$D$57,$E371='Determinazione classe'!$D$58),IF(COUNTIF(AJ$3:AJ370,$F371)=0,$F371,""),"")),"")</f>
        <v/>
      </c>
      <c r="AK371" t="str">
        <f>IF(G371&lt;&gt;"",IF(B371="","",IF(AND($B371='Determinazione classe'!$D$55,$C371='Determinazione classe'!$D$56,$D371='Determinazione classe'!$D$57,$E371='Determinazione classe'!$D$58,$F371='Determinazione classe'!$D$59),IF(COUNTIF(AK$3:AK370,$G371)=0,$G371,""),"")),"")</f>
        <v/>
      </c>
      <c r="AL371" t="str">
        <f>IF(H371&lt;&gt;"",IF(B371="","",IF(AND($B371='Determinazione classe'!$D$55,$C371='Determinazione classe'!$D$56,$D371='Determinazione classe'!$D$57,$E371='Determinazione classe'!$D$58,$F371='Determinazione classe'!$D$59,$G371='Determinazione classe'!$D$60),IF(COUNTIF(AL$3:AL370,$H371)=0,$H371,""),"")),"")</f>
        <v/>
      </c>
      <c r="AR371">
        <f t="shared" si="113"/>
        <v>369</v>
      </c>
      <c r="AS371" s="375" t="str">
        <f t="shared" si="104"/>
        <v/>
      </c>
      <c r="AT371" s="375" t="str">
        <f t="shared" si="105"/>
        <v/>
      </c>
      <c r="AU371" s="375" t="str">
        <f t="shared" si="106"/>
        <v/>
      </c>
      <c r="AV371" s="375" t="str">
        <f t="shared" si="107"/>
        <v/>
      </c>
      <c r="AW371" s="375" t="str">
        <f t="shared" si="108"/>
        <v/>
      </c>
      <c r="AX371" s="375" t="str">
        <f t="shared" si="109"/>
        <v/>
      </c>
      <c r="AY371" s="375" t="str">
        <f t="shared" si="110"/>
        <v/>
      </c>
      <c r="BC371" t="str">
        <f>IF(BK371&lt;&gt;"",MAX(BC$3:BC370)+1,"")</f>
        <v/>
      </c>
      <c r="BD371" t="str">
        <f>IF(BL371&lt;&gt;"",MAX(BD$3:BD370)+1,"")</f>
        <v/>
      </c>
      <c r="BE371" t="str">
        <f>IF(BM371&lt;&gt;"",MAX(BE$3:BE370)+1,"")</f>
        <v/>
      </c>
      <c r="BF371" t="str">
        <f>IF(BN371&lt;&gt;"",MAX(BF$3:BF370)+1,"")</f>
        <v/>
      </c>
      <c r="BG371" t="str">
        <f>IF(BO371&lt;&gt;"",MAX(BG$3:BG370)+1,"")</f>
        <v/>
      </c>
      <c r="BH371" t="str">
        <f>IF(BP371&lt;&gt;"",MAX(BH$3:BH370)+1,"")</f>
        <v/>
      </c>
      <c r="BI371" t="str">
        <f>IF(BQ371&lt;&gt;"",MAX(BI$3:BI370)+1,"")</f>
        <v/>
      </c>
      <c r="BK371" t="str">
        <f>IF(B371&lt;&gt;"",IF(COUNTIF(BK$3:BK370,B371)&gt;0,"",B371),"")</f>
        <v/>
      </c>
      <c r="BL371" t="str">
        <f>IF(C371&lt;&gt;"",IF(COUNTIF(BL$3:BL370,C371)&gt;0,"",C371),"")</f>
        <v/>
      </c>
      <c r="BM371" t="str">
        <f>IF(D371&lt;&gt;"",IF(COUNTIF(BM$3:BM370,D371)&gt;0,"",D371),"")</f>
        <v/>
      </c>
      <c r="BN371" t="str">
        <f>IF(E371&lt;&gt;"",IF(COUNTIF(BN$3:BN370,E371)&gt;0,"",E371),"")</f>
        <v/>
      </c>
      <c r="BO371" t="str">
        <f>IF(F371&lt;&gt;"",IF(COUNTIF(BO$3:BO370,F371)&gt;0,"",F371),"")</f>
        <v/>
      </c>
      <c r="BP371" t="str">
        <f>IF(G371&lt;&gt;"",IF(COUNTIF(BP$3:BP370,G371)&gt;0,"",G371),"")</f>
        <v/>
      </c>
      <c r="BQ371" t="str">
        <f>IF(H371&lt;&gt;"",IF(COUNTIF(BQ$3:BQ370,H371)&gt;0,"",H371),"")</f>
        <v/>
      </c>
    </row>
    <row r="372" spans="1:69" x14ac:dyDescent="0.2">
      <c r="A372" s="342" t="str">
        <f t="shared" si="114"/>
        <v/>
      </c>
      <c r="B372" s="345"/>
      <c r="C372" s="345"/>
      <c r="D372" s="345"/>
      <c r="E372" s="345"/>
      <c r="F372" s="345"/>
      <c r="G372" s="345"/>
      <c r="H372" s="345"/>
      <c r="I372" s="533"/>
      <c r="J372" s="516"/>
      <c r="K372" s="516"/>
      <c r="L372" s="531"/>
      <c r="M372" s="534"/>
      <c r="O372">
        <f t="shared" si="111"/>
        <v>370</v>
      </c>
      <c r="P372" s="375" t="str">
        <f t="shared" si="112"/>
        <v/>
      </c>
      <c r="Q372" s="375" t="str">
        <f t="shared" si="98"/>
        <v/>
      </c>
      <c r="R372" s="375" t="str">
        <f t="shared" si="99"/>
        <v/>
      </c>
      <c r="S372" s="375" t="str">
        <f t="shared" si="100"/>
        <v/>
      </c>
      <c r="T372" s="375" t="str">
        <f t="shared" si="101"/>
        <v/>
      </c>
      <c r="U372" s="375" t="str">
        <f t="shared" si="102"/>
        <v/>
      </c>
      <c r="V372" s="375" t="str">
        <f t="shared" si="103"/>
        <v/>
      </c>
      <c r="X372" t="str">
        <f>IF(AF372&lt;&gt;"",MAX(X$3:X371)+1,"")</f>
        <v/>
      </c>
      <c r="Y372" t="str">
        <f>IF(AG372&lt;&gt;"",MAX(Y$3:Y371)+1,"")</f>
        <v/>
      </c>
      <c r="Z372" t="str">
        <f>IF(AH372&lt;&gt;"",MAX(Z$3:Z371)+1,"")</f>
        <v/>
      </c>
      <c r="AA372" t="str">
        <f>IF(AI372&lt;&gt;"",MAX(AA$3:AA371)+1,"")</f>
        <v/>
      </c>
      <c r="AB372" t="str">
        <f>IF(AJ372&lt;&gt;"",MAX(AB$3:AB371)+1,"")</f>
        <v/>
      </c>
      <c r="AC372" t="str">
        <f>IF(AK372&lt;&gt;"",MAX(AC$3:AC371)+1,"")</f>
        <v/>
      </c>
      <c r="AD372" t="str">
        <f>IF(AL372&lt;&gt;"",MAX(AD$3:AD371)+1,"")</f>
        <v/>
      </c>
      <c r="AF372" t="str">
        <f>IF(B372="","",IF(COUNTIF(AF$3:$AI371,B372)=0,B372,""))</f>
        <v/>
      </c>
      <c r="AG372" t="str">
        <f>IF(C372&lt;&gt;"",IF(B372="","",IF($B372='Determinazione classe'!$D$55,IF(COUNTIF(AG$3:$AG371,$C372)=0,$C372,""),"")),"")</f>
        <v/>
      </c>
      <c r="AH372" t="str">
        <f>IF(D372&lt;&gt;"",IF(B372="","",IF(AND($B372='Determinazione classe'!$D$55,$C372='Determinazione classe'!$D$56),IF(COUNTIF(AH$3:AH371,$D372)=0,$D372,""),"")),"")</f>
        <v/>
      </c>
      <c r="AI372" t="str">
        <f>IF(E372&lt;&gt;"",IF(B372="","",IF(AND($B372='Determinazione classe'!$D$55,$C372='Determinazione classe'!$D$56,$D372='Determinazione classe'!$D$57),IF(COUNTIF(AI$3:AI371,$E372)=0,$E372,""),"")),"")</f>
        <v/>
      </c>
      <c r="AJ372" t="str">
        <f>IF(F372&lt;&gt;"",IF(B372="","",IF(AND($B372='Determinazione classe'!$D$55,$C372='Determinazione classe'!$D$56,$D372='Determinazione classe'!$D$57,$E372='Determinazione classe'!$D$58),IF(COUNTIF(AJ$3:AJ371,$F372)=0,$F372,""),"")),"")</f>
        <v/>
      </c>
      <c r="AK372" t="str">
        <f>IF(G372&lt;&gt;"",IF(B372="","",IF(AND($B372='Determinazione classe'!$D$55,$C372='Determinazione classe'!$D$56,$D372='Determinazione classe'!$D$57,$E372='Determinazione classe'!$D$58,$F372='Determinazione classe'!$D$59),IF(COUNTIF(AK$3:AK371,$G372)=0,$G372,""),"")),"")</f>
        <v/>
      </c>
      <c r="AL372" t="str">
        <f>IF(H372&lt;&gt;"",IF(B372="","",IF(AND($B372='Determinazione classe'!$D$55,$C372='Determinazione classe'!$D$56,$D372='Determinazione classe'!$D$57,$E372='Determinazione classe'!$D$58,$F372='Determinazione classe'!$D$59,$G372='Determinazione classe'!$D$60),IF(COUNTIF(AL$3:AL371,$H372)=0,$H372,""),"")),"")</f>
        <v/>
      </c>
      <c r="AR372">
        <f t="shared" si="113"/>
        <v>370</v>
      </c>
      <c r="AS372" s="375" t="str">
        <f t="shared" si="104"/>
        <v/>
      </c>
      <c r="AT372" s="375" t="str">
        <f t="shared" si="105"/>
        <v/>
      </c>
      <c r="AU372" s="375" t="str">
        <f t="shared" si="106"/>
        <v/>
      </c>
      <c r="AV372" s="375" t="str">
        <f t="shared" si="107"/>
        <v/>
      </c>
      <c r="AW372" s="375" t="str">
        <f t="shared" si="108"/>
        <v/>
      </c>
      <c r="AX372" s="375" t="str">
        <f t="shared" si="109"/>
        <v/>
      </c>
      <c r="AY372" s="375" t="str">
        <f t="shared" si="110"/>
        <v/>
      </c>
      <c r="BC372" t="str">
        <f>IF(BK372&lt;&gt;"",MAX(BC$3:BC371)+1,"")</f>
        <v/>
      </c>
      <c r="BD372" t="str">
        <f>IF(BL372&lt;&gt;"",MAX(BD$3:BD371)+1,"")</f>
        <v/>
      </c>
      <c r="BE372" t="str">
        <f>IF(BM372&lt;&gt;"",MAX(BE$3:BE371)+1,"")</f>
        <v/>
      </c>
      <c r="BF372" t="str">
        <f>IF(BN372&lt;&gt;"",MAX(BF$3:BF371)+1,"")</f>
        <v/>
      </c>
      <c r="BG372" t="str">
        <f>IF(BO372&lt;&gt;"",MAX(BG$3:BG371)+1,"")</f>
        <v/>
      </c>
      <c r="BH372" t="str">
        <f>IF(BP372&lt;&gt;"",MAX(BH$3:BH371)+1,"")</f>
        <v/>
      </c>
      <c r="BI372" t="str">
        <f>IF(BQ372&lt;&gt;"",MAX(BI$3:BI371)+1,"")</f>
        <v/>
      </c>
      <c r="BK372" t="str">
        <f>IF(B372&lt;&gt;"",IF(COUNTIF(BK$3:BK371,B372)&gt;0,"",B372),"")</f>
        <v/>
      </c>
      <c r="BL372" t="str">
        <f>IF(C372&lt;&gt;"",IF(COUNTIF(BL$3:BL371,C372)&gt;0,"",C372),"")</f>
        <v/>
      </c>
      <c r="BM372" t="str">
        <f>IF(D372&lt;&gt;"",IF(COUNTIF(BM$3:BM371,D372)&gt;0,"",D372),"")</f>
        <v/>
      </c>
      <c r="BN372" t="str">
        <f>IF(E372&lt;&gt;"",IF(COUNTIF(BN$3:BN371,E372)&gt;0,"",E372),"")</f>
        <v/>
      </c>
      <c r="BO372" t="str">
        <f>IF(F372&lt;&gt;"",IF(COUNTIF(BO$3:BO371,F372)&gt;0,"",F372),"")</f>
        <v/>
      </c>
      <c r="BP372" t="str">
        <f>IF(G372&lt;&gt;"",IF(COUNTIF(BP$3:BP371,G372)&gt;0,"",G372),"")</f>
        <v/>
      </c>
      <c r="BQ372" t="str">
        <f>IF(H372&lt;&gt;"",IF(COUNTIF(BQ$3:BQ371,H372)&gt;0,"",H372),"")</f>
        <v/>
      </c>
    </row>
    <row r="373" spans="1:69" x14ac:dyDescent="0.2">
      <c r="A373" s="342" t="str">
        <f t="shared" si="114"/>
        <v/>
      </c>
      <c r="B373" s="345"/>
      <c r="C373" s="345"/>
      <c r="D373" s="345"/>
      <c r="E373" s="345"/>
      <c r="F373" s="345"/>
      <c r="G373" s="345"/>
      <c r="H373" s="345"/>
      <c r="I373" s="533"/>
      <c r="J373" s="516"/>
      <c r="K373" s="516"/>
      <c r="L373" s="531"/>
      <c r="M373" s="534"/>
      <c r="O373">
        <f t="shared" si="111"/>
        <v>371</v>
      </c>
      <c r="P373" s="375" t="str">
        <f t="shared" si="112"/>
        <v/>
      </c>
      <c r="Q373" s="375" t="str">
        <f t="shared" si="98"/>
        <v/>
      </c>
      <c r="R373" s="375" t="str">
        <f t="shared" si="99"/>
        <v/>
      </c>
      <c r="S373" s="375" t="str">
        <f t="shared" si="100"/>
        <v/>
      </c>
      <c r="T373" s="375" t="str">
        <f t="shared" si="101"/>
        <v/>
      </c>
      <c r="U373" s="375" t="str">
        <f t="shared" si="102"/>
        <v/>
      </c>
      <c r="V373" s="375" t="str">
        <f t="shared" si="103"/>
        <v/>
      </c>
      <c r="X373" t="str">
        <f>IF(AF373&lt;&gt;"",MAX(X$3:X372)+1,"")</f>
        <v/>
      </c>
      <c r="Y373" t="str">
        <f>IF(AG373&lt;&gt;"",MAX(Y$3:Y372)+1,"")</f>
        <v/>
      </c>
      <c r="Z373" t="str">
        <f>IF(AH373&lt;&gt;"",MAX(Z$3:Z372)+1,"")</f>
        <v/>
      </c>
      <c r="AA373" t="str">
        <f>IF(AI373&lt;&gt;"",MAX(AA$3:AA372)+1,"")</f>
        <v/>
      </c>
      <c r="AB373" t="str">
        <f>IF(AJ373&lt;&gt;"",MAX(AB$3:AB372)+1,"")</f>
        <v/>
      </c>
      <c r="AC373" t="str">
        <f>IF(AK373&lt;&gt;"",MAX(AC$3:AC372)+1,"")</f>
        <v/>
      </c>
      <c r="AD373" t="str">
        <f>IF(AL373&lt;&gt;"",MAX(AD$3:AD372)+1,"")</f>
        <v/>
      </c>
      <c r="AF373" t="str">
        <f>IF(B373="","",IF(COUNTIF(AF$3:$AI372,B373)=0,B373,""))</f>
        <v/>
      </c>
      <c r="AG373" t="str">
        <f>IF(C373&lt;&gt;"",IF(B373="","",IF($B373='Determinazione classe'!$D$55,IF(COUNTIF(AG$3:$AG372,$C373)=0,$C373,""),"")),"")</f>
        <v/>
      </c>
      <c r="AH373" t="str">
        <f>IF(D373&lt;&gt;"",IF(B373="","",IF(AND($B373='Determinazione classe'!$D$55,$C373='Determinazione classe'!$D$56),IF(COUNTIF(AH$3:AH372,$D373)=0,$D373,""),"")),"")</f>
        <v/>
      </c>
      <c r="AI373" t="str">
        <f>IF(E373&lt;&gt;"",IF(B373="","",IF(AND($B373='Determinazione classe'!$D$55,$C373='Determinazione classe'!$D$56,$D373='Determinazione classe'!$D$57),IF(COUNTIF(AI$3:AI372,$E373)=0,$E373,""),"")),"")</f>
        <v/>
      </c>
      <c r="AJ373" t="str">
        <f>IF(F373&lt;&gt;"",IF(B373="","",IF(AND($B373='Determinazione classe'!$D$55,$C373='Determinazione classe'!$D$56,$D373='Determinazione classe'!$D$57,$E373='Determinazione classe'!$D$58),IF(COUNTIF(AJ$3:AJ372,$F373)=0,$F373,""),"")),"")</f>
        <v/>
      </c>
      <c r="AK373" t="str">
        <f>IF(G373&lt;&gt;"",IF(B373="","",IF(AND($B373='Determinazione classe'!$D$55,$C373='Determinazione classe'!$D$56,$D373='Determinazione classe'!$D$57,$E373='Determinazione classe'!$D$58,$F373='Determinazione classe'!$D$59),IF(COUNTIF(AK$3:AK372,$G373)=0,$G373,""),"")),"")</f>
        <v/>
      </c>
      <c r="AL373" t="str">
        <f>IF(H373&lt;&gt;"",IF(B373="","",IF(AND($B373='Determinazione classe'!$D$55,$C373='Determinazione classe'!$D$56,$D373='Determinazione classe'!$D$57,$E373='Determinazione classe'!$D$58,$F373='Determinazione classe'!$D$59,$G373='Determinazione classe'!$D$60),IF(COUNTIF(AL$3:AL372,$H373)=0,$H373,""),"")),"")</f>
        <v/>
      </c>
      <c r="AR373">
        <f t="shared" si="113"/>
        <v>371</v>
      </c>
      <c r="AS373" s="375" t="str">
        <f t="shared" si="104"/>
        <v/>
      </c>
      <c r="AT373" s="375" t="str">
        <f t="shared" si="105"/>
        <v/>
      </c>
      <c r="AU373" s="375" t="str">
        <f t="shared" si="106"/>
        <v/>
      </c>
      <c r="AV373" s="375" t="str">
        <f t="shared" si="107"/>
        <v/>
      </c>
      <c r="AW373" s="375" t="str">
        <f t="shared" si="108"/>
        <v/>
      </c>
      <c r="AX373" s="375" t="str">
        <f t="shared" si="109"/>
        <v/>
      </c>
      <c r="AY373" s="375" t="str">
        <f t="shared" si="110"/>
        <v/>
      </c>
      <c r="BC373" t="str">
        <f>IF(BK373&lt;&gt;"",MAX(BC$3:BC372)+1,"")</f>
        <v/>
      </c>
      <c r="BD373" t="str">
        <f>IF(BL373&lt;&gt;"",MAX(BD$3:BD372)+1,"")</f>
        <v/>
      </c>
      <c r="BE373" t="str">
        <f>IF(BM373&lt;&gt;"",MAX(BE$3:BE372)+1,"")</f>
        <v/>
      </c>
      <c r="BF373" t="str">
        <f>IF(BN373&lt;&gt;"",MAX(BF$3:BF372)+1,"")</f>
        <v/>
      </c>
      <c r="BG373" t="str">
        <f>IF(BO373&lt;&gt;"",MAX(BG$3:BG372)+1,"")</f>
        <v/>
      </c>
      <c r="BH373" t="str">
        <f>IF(BP373&lt;&gt;"",MAX(BH$3:BH372)+1,"")</f>
        <v/>
      </c>
      <c r="BI373" t="str">
        <f>IF(BQ373&lt;&gt;"",MAX(BI$3:BI372)+1,"")</f>
        <v/>
      </c>
      <c r="BK373" t="str">
        <f>IF(B373&lt;&gt;"",IF(COUNTIF(BK$3:BK372,B373)&gt;0,"",B373),"")</f>
        <v/>
      </c>
      <c r="BL373" t="str">
        <f>IF(C373&lt;&gt;"",IF(COUNTIF(BL$3:BL372,C373)&gt;0,"",C373),"")</f>
        <v/>
      </c>
      <c r="BM373" t="str">
        <f>IF(D373&lt;&gt;"",IF(COUNTIF(BM$3:BM372,D373)&gt;0,"",D373),"")</f>
        <v/>
      </c>
      <c r="BN373" t="str">
        <f>IF(E373&lt;&gt;"",IF(COUNTIF(BN$3:BN372,E373)&gt;0,"",E373),"")</f>
        <v/>
      </c>
      <c r="BO373" t="str">
        <f>IF(F373&lt;&gt;"",IF(COUNTIF(BO$3:BO372,F373)&gt;0,"",F373),"")</f>
        <v/>
      </c>
      <c r="BP373" t="str">
        <f>IF(G373&lt;&gt;"",IF(COUNTIF(BP$3:BP372,G373)&gt;0,"",G373),"")</f>
        <v/>
      </c>
      <c r="BQ373" t="str">
        <f>IF(H373&lt;&gt;"",IF(COUNTIF(BQ$3:BQ372,H373)&gt;0,"",H373),"")</f>
        <v/>
      </c>
    </row>
    <row r="374" spans="1:69" x14ac:dyDescent="0.2">
      <c r="A374" s="342" t="str">
        <f t="shared" si="114"/>
        <v/>
      </c>
      <c r="B374" s="345"/>
      <c r="C374" s="345"/>
      <c r="D374" s="345"/>
      <c r="E374" s="345"/>
      <c r="F374" s="345"/>
      <c r="G374" s="345"/>
      <c r="H374" s="345"/>
      <c r="I374" s="533"/>
      <c r="J374" s="516"/>
      <c r="K374" s="516"/>
      <c r="L374" s="531"/>
      <c r="M374" s="534"/>
      <c r="O374">
        <f t="shared" si="111"/>
        <v>372</v>
      </c>
      <c r="P374" s="375" t="str">
        <f t="shared" si="112"/>
        <v/>
      </c>
      <c r="Q374" s="375" t="str">
        <f t="shared" si="98"/>
        <v/>
      </c>
      <c r="R374" s="375" t="str">
        <f t="shared" si="99"/>
        <v/>
      </c>
      <c r="S374" s="375" t="str">
        <f t="shared" si="100"/>
        <v/>
      </c>
      <c r="T374" s="375" t="str">
        <f t="shared" si="101"/>
        <v/>
      </c>
      <c r="U374" s="375" t="str">
        <f t="shared" si="102"/>
        <v/>
      </c>
      <c r="V374" s="375" t="str">
        <f t="shared" si="103"/>
        <v/>
      </c>
      <c r="X374" t="str">
        <f>IF(AF374&lt;&gt;"",MAX(X$3:X373)+1,"")</f>
        <v/>
      </c>
      <c r="Y374" t="str">
        <f>IF(AG374&lt;&gt;"",MAX(Y$3:Y373)+1,"")</f>
        <v/>
      </c>
      <c r="Z374" t="str">
        <f>IF(AH374&lt;&gt;"",MAX(Z$3:Z373)+1,"")</f>
        <v/>
      </c>
      <c r="AA374" t="str">
        <f>IF(AI374&lt;&gt;"",MAX(AA$3:AA373)+1,"")</f>
        <v/>
      </c>
      <c r="AB374" t="str">
        <f>IF(AJ374&lt;&gt;"",MAX(AB$3:AB373)+1,"")</f>
        <v/>
      </c>
      <c r="AC374" t="str">
        <f>IF(AK374&lt;&gt;"",MAX(AC$3:AC373)+1,"")</f>
        <v/>
      </c>
      <c r="AD374" t="str">
        <f>IF(AL374&lt;&gt;"",MAX(AD$3:AD373)+1,"")</f>
        <v/>
      </c>
      <c r="AF374" t="str">
        <f>IF(B374="","",IF(COUNTIF(AF$3:$AI373,B374)=0,B374,""))</f>
        <v/>
      </c>
      <c r="AG374" t="str">
        <f>IF(C374&lt;&gt;"",IF(B374="","",IF($B374='Determinazione classe'!$D$55,IF(COUNTIF(AG$3:$AG373,$C374)=0,$C374,""),"")),"")</f>
        <v/>
      </c>
      <c r="AH374" t="str">
        <f>IF(D374&lt;&gt;"",IF(B374="","",IF(AND($B374='Determinazione classe'!$D$55,$C374='Determinazione classe'!$D$56),IF(COUNTIF(AH$3:AH373,$D374)=0,$D374,""),"")),"")</f>
        <v/>
      </c>
      <c r="AI374" t="str">
        <f>IF(E374&lt;&gt;"",IF(B374="","",IF(AND($B374='Determinazione classe'!$D$55,$C374='Determinazione classe'!$D$56,$D374='Determinazione classe'!$D$57),IF(COUNTIF(AI$3:AI373,$E374)=0,$E374,""),"")),"")</f>
        <v/>
      </c>
      <c r="AJ374" t="str">
        <f>IF(F374&lt;&gt;"",IF(B374="","",IF(AND($B374='Determinazione classe'!$D$55,$C374='Determinazione classe'!$D$56,$D374='Determinazione classe'!$D$57,$E374='Determinazione classe'!$D$58),IF(COUNTIF(AJ$3:AJ373,$F374)=0,$F374,""),"")),"")</f>
        <v/>
      </c>
      <c r="AK374" t="str">
        <f>IF(G374&lt;&gt;"",IF(B374="","",IF(AND($B374='Determinazione classe'!$D$55,$C374='Determinazione classe'!$D$56,$D374='Determinazione classe'!$D$57,$E374='Determinazione classe'!$D$58,$F374='Determinazione classe'!$D$59),IF(COUNTIF(AK$3:AK373,$G374)=0,$G374,""),"")),"")</f>
        <v/>
      </c>
      <c r="AL374" t="str">
        <f>IF(H374&lt;&gt;"",IF(B374="","",IF(AND($B374='Determinazione classe'!$D$55,$C374='Determinazione classe'!$D$56,$D374='Determinazione classe'!$D$57,$E374='Determinazione classe'!$D$58,$F374='Determinazione classe'!$D$59,$G374='Determinazione classe'!$D$60),IF(COUNTIF(AL$3:AL373,$H374)=0,$H374,""),"")),"")</f>
        <v/>
      </c>
      <c r="AR374">
        <f t="shared" si="113"/>
        <v>372</v>
      </c>
      <c r="AS374" s="375" t="str">
        <f t="shared" si="104"/>
        <v/>
      </c>
      <c r="AT374" s="375" t="str">
        <f t="shared" si="105"/>
        <v/>
      </c>
      <c r="AU374" s="375" t="str">
        <f t="shared" si="106"/>
        <v/>
      </c>
      <c r="AV374" s="375" t="str">
        <f t="shared" si="107"/>
        <v/>
      </c>
      <c r="AW374" s="375" t="str">
        <f t="shared" si="108"/>
        <v/>
      </c>
      <c r="AX374" s="375" t="str">
        <f t="shared" si="109"/>
        <v/>
      </c>
      <c r="AY374" s="375" t="str">
        <f t="shared" si="110"/>
        <v/>
      </c>
      <c r="BC374" t="str">
        <f>IF(BK374&lt;&gt;"",MAX(BC$3:BC373)+1,"")</f>
        <v/>
      </c>
      <c r="BD374" t="str">
        <f>IF(BL374&lt;&gt;"",MAX(BD$3:BD373)+1,"")</f>
        <v/>
      </c>
      <c r="BE374" t="str">
        <f>IF(BM374&lt;&gt;"",MAX(BE$3:BE373)+1,"")</f>
        <v/>
      </c>
      <c r="BF374" t="str">
        <f>IF(BN374&lt;&gt;"",MAX(BF$3:BF373)+1,"")</f>
        <v/>
      </c>
      <c r="BG374" t="str">
        <f>IF(BO374&lt;&gt;"",MAX(BG$3:BG373)+1,"")</f>
        <v/>
      </c>
      <c r="BH374" t="str">
        <f>IF(BP374&lt;&gt;"",MAX(BH$3:BH373)+1,"")</f>
        <v/>
      </c>
      <c r="BI374" t="str">
        <f>IF(BQ374&lt;&gt;"",MAX(BI$3:BI373)+1,"")</f>
        <v/>
      </c>
      <c r="BK374" t="str">
        <f>IF(B374&lt;&gt;"",IF(COUNTIF(BK$3:BK373,B374)&gt;0,"",B374),"")</f>
        <v/>
      </c>
      <c r="BL374" t="str">
        <f>IF(C374&lt;&gt;"",IF(COUNTIF(BL$3:BL373,C374)&gt;0,"",C374),"")</f>
        <v/>
      </c>
      <c r="BM374" t="str">
        <f>IF(D374&lt;&gt;"",IF(COUNTIF(BM$3:BM373,D374)&gt;0,"",D374),"")</f>
        <v/>
      </c>
      <c r="BN374" t="str">
        <f>IF(E374&lt;&gt;"",IF(COUNTIF(BN$3:BN373,E374)&gt;0,"",E374),"")</f>
        <v/>
      </c>
      <c r="BO374" t="str">
        <f>IF(F374&lt;&gt;"",IF(COUNTIF(BO$3:BO373,F374)&gt;0,"",F374),"")</f>
        <v/>
      </c>
      <c r="BP374" t="str">
        <f>IF(G374&lt;&gt;"",IF(COUNTIF(BP$3:BP373,G374)&gt;0,"",G374),"")</f>
        <v/>
      </c>
      <c r="BQ374" t="str">
        <f>IF(H374&lt;&gt;"",IF(COUNTIF(BQ$3:BQ373,H374)&gt;0,"",H374),"")</f>
        <v/>
      </c>
    </row>
    <row r="375" spans="1:69" x14ac:dyDescent="0.2">
      <c r="A375" s="342" t="str">
        <f t="shared" si="114"/>
        <v/>
      </c>
      <c r="B375" s="345"/>
      <c r="C375" s="345"/>
      <c r="D375" s="345"/>
      <c r="E375" s="345"/>
      <c r="F375" s="345"/>
      <c r="G375" s="345"/>
      <c r="H375" s="345"/>
      <c r="I375" s="533"/>
      <c r="J375" s="516"/>
      <c r="K375" s="516"/>
      <c r="L375" s="531"/>
      <c r="M375" s="534"/>
      <c r="O375">
        <f t="shared" si="111"/>
        <v>373</v>
      </c>
      <c r="P375" s="375" t="str">
        <f t="shared" si="112"/>
        <v/>
      </c>
      <c r="Q375" s="375" t="str">
        <f t="shared" si="98"/>
        <v/>
      </c>
      <c r="R375" s="375" t="str">
        <f t="shared" si="99"/>
        <v/>
      </c>
      <c r="S375" s="375" t="str">
        <f t="shared" si="100"/>
        <v/>
      </c>
      <c r="T375" s="375" t="str">
        <f t="shared" si="101"/>
        <v/>
      </c>
      <c r="U375" s="375" t="str">
        <f t="shared" si="102"/>
        <v/>
      </c>
      <c r="V375" s="375" t="str">
        <f t="shared" si="103"/>
        <v/>
      </c>
      <c r="X375" t="str">
        <f>IF(AF375&lt;&gt;"",MAX(X$3:X374)+1,"")</f>
        <v/>
      </c>
      <c r="Y375" t="str">
        <f>IF(AG375&lt;&gt;"",MAX(Y$3:Y374)+1,"")</f>
        <v/>
      </c>
      <c r="Z375" t="str">
        <f>IF(AH375&lt;&gt;"",MAX(Z$3:Z374)+1,"")</f>
        <v/>
      </c>
      <c r="AA375" t="str">
        <f>IF(AI375&lt;&gt;"",MAX(AA$3:AA374)+1,"")</f>
        <v/>
      </c>
      <c r="AB375" t="str">
        <f>IF(AJ375&lt;&gt;"",MAX(AB$3:AB374)+1,"")</f>
        <v/>
      </c>
      <c r="AC375" t="str">
        <f>IF(AK375&lt;&gt;"",MAX(AC$3:AC374)+1,"")</f>
        <v/>
      </c>
      <c r="AD375" t="str">
        <f>IF(AL375&lt;&gt;"",MAX(AD$3:AD374)+1,"")</f>
        <v/>
      </c>
      <c r="AF375" t="str">
        <f>IF(B375="","",IF(COUNTIF(AF$3:$AI374,B375)=0,B375,""))</f>
        <v/>
      </c>
      <c r="AG375" t="str">
        <f>IF(C375&lt;&gt;"",IF(B375="","",IF($B375='Determinazione classe'!$D$55,IF(COUNTIF(AG$3:$AG374,$C375)=0,$C375,""),"")),"")</f>
        <v/>
      </c>
      <c r="AH375" t="str">
        <f>IF(D375&lt;&gt;"",IF(B375="","",IF(AND($B375='Determinazione classe'!$D$55,$C375='Determinazione classe'!$D$56),IF(COUNTIF(AH$3:AH374,$D375)=0,$D375,""),"")),"")</f>
        <v/>
      </c>
      <c r="AI375" t="str">
        <f>IF(E375&lt;&gt;"",IF(B375="","",IF(AND($B375='Determinazione classe'!$D$55,$C375='Determinazione classe'!$D$56,$D375='Determinazione classe'!$D$57),IF(COUNTIF(AI$3:AI374,$E375)=0,$E375,""),"")),"")</f>
        <v/>
      </c>
      <c r="AJ375" t="str">
        <f>IF(F375&lt;&gt;"",IF(B375="","",IF(AND($B375='Determinazione classe'!$D$55,$C375='Determinazione classe'!$D$56,$D375='Determinazione classe'!$D$57,$E375='Determinazione classe'!$D$58),IF(COUNTIF(AJ$3:AJ374,$F375)=0,$F375,""),"")),"")</f>
        <v/>
      </c>
      <c r="AK375" t="str">
        <f>IF(G375&lt;&gt;"",IF(B375="","",IF(AND($B375='Determinazione classe'!$D$55,$C375='Determinazione classe'!$D$56,$D375='Determinazione classe'!$D$57,$E375='Determinazione classe'!$D$58,$F375='Determinazione classe'!$D$59),IF(COUNTIF(AK$3:AK374,$G375)=0,$G375,""),"")),"")</f>
        <v/>
      </c>
      <c r="AL375" t="str">
        <f>IF(H375&lt;&gt;"",IF(B375="","",IF(AND($B375='Determinazione classe'!$D$55,$C375='Determinazione classe'!$D$56,$D375='Determinazione classe'!$D$57,$E375='Determinazione classe'!$D$58,$F375='Determinazione classe'!$D$59,$G375='Determinazione classe'!$D$60),IF(COUNTIF(AL$3:AL374,$H375)=0,$H375,""),"")),"")</f>
        <v/>
      </c>
      <c r="AR375">
        <f t="shared" si="113"/>
        <v>373</v>
      </c>
      <c r="AS375" s="375" t="str">
        <f t="shared" si="104"/>
        <v/>
      </c>
      <c r="AT375" s="375" t="str">
        <f t="shared" si="105"/>
        <v/>
      </c>
      <c r="AU375" s="375" t="str">
        <f t="shared" si="106"/>
        <v/>
      </c>
      <c r="AV375" s="375" t="str">
        <f t="shared" si="107"/>
        <v/>
      </c>
      <c r="AW375" s="375" t="str">
        <f t="shared" si="108"/>
        <v/>
      </c>
      <c r="AX375" s="375" t="str">
        <f t="shared" si="109"/>
        <v/>
      </c>
      <c r="AY375" s="375" t="str">
        <f t="shared" si="110"/>
        <v/>
      </c>
      <c r="BC375" t="str">
        <f>IF(BK375&lt;&gt;"",MAX(BC$3:BC374)+1,"")</f>
        <v/>
      </c>
      <c r="BD375" t="str">
        <f>IF(BL375&lt;&gt;"",MAX(BD$3:BD374)+1,"")</f>
        <v/>
      </c>
      <c r="BE375" t="str">
        <f>IF(BM375&lt;&gt;"",MAX(BE$3:BE374)+1,"")</f>
        <v/>
      </c>
      <c r="BF375" t="str">
        <f>IF(BN375&lt;&gt;"",MAX(BF$3:BF374)+1,"")</f>
        <v/>
      </c>
      <c r="BG375" t="str">
        <f>IF(BO375&lt;&gt;"",MAX(BG$3:BG374)+1,"")</f>
        <v/>
      </c>
      <c r="BH375" t="str">
        <f>IF(BP375&lt;&gt;"",MAX(BH$3:BH374)+1,"")</f>
        <v/>
      </c>
      <c r="BI375" t="str">
        <f>IF(BQ375&lt;&gt;"",MAX(BI$3:BI374)+1,"")</f>
        <v/>
      </c>
      <c r="BK375" t="str">
        <f>IF(B375&lt;&gt;"",IF(COUNTIF(BK$3:BK374,B375)&gt;0,"",B375),"")</f>
        <v/>
      </c>
      <c r="BL375" t="str">
        <f>IF(C375&lt;&gt;"",IF(COUNTIF(BL$3:BL374,C375)&gt;0,"",C375),"")</f>
        <v/>
      </c>
      <c r="BM375" t="str">
        <f>IF(D375&lt;&gt;"",IF(COUNTIF(BM$3:BM374,D375)&gt;0,"",D375),"")</f>
        <v/>
      </c>
      <c r="BN375" t="str">
        <f>IF(E375&lt;&gt;"",IF(COUNTIF(BN$3:BN374,E375)&gt;0,"",E375),"")</f>
        <v/>
      </c>
      <c r="BO375" t="str">
        <f>IF(F375&lt;&gt;"",IF(COUNTIF(BO$3:BO374,F375)&gt;0,"",F375),"")</f>
        <v/>
      </c>
      <c r="BP375" t="str">
        <f>IF(G375&lt;&gt;"",IF(COUNTIF(BP$3:BP374,G375)&gt;0,"",G375),"")</f>
        <v/>
      </c>
      <c r="BQ375" t="str">
        <f>IF(H375&lt;&gt;"",IF(COUNTIF(BQ$3:BQ374,H375)&gt;0,"",H375),"")</f>
        <v/>
      </c>
    </row>
    <row r="376" spans="1:69" x14ac:dyDescent="0.2">
      <c r="A376" s="342" t="str">
        <f t="shared" si="114"/>
        <v/>
      </c>
      <c r="B376" s="345"/>
      <c r="C376" s="345"/>
      <c r="D376" s="345"/>
      <c r="E376" s="345"/>
      <c r="F376" s="345"/>
      <c r="G376" s="345"/>
      <c r="H376" s="345"/>
      <c r="I376" s="533"/>
      <c r="J376" s="516"/>
      <c r="K376" s="516"/>
      <c r="L376" s="531"/>
      <c r="M376" s="534"/>
      <c r="O376">
        <f t="shared" si="111"/>
        <v>374</v>
      </c>
      <c r="P376" s="375" t="str">
        <f t="shared" si="112"/>
        <v/>
      </c>
      <c r="Q376" s="375" t="str">
        <f t="shared" si="98"/>
        <v/>
      </c>
      <c r="R376" s="375" t="str">
        <f t="shared" si="99"/>
        <v/>
      </c>
      <c r="S376" s="375" t="str">
        <f t="shared" si="100"/>
        <v/>
      </c>
      <c r="T376" s="375" t="str">
        <f t="shared" si="101"/>
        <v/>
      </c>
      <c r="U376" s="375" t="str">
        <f t="shared" si="102"/>
        <v/>
      </c>
      <c r="V376" s="375" t="str">
        <f t="shared" si="103"/>
        <v/>
      </c>
      <c r="X376" t="str">
        <f>IF(AF376&lt;&gt;"",MAX(X$3:X375)+1,"")</f>
        <v/>
      </c>
      <c r="Y376" t="str">
        <f>IF(AG376&lt;&gt;"",MAX(Y$3:Y375)+1,"")</f>
        <v/>
      </c>
      <c r="Z376" t="str">
        <f>IF(AH376&lt;&gt;"",MAX(Z$3:Z375)+1,"")</f>
        <v/>
      </c>
      <c r="AA376" t="str">
        <f>IF(AI376&lt;&gt;"",MAX(AA$3:AA375)+1,"")</f>
        <v/>
      </c>
      <c r="AB376" t="str">
        <f>IF(AJ376&lt;&gt;"",MAX(AB$3:AB375)+1,"")</f>
        <v/>
      </c>
      <c r="AC376" t="str">
        <f>IF(AK376&lt;&gt;"",MAX(AC$3:AC375)+1,"")</f>
        <v/>
      </c>
      <c r="AD376" t="str">
        <f>IF(AL376&lt;&gt;"",MAX(AD$3:AD375)+1,"")</f>
        <v/>
      </c>
      <c r="AF376" t="str">
        <f>IF(B376="","",IF(COUNTIF(AF$3:$AI375,B376)=0,B376,""))</f>
        <v/>
      </c>
      <c r="AG376" t="str">
        <f>IF(C376&lt;&gt;"",IF(B376="","",IF($B376='Determinazione classe'!$D$55,IF(COUNTIF(AG$3:$AG375,$C376)=0,$C376,""),"")),"")</f>
        <v/>
      </c>
      <c r="AH376" t="str">
        <f>IF(D376&lt;&gt;"",IF(B376="","",IF(AND($B376='Determinazione classe'!$D$55,$C376='Determinazione classe'!$D$56),IF(COUNTIF(AH$3:AH375,$D376)=0,$D376,""),"")),"")</f>
        <v/>
      </c>
      <c r="AI376" t="str">
        <f>IF(E376&lt;&gt;"",IF(B376="","",IF(AND($B376='Determinazione classe'!$D$55,$C376='Determinazione classe'!$D$56,$D376='Determinazione classe'!$D$57),IF(COUNTIF(AI$3:AI375,$E376)=0,$E376,""),"")),"")</f>
        <v/>
      </c>
      <c r="AJ376" t="str">
        <f>IF(F376&lt;&gt;"",IF(B376="","",IF(AND($B376='Determinazione classe'!$D$55,$C376='Determinazione classe'!$D$56,$D376='Determinazione classe'!$D$57,$E376='Determinazione classe'!$D$58),IF(COUNTIF(AJ$3:AJ375,$F376)=0,$F376,""),"")),"")</f>
        <v/>
      </c>
      <c r="AK376" t="str">
        <f>IF(G376&lt;&gt;"",IF(B376="","",IF(AND($B376='Determinazione classe'!$D$55,$C376='Determinazione classe'!$D$56,$D376='Determinazione classe'!$D$57,$E376='Determinazione classe'!$D$58,$F376='Determinazione classe'!$D$59),IF(COUNTIF(AK$3:AK375,$G376)=0,$G376,""),"")),"")</f>
        <v/>
      </c>
      <c r="AL376" t="str">
        <f>IF(H376&lt;&gt;"",IF(B376="","",IF(AND($B376='Determinazione classe'!$D$55,$C376='Determinazione classe'!$D$56,$D376='Determinazione classe'!$D$57,$E376='Determinazione classe'!$D$58,$F376='Determinazione classe'!$D$59,$G376='Determinazione classe'!$D$60),IF(COUNTIF(AL$3:AL375,$H376)=0,$H376,""),"")),"")</f>
        <v/>
      </c>
      <c r="AR376">
        <f t="shared" si="113"/>
        <v>374</v>
      </c>
      <c r="AS376" s="375" t="str">
        <f t="shared" si="104"/>
        <v/>
      </c>
      <c r="AT376" s="375" t="str">
        <f t="shared" si="105"/>
        <v/>
      </c>
      <c r="AU376" s="375" t="str">
        <f t="shared" si="106"/>
        <v/>
      </c>
      <c r="AV376" s="375" t="str">
        <f t="shared" si="107"/>
        <v/>
      </c>
      <c r="AW376" s="375" t="str">
        <f t="shared" si="108"/>
        <v/>
      </c>
      <c r="AX376" s="375" t="str">
        <f t="shared" si="109"/>
        <v/>
      </c>
      <c r="AY376" s="375" t="str">
        <f t="shared" si="110"/>
        <v/>
      </c>
      <c r="BC376" t="str">
        <f>IF(BK376&lt;&gt;"",MAX(BC$3:BC375)+1,"")</f>
        <v/>
      </c>
      <c r="BD376" t="str">
        <f>IF(BL376&lt;&gt;"",MAX(BD$3:BD375)+1,"")</f>
        <v/>
      </c>
      <c r="BE376" t="str">
        <f>IF(BM376&lt;&gt;"",MAX(BE$3:BE375)+1,"")</f>
        <v/>
      </c>
      <c r="BF376" t="str">
        <f>IF(BN376&lt;&gt;"",MAX(BF$3:BF375)+1,"")</f>
        <v/>
      </c>
      <c r="BG376" t="str">
        <f>IF(BO376&lt;&gt;"",MAX(BG$3:BG375)+1,"")</f>
        <v/>
      </c>
      <c r="BH376" t="str">
        <f>IF(BP376&lt;&gt;"",MAX(BH$3:BH375)+1,"")</f>
        <v/>
      </c>
      <c r="BI376" t="str">
        <f>IF(BQ376&lt;&gt;"",MAX(BI$3:BI375)+1,"")</f>
        <v/>
      </c>
      <c r="BK376" t="str">
        <f>IF(B376&lt;&gt;"",IF(COUNTIF(BK$3:BK375,B376)&gt;0,"",B376),"")</f>
        <v/>
      </c>
      <c r="BL376" t="str">
        <f>IF(C376&lt;&gt;"",IF(COUNTIF(BL$3:BL375,C376)&gt;0,"",C376),"")</f>
        <v/>
      </c>
      <c r="BM376" t="str">
        <f>IF(D376&lt;&gt;"",IF(COUNTIF(BM$3:BM375,D376)&gt;0,"",D376),"")</f>
        <v/>
      </c>
      <c r="BN376" t="str">
        <f>IF(E376&lt;&gt;"",IF(COUNTIF(BN$3:BN375,E376)&gt;0,"",E376),"")</f>
        <v/>
      </c>
      <c r="BO376" t="str">
        <f>IF(F376&lt;&gt;"",IF(COUNTIF(BO$3:BO375,F376)&gt;0,"",F376),"")</f>
        <v/>
      </c>
      <c r="BP376" t="str">
        <f>IF(G376&lt;&gt;"",IF(COUNTIF(BP$3:BP375,G376)&gt;0,"",G376),"")</f>
        <v/>
      </c>
      <c r="BQ376" t="str">
        <f>IF(H376&lt;&gt;"",IF(COUNTIF(BQ$3:BQ375,H376)&gt;0,"",H376),"")</f>
        <v/>
      </c>
    </row>
    <row r="377" spans="1:69" x14ac:dyDescent="0.2">
      <c r="A377" s="342" t="str">
        <f t="shared" si="114"/>
        <v/>
      </c>
      <c r="B377" s="345"/>
      <c r="C377" s="345"/>
      <c r="D377" s="345"/>
      <c r="E377" s="345"/>
      <c r="F377" s="345"/>
      <c r="G377" s="345"/>
      <c r="H377" s="345"/>
      <c r="I377" s="533"/>
      <c r="J377" s="516"/>
      <c r="K377" s="516"/>
      <c r="L377" s="531"/>
      <c r="M377" s="534"/>
      <c r="O377">
        <f t="shared" si="111"/>
        <v>375</v>
      </c>
      <c r="P377" s="375" t="str">
        <f t="shared" si="112"/>
        <v/>
      </c>
      <c r="Q377" s="375" t="str">
        <f t="shared" si="98"/>
        <v/>
      </c>
      <c r="R377" s="375" t="str">
        <f t="shared" si="99"/>
        <v/>
      </c>
      <c r="S377" s="375" t="str">
        <f t="shared" si="100"/>
        <v/>
      </c>
      <c r="T377" s="375" t="str">
        <f t="shared" si="101"/>
        <v/>
      </c>
      <c r="U377" s="375" t="str">
        <f t="shared" si="102"/>
        <v/>
      </c>
      <c r="V377" s="375" t="str">
        <f t="shared" si="103"/>
        <v/>
      </c>
      <c r="X377" t="str">
        <f>IF(AF377&lt;&gt;"",MAX(X$3:X376)+1,"")</f>
        <v/>
      </c>
      <c r="Y377" t="str">
        <f>IF(AG377&lt;&gt;"",MAX(Y$3:Y376)+1,"")</f>
        <v/>
      </c>
      <c r="Z377" t="str">
        <f>IF(AH377&lt;&gt;"",MAX(Z$3:Z376)+1,"")</f>
        <v/>
      </c>
      <c r="AA377" t="str">
        <f>IF(AI377&lt;&gt;"",MAX(AA$3:AA376)+1,"")</f>
        <v/>
      </c>
      <c r="AB377" t="str">
        <f>IF(AJ377&lt;&gt;"",MAX(AB$3:AB376)+1,"")</f>
        <v/>
      </c>
      <c r="AC377" t="str">
        <f>IF(AK377&lt;&gt;"",MAX(AC$3:AC376)+1,"")</f>
        <v/>
      </c>
      <c r="AD377" t="str">
        <f>IF(AL377&lt;&gt;"",MAX(AD$3:AD376)+1,"")</f>
        <v/>
      </c>
      <c r="AF377" t="str">
        <f>IF(B377="","",IF(COUNTIF(AF$3:$AI376,B377)=0,B377,""))</f>
        <v/>
      </c>
      <c r="AG377" t="str">
        <f>IF(C377&lt;&gt;"",IF(B377="","",IF($B377='Determinazione classe'!$D$55,IF(COUNTIF(AG$3:$AG376,$C377)=0,$C377,""),"")),"")</f>
        <v/>
      </c>
      <c r="AH377" t="str">
        <f>IF(D377&lt;&gt;"",IF(B377="","",IF(AND($B377='Determinazione classe'!$D$55,$C377='Determinazione classe'!$D$56),IF(COUNTIF(AH$3:AH376,$D377)=0,$D377,""),"")),"")</f>
        <v/>
      </c>
      <c r="AI377" t="str">
        <f>IF(E377&lt;&gt;"",IF(B377="","",IF(AND($B377='Determinazione classe'!$D$55,$C377='Determinazione classe'!$D$56,$D377='Determinazione classe'!$D$57),IF(COUNTIF(AI$3:AI376,$E377)=0,$E377,""),"")),"")</f>
        <v/>
      </c>
      <c r="AJ377" t="str">
        <f>IF(F377&lt;&gt;"",IF(B377="","",IF(AND($B377='Determinazione classe'!$D$55,$C377='Determinazione classe'!$D$56,$D377='Determinazione classe'!$D$57,$E377='Determinazione classe'!$D$58),IF(COUNTIF(AJ$3:AJ376,$F377)=0,$F377,""),"")),"")</f>
        <v/>
      </c>
      <c r="AK377" t="str">
        <f>IF(G377&lt;&gt;"",IF(B377="","",IF(AND($B377='Determinazione classe'!$D$55,$C377='Determinazione classe'!$D$56,$D377='Determinazione classe'!$D$57,$E377='Determinazione classe'!$D$58,$F377='Determinazione classe'!$D$59),IF(COUNTIF(AK$3:AK376,$G377)=0,$G377,""),"")),"")</f>
        <v/>
      </c>
      <c r="AL377" t="str">
        <f>IF(H377&lt;&gt;"",IF(B377="","",IF(AND($B377='Determinazione classe'!$D$55,$C377='Determinazione classe'!$D$56,$D377='Determinazione classe'!$D$57,$E377='Determinazione classe'!$D$58,$F377='Determinazione classe'!$D$59,$G377='Determinazione classe'!$D$60),IF(COUNTIF(AL$3:AL376,$H377)=0,$H377,""),"")),"")</f>
        <v/>
      </c>
      <c r="AR377">
        <f t="shared" si="113"/>
        <v>375</v>
      </c>
      <c r="AS377" s="375" t="str">
        <f t="shared" si="104"/>
        <v/>
      </c>
      <c r="AT377" s="375" t="str">
        <f t="shared" si="105"/>
        <v/>
      </c>
      <c r="AU377" s="375" t="str">
        <f t="shared" si="106"/>
        <v/>
      </c>
      <c r="AV377" s="375" t="str">
        <f t="shared" si="107"/>
        <v/>
      </c>
      <c r="AW377" s="375" t="str">
        <f t="shared" si="108"/>
        <v/>
      </c>
      <c r="AX377" s="375" t="str">
        <f t="shared" si="109"/>
        <v/>
      </c>
      <c r="AY377" s="375" t="str">
        <f t="shared" si="110"/>
        <v/>
      </c>
      <c r="BC377" t="str">
        <f>IF(BK377&lt;&gt;"",MAX(BC$3:BC376)+1,"")</f>
        <v/>
      </c>
      <c r="BD377" t="str">
        <f>IF(BL377&lt;&gt;"",MAX(BD$3:BD376)+1,"")</f>
        <v/>
      </c>
      <c r="BE377" t="str">
        <f>IF(BM377&lt;&gt;"",MAX(BE$3:BE376)+1,"")</f>
        <v/>
      </c>
      <c r="BF377" t="str">
        <f>IF(BN377&lt;&gt;"",MAX(BF$3:BF376)+1,"")</f>
        <v/>
      </c>
      <c r="BG377" t="str">
        <f>IF(BO377&lt;&gt;"",MAX(BG$3:BG376)+1,"")</f>
        <v/>
      </c>
      <c r="BH377" t="str">
        <f>IF(BP377&lt;&gt;"",MAX(BH$3:BH376)+1,"")</f>
        <v/>
      </c>
      <c r="BI377" t="str">
        <f>IF(BQ377&lt;&gt;"",MAX(BI$3:BI376)+1,"")</f>
        <v/>
      </c>
      <c r="BK377" t="str">
        <f>IF(B377&lt;&gt;"",IF(COUNTIF(BK$3:BK376,B377)&gt;0,"",B377),"")</f>
        <v/>
      </c>
      <c r="BL377" t="str">
        <f>IF(C377&lt;&gt;"",IF(COUNTIF(BL$3:BL376,C377)&gt;0,"",C377),"")</f>
        <v/>
      </c>
      <c r="BM377" t="str">
        <f>IF(D377&lt;&gt;"",IF(COUNTIF(BM$3:BM376,D377)&gt;0,"",D377),"")</f>
        <v/>
      </c>
      <c r="BN377" t="str">
        <f>IF(E377&lt;&gt;"",IF(COUNTIF(BN$3:BN376,E377)&gt;0,"",E377),"")</f>
        <v/>
      </c>
      <c r="BO377" t="str">
        <f>IF(F377&lt;&gt;"",IF(COUNTIF(BO$3:BO376,F377)&gt;0,"",F377),"")</f>
        <v/>
      </c>
      <c r="BP377" t="str">
        <f>IF(G377&lt;&gt;"",IF(COUNTIF(BP$3:BP376,G377)&gt;0,"",G377),"")</f>
        <v/>
      </c>
      <c r="BQ377" t="str">
        <f>IF(H377&lt;&gt;"",IF(COUNTIF(BQ$3:BQ376,H377)&gt;0,"",H377),"")</f>
        <v/>
      </c>
    </row>
    <row r="378" spans="1:69" x14ac:dyDescent="0.2">
      <c r="A378" s="342" t="str">
        <f t="shared" si="114"/>
        <v/>
      </c>
      <c r="B378" s="345"/>
      <c r="C378" s="345"/>
      <c r="D378" s="345"/>
      <c r="E378" s="345"/>
      <c r="F378" s="345"/>
      <c r="G378" s="345"/>
      <c r="H378" s="345"/>
      <c r="I378" s="533"/>
      <c r="J378" s="516"/>
      <c r="K378" s="516"/>
      <c r="L378" s="531"/>
      <c r="M378" s="534"/>
      <c r="O378">
        <f t="shared" si="111"/>
        <v>376</v>
      </c>
      <c r="P378" s="375" t="str">
        <f t="shared" si="112"/>
        <v/>
      </c>
      <c r="Q378" s="375" t="str">
        <f t="shared" si="98"/>
        <v/>
      </c>
      <c r="R378" s="375" t="str">
        <f t="shared" si="99"/>
        <v/>
      </c>
      <c r="S378" s="375" t="str">
        <f t="shared" si="100"/>
        <v/>
      </c>
      <c r="T378" s="375" t="str">
        <f t="shared" si="101"/>
        <v/>
      </c>
      <c r="U378" s="375" t="str">
        <f t="shared" si="102"/>
        <v/>
      </c>
      <c r="V378" s="375" t="str">
        <f t="shared" si="103"/>
        <v/>
      </c>
      <c r="X378" t="str">
        <f>IF(AF378&lt;&gt;"",MAX(X$3:X377)+1,"")</f>
        <v/>
      </c>
      <c r="Y378" t="str">
        <f>IF(AG378&lt;&gt;"",MAX(Y$3:Y377)+1,"")</f>
        <v/>
      </c>
      <c r="Z378" t="str">
        <f>IF(AH378&lt;&gt;"",MAX(Z$3:Z377)+1,"")</f>
        <v/>
      </c>
      <c r="AA378" t="str">
        <f>IF(AI378&lt;&gt;"",MAX(AA$3:AA377)+1,"")</f>
        <v/>
      </c>
      <c r="AB378" t="str">
        <f>IF(AJ378&lt;&gt;"",MAX(AB$3:AB377)+1,"")</f>
        <v/>
      </c>
      <c r="AC378" t="str">
        <f>IF(AK378&lt;&gt;"",MAX(AC$3:AC377)+1,"")</f>
        <v/>
      </c>
      <c r="AD378" t="str">
        <f>IF(AL378&lt;&gt;"",MAX(AD$3:AD377)+1,"")</f>
        <v/>
      </c>
      <c r="AF378" t="str">
        <f>IF(B378="","",IF(COUNTIF(AF$3:$AI377,B378)=0,B378,""))</f>
        <v/>
      </c>
      <c r="AG378" t="str">
        <f>IF(C378&lt;&gt;"",IF(B378="","",IF($B378='Determinazione classe'!$D$55,IF(COUNTIF(AG$3:$AG377,$C378)=0,$C378,""),"")),"")</f>
        <v/>
      </c>
      <c r="AH378" t="str">
        <f>IF(D378&lt;&gt;"",IF(B378="","",IF(AND($B378='Determinazione classe'!$D$55,$C378='Determinazione classe'!$D$56),IF(COUNTIF(AH$3:AH377,$D378)=0,$D378,""),"")),"")</f>
        <v/>
      </c>
      <c r="AI378" t="str">
        <f>IF(E378&lt;&gt;"",IF(B378="","",IF(AND($B378='Determinazione classe'!$D$55,$C378='Determinazione classe'!$D$56,$D378='Determinazione classe'!$D$57),IF(COUNTIF(AI$3:AI377,$E378)=0,$E378,""),"")),"")</f>
        <v/>
      </c>
      <c r="AJ378" t="str">
        <f>IF(F378&lt;&gt;"",IF(B378="","",IF(AND($B378='Determinazione classe'!$D$55,$C378='Determinazione classe'!$D$56,$D378='Determinazione classe'!$D$57,$E378='Determinazione classe'!$D$58),IF(COUNTIF(AJ$3:AJ377,$F378)=0,$F378,""),"")),"")</f>
        <v/>
      </c>
      <c r="AK378" t="str">
        <f>IF(G378&lt;&gt;"",IF(B378="","",IF(AND($B378='Determinazione classe'!$D$55,$C378='Determinazione classe'!$D$56,$D378='Determinazione classe'!$D$57,$E378='Determinazione classe'!$D$58,$F378='Determinazione classe'!$D$59),IF(COUNTIF(AK$3:AK377,$G378)=0,$G378,""),"")),"")</f>
        <v/>
      </c>
      <c r="AL378" t="str">
        <f>IF(H378&lt;&gt;"",IF(B378="","",IF(AND($B378='Determinazione classe'!$D$55,$C378='Determinazione classe'!$D$56,$D378='Determinazione classe'!$D$57,$E378='Determinazione classe'!$D$58,$F378='Determinazione classe'!$D$59,$G378='Determinazione classe'!$D$60),IF(COUNTIF(AL$3:AL377,$H378)=0,$H378,""),"")),"")</f>
        <v/>
      </c>
      <c r="AR378">
        <f t="shared" si="113"/>
        <v>376</v>
      </c>
      <c r="AS378" s="375" t="str">
        <f t="shared" si="104"/>
        <v/>
      </c>
      <c r="AT378" s="375" t="str">
        <f t="shared" si="105"/>
        <v/>
      </c>
      <c r="AU378" s="375" t="str">
        <f t="shared" si="106"/>
        <v/>
      </c>
      <c r="AV378" s="375" t="str">
        <f t="shared" si="107"/>
        <v/>
      </c>
      <c r="AW378" s="375" t="str">
        <f t="shared" si="108"/>
        <v/>
      </c>
      <c r="AX378" s="375" t="str">
        <f t="shared" si="109"/>
        <v/>
      </c>
      <c r="AY378" s="375" t="str">
        <f t="shared" si="110"/>
        <v/>
      </c>
      <c r="BC378" t="str">
        <f>IF(BK378&lt;&gt;"",MAX(BC$3:BC377)+1,"")</f>
        <v/>
      </c>
      <c r="BD378" t="str">
        <f>IF(BL378&lt;&gt;"",MAX(BD$3:BD377)+1,"")</f>
        <v/>
      </c>
      <c r="BE378" t="str">
        <f>IF(BM378&lt;&gt;"",MAX(BE$3:BE377)+1,"")</f>
        <v/>
      </c>
      <c r="BF378" t="str">
        <f>IF(BN378&lt;&gt;"",MAX(BF$3:BF377)+1,"")</f>
        <v/>
      </c>
      <c r="BG378" t="str">
        <f>IF(BO378&lt;&gt;"",MAX(BG$3:BG377)+1,"")</f>
        <v/>
      </c>
      <c r="BH378" t="str">
        <f>IF(BP378&lt;&gt;"",MAX(BH$3:BH377)+1,"")</f>
        <v/>
      </c>
      <c r="BI378" t="str">
        <f>IF(BQ378&lt;&gt;"",MAX(BI$3:BI377)+1,"")</f>
        <v/>
      </c>
      <c r="BK378" t="str">
        <f>IF(B378&lt;&gt;"",IF(COUNTIF(BK$3:BK377,B378)&gt;0,"",B378),"")</f>
        <v/>
      </c>
      <c r="BL378" t="str">
        <f>IF(C378&lt;&gt;"",IF(COUNTIF(BL$3:BL377,C378)&gt;0,"",C378),"")</f>
        <v/>
      </c>
      <c r="BM378" t="str">
        <f>IF(D378&lt;&gt;"",IF(COUNTIF(BM$3:BM377,D378)&gt;0,"",D378),"")</f>
        <v/>
      </c>
      <c r="BN378" t="str">
        <f>IF(E378&lt;&gt;"",IF(COUNTIF(BN$3:BN377,E378)&gt;0,"",E378),"")</f>
        <v/>
      </c>
      <c r="BO378" t="str">
        <f>IF(F378&lt;&gt;"",IF(COUNTIF(BO$3:BO377,F378)&gt;0,"",F378),"")</f>
        <v/>
      </c>
      <c r="BP378" t="str">
        <f>IF(G378&lt;&gt;"",IF(COUNTIF(BP$3:BP377,G378)&gt;0,"",G378),"")</f>
        <v/>
      </c>
      <c r="BQ378" t="str">
        <f>IF(H378&lt;&gt;"",IF(COUNTIF(BQ$3:BQ377,H378)&gt;0,"",H378),"")</f>
        <v/>
      </c>
    </row>
    <row r="379" spans="1:69" x14ac:dyDescent="0.2">
      <c r="A379" s="342" t="str">
        <f t="shared" si="114"/>
        <v/>
      </c>
      <c r="B379" s="345"/>
      <c r="C379" s="345"/>
      <c r="D379" s="345"/>
      <c r="E379" s="345"/>
      <c r="F379" s="345"/>
      <c r="G379" s="345"/>
      <c r="H379" s="345"/>
      <c r="I379" s="533"/>
      <c r="J379" s="516"/>
      <c r="K379" s="516"/>
      <c r="L379" s="531"/>
      <c r="M379" s="534"/>
      <c r="O379">
        <f t="shared" si="111"/>
        <v>377</v>
      </c>
      <c r="P379" s="375" t="str">
        <f t="shared" si="112"/>
        <v/>
      </c>
      <c r="Q379" s="375" t="str">
        <f t="shared" si="98"/>
        <v/>
      </c>
      <c r="R379" s="375" t="str">
        <f t="shared" si="99"/>
        <v/>
      </c>
      <c r="S379" s="375" t="str">
        <f t="shared" si="100"/>
        <v/>
      </c>
      <c r="T379" s="375" t="str">
        <f t="shared" si="101"/>
        <v/>
      </c>
      <c r="U379" s="375" t="str">
        <f t="shared" si="102"/>
        <v/>
      </c>
      <c r="V379" s="375" t="str">
        <f t="shared" si="103"/>
        <v/>
      </c>
      <c r="X379" t="str">
        <f>IF(AF379&lt;&gt;"",MAX(X$3:X378)+1,"")</f>
        <v/>
      </c>
      <c r="Y379" t="str">
        <f>IF(AG379&lt;&gt;"",MAX(Y$3:Y378)+1,"")</f>
        <v/>
      </c>
      <c r="Z379" t="str">
        <f>IF(AH379&lt;&gt;"",MAX(Z$3:Z378)+1,"")</f>
        <v/>
      </c>
      <c r="AA379" t="str">
        <f>IF(AI379&lt;&gt;"",MAX(AA$3:AA378)+1,"")</f>
        <v/>
      </c>
      <c r="AB379" t="str">
        <f>IF(AJ379&lt;&gt;"",MAX(AB$3:AB378)+1,"")</f>
        <v/>
      </c>
      <c r="AC379" t="str">
        <f>IF(AK379&lt;&gt;"",MAX(AC$3:AC378)+1,"")</f>
        <v/>
      </c>
      <c r="AD379" t="str">
        <f>IF(AL379&lt;&gt;"",MAX(AD$3:AD378)+1,"")</f>
        <v/>
      </c>
      <c r="AF379" t="str">
        <f>IF(B379="","",IF(COUNTIF(AF$3:$AI378,B379)=0,B379,""))</f>
        <v/>
      </c>
      <c r="AG379" t="str">
        <f>IF(C379&lt;&gt;"",IF(B379="","",IF($B379='Determinazione classe'!$D$55,IF(COUNTIF(AG$3:$AG378,$C379)=0,$C379,""),"")),"")</f>
        <v/>
      </c>
      <c r="AH379" t="str">
        <f>IF(D379&lt;&gt;"",IF(B379="","",IF(AND($B379='Determinazione classe'!$D$55,$C379='Determinazione classe'!$D$56),IF(COUNTIF(AH$3:AH378,$D379)=0,$D379,""),"")),"")</f>
        <v/>
      </c>
      <c r="AI379" t="str">
        <f>IF(E379&lt;&gt;"",IF(B379="","",IF(AND($B379='Determinazione classe'!$D$55,$C379='Determinazione classe'!$D$56,$D379='Determinazione classe'!$D$57),IF(COUNTIF(AI$3:AI378,$E379)=0,$E379,""),"")),"")</f>
        <v/>
      </c>
      <c r="AJ379" t="str">
        <f>IF(F379&lt;&gt;"",IF(B379="","",IF(AND($B379='Determinazione classe'!$D$55,$C379='Determinazione classe'!$D$56,$D379='Determinazione classe'!$D$57,$E379='Determinazione classe'!$D$58),IF(COUNTIF(AJ$3:AJ378,$F379)=0,$F379,""),"")),"")</f>
        <v/>
      </c>
      <c r="AK379" t="str">
        <f>IF(G379&lt;&gt;"",IF(B379="","",IF(AND($B379='Determinazione classe'!$D$55,$C379='Determinazione classe'!$D$56,$D379='Determinazione classe'!$D$57,$E379='Determinazione classe'!$D$58,$F379='Determinazione classe'!$D$59),IF(COUNTIF(AK$3:AK378,$G379)=0,$G379,""),"")),"")</f>
        <v/>
      </c>
      <c r="AL379" t="str">
        <f>IF(H379&lt;&gt;"",IF(B379="","",IF(AND($B379='Determinazione classe'!$D$55,$C379='Determinazione classe'!$D$56,$D379='Determinazione classe'!$D$57,$E379='Determinazione classe'!$D$58,$F379='Determinazione classe'!$D$59,$G379='Determinazione classe'!$D$60),IF(COUNTIF(AL$3:AL378,$H379)=0,$H379,""),"")),"")</f>
        <v/>
      </c>
      <c r="AR379">
        <f t="shared" si="113"/>
        <v>377</v>
      </c>
      <c r="AS379" s="375" t="str">
        <f t="shared" si="104"/>
        <v/>
      </c>
      <c r="AT379" s="375" t="str">
        <f t="shared" si="105"/>
        <v/>
      </c>
      <c r="AU379" s="375" t="str">
        <f t="shared" si="106"/>
        <v/>
      </c>
      <c r="AV379" s="375" t="str">
        <f t="shared" si="107"/>
        <v/>
      </c>
      <c r="AW379" s="375" t="str">
        <f t="shared" si="108"/>
        <v/>
      </c>
      <c r="AX379" s="375" t="str">
        <f t="shared" si="109"/>
        <v/>
      </c>
      <c r="AY379" s="375" t="str">
        <f t="shared" si="110"/>
        <v/>
      </c>
      <c r="BC379" t="str">
        <f>IF(BK379&lt;&gt;"",MAX(BC$3:BC378)+1,"")</f>
        <v/>
      </c>
      <c r="BD379" t="str">
        <f>IF(BL379&lt;&gt;"",MAX(BD$3:BD378)+1,"")</f>
        <v/>
      </c>
      <c r="BE379" t="str">
        <f>IF(BM379&lt;&gt;"",MAX(BE$3:BE378)+1,"")</f>
        <v/>
      </c>
      <c r="BF379" t="str">
        <f>IF(BN379&lt;&gt;"",MAX(BF$3:BF378)+1,"")</f>
        <v/>
      </c>
      <c r="BG379" t="str">
        <f>IF(BO379&lt;&gt;"",MAX(BG$3:BG378)+1,"")</f>
        <v/>
      </c>
      <c r="BH379" t="str">
        <f>IF(BP379&lt;&gt;"",MAX(BH$3:BH378)+1,"")</f>
        <v/>
      </c>
      <c r="BI379" t="str">
        <f>IF(BQ379&lt;&gt;"",MAX(BI$3:BI378)+1,"")</f>
        <v/>
      </c>
      <c r="BK379" t="str">
        <f>IF(B379&lt;&gt;"",IF(COUNTIF(BK$3:BK378,B379)&gt;0,"",B379),"")</f>
        <v/>
      </c>
      <c r="BL379" t="str">
        <f>IF(C379&lt;&gt;"",IF(COUNTIF(BL$3:BL378,C379)&gt;0,"",C379),"")</f>
        <v/>
      </c>
      <c r="BM379" t="str">
        <f>IF(D379&lt;&gt;"",IF(COUNTIF(BM$3:BM378,D379)&gt;0,"",D379),"")</f>
        <v/>
      </c>
      <c r="BN379" t="str">
        <f>IF(E379&lt;&gt;"",IF(COUNTIF(BN$3:BN378,E379)&gt;0,"",E379),"")</f>
        <v/>
      </c>
      <c r="BO379" t="str">
        <f>IF(F379&lt;&gt;"",IF(COUNTIF(BO$3:BO378,F379)&gt;0,"",F379),"")</f>
        <v/>
      </c>
      <c r="BP379" t="str">
        <f>IF(G379&lt;&gt;"",IF(COUNTIF(BP$3:BP378,G379)&gt;0,"",G379),"")</f>
        <v/>
      </c>
      <c r="BQ379" t="str">
        <f>IF(H379&lt;&gt;"",IF(COUNTIF(BQ$3:BQ378,H379)&gt;0,"",H379),"")</f>
        <v/>
      </c>
    </row>
    <row r="380" spans="1:69" x14ac:dyDescent="0.2">
      <c r="A380" s="342" t="str">
        <f t="shared" si="114"/>
        <v/>
      </c>
      <c r="B380" s="345"/>
      <c r="C380" s="345"/>
      <c r="D380" s="345"/>
      <c r="E380" s="345"/>
      <c r="F380" s="345"/>
      <c r="G380" s="345"/>
      <c r="H380" s="345"/>
      <c r="I380" s="533"/>
      <c r="J380" s="516"/>
      <c r="K380" s="516"/>
      <c r="L380" s="531"/>
      <c r="M380" s="534"/>
      <c r="O380">
        <f t="shared" si="111"/>
        <v>378</v>
      </c>
      <c r="P380" s="375" t="str">
        <f t="shared" si="112"/>
        <v/>
      </c>
      <c r="Q380" s="375" t="str">
        <f t="shared" si="98"/>
        <v/>
      </c>
      <c r="R380" s="375" t="str">
        <f t="shared" si="99"/>
        <v/>
      </c>
      <c r="S380" s="375" t="str">
        <f t="shared" si="100"/>
        <v/>
      </c>
      <c r="T380" s="375" t="str">
        <f t="shared" si="101"/>
        <v/>
      </c>
      <c r="U380" s="375" t="str">
        <f t="shared" si="102"/>
        <v/>
      </c>
      <c r="V380" s="375" t="str">
        <f t="shared" si="103"/>
        <v/>
      </c>
      <c r="X380" t="str">
        <f>IF(AF380&lt;&gt;"",MAX(X$3:X379)+1,"")</f>
        <v/>
      </c>
      <c r="Y380" t="str">
        <f>IF(AG380&lt;&gt;"",MAX(Y$3:Y379)+1,"")</f>
        <v/>
      </c>
      <c r="Z380" t="str">
        <f>IF(AH380&lt;&gt;"",MAX(Z$3:Z379)+1,"")</f>
        <v/>
      </c>
      <c r="AA380" t="str">
        <f>IF(AI380&lt;&gt;"",MAX(AA$3:AA379)+1,"")</f>
        <v/>
      </c>
      <c r="AB380" t="str">
        <f>IF(AJ380&lt;&gt;"",MAX(AB$3:AB379)+1,"")</f>
        <v/>
      </c>
      <c r="AC380" t="str">
        <f>IF(AK380&lt;&gt;"",MAX(AC$3:AC379)+1,"")</f>
        <v/>
      </c>
      <c r="AD380" t="str">
        <f>IF(AL380&lt;&gt;"",MAX(AD$3:AD379)+1,"")</f>
        <v/>
      </c>
      <c r="AF380" t="str">
        <f>IF(B380="","",IF(COUNTIF(AF$3:$AI379,B380)=0,B380,""))</f>
        <v/>
      </c>
      <c r="AG380" t="str">
        <f>IF(C380&lt;&gt;"",IF(B380="","",IF($B380='Determinazione classe'!$D$55,IF(COUNTIF(AG$3:$AG379,$C380)=0,$C380,""),"")),"")</f>
        <v/>
      </c>
      <c r="AH380" t="str">
        <f>IF(D380&lt;&gt;"",IF(B380="","",IF(AND($B380='Determinazione classe'!$D$55,$C380='Determinazione classe'!$D$56),IF(COUNTIF(AH$3:AH379,$D380)=0,$D380,""),"")),"")</f>
        <v/>
      </c>
      <c r="AI380" t="str">
        <f>IF(E380&lt;&gt;"",IF(B380="","",IF(AND($B380='Determinazione classe'!$D$55,$C380='Determinazione classe'!$D$56,$D380='Determinazione classe'!$D$57),IF(COUNTIF(AI$3:AI379,$E380)=0,$E380,""),"")),"")</f>
        <v/>
      </c>
      <c r="AJ380" t="str">
        <f>IF(F380&lt;&gt;"",IF(B380="","",IF(AND($B380='Determinazione classe'!$D$55,$C380='Determinazione classe'!$D$56,$D380='Determinazione classe'!$D$57,$E380='Determinazione classe'!$D$58),IF(COUNTIF(AJ$3:AJ379,$F380)=0,$F380,""),"")),"")</f>
        <v/>
      </c>
      <c r="AK380" t="str">
        <f>IF(G380&lt;&gt;"",IF(B380="","",IF(AND($B380='Determinazione classe'!$D$55,$C380='Determinazione classe'!$D$56,$D380='Determinazione classe'!$D$57,$E380='Determinazione classe'!$D$58,$F380='Determinazione classe'!$D$59),IF(COUNTIF(AK$3:AK379,$G380)=0,$G380,""),"")),"")</f>
        <v/>
      </c>
      <c r="AL380" t="str">
        <f>IF(H380&lt;&gt;"",IF(B380="","",IF(AND($B380='Determinazione classe'!$D$55,$C380='Determinazione classe'!$D$56,$D380='Determinazione classe'!$D$57,$E380='Determinazione classe'!$D$58,$F380='Determinazione classe'!$D$59,$G380='Determinazione classe'!$D$60),IF(COUNTIF(AL$3:AL379,$H380)=0,$H380,""),"")),"")</f>
        <v/>
      </c>
      <c r="AR380">
        <f t="shared" si="113"/>
        <v>378</v>
      </c>
      <c r="AS380" s="375" t="str">
        <f t="shared" si="104"/>
        <v/>
      </c>
      <c r="AT380" s="375" t="str">
        <f t="shared" si="105"/>
        <v/>
      </c>
      <c r="AU380" s="375" t="str">
        <f t="shared" si="106"/>
        <v/>
      </c>
      <c r="AV380" s="375" t="str">
        <f t="shared" si="107"/>
        <v/>
      </c>
      <c r="AW380" s="375" t="str">
        <f t="shared" si="108"/>
        <v/>
      </c>
      <c r="AX380" s="375" t="str">
        <f t="shared" si="109"/>
        <v/>
      </c>
      <c r="AY380" s="375" t="str">
        <f t="shared" si="110"/>
        <v/>
      </c>
      <c r="BC380" t="str">
        <f>IF(BK380&lt;&gt;"",MAX(BC$3:BC379)+1,"")</f>
        <v/>
      </c>
      <c r="BD380" t="str">
        <f>IF(BL380&lt;&gt;"",MAX(BD$3:BD379)+1,"")</f>
        <v/>
      </c>
      <c r="BE380" t="str">
        <f>IF(BM380&lt;&gt;"",MAX(BE$3:BE379)+1,"")</f>
        <v/>
      </c>
      <c r="BF380" t="str">
        <f>IF(BN380&lt;&gt;"",MAX(BF$3:BF379)+1,"")</f>
        <v/>
      </c>
      <c r="BG380" t="str">
        <f>IF(BO380&lt;&gt;"",MAX(BG$3:BG379)+1,"")</f>
        <v/>
      </c>
      <c r="BH380" t="str">
        <f>IF(BP380&lt;&gt;"",MAX(BH$3:BH379)+1,"")</f>
        <v/>
      </c>
      <c r="BI380" t="str">
        <f>IF(BQ380&lt;&gt;"",MAX(BI$3:BI379)+1,"")</f>
        <v/>
      </c>
      <c r="BK380" t="str">
        <f>IF(B380&lt;&gt;"",IF(COUNTIF(BK$3:BK379,B380)&gt;0,"",B380),"")</f>
        <v/>
      </c>
      <c r="BL380" t="str">
        <f>IF(C380&lt;&gt;"",IF(COUNTIF(BL$3:BL379,C380)&gt;0,"",C380),"")</f>
        <v/>
      </c>
      <c r="BM380" t="str">
        <f>IF(D380&lt;&gt;"",IF(COUNTIF(BM$3:BM379,D380)&gt;0,"",D380),"")</f>
        <v/>
      </c>
      <c r="BN380" t="str">
        <f>IF(E380&lt;&gt;"",IF(COUNTIF(BN$3:BN379,E380)&gt;0,"",E380),"")</f>
        <v/>
      </c>
      <c r="BO380" t="str">
        <f>IF(F380&lt;&gt;"",IF(COUNTIF(BO$3:BO379,F380)&gt;0,"",F380),"")</f>
        <v/>
      </c>
      <c r="BP380" t="str">
        <f>IF(G380&lt;&gt;"",IF(COUNTIF(BP$3:BP379,G380)&gt;0,"",G380),"")</f>
        <v/>
      </c>
      <c r="BQ380" t="str">
        <f>IF(H380&lt;&gt;"",IF(COUNTIF(BQ$3:BQ379,H380)&gt;0,"",H380),"")</f>
        <v/>
      </c>
    </row>
    <row r="381" spans="1:69" x14ac:dyDescent="0.2">
      <c r="A381" s="342" t="str">
        <f t="shared" si="114"/>
        <v/>
      </c>
      <c r="B381" s="345"/>
      <c r="C381" s="345"/>
      <c r="D381" s="345"/>
      <c r="E381" s="345"/>
      <c r="F381" s="345"/>
      <c r="G381" s="345"/>
      <c r="H381" s="345"/>
      <c r="I381" s="533"/>
      <c r="J381" s="516"/>
      <c r="K381" s="516"/>
      <c r="L381" s="531"/>
      <c r="M381" s="534"/>
      <c r="O381">
        <f t="shared" si="111"/>
        <v>379</v>
      </c>
      <c r="P381" s="375" t="str">
        <f t="shared" si="112"/>
        <v/>
      </c>
      <c r="Q381" s="375" t="str">
        <f t="shared" si="98"/>
        <v/>
      </c>
      <c r="R381" s="375" t="str">
        <f t="shared" si="99"/>
        <v/>
      </c>
      <c r="S381" s="375" t="str">
        <f t="shared" si="100"/>
        <v/>
      </c>
      <c r="T381" s="375" t="str">
        <f t="shared" si="101"/>
        <v/>
      </c>
      <c r="U381" s="375" t="str">
        <f t="shared" si="102"/>
        <v/>
      </c>
      <c r="V381" s="375" t="str">
        <f t="shared" si="103"/>
        <v/>
      </c>
      <c r="X381" t="str">
        <f>IF(AF381&lt;&gt;"",MAX(X$3:X380)+1,"")</f>
        <v/>
      </c>
      <c r="Y381" t="str">
        <f>IF(AG381&lt;&gt;"",MAX(Y$3:Y380)+1,"")</f>
        <v/>
      </c>
      <c r="Z381" t="str">
        <f>IF(AH381&lt;&gt;"",MAX(Z$3:Z380)+1,"")</f>
        <v/>
      </c>
      <c r="AA381" t="str">
        <f>IF(AI381&lt;&gt;"",MAX(AA$3:AA380)+1,"")</f>
        <v/>
      </c>
      <c r="AB381" t="str">
        <f>IF(AJ381&lt;&gt;"",MAX(AB$3:AB380)+1,"")</f>
        <v/>
      </c>
      <c r="AC381" t="str">
        <f>IF(AK381&lt;&gt;"",MAX(AC$3:AC380)+1,"")</f>
        <v/>
      </c>
      <c r="AD381" t="str">
        <f>IF(AL381&lt;&gt;"",MAX(AD$3:AD380)+1,"")</f>
        <v/>
      </c>
      <c r="AF381" t="str">
        <f>IF(B381="","",IF(COUNTIF(AF$3:$AI380,B381)=0,B381,""))</f>
        <v/>
      </c>
      <c r="AG381" t="str">
        <f>IF(C381&lt;&gt;"",IF(B381="","",IF($B381='Determinazione classe'!$D$55,IF(COUNTIF(AG$3:$AG380,$C381)=0,$C381,""),"")),"")</f>
        <v/>
      </c>
      <c r="AH381" t="str">
        <f>IF(D381&lt;&gt;"",IF(B381="","",IF(AND($B381='Determinazione classe'!$D$55,$C381='Determinazione classe'!$D$56),IF(COUNTIF(AH$3:AH380,$D381)=0,$D381,""),"")),"")</f>
        <v/>
      </c>
      <c r="AI381" t="str">
        <f>IF(E381&lt;&gt;"",IF(B381="","",IF(AND($B381='Determinazione classe'!$D$55,$C381='Determinazione classe'!$D$56,$D381='Determinazione classe'!$D$57),IF(COUNTIF(AI$3:AI380,$E381)=0,$E381,""),"")),"")</f>
        <v/>
      </c>
      <c r="AJ381" t="str">
        <f>IF(F381&lt;&gt;"",IF(B381="","",IF(AND($B381='Determinazione classe'!$D$55,$C381='Determinazione classe'!$D$56,$D381='Determinazione classe'!$D$57,$E381='Determinazione classe'!$D$58),IF(COUNTIF(AJ$3:AJ380,$F381)=0,$F381,""),"")),"")</f>
        <v/>
      </c>
      <c r="AK381" t="str">
        <f>IF(G381&lt;&gt;"",IF(B381="","",IF(AND($B381='Determinazione classe'!$D$55,$C381='Determinazione classe'!$D$56,$D381='Determinazione classe'!$D$57,$E381='Determinazione classe'!$D$58,$F381='Determinazione classe'!$D$59),IF(COUNTIF(AK$3:AK380,$G381)=0,$G381,""),"")),"")</f>
        <v/>
      </c>
      <c r="AL381" t="str">
        <f>IF(H381&lt;&gt;"",IF(B381="","",IF(AND($B381='Determinazione classe'!$D$55,$C381='Determinazione classe'!$D$56,$D381='Determinazione classe'!$D$57,$E381='Determinazione classe'!$D$58,$F381='Determinazione classe'!$D$59,$G381='Determinazione classe'!$D$60),IF(COUNTIF(AL$3:AL380,$H381)=0,$H381,""),"")),"")</f>
        <v/>
      </c>
      <c r="AR381">
        <f t="shared" si="113"/>
        <v>379</v>
      </c>
      <c r="AS381" s="375" t="str">
        <f t="shared" si="104"/>
        <v/>
      </c>
      <c r="AT381" s="375" t="str">
        <f t="shared" si="105"/>
        <v/>
      </c>
      <c r="AU381" s="375" t="str">
        <f t="shared" si="106"/>
        <v/>
      </c>
      <c r="AV381" s="375" t="str">
        <f t="shared" si="107"/>
        <v/>
      </c>
      <c r="AW381" s="375" t="str">
        <f t="shared" si="108"/>
        <v/>
      </c>
      <c r="AX381" s="375" t="str">
        <f t="shared" si="109"/>
        <v/>
      </c>
      <c r="AY381" s="375" t="str">
        <f t="shared" si="110"/>
        <v/>
      </c>
      <c r="BC381" t="str">
        <f>IF(BK381&lt;&gt;"",MAX(BC$3:BC380)+1,"")</f>
        <v/>
      </c>
      <c r="BD381" t="str">
        <f>IF(BL381&lt;&gt;"",MAX(BD$3:BD380)+1,"")</f>
        <v/>
      </c>
      <c r="BE381" t="str">
        <f>IF(BM381&lt;&gt;"",MAX(BE$3:BE380)+1,"")</f>
        <v/>
      </c>
      <c r="BF381" t="str">
        <f>IF(BN381&lt;&gt;"",MAX(BF$3:BF380)+1,"")</f>
        <v/>
      </c>
      <c r="BG381" t="str">
        <f>IF(BO381&lt;&gt;"",MAX(BG$3:BG380)+1,"")</f>
        <v/>
      </c>
      <c r="BH381" t="str">
        <f>IF(BP381&lt;&gt;"",MAX(BH$3:BH380)+1,"")</f>
        <v/>
      </c>
      <c r="BI381" t="str">
        <f>IF(BQ381&lt;&gt;"",MAX(BI$3:BI380)+1,"")</f>
        <v/>
      </c>
      <c r="BK381" t="str">
        <f>IF(B381&lt;&gt;"",IF(COUNTIF(BK$3:BK380,B381)&gt;0,"",B381),"")</f>
        <v/>
      </c>
      <c r="BL381" t="str">
        <f>IF(C381&lt;&gt;"",IF(COUNTIF(BL$3:BL380,C381)&gt;0,"",C381),"")</f>
        <v/>
      </c>
      <c r="BM381" t="str">
        <f>IF(D381&lt;&gt;"",IF(COUNTIF(BM$3:BM380,D381)&gt;0,"",D381),"")</f>
        <v/>
      </c>
      <c r="BN381" t="str">
        <f>IF(E381&lt;&gt;"",IF(COUNTIF(BN$3:BN380,E381)&gt;0,"",E381),"")</f>
        <v/>
      </c>
      <c r="BO381" t="str">
        <f>IF(F381&lt;&gt;"",IF(COUNTIF(BO$3:BO380,F381)&gt;0,"",F381),"")</f>
        <v/>
      </c>
      <c r="BP381" t="str">
        <f>IF(G381&lt;&gt;"",IF(COUNTIF(BP$3:BP380,G381)&gt;0,"",G381),"")</f>
        <v/>
      </c>
      <c r="BQ381" t="str">
        <f>IF(H381&lt;&gt;"",IF(COUNTIF(BQ$3:BQ380,H381)&gt;0,"",H381),"")</f>
        <v/>
      </c>
    </row>
    <row r="382" spans="1:69" x14ac:dyDescent="0.2">
      <c r="A382" s="342" t="str">
        <f t="shared" si="114"/>
        <v/>
      </c>
      <c r="B382" s="345"/>
      <c r="C382" s="345"/>
      <c r="D382" s="345"/>
      <c r="E382" s="345"/>
      <c r="F382" s="345"/>
      <c r="G382" s="345"/>
      <c r="H382" s="345"/>
      <c r="I382" s="533"/>
      <c r="J382" s="516"/>
      <c r="K382" s="516"/>
      <c r="L382" s="531"/>
      <c r="M382" s="534"/>
      <c r="O382">
        <f t="shared" si="111"/>
        <v>380</v>
      </c>
      <c r="P382" s="375" t="str">
        <f t="shared" si="112"/>
        <v/>
      </c>
      <c r="Q382" s="375" t="str">
        <f t="shared" si="98"/>
        <v/>
      </c>
      <c r="R382" s="375" t="str">
        <f t="shared" si="99"/>
        <v/>
      </c>
      <c r="S382" s="375" t="str">
        <f t="shared" si="100"/>
        <v/>
      </c>
      <c r="T382" s="375" t="str">
        <f t="shared" si="101"/>
        <v/>
      </c>
      <c r="U382" s="375" t="str">
        <f t="shared" si="102"/>
        <v/>
      </c>
      <c r="V382" s="375" t="str">
        <f t="shared" si="103"/>
        <v/>
      </c>
      <c r="X382" t="str">
        <f>IF(AF382&lt;&gt;"",MAX(X$3:X381)+1,"")</f>
        <v/>
      </c>
      <c r="Y382" t="str">
        <f>IF(AG382&lt;&gt;"",MAX(Y$3:Y381)+1,"")</f>
        <v/>
      </c>
      <c r="Z382" t="str">
        <f>IF(AH382&lt;&gt;"",MAX(Z$3:Z381)+1,"")</f>
        <v/>
      </c>
      <c r="AA382" t="str">
        <f>IF(AI382&lt;&gt;"",MAX(AA$3:AA381)+1,"")</f>
        <v/>
      </c>
      <c r="AB382" t="str">
        <f>IF(AJ382&lt;&gt;"",MAX(AB$3:AB381)+1,"")</f>
        <v/>
      </c>
      <c r="AC382" t="str">
        <f>IF(AK382&lt;&gt;"",MAX(AC$3:AC381)+1,"")</f>
        <v/>
      </c>
      <c r="AD382" t="str">
        <f>IF(AL382&lt;&gt;"",MAX(AD$3:AD381)+1,"")</f>
        <v/>
      </c>
      <c r="AF382" t="str">
        <f>IF(B382="","",IF(COUNTIF(AF$3:$AI381,B382)=0,B382,""))</f>
        <v/>
      </c>
      <c r="AG382" t="str">
        <f>IF(C382&lt;&gt;"",IF(B382="","",IF($B382='Determinazione classe'!$D$55,IF(COUNTIF(AG$3:$AG381,$C382)=0,$C382,""),"")),"")</f>
        <v/>
      </c>
      <c r="AH382" t="str">
        <f>IF(D382&lt;&gt;"",IF(B382="","",IF(AND($B382='Determinazione classe'!$D$55,$C382='Determinazione classe'!$D$56),IF(COUNTIF(AH$3:AH381,$D382)=0,$D382,""),"")),"")</f>
        <v/>
      </c>
      <c r="AI382" t="str">
        <f>IF(E382&lt;&gt;"",IF(B382="","",IF(AND($B382='Determinazione classe'!$D$55,$C382='Determinazione classe'!$D$56,$D382='Determinazione classe'!$D$57),IF(COUNTIF(AI$3:AI381,$E382)=0,$E382,""),"")),"")</f>
        <v/>
      </c>
      <c r="AJ382" t="str">
        <f>IF(F382&lt;&gt;"",IF(B382="","",IF(AND($B382='Determinazione classe'!$D$55,$C382='Determinazione classe'!$D$56,$D382='Determinazione classe'!$D$57,$E382='Determinazione classe'!$D$58),IF(COUNTIF(AJ$3:AJ381,$F382)=0,$F382,""),"")),"")</f>
        <v/>
      </c>
      <c r="AK382" t="str">
        <f>IF(G382&lt;&gt;"",IF(B382="","",IF(AND($B382='Determinazione classe'!$D$55,$C382='Determinazione classe'!$D$56,$D382='Determinazione classe'!$D$57,$E382='Determinazione classe'!$D$58,$F382='Determinazione classe'!$D$59),IF(COUNTIF(AK$3:AK381,$G382)=0,$G382,""),"")),"")</f>
        <v/>
      </c>
      <c r="AL382" t="str">
        <f>IF(H382&lt;&gt;"",IF(B382="","",IF(AND($B382='Determinazione classe'!$D$55,$C382='Determinazione classe'!$D$56,$D382='Determinazione classe'!$D$57,$E382='Determinazione classe'!$D$58,$F382='Determinazione classe'!$D$59,$G382='Determinazione classe'!$D$60),IF(COUNTIF(AL$3:AL381,$H382)=0,$H382,""),"")),"")</f>
        <v/>
      </c>
      <c r="AR382">
        <f t="shared" si="113"/>
        <v>380</v>
      </c>
      <c r="AS382" s="375" t="str">
        <f t="shared" si="104"/>
        <v/>
      </c>
      <c r="AT382" s="375" t="str">
        <f t="shared" si="105"/>
        <v/>
      </c>
      <c r="AU382" s="375" t="str">
        <f t="shared" si="106"/>
        <v/>
      </c>
      <c r="AV382" s="375" t="str">
        <f t="shared" si="107"/>
        <v/>
      </c>
      <c r="AW382" s="375" t="str">
        <f t="shared" si="108"/>
        <v/>
      </c>
      <c r="AX382" s="375" t="str">
        <f t="shared" si="109"/>
        <v/>
      </c>
      <c r="AY382" s="375" t="str">
        <f t="shared" si="110"/>
        <v/>
      </c>
      <c r="BC382" t="str">
        <f>IF(BK382&lt;&gt;"",MAX(BC$3:BC381)+1,"")</f>
        <v/>
      </c>
      <c r="BD382" t="str">
        <f>IF(BL382&lt;&gt;"",MAX(BD$3:BD381)+1,"")</f>
        <v/>
      </c>
      <c r="BE382" t="str">
        <f>IF(BM382&lt;&gt;"",MAX(BE$3:BE381)+1,"")</f>
        <v/>
      </c>
      <c r="BF382" t="str">
        <f>IF(BN382&lt;&gt;"",MAX(BF$3:BF381)+1,"")</f>
        <v/>
      </c>
      <c r="BG382" t="str">
        <f>IF(BO382&lt;&gt;"",MAX(BG$3:BG381)+1,"")</f>
        <v/>
      </c>
      <c r="BH382" t="str">
        <f>IF(BP382&lt;&gt;"",MAX(BH$3:BH381)+1,"")</f>
        <v/>
      </c>
      <c r="BI382" t="str">
        <f>IF(BQ382&lt;&gt;"",MAX(BI$3:BI381)+1,"")</f>
        <v/>
      </c>
      <c r="BK382" t="str">
        <f>IF(B382&lt;&gt;"",IF(COUNTIF(BK$3:BK381,B382)&gt;0,"",B382),"")</f>
        <v/>
      </c>
      <c r="BL382" t="str">
        <f>IF(C382&lt;&gt;"",IF(COUNTIF(BL$3:BL381,C382)&gt;0,"",C382),"")</f>
        <v/>
      </c>
      <c r="BM382" t="str">
        <f>IF(D382&lt;&gt;"",IF(COUNTIF(BM$3:BM381,D382)&gt;0,"",D382),"")</f>
        <v/>
      </c>
      <c r="BN382" t="str">
        <f>IF(E382&lt;&gt;"",IF(COUNTIF(BN$3:BN381,E382)&gt;0,"",E382),"")</f>
        <v/>
      </c>
      <c r="BO382" t="str">
        <f>IF(F382&lt;&gt;"",IF(COUNTIF(BO$3:BO381,F382)&gt;0,"",F382),"")</f>
        <v/>
      </c>
      <c r="BP382" t="str">
        <f>IF(G382&lt;&gt;"",IF(COUNTIF(BP$3:BP381,G382)&gt;0,"",G382),"")</f>
        <v/>
      </c>
      <c r="BQ382" t="str">
        <f>IF(H382&lt;&gt;"",IF(COUNTIF(BQ$3:BQ381,H382)&gt;0,"",H382),"")</f>
        <v/>
      </c>
    </row>
    <row r="383" spans="1:69" x14ac:dyDescent="0.2">
      <c r="A383" s="342" t="str">
        <f t="shared" si="114"/>
        <v/>
      </c>
      <c r="B383" s="345"/>
      <c r="C383" s="345"/>
      <c r="D383" s="345"/>
      <c r="E383" s="345"/>
      <c r="F383" s="345"/>
      <c r="G383" s="345"/>
      <c r="H383" s="345"/>
      <c r="I383" s="533"/>
      <c r="J383" s="516"/>
      <c r="K383" s="516"/>
      <c r="L383" s="531"/>
      <c r="M383" s="534"/>
      <c r="O383">
        <f t="shared" si="111"/>
        <v>381</v>
      </c>
      <c r="P383" s="375" t="str">
        <f t="shared" si="112"/>
        <v/>
      </c>
      <c r="Q383" s="375" t="str">
        <f t="shared" si="98"/>
        <v/>
      </c>
      <c r="R383" s="375" t="str">
        <f t="shared" si="99"/>
        <v/>
      </c>
      <c r="S383" s="375" t="str">
        <f t="shared" si="100"/>
        <v/>
      </c>
      <c r="T383" s="375" t="str">
        <f t="shared" si="101"/>
        <v/>
      </c>
      <c r="U383" s="375" t="str">
        <f t="shared" si="102"/>
        <v/>
      </c>
      <c r="V383" s="375" t="str">
        <f t="shared" si="103"/>
        <v/>
      </c>
      <c r="X383" t="str">
        <f>IF(AF383&lt;&gt;"",MAX(X$3:X382)+1,"")</f>
        <v/>
      </c>
      <c r="Y383" t="str">
        <f>IF(AG383&lt;&gt;"",MAX(Y$3:Y382)+1,"")</f>
        <v/>
      </c>
      <c r="Z383" t="str">
        <f>IF(AH383&lt;&gt;"",MAX(Z$3:Z382)+1,"")</f>
        <v/>
      </c>
      <c r="AA383" t="str">
        <f>IF(AI383&lt;&gt;"",MAX(AA$3:AA382)+1,"")</f>
        <v/>
      </c>
      <c r="AB383" t="str">
        <f>IF(AJ383&lt;&gt;"",MAX(AB$3:AB382)+1,"")</f>
        <v/>
      </c>
      <c r="AC383" t="str">
        <f>IF(AK383&lt;&gt;"",MAX(AC$3:AC382)+1,"")</f>
        <v/>
      </c>
      <c r="AD383" t="str">
        <f>IF(AL383&lt;&gt;"",MAX(AD$3:AD382)+1,"")</f>
        <v/>
      </c>
      <c r="AF383" t="str">
        <f>IF(B383="","",IF(COUNTIF(AF$3:$AI382,B383)=0,B383,""))</f>
        <v/>
      </c>
      <c r="AG383" t="str">
        <f>IF(C383&lt;&gt;"",IF(B383="","",IF($B383='Determinazione classe'!$D$55,IF(COUNTIF(AG$3:$AG382,$C383)=0,$C383,""),"")),"")</f>
        <v/>
      </c>
      <c r="AH383" t="str">
        <f>IF(D383&lt;&gt;"",IF(B383="","",IF(AND($B383='Determinazione classe'!$D$55,$C383='Determinazione classe'!$D$56),IF(COUNTIF(AH$3:AH382,$D383)=0,$D383,""),"")),"")</f>
        <v/>
      </c>
      <c r="AI383" t="str">
        <f>IF(E383&lt;&gt;"",IF(B383="","",IF(AND($B383='Determinazione classe'!$D$55,$C383='Determinazione classe'!$D$56,$D383='Determinazione classe'!$D$57),IF(COUNTIF(AI$3:AI382,$E383)=0,$E383,""),"")),"")</f>
        <v/>
      </c>
      <c r="AJ383" t="str">
        <f>IF(F383&lt;&gt;"",IF(B383="","",IF(AND($B383='Determinazione classe'!$D$55,$C383='Determinazione classe'!$D$56,$D383='Determinazione classe'!$D$57,$E383='Determinazione classe'!$D$58),IF(COUNTIF(AJ$3:AJ382,$F383)=0,$F383,""),"")),"")</f>
        <v/>
      </c>
      <c r="AK383" t="str">
        <f>IF(G383&lt;&gt;"",IF(B383="","",IF(AND($B383='Determinazione classe'!$D$55,$C383='Determinazione classe'!$D$56,$D383='Determinazione classe'!$D$57,$E383='Determinazione classe'!$D$58,$F383='Determinazione classe'!$D$59),IF(COUNTIF(AK$3:AK382,$G383)=0,$G383,""),"")),"")</f>
        <v/>
      </c>
      <c r="AL383" t="str">
        <f>IF(H383&lt;&gt;"",IF(B383="","",IF(AND($B383='Determinazione classe'!$D$55,$C383='Determinazione classe'!$D$56,$D383='Determinazione classe'!$D$57,$E383='Determinazione classe'!$D$58,$F383='Determinazione classe'!$D$59,$G383='Determinazione classe'!$D$60),IF(COUNTIF(AL$3:AL382,$H383)=0,$H383,""),"")),"")</f>
        <v/>
      </c>
      <c r="AR383">
        <f t="shared" si="113"/>
        <v>381</v>
      </c>
      <c r="AS383" s="375" t="str">
        <f t="shared" si="104"/>
        <v/>
      </c>
      <c r="AT383" s="375" t="str">
        <f t="shared" si="105"/>
        <v/>
      </c>
      <c r="AU383" s="375" t="str">
        <f t="shared" si="106"/>
        <v/>
      </c>
      <c r="AV383" s="375" t="str">
        <f t="shared" si="107"/>
        <v/>
      </c>
      <c r="AW383" s="375" t="str">
        <f t="shared" si="108"/>
        <v/>
      </c>
      <c r="AX383" s="375" t="str">
        <f t="shared" si="109"/>
        <v/>
      </c>
      <c r="AY383" s="375" t="str">
        <f t="shared" si="110"/>
        <v/>
      </c>
      <c r="BC383" t="str">
        <f>IF(BK383&lt;&gt;"",MAX(BC$3:BC382)+1,"")</f>
        <v/>
      </c>
      <c r="BD383" t="str">
        <f>IF(BL383&lt;&gt;"",MAX(BD$3:BD382)+1,"")</f>
        <v/>
      </c>
      <c r="BE383" t="str">
        <f>IF(BM383&lt;&gt;"",MAX(BE$3:BE382)+1,"")</f>
        <v/>
      </c>
      <c r="BF383" t="str">
        <f>IF(BN383&lt;&gt;"",MAX(BF$3:BF382)+1,"")</f>
        <v/>
      </c>
      <c r="BG383" t="str">
        <f>IF(BO383&lt;&gt;"",MAX(BG$3:BG382)+1,"")</f>
        <v/>
      </c>
      <c r="BH383" t="str">
        <f>IF(BP383&lt;&gt;"",MAX(BH$3:BH382)+1,"")</f>
        <v/>
      </c>
      <c r="BI383" t="str">
        <f>IF(BQ383&lt;&gt;"",MAX(BI$3:BI382)+1,"")</f>
        <v/>
      </c>
      <c r="BK383" t="str">
        <f>IF(B383&lt;&gt;"",IF(COUNTIF(BK$3:BK382,B383)&gt;0,"",B383),"")</f>
        <v/>
      </c>
      <c r="BL383" t="str">
        <f>IF(C383&lt;&gt;"",IF(COUNTIF(BL$3:BL382,C383)&gt;0,"",C383),"")</f>
        <v/>
      </c>
      <c r="BM383" t="str">
        <f>IF(D383&lt;&gt;"",IF(COUNTIF(BM$3:BM382,D383)&gt;0,"",D383),"")</f>
        <v/>
      </c>
      <c r="BN383" t="str">
        <f>IF(E383&lt;&gt;"",IF(COUNTIF(BN$3:BN382,E383)&gt;0,"",E383),"")</f>
        <v/>
      </c>
      <c r="BO383" t="str">
        <f>IF(F383&lt;&gt;"",IF(COUNTIF(BO$3:BO382,F383)&gt;0,"",F383),"")</f>
        <v/>
      </c>
      <c r="BP383" t="str">
        <f>IF(G383&lt;&gt;"",IF(COUNTIF(BP$3:BP382,G383)&gt;0,"",G383),"")</f>
        <v/>
      </c>
      <c r="BQ383" t="str">
        <f>IF(H383&lt;&gt;"",IF(COUNTIF(BQ$3:BQ382,H383)&gt;0,"",H383),"")</f>
        <v/>
      </c>
    </row>
    <row r="384" spans="1:69" x14ac:dyDescent="0.2">
      <c r="A384" s="342" t="str">
        <f t="shared" si="114"/>
        <v/>
      </c>
      <c r="B384" s="345"/>
      <c r="C384" s="345"/>
      <c r="D384" s="345"/>
      <c r="E384" s="345"/>
      <c r="F384" s="345"/>
      <c r="G384" s="345"/>
      <c r="H384" s="345"/>
      <c r="I384" s="533"/>
      <c r="J384" s="516"/>
      <c r="K384" s="516"/>
      <c r="L384" s="531"/>
      <c r="M384" s="534"/>
      <c r="O384">
        <f t="shared" si="111"/>
        <v>382</v>
      </c>
      <c r="P384" s="375" t="str">
        <f t="shared" si="112"/>
        <v/>
      </c>
      <c r="Q384" s="375" t="str">
        <f t="shared" si="98"/>
        <v/>
      </c>
      <c r="R384" s="375" t="str">
        <f t="shared" si="99"/>
        <v/>
      </c>
      <c r="S384" s="375" t="str">
        <f t="shared" si="100"/>
        <v/>
      </c>
      <c r="T384" s="375" t="str">
        <f t="shared" si="101"/>
        <v/>
      </c>
      <c r="U384" s="375" t="str">
        <f t="shared" si="102"/>
        <v/>
      </c>
      <c r="V384" s="375" t="str">
        <f t="shared" si="103"/>
        <v/>
      </c>
      <c r="X384" t="str">
        <f>IF(AF384&lt;&gt;"",MAX(X$3:X383)+1,"")</f>
        <v/>
      </c>
      <c r="Y384" t="str">
        <f>IF(AG384&lt;&gt;"",MAX(Y$3:Y383)+1,"")</f>
        <v/>
      </c>
      <c r="Z384" t="str">
        <f>IF(AH384&lt;&gt;"",MAX(Z$3:Z383)+1,"")</f>
        <v/>
      </c>
      <c r="AA384" t="str">
        <f>IF(AI384&lt;&gt;"",MAX(AA$3:AA383)+1,"")</f>
        <v/>
      </c>
      <c r="AB384" t="str">
        <f>IF(AJ384&lt;&gt;"",MAX(AB$3:AB383)+1,"")</f>
        <v/>
      </c>
      <c r="AC384" t="str">
        <f>IF(AK384&lt;&gt;"",MAX(AC$3:AC383)+1,"")</f>
        <v/>
      </c>
      <c r="AD384" t="str">
        <f>IF(AL384&lt;&gt;"",MAX(AD$3:AD383)+1,"")</f>
        <v/>
      </c>
      <c r="AF384" t="str">
        <f>IF(B384="","",IF(COUNTIF(AF$3:$AI383,B384)=0,B384,""))</f>
        <v/>
      </c>
      <c r="AG384" t="str">
        <f>IF(C384&lt;&gt;"",IF(B384="","",IF($B384='Determinazione classe'!$D$55,IF(COUNTIF(AG$3:$AG383,$C384)=0,$C384,""),"")),"")</f>
        <v/>
      </c>
      <c r="AH384" t="str">
        <f>IF(D384&lt;&gt;"",IF(B384="","",IF(AND($B384='Determinazione classe'!$D$55,$C384='Determinazione classe'!$D$56),IF(COUNTIF(AH$3:AH383,$D384)=0,$D384,""),"")),"")</f>
        <v/>
      </c>
      <c r="AI384" t="str">
        <f>IF(E384&lt;&gt;"",IF(B384="","",IF(AND($B384='Determinazione classe'!$D$55,$C384='Determinazione classe'!$D$56,$D384='Determinazione classe'!$D$57),IF(COUNTIF(AI$3:AI383,$E384)=0,$E384,""),"")),"")</f>
        <v/>
      </c>
      <c r="AJ384" t="str">
        <f>IF(F384&lt;&gt;"",IF(B384="","",IF(AND($B384='Determinazione classe'!$D$55,$C384='Determinazione classe'!$D$56,$D384='Determinazione classe'!$D$57,$E384='Determinazione classe'!$D$58),IF(COUNTIF(AJ$3:AJ383,$F384)=0,$F384,""),"")),"")</f>
        <v/>
      </c>
      <c r="AK384" t="str">
        <f>IF(G384&lt;&gt;"",IF(B384="","",IF(AND($B384='Determinazione classe'!$D$55,$C384='Determinazione classe'!$D$56,$D384='Determinazione classe'!$D$57,$E384='Determinazione classe'!$D$58,$F384='Determinazione classe'!$D$59),IF(COUNTIF(AK$3:AK383,$G384)=0,$G384,""),"")),"")</f>
        <v/>
      </c>
      <c r="AL384" t="str">
        <f>IF(H384&lt;&gt;"",IF(B384="","",IF(AND($B384='Determinazione classe'!$D$55,$C384='Determinazione classe'!$D$56,$D384='Determinazione classe'!$D$57,$E384='Determinazione classe'!$D$58,$F384='Determinazione classe'!$D$59,$G384='Determinazione classe'!$D$60),IF(COUNTIF(AL$3:AL383,$H384)=0,$H384,""),"")),"")</f>
        <v/>
      </c>
      <c r="AR384">
        <f t="shared" si="113"/>
        <v>382</v>
      </c>
      <c r="AS384" s="375" t="str">
        <f t="shared" si="104"/>
        <v/>
      </c>
      <c r="AT384" s="375" t="str">
        <f t="shared" si="105"/>
        <v/>
      </c>
      <c r="AU384" s="375" t="str">
        <f t="shared" si="106"/>
        <v/>
      </c>
      <c r="AV384" s="375" t="str">
        <f t="shared" si="107"/>
        <v/>
      </c>
      <c r="AW384" s="375" t="str">
        <f t="shared" si="108"/>
        <v/>
      </c>
      <c r="AX384" s="375" t="str">
        <f t="shared" si="109"/>
        <v/>
      </c>
      <c r="AY384" s="375" t="str">
        <f t="shared" si="110"/>
        <v/>
      </c>
      <c r="BC384" t="str">
        <f>IF(BK384&lt;&gt;"",MAX(BC$3:BC383)+1,"")</f>
        <v/>
      </c>
      <c r="BD384" t="str">
        <f>IF(BL384&lt;&gt;"",MAX(BD$3:BD383)+1,"")</f>
        <v/>
      </c>
      <c r="BE384" t="str">
        <f>IF(BM384&lt;&gt;"",MAX(BE$3:BE383)+1,"")</f>
        <v/>
      </c>
      <c r="BF384" t="str">
        <f>IF(BN384&lt;&gt;"",MAX(BF$3:BF383)+1,"")</f>
        <v/>
      </c>
      <c r="BG384" t="str">
        <f>IF(BO384&lt;&gt;"",MAX(BG$3:BG383)+1,"")</f>
        <v/>
      </c>
      <c r="BH384" t="str">
        <f>IF(BP384&lt;&gt;"",MAX(BH$3:BH383)+1,"")</f>
        <v/>
      </c>
      <c r="BI384" t="str">
        <f>IF(BQ384&lt;&gt;"",MAX(BI$3:BI383)+1,"")</f>
        <v/>
      </c>
      <c r="BK384" t="str">
        <f>IF(B384&lt;&gt;"",IF(COUNTIF(BK$3:BK383,B384)&gt;0,"",B384),"")</f>
        <v/>
      </c>
      <c r="BL384" t="str">
        <f>IF(C384&lt;&gt;"",IF(COUNTIF(BL$3:BL383,C384)&gt;0,"",C384),"")</f>
        <v/>
      </c>
      <c r="BM384" t="str">
        <f>IF(D384&lt;&gt;"",IF(COUNTIF(BM$3:BM383,D384)&gt;0,"",D384),"")</f>
        <v/>
      </c>
      <c r="BN384" t="str">
        <f>IF(E384&lt;&gt;"",IF(COUNTIF(BN$3:BN383,E384)&gt;0,"",E384),"")</f>
        <v/>
      </c>
      <c r="BO384" t="str">
        <f>IF(F384&lt;&gt;"",IF(COUNTIF(BO$3:BO383,F384)&gt;0,"",F384),"")</f>
        <v/>
      </c>
      <c r="BP384" t="str">
        <f>IF(G384&lt;&gt;"",IF(COUNTIF(BP$3:BP383,G384)&gt;0,"",G384),"")</f>
        <v/>
      </c>
      <c r="BQ384" t="str">
        <f>IF(H384&lt;&gt;"",IF(COUNTIF(BQ$3:BQ383,H384)&gt;0,"",H384),"")</f>
        <v/>
      </c>
    </row>
    <row r="385" spans="1:69" x14ac:dyDescent="0.2">
      <c r="A385" s="342" t="str">
        <f t="shared" si="114"/>
        <v/>
      </c>
      <c r="B385" s="345"/>
      <c r="C385" s="345"/>
      <c r="D385" s="345"/>
      <c r="E385" s="345"/>
      <c r="F385" s="345"/>
      <c r="G385" s="345"/>
      <c r="H385" s="345"/>
      <c r="I385" s="533"/>
      <c r="J385" s="516"/>
      <c r="K385" s="516"/>
      <c r="L385" s="531"/>
      <c r="M385" s="534"/>
      <c r="O385">
        <f t="shared" si="111"/>
        <v>383</v>
      </c>
      <c r="P385" s="375" t="str">
        <f t="shared" si="112"/>
        <v/>
      </c>
      <c r="Q385" s="375" t="str">
        <f t="shared" si="98"/>
        <v/>
      </c>
      <c r="R385" s="375" t="str">
        <f t="shared" si="99"/>
        <v/>
      </c>
      <c r="S385" s="375" t="str">
        <f t="shared" si="100"/>
        <v/>
      </c>
      <c r="T385" s="375" t="str">
        <f t="shared" si="101"/>
        <v/>
      </c>
      <c r="U385" s="375" t="str">
        <f t="shared" si="102"/>
        <v/>
      </c>
      <c r="V385" s="375" t="str">
        <f t="shared" si="103"/>
        <v/>
      </c>
      <c r="X385" t="str">
        <f>IF(AF385&lt;&gt;"",MAX(X$3:X384)+1,"")</f>
        <v/>
      </c>
      <c r="Y385" t="str">
        <f>IF(AG385&lt;&gt;"",MAX(Y$3:Y384)+1,"")</f>
        <v/>
      </c>
      <c r="Z385" t="str">
        <f>IF(AH385&lt;&gt;"",MAX(Z$3:Z384)+1,"")</f>
        <v/>
      </c>
      <c r="AA385" t="str">
        <f>IF(AI385&lt;&gt;"",MAX(AA$3:AA384)+1,"")</f>
        <v/>
      </c>
      <c r="AB385" t="str">
        <f>IF(AJ385&lt;&gt;"",MAX(AB$3:AB384)+1,"")</f>
        <v/>
      </c>
      <c r="AC385" t="str">
        <f>IF(AK385&lt;&gt;"",MAX(AC$3:AC384)+1,"")</f>
        <v/>
      </c>
      <c r="AD385" t="str">
        <f>IF(AL385&lt;&gt;"",MAX(AD$3:AD384)+1,"")</f>
        <v/>
      </c>
      <c r="AF385" t="str">
        <f>IF(B385="","",IF(COUNTIF(AF$3:$AI384,B385)=0,B385,""))</f>
        <v/>
      </c>
      <c r="AG385" t="str">
        <f>IF(C385&lt;&gt;"",IF(B385="","",IF($B385='Determinazione classe'!$D$55,IF(COUNTIF(AG$3:$AG384,$C385)=0,$C385,""),"")),"")</f>
        <v/>
      </c>
      <c r="AH385" t="str">
        <f>IF(D385&lt;&gt;"",IF(B385="","",IF(AND($B385='Determinazione classe'!$D$55,$C385='Determinazione classe'!$D$56),IF(COUNTIF(AH$3:AH384,$D385)=0,$D385,""),"")),"")</f>
        <v/>
      </c>
      <c r="AI385" t="str">
        <f>IF(E385&lt;&gt;"",IF(B385="","",IF(AND($B385='Determinazione classe'!$D$55,$C385='Determinazione classe'!$D$56,$D385='Determinazione classe'!$D$57),IF(COUNTIF(AI$3:AI384,$E385)=0,$E385,""),"")),"")</f>
        <v/>
      </c>
      <c r="AJ385" t="str">
        <f>IF(F385&lt;&gt;"",IF(B385="","",IF(AND($B385='Determinazione classe'!$D$55,$C385='Determinazione classe'!$D$56,$D385='Determinazione classe'!$D$57,$E385='Determinazione classe'!$D$58),IF(COUNTIF(AJ$3:AJ384,$F385)=0,$F385,""),"")),"")</f>
        <v/>
      </c>
      <c r="AK385" t="str">
        <f>IF(G385&lt;&gt;"",IF(B385="","",IF(AND($B385='Determinazione classe'!$D$55,$C385='Determinazione classe'!$D$56,$D385='Determinazione classe'!$D$57,$E385='Determinazione classe'!$D$58,$F385='Determinazione classe'!$D$59),IF(COUNTIF(AK$3:AK384,$G385)=0,$G385,""),"")),"")</f>
        <v/>
      </c>
      <c r="AL385" t="str">
        <f>IF(H385&lt;&gt;"",IF(B385="","",IF(AND($B385='Determinazione classe'!$D$55,$C385='Determinazione classe'!$D$56,$D385='Determinazione classe'!$D$57,$E385='Determinazione classe'!$D$58,$F385='Determinazione classe'!$D$59,$G385='Determinazione classe'!$D$60),IF(COUNTIF(AL$3:AL384,$H385)=0,$H385,""),"")),"")</f>
        <v/>
      </c>
      <c r="AR385">
        <f t="shared" si="113"/>
        <v>383</v>
      </c>
      <c r="AS385" s="375" t="str">
        <f t="shared" si="104"/>
        <v/>
      </c>
      <c r="AT385" s="375" t="str">
        <f t="shared" si="105"/>
        <v/>
      </c>
      <c r="AU385" s="375" t="str">
        <f t="shared" si="106"/>
        <v/>
      </c>
      <c r="AV385" s="375" t="str">
        <f t="shared" si="107"/>
        <v/>
      </c>
      <c r="AW385" s="375" t="str">
        <f t="shared" si="108"/>
        <v/>
      </c>
      <c r="AX385" s="375" t="str">
        <f t="shared" si="109"/>
        <v/>
      </c>
      <c r="AY385" s="375" t="str">
        <f t="shared" si="110"/>
        <v/>
      </c>
      <c r="BC385" t="str">
        <f>IF(BK385&lt;&gt;"",MAX(BC$3:BC384)+1,"")</f>
        <v/>
      </c>
      <c r="BD385" t="str">
        <f>IF(BL385&lt;&gt;"",MAX(BD$3:BD384)+1,"")</f>
        <v/>
      </c>
      <c r="BE385" t="str">
        <f>IF(BM385&lt;&gt;"",MAX(BE$3:BE384)+1,"")</f>
        <v/>
      </c>
      <c r="BF385" t="str">
        <f>IF(BN385&lt;&gt;"",MAX(BF$3:BF384)+1,"")</f>
        <v/>
      </c>
      <c r="BG385" t="str">
        <f>IF(BO385&lt;&gt;"",MAX(BG$3:BG384)+1,"")</f>
        <v/>
      </c>
      <c r="BH385" t="str">
        <f>IF(BP385&lt;&gt;"",MAX(BH$3:BH384)+1,"")</f>
        <v/>
      </c>
      <c r="BI385" t="str">
        <f>IF(BQ385&lt;&gt;"",MAX(BI$3:BI384)+1,"")</f>
        <v/>
      </c>
      <c r="BK385" t="str">
        <f>IF(B385&lt;&gt;"",IF(COUNTIF(BK$3:BK384,B385)&gt;0,"",B385),"")</f>
        <v/>
      </c>
      <c r="BL385" t="str">
        <f>IF(C385&lt;&gt;"",IF(COUNTIF(BL$3:BL384,C385)&gt;0,"",C385),"")</f>
        <v/>
      </c>
      <c r="BM385" t="str">
        <f>IF(D385&lt;&gt;"",IF(COUNTIF(BM$3:BM384,D385)&gt;0,"",D385),"")</f>
        <v/>
      </c>
      <c r="BN385" t="str">
        <f>IF(E385&lt;&gt;"",IF(COUNTIF(BN$3:BN384,E385)&gt;0,"",E385),"")</f>
        <v/>
      </c>
      <c r="BO385" t="str">
        <f>IF(F385&lt;&gt;"",IF(COUNTIF(BO$3:BO384,F385)&gt;0,"",F385),"")</f>
        <v/>
      </c>
      <c r="BP385" t="str">
        <f>IF(G385&lt;&gt;"",IF(COUNTIF(BP$3:BP384,G385)&gt;0,"",G385),"")</f>
        <v/>
      </c>
      <c r="BQ385" t="str">
        <f>IF(H385&lt;&gt;"",IF(COUNTIF(BQ$3:BQ384,H385)&gt;0,"",H385),"")</f>
        <v/>
      </c>
    </row>
    <row r="386" spans="1:69" x14ac:dyDescent="0.2">
      <c r="A386" s="342" t="str">
        <f t="shared" si="114"/>
        <v/>
      </c>
      <c r="B386" s="345"/>
      <c r="C386" s="345"/>
      <c r="D386" s="345"/>
      <c r="E386" s="345"/>
      <c r="F386" s="345"/>
      <c r="G386" s="345"/>
      <c r="H386" s="345"/>
      <c r="I386" s="533"/>
      <c r="J386" s="516"/>
      <c r="K386" s="516"/>
      <c r="L386" s="531"/>
      <c r="M386" s="534"/>
      <c r="O386">
        <f t="shared" si="111"/>
        <v>384</v>
      </c>
      <c r="P386" s="375" t="str">
        <f t="shared" si="112"/>
        <v/>
      </c>
      <c r="Q386" s="375" t="str">
        <f t="shared" si="98"/>
        <v/>
      </c>
      <c r="R386" s="375" t="str">
        <f t="shared" si="99"/>
        <v/>
      </c>
      <c r="S386" s="375" t="str">
        <f t="shared" si="100"/>
        <v/>
      </c>
      <c r="T386" s="375" t="str">
        <f t="shared" si="101"/>
        <v/>
      </c>
      <c r="U386" s="375" t="str">
        <f t="shared" si="102"/>
        <v/>
      </c>
      <c r="V386" s="375" t="str">
        <f t="shared" si="103"/>
        <v/>
      </c>
      <c r="X386" t="str">
        <f>IF(AF386&lt;&gt;"",MAX(X$3:X385)+1,"")</f>
        <v/>
      </c>
      <c r="Y386" t="str">
        <f>IF(AG386&lt;&gt;"",MAX(Y$3:Y385)+1,"")</f>
        <v/>
      </c>
      <c r="Z386" t="str">
        <f>IF(AH386&lt;&gt;"",MAX(Z$3:Z385)+1,"")</f>
        <v/>
      </c>
      <c r="AA386" t="str">
        <f>IF(AI386&lt;&gt;"",MAX(AA$3:AA385)+1,"")</f>
        <v/>
      </c>
      <c r="AB386" t="str">
        <f>IF(AJ386&lt;&gt;"",MAX(AB$3:AB385)+1,"")</f>
        <v/>
      </c>
      <c r="AC386" t="str">
        <f>IF(AK386&lt;&gt;"",MAX(AC$3:AC385)+1,"")</f>
        <v/>
      </c>
      <c r="AD386" t="str">
        <f>IF(AL386&lt;&gt;"",MAX(AD$3:AD385)+1,"")</f>
        <v/>
      </c>
      <c r="AF386" t="str">
        <f>IF(B386="","",IF(COUNTIF(AF$3:$AI385,B386)=0,B386,""))</f>
        <v/>
      </c>
      <c r="AG386" t="str">
        <f>IF(C386&lt;&gt;"",IF(B386="","",IF($B386='Determinazione classe'!$D$55,IF(COUNTIF(AG$3:$AG385,$C386)=0,$C386,""),"")),"")</f>
        <v/>
      </c>
      <c r="AH386" t="str">
        <f>IF(D386&lt;&gt;"",IF(B386="","",IF(AND($B386='Determinazione classe'!$D$55,$C386='Determinazione classe'!$D$56),IF(COUNTIF(AH$3:AH385,$D386)=0,$D386,""),"")),"")</f>
        <v/>
      </c>
      <c r="AI386" t="str">
        <f>IF(E386&lt;&gt;"",IF(B386="","",IF(AND($B386='Determinazione classe'!$D$55,$C386='Determinazione classe'!$D$56,$D386='Determinazione classe'!$D$57),IF(COUNTIF(AI$3:AI385,$E386)=0,$E386,""),"")),"")</f>
        <v/>
      </c>
      <c r="AJ386" t="str">
        <f>IF(F386&lt;&gt;"",IF(B386="","",IF(AND($B386='Determinazione classe'!$D$55,$C386='Determinazione classe'!$D$56,$D386='Determinazione classe'!$D$57,$E386='Determinazione classe'!$D$58),IF(COUNTIF(AJ$3:AJ385,$F386)=0,$F386,""),"")),"")</f>
        <v/>
      </c>
      <c r="AK386" t="str">
        <f>IF(G386&lt;&gt;"",IF(B386="","",IF(AND($B386='Determinazione classe'!$D$55,$C386='Determinazione classe'!$D$56,$D386='Determinazione classe'!$D$57,$E386='Determinazione classe'!$D$58,$F386='Determinazione classe'!$D$59),IF(COUNTIF(AK$3:AK385,$G386)=0,$G386,""),"")),"")</f>
        <v/>
      </c>
      <c r="AL386" t="str">
        <f>IF(H386&lt;&gt;"",IF(B386="","",IF(AND($B386='Determinazione classe'!$D$55,$C386='Determinazione classe'!$D$56,$D386='Determinazione classe'!$D$57,$E386='Determinazione classe'!$D$58,$F386='Determinazione classe'!$D$59,$G386='Determinazione classe'!$D$60),IF(COUNTIF(AL$3:AL385,$H386)=0,$H386,""),"")),"")</f>
        <v/>
      </c>
      <c r="AR386">
        <f t="shared" si="113"/>
        <v>384</v>
      </c>
      <c r="AS386" s="375" t="str">
        <f t="shared" si="104"/>
        <v/>
      </c>
      <c r="AT386" s="375" t="str">
        <f t="shared" si="105"/>
        <v/>
      </c>
      <c r="AU386" s="375" t="str">
        <f t="shared" si="106"/>
        <v/>
      </c>
      <c r="AV386" s="375" t="str">
        <f t="shared" si="107"/>
        <v/>
      </c>
      <c r="AW386" s="375" t="str">
        <f t="shared" si="108"/>
        <v/>
      </c>
      <c r="AX386" s="375" t="str">
        <f t="shared" si="109"/>
        <v/>
      </c>
      <c r="AY386" s="375" t="str">
        <f t="shared" si="110"/>
        <v/>
      </c>
      <c r="BC386" t="str">
        <f>IF(BK386&lt;&gt;"",MAX(BC$3:BC385)+1,"")</f>
        <v/>
      </c>
      <c r="BD386" t="str">
        <f>IF(BL386&lt;&gt;"",MAX(BD$3:BD385)+1,"")</f>
        <v/>
      </c>
      <c r="BE386" t="str">
        <f>IF(BM386&lt;&gt;"",MAX(BE$3:BE385)+1,"")</f>
        <v/>
      </c>
      <c r="BF386" t="str">
        <f>IF(BN386&lt;&gt;"",MAX(BF$3:BF385)+1,"")</f>
        <v/>
      </c>
      <c r="BG386" t="str">
        <f>IF(BO386&lt;&gt;"",MAX(BG$3:BG385)+1,"")</f>
        <v/>
      </c>
      <c r="BH386" t="str">
        <f>IF(BP386&lt;&gt;"",MAX(BH$3:BH385)+1,"")</f>
        <v/>
      </c>
      <c r="BI386" t="str">
        <f>IF(BQ386&lt;&gt;"",MAX(BI$3:BI385)+1,"")</f>
        <v/>
      </c>
      <c r="BK386" t="str">
        <f>IF(B386&lt;&gt;"",IF(COUNTIF(BK$3:BK385,B386)&gt;0,"",B386),"")</f>
        <v/>
      </c>
      <c r="BL386" t="str">
        <f>IF(C386&lt;&gt;"",IF(COUNTIF(BL$3:BL385,C386)&gt;0,"",C386),"")</f>
        <v/>
      </c>
      <c r="BM386" t="str">
        <f>IF(D386&lt;&gt;"",IF(COUNTIF(BM$3:BM385,D386)&gt;0,"",D386),"")</f>
        <v/>
      </c>
      <c r="BN386" t="str">
        <f>IF(E386&lt;&gt;"",IF(COUNTIF(BN$3:BN385,E386)&gt;0,"",E386),"")</f>
        <v/>
      </c>
      <c r="BO386" t="str">
        <f>IF(F386&lt;&gt;"",IF(COUNTIF(BO$3:BO385,F386)&gt;0,"",F386),"")</f>
        <v/>
      </c>
      <c r="BP386" t="str">
        <f>IF(G386&lt;&gt;"",IF(COUNTIF(BP$3:BP385,G386)&gt;0,"",G386),"")</f>
        <v/>
      </c>
      <c r="BQ386" t="str">
        <f>IF(H386&lt;&gt;"",IF(COUNTIF(BQ$3:BQ385,H386)&gt;0,"",H386),"")</f>
        <v/>
      </c>
    </row>
    <row r="387" spans="1:69" x14ac:dyDescent="0.2">
      <c r="A387" s="342" t="str">
        <f t="shared" si="114"/>
        <v/>
      </c>
      <c r="B387" s="345"/>
      <c r="C387" s="345"/>
      <c r="D387" s="345"/>
      <c r="E387" s="345"/>
      <c r="F387" s="345"/>
      <c r="G387" s="345"/>
      <c r="H387" s="345"/>
      <c r="I387" s="533"/>
      <c r="J387" s="516"/>
      <c r="K387" s="516"/>
      <c r="L387" s="531"/>
      <c r="M387" s="534"/>
      <c r="O387">
        <f t="shared" si="111"/>
        <v>385</v>
      </c>
      <c r="P387" s="375" t="str">
        <f t="shared" si="112"/>
        <v/>
      </c>
      <c r="Q387" s="375" t="str">
        <f t="shared" si="98"/>
        <v/>
      </c>
      <c r="R387" s="375" t="str">
        <f t="shared" si="99"/>
        <v/>
      </c>
      <c r="S387" s="375" t="str">
        <f t="shared" si="100"/>
        <v/>
      </c>
      <c r="T387" s="375" t="str">
        <f t="shared" si="101"/>
        <v/>
      </c>
      <c r="U387" s="375" t="str">
        <f t="shared" si="102"/>
        <v/>
      </c>
      <c r="V387" s="375" t="str">
        <f t="shared" si="103"/>
        <v/>
      </c>
      <c r="X387" t="str">
        <f>IF(AF387&lt;&gt;"",MAX(X$3:X386)+1,"")</f>
        <v/>
      </c>
      <c r="Y387" t="str">
        <f>IF(AG387&lt;&gt;"",MAX(Y$3:Y386)+1,"")</f>
        <v/>
      </c>
      <c r="Z387" t="str">
        <f>IF(AH387&lt;&gt;"",MAX(Z$3:Z386)+1,"")</f>
        <v/>
      </c>
      <c r="AA387" t="str">
        <f>IF(AI387&lt;&gt;"",MAX(AA$3:AA386)+1,"")</f>
        <v/>
      </c>
      <c r="AB387" t="str">
        <f>IF(AJ387&lt;&gt;"",MAX(AB$3:AB386)+1,"")</f>
        <v/>
      </c>
      <c r="AC387" t="str">
        <f>IF(AK387&lt;&gt;"",MAX(AC$3:AC386)+1,"")</f>
        <v/>
      </c>
      <c r="AD387" t="str">
        <f>IF(AL387&lt;&gt;"",MAX(AD$3:AD386)+1,"")</f>
        <v/>
      </c>
      <c r="AF387" t="str">
        <f>IF(B387="","",IF(COUNTIF(AF$3:$AI386,B387)=0,B387,""))</f>
        <v/>
      </c>
      <c r="AG387" t="str">
        <f>IF(C387&lt;&gt;"",IF(B387="","",IF($B387='Determinazione classe'!$D$55,IF(COUNTIF(AG$3:$AG386,$C387)=0,$C387,""),"")),"")</f>
        <v/>
      </c>
      <c r="AH387" t="str">
        <f>IF(D387&lt;&gt;"",IF(B387="","",IF(AND($B387='Determinazione classe'!$D$55,$C387='Determinazione classe'!$D$56),IF(COUNTIF(AH$3:AH386,$D387)=0,$D387,""),"")),"")</f>
        <v/>
      </c>
      <c r="AI387" t="str">
        <f>IF(E387&lt;&gt;"",IF(B387="","",IF(AND($B387='Determinazione classe'!$D$55,$C387='Determinazione classe'!$D$56,$D387='Determinazione classe'!$D$57),IF(COUNTIF(AI$3:AI386,$E387)=0,$E387,""),"")),"")</f>
        <v/>
      </c>
      <c r="AJ387" t="str">
        <f>IF(F387&lt;&gt;"",IF(B387="","",IF(AND($B387='Determinazione classe'!$D$55,$C387='Determinazione classe'!$D$56,$D387='Determinazione classe'!$D$57,$E387='Determinazione classe'!$D$58),IF(COUNTIF(AJ$3:AJ386,$F387)=0,$F387,""),"")),"")</f>
        <v/>
      </c>
      <c r="AK387" t="str">
        <f>IF(G387&lt;&gt;"",IF(B387="","",IF(AND($B387='Determinazione classe'!$D$55,$C387='Determinazione classe'!$D$56,$D387='Determinazione classe'!$D$57,$E387='Determinazione classe'!$D$58,$F387='Determinazione classe'!$D$59),IF(COUNTIF(AK$3:AK386,$G387)=0,$G387,""),"")),"")</f>
        <v/>
      </c>
      <c r="AL387" t="str">
        <f>IF(H387&lt;&gt;"",IF(B387="","",IF(AND($B387='Determinazione classe'!$D$55,$C387='Determinazione classe'!$D$56,$D387='Determinazione classe'!$D$57,$E387='Determinazione classe'!$D$58,$F387='Determinazione classe'!$D$59,$G387='Determinazione classe'!$D$60),IF(COUNTIF(AL$3:AL386,$H387)=0,$H387,""),"")),"")</f>
        <v/>
      </c>
      <c r="AR387">
        <f t="shared" si="113"/>
        <v>385</v>
      </c>
      <c r="AS387" s="375" t="str">
        <f t="shared" si="104"/>
        <v/>
      </c>
      <c r="AT387" s="375" t="str">
        <f t="shared" si="105"/>
        <v/>
      </c>
      <c r="AU387" s="375" t="str">
        <f t="shared" si="106"/>
        <v/>
      </c>
      <c r="AV387" s="375" t="str">
        <f t="shared" si="107"/>
        <v/>
      </c>
      <c r="AW387" s="375" t="str">
        <f t="shared" si="108"/>
        <v/>
      </c>
      <c r="AX387" s="375" t="str">
        <f t="shared" si="109"/>
        <v/>
      </c>
      <c r="AY387" s="375" t="str">
        <f t="shared" si="110"/>
        <v/>
      </c>
      <c r="BC387" t="str">
        <f>IF(BK387&lt;&gt;"",MAX(BC$3:BC386)+1,"")</f>
        <v/>
      </c>
      <c r="BD387" t="str">
        <f>IF(BL387&lt;&gt;"",MAX(BD$3:BD386)+1,"")</f>
        <v/>
      </c>
      <c r="BE387" t="str">
        <f>IF(BM387&lt;&gt;"",MAX(BE$3:BE386)+1,"")</f>
        <v/>
      </c>
      <c r="BF387" t="str">
        <f>IF(BN387&lt;&gt;"",MAX(BF$3:BF386)+1,"")</f>
        <v/>
      </c>
      <c r="BG387" t="str">
        <f>IF(BO387&lt;&gt;"",MAX(BG$3:BG386)+1,"")</f>
        <v/>
      </c>
      <c r="BH387" t="str">
        <f>IF(BP387&lt;&gt;"",MAX(BH$3:BH386)+1,"")</f>
        <v/>
      </c>
      <c r="BI387" t="str">
        <f>IF(BQ387&lt;&gt;"",MAX(BI$3:BI386)+1,"")</f>
        <v/>
      </c>
      <c r="BK387" t="str">
        <f>IF(B387&lt;&gt;"",IF(COUNTIF(BK$3:BK386,B387)&gt;0,"",B387),"")</f>
        <v/>
      </c>
      <c r="BL387" t="str">
        <f>IF(C387&lt;&gt;"",IF(COUNTIF(BL$3:BL386,C387)&gt;0,"",C387),"")</f>
        <v/>
      </c>
      <c r="BM387" t="str">
        <f>IF(D387&lt;&gt;"",IF(COUNTIF(BM$3:BM386,D387)&gt;0,"",D387),"")</f>
        <v/>
      </c>
      <c r="BN387" t="str">
        <f>IF(E387&lt;&gt;"",IF(COUNTIF(BN$3:BN386,E387)&gt;0,"",E387),"")</f>
        <v/>
      </c>
      <c r="BO387" t="str">
        <f>IF(F387&lt;&gt;"",IF(COUNTIF(BO$3:BO386,F387)&gt;0,"",F387),"")</f>
        <v/>
      </c>
      <c r="BP387" t="str">
        <f>IF(G387&lt;&gt;"",IF(COUNTIF(BP$3:BP386,G387)&gt;0,"",G387),"")</f>
        <v/>
      </c>
      <c r="BQ387" t="str">
        <f>IF(H387&lt;&gt;"",IF(COUNTIF(BQ$3:BQ386,H387)&gt;0,"",H387),"")</f>
        <v/>
      </c>
    </row>
    <row r="388" spans="1:69" x14ac:dyDescent="0.2">
      <c r="A388" s="342" t="str">
        <f t="shared" si="114"/>
        <v/>
      </c>
      <c r="B388" s="345"/>
      <c r="C388" s="345"/>
      <c r="D388" s="345"/>
      <c r="E388" s="345"/>
      <c r="F388" s="345"/>
      <c r="G388" s="345"/>
      <c r="H388" s="345"/>
      <c r="I388" s="533"/>
      <c r="J388" s="516"/>
      <c r="K388" s="516"/>
      <c r="L388" s="531"/>
      <c r="M388" s="534"/>
      <c r="O388">
        <f t="shared" si="111"/>
        <v>386</v>
      </c>
      <c r="P388" s="375" t="str">
        <f t="shared" si="112"/>
        <v/>
      </c>
      <c r="Q388" s="375" t="str">
        <f t="shared" ref="Q388:Q451" si="115">IFERROR(VLOOKUP(O388,Y:AG,9,FALSE),"")</f>
        <v/>
      </c>
      <c r="R388" s="375" t="str">
        <f t="shared" ref="R388:R451" si="116">IFERROR(VLOOKUP(O388,Z:AH,9,FALSE),"")</f>
        <v/>
      </c>
      <c r="S388" s="375" t="str">
        <f t="shared" ref="S388:S451" si="117">IFERROR(VLOOKUP($O388,AA:AI,9,FALSE),"")</f>
        <v/>
      </c>
      <c r="T388" s="375" t="str">
        <f t="shared" ref="T388:T451" si="118">IFERROR(VLOOKUP($O388,AB:AJ,9,FALSE),"")</f>
        <v/>
      </c>
      <c r="U388" s="375" t="str">
        <f t="shared" ref="U388:U451" si="119">IFERROR(VLOOKUP($O388,AC:AK,9,FALSE),"")</f>
        <v/>
      </c>
      <c r="V388" s="375" t="str">
        <f t="shared" ref="V388:V451" si="120">IFERROR(VLOOKUP($O388,AD:AL,9,FALSE),"")</f>
        <v/>
      </c>
      <c r="X388" t="str">
        <f>IF(AF388&lt;&gt;"",MAX(X$3:X387)+1,"")</f>
        <v/>
      </c>
      <c r="Y388" t="str">
        <f>IF(AG388&lt;&gt;"",MAX(Y$3:Y387)+1,"")</f>
        <v/>
      </c>
      <c r="Z388" t="str">
        <f>IF(AH388&lt;&gt;"",MAX(Z$3:Z387)+1,"")</f>
        <v/>
      </c>
      <c r="AA388" t="str">
        <f>IF(AI388&lt;&gt;"",MAX(AA$3:AA387)+1,"")</f>
        <v/>
      </c>
      <c r="AB388" t="str">
        <f>IF(AJ388&lt;&gt;"",MAX(AB$3:AB387)+1,"")</f>
        <v/>
      </c>
      <c r="AC388" t="str">
        <f>IF(AK388&lt;&gt;"",MAX(AC$3:AC387)+1,"")</f>
        <v/>
      </c>
      <c r="AD388" t="str">
        <f>IF(AL388&lt;&gt;"",MAX(AD$3:AD387)+1,"")</f>
        <v/>
      </c>
      <c r="AF388" t="str">
        <f>IF(B388="","",IF(COUNTIF(AF$3:$AI387,B388)=0,B388,""))</f>
        <v/>
      </c>
      <c r="AG388" t="str">
        <f>IF(C388&lt;&gt;"",IF(B388="","",IF($B388='Determinazione classe'!$D$55,IF(COUNTIF(AG$3:$AG387,$C388)=0,$C388,""),"")),"")</f>
        <v/>
      </c>
      <c r="AH388" t="str">
        <f>IF(D388&lt;&gt;"",IF(B388="","",IF(AND($B388='Determinazione classe'!$D$55,$C388='Determinazione classe'!$D$56),IF(COUNTIF(AH$3:AH387,$D388)=0,$D388,""),"")),"")</f>
        <v/>
      </c>
      <c r="AI388" t="str">
        <f>IF(E388&lt;&gt;"",IF(B388="","",IF(AND($B388='Determinazione classe'!$D$55,$C388='Determinazione classe'!$D$56,$D388='Determinazione classe'!$D$57),IF(COUNTIF(AI$3:AI387,$E388)=0,$E388,""),"")),"")</f>
        <v/>
      </c>
      <c r="AJ388" t="str">
        <f>IF(F388&lt;&gt;"",IF(B388="","",IF(AND($B388='Determinazione classe'!$D$55,$C388='Determinazione classe'!$D$56,$D388='Determinazione classe'!$D$57,$E388='Determinazione classe'!$D$58),IF(COUNTIF(AJ$3:AJ387,$F388)=0,$F388,""),"")),"")</f>
        <v/>
      </c>
      <c r="AK388" t="str">
        <f>IF(G388&lt;&gt;"",IF(B388="","",IF(AND($B388='Determinazione classe'!$D$55,$C388='Determinazione classe'!$D$56,$D388='Determinazione classe'!$D$57,$E388='Determinazione classe'!$D$58,$F388='Determinazione classe'!$D$59),IF(COUNTIF(AK$3:AK387,$G388)=0,$G388,""),"")),"")</f>
        <v/>
      </c>
      <c r="AL388" t="str">
        <f>IF(H388&lt;&gt;"",IF(B388="","",IF(AND($B388='Determinazione classe'!$D$55,$C388='Determinazione classe'!$D$56,$D388='Determinazione classe'!$D$57,$E388='Determinazione classe'!$D$58,$F388='Determinazione classe'!$D$59,$G388='Determinazione classe'!$D$60),IF(COUNTIF(AL$3:AL387,$H388)=0,$H388,""),"")),"")</f>
        <v/>
      </c>
      <c r="AR388">
        <f t="shared" si="113"/>
        <v>386</v>
      </c>
      <c r="AS388" s="375" t="str">
        <f t="shared" ref="AS388:AS451" si="121">IFERROR(VLOOKUP(AR388,BC:BK,9,FALSE),"")</f>
        <v/>
      </c>
      <c r="AT388" s="375" t="str">
        <f t="shared" ref="AT388:AT451" si="122">IFERROR(VLOOKUP($O388,BD:BL,9,FALSE),"")</f>
        <v/>
      </c>
      <c r="AU388" s="375" t="str">
        <f t="shared" ref="AU388:AU451" si="123">IFERROR(VLOOKUP($O388,BE:BM,9,FALSE),"")</f>
        <v/>
      </c>
      <c r="AV388" s="375" t="str">
        <f t="shared" ref="AV388:AV451" si="124">IFERROR(VLOOKUP($O388,BF:BN,9,FALSE),"")</f>
        <v/>
      </c>
      <c r="AW388" s="375" t="str">
        <f t="shared" ref="AW388:AW451" si="125">IFERROR(VLOOKUP($O388,BG:BO,9,FALSE),"")</f>
        <v/>
      </c>
      <c r="AX388" s="375" t="str">
        <f t="shared" ref="AX388:AX451" si="126">IFERROR(VLOOKUP($O388,BH:BP,9,FALSE),"")</f>
        <v/>
      </c>
      <c r="AY388" s="375" t="str">
        <f t="shared" ref="AY388:AY451" si="127">IFERROR(VLOOKUP($O388,BI:BQ,9,FALSE),"")</f>
        <v/>
      </c>
      <c r="BC388" t="str">
        <f>IF(BK388&lt;&gt;"",MAX(BC$3:BC387)+1,"")</f>
        <v/>
      </c>
      <c r="BD388" t="str">
        <f>IF(BL388&lt;&gt;"",MAX(BD$3:BD387)+1,"")</f>
        <v/>
      </c>
      <c r="BE388" t="str">
        <f>IF(BM388&lt;&gt;"",MAX(BE$3:BE387)+1,"")</f>
        <v/>
      </c>
      <c r="BF388" t="str">
        <f>IF(BN388&lt;&gt;"",MAX(BF$3:BF387)+1,"")</f>
        <v/>
      </c>
      <c r="BG388" t="str">
        <f>IF(BO388&lt;&gt;"",MAX(BG$3:BG387)+1,"")</f>
        <v/>
      </c>
      <c r="BH388" t="str">
        <f>IF(BP388&lt;&gt;"",MAX(BH$3:BH387)+1,"")</f>
        <v/>
      </c>
      <c r="BI388" t="str">
        <f>IF(BQ388&lt;&gt;"",MAX(BI$3:BI387)+1,"")</f>
        <v/>
      </c>
      <c r="BK388" t="str">
        <f>IF(B388&lt;&gt;"",IF(COUNTIF(BK$3:BK387,B388)&gt;0,"",B388),"")</f>
        <v/>
      </c>
      <c r="BL388" t="str">
        <f>IF(C388&lt;&gt;"",IF(COUNTIF(BL$3:BL387,C388)&gt;0,"",C388),"")</f>
        <v/>
      </c>
      <c r="BM388" t="str">
        <f>IF(D388&lt;&gt;"",IF(COUNTIF(BM$3:BM387,D388)&gt;0,"",D388),"")</f>
        <v/>
      </c>
      <c r="BN388" t="str">
        <f>IF(E388&lt;&gt;"",IF(COUNTIF(BN$3:BN387,E388)&gt;0,"",E388),"")</f>
        <v/>
      </c>
      <c r="BO388" t="str">
        <f>IF(F388&lt;&gt;"",IF(COUNTIF(BO$3:BO387,F388)&gt;0,"",F388),"")</f>
        <v/>
      </c>
      <c r="BP388" t="str">
        <f>IF(G388&lt;&gt;"",IF(COUNTIF(BP$3:BP387,G388)&gt;0,"",G388),"")</f>
        <v/>
      </c>
      <c r="BQ388" t="str">
        <f>IF(H388&lt;&gt;"",IF(COUNTIF(BQ$3:BQ387,H388)&gt;0,"",H388),"")</f>
        <v/>
      </c>
    </row>
    <row r="389" spans="1:69" x14ac:dyDescent="0.2">
      <c r="A389" s="342" t="str">
        <f t="shared" si="114"/>
        <v/>
      </c>
      <c r="B389" s="345"/>
      <c r="C389" s="345"/>
      <c r="D389" s="345"/>
      <c r="E389" s="345"/>
      <c r="F389" s="345"/>
      <c r="G389" s="345"/>
      <c r="H389" s="345"/>
      <c r="I389" s="533"/>
      <c r="J389" s="516"/>
      <c r="K389" s="516"/>
      <c r="L389" s="531"/>
      <c r="M389" s="534"/>
      <c r="O389">
        <f t="shared" ref="O389:O452" si="128">+O388+1</f>
        <v>387</v>
      </c>
      <c r="P389" s="375" t="str">
        <f t="shared" ref="P389:P452" si="129">IFERROR(VLOOKUP(O388,X:AF,9,FALSE),"")</f>
        <v/>
      </c>
      <c r="Q389" s="375" t="str">
        <f t="shared" si="115"/>
        <v/>
      </c>
      <c r="R389" s="375" t="str">
        <f t="shared" si="116"/>
        <v/>
      </c>
      <c r="S389" s="375" t="str">
        <f t="shared" si="117"/>
        <v/>
      </c>
      <c r="T389" s="375" t="str">
        <f t="shared" si="118"/>
        <v/>
      </c>
      <c r="U389" s="375" t="str">
        <f t="shared" si="119"/>
        <v/>
      </c>
      <c r="V389" s="375" t="str">
        <f t="shared" si="120"/>
        <v/>
      </c>
      <c r="X389" t="str">
        <f>IF(AF389&lt;&gt;"",MAX(X$3:X388)+1,"")</f>
        <v/>
      </c>
      <c r="Y389" t="str">
        <f>IF(AG389&lt;&gt;"",MAX(Y$3:Y388)+1,"")</f>
        <v/>
      </c>
      <c r="Z389" t="str">
        <f>IF(AH389&lt;&gt;"",MAX(Z$3:Z388)+1,"")</f>
        <v/>
      </c>
      <c r="AA389" t="str">
        <f>IF(AI389&lt;&gt;"",MAX(AA$3:AA388)+1,"")</f>
        <v/>
      </c>
      <c r="AB389" t="str">
        <f>IF(AJ389&lt;&gt;"",MAX(AB$3:AB388)+1,"")</f>
        <v/>
      </c>
      <c r="AC389" t="str">
        <f>IF(AK389&lt;&gt;"",MAX(AC$3:AC388)+1,"")</f>
        <v/>
      </c>
      <c r="AD389" t="str">
        <f>IF(AL389&lt;&gt;"",MAX(AD$3:AD388)+1,"")</f>
        <v/>
      </c>
      <c r="AF389" t="str">
        <f>IF(B389="","",IF(COUNTIF(AF$3:$AI388,B389)=0,B389,""))</f>
        <v/>
      </c>
      <c r="AG389" t="str">
        <f>IF(C389&lt;&gt;"",IF(B389="","",IF($B389='Determinazione classe'!$D$55,IF(COUNTIF(AG$3:$AG388,$C389)=0,$C389,""),"")),"")</f>
        <v/>
      </c>
      <c r="AH389" t="str">
        <f>IF(D389&lt;&gt;"",IF(B389="","",IF(AND($B389='Determinazione classe'!$D$55,$C389='Determinazione classe'!$D$56),IF(COUNTIF(AH$3:AH388,$D389)=0,$D389,""),"")),"")</f>
        <v/>
      </c>
      <c r="AI389" t="str">
        <f>IF(E389&lt;&gt;"",IF(B389="","",IF(AND($B389='Determinazione classe'!$D$55,$C389='Determinazione classe'!$D$56,$D389='Determinazione classe'!$D$57),IF(COUNTIF(AI$3:AI388,$E389)=0,$E389,""),"")),"")</f>
        <v/>
      </c>
      <c r="AJ389" t="str">
        <f>IF(F389&lt;&gt;"",IF(B389="","",IF(AND($B389='Determinazione classe'!$D$55,$C389='Determinazione classe'!$D$56,$D389='Determinazione classe'!$D$57,$E389='Determinazione classe'!$D$58),IF(COUNTIF(AJ$3:AJ388,$F389)=0,$F389,""),"")),"")</f>
        <v/>
      </c>
      <c r="AK389" t="str">
        <f>IF(G389&lt;&gt;"",IF(B389="","",IF(AND($B389='Determinazione classe'!$D$55,$C389='Determinazione classe'!$D$56,$D389='Determinazione classe'!$D$57,$E389='Determinazione classe'!$D$58,$F389='Determinazione classe'!$D$59),IF(COUNTIF(AK$3:AK388,$G389)=0,$G389,""),"")),"")</f>
        <v/>
      </c>
      <c r="AL389" t="str">
        <f>IF(H389&lt;&gt;"",IF(B389="","",IF(AND($B389='Determinazione classe'!$D$55,$C389='Determinazione classe'!$D$56,$D389='Determinazione classe'!$D$57,$E389='Determinazione classe'!$D$58,$F389='Determinazione classe'!$D$59,$G389='Determinazione classe'!$D$60),IF(COUNTIF(AL$3:AL388,$H389)=0,$H389,""),"")),"")</f>
        <v/>
      </c>
      <c r="AR389">
        <f t="shared" ref="AR389:AR452" si="130">+AR388+1</f>
        <v>387</v>
      </c>
      <c r="AS389" s="375" t="str">
        <f t="shared" si="121"/>
        <v/>
      </c>
      <c r="AT389" s="375" t="str">
        <f t="shared" si="122"/>
        <v/>
      </c>
      <c r="AU389" s="375" t="str">
        <f t="shared" si="123"/>
        <v/>
      </c>
      <c r="AV389" s="375" t="str">
        <f t="shared" si="124"/>
        <v/>
      </c>
      <c r="AW389" s="375" t="str">
        <f t="shared" si="125"/>
        <v/>
      </c>
      <c r="AX389" s="375" t="str">
        <f t="shared" si="126"/>
        <v/>
      </c>
      <c r="AY389" s="375" t="str">
        <f t="shared" si="127"/>
        <v/>
      </c>
      <c r="BC389" t="str">
        <f>IF(BK389&lt;&gt;"",MAX(BC$3:BC388)+1,"")</f>
        <v/>
      </c>
      <c r="BD389" t="str">
        <f>IF(BL389&lt;&gt;"",MAX(BD$3:BD388)+1,"")</f>
        <v/>
      </c>
      <c r="BE389" t="str">
        <f>IF(BM389&lt;&gt;"",MAX(BE$3:BE388)+1,"")</f>
        <v/>
      </c>
      <c r="BF389" t="str">
        <f>IF(BN389&lt;&gt;"",MAX(BF$3:BF388)+1,"")</f>
        <v/>
      </c>
      <c r="BG389" t="str">
        <f>IF(BO389&lt;&gt;"",MAX(BG$3:BG388)+1,"")</f>
        <v/>
      </c>
      <c r="BH389" t="str">
        <f>IF(BP389&lt;&gt;"",MAX(BH$3:BH388)+1,"")</f>
        <v/>
      </c>
      <c r="BI389" t="str">
        <f>IF(BQ389&lt;&gt;"",MAX(BI$3:BI388)+1,"")</f>
        <v/>
      </c>
      <c r="BK389" t="str">
        <f>IF(B389&lt;&gt;"",IF(COUNTIF(BK$3:BK388,B389)&gt;0,"",B389),"")</f>
        <v/>
      </c>
      <c r="BL389" t="str">
        <f>IF(C389&lt;&gt;"",IF(COUNTIF(BL$3:BL388,C389)&gt;0,"",C389),"")</f>
        <v/>
      </c>
      <c r="BM389" t="str">
        <f>IF(D389&lt;&gt;"",IF(COUNTIF(BM$3:BM388,D389)&gt;0,"",D389),"")</f>
        <v/>
      </c>
      <c r="BN389" t="str">
        <f>IF(E389&lt;&gt;"",IF(COUNTIF(BN$3:BN388,E389)&gt;0,"",E389),"")</f>
        <v/>
      </c>
      <c r="BO389" t="str">
        <f>IF(F389&lt;&gt;"",IF(COUNTIF(BO$3:BO388,F389)&gt;0,"",F389),"")</f>
        <v/>
      </c>
      <c r="BP389" t="str">
        <f>IF(G389&lt;&gt;"",IF(COUNTIF(BP$3:BP388,G389)&gt;0,"",G389),"")</f>
        <v/>
      </c>
      <c r="BQ389" t="str">
        <f>IF(H389&lt;&gt;"",IF(COUNTIF(BQ$3:BQ388,H389)&gt;0,"",H389),"")</f>
        <v/>
      </c>
    </row>
    <row r="390" spans="1:69" x14ac:dyDescent="0.2">
      <c r="A390" s="342" t="str">
        <f t="shared" si="114"/>
        <v/>
      </c>
      <c r="B390" s="345"/>
      <c r="C390" s="345"/>
      <c r="D390" s="345"/>
      <c r="E390" s="345"/>
      <c r="F390" s="345"/>
      <c r="G390" s="345"/>
      <c r="H390" s="345"/>
      <c r="I390" s="533"/>
      <c r="J390" s="516"/>
      <c r="K390" s="516"/>
      <c r="L390" s="531"/>
      <c r="M390" s="534"/>
      <c r="O390">
        <f t="shared" si="128"/>
        <v>388</v>
      </c>
      <c r="P390" s="375" t="str">
        <f t="shared" si="129"/>
        <v/>
      </c>
      <c r="Q390" s="375" t="str">
        <f t="shared" si="115"/>
        <v/>
      </c>
      <c r="R390" s="375" t="str">
        <f t="shared" si="116"/>
        <v/>
      </c>
      <c r="S390" s="375" t="str">
        <f t="shared" si="117"/>
        <v/>
      </c>
      <c r="T390" s="375" t="str">
        <f t="shared" si="118"/>
        <v/>
      </c>
      <c r="U390" s="375" t="str">
        <f t="shared" si="119"/>
        <v/>
      </c>
      <c r="V390" s="375" t="str">
        <f t="shared" si="120"/>
        <v/>
      </c>
      <c r="X390" t="str">
        <f>IF(AF390&lt;&gt;"",MAX(X$3:X389)+1,"")</f>
        <v/>
      </c>
      <c r="Y390" t="str">
        <f>IF(AG390&lt;&gt;"",MAX(Y$3:Y389)+1,"")</f>
        <v/>
      </c>
      <c r="Z390" t="str">
        <f>IF(AH390&lt;&gt;"",MAX(Z$3:Z389)+1,"")</f>
        <v/>
      </c>
      <c r="AA390" t="str">
        <f>IF(AI390&lt;&gt;"",MAX(AA$3:AA389)+1,"")</f>
        <v/>
      </c>
      <c r="AB390" t="str">
        <f>IF(AJ390&lt;&gt;"",MAX(AB$3:AB389)+1,"")</f>
        <v/>
      </c>
      <c r="AC390" t="str">
        <f>IF(AK390&lt;&gt;"",MAX(AC$3:AC389)+1,"")</f>
        <v/>
      </c>
      <c r="AD390" t="str">
        <f>IF(AL390&lt;&gt;"",MAX(AD$3:AD389)+1,"")</f>
        <v/>
      </c>
      <c r="AF390" t="str">
        <f>IF(B390="","",IF(COUNTIF(AF$3:$AI389,B390)=0,B390,""))</f>
        <v/>
      </c>
      <c r="AG390" t="str">
        <f>IF(C390&lt;&gt;"",IF(B390="","",IF($B390='Determinazione classe'!$D$55,IF(COUNTIF(AG$3:$AG389,$C390)=0,$C390,""),"")),"")</f>
        <v/>
      </c>
      <c r="AH390" t="str">
        <f>IF(D390&lt;&gt;"",IF(B390="","",IF(AND($B390='Determinazione classe'!$D$55,$C390='Determinazione classe'!$D$56),IF(COUNTIF(AH$3:AH389,$D390)=0,$D390,""),"")),"")</f>
        <v/>
      </c>
      <c r="AI390" t="str">
        <f>IF(E390&lt;&gt;"",IF(B390="","",IF(AND($B390='Determinazione classe'!$D$55,$C390='Determinazione classe'!$D$56,$D390='Determinazione classe'!$D$57),IF(COUNTIF(AI$3:AI389,$E390)=0,$E390,""),"")),"")</f>
        <v/>
      </c>
      <c r="AJ390" t="str">
        <f>IF(F390&lt;&gt;"",IF(B390="","",IF(AND($B390='Determinazione classe'!$D$55,$C390='Determinazione classe'!$D$56,$D390='Determinazione classe'!$D$57,$E390='Determinazione classe'!$D$58),IF(COUNTIF(AJ$3:AJ389,$F390)=0,$F390,""),"")),"")</f>
        <v/>
      </c>
      <c r="AK390" t="str">
        <f>IF(G390&lt;&gt;"",IF(B390="","",IF(AND($B390='Determinazione classe'!$D$55,$C390='Determinazione classe'!$D$56,$D390='Determinazione classe'!$D$57,$E390='Determinazione classe'!$D$58,$F390='Determinazione classe'!$D$59),IF(COUNTIF(AK$3:AK389,$G390)=0,$G390,""),"")),"")</f>
        <v/>
      </c>
      <c r="AL390" t="str">
        <f>IF(H390&lt;&gt;"",IF(B390="","",IF(AND($B390='Determinazione classe'!$D$55,$C390='Determinazione classe'!$D$56,$D390='Determinazione classe'!$D$57,$E390='Determinazione classe'!$D$58,$F390='Determinazione classe'!$D$59,$G390='Determinazione classe'!$D$60),IF(COUNTIF(AL$3:AL389,$H390)=0,$H390,""),"")),"")</f>
        <v/>
      </c>
      <c r="AR390">
        <f t="shared" si="130"/>
        <v>388</v>
      </c>
      <c r="AS390" s="375" t="str">
        <f t="shared" si="121"/>
        <v/>
      </c>
      <c r="AT390" s="375" t="str">
        <f t="shared" si="122"/>
        <v/>
      </c>
      <c r="AU390" s="375" t="str">
        <f t="shared" si="123"/>
        <v/>
      </c>
      <c r="AV390" s="375" t="str">
        <f t="shared" si="124"/>
        <v/>
      </c>
      <c r="AW390" s="375" t="str">
        <f t="shared" si="125"/>
        <v/>
      </c>
      <c r="AX390" s="375" t="str">
        <f t="shared" si="126"/>
        <v/>
      </c>
      <c r="AY390" s="375" t="str">
        <f t="shared" si="127"/>
        <v/>
      </c>
      <c r="BC390" t="str">
        <f>IF(BK390&lt;&gt;"",MAX(BC$3:BC389)+1,"")</f>
        <v/>
      </c>
      <c r="BD390" t="str">
        <f>IF(BL390&lt;&gt;"",MAX(BD$3:BD389)+1,"")</f>
        <v/>
      </c>
      <c r="BE390" t="str">
        <f>IF(BM390&lt;&gt;"",MAX(BE$3:BE389)+1,"")</f>
        <v/>
      </c>
      <c r="BF390" t="str">
        <f>IF(BN390&lt;&gt;"",MAX(BF$3:BF389)+1,"")</f>
        <v/>
      </c>
      <c r="BG390" t="str">
        <f>IF(BO390&lt;&gt;"",MAX(BG$3:BG389)+1,"")</f>
        <v/>
      </c>
      <c r="BH390" t="str">
        <f>IF(BP390&lt;&gt;"",MAX(BH$3:BH389)+1,"")</f>
        <v/>
      </c>
      <c r="BI390" t="str">
        <f>IF(BQ390&lt;&gt;"",MAX(BI$3:BI389)+1,"")</f>
        <v/>
      </c>
      <c r="BK390" t="str">
        <f>IF(B390&lt;&gt;"",IF(COUNTIF(BK$3:BK389,B390)&gt;0,"",B390),"")</f>
        <v/>
      </c>
      <c r="BL390" t="str">
        <f>IF(C390&lt;&gt;"",IF(COUNTIF(BL$3:BL389,C390)&gt;0,"",C390),"")</f>
        <v/>
      </c>
      <c r="BM390" t="str">
        <f>IF(D390&lt;&gt;"",IF(COUNTIF(BM$3:BM389,D390)&gt;0,"",D390),"")</f>
        <v/>
      </c>
      <c r="BN390" t="str">
        <f>IF(E390&lt;&gt;"",IF(COUNTIF(BN$3:BN389,E390)&gt;0,"",E390),"")</f>
        <v/>
      </c>
      <c r="BO390" t="str">
        <f>IF(F390&lt;&gt;"",IF(COUNTIF(BO$3:BO389,F390)&gt;0,"",F390),"")</f>
        <v/>
      </c>
      <c r="BP390" t="str">
        <f>IF(G390&lt;&gt;"",IF(COUNTIF(BP$3:BP389,G390)&gt;0,"",G390),"")</f>
        <v/>
      </c>
      <c r="BQ390" t="str">
        <f>IF(H390&lt;&gt;"",IF(COUNTIF(BQ$3:BQ389,H390)&gt;0,"",H390),"")</f>
        <v/>
      </c>
    </row>
    <row r="391" spans="1:69" x14ac:dyDescent="0.2">
      <c r="A391" s="342" t="str">
        <f t="shared" si="114"/>
        <v/>
      </c>
      <c r="B391" s="345"/>
      <c r="C391" s="345"/>
      <c r="D391" s="345"/>
      <c r="E391" s="345"/>
      <c r="F391" s="345"/>
      <c r="G391" s="345"/>
      <c r="H391" s="345"/>
      <c r="I391" s="533"/>
      <c r="J391" s="516"/>
      <c r="K391" s="516"/>
      <c r="L391" s="531"/>
      <c r="M391" s="534"/>
      <c r="O391">
        <f t="shared" si="128"/>
        <v>389</v>
      </c>
      <c r="P391" s="375" t="str">
        <f t="shared" si="129"/>
        <v/>
      </c>
      <c r="Q391" s="375" t="str">
        <f t="shared" si="115"/>
        <v/>
      </c>
      <c r="R391" s="375" t="str">
        <f t="shared" si="116"/>
        <v/>
      </c>
      <c r="S391" s="375" t="str">
        <f t="shared" si="117"/>
        <v/>
      </c>
      <c r="T391" s="375" t="str">
        <f t="shared" si="118"/>
        <v/>
      </c>
      <c r="U391" s="375" t="str">
        <f t="shared" si="119"/>
        <v/>
      </c>
      <c r="V391" s="375" t="str">
        <f t="shared" si="120"/>
        <v/>
      </c>
      <c r="X391" t="str">
        <f>IF(AF391&lt;&gt;"",MAX(X$3:X390)+1,"")</f>
        <v/>
      </c>
      <c r="Y391" t="str">
        <f>IF(AG391&lt;&gt;"",MAX(Y$3:Y390)+1,"")</f>
        <v/>
      </c>
      <c r="Z391" t="str">
        <f>IF(AH391&lt;&gt;"",MAX(Z$3:Z390)+1,"")</f>
        <v/>
      </c>
      <c r="AA391" t="str">
        <f>IF(AI391&lt;&gt;"",MAX(AA$3:AA390)+1,"")</f>
        <v/>
      </c>
      <c r="AB391" t="str">
        <f>IF(AJ391&lt;&gt;"",MAX(AB$3:AB390)+1,"")</f>
        <v/>
      </c>
      <c r="AC391" t="str">
        <f>IF(AK391&lt;&gt;"",MAX(AC$3:AC390)+1,"")</f>
        <v/>
      </c>
      <c r="AD391" t="str">
        <f>IF(AL391&lt;&gt;"",MAX(AD$3:AD390)+1,"")</f>
        <v/>
      </c>
      <c r="AF391" t="str">
        <f>IF(B391="","",IF(COUNTIF(AF$3:$AI390,B391)=0,B391,""))</f>
        <v/>
      </c>
      <c r="AG391" t="str">
        <f>IF(C391&lt;&gt;"",IF(B391="","",IF($B391='Determinazione classe'!$D$55,IF(COUNTIF(AG$3:$AG390,$C391)=0,$C391,""),"")),"")</f>
        <v/>
      </c>
      <c r="AH391" t="str">
        <f>IF(D391&lt;&gt;"",IF(B391="","",IF(AND($B391='Determinazione classe'!$D$55,$C391='Determinazione classe'!$D$56),IF(COUNTIF(AH$3:AH390,$D391)=0,$D391,""),"")),"")</f>
        <v/>
      </c>
      <c r="AI391" t="str">
        <f>IF(E391&lt;&gt;"",IF(B391="","",IF(AND($B391='Determinazione classe'!$D$55,$C391='Determinazione classe'!$D$56,$D391='Determinazione classe'!$D$57),IF(COUNTIF(AI$3:AI390,$E391)=0,$E391,""),"")),"")</f>
        <v/>
      </c>
      <c r="AJ391" t="str">
        <f>IF(F391&lt;&gt;"",IF(B391="","",IF(AND($B391='Determinazione classe'!$D$55,$C391='Determinazione classe'!$D$56,$D391='Determinazione classe'!$D$57,$E391='Determinazione classe'!$D$58),IF(COUNTIF(AJ$3:AJ390,$F391)=0,$F391,""),"")),"")</f>
        <v/>
      </c>
      <c r="AK391" t="str">
        <f>IF(G391&lt;&gt;"",IF(B391="","",IF(AND($B391='Determinazione classe'!$D$55,$C391='Determinazione classe'!$D$56,$D391='Determinazione classe'!$D$57,$E391='Determinazione classe'!$D$58,$F391='Determinazione classe'!$D$59),IF(COUNTIF(AK$3:AK390,$G391)=0,$G391,""),"")),"")</f>
        <v/>
      </c>
      <c r="AL391" t="str">
        <f>IF(H391&lt;&gt;"",IF(B391="","",IF(AND($B391='Determinazione classe'!$D$55,$C391='Determinazione classe'!$D$56,$D391='Determinazione classe'!$D$57,$E391='Determinazione classe'!$D$58,$F391='Determinazione classe'!$D$59,$G391='Determinazione classe'!$D$60),IF(COUNTIF(AL$3:AL390,$H391)=0,$H391,""),"")),"")</f>
        <v/>
      </c>
      <c r="AR391">
        <f t="shared" si="130"/>
        <v>389</v>
      </c>
      <c r="AS391" s="375" t="str">
        <f t="shared" si="121"/>
        <v/>
      </c>
      <c r="AT391" s="375" t="str">
        <f t="shared" si="122"/>
        <v/>
      </c>
      <c r="AU391" s="375" t="str">
        <f t="shared" si="123"/>
        <v/>
      </c>
      <c r="AV391" s="375" t="str">
        <f t="shared" si="124"/>
        <v/>
      </c>
      <c r="AW391" s="375" t="str">
        <f t="shared" si="125"/>
        <v/>
      </c>
      <c r="AX391" s="375" t="str">
        <f t="shared" si="126"/>
        <v/>
      </c>
      <c r="AY391" s="375" t="str">
        <f t="shared" si="127"/>
        <v/>
      </c>
      <c r="BC391" t="str">
        <f>IF(BK391&lt;&gt;"",MAX(BC$3:BC390)+1,"")</f>
        <v/>
      </c>
      <c r="BD391" t="str">
        <f>IF(BL391&lt;&gt;"",MAX(BD$3:BD390)+1,"")</f>
        <v/>
      </c>
      <c r="BE391" t="str">
        <f>IF(BM391&lt;&gt;"",MAX(BE$3:BE390)+1,"")</f>
        <v/>
      </c>
      <c r="BF391" t="str">
        <f>IF(BN391&lt;&gt;"",MAX(BF$3:BF390)+1,"")</f>
        <v/>
      </c>
      <c r="BG391" t="str">
        <f>IF(BO391&lt;&gt;"",MAX(BG$3:BG390)+1,"")</f>
        <v/>
      </c>
      <c r="BH391" t="str">
        <f>IF(BP391&lt;&gt;"",MAX(BH$3:BH390)+1,"")</f>
        <v/>
      </c>
      <c r="BI391" t="str">
        <f>IF(BQ391&lt;&gt;"",MAX(BI$3:BI390)+1,"")</f>
        <v/>
      </c>
      <c r="BK391" t="str">
        <f>IF(B391&lt;&gt;"",IF(COUNTIF(BK$3:BK390,B391)&gt;0,"",B391),"")</f>
        <v/>
      </c>
      <c r="BL391" t="str">
        <f>IF(C391&lt;&gt;"",IF(COUNTIF(BL$3:BL390,C391)&gt;0,"",C391),"")</f>
        <v/>
      </c>
      <c r="BM391" t="str">
        <f>IF(D391&lt;&gt;"",IF(COUNTIF(BM$3:BM390,D391)&gt;0,"",D391),"")</f>
        <v/>
      </c>
      <c r="BN391" t="str">
        <f>IF(E391&lt;&gt;"",IF(COUNTIF(BN$3:BN390,E391)&gt;0,"",E391),"")</f>
        <v/>
      </c>
      <c r="BO391" t="str">
        <f>IF(F391&lt;&gt;"",IF(COUNTIF(BO$3:BO390,F391)&gt;0,"",F391),"")</f>
        <v/>
      </c>
      <c r="BP391" t="str">
        <f>IF(G391&lt;&gt;"",IF(COUNTIF(BP$3:BP390,G391)&gt;0,"",G391),"")</f>
        <v/>
      </c>
      <c r="BQ391" t="str">
        <f>IF(H391&lt;&gt;"",IF(COUNTIF(BQ$3:BQ390,H391)&gt;0,"",H391),"")</f>
        <v/>
      </c>
    </row>
    <row r="392" spans="1:69" x14ac:dyDescent="0.2">
      <c r="A392" s="342" t="str">
        <f t="shared" si="114"/>
        <v/>
      </c>
      <c r="B392" s="345"/>
      <c r="C392" s="345"/>
      <c r="D392" s="345"/>
      <c r="E392" s="345"/>
      <c r="F392" s="345"/>
      <c r="G392" s="345"/>
      <c r="H392" s="345"/>
      <c r="I392" s="533"/>
      <c r="J392" s="516"/>
      <c r="K392" s="516"/>
      <c r="L392" s="531"/>
      <c r="M392" s="534"/>
      <c r="O392">
        <f t="shared" si="128"/>
        <v>390</v>
      </c>
      <c r="P392" s="375" t="str">
        <f t="shared" si="129"/>
        <v/>
      </c>
      <c r="Q392" s="375" t="str">
        <f t="shared" si="115"/>
        <v/>
      </c>
      <c r="R392" s="375" t="str">
        <f t="shared" si="116"/>
        <v/>
      </c>
      <c r="S392" s="375" t="str">
        <f t="shared" si="117"/>
        <v/>
      </c>
      <c r="T392" s="375" t="str">
        <f t="shared" si="118"/>
        <v/>
      </c>
      <c r="U392" s="375" t="str">
        <f t="shared" si="119"/>
        <v/>
      </c>
      <c r="V392" s="375" t="str">
        <f t="shared" si="120"/>
        <v/>
      </c>
      <c r="X392" t="str">
        <f>IF(AF392&lt;&gt;"",MAX(X$3:X391)+1,"")</f>
        <v/>
      </c>
      <c r="Y392" t="str">
        <f>IF(AG392&lt;&gt;"",MAX(Y$3:Y391)+1,"")</f>
        <v/>
      </c>
      <c r="Z392" t="str">
        <f>IF(AH392&lt;&gt;"",MAX(Z$3:Z391)+1,"")</f>
        <v/>
      </c>
      <c r="AA392" t="str">
        <f>IF(AI392&lt;&gt;"",MAX(AA$3:AA391)+1,"")</f>
        <v/>
      </c>
      <c r="AB392" t="str">
        <f>IF(AJ392&lt;&gt;"",MAX(AB$3:AB391)+1,"")</f>
        <v/>
      </c>
      <c r="AC392" t="str">
        <f>IF(AK392&lt;&gt;"",MAX(AC$3:AC391)+1,"")</f>
        <v/>
      </c>
      <c r="AD392" t="str">
        <f>IF(AL392&lt;&gt;"",MAX(AD$3:AD391)+1,"")</f>
        <v/>
      </c>
      <c r="AF392" t="str">
        <f>IF(B392="","",IF(COUNTIF(AF$3:$AI391,B392)=0,B392,""))</f>
        <v/>
      </c>
      <c r="AG392" t="str">
        <f>IF(C392&lt;&gt;"",IF(B392="","",IF($B392='Determinazione classe'!$D$55,IF(COUNTIF(AG$3:$AG391,$C392)=0,$C392,""),"")),"")</f>
        <v/>
      </c>
      <c r="AH392" t="str">
        <f>IF(D392&lt;&gt;"",IF(B392="","",IF(AND($B392='Determinazione classe'!$D$55,$C392='Determinazione classe'!$D$56),IF(COUNTIF(AH$3:AH391,$D392)=0,$D392,""),"")),"")</f>
        <v/>
      </c>
      <c r="AI392" t="str">
        <f>IF(E392&lt;&gt;"",IF(B392="","",IF(AND($B392='Determinazione classe'!$D$55,$C392='Determinazione classe'!$D$56,$D392='Determinazione classe'!$D$57),IF(COUNTIF(AI$3:AI391,$E392)=0,$E392,""),"")),"")</f>
        <v/>
      </c>
      <c r="AJ392" t="str">
        <f>IF(F392&lt;&gt;"",IF(B392="","",IF(AND($B392='Determinazione classe'!$D$55,$C392='Determinazione classe'!$D$56,$D392='Determinazione classe'!$D$57,$E392='Determinazione classe'!$D$58),IF(COUNTIF(AJ$3:AJ391,$F392)=0,$F392,""),"")),"")</f>
        <v/>
      </c>
      <c r="AK392" t="str">
        <f>IF(G392&lt;&gt;"",IF(B392="","",IF(AND($B392='Determinazione classe'!$D$55,$C392='Determinazione classe'!$D$56,$D392='Determinazione classe'!$D$57,$E392='Determinazione classe'!$D$58,$F392='Determinazione classe'!$D$59),IF(COUNTIF(AK$3:AK391,$G392)=0,$G392,""),"")),"")</f>
        <v/>
      </c>
      <c r="AL392" t="str">
        <f>IF(H392&lt;&gt;"",IF(B392="","",IF(AND($B392='Determinazione classe'!$D$55,$C392='Determinazione classe'!$D$56,$D392='Determinazione classe'!$D$57,$E392='Determinazione classe'!$D$58,$F392='Determinazione classe'!$D$59,$G392='Determinazione classe'!$D$60),IF(COUNTIF(AL$3:AL391,$H392)=0,$H392,""),"")),"")</f>
        <v/>
      </c>
      <c r="AR392">
        <f t="shared" si="130"/>
        <v>390</v>
      </c>
      <c r="AS392" s="375" t="str">
        <f t="shared" si="121"/>
        <v/>
      </c>
      <c r="AT392" s="375" t="str">
        <f t="shared" si="122"/>
        <v/>
      </c>
      <c r="AU392" s="375" t="str">
        <f t="shared" si="123"/>
        <v/>
      </c>
      <c r="AV392" s="375" t="str">
        <f t="shared" si="124"/>
        <v/>
      </c>
      <c r="AW392" s="375" t="str">
        <f t="shared" si="125"/>
        <v/>
      </c>
      <c r="AX392" s="375" t="str">
        <f t="shared" si="126"/>
        <v/>
      </c>
      <c r="AY392" s="375" t="str">
        <f t="shared" si="127"/>
        <v/>
      </c>
      <c r="BC392" t="str">
        <f>IF(BK392&lt;&gt;"",MAX(BC$3:BC391)+1,"")</f>
        <v/>
      </c>
      <c r="BD392" t="str">
        <f>IF(BL392&lt;&gt;"",MAX(BD$3:BD391)+1,"")</f>
        <v/>
      </c>
      <c r="BE392" t="str">
        <f>IF(BM392&lt;&gt;"",MAX(BE$3:BE391)+1,"")</f>
        <v/>
      </c>
      <c r="BF392" t="str">
        <f>IF(BN392&lt;&gt;"",MAX(BF$3:BF391)+1,"")</f>
        <v/>
      </c>
      <c r="BG392" t="str">
        <f>IF(BO392&lt;&gt;"",MAX(BG$3:BG391)+1,"")</f>
        <v/>
      </c>
      <c r="BH392" t="str">
        <f>IF(BP392&lt;&gt;"",MAX(BH$3:BH391)+1,"")</f>
        <v/>
      </c>
      <c r="BI392" t="str">
        <f>IF(BQ392&lt;&gt;"",MAX(BI$3:BI391)+1,"")</f>
        <v/>
      </c>
      <c r="BK392" t="str">
        <f>IF(B392&lt;&gt;"",IF(COUNTIF(BK$3:BK391,B392)&gt;0,"",B392),"")</f>
        <v/>
      </c>
      <c r="BL392" t="str">
        <f>IF(C392&lt;&gt;"",IF(COUNTIF(BL$3:BL391,C392)&gt;0,"",C392),"")</f>
        <v/>
      </c>
      <c r="BM392" t="str">
        <f>IF(D392&lt;&gt;"",IF(COUNTIF(BM$3:BM391,D392)&gt;0,"",D392),"")</f>
        <v/>
      </c>
      <c r="BN392" t="str">
        <f>IF(E392&lt;&gt;"",IF(COUNTIF(BN$3:BN391,E392)&gt;0,"",E392),"")</f>
        <v/>
      </c>
      <c r="BO392" t="str">
        <f>IF(F392&lt;&gt;"",IF(COUNTIF(BO$3:BO391,F392)&gt;0,"",F392),"")</f>
        <v/>
      </c>
      <c r="BP392" t="str">
        <f>IF(G392&lt;&gt;"",IF(COUNTIF(BP$3:BP391,G392)&gt;0,"",G392),"")</f>
        <v/>
      </c>
      <c r="BQ392" t="str">
        <f>IF(H392&lt;&gt;"",IF(COUNTIF(BQ$3:BQ391,H392)&gt;0,"",H392),"")</f>
        <v/>
      </c>
    </row>
    <row r="393" spans="1:69" x14ac:dyDescent="0.2">
      <c r="A393" s="342" t="str">
        <f t="shared" si="114"/>
        <v/>
      </c>
      <c r="B393" s="345"/>
      <c r="C393" s="345"/>
      <c r="D393" s="345"/>
      <c r="E393" s="345"/>
      <c r="F393" s="345"/>
      <c r="G393" s="345"/>
      <c r="H393" s="345"/>
      <c r="I393" s="533"/>
      <c r="J393" s="516"/>
      <c r="K393" s="516"/>
      <c r="L393" s="531"/>
      <c r="M393" s="534"/>
      <c r="O393">
        <f t="shared" si="128"/>
        <v>391</v>
      </c>
      <c r="P393" s="375" t="str">
        <f t="shared" si="129"/>
        <v/>
      </c>
      <c r="Q393" s="375" t="str">
        <f t="shared" si="115"/>
        <v/>
      </c>
      <c r="R393" s="375" t="str">
        <f t="shared" si="116"/>
        <v/>
      </c>
      <c r="S393" s="375" t="str">
        <f t="shared" si="117"/>
        <v/>
      </c>
      <c r="T393" s="375" t="str">
        <f t="shared" si="118"/>
        <v/>
      </c>
      <c r="U393" s="375" t="str">
        <f t="shared" si="119"/>
        <v/>
      </c>
      <c r="V393" s="375" t="str">
        <f t="shared" si="120"/>
        <v/>
      </c>
      <c r="X393" t="str">
        <f>IF(AF393&lt;&gt;"",MAX(X$3:X392)+1,"")</f>
        <v/>
      </c>
      <c r="Y393" t="str">
        <f>IF(AG393&lt;&gt;"",MAX(Y$3:Y392)+1,"")</f>
        <v/>
      </c>
      <c r="Z393" t="str">
        <f>IF(AH393&lt;&gt;"",MAX(Z$3:Z392)+1,"")</f>
        <v/>
      </c>
      <c r="AA393" t="str">
        <f>IF(AI393&lt;&gt;"",MAX(AA$3:AA392)+1,"")</f>
        <v/>
      </c>
      <c r="AB393" t="str">
        <f>IF(AJ393&lt;&gt;"",MAX(AB$3:AB392)+1,"")</f>
        <v/>
      </c>
      <c r="AC393" t="str">
        <f>IF(AK393&lt;&gt;"",MAX(AC$3:AC392)+1,"")</f>
        <v/>
      </c>
      <c r="AD393" t="str">
        <f>IF(AL393&lt;&gt;"",MAX(AD$3:AD392)+1,"")</f>
        <v/>
      </c>
      <c r="AF393" t="str">
        <f>IF(B393="","",IF(COUNTIF(AF$3:$AI392,B393)=0,B393,""))</f>
        <v/>
      </c>
      <c r="AG393" t="str">
        <f>IF(C393&lt;&gt;"",IF(B393="","",IF($B393='Determinazione classe'!$D$55,IF(COUNTIF(AG$3:$AG392,$C393)=0,$C393,""),"")),"")</f>
        <v/>
      </c>
      <c r="AH393" t="str">
        <f>IF(D393&lt;&gt;"",IF(B393="","",IF(AND($B393='Determinazione classe'!$D$55,$C393='Determinazione classe'!$D$56),IF(COUNTIF(AH$3:AH392,$D393)=0,$D393,""),"")),"")</f>
        <v/>
      </c>
      <c r="AI393" t="str">
        <f>IF(E393&lt;&gt;"",IF(B393="","",IF(AND($B393='Determinazione classe'!$D$55,$C393='Determinazione classe'!$D$56,$D393='Determinazione classe'!$D$57),IF(COUNTIF(AI$3:AI392,$E393)=0,$E393,""),"")),"")</f>
        <v/>
      </c>
      <c r="AJ393" t="str">
        <f>IF(F393&lt;&gt;"",IF(B393="","",IF(AND($B393='Determinazione classe'!$D$55,$C393='Determinazione classe'!$D$56,$D393='Determinazione classe'!$D$57,$E393='Determinazione classe'!$D$58),IF(COUNTIF(AJ$3:AJ392,$F393)=0,$F393,""),"")),"")</f>
        <v/>
      </c>
      <c r="AK393" t="str">
        <f>IF(G393&lt;&gt;"",IF(B393="","",IF(AND($B393='Determinazione classe'!$D$55,$C393='Determinazione classe'!$D$56,$D393='Determinazione classe'!$D$57,$E393='Determinazione classe'!$D$58,$F393='Determinazione classe'!$D$59),IF(COUNTIF(AK$3:AK392,$G393)=0,$G393,""),"")),"")</f>
        <v/>
      </c>
      <c r="AL393" t="str">
        <f>IF(H393&lt;&gt;"",IF(B393="","",IF(AND($B393='Determinazione classe'!$D$55,$C393='Determinazione classe'!$D$56,$D393='Determinazione classe'!$D$57,$E393='Determinazione classe'!$D$58,$F393='Determinazione classe'!$D$59,$G393='Determinazione classe'!$D$60),IF(COUNTIF(AL$3:AL392,$H393)=0,$H393,""),"")),"")</f>
        <v/>
      </c>
      <c r="AR393">
        <f t="shared" si="130"/>
        <v>391</v>
      </c>
      <c r="AS393" s="375" t="str">
        <f t="shared" si="121"/>
        <v/>
      </c>
      <c r="AT393" s="375" t="str">
        <f t="shared" si="122"/>
        <v/>
      </c>
      <c r="AU393" s="375" t="str">
        <f t="shared" si="123"/>
        <v/>
      </c>
      <c r="AV393" s="375" t="str">
        <f t="shared" si="124"/>
        <v/>
      </c>
      <c r="AW393" s="375" t="str">
        <f t="shared" si="125"/>
        <v/>
      </c>
      <c r="AX393" s="375" t="str">
        <f t="shared" si="126"/>
        <v/>
      </c>
      <c r="AY393" s="375" t="str">
        <f t="shared" si="127"/>
        <v/>
      </c>
      <c r="BC393" t="str">
        <f>IF(BK393&lt;&gt;"",MAX(BC$3:BC392)+1,"")</f>
        <v/>
      </c>
      <c r="BD393" t="str">
        <f>IF(BL393&lt;&gt;"",MAX(BD$3:BD392)+1,"")</f>
        <v/>
      </c>
      <c r="BE393" t="str">
        <f>IF(BM393&lt;&gt;"",MAX(BE$3:BE392)+1,"")</f>
        <v/>
      </c>
      <c r="BF393" t="str">
        <f>IF(BN393&lt;&gt;"",MAX(BF$3:BF392)+1,"")</f>
        <v/>
      </c>
      <c r="BG393" t="str">
        <f>IF(BO393&lt;&gt;"",MAX(BG$3:BG392)+1,"")</f>
        <v/>
      </c>
      <c r="BH393" t="str">
        <f>IF(BP393&lt;&gt;"",MAX(BH$3:BH392)+1,"")</f>
        <v/>
      </c>
      <c r="BI393" t="str">
        <f>IF(BQ393&lt;&gt;"",MAX(BI$3:BI392)+1,"")</f>
        <v/>
      </c>
      <c r="BK393" t="str">
        <f>IF(B393&lt;&gt;"",IF(COUNTIF(BK$3:BK392,B393)&gt;0,"",B393),"")</f>
        <v/>
      </c>
      <c r="BL393" t="str">
        <f>IF(C393&lt;&gt;"",IF(COUNTIF(BL$3:BL392,C393)&gt;0,"",C393),"")</f>
        <v/>
      </c>
      <c r="BM393" t="str">
        <f>IF(D393&lt;&gt;"",IF(COUNTIF(BM$3:BM392,D393)&gt;0,"",D393),"")</f>
        <v/>
      </c>
      <c r="BN393" t="str">
        <f>IF(E393&lt;&gt;"",IF(COUNTIF(BN$3:BN392,E393)&gt;0,"",E393),"")</f>
        <v/>
      </c>
      <c r="BO393" t="str">
        <f>IF(F393&lt;&gt;"",IF(COUNTIF(BO$3:BO392,F393)&gt;0,"",F393),"")</f>
        <v/>
      </c>
      <c r="BP393" t="str">
        <f>IF(G393&lt;&gt;"",IF(COUNTIF(BP$3:BP392,G393)&gt;0,"",G393),"")</f>
        <v/>
      </c>
      <c r="BQ393" t="str">
        <f>IF(H393&lt;&gt;"",IF(COUNTIF(BQ$3:BQ392,H393)&gt;0,"",H393),"")</f>
        <v/>
      </c>
    </row>
    <row r="394" spans="1:69" x14ac:dyDescent="0.2">
      <c r="A394" s="342" t="str">
        <f t="shared" si="114"/>
        <v/>
      </c>
      <c r="B394" s="345"/>
      <c r="C394" s="345"/>
      <c r="D394" s="345"/>
      <c r="E394" s="345"/>
      <c r="F394" s="345"/>
      <c r="G394" s="345"/>
      <c r="H394" s="345"/>
      <c r="I394" s="533"/>
      <c r="J394" s="516"/>
      <c r="K394" s="516"/>
      <c r="L394" s="531"/>
      <c r="M394" s="534"/>
      <c r="O394">
        <f t="shared" si="128"/>
        <v>392</v>
      </c>
      <c r="P394" s="375" t="str">
        <f t="shared" si="129"/>
        <v/>
      </c>
      <c r="Q394" s="375" t="str">
        <f t="shared" si="115"/>
        <v/>
      </c>
      <c r="R394" s="375" t="str">
        <f t="shared" si="116"/>
        <v/>
      </c>
      <c r="S394" s="375" t="str">
        <f t="shared" si="117"/>
        <v/>
      </c>
      <c r="T394" s="375" t="str">
        <f t="shared" si="118"/>
        <v/>
      </c>
      <c r="U394" s="375" t="str">
        <f t="shared" si="119"/>
        <v/>
      </c>
      <c r="V394" s="375" t="str">
        <f t="shared" si="120"/>
        <v/>
      </c>
      <c r="X394" t="str">
        <f>IF(AF394&lt;&gt;"",MAX(X$3:X393)+1,"")</f>
        <v/>
      </c>
      <c r="Y394" t="str">
        <f>IF(AG394&lt;&gt;"",MAX(Y$3:Y393)+1,"")</f>
        <v/>
      </c>
      <c r="Z394" t="str">
        <f>IF(AH394&lt;&gt;"",MAX(Z$3:Z393)+1,"")</f>
        <v/>
      </c>
      <c r="AA394" t="str">
        <f>IF(AI394&lt;&gt;"",MAX(AA$3:AA393)+1,"")</f>
        <v/>
      </c>
      <c r="AB394" t="str">
        <f>IF(AJ394&lt;&gt;"",MAX(AB$3:AB393)+1,"")</f>
        <v/>
      </c>
      <c r="AC394" t="str">
        <f>IF(AK394&lt;&gt;"",MAX(AC$3:AC393)+1,"")</f>
        <v/>
      </c>
      <c r="AD394" t="str">
        <f>IF(AL394&lt;&gt;"",MAX(AD$3:AD393)+1,"")</f>
        <v/>
      </c>
      <c r="AF394" t="str">
        <f>IF(B394="","",IF(COUNTIF(AF$3:$AI393,B394)=0,B394,""))</f>
        <v/>
      </c>
      <c r="AG394" t="str">
        <f>IF(C394&lt;&gt;"",IF(B394="","",IF($B394='Determinazione classe'!$D$55,IF(COUNTIF(AG$3:$AG393,$C394)=0,$C394,""),"")),"")</f>
        <v/>
      </c>
      <c r="AH394" t="str">
        <f>IF(D394&lt;&gt;"",IF(B394="","",IF(AND($B394='Determinazione classe'!$D$55,$C394='Determinazione classe'!$D$56),IF(COUNTIF(AH$3:AH393,$D394)=0,$D394,""),"")),"")</f>
        <v/>
      </c>
      <c r="AI394" t="str">
        <f>IF(E394&lt;&gt;"",IF(B394="","",IF(AND($B394='Determinazione classe'!$D$55,$C394='Determinazione classe'!$D$56,$D394='Determinazione classe'!$D$57),IF(COUNTIF(AI$3:AI393,$E394)=0,$E394,""),"")),"")</f>
        <v/>
      </c>
      <c r="AJ394" t="str">
        <f>IF(F394&lt;&gt;"",IF(B394="","",IF(AND($B394='Determinazione classe'!$D$55,$C394='Determinazione classe'!$D$56,$D394='Determinazione classe'!$D$57,$E394='Determinazione classe'!$D$58),IF(COUNTIF(AJ$3:AJ393,$F394)=0,$F394,""),"")),"")</f>
        <v/>
      </c>
      <c r="AK394" t="str">
        <f>IF(G394&lt;&gt;"",IF(B394="","",IF(AND($B394='Determinazione classe'!$D$55,$C394='Determinazione classe'!$D$56,$D394='Determinazione classe'!$D$57,$E394='Determinazione classe'!$D$58,$F394='Determinazione classe'!$D$59),IF(COUNTIF(AK$3:AK393,$G394)=0,$G394,""),"")),"")</f>
        <v/>
      </c>
      <c r="AL394" t="str">
        <f>IF(H394&lt;&gt;"",IF(B394="","",IF(AND($B394='Determinazione classe'!$D$55,$C394='Determinazione classe'!$D$56,$D394='Determinazione classe'!$D$57,$E394='Determinazione classe'!$D$58,$F394='Determinazione classe'!$D$59,$G394='Determinazione classe'!$D$60),IF(COUNTIF(AL$3:AL393,$H394)=0,$H394,""),"")),"")</f>
        <v/>
      </c>
      <c r="AR394">
        <f t="shared" si="130"/>
        <v>392</v>
      </c>
      <c r="AS394" s="375" t="str">
        <f t="shared" si="121"/>
        <v/>
      </c>
      <c r="AT394" s="375" t="str">
        <f t="shared" si="122"/>
        <v/>
      </c>
      <c r="AU394" s="375" t="str">
        <f t="shared" si="123"/>
        <v/>
      </c>
      <c r="AV394" s="375" t="str">
        <f t="shared" si="124"/>
        <v/>
      </c>
      <c r="AW394" s="375" t="str">
        <f t="shared" si="125"/>
        <v/>
      </c>
      <c r="AX394" s="375" t="str">
        <f t="shared" si="126"/>
        <v/>
      </c>
      <c r="AY394" s="375" t="str">
        <f t="shared" si="127"/>
        <v/>
      </c>
      <c r="BC394" t="str">
        <f>IF(BK394&lt;&gt;"",MAX(BC$3:BC393)+1,"")</f>
        <v/>
      </c>
      <c r="BD394" t="str">
        <f>IF(BL394&lt;&gt;"",MAX(BD$3:BD393)+1,"")</f>
        <v/>
      </c>
      <c r="BE394" t="str">
        <f>IF(BM394&lt;&gt;"",MAX(BE$3:BE393)+1,"")</f>
        <v/>
      </c>
      <c r="BF394" t="str">
        <f>IF(BN394&lt;&gt;"",MAX(BF$3:BF393)+1,"")</f>
        <v/>
      </c>
      <c r="BG394" t="str">
        <f>IF(BO394&lt;&gt;"",MAX(BG$3:BG393)+1,"")</f>
        <v/>
      </c>
      <c r="BH394" t="str">
        <f>IF(BP394&lt;&gt;"",MAX(BH$3:BH393)+1,"")</f>
        <v/>
      </c>
      <c r="BI394" t="str">
        <f>IF(BQ394&lt;&gt;"",MAX(BI$3:BI393)+1,"")</f>
        <v/>
      </c>
      <c r="BK394" t="str">
        <f>IF(B394&lt;&gt;"",IF(COUNTIF(BK$3:BK393,B394)&gt;0,"",B394),"")</f>
        <v/>
      </c>
      <c r="BL394" t="str">
        <f>IF(C394&lt;&gt;"",IF(COUNTIF(BL$3:BL393,C394)&gt;0,"",C394),"")</f>
        <v/>
      </c>
      <c r="BM394" t="str">
        <f>IF(D394&lt;&gt;"",IF(COUNTIF(BM$3:BM393,D394)&gt;0,"",D394),"")</f>
        <v/>
      </c>
      <c r="BN394" t="str">
        <f>IF(E394&lt;&gt;"",IF(COUNTIF(BN$3:BN393,E394)&gt;0,"",E394),"")</f>
        <v/>
      </c>
      <c r="BO394" t="str">
        <f>IF(F394&lt;&gt;"",IF(COUNTIF(BO$3:BO393,F394)&gt;0,"",F394),"")</f>
        <v/>
      </c>
      <c r="BP394" t="str">
        <f>IF(G394&lt;&gt;"",IF(COUNTIF(BP$3:BP393,G394)&gt;0,"",G394),"")</f>
        <v/>
      </c>
      <c r="BQ394" t="str">
        <f>IF(H394&lt;&gt;"",IF(COUNTIF(BQ$3:BQ393,H394)&gt;0,"",H394),"")</f>
        <v/>
      </c>
    </row>
    <row r="395" spans="1:69" x14ac:dyDescent="0.2">
      <c r="A395" s="342" t="str">
        <f t="shared" si="114"/>
        <v/>
      </c>
      <c r="B395" s="345"/>
      <c r="C395" s="345"/>
      <c r="D395" s="345"/>
      <c r="E395" s="345"/>
      <c r="F395" s="345"/>
      <c r="G395" s="345"/>
      <c r="H395" s="345"/>
      <c r="I395" s="533"/>
      <c r="J395" s="516"/>
      <c r="K395" s="516"/>
      <c r="L395" s="531"/>
      <c r="M395" s="534"/>
      <c r="O395">
        <f t="shared" si="128"/>
        <v>393</v>
      </c>
      <c r="P395" s="375" t="str">
        <f t="shared" si="129"/>
        <v/>
      </c>
      <c r="Q395" s="375" t="str">
        <f t="shared" si="115"/>
        <v/>
      </c>
      <c r="R395" s="375" t="str">
        <f t="shared" si="116"/>
        <v/>
      </c>
      <c r="S395" s="375" t="str">
        <f t="shared" si="117"/>
        <v/>
      </c>
      <c r="T395" s="375" t="str">
        <f t="shared" si="118"/>
        <v/>
      </c>
      <c r="U395" s="375" t="str">
        <f t="shared" si="119"/>
        <v/>
      </c>
      <c r="V395" s="375" t="str">
        <f t="shared" si="120"/>
        <v/>
      </c>
      <c r="X395" t="str">
        <f>IF(AF395&lt;&gt;"",MAX(X$3:X394)+1,"")</f>
        <v/>
      </c>
      <c r="Y395" t="str">
        <f>IF(AG395&lt;&gt;"",MAX(Y$3:Y394)+1,"")</f>
        <v/>
      </c>
      <c r="Z395" t="str">
        <f>IF(AH395&lt;&gt;"",MAX(Z$3:Z394)+1,"")</f>
        <v/>
      </c>
      <c r="AA395" t="str">
        <f>IF(AI395&lt;&gt;"",MAX(AA$3:AA394)+1,"")</f>
        <v/>
      </c>
      <c r="AB395" t="str">
        <f>IF(AJ395&lt;&gt;"",MAX(AB$3:AB394)+1,"")</f>
        <v/>
      </c>
      <c r="AC395" t="str">
        <f>IF(AK395&lt;&gt;"",MAX(AC$3:AC394)+1,"")</f>
        <v/>
      </c>
      <c r="AD395" t="str">
        <f>IF(AL395&lt;&gt;"",MAX(AD$3:AD394)+1,"")</f>
        <v/>
      </c>
      <c r="AF395" t="str">
        <f>IF(B395="","",IF(COUNTIF(AF$3:$AI394,B395)=0,B395,""))</f>
        <v/>
      </c>
      <c r="AG395" t="str">
        <f>IF(C395&lt;&gt;"",IF(B395="","",IF($B395='Determinazione classe'!$D$55,IF(COUNTIF(AG$3:$AG394,$C395)=0,$C395,""),"")),"")</f>
        <v/>
      </c>
      <c r="AH395" t="str">
        <f>IF(D395&lt;&gt;"",IF(B395="","",IF(AND($B395='Determinazione classe'!$D$55,$C395='Determinazione classe'!$D$56),IF(COUNTIF(AH$3:AH394,$D395)=0,$D395,""),"")),"")</f>
        <v/>
      </c>
      <c r="AI395" t="str">
        <f>IF(E395&lt;&gt;"",IF(B395="","",IF(AND($B395='Determinazione classe'!$D$55,$C395='Determinazione classe'!$D$56,$D395='Determinazione classe'!$D$57),IF(COUNTIF(AI$3:AI394,$E395)=0,$E395,""),"")),"")</f>
        <v/>
      </c>
      <c r="AJ395" t="str">
        <f>IF(F395&lt;&gt;"",IF(B395="","",IF(AND($B395='Determinazione classe'!$D$55,$C395='Determinazione classe'!$D$56,$D395='Determinazione classe'!$D$57,$E395='Determinazione classe'!$D$58),IF(COUNTIF(AJ$3:AJ394,$F395)=0,$F395,""),"")),"")</f>
        <v/>
      </c>
      <c r="AK395" t="str">
        <f>IF(G395&lt;&gt;"",IF(B395="","",IF(AND($B395='Determinazione classe'!$D$55,$C395='Determinazione classe'!$D$56,$D395='Determinazione classe'!$D$57,$E395='Determinazione classe'!$D$58,$F395='Determinazione classe'!$D$59),IF(COUNTIF(AK$3:AK394,$G395)=0,$G395,""),"")),"")</f>
        <v/>
      </c>
      <c r="AL395" t="str">
        <f>IF(H395&lt;&gt;"",IF(B395="","",IF(AND($B395='Determinazione classe'!$D$55,$C395='Determinazione classe'!$D$56,$D395='Determinazione classe'!$D$57,$E395='Determinazione classe'!$D$58,$F395='Determinazione classe'!$D$59,$G395='Determinazione classe'!$D$60),IF(COUNTIF(AL$3:AL394,$H395)=0,$H395,""),"")),"")</f>
        <v/>
      </c>
      <c r="AR395">
        <f t="shared" si="130"/>
        <v>393</v>
      </c>
      <c r="AS395" s="375" t="str">
        <f t="shared" si="121"/>
        <v/>
      </c>
      <c r="AT395" s="375" t="str">
        <f t="shared" si="122"/>
        <v/>
      </c>
      <c r="AU395" s="375" t="str">
        <f t="shared" si="123"/>
        <v/>
      </c>
      <c r="AV395" s="375" t="str">
        <f t="shared" si="124"/>
        <v/>
      </c>
      <c r="AW395" s="375" t="str">
        <f t="shared" si="125"/>
        <v/>
      </c>
      <c r="AX395" s="375" t="str">
        <f t="shared" si="126"/>
        <v/>
      </c>
      <c r="AY395" s="375" t="str">
        <f t="shared" si="127"/>
        <v/>
      </c>
      <c r="BC395" t="str">
        <f>IF(BK395&lt;&gt;"",MAX(BC$3:BC394)+1,"")</f>
        <v/>
      </c>
      <c r="BD395" t="str">
        <f>IF(BL395&lt;&gt;"",MAX(BD$3:BD394)+1,"")</f>
        <v/>
      </c>
      <c r="BE395" t="str">
        <f>IF(BM395&lt;&gt;"",MAX(BE$3:BE394)+1,"")</f>
        <v/>
      </c>
      <c r="BF395" t="str">
        <f>IF(BN395&lt;&gt;"",MAX(BF$3:BF394)+1,"")</f>
        <v/>
      </c>
      <c r="BG395" t="str">
        <f>IF(BO395&lt;&gt;"",MAX(BG$3:BG394)+1,"")</f>
        <v/>
      </c>
      <c r="BH395" t="str">
        <f>IF(BP395&lt;&gt;"",MAX(BH$3:BH394)+1,"")</f>
        <v/>
      </c>
      <c r="BI395" t="str">
        <f>IF(BQ395&lt;&gt;"",MAX(BI$3:BI394)+1,"")</f>
        <v/>
      </c>
      <c r="BK395" t="str">
        <f>IF(B395&lt;&gt;"",IF(COUNTIF(BK$3:BK394,B395)&gt;0,"",B395),"")</f>
        <v/>
      </c>
      <c r="BL395" t="str">
        <f>IF(C395&lt;&gt;"",IF(COUNTIF(BL$3:BL394,C395)&gt;0,"",C395),"")</f>
        <v/>
      </c>
      <c r="BM395" t="str">
        <f>IF(D395&lt;&gt;"",IF(COUNTIF(BM$3:BM394,D395)&gt;0,"",D395),"")</f>
        <v/>
      </c>
      <c r="BN395" t="str">
        <f>IF(E395&lt;&gt;"",IF(COUNTIF(BN$3:BN394,E395)&gt;0,"",E395),"")</f>
        <v/>
      </c>
      <c r="BO395" t="str">
        <f>IF(F395&lt;&gt;"",IF(COUNTIF(BO$3:BO394,F395)&gt;0,"",F395),"")</f>
        <v/>
      </c>
      <c r="BP395" t="str">
        <f>IF(G395&lt;&gt;"",IF(COUNTIF(BP$3:BP394,G395)&gt;0,"",G395),"")</f>
        <v/>
      </c>
      <c r="BQ395" t="str">
        <f>IF(H395&lt;&gt;"",IF(COUNTIF(BQ$3:BQ394,H395)&gt;0,"",H395),"")</f>
        <v/>
      </c>
    </row>
    <row r="396" spans="1:69" x14ac:dyDescent="0.2">
      <c r="A396" s="342" t="str">
        <f t="shared" si="114"/>
        <v/>
      </c>
      <c r="B396" s="345"/>
      <c r="C396" s="345"/>
      <c r="D396" s="345"/>
      <c r="E396" s="345"/>
      <c r="F396" s="345"/>
      <c r="G396" s="345"/>
      <c r="H396" s="345"/>
      <c r="I396" s="533"/>
      <c r="J396" s="516"/>
      <c r="K396" s="516"/>
      <c r="L396" s="531"/>
      <c r="M396" s="534"/>
      <c r="O396">
        <f t="shared" si="128"/>
        <v>394</v>
      </c>
      <c r="P396" s="375" t="str">
        <f t="shared" si="129"/>
        <v/>
      </c>
      <c r="Q396" s="375" t="str">
        <f t="shared" si="115"/>
        <v/>
      </c>
      <c r="R396" s="375" t="str">
        <f t="shared" si="116"/>
        <v/>
      </c>
      <c r="S396" s="375" t="str">
        <f t="shared" si="117"/>
        <v/>
      </c>
      <c r="T396" s="375" t="str">
        <f t="shared" si="118"/>
        <v/>
      </c>
      <c r="U396" s="375" t="str">
        <f t="shared" si="119"/>
        <v/>
      </c>
      <c r="V396" s="375" t="str">
        <f t="shared" si="120"/>
        <v/>
      </c>
      <c r="X396" t="str">
        <f>IF(AF396&lt;&gt;"",MAX(X$3:X395)+1,"")</f>
        <v/>
      </c>
      <c r="Y396" t="str">
        <f>IF(AG396&lt;&gt;"",MAX(Y$3:Y395)+1,"")</f>
        <v/>
      </c>
      <c r="Z396" t="str">
        <f>IF(AH396&lt;&gt;"",MAX(Z$3:Z395)+1,"")</f>
        <v/>
      </c>
      <c r="AA396" t="str">
        <f>IF(AI396&lt;&gt;"",MAX(AA$3:AA395)+1,"")</f>
        <v/>
      </c>
      <c r="AB396" t="str">
        <f>IF(AJ396&lt;&gt;"",MAX(AB$3:AB395)+1,"")</f>
        <v/>
      </c>
      <c r="AC396" t="str">
        <f>IF(AK396&lt;&gt;"",MAX(AC$3:AC395)+1,"")</f>
        <v/>
      </c>
      <c r="AD396" t="str">
        <f>IF(AL396&lt;&gt;"",MAX(AD$3:AD395)+1,"")</f>
        <v/>
      </c>
      <c r="AF396" t="str">
        <f>IF(B396="","",IF(COUNTIF(AF$3:$AI395,B396)=0,B396,""))</f>
        <v/>
      </c>
      <c r="AG396" t="str">
        <f>IF(C396&lt;&gt;"",IF(B396="","",IF($B396='Determinazione classe'!$D$55,IF(COUNTIF(AG$3:$AG395,$C396)=0,$C396,""),"")),"")</f>
        <v/>
      </c>
      <c r="AH396" t="str">
        <f>IF(D396&lt;&gt;"",IF(B396="","",IF(AND($B396='Determinazione classe'!$D$55,$C396='Determinazione classe'!$D$56),IF(COUNTIF(AH$3:AH395,$D396)=0,$D396,""),"")),"")</f>
        <v/>
      </c>
      <c r="AI396" t="str">
        <f>IF(E396&lt;&gt;"",IF(B396="","",IF(AND($B396='Determinazione classe'!$D$55,$C396='Determinazione classe'!$D$56,$D396='Determinazione classe'!$D$57),IF(COUNTIF(AI$3:AI395,$E396)=0,$E396,""),"")),"")</f>
        <v/>
      </c>
      <c r="AJ396" t="str">
        <f>IF(F396&lt;&gt;"",IF(B396="","",IF(AND($B396='Determinazione classe'!$D$55,$C396='Determinazione classe'!$D$56,$D396='Determinazione classe'!$D$57,$E396='Determinazione classe'!$D$58),IF(COUNTIF(AJ$3:AJ395,$F396)=0,$F396,""),"")),"")</f>
        <v/>
      </c>
      <c r="AK396" t="str">
        <f>IF(G396&lt;&gt;"",IF(B396="","",IF(AND($B396='Determinazione classe'!$D$55,$C396='Determinazione classe'!$D$56,$D396='Determinazione classe'!$D$57,$E396='Determinazione classe'!$D$58,$F396='Determinazione classe'!$D$59),IF(COUNTIF(AK$3:AK395,$G396)=0,$G396,""),"")),"")</f>
        <v/>
      </c>
      <c r="AL396" t="str">
        <f>IF(H396&lt;&gt;"",IF(B396="","",IF(AND($B396='Determinazione classe'!$D$55,$C396='Determinazione classe'!$D$56,$D396='Determinazione classe'!$D$57,$E396='Determinazione classe'!$D$58,$F396='Determinazione classe'!$D$59,$G396='Determinazione classe'!$D$60),IF(COUNTIF(AL$3:AL395,$H396)=0,$H396,""),"")),"")</f>
        <v/>
      </c>
      <c r="AR396">
        <f t="shared" si="130"/>
        <v>394</v>
      </c>
      <c r="AS396" s="375" t="str">
        <f t="shared" si="121"/>
        <v/>
      </c>
      <c r="AT396" s="375" t="str">
        <f t="shared" si="122"/>
        <v/>
      </c>
      <c r="AU396" s="375" t="str">
        <f t="shared" si="123"/>
        <v/>
      </c>
      <c r="AV396" s="375" t="str">
        <f t="shared" si="124"/>
        <v/>
      </c>
      <c r="AW396" s="375" t="str">
        <f t="shared" si="125"/>
        <v/>
      </c>
      <c r="AX396" s="375" t="str">
        <f t="shared" si="126"/>
        <v/>
      </c>
      <c r="AY396" s="375" t="str">
        <f t="shared" si="127"/>
        <v/>
      </c>
      <c r="BC396" t="str">
        <f>IF(BK396&lt;&gt;"",MAX(BC$3:BC395)+1,"")</f>
        <v/>
      </c>
      <c r="BD396" t="str">
        <f>IF(BL396&lt;&gt;"",MAX(BD$3:BD395)+1,"")</f>
        <v/>
      </c>
      <c r="BE396" t="str">
        <f>IF(BM396&lt;&gt;"",MAX(BE$3:BE395)+1,"")</f>
        <v/>
      </c>
      <c r="BF396" t="str">
        <f>IF(BN396&lt;&gt;"",MAX(BF$3:BF395)+1,"")</f>
        <v/>
      </c>
      <c r="BG396" t="str">
        <f>IF(BO396&lt;&gt;"",MAX(BG$3:BG395)+1,"")</f>
        <v/>
      </c>
      <c r="BH396" t="str">
        <f>IF(BP396&lt;&gt;"",MAX(BH$3:BH395)+1,"")</f>
        <v/>
      </c>
      <c r="BI396" t="str">
        <f>IF(BQ396&lt;&gt;"",MAX(BI$3:BI395)+1,"")</f>
        <v/>
      </c>
      <c r="BK396" t="str">
        <f>IF(B396&lt;&gt;"",IF(COUNTIF(BK$3:BK395,B396)&gt;0,"",B396),"")</f>
        <v/>
      </c>
      <c r="BL396" t="str">
        <f>IF(C396&lt;&gt;"",IF(COUNTIF(BL$3:BL395,C396)&gt;0,"",C396),"")</f>
        <v/>
      </c>
      <c r="BM396" t="str">
        <f>IF(D396&lt;&gt;"",IF(COUNTIF(BM$3:BM395,D396)&gt;0,"",D396),"")</f>
        <v/>
      </c>
      <c r="BN396" t="str">
        <f>IF(E396&lt;&gt;"",IF(COUNTIF(BN$3:BN395,E396)&gt;0,"",E396),"")</f>
        <v/>
      </c>
      <c r="BO396" t="str">
        <f>IF(F396&lt;&gt;"",IF(COUNTIF(BO$3:BO395,F396)&gt;0,"",F396),"")</f>
        <v/>
      </c>
      <c r="BP396" t="str">
        <f>IF(G396&lt;&gt;"",IF(COUNTIF(BP$3:BP395,G396)&gt;0,"",G396),"")</f>
        <v/>
      </c>
      <c r="BQ396" t="str">
        <f>IF(H396&lt;&gt;"",IF(COUNTIF(BQ$3:BQ395,H396)&gt;0,"",H396),"")</f>
        <v/>
      </c>
    </row>
    <row r="397" spans="1:69" x14ac:dyDescent="0.2">
      <c r="A397" s="342" t="str">
        <f t="shared" si="114"/>
        <v/>
      </c>
      <c r="B397" s="345"/>
      <c r="C397" s="345"/>
      <c r="D397" s="345"/>
      <c r="E397" s="345"/>
      <c r="F397" s="345"/>
      <c r="G397" s="345"/>
      <c r="H397" s="345"/>
      <c r="I397" s="533"/>
      <c r="J397" s="516"/>
      <c r="K397" s="516"/>
      <c r="L397" s="531"/>
      <c r="M397" s="534"/>
      <c r="O397">
        <f t="shared" si="128"/>
        <v>395</v>
      </c>
      <c r="P397" s="375" t="str">
        <f t="shared" si="129"/>
        <v/>
      </c>
      <c r="Q397" s="375" t="str">
        <f t="shared" si="115"/>
        <v/>
      </c>
      <c r="R397" s="375" t="str">
        <f t="shared" si="116"/>
        <v/>
      </c>
      <c r="S397" s="375" t="str">
        <f t="shared" si="117"/>
        <v/>
      </c>
      <c r="T397" s="375" t="str">
        <f t="shared" si="118"/>
        <v/>
      </c>
      <c r="U397" s="375" t="str">
        <f t="shared" si="119"/>
        <v/>
      </c>
      <c r="V397" s="375" t="str">
        <f t="shared" si="120"/>
        <v/>
      </c>
      <c r="X397" t="str">
        <f>IF(AF397&lt;&gt;"",MAX(X$3:X396)+1,"")</f>
        <v/>
      </c>
      <c r="Y397" t="str">
        <f>IF(AG397&lt;&gt;"",MAX(Y$3:Y396)+1,"")</f>
        <v/>
      </c>
      <c r="Z397" t="str">
        <f>IF(AH397&lt;&gt;"",MAX(Z$3:Z396)+1,"")</f>
        <v/>
      </c>
      <c r="AA397" t="str">
        <f>IF(AI397&lt;&gt;"",MAX(AA$3:AA396)+1,"")</f>
        <v/>
      </c>
      <c r="AB397" t="str">
        <f>IF(AJ397&lt;&gt;"",MAX(AB$3:AB396)+1,"")</f>
        <v/>
      </c>
      <c r="AC397" t="str">
        <f>IF(AK397&lt;&gt;"",MAX(AC$3:AC396)+1,"")</f>
        <v/>
      </c>
      <c r="AD397" t="str">
        <f>IF(AL397&lt;&gt;"",MAX(AD$3:AD396)+1,"")</f>
        <v/>
      </c>
      <c r="AF397" t="str">
        <f>IF(B397="","",IF(COUNTIF(AF$3:$AI396,B397)=0,B397,""))</f>
        <v/>
      </c>
      <c r="AG397" t="str">
        <f>IF(C397&lt;&gt;"",IF(B397="","",IF($B397='Determinazione classe'!$D$55,IF(COUNTIF(AG$3:$AG396,$C397)=0,$C397,""),"")),"")</f>
        <v/>
      </c>
      <c r="AH397" t="str">
        <f>IF(D397&lt;&gt;"",IF(B397="","",IF(AND($B397='Determinazione classe'!$D$55,$C397='Determinazione classe'!$D$56),IF(COUNTIF(AH$3:AH396,$D397)=0,$D397,""),"")),"")</f>
        <v/>
      </c>
      <c r="AI397" t="str">
        <f>IF(E397&lt;&gt;"",IF(B397="","",IF(AND($B397='Determinazione classe'!$D$55,$C397='Determinazione classe'!$D$56,$D397='Determinazione classe'!$D$57),IF(COUNTIF(AI$3:AI396,$E397)=0,$E397,""),"")),"")</f>
        <v/>
      </c>
      <c r="AJ397" t="str">
        <f>IF(F397&lt;&gt;"",IF(B397="","",IF(AND($B397='Determinazione classe'!$D$55,$C397='Determinazione classe'!$D$56,$D397='Determinazione classe'!$D$57,$E397='Determinazione classe'!$D$58),IF(COUNTIF(AJ$3:AJ396,$F397)=0,$F397,""),"")),"")</f>
        <v/>
      </c>
      <c r="AK397" t="str">
        <f>IF(G397&lt;&gt;"",IF(B397="","",IF(AND($B397='Determinazione classe'!$D$55,$C397='Determinazione classe'!$D$56,$D397='Determinazione classe'!$D$57,$E397='Determinazione classe'!$D$58,$F397='Determinazione classe'!$D$59),IF(COUNTIF(AK$3:AK396,$G397)=0,$G397,""),"")),"")</f>
        <v/>
      </c>
      <c r="AL397" t="str">
        <f>IF(H397&lt;&gt;"",IF(B397="","",IF(AND($B397='Determinazione classe'!$D$55,$C397='Determinazione classe'!$D$56,$D397='Determinazione classe'!$D$57,$E397='Determinazione classe'!$D$58,$F397='Determinazione classe'!$D$59,$G397='Determinazione classe'!$D$60),IF(COUNTIF(AL$3:AL396,$H397)=0,$H397,""),"")),"")</f>
        <v/>
      </c>
      <c r="AR397">
        <f t="shared" si="130"/>
        <v>395</v>
      </c>
      <c r="AS397" s="375" t="str">
        <f t="shared" si="121"/>
        <v/>
      </c>
      <c r="AT397" s="375" t="str">
        <f t="shared" si="122"/>
        <v/>
      </c>
      <c r="AU397" s="375" t="str">
        <f t="shared" si="123"/>
        <v/>
      </c>
      <c r="AV397" s="375" t="str">
        <f t="shared" si="124"/>
        <v/>
      </c>
      <c r="AW397" s="375" t="str">
        <f t="shared" si="125"/>
        <v/>
      </c>
      <c r="AX397" s="375" t="str">
        <f t="shared" si="126"/>
        <v/>
      </c>
      <c r="AY397" s="375" t="str">
        <f t="shared" si="127"/>
        <v/>
      </c>
      <c r="BC397" t="str">
        <f>IF(BK397&lt;&gt;"",MAX(BC$3:BC396)+1,"")</f>
        <v/>
      </c>
      <c r="BD397" t="str">
        <f>IF(BL397&lt;&gt;"",MAX(BD$3:BD396)+1,"")</f>
        <v/>
      </c>
      <c r="BE397" t="str">
        <f>IF(BM397&lt;&gt;"",MAX(BE$3:BE396)+1,"")</f>
        <v/>
      </c>
      <c r="BF397" t="str">
        <f>IF(BN397&lt;&gt;"",MAX(BF$3:BF396)+1,"")</f>
        <v/>
      </c>
      <c r="BG397" t="str">
        <f>IF(BO397&lt;&gt;"",MAX(BG$3:BG396)+1,"")</f>
        <v/>
      </c>
      <c r="BH397" t="str">
        <f>IF(BP397&lt;&gt;"",MAX(BH$3:BH396)+1,"")</f>
        <v/>
      </c>
      <c r="BI397" t="str">
        <f>IF(BQ397&lt;&gt;"",MAX(BI$3:BI396)+1,"")</f>
        <v/>
      </c>
      <c r="BK397" t="str">
        <f>IF(B397&lt;&gt;"",IF(COUNTIF(BK$3:BK396,B397)&gt;0,"",B397),"")</f>
        <v/>
      </c>
      <c r="BL397" t="str">
        <f>IF(C397&lt;&gt;"",IF(COUNTIF(BL$3:BL396,C397)&gt;0,"",C397),"")</f>
        <v/>
      </c>
      <c r="BM397" t="str">
        <f>IF(D397&lt;&gt;"",IF(COUNTIF(BM$3:BM396,D397)&gt;0,"",D397),"")</f>
        <v/>
      </c>
      <c r="BN397" t="str">
        <f>IF(E397&lt;&gt;"",IF(COUNTIF(BN$3:BN396,E397)&gt;0,"",E397),"")</f>
        <v/>
      </c>
      <c r="BO397" t="str">
        <f>IF(F397&lt;&gt;"",IF(COUNTIF(BO$3:BO396,F397)&gt;0,"",F397),"")</f>
        <v/>
      </c>
      <c r="BP397" t="str">
        <f>IF(G397&lt;&gt;"",IF(COUNTIF(BP$3:BP396,G397)&gt;0,"",G397),"")</f>
        <v/>
      </c>
      <c r="BQ397" t="str">
        <f>IF(H397&lt;&gt;"",IF(COUNTIF(BQ$3:BQ396,H397)&gt;0,"",H397),"")</f>
        <v/>
      </c>
    </row>
    <row r="398" spans="1:69" x14ac:dyDescent="0.2">
      <c r="A398" s="342" t="str">
        <f t="shared" si="114"/>
        <v/>
      </c>
      <c r="B398" s="345"/>
      <c r="C398" s="345"/>
      <c r="D398" s="345"/>
      <c r="E398" s="345"/>
      <c r="F398" s="345"/>
      <c r="G398" s="345"/>
      <c r="H398" s="345"/>
      <c r="I398" s="533"/>
      <c r="J398" s="516"/>
      <c r="K398" s="516"/>
      <c r="L398" s="531"/>
      <c r="M398" s="534"/>
      <c r="O398">
        <f t="shared" si="128"/>
        <v>396</v>
      </c>
      <c r="P398" s="375" t="str">
        <f t="shared" si="129"/>
        <v/>
      </c>
      <c r="Q398" s="375" t="str">
        <f t="shared" si="115"/>
        <v/>
      </c>
      <c r="R398" s="375" t="str">
        <f t="shared" si="116"/>
        <v/>
      </c>
      <c r="S398" s="375" t="str">
        <f t="shared" si="117"/>
        <v/>
      </c>
      <c r="T398" s="375" t="str">
        <f t="shared" si="118"/>
        <v/>
      </c>
      <c r="U398" s="375" t="str">
        <f t="shared" si="119"/>
        <v/>
      </c>
      <c r="V398" s="375" t="str">
        <f t="shared" si="120"/>
        <v/>
      </c>
      <c r="X398" t="str">
        <f>IF(AF398&lt;&gt;"",MAX(X$3:X397)+1,"")</f>
        <v/>
      </c>
      <c r="Y398" t="str">
        <f>IF(AG398&lt;&gt;"",MAX(Y$3:Y397)+1,"")</f>
        <v/>
      </c>
      <c r="Z398" t="str">
        <f>IF(AH398&lt;&gt;"",MAX(Z$3:Z397)+1,"")</f>
        <v/>
      </c>
      <c r="AA398" t="str">
        <f>IF(AI398&lt;&gt;"",MAX(AA$3:AA397)+1,"")</f>
        <v/>
      </c>
      <c r="AB398" t="str">
        <f>IF(AJ398&lt;&gt;"",MAX(AB$3:AB397)+1,"")</f>
        <v/>
      </c>
      <c r="AC398" t="str">
        <f>IF(AK398&lt;&gt;"",MAX(AC$3:AC397)+1,"")</f>
        <v/>
      </c>
      <c r="AD398" t="str">
        <f>IF(AL398&lt;&gt;"",MAX(AD$3:AD397)+1,"")</f>
        <v/>
      </c>
      <c r="AF398" t="str">
        <f>IF(B398="","",IF(COUNTIF(AF$3:$AI397,B398)=0,B398,""))</f>
        <v/>
      </c>
      <c r="AG398" t="str">
        <f>IF(C398&lt;&gt;"",IF(B398="","",IF($B398='Determinazione classe'!$D$55,IF(COUNTIF(AG$3:$AG397,$C398)=0,$C398,""),"")),"")</f>
        <v/>
      </c>
      <c r="AH398" t="str">
        <f>IF(D398&lt;&gt;"",IF(B398="","",IF(AND($B398='Determinazione classe'!$D$55,$C398='Determinazione classe'!$D$56),IF(COUNTIF(AH$3:AH397,$D398)=0,$D398,""),"")),"")</f>
        <v/>
      </c>
      <c r="AI398" t="str">
        <f>IF(E398&lt;&gt;"",IF(B398="","",IF(AND($B398='Determinazione classe'!$D$55,$C398='Determinazione classe'!$D$56,$D398='Determinazione classe'!$D$57),IF(COUNTIF(AI$3:AI397,$E398)=0,$E398,""),"")),"")</f>
        <v/>
      </c>
      <c r="AJ398" t="str">
        <f>IF(F398&lt;&gt;"",IF(B398="","",IF(AND($B398='Determinazione classe'!$D$55,$C398='Determinazione classe'!$D$56,$D398='Determinazione classe'!$D$57,$E398='Determinazione classe'!$D$58),IF(COUNTIF(AJ$3:AJ397,$F398)=0,$F398,""),"")),"")</f>
        <v/>
      </c>
      <c r="AK398" t="str">
        <f>IF(G398&lt;&gt;"",IF(B398="","",IF(AND($B398='Determinazione classe'!$D$55,$C398='Determinazione classe'!$D$56,$D398='Determinazione classe'!$D$57,$E398='Determinazione classe'!$D$58,$F398='Determinazione classe'!$D$59),IF(COUNTIF(AK$3:AK397,$G398)=0,$G398,""),"")),"")</f>
        <v/>
      </c>
      <c r="AL398" t="str">
        <f>IF(H398&lt;&gt;"",IF(B398="","",IF(AND($B398='Determinazione classe'!$D$55,$C398='Determinazione classe'!$D$56,$D398='Determinazione classe'!$D$57,$E398='Determinazione classe'!$D$58,$F398='Determinazione classe'!$D$59,$G398='Determinazione classe'!$D$60),IF(COUNTIF(AL$3:AL397,$H398)=0,$H398,""),"")),"")</f>
        <v/>
      </c>
      <c r="AR398">
        <f t="shared" si="130"/>
        <v>396</v>
      </c>
      <c r="AS398" s="375" t="str">
        <f t="shared" si="121"/>
        <v/>
      </c>
      <c r="AT398" s="375" t="str">
        <f t="shared" si="122"/>
        <v/>
      </c>
      <c r="AU398" s="375" t="str">
        <f t="shared" si="123"/>
        <v/>
      </c>
      <c r="AV398" s="375" t="str">
        <f t="shared" si="124"/>
        <v/>
      </c>
      <c r="AW398" s="375" t="str">
        <f t="shared" si="125"/>
        <v/>
      </c>
      <c r="AX398" s="375" t="str">
        <f t="shared" si="126"/>
        <v/>
      </c>
      <c r="AY398" s="375" t="str">
        <f t="shared" si="127"/>
        <v/>
      </c>
      <c r="BC398" t="str">
        <f>IF(BK398&lt;&gt;"",MAX(BC$3:BC397)+1,"")</f>
        <v/>
      </c>
      <c r="BD398" t="str">
        <f>IF(BL398&lt;&gt;"",MAX(BD$3:BD397)+1,"")</f>
        <v/>
      </c>
      <c r="BE398" t="str">
        <f>IF(BM398&lt;&gt;"",MAX(BE$3:BE397)+1,"")</f>
        <v/>
      </c>
      <c r="BF398" t="str">
        <f>IF(BN398&lt;&gt;"",MAX(BF$3:BF397)+1,"")</f>
        <v/>
      </c>
      <c r="BG398" t="str">
        <f>IF(BO398&lt;&gt;"",MAX(BG$3:BG397)+1,"")</f>
        <v/>
      </c>
      <c r="BH398" t="str">
        <f>IF(BP398&lt;&gt;"",MAX(BH$3:BH397)+1,"")</f>
        <v/>
      </c>
      <c r="BI398" t="str">
        <f>IF(BQ398&lt;&gt;"",MAX(BI$3:BI397)+1,"")</f>
        <v/>
      </c>
      <c r="BK398" t="str">
        <f>IF(B398&lt;&gt;"",IF(COUNTIF(BK$3:BK397,B398)&gt;0,"",B398),"")</f>
        <v/>
      </c>
      <c r="BL398" t="str">
        <f>IF(C398&lt;&gt;"",IF(COUNTIF(BL$3:BL397,C398)&gt;0,"",C398),"")</f>
        <v/>
      </c>
      <c r="BM398" t="str">
        <f>IF(D398&lt;&gt;"",IF(COUNTIF(BM$3:BM397,D398)&gt;0,"",D398),"")</f>
        <v/>
      </c>
      <c r="BN398" t="str">
        <f>IF(E398&lt;&gt;"",IF(COUNTIF(BN$3:BN397,E398)&gt;0,"",E398),"")</f>
        <v/>
      </c>
      <c r="BO398" t="str">
        <f>IF(F398&lt;&gt;"",IF(COUNTIF(BO$3:BO397,F398)&gt;0,"",F398),"")</f>
        <v/>
      </c>
      <c r="BP398" t="str">
        <f>IF(G398&lt;&gt;"",IF(COUNTIF(BP$3:BP397,G398)&gt;0,"",G398),"")</f>
        <v/>
      </c>
      <c r="BQ398" t="str">
        <f>IF(H398&lt;&gt;"",IF(COUNTIF(BQ$3:BQ397,H398)&gt;0,"",H398),"")</f>
        <v/>
      </c>
    </row>
    <row r="399" spans="1:69" x14ac:dyDescent="0.2">
      <c r="A399" s="342" t="str">
        <f t="shared" si="114"/>
        <v/>
      </c>
      <c r="B399" s="345"/>
      <c r="C399" s="345"/>
      <c r="D399" s="345"/>
      <c r="E399" s="345"/>
      <c r="F399" s="345"/>
      <c r="G399" s="345"/>
      <c r="H399" s="345"/>
      <c r="I399" s="533"/>
      <c r="J399" s="516"/>
      <c r="K399" s="516"/>
      <c r="L399" s="531"/>
      <c r="M399" s="534"/>
      <c r="O399">
        <f t="shared" si="128"/>
        <v>397</v>
      </c>
      <c r="P399" s="375" t="str">
        <f t="shared" si="129"/>
        <v/>
      </c>
      <c r="Q399" s="375" t="str">
        <f t="shared" si="115"/>
        <v/>
      </c>
      <c r="R399" s="375" t="str">
        <f t="shared" si="116"/>
        <v/>
      </c>
      <c r="S399" s="375" t="str">
        <f t="shared" si="117"/>
        <v/>
      </c>
      <c r="T399" s="375" t="str">
        <f t="shared" si="118"/>
        <v/>
      </c>
      <c r="U399" s="375" t="str">
        <f t="shared" si="119"/>
        <v/>
      </c>
      <c r="V399" s="375" t="str">
        <f t="shared" si="120"/>
        <v/>
      </c>
      <c r="X399" t="str">
        <f>IF(AF399&lt;&gt;"",MAX(X$3:X398)+1,"")</f>
        <v/>
      </c>
      <c r="Y399" t="str">
        <f>IF(AG399&lt;&gt;"",MAX(Y$3:Y398)+1,"")</f>
        <v/>
      </c>
      <c r="Z399" t="str">
        <f>IF(AH399&lt;&gt;"",MAX(Z$3:Z398)+1,"")</f>
        <v/>
      </c>
      <c r="AA399" t="str">
        <f>IF(AI399&lt;&gt;"",MAX(AA$3:AA398)+1,"")</f>
        <v/>
      </c>
      <c r="AB399" t="str">
        <f>IF(AJ399&lt;&gt;"",MAX(AB$3:AB398)+1,"")</f>
        <v/>
      </c>
      <c r="AC399" t="str">
        <f>IF(AK399&lt;&gt;"",MAX(AC$3:AC398)+1,"")</f>
        <v/>
      </c>
      <c r="AD399" t="str">
        <f>IF(AL399&lt;&gt;"",MAX(AD$3:AD398)+1,"")</f>
        <v/>
      </c>
      <c r="AF399" t="str">
        <f>IF(B399="","",IF(COUNTIF(AF$3:$AI398,B399)=0,B399,""))</f>
        <v/>
      </c>
      <c r="AG399" t="str">
        <f>IF(C399&lt;&gt;"",IF(B399="","",IF($B399='Determinazione classe'!$D$55,IF(COUNTIF(AG$3:$AG398,$C399)=0,$C399,""),"")),"")</f>
        <v/>
      </c>
      <c r="AH399" t="str">
        <f>IF(D399&lt;&gt;"",IF(B399="","",IF(AND($B399='Determinazione classe'!$D$55,$C399='Determinazione classe'!$D$56),IF(COUNTIF(AH$3:AH398,$D399)=0,$D399,""),"")),"")</f>
        <v/>
      </c>
      <c r="AI399" t="str">
        <f>IF(E399&lt;&gt;"",IF(B399="","",IF(AND($B399='Determinazione classe'!$D$55,$C399='Determinazione classe'!$D$56,$D399='Determinazione classe'!$D$57),IF(COUNTIF(AI$3:AI398,$E399)=0,$E399,""),"")),"")</f>
        <v/>
      </c>
      <c r="AJ399" t="str">
        <f>IF(F399&lt;&gt;"",IF(B399="","",IF(AND($B399='Determinazione classe'!$D$55,$C399='Determinazione classe'!$D$56,$D399='Determinazione classe'!$D$57,$E399='Determinazione classe'!$D$58),IF(COUNTIF(AJ$3:AJ398,$F399)=0,$F399,""),"")),"")</f>
        <v/>
      </c>
      <c r="AK399" t="str">
        <f>IF(G399&lt;&gt;"",IF(B399="","",IF(AND($B399='Determinazione classe'!$D$55,$C399='Determinazione classe'!$D$56,$D399='Determinazione classe'!$D$57,$E399='Determinazione classe'!$D$58,$F399='Determinazione classe'!$D$59),IF(COUNTIF(AK$3:AK398,$G399)=0,$G399,""),"")),"")</f>
        <v/>
      </c>
      <c r="AL399" t="str">
        <f>IF(H399&lt;&gt;"",IF(B399="","",IF(AND($B399='Determinazione classe'!$D$55,$C399='Determinazione classe'!$D$56,$D399='Determinazione classe'!$D$57,$E399='Determinazione classe'!$D$58,$F399='Determinazione classe'!$D$59,$G399='Determinazione classe'!$D$60),IF(COUNTIF(AL$3:AL398,$H399)=0,$H399,""),"")),"")</f>
        <v/>
      </c>
      <c r="AR399">
        <f t="shared" si="130"/>
        <v>397</v>
      </c>
      <c r="AS399" s="375" t="str">
        <f t="shared" si="121"/>
        <v/>
      </c>
      <c r="AT399" s="375" t="str">
        <f t="shared" si="122"/>
        <v/>
      </c>
      <c r="AU399" s="375" t="str">
        <f t="shared" si="123"/>
        <v/>
      </c>
      <c r="AV399" s="375" t="str">
        <f t="shared" si="124"/>
        <v/>
      </c>
      <c r="AW399" s="375" t="str">
        <f t="shared" si="125"/>
        <v/>
      </c>
      <c r="AX399" s="375" t="str">
        <f t="shared" si="126"/>
        <v/>
      </c>
      <c r="AY399" s="375" t="str">
        <f t="shared" si="127"/>
        <v/>
      </c>
      <c r="BC399" t="str">
        <f>IF(BK399&lt;&gt;"",MAX(BC$3:BC398)+1,"")</f>
        <v/>
      </c>
      <c r="BD399" t="str">
        <f>IF(BL399&lt;&gt;"",MAX(BD$3:BD398)+1,"")</f>
        <v/>
      </c>
      <c r="BE399" t="str">
        <f>IF(BM399&lt;&gt;"",MAX(BE$3:BE398)+1,"")</f>
        <v/>
      </c>
      <c r="BF399" t="str">
        <f>IF(BN399&lt;&gt;"",MAX(BF$3:BF398)+1,"")</f>
        <v/>
      </c>
      <c r="BG399" t="str">
        <f>IF(BO399&lt;&gt;"",MAX(BG$3:BG398)+1,"")</f>
        <v/>
      </c>
      <c r="BH399" t="str">
        <f>IF(BP399&lt;&gt;"",MAX(BH$3:BH398)+1,"")</f>
        <v/>
      </c>
      <c r="BI399" t="str">
        <f>IF(BQ399&lt;&gt;"",MAX(BI$3:BI398)+1,"")</f>
        <v/>
      </c>
      <c r="BK399" t="str">
        <f>IF(B399&lt;&gt;"",IF(COUNTIF(BK$3:BK398,B399)&gt;0,"",B399),"")</f>
        <v/>
      </c>
      <c r="BL399" t="str">
        <f>IF(C399&lt;&gt;"",IF(COUNTIF(BL$3:BL398,C399)&gt;0,"",C399),"")</f>
        <v/>
      </c>
      <c r="BM399" t="str">
        <f>IF(D399&lt;&gt;"",IF(COUNTIF(BM$3:BM398,D399)&gt;0,"",D399),"")</f>
        <v/>
      </c>
      <c r="BN399" t="str">
        <f>IF(E399&lt;&gt;"",IF(COUNTIF(BN$3:BN398,E399)&gt;0,"",E399),"")</f>
        <v/>
      </c>
      <c r="BO399" t="str">
        <f>IF(F399&lt;&gt;"",IF(COUNTIF(BO$3:BO398,F399)&gt;0,"",F399),"")</f>
        <v/>
      </c>
      <c r="BP399" t="str">
        <f>IF(G399&lt;&gt;"",IF(COUNTIF(BP$3:BP398,G399)&gt;0,"",G399),"")</f>
        <v/>
      </c>
      <c r="BQ399" t="str">
        <f>IF(H399&lt;&gt;"",IF(COUNTIF(BQ$3:BQ398,H399)&gt;0,"",H399),"")</f>
        <v/>
      </c>
    </row>
    <row r="400" spans="1:69" x14ac:dyDescent="0.2">
      <c r="A400" s="342" t="str">
        <f t="shared" si="114"/>
        <v/>
      </c>
      <c r="B400" s="345"/>
      <c r="C400" s="345"/>
      <c r="D400" s="345"/>
      <c r="E400" s="345"/>
      <c r="F400" s="345"/>
      <c r="G400" s="345"/>
      <c r="H400" s="345"/>
      <c r="I400" s="533"/>
      <c r="J400" s="516"/>
      <c r="K400" s="516"/>
      <c r="L400" s="531"/>
      <c r="M400" s="534"/>
      <c r="O400">
        <f t="shared" si="128"/>
        <v>398</v>
      </c>
      <c r="P400" s="375" t="str">
        <f t="shared" si="129"/>
        <v/>
      </c>
      <c r="Q400" s="375" t="str">
        <f t="shared" si="115"/>
        <v/>
      </c>
      <c r="R400" s="375" t="str">
        <f t="shared" si="116"/>
        <v/>
      </c>
      <c r="S400" s="375" t="str">
        <f t="shared" si="117"/>
        <v/>
      </c>
      <c r="T400" s="375" t="str">
        <f t="shared" si="118"/>
        <v/>
      </c>
      <c r="U400" s="375" t="str">
        <f t="shared" si="119"/>
        <v/>
      </c>
      <c r="V400" s="375" t="str">
        <f t="shared" si="120"/>
        <v/>
      </c>
      <c r="X400" t="str">
        <f>IF(AF400&lt;&gt;"",MAX(X$3:X399)+1,"")</f>
        <v/>
      </c>
      <c r="Y400" t="str">
        <f>IF(AG400&lt;&gt;"",MAX(Y$3:Y399)+1,"")</f>
        <v/>
      </c>
      <c r="Z400" t="str">
        <f>IF(AH400&lt;&gt;"",MAX(Z$3:Z399)+1,"")</f>
        <v/>
      </c>
      <c r="AA400" t="str">
        <f>IF(AI400&lt;&gt;"",MAX(AA$3:AA399)+1,"")</f>
        <v/>
      </c>
      <c r="AB400" t="str">
        <f>IF(AJ400&lt;&gt;"",MAX(AB$3:AB399)+1,"")</f>
        <v/>
      </c>
      <c r="AC400" t="str">
        <f>IF(AK400&lt;&gt;"",MAX(AC$3:AC399)+1,"")</f>
        <v/>
      </c>
      <c r="AD400" t="str">
        <f>IF(AL400&lt;&gt;"",MAX(AD$3:AD399)+1,"")</f>
        <v/>
      </c>
      <c r="AF400" t="str">
        <f>IF(B400="","",IF(COUNTIF(AF$3:$AI399,B400)=0,B400,""))</f>
        <v/>
      </c>
      <c r="AG400" t="str">
        <f>IF(C400&lt;&gt;"",IF(B400="","",IF($B400='Determinazione classe'!$D$55,IF(COUNTIF(AG$3:$AG399,$C400)=0,$C400,""),"")),"")</f>
        <v/>
      </c>
      <c r="AH400" t="str">
        <f>IF(D400&lt;&gt;"",IF(B400="","",IF(AND($B400='Determinazione classe'!$D$55,$C400='Determinazione classe'!$D$56),IF(COUNTIF(AH$3:AH399,$D400)=0,$D400,""),"")),"")</f>
        <v/>
      </c>
      <c r="AI400" t="str">
        <f>IF(E400&lt;&gt;"",IF(B400="","",IF(AND($B400='Determinazione classe'!$D$55,$C400='Determinazione classe'!$D$56,$D400='Determinazione classe'!$D$57),IF(COUNTIF(AI$3:AI399,$E400)=0,$E400,""),"")),"")</f>
        <v/>
      </c>
      <c r="AJ400" t="str">
        <f>IF(F400&lt;&gt;"",IF(B400="","",IF(AND($B400='Determinazione classe'!$D$55,$C400='Determinazione classe'!$D$56,$D400='Determinazione classe'!$D$57,$E400='Determinazione classe'!$D$58),IF(COUNTIF(AJ$3:AJ399,$F400)=0,$F400,""),"")),"")</f>
        <v/>
      </c>
      <c r="AK400" t="str">
        <f>IF(G400&lt;&gt;"",IF(B400="","",IF(AND($B400='Determinazione classe'!$D$55,$C400='Determinazione classe'!$D$56,$D400='Determinazione classe'!$D$57,$E400='Determinazione classe'!$D$58,$F400='Determinazione classe'!$D$59),IF(COUNTIF(AK$3:AK399,$G400)=0,$G400,""),"")),"")</f>
        <v/>
      </c>
      <c r="AL400" t="str">
        <f>IF(H400&lt;&gt;"",IF(B400="","",IF(AND($B400='Determinazione classe'!$D$55,$C400='Determinazione classe'!$D$56,$D400='Determinazione classe'!$D$57,$E400='Determinazione classe'!$D$58,$F400='Determinazione classe'!$D$59,$G400='Determinazione classe'!$D$60),IF(COUNTIF(AL$3:AL399,$H400)=0,$H400,""),"")),"")</f>
        <v/>
      </c>
      <c r="AR400">
        <f t="shared" si="130"/>
        <v>398</v>
      </c>
      <c r="AS400" s="375" t="str">
        <f t="shared" si="121"/>
        <v/>
      </c>
      <c r="AT400" s="375" t="str">
        <f t="shared" si="122"/>
        <v/>
      </c>
      <c r="AU400" s="375" t="str">
        <f t="shared" si="123"/>
        <v/>
      </c>
      <c r="AV400" s="375" t="str">
        <f t="shared" si="124"/>
        <v/>
      </c>
      <c r="AW400" s="375" t="str">
        <f t="shared" si="125"/>
        <v/>
      </c>
      <c r="AX400" s="375" t="str">
        <f t="shared" si="126"/>
        <v/>
      </c>
      <c r="AY400" s="375" t="str">
        <f t="shared" si="127"/>
        <v/>
      </c>
      <c r="BC400" t="str">
        <f>IF(BK400&lt;&gt;"",MAX(BC$3:BC399)+1,"")</f>
        <v/>
      </c>
      <c r="BD400" t="str">
        <f>IF(BL400&lt;&gt;"",MAX(BD$3:BD399)+1,"")</f>
        <v/>
      </c>
      <c r="BE400" t="str">
        <f>IF(BM400&lt;&gt;"",MAX(BE$3:BE399)+1,"")</f>
        <v/>
      </c>
      <c r="BF400" t="str">
        <f>IF(BN400&lt;&gt;"",MAX(BF$3:BF399)+1,"")</f>
        <v/>
      </c>
      <c r="BG400" t="str">
        <f>IF(BO400&lt;&gt;"",MAX(BG$3:BG399)+1,"")</f>
        <v/>
      </c>
      <c r="BH400" t="str">
        <f>IF(BP400&lt;&gt;"",MAX(BH$3:BH399)+1,"")</f>
        <v/>
      </c>
      <c r="BI400" t="str">
        <f>IF(BQ400&lt;&gt;"",MAX(BI$3:BI399)+1,"")</f>
        <v/>
      </c>
      <c r="BK400" t="str">
        <f>IF(B400&lt;&gt;"",IF(COUNTIF(BK$3:BK399,B400)&gt;0,"",B400),"")</f>
        <v/>
      </c>
      <c r="BL400" t="str">
        <f>IF(C400&lt;&gt;"",IF(COUNTIF(BL$3:BL399,C400)&gt;0,"",C400),"")</f>
        <v/>
      </c>
      <c r="BM400" t="str">
        <f>IF(D400&lt;&gt;"",IF(COUNTIF(BM$3:BM399,D400)&gt;0,"",D400),"")</f>
        <v/>
      </c>
      <c r="BN400" t="str">
        <f>IF(E400&lt;&gt;"",IF(COUNTIF(BN$3:BN399,E400)&gt;0,"",E400),"")</f>
        <v/>
      </c>
      <c r="BO400" t="str">
        <f>IF(F400&lt;&gt;"",IF(COUNTIF(BO$3:BO399,F400)&gt;0,"",F400),"")</f>
        <v/>
      </c>
      <c r="BP400" t="str">
        <f>IF(G400&lt;&gt;"",IF(COUNTIF(BP$3:BP399,G400)&gt;0,"",G400),"")</f>
        <v/>
      </c>
      <c r="BQ400" t="str">
        <f>IF(H400&lt;&gt;"",IF(COUNTIF(BQ$3:BQ399,H400)&gt;0,"",H400),"")</f>
        <v/>
      </c>
    </row>
    <row r="401" spans="1:69" x14ac:dyDescent="0.2">
      <c r="A401" s="342" t="str">
        <f t="shared" si="114"/>
        <v/>
      </c>
      <c r="B401" s="345"/>
      <c r="C401" s="345"/>
      <c r="D401" s="345"/>
      <c r="E401" s="345"/>
      <c r="F401" s="345"/>
      <c r="G401" s="345"/>
      <c r="H401" s="345"/>
      <c r="I401" s="533"/>
      <c r="J401" s="516"/>
      <c r="K401" s="516"/>
      <c r="L401" s="531"/>
      <c r="M401" s="534"/>
      <c r="O401">
        <f t="shared" si="128"/>
        <v>399</v>
      </c>
      <c r="P401" s="375" t="str">
        <f t="shared" si="129"/>
        <v/>
      </c>
      <c r="Q401" s="375" t="str">
        <f t="shared" si="115"/>
        <v/>
      </c>
      <c r="R401" s="375" t="str">
        <f t="shared" si="116"/>
        <v/>
      </c>
      <c r="S401" s="375" t="str">
        <f t="shared" si="117"/>
        <v/>
      </c>
      <c r="T401" s="375" t="str">
        <f t="shared" si="118"/>
        <v/>
      </c>
      <c r="U401" s="375" t="str">
        <f t="shared" si="119"/>
        <v/>
      </c>
      <c r="V401" s="375" t="str">
        <f t="shared" si="120"/>
        <v/>
      </c>
      <c r="X401" t="str">
        <f>IF(AF401&lt;&gt;"",MAX(X$3:X400)+1,"")</f>
        <v/>
      </c>
      <c r="Y401" t="str">
        <f>IF(AG401&lt;&gt;"",MAX(Y$3:Y400)+1,"")</f>
        <v/>
      </c>
      <c r="Z401" t="str">
        <f>IF(AH401&lt;&gt;"",MAX(Z$3:Z400)+1,"")</f>
        <v/>
      </c>
      <c r="AA401" t="str">
        <f>IF(AI401&lt;&gt;"",MAX(AA$3:AA400)+1,"")</f>
        <v/>
      </c>
      <c r="AB401" t="str">
        <f>IF(AJ401&lt;&gt;"",MAX(AB$3:AB400)+1,"")</f>
        <v/>
      </c>
      <c r="AC401" t="str">
        <f>IF(AK401&lt;&gt;"",MAX(AC$3:AC400)+1,"")</f>
        <v/>
      </c>
      <c r="AD401" t="str">
        <f>IF(AL401&lt;&gt;"",MAX(AD$3:AD400)+1,"")</f>
        <v/>
      </c>
      <c r="AF401" t="str">
        <f>IF(B401="","",IF(COUNTIF(AF$3:$AI400,B401)=0,B401,""))</f>
        <v/>
      </c>
      <c r="AG401" t="str">
        <f>IF(C401&lt;&gt;"",IF(B401="","",IF($B401='Determinazione classe'!$D$55,IF(COUNTIF(AG$3:$AG400,$C401)=0,$C401,""),"")),"")</f>
        <v/>
      </c>
      <c r="AH401" t="str">
        <f>IF(D401&lt;&gt;"",IF(B401="","",IF(AND($B401='Determinazione classe'!$D$55,$C401='Determinazione classe'!$D$56),IF(COUNTIF(AH$3:AH400,$D401)=0,$D401,""),"")),"")</f>
        <v/>
      </c>
      <c r="AI401" t="str">
        <f>IF(E401&lt;&gt;"",IF(B401="","",IF(AND($B401='Determinazione classe'!$D$55,$C401='Determinazione classe'!$D$56,$D401='Determinazione classe'!$D$57),IF(COUNTIF(AI$3:AI400,$E401)=0,$E401,""),"")),"")</f>
        <v/>
      </c>
      <c r="AJ401" t="str">
        <f>IF(F401&lt;&gt;"",IF(B401="","",IF(AND($B401='Determinazione classe'!$D$55,$C401='Determinazione classe'!$D$56,$D401='Determinazione classe'!$D$57,$E401='Determinazione classe'!$D$58),IF(COUNTIF(AJ$3:AJ400,$F401)=0,$F401,""),"")),"")</f>
        <v/>
      </c>
      <c r="AK401" t="str">
        <f>IF(G401&lt;&gt;"",IF(B401="","",IF(AND($B401='Determinazione classe'!$D$55,$C401='Determinazione classe'!$D$56,$D401='Determinazione classe'!$D$57,$E401='Determinazione classe'!$D$58,$F401='Determinazione classe'!$D$59),IF(COUNTIF(AK$3:AK400,$G401)=0,$G401,""),"")),"")</f>
        <v/>
      </c>
      <c r="AL401" t="str">
        <f>IF(H401&lt;&gt;"",IF(B401="","",IF(AND($B401='Determinazione classe'!$D$55,$C401='Determinazione classe'!$D$56,$D401='Determinazione classe'!$D$57,$E401='Determinazione classe'!$D$58,$F401='Determinazione classe'!$D$59,$G401='Determinazione classe'!$D$60),IF(COUNTIF(AL$3:AL400,$H401)=0,$H401,""),"")),"")</f>
        <v/>
      </c>
      <c r="AR401">
        <f t="shared" si="130"/>
        <v>399</v>
      </c>
      <c r="AS401" s="375" t="str">
        <f t="shared" si="121"/>
        <v/>
      </c>
      <c r="AT401" s="375" t="str">
        <f t="shared" si="122"/>
        <v/>
      </c>
      <c r="AU401" s="375" t="str">
        <f t="shared" si="123"/>
        <v/>
      </c>
      <c r="AV401" s="375" t="str">
        <f t="shared" si="124"/>
        <v/>
      </c>
      <c r="AW401" s="375" t="str">
        <f t="shared" si="125"/>
        <v/>
      </c>
      <c r="AX401" s="375" t="str">
        <f t="shared" si="126"/>
        <v/>
      </c>
      <c r="AY401" s="375" t="str">
        <f t="shared" si="127"/>
        <v/>
      </c>
      <c r="BC401" t="str">
        <f>IF(BK401&lt;&gt;"",MAX(BC$3:BC400)+1,"")</f>
        <v/>
      </c>
      <c r="BD401" t="str">
        <f>IF(BL401&lt;&gt;"",MAX(BD$3:BD400)+1,"")</f>
        <v/>
      </c>
      <c r="BE401" t="str">
        <f>IF(BM401&lt;&gt;"",MAX(BE$3:BE400)+1,"")</f>
        <v/>
      </c>
      <c r="BF401" t="str">
        <f>IF(BN401&lt;&gt;"",MAX(BF$3:BF400)+1,"")</f>
        <v/>
      </c>
      <c r="BG401" t="str">
        <f>IF(BO401&lt;&gt;"",MAX(BG$3:BG400)+1,"")</f>
        <v/>
      </c>
      <c r="BH401" t="str">
        <f>IF(BP401&lt;&gt;"",MAX(BH$3:BH400)+1,"")</f>
        <v/>
      </c>
      <c r="BI401" t="str">
        <f>IF(BQ401&lt;&gt;"",MAX(BI$3:BI400)+1,"")</f>
        <v/>
      </c>
      <c r="BK401" t="str">
        <f>IF(B401&lt;&gt;"",IF(COUNTIF(BK$3:BK400,B401)&gt;0,"",B401),"")</f>
        <v/>
      </c>
      <c r="BL401" t="str">
        <f>IF(C401&lt;&gt;"",IF(COUNTIF(BL$3:BL400,C401)&gt;0,"",C401),"")</f>
        <v/>
      </c>
      <c r="BM401" t="str">
        <f>IF(D401&lt;&gt;"",IF(COUNTIF(BM$3:BM400,D401)&gt;0,"",D401),"")</f>
        <v/>
      </c>
      <c r="BN401" t="str">
        <f>IF(E401&lt;&gt;"",IF(COUNTIF(BN$3:BN400,E401)&gt;0,"",E401),"")</f>
        <v/>
      </c>
      <c r="BO401" t="str">
        <f>IF(F401&lt;&gt;"",IF(COUNTIF(BO$3:BO400,F401)&gt;0,"",F401),"")</f>
        <v/>
      </c>
      <c r="BP401" t="str">
        <f>IF(G401&lt;&gt;"",IF(COUNTIF(BP$3:BP400,G401)&gt;0,"",G401),"")</f>
        <v/>
      </c>
      <c r="BQ401" t="str">
        <f>IF(H401&lt;&gt;"",IF(COUNTIF(BQ$3:BQ400,H401)&gt;0,"",H401),"")</f>
        <v/>
      </c>
    </row>
    <row r="402" spans="1:69" x14ac:dyDescent="0.2">
      <c r="A402" s="342" t="str">
        <f t="shared" si="114"/>
        <v/>
      </c>
      <c r="B402" s="345"/>
      <c r="C402" s="345"/>
      <c r="D402" s="345"/>
      <c r="E402" s="345"/>
      <c r="F402" s="345"/>
      <c r="G402" s="345"/>
      <c r="H402" s="345"/>
      <c r="I402" s="533"/>
      <c r="J402" s="516"/>
      <c r="K402" s="516"/>
      <c r="L402" s="531"/>
      <c r="M402" s="534"/>
      <c r="O402">
        <f t="shared" si="128"/>
        <v>400</v>
      </c>
      <c r="P402" s="375" t="str">
        <f t="shared" si="129"/>
        <v/>
      </c>
      <c r="Q402" s="375" t="str">
        <f t="shared" si="115"/>
        <v/>
      </c>
      <c r="R402" s="375" t="str">
        <f t="shared" si="116"/>
        <v/>
      </c>
      <c r="S402" s="375" t="str">
        <f t="shared" si="117"/>
        <v/>
      </c>
      <c r="T402" s="375" t="str">
        <f t="shared" si="118"/>
        <v/>
      </c>
      <c r="U402" s="375" t="str">
        <f t="shared" si="119"/>
        <v/>
      </c>
      <c r="V402" s="375" t="str">
        <f t="shared" si="120"/>
        <v/>
      </c>
      <c r="X402" t="str">
        <f>IF(AF402&lt;&gt;"",MAX(X$3:X401)+1,"")</f>
        <v/>
      </c>
      <c r="Y402" t="str">
        <f>IF(AG402&lt;&gt;"",MAX(Y$3:Y401)+1,"")</f>
        <v/>
      </c>
      <c r="Z402" t="str">
        <f>IF(AH402&lt;&gt;"",MAX(Z$3:Z401)+1,"")</f>
        <v/>
      </c>
      <c r="AA402" t="str">
        <f>IF(AI402&lt;&gt;"",MAX(AA$3:AA401)+1,"")</f>
        <v/>
      </c>
      <c r="AB402" t="str">
        <f>IF(AJ402&lt;&gt;"",MAX(AB$3:AB401)+1,"")</f>
        <v/>
      </c>
      <c r="AC402" t="str">
        <f>IF(AK402&lt;&gt;"",MAX(AC$3:AC401)+1,"")</f>
        <v/>
      </c>
      <c r="AD402" t="str">
        <f>IF(AL402&lt;&gt;"",MAX(AD$3:AD401)+1,"")</f>
        <v/>
      </c>
      <c r="AF402" t="str">
        <f>IF(B402="","",IF(COUNTIF(AF$3:$AI401,B402)=0,B402,""))</f>
        <v/>
      </c>
      <c r="AG402" t="str">
        <f>IF(C402&lt;&gt;"",IF(B402="","",IF($B402='Determinazione classe'!$D$55,IF(COUNTIF(AG$3:$AG401,$C402)=0,$C402,""),"")),"")</f>
        <v/>
      </c>
      <c r="AH402" t="str">
        <f>IF(D402&lt;&gt;"",IF(B402="","",IF(AND($B402='Determinazione classe'!$D$55,$C402='Determinazione classe'!$D$56),IF(COUNTIF(AH$3:AH401,$D402)=0,$D402,""),"")),"")</f>
        <v/>
      </c>
      <c r="AI402" t="str">
        <f>IF(E402&lt;&gt;"",IF(B402="","",IF(AND($B402='Determinazione classe'!$D$55,$C402='Determinazione classe'!$D$56,$D402='Determinazione classe'!$D$57),IF(COUNTIF(AI$3:AI401,$E402)=0,$E402,""),"")),"")</f>
        <v/>
      </c>
      <c r="AJ402" t="str">
        <f>IF(F402&lt;&gt;"",IF(B402="","",IF(AND($B402='Determinazione classe'!$D$55,$C402='Determinazione classe'!$D$56,$D402='Determinazione classe'!$D$57,$E402='Determinazione classe'!$D$58),IF(COUNTIF(AJ$3:AJ401,$F402)=0,$F402,""),"")),"")</f>
        <v/>
      </c>
      <c r="AK402" t="str">
        <f>IF(G402&lt;&gt;"",IF(B402="","",IF(AND($B402='Determinazione classe'!$D$55,$C402='Determinazione classe'!$D$56,$D402='Determinazione classe'!$D$57,$E402='Determinazione classe'!$D$58,$F402='Determinazione classe'!$D$59),IF(COUNTIF(AK$3:AK401,$G402)=0,$G402,""),"")),"")</f>
        <v/>
      </c>
      <c r="AL402" t="str">
        <f>IF(H402&lt;&gt;"",IF(B402="","",IF(AND($B402='Determinazione classe'!$D$55,$C402='Determinazione classe'!$D$56,$D402='Determinazione classe'!$D$57,$E402='Determinazione classe'!$D$58,$F402='Determinazione classe'!$D$59,$G402='Determinazione classe'!$D$60),IF(COUNTIF(AL$3:AL401,$H402)=0,$H402,""),"")),"")</f>
        <v/>
      </c>
      <c r="AR402">
        <f t="shared" si="130"/>
        <v>400</v>
      </c>
      <c r="AS402" s="375" t="str">
        <f t="shared" si="121"/>
        <v/>
      </c>
      <c r="AT402" s="375" t="str">
        <f t="shared" si="122"/>
        <v/>
      </c>
      <c r="AU402" s="375" t="str">
        <f t="shared" si="123"/>
        <v/>
      </c>
      <c r="AV402" s="375" t="str">
        <f t="shared" si="124"/>
        <v/>
      </c>
      <c r="AW402" s="375" t="str">
        <f t="shared" si="125"/>
        <v/>
      </c>
      <c r="AX402" s="375" t="str">
        <f t="shared" si="126"/>
        <v/>
      </c>
      <c r="AY402" s="375" t="str">
        <f t="shared" si="127"/>
        <v/>
      </c>
      <c r="BC402" t="str">
        <f>IF(BK402&lt;&gt;"",MAX(BC$3:BC401)+1,"")</f>
        <v/>
      </c>
      <c r="BD402" t="str">
        <f>IF(BL402&lt;&gt;"",MAX(BD$3:BD401)+1,"")</f>
        <v/>
      </c>
      <c r="BE402" t="str">
        <f>IF(BM402&lt;&gt;"",MAX(BE$3:BE401)+1,"")</f>
        <v/>
      </c>
      <c r="BF402" t="str">
        <f>IF(BN402&lt;&gt;"",MAX(BF$3:BF401)+1,"")</f>
        <v/>
      </c>
      <c r="BG402" t="str">
        <f>IF(BO402&lt;&gt;"",MAX(BG$3:BG401)+1,"")</f>
        <v/>
      </c>
      <c r="BH402" t="str">
        <f>IF(BP402&lt;&gt;"",MAX(BH$3:BH401)+1,"")</f>
        <v/>
      </c>
      <c r="BI402" t="str">
        <f>IF(BQ402&lt;&gt;"",MAX(BI$3:BI401)+1,"")</f>
        <v/>
      </c>
      <c r="BK402" t="str">
        <f>IF(B402&lt;&gt;"",IF(COUNTIF(BK$3:BK401,B402)&gt;0,"",B402),"")</f>
        <v/>
      </c>
      <c r="BL402" t="str">
        <f>IF(C402&lt;&gt;"",IF(COUNTIF(BL$3:BL401,C402)&gt;0,"",C402),"")</f>
        <v/>
      </c>
      <c r="BM402" t="str">
        <f>IF(D402&lt;&gt;"",IF(COUNTIF(BM$3:BM401,D402)&gt;0,"",D402),"")</f>
        <v/>
      </c>
      <c r="BN402" t="str">
        <f>IF(E402&lt;&gt;"",IF(COUNTIF(BN$3:BN401,E402)&gt;0,"",E402),"")</f>
        <v/>
      </c>
      <c r="BO402" t="str">
        <f>IF(F402&lt;&gt;"",IF(COUNTIF(BO$3:BO401,F402)&gt;0,"",F402),"")</f>
        <v/>
      </c>
      <c r="BP402" t="str">
        <f>IF(G402&lt;&gt;"",IF(COUNTIF(BP$3:BP401,G402)&gt;0,"",G402),"")</f>
        <v/>
      </c>
      <c r="BQ402" t="str">
        <f>IF(H402&lt;&gt;"",IF(COUNTIF(BQ$3:BQ401,H402)&gt;0,"",H402),"")</f>
        <v/>
      </c>
    </row>
    <row r="403" spans="1:69" x14ac:dyDescent="0.2">
      <c r="A403" s="342" t="str">
        <f t="shared" ref="A403:A466" si="131">CONCATENATE(B403,C403,D403,E403,F403,G403,H403)</f>
        <v/>
      </c>
      <c r="B403" s="345"/>
      <c r="C403" s="345"/>
      <c r="D403" s="345"/>
      <c r="E403" s="345"/>
      <c r="F403" s="345"/>
      <c r="G403" s="345"/>
      <c r="H403" s="345"/>
      <c r="I403" s="533"/>
      <c r="J403" s="516"/>
      <c r="K403" s="516"/>
      <c r="L403" s="531"/>
      <c r="M403" s="534"/>
      <c r="O403">
        <f t="shared" si="128"/>
        <v>401</v>
      </c>
      <c r="P403" s="375" t="str">
        <f t="shared" si="129"/>
        <v/>
      </c>
      <c r="Q403" s="375" t="str">
        <f t="shared" si="115"/>
        <v/>
      </c>
      <c r="R403" s="375" t="str">
        <f t="shared" si="116"/>
        <v/>
      </c>
      <c r="S403" s="375" t="str">
        <f t="shared" si="117"/>
        <v/>
      </c>
      <c r="T403" s="375" t="str">
        <f t="shared" si="118"/>
        <v/>
      </c>
      <c r="U403" s="375" t="str">
        <f t="shared" si="119"/>
        <v/>
      </c>
      <c r="V403" s="375" t="str">
        <f t="shared" si="120"/>
        <v/>
      </c>
      <c r="X403" t="str">
        <f>IF(AF403&lt;&gt;"",MAX(X$3:X402)+1,"")</f>
        <v/>
      </c>
      <c r="Y403" t="str">
        <f>IF(AG403&lt;&gt;"",MAX(Y$3:Y402)+1,"")</f>
        <v/>
      </c>
      <c r="Z403" t="str">
        <f>IF(AH403&lt;&gt;"",MAX(Z$3:Z402)+1,"")</f>
        <v/>
      </c>
      <c r="AA403" t="str">
        <f>IF(AI403&lt;&gt;"",MAX(AA$3:AA402)+1,"")</f>
        <v/>
      </c>
      <c r="AB403" t="str">
        <f>IF(AJ403&lt;&gt;"",MAX(AB$3:AB402)+1,"")</f>
        <v/>
      </c>
      <c r="AC403" t="str">
        <f>IF(AK403&lt;&gt;"",MAX(AC$3:AC402)+1,"")</f>
        <v/>
      </c>
      <c r="AD403" t="str">
        <f>IF(AL403&lt;&gt;"",MAX(AD$3:AD402)+1,"")</f>
        <v/>
      </c>
      <c r="AF403" t="str">
        <f>IF(B403="","",IF(COUNTIF(AF$3:$AI402,B403)=0,B403,""))</f>
        <v/>
      </c>
      <c r="AG403" t="str">
        <f>IF(C403&lt;&gt;"",IF(B403="","",IF($B403='Determinazione classe'!$D$55,IF(COUNTIF(AG$3:$AG402,$C403)=0,$C403,""),"")),"")</f>
        <v/>
      </c>
      <c r="AH403" t="str">
        <f>IF(D403&lt;&gt;"",IF(B403="","",IF(AND($B403='Determinazione classe'!$D$55,$C403='Determinazione classe'!$D$56),IF(COUNTIF(AH$3:AH402,$D403)=0,$D403,""),"")),"")</f>
        <v/>
      </c>
      <c r="AI403" t="str">
        <f>IF(E403&lt;&gt;"",IF(B403="","",IF(AND($B403='Determinazione classe'!$D$55,$C403='Determinazione classe'!$D$56,$D403='Determinazione classe'!$D$57),IF(COUNTIF(AI$3:AI402,$E403)=0,$E403,""),"")),"")</f>
        <v/>
      </c>
      <c r="AJ403" t="str">
        <f>IF(F403&lt;&gt;"",IF(B403="","",IF(AND($B403='Determinazione classe'!$D$55,$C403='Determinazione classe'!$D$56,$D403='Determinazione classe'!$D$57,$E403='Determinazione classe'!$D$58),IF(COUNTIF(AJ$3:AJ402,$F403)=0,$F403,""),"")),"")</f>
        <v/>
      </c>
      <c r="AK403" t="str">
        <f>IF(G403&lt;&gt;"",IF(B403="","",IF(AND($B403='Determinazione classe'!$D$55,$C403='Determinazione classe'!$D$56,$D403='Determinazione classe'!$D$57,$E403='Determinazione classe'!$D$58,$F403='Determinazione classe'!$D$59),IF(COUNTIF(AK$3:AK402,$G403)=0,$G403,""),"")),"")</f>
        <v/>
      </c>
      <c r="AL403" t="str">
        <f>IF(H403&lt;&gt;"",IF(B403="","",IF(AND($B403='Determinazione classe'!$D$55,$C403='Determinazione classe'!$D$56,$D403='Determinazione classe'!$D$57,$E403='Determinazione classe'!$D$58,$F403='Determinazione classe'!$D$59,$G403='Determinazione classe'!$D$60),IF(COUNTIF(AL$3:AL402,$H403)=0,$H403,""),"")),"")</f>
        <v/>
      </c>
      <c r="AR403">
        <f t="shared" si="130"/>
        <v>401</v>
      </c>
      <c r="AS403" s="375" t="str">
        <f t="shared" si="121"/>
        <v/>
      </c>
      <c r="AT403" s="375" t="str">
        <f t="shared" si="122"/>
        <v/>
      </c>
      <c r="AU403" s="375" t="str">
        <f t="shared" si="123"/>
        <v/>
      </c>
      <c r="AV403" s="375" t="str">
        <f t="shared" si="124"/>
        <v/>
      </c>
      <c r="AW403" s="375" t="str">
        <f t="shared" si="125"/>
        <v/>
      </c>
      <c r="AX403" s="375" t="str">
        <f t="shared" si="126"/>
        <v/>
      </c>
      <c r="AY403" s="375" t="str">
        <f t="shared" si="127"/>
        <v/>
      </c>
      <c r="BC403" t="str">
        <f>IF(BK403&lt;&gt;"",MAX(BC$3:BC402)+1,"")</f>
        <v/>
      </c>
      <c r="BD403" t="str">
        <f>IF(BL403&lt;&gt;"",MAX(BD$3:BD402)+1,"")</f>
        <v/>
      </c>
      <c r="BE403" t="str">
        <f>IF(BM403&lt;&gt;"",MAX(BE$3:BE402)+1,"")</f>
        <v/>
      </c>
      <c r="BF403" t="str">
        <f>IF(BN403&lt;&gt;"",MAX(BF$3:BF402)+1,"")</f>
        <v/>
      </c>
      <c r="BG403" t="str">
        <f>IF(BO403&lt;&gt;"",MAX(BG$3:BG402)+1,"")</f>
        <v/>
      </c>
      <c r="BH403" t="str">
        <f>IF(BP403&lt;&gt;"",MAX(BH$3:BH402)+1,"")</f>
        <v/>
      </c>
      <c r="BI403" t="str">
        <f>IF(BQ403&lt;&gt;"",MAX(BI$3:BI402)+1,"")</f>
        <v/>
      </c>
      <c r="BK403" t="str">
        <f>IF(B403&lt;&gt;"",IF(COUNTIF(BK$3:BK402,B403)&gt;0,"",B403),"")</f>
        <v/>
      </c>
      <c r="BL403" t="str">
        <f>IF(C403&lt;&gt;"",IF(COUNTIF(BL$3:BL402,C403)&gt;0,"",C403),"")</f>
        <v/>
      </c>
      <c r="BM403" t="str">
        <f>IF(D403&lt;&gt;"",IF(COUNTIF(BM$3:BM402,D403)&gt;0,"",D403),"")</f>
        <v/>
      </c>
      <c r="BN403" t="str">
        <f>IF(E403&lt;&gt;"",IF(COUNTIF(BN$3:BN402,E403)&gt;0,"",E403),"")</f>
        <v/>
      </c>
      <c r="BO403" t="str">
        <f>IF(F403&lt;&gt;"",IF(COUNTIF(BO$3:BO402,F403)&gt;0,"",F403),"")</f>
        <v/>
      </c>
      <c r="BP403" t="str">
        <f>IF(G403&lt;&gt;"",IF(COUNTIF(BP$3:BP402,G403)&gt;0,"",G403),"")</f>
        <v/>
      </c>
      <c r="BQ403" t="str">
        <f>IF(H403&lt;&gt;"",IF(COUNTIF(BQ$3:BQ402,H403)&gt;0,"",H403),"")</f>
        <v/>
      </c>
    </row>
    <row r="404" spans="1:69" x14ac:dyDescent="0.2">
      <c r="A404" s="342" t="str">
        <f t="shared" si="131"/>
        <v/>
      </c>
      <c r="B404" s="345"/>
      <c r="C404" s="345"/>
      <c r="D404" s="345"/>
      <c r="E404" s="345"/>
      <c r="F404" s="345"/>
      <c r="G404" s="345"/>
      <c r="H404" s="345"/>
      <c r="I404" s="533"/>
      <c r="J404" s="516"/>
      <c r="K404" s="516"/>
      <c r="L404" s="531"/>
      <c r="M404" s="534"/>
      <c r="O404">
        <f t="shared" si="128"/>
        <v>402</v>
      </c>
      <c r="P404" s="375" t="str">
        <f t="shared" si="129"/>
        <v/>
      </c>
      <c r="Q404" s="375" t="str">
        <f t="shared" si="115"/>
        <v/>
      </c>
      <c r="R404" s="375" t="str">
        <f t="shared" si="116"/>
        <v/>
      </c>
      <c r="S404" s="375" t="str">
        <f t="shared" si="117"/>
        <v/>
      </c>
      <c r="T404" s="375" t="str">
        <f t="shared" si="118"/>
        <v/>
      </c>
      <c r="U404" s="375" t="str">
        <f t="shared" si="119"/>
        <v/>
      </c>
      <c r="V404" s="375" t="str">
        <f t="shared" si="120"/>
        <v/>
      </c>
      <c r="X404" t="str">
        <f>IF(AF404&lt;&gt;"",MAX(X$3:X403)+1,"")</f>
        <v/>
      </c>
      <c r="Y404" t="str">
        <f>IF(AG404&lt;&gt;"",MAX(Y$3:Y403)+1,"")</f>
        <v/>
      </c>
      <c r="Z404" t="str">
        <f>IF(AH404&lt;&gt;"",MAX(Z$3:Z403)+1,"")</f>
        <v/>
      </c>
      <c r="AA404" t="str">
        <f>IF(AI404&lt;&gt;"",MAX(AA$3:AA403)+1,"")</f>
        <v/>
      </c>
      <c r="AB404" t="str">
        <f>IF(AJ404&lt;&gt;"",MAX(AB$3:AB403)+1,"")</f>
        <v/>
      </c>
      <c r="AC404" t="str">
        <f>IF(AK404&lt;&gt;"",MAX(AC$3:AC403)+1,"")</f>
        <v/>
      </c>
      <c r="AD404" t="str">
        <f>IF(AL404&lt;&gt;"",MAX(AD$3:AD403)+1,"")</f>
        <v/>
      </c>
      <c r="AF404" t="str">
        <f>IF(B404="","",IF(COUNTIF(AF$3:$AI403,B404)=0,B404,""))</f>
        <v/>
      </c>
      <c r="AG404" t="str">
        <f>IF(C404&lt;&gt;"",IF(B404="","",IF($B404='Determinazione classe'!$D$55,IF(COUNTIF(AG$3:$AG403,$C404)=0,$C404,""),"")),"")</f>
        <v/>
      </c>
      <c r="AH404" t="str">
        <f>IF(D404&lt;&gt;"",IF(B404="","",IF(AND($B404='Determinazione classe'!$D$55,$C404='Determinazione classe'!$D$56),IF(COUNTIF(AH$3:AH403,$D404)=0,$D404,""),"")),"")</f>
        <v/>
      </c>
      <c r="AI404" t="str">
        <f>IF(E404&lt;&gt;"",IF(B404="","",IF(AND($B404='Determinazione classe'!$D$55,$C404='Determinazione classe'!$D$56,$D404='Determinazione classe'!$D$57),IF(COUNTIF(AI$3:AI403,$E404)=0,$E404,""),"")),"")</f>
        <v/>
      </c>
      <c r="AJ404" t="str">
        <f>IF(F404&lt;&gt;"",IF(B404="","",IF(AND($B404='Determinazione classe'!$D$55,$C404='Determinazione classe'!$D$56,$D404='Determinazione classe'!$D$57,$E404='Determinazione classe'!$D$58),IF(COUNTIF(AJ$3:AJ403,$F404)=0,$F404,""),"")),"")</f>
        <v/>
      </c>
      <c r="AK404" t="str">
        <f>IF(G404&lt;&gt;"",IF(B404="","",IF(AND($B404='Determinazione classe'!$D$55,$C404='Determinazione classe'!$D$56,$D404='Determinazione classe'!$D$57,$E404='Determinazione classe'!$D$58,$F404='Determinazione classe'!$D$59),IF(COUNTIF(AK$3:AK403,$G404)=0,$G404,""),"")),"")</f>
        <v/>
      </c>
      <c r="AL404" t="str">
        <f>IF(H404&lt;&gt;"",IF(B404="","",IF(AND($B404='Determinazione classe'!$D$55,$C404='Determinazione classe'!$D$56,$D404='Determinazione classe'!$D$57,$E404='Determinazione classe'!$D$58,$F404='Determinazione classe'!$D$59,$G404='Determinazione classe'!$D$60),IF(COUNTIF(AL$3:AL403,$H404)=0,$H404,""),"")),"")</f>
        <v/>
      </c>
      <c r="AR404">
        <f t="shared" si="130"/>
        <v>402</v>
      </c>
      <c r="AS404" s="375" t="str">
        <f t="shared" si="121"/>
        <v/>
      </c>
      <c r="AT404" s="375" t="str">
        <f t="shared" si="122"/>
        <v/>
      </c>
      <c r="AU404" s="375" t="str">
        <f t="shared" si="123"/>
        <v/>
      </c>
      <c r="AV404" s="375" t="str">
        <f t="shared" si="124"/>
        <v/>
      </c>
      <c r="AW404" s="375" t="str">
        <f t="shared" si="125"/>
        <v/>
      </c>
      <c r="AX404" s="375" t="str">
        <f t="shared" si="126"/>
        <v/>
      </c>
      <c r="AY404" s="375" t="str">
        <f t="shared" si="127"/>
        <v/>
      </c>
      <c r="BC404" t="str">
        <f>IF(BK404&lt;&gt;"",MAX(BC$3:BC403)+1,"")</f>
        <v/>
      </c>
      <c r="BD404" t="str">
        <f>IF(BL404&lt;&gt;"",MAX(BD$3:BD403)+1,"")</f>
        <v/>
      </c>
      <c r="BE404" t="str">
        <f>IF(BM404&lt;&gt;"",MAX(BE$3:BE403)+1,"")</f>
        <v/>
      </c>
      <c r="BF404" t="str">
        <f>IF(BN404&lt;&gt;"",MAX(BF$3:BF403)+1,"")</f>
        <v/>
      </c>
      <c r="BG404" t="str">
        <f>IF(BO404&lt;&gt;"",MAX(BG$3:BG403)+1,"")</f>
        <v/>
      </c>
      <c r="BH404" t="str">
        <f>IF(BP404&lt;&gt;"",MAX(BH$3:BH403)+1,"")</f>
        <v/>
      </c>
      <c r="BI404" t="str">
        <f>IF(BQ404&lt;&gt;"",MAX(BI$3:BI403)+1,"")</f>
        <v/>
      </c>
      <c r="BK404" t="str">
        <f>IF(B404&lt;&gt;"",IF(COUNTIF(BK$3:BK403,B404)&gt;0,"",B404),"")</f>
        <v/>
      </c>
      <c r="BL404" t="str">
        <f>IF(C404&lt;&gt;"",IF(COUNTIF(BL$3:BL403,C404)&gt;0,"",C404),"")</f>
        <v/>
      </c>
      <c r="BM404" t="str">
        <f>IF(D404&lt;&gt;"",IF(COUNTIF(BM$3:BM403,D404)&gt;0,"",D404),"")</f>
        <v/>
      </c>
      <c r="BN404" t="str">
        <f>IF(E404&lt;&gt;"",IF(COUNTIF(BN$3:BN403,E404)&gt;0,"",E404),"")</f>
        <v/>
      </c>
      <c r="BO404" t="str">
        <f>IF(F404&lt;&gt;"",IF(COUNTIF(BO$3:BO403,F404)&gt;0,"",F404),"")</f>
        <v/>
      </c>
      <c r="BP404" t="str">
        <f>IF(G404&lt;&gt;"",IF(COUNTIF(BP$3:BP403,G404)&gt;0,"",G404),"")</f>
        <v/>
      </c>
      <c r="BQ404" t="str">
        <f>IF(H404&lt;&gt;"",IF(COUNTIF(BQ$3:BQ403,H404)&gt;0,"",H404),"")</f>
        <v/>
      </c>
    </row>
    <row r="405" spans="1:69" x14ac:dyDescent="0.2">
      <c r="A405" s="342" t="str">
        <f t="shared" si="131"/>
        <v/>
      </c>
      <c r="B405" s="345"/>
      <c r="C405" s="345"/>
      <c r="D405" s="345"/>
      <c r="E405" s="345"/>
      <c r="F405" s="345"/>
      <c r="G405" s="345"/>
      <c r="H405" s="345"/>
      <c r="I405" s="533"/>
      <c r="J405" s="516"/>
      <c r="K405" s="516"/>
      <c r="L405" s="531"/>
      <c r="M405" s="534"/>
      <c r="O405">
        <f t="shared" si="128"/>
        <v>403</v>
      </c>
      <c r="P405" s="375" t="str">
        <f t="shared" si="129"/>
        <v/>
      </c>
      <c r="Q405" s="375" t="str">
        <f t="shared" si="115"/>
        <v/>
      </c>
      <c r="R405" s="375" t="str">
        <f t="shared" si="116"/>
        <v/>
      </c>
      <c r="S405" s="375" t="str">
        <f t="shared" si="117"/>
        <v/>
      </c>
      <c r="T405" s="375" t="str">
        <f t="shared" si="118"/>
        <v/>
      </c>
      <c r="U405" s="375" t="str">
        <f t="shared" si="119"/>
        <v/>
      </c>
      <c r="V405" s="375" t="str">
        <f t="shared" si="120"/>
        <v/>
      </c>
      <c r="X405" t="str">
        <f>IF(AF405&lt;&gt;"",MAX(X$3:X404)+1,"")</f>
        <v/>
      </c>
      <c r="Y405" t="str">
        <f>IF(AG405&lt;&gt;"",MAX(Y$3:Y404)+1,"")</f>
        <v/>
      </c>
      <c r="Z405" t="str">
        <f>IF(AH405&lt;&gt;"",MAX(Z$3:Z404)+1,"")</f>
        <v/>
      </c>
      <c r="AA405" t="str">
        <f>IF(AI405&lt;&gt;"",MAX(AA$3:AA404)+1,"")</f>
        <v/>
      </c>
      <c r="AB405" t="str">
        <f>IF(AJ405&lt;&gt;"",MAX(AB$3:AB404)+1,"")</f>
        <v/>
      </c>
      <c r="AC405" t="str">
        <f>IF(AK405&lt;&gt;"",MAX(AC$3:AC404)+1,"")</f>
        <v/>
      </c>
      <c r="AD405" t="str">
        <f>IF(AL405&lt;&gt;"",MAX(AD$3:AD404)+1,"")</f>
        <v/>
      </c>
      <c r="AF405" t="str">
        <f>IF(B405="","",IF(COUNTIF(AF$3:$AI404,B405)=0,B405,""))</f>
        <v/>
      </c>
      <c r="AG405" t="str">
        <f>IF(C405&lt;&gt;"",IF(B405="","",IF($B405='Determinazione classe'!$D$55,IF(COUNTIF(AG$3:$AG404,$C405)=0,$C405,""),"")),"")</f>
        <v/>
      </c>
      <c r="AH405" t="str">
        <f>IF(D405&lt;&gt;"",IF(B405="","",IF(AND($B405='Determinazione classe'!$D$55,$C405='Determinazione classe'!$D$56),IF(COUNTIF(AH$3:AH404,$D405)=0,$D405,""),"")),"")</f>
        <v/>
      </c>
      <c r="AI405" t="str">
        <f>IF(E405&lt;&gt;"",IF(B405="","",IF(AND($B405='Determinazione classe'!$D$55,$C405='Determinazione classe'!$D$56,$D405='Determinazione classe'!$D$57),IF(COUNTIF(AI$3:AI404,$E405)=0,$E405,""),"")),"")</f>
        <v/>
      </c>
      <c r="AJ405" t="str">
        <f>IF(F405&lt;&gt;"",IF(B405="","",IF(AND($B405='Determinazione classe'!$D$55,$C405='Determinazione classe'!$D$56,$D405='Determinazione classe'!$D$57,$E405='Determinazione classe'!$D$58),IF(COUNTIF(AJ$3:AJ404,$F405)=0,$F405,""),"")),"")</f>
        <v/>
      </c>
      <c r="AK405" t="str">
        <f>IF(G405&lt;&gt;"",IF(B405="","",IF(AND($B405='Determinazione classe'!$D$55,$C405='Determinazione classe'!$D$56,$D405='Determinazione classe'!$D$57,$E405='Determinazione classe'!$D$58,$F405='Determinazione classe'!$D$59),IF(COUNTIF(AK$3:AK404,$G405)=0,$G405,""),"")),"")</f>
        <v/>
      </c>
      <c r="AL405" t="str">
        <f>IF(H405&lt;&gt;"",IF(B405="","",IF(AND($B405='Determinazione classe'!$D$55,$C405='Determinazione classe'!$D$56,$D405='Determinazione classe'!$D$57,$E405='Determinazione classe'!$D$58,$F405='Determinazione classe'!$D$59,$G405='Determinazione classe'!$D$60),IF(COUNTIF(AL$3:AL404,$H405)=0,$H405,""),"")),"")</f>
        <v/>
      </c>
      <c r="AR405">
        <f t="shared" si="130"/>
        <v>403</v>
      </c>
      <c r="AS405" s="375" t="str">
        <f t="shared" si="121"/>
        <v/>
      </c>
      <c r="AT405" s="375" t="str">
        <f t="shared" si="122"/>
        <v/>
      </c>
      <c r="AU405" s="375" t="str">
        <f t="shared" si="123"/>
        <v/>
      </c>
      <c r="AV405" s="375" t="str">
        <f t="shared" si="124"/>
        <v/>
      </c>
      <c r="AW405" s="375" t="str">
        <f t="shared" si="125"/>
        <v/>
      </c>
      <c r="AX405" s="375" t="str">
        <f t="shared" si="126"/>
        <v/>
      </c>
      <c r="AY405" s="375" t="str">
        <f t="shared" si="127"/>
        <v/>
      </c>
      <c r="BC405" t="str">
        <f>IF(BK405&lt;&gt;"",MAX(BC$3:BC404)+1,"")</f>
        <v/>
      </c>
      <c r="BD405" t="str">
        <f>IF(BL405&lt;&gt;"",MAX(BD$3:BD404)+1,"")</f>
        <v/>
      </c>
      <c r="BE405" t="str">
        <f>IF(BM405&lt;&gt;"",MAX(BE$3:BE404)+1,"")</f>
        <v/>
      </c>
      <c r="BF405" t="str">
        <f>IF(BN405&lt;&gt;"",MAX(BF$3:BF404)+1,"")</f>
        <v/>
      </c>
      <c r="BG405" t="str">
        <f>IF(BO405&lt;&gt;"",MAX(BG$3:BG404)+1,"")</f>
        <v/>
      </c>
      <c r="BH405" t="str">
        <f>IF(BP405&lt;&gt;"",MAX(BH$3:BH404)+1,"")</f>
        <v/>
      </c>
      <c r="BI405" t="str">
        <f>IF(BQ405&lt;&gt;"",MAX(BI$3:BI404)+1,"")</f>
        <v/>
      </c>
      <c r="BK405" t="str">
        <f>IF(B405&lt;&gt;"",IF(COUNTIF(BK$3:BK404,B405)&gt;0,"",B405),"")</f>
        <v/>
      </c>
      <c r="BL405" t="str">
        <f>IF(C405&lt;&gt;"",IF(COUNTIF(BL$3:BL404,C405)&gt;0,"",C405),"")</f>
        <v/>
      </c>
      <c r="BM405" t="str">
        <f>IF(D405&lt;&gt;"",IF(COUNTIF(BM$3:BM404,D405)&gt;0,"",D405),"")</f>
        <v/>
      </c>
      <c r="BN405" t="str">
        <f>IF(E405&lt;&gt;"",IF(COUNTIF(BN$3:BN404,E405)&gt;0,"",E405),"")</f>
        <v/>
      </c>
      <c r="BO405" t="str">
        <f>IF(F405&lt;&gt;"",IF(COUNTIF(BO$3:BO404,F405)&gt;0,"",F405),"")</f>
        <v/>
      </c>
      <c r="BP405" t="str">
        <f>IF(G405&lt;&gt;"",IF(COUNTIF(BP$3:BP404,G405)&gt;0,"",G405),"")</f>
        <v/>
      </c>
      <c r="BQ405" t="str">
        <f>IF(H405&lt;&gt;"",IF(COUNTIF(BQ$3:BQ404,H405)&gt;0,"",H405),"")</f>
        <v/>
      </c>
    </row>
    <row r="406" spans="1:69" x14ac:dyDescent="0.2">
      <c r="A406" s="342" t="str">
        <f t="shared" si="131"/>
        <v/>
      </c>
      <c r="B406" s="345"/>
      <c r="C406" s="345"/>
      <c r="D406" s="345"/>
      <c r="E406" s="345"/>
      <c r="F406" s="345"/>
      <c r="G406" s="345"/>
      <c r="H406" s="345"/>
      <c r="I406" s="533"/>
      <c r="J406" s="516"/>
      <c r="K406" s="516"/>
      <c r="L406" s="531"/>
      <c r="M406" s="534"/>
      <c r="O406">
        <f t="shared" si="128"/>
        <v>404</v>
      </c>
      <c r="P406" s="375" t="str">
        <f t="shared" si="129"/>
        <v/>
      </c>
      <c r="Q406" s="375" t="str">
        <f t="shared" si="115"/>
        <v/>
      </c>
      <c r="R406" s="375" t="str">
        <f t="shared" si="116"/>
        <v/>
      </c>
      <c r="S406" s="375" t="str">
        <f t="shared" si="117"/>
        <v/>
      </c>
      <c r="T406" s="375" t="str">
        <f t="shared" si="118"/>
        <v/>
      </c>
      <c r="U406" s="375" t="str">
        <f t="shared" si="119"/>
        <v/>
      </c>
      <c r="V406" s="375" t="str">
        <f t="shared" si="120"/>
        <v/>
      </c>
      <c r="X406" t="str">
        <f>IF(AF406&lt;&gt;"",MAX(X$3:X405)+1,"")</f>
        <v/>
      </c>
      <c r="Y406" t="str">
        <f>IF(AG406&lt;&gt;"",MAX(Y$3:Y405)+1,"")</f>
        <v/>
      </c>
      <c r="Z406" t="str">
        <f>IF(AH406&lt;&gt;"",MAX(Z$3:Z405)+1,"")</f>
        <v/>
      </c>
      <c r="AA406" t="str">
        <f>IF(AI406&lt;&gt;"",MAX(AA$3:AA405)+1,"")</f>
        <v/>
      </c>
      <c r="AB406" t="str">
        <f>IF(AJ406&lt;&gt;"",MAX(AB$3:AB405)+1,"")</f>
        <v/>
      </c>
      <c r="AC406" t="str">
        <f>IF(AK406&lt;&gt;"",MAX(AC$3:AC405)+1,"")</f>
        <v/>
      </c>
      <c r="AD406" t="str">
        <f>IF(AL406&lt;&gt;"",MAX(AD$3:AD405)+1,"")</f>
        <v/>
      </c>
      <c r="AF406" t="str">
        <f>IF(B406="","",IF(COUNTIF(AF$3:$AI405,B406)=0,B406,""))</f>
        <v/>
      </c>
      <c r="AG406" t="str">
        <f>IF(C406&lt;&gt;"",IF(B406="","",IF($B406='Determinazione classe'!$D$55,IF(COUNTIF(AG$3:$AG405,$C406)=0,$C406,""),"")),"")</f>
        <v/>
      </c>
      <c r="AH406" t="str">
        <f>IF(D406&lt;&gt;"",IF(B406="","",IF(AND($B406='Determinazione classe'!$D$55,$C406='Determinazione classe'!$D$56),IF(COUNTIF(AH$3:AH405,$D406)=0,$D406,""),"")),"")</f>
        <v/>
      </c>
      <c r="AI406" t="str">
        <f>IF(E406&lt;&gt;"",IF(B406="","",IF(AND($B406='Determinazione classe'!$D$55,$C406='Determinazione classe'!$D$56,$D406='Determinazione classe'!$D$57),IF(COUNTIF(AI$3:AI405,$E406)=0,$E406,""),"")),"")</f>
        <v/>
      </c>
      <c r="AJ406" t="str">
        <f>IF(F406&lt;&gt;"",IF(B406="","",IF(AND($B406='Determinazione classe'!$D$55,$C406='Determinazione classe'!$D$56,$D406='Determinazione classe'!$D$57,$E406='Determinazione classe'!$D$58),IF(COUNTIF(AJ$3:AJ405,$F406)=0,$F406,""),"")),"")</f>
        <v/>
      </c>
      <c r="AK406" t="str">
        <f>IF(G406&lt;&gt;"",IF(B406="","",IF(AND($B406='Determinazione classe'!$D$55,$C406='Determinazione classe'!$D$56,$D406='Determinazione classe'!$D$57,$E406='Determinazione classe'!$D$58,$F406='Determinazione classe'!$D$59),IF(COUNTIF(AK$3:AK405,$G406)=0,$G406,""),"")),"")</f>
        <v/>
      </c>
      <c r="AL406" t="str">
        <f>IF(H406&lt;&gt;"",IF(B406="","",IF(AND($B406='Determinazione classe'!$D$55,$C406='Determinazione classe'!$D$56,$D406='Determinazione classe'!$D$57,$E406='Determinazione classe'!$D$58,$F406='Determinazione classe'!$D$59,$G406='Determinazione classe'!$D$60),IF(COUNTIF(AL$3:AL405,$H406)=0,$H406,""),"")),"")</f>
        <v/>
      </c>
      <c r="AR406">
        <f t="shared" si="130"/>
        <v>404</v>
      </c>
      <c r="AS406" s="375" t="str">
        <f t="shared" si="121"/>
        <v/>
      </c>
      <c r="AT406" s="375" t="str">
        <f t="shared" si="122"/>
        <v/>
      </c>
      <c r="AU406" s="375" t="str">
        <f t="shared" si="123"/>
        <v/>
      </c>
      <c r="AV406" s="375" t="str">
        <f t="shared" si="124"/>
        <v/>
      </c>
      <c r="AW406" s="375" t="str">
        <f t="shared" si="125"/>
        <v/>
      </c>
      <c r="AX406" s="375" t="str">
        <f t="shared" si="126"/>
        <v/>
      </c>
      <c r="AY406" s="375" t="str">
        <f t="shared" si="127"/>
        <v/>
      </c>
      <c r="BC406" t="str">
        <f>IF(BK406&lt;&gt;"",MAX(BC$3:BC405)+1,"")</f>
        <v/>
      </c>
      <c r="BD406" t="str">
        <f>IF(BL406&lt;&gt;"",MAX(BD$3:BD405)+1,"")</f>
        <v/>
      </c>
      <c r="BE406" t="str">
        <f>IF(BM406&lt;&gt;"",MAX(BE$3:BE405)+1,"")</f>
        <v/>
      </c>
      <c r="BF406" t="str">
        <f>IF(BN406&lt;&gt;"",MAX(BF$3:BF405)+1,"")</f>
        <v/>
      </c>
      <c r="BG406" t="str">
        <f>IF(BO406&lt;&gt;"",MAX(BG$3:BG405)+1,"")</f>
        <v/>
      </c>
      <c r="BH406" t="str">
        <f>IF(BP406&lt;&gt;"",MAX(BH$3:BH405)+1,"")</f>
        <v/>
      </c>
      <c r="BI406" t="str">
        <f>IF(BQ406&lt;&gt;"",MAX(BI$3:BI405)+1,"")</f>
        <v/>
      </c>
      <c r="BK406" t="str">
        <f>IF(B406&lt;&gt;"",IF(COUNTIF(BK$3:BK405,B406)&gt;0,"",B406),"")</f>
        <v/>
      </c>
      <c r="BL406" t="str">
        <f>IF(C406&lt;&gt;"",IF(COUNTIF(BL$3:BL405,C406)&gt;0,"",C406),"")</f>
        <v/>
      </c>
      <c r="BM406" t="str">
        <f>IF(D406&lt;&gt;"",IF(COUNTIF(BM$3:BM405,D406)&gt;0,"",D406),"")</f>
        <v/>
      </c>
      <c r="BN406" t="str">
        <f>IF(E406&lt;&gt;"",IF(COUNTIF(BN$3:BN405,E406)&gt;0,"",E406),"")</f>
        <v/>
      </c>
      <c r="BO406" t="str">
        <f>IF(F406&lt;&gt;"",IF(COUNTIF(BO$3:BO405,F406)&gt;0,"",F406),"")</f>
        <v/>
      </c>
      <c r="BP406" t="str">
        <f>IF(G406&lt;&gt;"",IF(COUNTIF(BP$3:BP405,G406)&gt;0,"",G406),"")</f>
        <v/>
      </c>
      <c r="BQ406" t="str">
        <f>IF(H406&lt;&gt;"",IF(COUNTIF(BQ$3:BQ405,H406)&gt;0,"",H406),"")</f>
        <v/>
      </c>
    </row>
    <row r="407" spans="1:69" x14ac:dyDescent="0.2">
      <c r="A407" s="342" t="str">
        <f t="shared" si="131"/>
        <v/>
      </c>
      <c r="B407" s="345"/>
      <c r="C407" s="345"/>
      <c r="D407" s="345"/>
      <c r="E407" s="345"/>
      <c r="F407" s="345"/>
      <c r="G407" s="345"/>
      <c r="H407" s="345"/>
      <c r="I407" s="533"/>
      <c r="J407" s="516"/>
      <c r="K407" s="516"/>
      <c r="L407" s="531"/>
      <c r="M407" s="534"/>
      <c r="O407">
        <f t="shared" si="128"/>
        <v>405</v>
      </c>
      <c r="P407" s="375" t="str">
        <f t="shared" si="129"/>
        <v/>
      </c>
      <c r="Q407" s="375" t="str">
        <f t="shared" si="115"/>
        <v/>
      </c>
      <c r="R407" s="375" t="str">
        <f t="shared" si="116"/>
        <v/>
      </c>
      <c r="S407" s="375" t="str">
        <f t="shared" si="117"/>
        <v/>
      </c>
      <c r="T407" s="375" t="str">
        <f t="shared" si="118"/>
        <v/>
      </c>
      <c r="U407" s="375" t="str">
        <f t="shared" si="119"/>
        <v/>
      </c>
      <c r="V407" s="375" t="str">
        <f t="shared" si="120"/>
        <v/>
      </c>
      <c r="X407" t="str">
        <f>IF(AF407&lt;&gt;"",MAX(X$3:X406)+1,"")</f>
        <v/>
      </c>
      <c r="Y407" t="str">
        <f>IF(AG407&lt;&gt;"",MAX(Y$3:Y406)+1,"")</f>
        <v/>
      </c>
      <c r="Z407" t="str">
        <f>IF(AH407&lt;&gt;"",MAX(Z$3:Z406)+1,"")</f>
        <v/>
      </c>
      <c r="AA407" t="str">
        <f>IF(AI407&lt;&gt;"",MAX(AA$3:AA406)+1,"")</f>
        <v/>
      </c>
      <c r="AB407" t="str">
        <f>IF(AJ407&lt;&gt;"",MAX(AB$3:AB406)+1,"")</f>
        <v/>
      </c>
      <c r="AC407" t="str">
        <f>IF(AK407&lt;&gt;"",MAX(AC$3:AC406)+1,"")</f>
        <v/>
      </c>
      <c r="AD407" t="str">
        <f>IF(AL407&lt;&gt;"",MAX(AD$3:AD406)+1,"")</f>
        <v/>
      </c>
      <c r="AF407" t="str">
        <f>IF(B407="","",IF(COUNTIF(AF$3:$AI406,B407)=0,B407,""))</f>
        <v/>
      </c>
      <c r="AG407" t="str">
        <f>IF(C407&lt;&gt;"",IF(B407="","",IF($B407='Determinazione classe'!$D$55,IF(COUNTIF(AG$3:$AG406,$C407)=0,$C407,""),"")),"")</f>
        <v/>
      </c>
      <c r="AH407" t="str">
        <f>IF(D407&lt;&gt;"",IF(B407="","",IF(AND($B407='Determinazione classe'!$D$55,$C407='Determinazione classe'!$D$56),IF(COUNTIF(AH$3:AH406,$D407)=0,$D407,""),"")),"")</f>
        <v/>
      </c>
      <c r="AI407" t="str">
        <f>IF(E407&lt;&gt;"",IF(B407="","",IF(AND($B407='Determinazione classe'!$D$55,$C407='Determinazione classe'!$D$56,$D407='Determinazione classe'!$D$57),IF(COUNTIF(AI$3:AI406,$E407)=0,$E407,""),"")),"")</f>
        <v/>
      </c>
      <c r="AJ407" t="str">
        <f>IF(F407&lt;&gt;"",IF(B407="","",IF(AND($B407='Determinazione classe'!$D$55,$C407='Determinazione classe'!$D$56,$D407='Determinazione classe'!$D$57,$E407='Determinazione classe'!$D$58),IF(COUNTIF(AJ$3:AJ406,$F407)=0,$F407,""),"")),"")</f>
        <v/>
      </c>
      <c r="AK407" t="str">
        <f>IF(G407&lt;&gt;"",IF(B407="","",IF(AND($B407='Determinazione classe'!$D$55,$C407='Determinazione classe'!$D$56,$D407='Determinazione classe'!$D$57,$E407='Determinazione classe'!$D$58,$F407='Determinazione classe'!$D$59),IF(COUNTIF(AK$3:AK406,$G407)=0,$G407,""),"")),"")</f>
        <v/>
      </c>
      <c r="AL407" t="str">
        <f>IF(H407&lt;&gt;"",IF(B407="","",IF(AND($B407='Determinazione classe'!$D$55,$C407='Determinazione classe'!$D$56,$D407='Determinazione classe'!$D$57,$E407='Determinazione classe'!$D$58,$F407='Determinazione classe'!$D$59,$G407='Determinazione classe'!$D$60),IF(COUNTIF(AL$3:AL406,$H407)=0,$H407,""),"")),"")</f>
        <v/>
      </c>
      <c r="AR407">
        <f t="shared" si="130"/>
        <v>405</v>
      </c>
      <c r="AS407" s="375" t="str">
        <f t="shared" si="121"/>
        <v/>
      </c>
      <c r="AT407" s="375" t="str">
        <f t="shared" si="122"/>
        <v/>
      </c>
      <c r="AU407" s="375" t="str">
        <f t="shared" si="123"/>
        <v/>
      </c>
      <c r="AV407" s="375" t="str">
        <f t="shared" si="124"/>
        <v/>
      </c>
      <c r="AW407" s="375" t="str">
        <f t="shared" si="125"/>
        <v/>
      </c>
      <c r="AX407" s="375" t="str">
        <f t="shared" si="126"/>
        <v/>
      </c>
      <c r="AY407" s="375" t="str">
        <f t="shared" si="127"/>
        <v/>
      </c>
      <c r="BC407" t="str">
        <f>IF(BK407&lt;&gt;"",MAX(BC$3:BC406)+1,"")</f>
        <v/>
      </c>
      <c r="BD407" t="str">
        <f>IF(BL407&lt;&gt;"",MAX(BD$3:BD406)+1,"")</f>
        <v/>
      </c>
      <c r="BE407" t="str">
        <f>IF(BM407&lt;&gt;"",MAX(BE$3:BE406)+1,"")</f>
        <v/>
      </c>
      <c r="BF407" t="str">
        <f>IF(BN407&lt;&gt;"",MAX(BF$3:BF406)+1,"")</f>
        <v/>
      </c>
      <c r="BG407" t="str">
        <f>IF(BO407&lt;&gt;"",MAX(BG$3:BG406)+1,"")</f>
        <v/>
      </c>
      <c r="BH407" t="str">
        <f>IF(BP407&lt;&gt;"",MAX(BH$3:BH406)+1,"")</f>
        <v/>
      </c>
      <c r="BI407" t="str">
        <f>IF(BQ407&lt;&gt;"",MAX(BI$3:BI406)+1,"")</f>
        <v/>
      </c>
      <c r="BK407" t="str">
        <f>IF(B407&lt;&gt;"",IF(COUNTIF(BK$3:BK406,B407)&gt;0,"",B407),"")</f>
        <v/>
      </c>
      <c r="BL407" t="str">
        <f>IF(C407&lt;&gt;"",IF(COUNTIF(BL$3:BL406,C407)&gt;0,"",C407),"")</f>
        <v/>
      </c>
      <c r="BM407" t="str">
        <f>IF(D407&lt;&gt;"",IF(COUNTIF(BM$3:BM406,D407)&gt;0,"",D407),"")</f>
        <v/>
      </c>
      <c r="BN407" t="str">
        <f>IF(E407&lt;&gt;"",IF(COUNTIF(BN$3:BN406,E407)&gt;0,"",E407),"")</f>
        <v/>
      </c>
      <c r="BO407" t="str">
        <f>IF(F407&lt;&gt;"",IF(COUNTIF(BO$3:BO406,F407)&gt;0,"",F407),"")</f>
        <v/>
      </c>
      <c r="BP407" t="str">
        <f>IF(G407&lt;&gt;"",IF(COUNTIF(BP$3:BP406,G407)&gt;0,"",G407),"")</f>
        <v/>
      </c>
      <c r="BQ407" t="str">
        <f>IF(H407&lt;&gt;"",IF(COUNTIF(BQ$3:BQ406,H407)&gt;0,"",H407),"")</f>
        <v/>
      </c>
    </row>
    <row r="408" spans="1:69" x14ac:dyDescent="0.2">
      <c r="A408" s="342" t="str">
        <f t="shared" si="131"/>
        <v/>
      </c>
      <c r="B408" s="345"/>
      <c r="C408" s="345"/>
      <c r="D408" s="345"/>
      <c r="E408" s="345"/>
      <c r="F408" s="345"/>
      <c r="G408" s="345"/>
      <c r="H408" s="345"/>
      <c r="I408" s="533"/>
      <c r="J408" s="516"/>
      <c r="K408" s="516"/>
      <c r="L408" s="531"/>
      <c r="M408" s="534"/>
      <c r="O408">
        <f t="shared" si="128"/>
        <v>406</v>
      </c>
      <c r="P408" s="375" t="str">
        <f t="shared" si="129"/>
        <v/>
      </c>
      <c r="Q408" s="375" t="str">
        <f t="shared" si="115"/>
        <v/>
      </c>
      <c r="R408" s="375" t="str">
        <f t="shared" si="116"/>
        <v/>
      </c>
      <c r="S408" s="375" t="str">
        <f t="shared" si="117"/>
        <v/>
      </c>
      <c r="T408" s="375" t="str">
        <f t="shared" si="118"/>
        <v/>
      </c>
      <c r="U408" s="375" t="str">
        <f t="shared" si="119"/>
        <v/>
      </c>
      <c r="V408" s="375" t="str">
        <f t="shared" si="120"/>
        <v/>
      </c>
      <c r="X408" t="str">
        <f>IF(AF408&lt;&gt;"",MAX(X$3:X407)+1,"")</f>
        <v/>
      </c>
      <c r="Y408" t="str">
        <f>IF(AG408&lt;&gt;"",MAX(Y$3:Y407)+1,"")</f>
        <v/>
      </c>
      <c r="Z408" t="str">
        <f>IF(AH408&lt;&gt;"",MAX(Z$3:Z407)+1,"")</f>
        <v/>
      </c>
      <c r="AA408" t="str">
        <f>IF(AI408&lt;&gt;"",MAX(AA$3:AA407)+1,"")</f>
        <v/>
      </c>
      <c r="AB408" t="str">
        <f>IF(AJ408&lt;&gt;"",MAX(AB$3:AB407)+1,"")</f>
        <v/>
      </c>
      <c r="AC408" t="str">
        <f>IF(AK408&lt;&gt;"",MAX(AC$3:AC407)+1,"")</f>
        <v/>
      </c>
      <c r="AD408" t="str">
        <f>IF(AL408&lt;&gt;"",MAX(AD$3:AD407)+1,"")</f>
        <v/>
      </c>
      <c r="AF408" t="str">
        <f>IF(B408="","",IF(COUNTIF(AF$3:$AI407,B408)=0,B408,""))</f>
        <v/>
      </c>
      <c r="AG408" t="str">
        <f>IF(C408&lt;&gt;"",IF(B408="","",IF($B408='Determinazione classe'!$D$55,IF(COUNTIF(AG$3:$AG407,$C408)=0,$C408,""),"")),"")</f>
        <v/>
      </c>
      <c r="AH408" t="str">
        <f>IF(D408&lt;&gt;"",IF(B408="","",IF(AND($B408='Determinazione classe'!$D$55,$C408='Determinazione classe'!$D$56),IF(COUNTIF(AH$3:AH407,$D408)=0,$D408,""),"")),"")</f>
        <v/>
      </c>
      <c r="AI408" t="str">
        <f>IF(E408&lt;&gt;"",IF(B408="","",IF(AND($B408='Determinazione classe'!$D$55,$C408='Determinazione classe'!$D$56,$D408='Determinazione classe'!$D$57),IF(COUNTIF(AI$3:AI407,$E408)=0,$E408,""),"")),"")</f>
        <v/>
      </c>
      <c r="AJ408" t="str">
        <f>IF(F408&lt;&gt;"",IF(B408="","",IF(AND($B408='Determinazione classe'!$D$55,$C408='Determinazione classe'!$D$56,$D408='Determinazione classe'!$D$57,$E408='Determinazione classe'!$D$58),IF(COUNTIF(AJ$3:AJ407,$F408)=0,$F408,""),"")),"")</f>
        <v/>
      </c>
      <c r="AK408" t="str">
        <f>IF(G408&lt;&gt;"",IF(B408="","",IF(AND($B408='Determinazione classe'!$D$55,$C408='Determinazione classe'!$D$56,$D408='Determinazione classe'!$D$57,$E408='Determinazione classe'!$D$58,$F408='Determinazione classe'!$D$59),IF(COUNTIF(AK$3:AK407,$G408)=0,$G408,""),"")),"")</f>
        <v/>
      </c>
      <c r="AL408" t="str">
        <f>IF(H408&lt;&gt;"",IF(B408="","",IF(AND($B408='Determinazione classe'!$D$55,$C408='Determinazione classe'!$D$56,$D408='Determinazione classe'!$D$57,$E408='Determinazione classe'!$D$58,$F408='Determinazione classe'!$D$59,$G408='Determinazione classe'!$D$60),IF(COUNTIF(AL$3:AL407,$H408)=0,$H408,""),"")),"")</f>
        <v/>
      </c>
      <c r="AR408">
        <f t="shared" si="130"/>
        <v>406</v>
      </c>
      <c r="AS408" s="375" t="str">
        <f t="shared" si="121"/>
        <v/>
      </c>
      <c r="AT408" s="375" t="str">
        <f t="shared" si="122"/>
        <v/>
      </c>
      <c r="AU408" s="375" t="str">
        <f t="shared" si="123"/>
        <v/>
      </c>
      <c r="AV408" s="375" t="str">
        <f t="shared" si="124"/>
        <v/>
      </c>
      <c r="AW408" s="375" t="str">
        <f t="shared" si="125"/>
        <v/>
      </c>
      <c r="AX408" s="375" t="str">
        <f t="shared" si="126"/>
        <v/>
      </c>
      <c r="AY408" s="375" t="str">
        <f t="shared" si="127"/>
        <v/>
      </c>
      <c r="BC408" t="str">
        <f>IF(BK408&lt;&gt;"",MAX(BC$3:BC407)+1,"")</f>
        <v/>
      </c>
      <c r="BD408" t="str">
        <f>IF(BL408&lt;&gt;"",MAX(BD$3:BD407)+1,"")</f>
        <v/>
      </c>
      <c r="BE408" t="str">
        <f>IF(BM408&lt;&gt;"",MAX(BE$3:BE407)+1,"")</f>
        <v/>
      </c>
      <c r="BF408" t="str">
        <f>IF(BN408&lt;&gt;"",MAX(BF$3:BF407)+1,"")</f>
        <v/>
      </c>
      <c r="BG408" t="str">
        <f>IF(BO408&lt;&gt;"",MAX(BG$3:BG407)+1,"")</f>
        <v/>
      </c>
      <c r="BH408" t="str">
        <f>IF(BP408&lt;&gt;"",MAX(BH$3:BH407)+1,"")</f>
        <v/>
      </c>
      <c r="BI408" t="str">
        <f>IF(BQ408&lt;&gt;"",MAX(BI$3:BI407)+1,"")</f>
        <v/>
      </c>
      <c r="BK408" t="str">
        <f>IF(B408&lt;&gt;"",IF(COUNTIF(BK$3:BK407,B408)&gt;0,"",B408),"")</f>
        <v/>
      </c>
      <c r="BL408" t="str">
        <f>IF(C408&lt;&gt;"",IF(COUNTIF(BL$3:BL407,C408)&gt;0,"",C408),"")</f>
        <v/>
      </c>
      <c r="BM408" t="str">
        <f>IF(D408&lt;&gt;"",IF(COUNTIF(BM$3:BM407,D408)&gt;0,"",D408),"")</f>
        <v/>
      </c>
      <c r="BN408" t="str">
        <f>IF(E408&lt;&gt;"",IF(COUNTIF(BN$3:BN407,E408)&gt;0,"",E408),"")</f>
        <v/>
      </c>
      <c r="BO408" t="str">
        <f>IF(F408&lt;&gt;"",IF(COUNTIF(BO$3:BO407,F408)&gt;0,"",F408),"")</f>
        <v/>
      </c>
      <c r="BP408" t="str">
        <f>IF(G408&lt;&gt;"",IF(COUNTIF(BP$3:BP407,G408)&gt;0,"",G408),"")</f>
        <v/>
      </c>
      <c r="BQ408" t="str">
        <f>IF(H408&lt;&gt;"",IF(COUNTIF(BQ$3:BQ407,H408)&gt;0,"",H408),"")</f>
        <v/>
      </c>
    </row>
    <row r="409" spans="1:69" x14ac:dyDescent="0.2">
      <c r="A409" s="342" t="str">
        <f t="shared" si="131"/>
        <v/>
      </c>
      <c r="B409" s="345"/>
      <c r="C409" s="345"/>
      <c r="D409" s="345"/>
      <c r="E409" s="345"/>
      <c r="F409" s="345"/>
      <c r="G409" s="345"/>
      <c r="H409" s="345"/>
      <c r="I409" s="533"/>
      <c r="J409" s="516"/>
      <c r="K409" s="516"/>
      <c r="L409" s="531"/>
      <c r="M409" s="534"/>
      <c r="O409">
        <f t="shared" si="128"/>
        <v>407</v>
      </c>
      <c r="P409" s="375" t="str">
        <f t="shared" si="129"/>
        <v/>
      </c>
      <c r="Q409" s="375" t="str">
        <f t="shared" si="115"/>
        <v/>
      </c>
      <c r="R409" s="375" t="str">
        <f t="shared" si="116"/>
        <v/>
      </c>
      <c r="S409" s="375" t="str">
        <f t="shared" si="117"/>
        <v/>
      </c>
      <c r="T409" s="375" t="str">
        <f t="shared" si="118"/>
        <v/>
      </c>
      <c r="U409" s="375" t="str">
        <f t="shared" si="119"/>
        <v/>
      </c>
      <c r="V409" s="375" t="str">
        <f t="shared" si="120"/>
        <v/>
      </c>
      <c r="X409" t="str">
        <f>IF(AF409&lt;&gt;"",MAX(X$3:X408)+1,"")</f>
        <v/>
      </c>
      <c r="Y409" t="str">
        <f>IF(AG409&lt;&gt;"",MAX(Y$3:Y408)+1,"")</f>
        <v/>
      </c>
      <c r="Z409" t="str">
        <f>IF(AH409&lt;&gt;"",MAX(Z$3:Z408)+1,"")</f>
        <v/>
      </c>
      <c r="AA409" t="str">
        <f>IF(AI409&lt;&gt;"",MAX(AA$3:AA408)+1,"")</f>
        <v/>
      </c>
      <c r="AB409" t="str">
        <f>IF(AJ409&lt;&gt;"",MAX(AB$3:AB408)+1,"")</f>
        <v/>
      </c>
      <c r="AC409" t="str">
        <f>IF(AK409&lt;&gt;"",MAX(AC$3:AC408)+1,"")</f>
        <v/>
      </c>
      <c r="AD409" t="str">
        <f>IF(AL409&lt;&gt;"",MAX(AD$3:AD408)+1,"")</f>
        <v/>
      </c>
      <c r="AF409" t="str">
        <f>IF(B409="","",IF(COUNTIF(AF$3:$AI408,B409)=0,B409,""))</f>
        <v/>
      </c>
      <c r="AG409" t="str">
        <f>IF(C409&lt;&gt;"",IF(B409="","",IF($B409='Determinazione classe'!$D$55,IF(COUNTIF(AG$3:$AG408,$C409)=0,$C409,""),"")),"")</f>
        <v/>
      </c>
      <c r="AH409" t="str">
        <f>IF(D409&lt;&gt;"",IF(B409="","",IF(AND($B409='Determinazione classe'!$D$55,$C409='Determinazione classe'!$D$56),IF(COUNTIF(AH$3:AH408,$D409)=0,$D409,""),"")),"")</f>
        <v/>
      </c>
      <c r="AI409" t="str">
        <f>IF(E409&lt;&gt;"",IF(B409="","",IF(AND($B409='Determinazione classe'!$D$55,$C409='Determinazione classe'!$D$56,$D409='Determinazione classe'!$D$57),IF(COUNTIF(AI$3:AI408,$E409)=0,$E409,""),"")),"")</f>
        <v/>
      </c>
      <c r="AJ409" t="str">
        <f>IF(F409&lt;&gt;"",IF(B409="","",IF(AND($B409='Determinazione classe'!$D$55,$C409='Determinazione classe'!$D$56,$D409='Determinazione classe'!$D$57,$E409='Determinazione classe'!$D$58),IF(COUNTIF(AJ$3:AJ408,$F409)=0,$F409,""),"")),"")</f>
        <v/>
      </c>
      <c r="AK409" t="str">
        <f>IF(G409&lt;&gt;"",IF(B409="","",IF(AND($B409='Determinazione classe'!$D$55,$C409='Determinazione classe'!$D$56,$D409='Determinazione classe'!$D$57,$E409='Determinazione classe'!$D$58,$F409='Determinazione classe'!$D$59),IF(COUNTIF(AK$3:AK408,$G409)=0,$G409,""),"")),"")</f>
        <v/>
      </c>
      <c r="AL409" t="str">
        <f>IF(H409&lt;&gt;"",IF(B409="","",IF(AND($B409='Determinazione classe'!$D$55,$C409='Determinazione classe'!$D$56,$D409='Determinazione classe'!$D$57,$E409='Determinazione classe'!$D$58,$F409='Determinazione classe'!$D$59,$G409='Determinazione classe'!$D$60),IF(COUNTIF(AL$3:AL408,$H409)=0,$H409,""),"")),"")</f>
        <v/>
      </c>
      <c r="AR409">
        <f t="shared" si="130"/>
        <v>407</v>
      </c>
      <c r="AS409" s="375" t="str">
        <f t="shared" si="121"/>
        <v/>
      </c>
      <c r="AT409" s="375" t="str">
        <f t="shared" si="122"/>
        <v/>
      </c>
      <c r="AU409" s="375" t="str">
        <f t="shared" si="123"/>
        <v/>
      </c>
      <c r="AV409" s="375" t="str">
        <f t="shared" si="124"/>
        <v/>
      </c>
      <c r="AW409" s="375" t="str">
        <f t="shared" si="125"/>
        <v/>
      </c>
      <c r="AX409" s="375" t="str">
        <f t="shared" si="126"/>
        <v/>
      </c>
      <c r="AY409" s="375" t="str">
        <f t="shared" si="127"/>
        <v/>
      </c>
      <c r="BC409" t="str">
        <f>IF(BK409&lt;&gt;"",MAX(BC$3:BC408)+1,"")</f>
        <v/>
      </c>
      <c r="BD409" t="str">
        <f>IF(BL409&lt;&gt;"",MAX(BD$3:BD408)+1,"")</f>
        <v/>
      </c>
      <c r="BE409" t="str">
        <f>IF(BM409&lt;&gt;"",MAX(BE$3:BE408)+1,"")</f>
        <v/>
      </c>
      <c r="BF409" t="str">
        <f>IF(BN409&lt;&gt;"",MAX(BF$3:BF408)+1,"")</f>
        <v/>
      </c>
      <c r="BG409" t="str">
        <f>IF(BO409&lt;&gt;"",MAX(BG$3:BG408)+1,"")</f>
        <v/>
      </c>
      <c r="BH409" t="str">
        <f>IF(BP409&lt;&gt;"",MAX(BH$3:BH408)+1,"")</f>
        <v/>
      </c>
      <c r="BI409" t="str">
        <f>IF(BQ409&lt;&gt;"",MAX(BI$3:BI408)+1,"")</f>
        <v/>
      </c>
      <c r="BK409" t="str">
        <f>IF(B409&lt;&gt;"",IF(COUNTIF(BK$3:BK408,B409)&gt;0,"",B409),"")</f>
        <v/>
      </c>
      <c r="BL409" t="str">
        <f>IF(C409&lt;&gt;"",IF(COUNTIF(BL$3:BL408,C409)&gt;0,"",C409),"")</f>
        <v/>
      </c>
      <c r="BM409" t="str">
        <f>IF(D409&lt;&gt;"",IF(COUNTIF(BM$3:BM408,D409)&gt;0,"",D409),"")</f>
        <v/>
      </c>
      <c r="BN409" t="str">
        <f>IF(E409&lt;&gt;"",IF(COUNTIF(BN$3:BN408,E409)&gt;0,"",E409),"")</f>
        <v/>
      </c>
      <c r="BO409" t="str">
        <f>IF(F409&lt;&gt;"",IF(COUNTIF(BO$3:BO408,F409)&gt;0,"",F409),"")</f>
        <v/>
      </c>
      <c r="BP409" t="str">
        <f>IF(G409&lt;&gt;"",IF(COUNTIF(BP$3:BP408,G409)&gt;0,"",G409),"")</f>
        <v/>
      </c>
      <c r="BQ409" t="str">
        <f>IF(H409&lt;&gt;"",IF(COUNTIF(BQ$3:BQ408,H409)&gt;0,"",H409),"")</f>
        <v/>
      </c>
    </row>
    <row r="410" spans="1:69" x14ac:dyDescent="0.2">
      <c r="A410" s="342" t="str">
        <f t="shared" si="131"/>
        <v/>
      </c>
      <c r="B410" s="345"/>
      <c r="C410" s="345"/>
      <c r="D410" s="345"/>
      <c r="E410" s="345"/>
      <c r="F410" s="345"/>
      <c r="G410" s="345"/>
      <c r="H410" s="345"/>
      <c r="I410" s="533"/>
      <c r="J410" s="516"/>
      <c r="K410" s="516"/>
      <c r="L410" s="531"/>
      <c r="M410" s="534"/>
      <c r="O410">
        <f t="shared" si="128"/>
        <v>408</v>
      </c>
      <c r="P410" s="375" t="str">
        <f t="shared" si="129"/>
        <v/>
      </c>
      <c r="Q410" s="375" t="str">
        <f t="shared" si="115"/>
        <v/>
      </c>
      <c r="R410" s="375" t="str">
        <f t="shared" si="116"/>
        <v/>
      </c>
      <c r="S410" s="375" t="str">
        <f t="shared" si="117"/>
        <v/>
      </c>
      <c r="T410" s="375" t="str">
        <f t="shared" si="118"/>
        <v/>
      </c>
      <c r="U410" s="375" t="str">
        <f t="shared" si="119"/>
        <v/>
      </c>
      <c r="V410" s="375" t="str">
        <f t="shared" si="120"/>
        <v/>
      </c>
      <c r="X410" t="str">
        <f>IF(AF410&lt;&gt;"",MAX(X$3:X409)+1,"")</f>
        <v/>
      </c>
      <c r="Y410" t="str">
        <f>IF(AG410&lt;&gt;"",MAX(Y$3:Y409)+1,"")</f>
        <v/>
      </c>
      <c r="Z410" t="str">
        <f>IF(AH410&lt;&gt;"",MAX(Z$3:Z409)+1,"")</f>
        <v/>
      </c>
      <c r="AA410" t="str">
        <f>IF(AI410&lt;&gt;"",MAX(AA$3:AA409)+1,"")</f>
        <v/>
      </c>
      <c r="AB410" t="str">
        <f>IF(AJ410&lt;&gt;"",MAX(AB$3:AB409)+1,"")</f>
        <v/>
      </c>
      <c r="AC410" t="str">
        <f>IF(AK410&lt;&gt;"",MAX(AC$3:AC409)+1,"")</f>
        <v/>
      </c>
      <c r="AD410" t="str">
        <f>IF(AL410&lt;&gt;"",MAX(AD$3:AD409)+1,"")</f>
        <v/>
      </c>
      <c r="AF410" t="str">
        <f>IF(B410="","",IF(COUNTIF(AF$3:$AI409,B410)=0,B410,""))</f>
        <v/>
      </c>
      <c r="AG410" t="str">
        <f>IF(C410&lt;&gt;"",IF(B410="","",IF($B410='Determinazione classe'!$D$55,IF(COUNTIF(AG$3:$AG409,$C410)=0,$C410,""),"")),"")</f>
        <v/>
      </c>
      <c r="AH410" t="str">
        <f>IF(D410&lt;&gt;"",IF(B410="","",IF(AND($B410='Determinazione classe'!$D$55,$C410='Determinazione classe'!$D$56),IF(COUNTIF(AH$3:AH409,$D410)=0,$D410,""),"")),"")</f>
        <v/>
      </c>
      <c r="AI410" t="str">
        <f>IF(E410&lt;&gt;"",IF(B410="","",IF(AND($B410='Determinazione classe'!$D$55,$C410='Determinazione classe'!$D$56,$D410='Determinazione classe'!$D$57),IF(COUNTIF(AI$3:AI409,$E410)=0,$E410,""),"")),"")</f>
        <v/>
      </c>
      <c r="AJ410" t="str">
        <f>IF(F410&lt;&gt;"",IF(B410="","",IF(AND($B410='Determinazione classe'!$D$55,$C410='Determinazione classe'!$D$56,$D410='Determinazione classe'!$D$57,$E410='Determinazione classe'!$D$58),IF(COUNTIF(AJ$3:AJ409,$F410)=0,$F410,""),"")),"")</f>
        <v/>
      </c>
      <c r="AK410" t="str">
        <f>IF(G410&lt;&gt;"",IF(B410="","",IF(AND($B410='Determinazione classe'!$D$55,$C410='Determinazione classe'!$D$56,$D410='Determinazione classe'!$D$57,$E410='Determinazione classe'!$D$58,$F410='Determinazione classe'!$D$59),IF(COUNTIF(AK$3:AK409,$G410)=0,$G410,""),"")),"")</f>
        <v/>
      </c>
      <c r="AL410" t="str">
        <f>IF(H410&lt;&gt;"",IF(B410="","",IF(AND($B410='Determinazione classe'!$D$55,$C410='Determinazione classe'!$D$56,$D410='Determinazione classe'!$D$57,$E410='Determinazione classe'!$D$58,$F410='Determinazione classe'!$D$59,$G410='Determinazione classe'!$D$60),IF(COUNTIF(AL$3:AL409,$H410)=0,$H410,""),"")),"")</f>
        <v/>
      </c>
      <c r="AR410">
        <f t="shared" si="130"/>
        <v>408</v>
      </c>
      <c r="AS410" s="375" t="str">
        <f t="shared" si="121"/>
        <v/>
      </c>
      <c r="AT410" s="375" t="str">
        <f t="shared" si="122"/>
        <v/>
      </c>
      <c r="AU410" s="375" t="str">
        <f t="shared" si="123"/>
        <v/>
      </c>
      <c r="AV410" s="375" t="str">
        <f t="shared" si="124"/>
        <v/>
      </c>
      <c r="AW410" s="375" t="str">
        <f t="shared" si="125"/>
        <v/>
      </c>
      <c r="AX410" s="375" t="str">
        <f t="shared" si="126"/>
        <v/>
      </c>
      <c r="AY410" s="375" t="str">
        <f t="shared" si="127"/>
        <v/>
      </c>
      <c r="BC410" t="str">
        <f>IF(BK410&lt;&gt;"",MAX(BC$3:BC409)+1,"")</f>
        <v/>
      </c>
      <c r="BD410" t="str">
        <f>IF(BL410&lt;&gt;"",MAX(BD$3:BD409)+1,"")</f>
        <v/>
      </c>
      <c r="BE410" t="str">
        <f>IF(BM410&lt;&gt;"",MAX(BE$3:BE409)+1,"")</f>
        <v/>
      </c>
      <c r="BF410" t="str">
        <f>IF(BN410&lt;&gt;"",MAX(BF$3:BF409)+1,"")</f>
        <v/>
      </c>
      <c r="BG410" t="str">
        <f>IF(BO410&lt;&gt;"",MAX(BG$3:BG409)+1,"")</f>
        <v/>
      </c>
      <c r="BH410" t="str">
        <f>IF(BP410&lt;&gt;"",MAX(BH$3:BH409)+1,"")</f>
        <v/>
      </c>
      <c r="BI410" t="str">
        <f>IF(BQ410&lt;&gt;"",MAX(BI$3:BI409)+1,"")</f>
        <v/>
      </c>
      <c r="BK410" t="str">
        <f>IF(B410&lt;&gt;"",IF(COUNTIF(BK$3:BK409,B410)&gt;0,"",B410),"")</f>
        <v/>
      </c>
      <c r="BL410" t="str">
        <f>IF(C410&lt;&gt;"",IF(COUNTIF(BL$3:BL409,C410)&gt;0,"",C410),"")</f>
        <v/>
      </c>
      <c r="BM410" t="str">
        <f>IF(D410&lt;&gt;"",IF(COUNTIF(BM$3:BM409,D410)&gt;0,"",D410),"")</f>
        <v/>
      </c>
      <c r="BN410" t="str">
        <f>IF(E410&lt;&gt;"",IF(COUNTIF(BN$3:BN409,E410)&gt;0,"",E410),"")</f>
        <v/>
      </c>
      <c r="BO410" t="str">
        <f>IF(F410&lt;&gt;"",IF(COUNTIF(BO$3:BO409,F410)&gt;0,"",F410),"")</f>
        <v/>
      </c>
      <c r="BP410" t="str">
        <f>IF(G410&lt;&gt;"",IF(COUNTIF(BP$3:BP409,G410)&gt;0,"",G410),"")</f>
        <v/>
      </c>
      <c r="BQ410" t="str">
        <f>IF(H410&lt;&gt;"",IF(COUNTIF(BQ$3:BQ409,H410)&gt;0,"",H410),"")</f>
        <v/>
      </c>
    </row>
    <row r="411" spans="1:69" x14ac:dyDescent="0.2">
      <c r="A411" s="342" t="str">
        <f t="shared" si="131"/>
        <v/>
      </c>
      <c r="B411" s="345"/>
      <c r="C411" s="345"/>
      <c r="D411" s="345"/>
      <c r="E411" s="345"/>
      <c r="F411" s="345"/>
      <c r="G411" s="345"/>
      <c r="H411" s="345"/>
      <c r="I411" s="533"/>
      <c r="J411" s="516"/>
      <c r="K411" s="516"/>
      <c r="L411" s="531"/>
      <c r="M411" s="534"/>
      <c r="O411">
        <f t="shared" si="128"/>
        <v>409</v>
      </c>
      <c r="P411" s="375" t="str">
        <f t="shared" si="129"/>
        <v/>
      </c>
      <c r="Q411" s="375" t="str">
        <f t="shared" si="115"/>
        <v/>
      </c>
      <c r="R411" s="375" t="str">
        <f t="shared" si="116"/>
        <v/>
      </c>
      <c r="S411" s="375" t="str">
        <f t="shared" si="117"/>
        <v/>
      </c>
      <c r="T411" s="375" t="str">
        <f t="shared" si="118"/>
        <v/>
      </c>
      <c r="U411" s="375" t="str">
        <f t="shared" si="119"/>
        <v/>
      </c>
      <c r="V411" s="375" t="str">
        <f t="shared" si="120"/>
        <v/>
      </c>
      <c r="X411" t="str">
        <f>IF(AF411&lt;&gt;"",MAX(X$3:X410)+1,"")</f>
        <v/>
      </c>
      <c r="Y411" t="str">
        <f>IF(AG411&lt;&gt;"",MAX(Y$3:Y410)+1,"")</f>
        <v/>
      </c>
      <c r="Z411" t="str">
        <f>IF(AH411&lt;&gt;"",MAX(Z$3:Z410)+1,"")</f>
        <v/>
      </c>
      <c r="AA411" t="str">
        <f>IF(AI411&lt;&gt;"",MAX(AA$3:AA410)+1,"")</f>
        <v/>
      </c>
      <c r="AB411" t="str">
        <f>IF(AJ411&lt;&gt;"",MAX(AB$3:AB410)+1,"")</f>
        <v/>
      </c>
      <c r="AC411" t="str">
        <f>IF(AK411&lt;&gt;"",MAX(AC$3:AC410)+1,"")</f>
        <v/>
      </c>
      <c r="AD411" t="str">
        <f>IF(AL411&lt;&gt;"",MAX(AD$3:AD410)+1,"")</f>
        <v/>
      </c>
      <c r="AF411" t="str">
        <f>IF(B411="","",IF(COUNTIF(AF$3:$AI410,B411)=0,B411,""))</f>
        <v/>
      </c>
      <c r="AG411" t="str">
        <f>IF(C411&lt;&gt;"",IF(B411="","",IF($B411='Determinazione classe'!$D$55,IF(COUNTIF(AG$3:$AG410,$C411)=0,$C411,""),"")),"")</f>
        <v/>
      </c>
      <c r="AH411" t="str">
        <f>IF(D411&lt;&gt;"",IF(B411="","",IF(AND($B411='Determinazione classe'!$D$55,$C411='Determinazione classe'!$D$56),IF(COUNTIF(AH$3:AH410,$D411)=0,$D411,""),"")),"")</f>
        <v/>
      </c>
      <c r="AI411" t="str">
        <f>IF(E411&lt;&gt;"",IF(B411="","",IF(AND($B411='Determinazione classe'!$D$55,$C411='Determinazione classe'!$D$56,$D411='Determinazione classe'!$D$57),IF(COUNTIF(AI$3:AI410,$E411)=0,$E411,""),"")),"")</f>
        <v/>
      </c>
      <c r="AJ411" t="str">
        <f>IF(F411&lt;&gt;"",IF(B411="","",IF(AND($B411='Determinazione classe'!$D$55,$C411='Determinazione classe'!$D$56,$D411='Determinazione classe'!$D$57,$E411='Determinazione classe'!$D$58),IF(COUNTIF(AJ$3:AJ410,$F411)=0,$F411,""),"")),"")</f>
        <v/>
      </c>
      <c r="AK411" t="str">
        <f>IF(G411&lt;&gt;"",IF(B411="","",IF(AND($B411='Determinazione classe'!$D$55,$C411='Determinazione classe'!$D$56,$D411='Determinazione classe'!$D$57,$E411='Determinazione classe'!$D$58,$F411='Determinazione classe'!$D$59),IF(COUNTIF(AK$3:AK410,$G411)=0,$G411,""),"")),"")</f>
        <v/>
      </c>
      <c r="AL411" t="str">
        <f>IF(H411&lt;&gt;"",IF(B411="","",IF(AND($B411='Determinazione classe'!$D$55,$C411='Determinazione classe'!$D$56,$D411='Determinazione classe'!$D$57,$E411='Determinazione classe'!$D$58,$F411='Determinazione classe'!$D$59,$G411='Determinazione classe'!$D$60),IF(COUNTIF(AL$3:AL410,$H411)=0,$H411,""),"")),"")</f>
        <v/>
      </c>
      <c r="AR411">
        <f t="shared" si="130"/>
        <v>409</v>
      </c>
      <c r="AS411" s="375" t="str">
        <f t="shared" si="121"/>
        <v/>
      </c>
      <c r="AT411" s="375" t="str">
        <f t="shared" si="122"/>
        <v/>
      </c>
      <c r="AU411" s="375" t="str">
        <f t="shared" si="123"/>
        <v/>
      </c>
      <c r="AV411" s="375" t="str">
        <f t="shared" si="124"/>
        <v/>
      </c>
      <c r="AW411" s="375" t="str">
        <f t="shared" si="125"/>
        <v/>
      </c>
      <c r="AX411" s="375" t="str">
        <f t="shared" si="126"/>
        <v/>
      </c>
      <c r="AY411" s="375" t="str">
        <f t="shared" si="127"/>
        <v/>
      </c>
      <c r="BC411" t="str">
        <f>IF(BK411&lt;&gt;"",MAX(BC$3:BC410)+1,"")</f>
        <v/>
      </c>
      <c r="BD411" t="str">
        <f>IF(BL411&lt;&gt;"",MAX(BD$3:BD410)+1,"")</f>
        <v/>
      </c>
      <c r="BE411" t="str">
        <f>IF(BM411&lt;&gt;"",MAX(BE$3:BE410)+1,"")</f>
        <v/>
      </c>
      <c r="BF411" t="str">
        <f>IF(BN411&lt;&gt;"",MAX(BF$3:BF410)+1,"")</f>
        <v/>
      </c>
      <c r="BG411" t="str">
        <f>IF(BO411&lt;&gt;"",MAX(BG$3:BG410)+1,"")</f>
        <v/>
      </c>
      <c r="BH411" t="str">
        <f>IF(BP411&lt;&gt;"",MAX(BH$3:BH410)+1,"")</f>
        <v/>
      </c>
      <c r="BI411" t="str">
        <f>IF(BQ411&lt;&gt;"",MAX(BI$3:BI410)+1,"")</f>
        <v/>
      </c>
      <c r="BK411" t="str">
        <f>IF(B411&lt;&gt;"",IF(COUNTIF(BK$3:BK410,B411)&gt;0,"",B411),"")</f>
        <v/>
      </c>
      <c r="BL411" t="str">
        <f>IF(C411&lt;&gt;"",IF(COUNTIF(BL$3:BL410,C411)&gt;0,"",C411),"")</f>
        <v/>
      </c>
      <c r="BM411" t="str">
        <f>IF(D411&lt;&gt;"",IF(COUNTIF(BM$3:BM410,D411)&gt;0,"",D411),"")</f>
        <v/>
      </c>
      <c r="BN411" t="str">
        <f>IF(E411&lt;&gt;"",IF(COUNTIF(BN$3:BN410,E411)&gt;0,"",E411),"")</f>
        <v/>
      </c>
      <c r="BO411" t="str">
        <f>IF(F411&lt;&gt;"",IF(COUNTIF(BO$3:BO410,F411)&gt;0,"",F411),"")</f>
        <v/>
      </c>
      <c r="BP411" t="str">
        <f>IF(G411&lt;&gt;"",IF(COUNTIF(BP$3:BP410,G411)&gt;0,"",G411),"")</f>
        <v/>
      </c>
      <c r="BQ411" t="str">
        <f>IF(H411&lt;&gt;"",IF(COUNTIF(BQ$3:BQ410,H411)&gt;0,"",H411),"")</f>
        <v/>
      </c>
    </row>
    <row r="412" spans="1:69" x14ac:dyDescent="0.2">
      <c r="A412" s="342" t="str">
        <f t="shared" si="131"/>
        <v/>
      </c>
      <c r="B412" s="345"/>
      <c r="C412" s="345"/>
      <c r="D412" s="345"/>
      <c r="E412" s="345"/>
      <c r="F412" s="345"/>
      <c r="G412" s="345"/>
      <c r="H412" s="345"/>
      <c r="I412" s="533"/>
      <c r="J412" s="516"/>
      <c r="K412" s="516"/>
      <c r="L412" s="531"/>
      <c r="M412" s="534"/>
      <c r="O412">
        <f t="shared" si="128"/>
        <v>410</v>
      </c>
      <c r="P412" s="375" t="str">
        <f t="shared" si="129"/>
        <v/>
      </c>
      <c r="Q412" s="375" t="str">
        <f t="shared" si="115"/>
        <v/>
      </c>
      <c r="R412" s="375" t="str">
        <f t="shared" si="116"/>
        <v/>
      </c>
      <c r="S412" s="375" t="str">
        <f t="shared" si="117"/>
        <v/>
      </c>
      <c r="T412" s="375" t="str">
        <f t="shared" si="118"/>
        <v/>
      </c>
      <c r="U412" s="375" t="str">
        <f t="shared" si="119"/>
        <v/>
      </c>
      <c r="V412" s="375" t="str">
        <f t="shared" si="120"/>
        <v/>
      </c>
      <c r="X412" t="str">
        <f>IF(AF412&lt;&gt;"",MAX(X$3:X411)+1,"")</f>
        <v/>
      </c>
      <c r="Y412" t="str">
        <f>IF(AG412&lt;&gt;"",MAX(Y$3:Y411)+1,"")</f>
        <v/>
      </c>
      <c r="Z412" t="str">
        <f>IF(AH412&lt;&gt;"",MAX(Z$3:Z411)+1,"")</f>
        <v/>
      </c>
      <c r="AA412" t="str">
        <f>IF(AI412&lt;&gt;"",MAX(AA$3:AA411)+1,"")</f>
        <v/>
      </c>
      <c r="AB412" t="str">
        <f>IF(AJ412&lt;&gt;"",MAX(AB$3:AB411)+1,"")</f>
        <v/>
      </c>
      <c r="AC412" t="str">
        <f>IF(AK412&lt;&gt;"",MAX(AC$3:AC411)+1,"")</f>
        <v/>
      </c>
      <c r="AD412" t="str">
        <f>IF(AL412&lt;&gt;"",MAX(AD$3:AD411)+1,"")</f>
        <v/>
      </c>
      <c r="AF412" t="str">
        <f>IF(B412="","",IF(COUNTIF(AF$3:$AI411,B412)=0,B412,""))</f>
        <v/>
      </c>
      <c r="AG412" t="str">
        <f>IF(C412&lt;&gt;"",IF(B412="","",IF($B412='Determinazione classe'!$D$55,IF(COUNTIF(AG$3:$AG411,$C412)=0,$C412,""),"")),"")</f>
        <v/>
      </c>
      <c r="AH412" t="str">
        <f>IF(D412&lt;&gt;"",IF(B412="","",IF(AND($B412='Determinazione classe'!$D$55,$C412='Determinazione classe'!$D$56),IF(COUNTIF(AH$3:AH411,$D412)=0,$D412,""),"")),"")</f>
        <v/>
      </c>
      <c r="AI412" t="str">
        <f>IF(E412&lt;&gt;"",IF(B412="","",IF(AND($B412='Determinazione classe'!$D$55,$C412='Determinazione classe'!$D$56,$D412='Determinazione classe'!$D$57),IF(COUNTIF(AI$3:AI411,$E412)=0,$E412,""),"")),"")</f>
        <v/>
      </c>
      <c r="AJ412" t="str">
        <f>IF(F412&lt;&gt;"",IF(B412="","",IF(AND($B412='Determinazione classe'!$D$55,$C412='Determinazione classe'!$D$56,$D412='Determinazione classe'!$D$57,$E412='Determinazione classe'!$D$58),IF(COUNTIF(AJ$3:AJ411,$F412)=0,$F412,""),"")),"")</f>
        <v/>
      </c>
      <c r="AK412" t="str">
        <f>IF(G412&lt;&gt;"",IF(B412="","",IF(AND($B412='Determinazione classe'!$D$55,$C412='Determinazione classe'!$D$56,$D412='Determinazione classe'!$D$57,$E412='Determinazione classe'!$D$58,$F412='Determinazione classe'!$D$59),IF(COUNTIF(AK$3:AK411,$G412)=0,$G412,""),"")),"")</f>
        <v/>
      </c>
      <c r="AL412" t="str">
        <f>IF(H412&lt;&gt;"",IF(B412="","",IF(AND($B412='Determinazione classe'!$D$55,$C412='Determinazione classe'!$D$56,$D412='Determinazione classe'!$D$57,$E412='Determinazione classe'!$D$58,$F412='Determinazione classe'!$D$59,$G412='Determinazione classe'!$D$60),IF(COUNTIF(AL$3:AL411,$H412)=0,$H412,""),"")),"")</f>
        <v/>
      </c>
      <c r="AR412">
        <f t="shared" si="130"/>
        <v>410</v>
      </c>
      <c r="AS412" s="375" t="str">
        <f t="shared" si="121"/>
        <v/>
      </c>
      <c r="AT412" s="375" t="str">
        <f t="shared" si="122"/>
        <v/>
      </c>
      <c r="AU412" s="375" t="str">
        <f t="shared" si="123"/>
        <v/>
      </c>
      <c r="AV412" s="375" t="str">
        <f t="shared" si="124"/>
        <v/>
      </c>
      <c r="AW412" s="375" t="str">
        <f t="shared" si="125"/>
        <v/>
      </c>
      <c r="AX412" s="375" t="str">
        <f t="shared" si="126"/>
        <v/>
      </c>
      <c r="AY412" s="375" t="str">
        <f t="shared" si="127"/>
        <v/>
      </c>
      <c r="BC412" t="str">
        <f>IF(BK412&lt;&gt;"",MAX(BC$3:BC411)+1,"")</f>
        <v/>
      </c>
      <c r="BD412" t="str">
        <f>IF(BL412&lt;&gt;"",MAX(BD$3:BD411)+1,"")</f>
        <v/>
      </c>
      <c r="BE412" t="str">
        <f>IF(BM412&lt;&gt;"",MAX(BE$3:BE411)+1,"")</f>
        <v/>
      </c>
      <c r="BF412" t="str">
        <f>IF(BN412&lt;&gt;"",MAX(BF$3:BF411)+1,"")</f>
        <v/>
      </c>
      <c r="BG412" t="str">
        <f>IF(BO412&lt;&gt;"",MAX(BG$3:BG411)+1,"")</f>
        <v/>
      </c>
      <c r="BH412" t="str">
        <f>IF(BP412&lt;&gt;"",MAX(BH$3:BH411)+1,"")</f>
        <v/>
      </c>
      <c r="BI412" t="str">
        <f>IF(BQ412&lt;&gt;"",MAX(BI$3:BI411)+1,"")</f>
        <v/>
      </c>
      <c r="BK412" t="str">
        <f>IF(B412&lt;&gt;"",IF(COUNTIF(BK$3:BK411,B412)&gt;0,"",B412),"")</f>
        <v/>
      </c>
      <c r="BL412" t="str">
        <f>IF(C412&lt;&gt;"",IF(COUNTIF(BL$3:BL411,C412)&gt;0,"",C412),"")</f>
        <v/>
      </c>
      <c r="BM412" t="str">
        <f>IF(D412&lt;&gt;"",IF(COUNTIF(BM$3:BM411,D412)&gt;0,"",D412),"")</f>
        <v/>
      </c>
      <c r="BN412" t="str">
        <f>IF(E412&lt;&gt;"",IF(COUNTIF(BN$3:BN411,E412)&gt;0,"",E412),"")</f>
        <v/>
      </c>
      <c r="BO412" t="str">
        <f>IF(F412&lt;&gt;"",IF(COUNTIF(BO$3:BO411,F412)&gt;0,"",F412),"")</f>
        <v/>
      </c>
      <c r="BP412" t="str">
        <f>IF(G412&lt;&gt;"",IF(COUNTIF(BP$3:BP411,G412)&gt;0,"",G412),"")</f>
        <v/>
      </c>
      <c r="BQ412" t="str">
        <f>IF(H412&lt;&gt;"",IF(COUNTIF(BQ$3:BQ411,H412)&gt;0,"",H412),"")</f>
        <v/>
      </c>
    </row>
    <row r="413" spans="1:69" x14ac:dyDescent="0.2">
      <c r="A413" s="342" t="str">
        <f t="shared" si="131"/>
        <v/>
      </c>
      <c r="B413" s="345"/>
      <c r="C413" s="345"/>
      <c r="D413" s="345"/>
      <c r="E413" s="345"/>
      <c r="F413" s="345"/>
      <c r="G413" s="345"/>
      <c r="H413" s="345"/>
      <c r="I413" s="533"/>
      <c r="J413" s="516"/>
      <c r="K413" s="516"/>
      <c r="L413" s="531"/>
      <c r="M413" s="534"/>
      <c r="O413">
        <f t="shared" si="128"/>
        <v>411</v>
      </c>
      <c r="P413" s="375" t="str">
        <f t="shared" si="129"/>
        <v/>
      </c>
      <c r="Q413" s="375" t="str">
        <f t="shared" si="115"/>
        <v/>
      </c>
      <c r="R413" s="375" t="str">
        <f t="shared" si="116"/>
        <v/>
      </c>
      <c r="S413" s="375" t="str">
        <f t="shared" si="117"/>
        <v/>
      </c>
      <c r="T413" s="375" t="str">
        <f t="shared" si="118"/>
        <v/>
      </c>
      <c r="U413" s="375" t="str">
        <f t="shared" si="119"/>
        <v/>
      </c>
      <c r="V413" s="375" t="str">
        <f t="shared" si="120"/>
        <v/>
      </c>
      <c r="X413" t="str">
        <f>IF(AF413&lt;&gt;"",MAX(X$3:X412)+1,"")</f>
        <v/>
      </c>
      <c r="Y413" t="str">
        <f>IF(AG413&lt;&gt;"",MAX(Y$3:Y412)+1,"")</f>
        <v/>
      </c>
      <c r="Z413" t="str">
        <f>IF(AH413&lt;&gt;"",MAX(Z$3:Z412)+1,"")</f>
        <v/>
      </c>
      <c r="AA413" t="str">
        <f>IF(AI413&lt;&gt;"",MAX(AA$3:AA412)+1,"")</f>
        <v/>
      </c>
      <c r="AB413" t="str">
        <f>IF(AJ413&lt;&gt;"",MAX(AB$3:AB412)+1,"")</f>
        <v/>
      </c>
      <c r="AC413" t="str">
        <f>IF(AK413&lt;&gt;"",MAX(AC$3:AC412)+1,"")</f>
        <v/>
      </c>
      <c r="AD413" t="str">
        <f>IF(AL413&lt;&gt;"",MAX(AD$3:AD412)+1,"")</f>
        <v/>
      </c>
      <c r="AF413" t="str">
        <f>IF(B413="","",IF(COUNTIF(AF$3:$AI412,B413)=0,B413,""))</f>
        <v/>
      </c>
      <c r="AG413" t="str">
        <f>IF(C413&lt;&gt;"",IF(B413="","",IF($B413='Determinazione classe'!$D$55,IF(COUNTIF(AG$3:$AG412,$C413)=0,$C413,""),"")),"")</f>
        <v/>
      </c>
      <c r="AH413" t="str">
        <f>IF(D413&lt;&gt;"",IF(B413="","",IF(AND($B413='Determinazione classe'!$D$55,$C413='Determinazione classe'!$D$56),IF(COUNTIF(AH$3:AH412,$D413)=0,$D413,""),"")),"")</f>
        <v/>
      </c>
      <c r="AI413" t="str">
        <f>IF(E413&lt;&gt;"",IF(B413="","",IF(AND($B413='Determinazione classe'!$D$55,$C413='Determinazione classe'!$D$56,$D413='Determinazione classe'!$D$57),IF(COUNTIF(AI$3:AI412,$E413)=0,$E413,""),"")),"")</f>
        <v/>
      </c>
      <c r="AJ413" t="str">
        <f>IF(F413&lt;&gt;"",IF(B413="","",IF(AND($B413='Determinazione classe'!$D$55,$C413='Determinazione classe'!$D$56,$D413='Determinazione classe'!$D$57,$E413='Determinazione classe'!$D$58),IF(COUNTIF(AJ$3:AJ412,$F413)=0,$F413,""),"")),"")</f>
        <v/>
      </c>
      <c r="AK413" t="str">
        <f>IF(G413&lt;&gt;"",IF(B413="","",IF(AND($B413='Determinazione classe'!$D$55,$C413='Determinazione classe'!$D$56,$D413='Determinazione classe'!$D$57,$E413='Determinazione classe'!$D$58,$F413='Determinazione classe'!$D$59),IF(COUNTIF(AK$3:AK412,$G413)=0,$G413,""),"")),"")</f>
        <v/>
      </c>
      <c r="AL413" t="str">
        <f>IF(H413&lt;&gt;"",IF(B413="","",IF(AND($B413='Determinazione classe'!$D$55,$C413='Determinazione classe'!$D$56,$D413='Determinazione classe'!$D$57,$E413='Determinazione classe'!$D$58,$F413='Determinazione classe'!$D$59,$G413='Determinazione classe'!$D$60),IF(COUNTIF(AL$3:AL412,$H413)=0,$H413,""),"")),"")</f>
        <v/>
      </c>
      <c r="AR413">
        <f t="shared" si="130"/>
        <v>411</v>
      </c>
      <c r="AS413" s="375" t="str">
        <f t="shared" si="121"/>
        <v/>
      </c>
      <c r="AT413" s="375" t="str">
        <f t="shared" si="122"/>
        <v/>
      </c>
      <c r="AU413" s="375" t="str">
        <f t="shared" si="123"/>
        <v/>
      </c>
      <c r="AV413" s="375" t="str">
        <f t="shared" si="124"/>
        <v/>
      </c>
      <c r="AW413" s="375" t="str">
        <f t="shared" si="125"/>
        <v/>
      </c>
      <c r="AX413" s="375" t="str">
        <f t="shared" si="126"/>
        <v/>
      </c>
      <c r="AY413" s="375" t="str">
        <f t="shared" si="127"/>
        <v/>
      </c>
      <c r="BC413" t="str">
        <f>IF(BK413&lt;&gt;"",MAX(BC$3:BC412)+1,"")</f>
        <v/>
      </c>
      <c r="BD413" t="str">
        <f>IF(BL413&lt;&gt;"",MAX(BD$3:BD412)+1,"")</f>
        <v/>
      </c>
      <c r="BE413" t="str">
        <f>IF(BM413&lt;&gt;"",MAX(BE$3:BE412)+1,"")</f>
        <v/>
      </c>
      <c r="BF413" t="str">
        <f>IF(BN413&lt;&gt;"",MAX(BF$3:BF412)+1,"")</f>
        <v/>
      </c>
      <c r="BG413" t="str">
        <f>IF(BO413&lt;&gt;"",MAX(BG$3:BG412)+1,"")</f>
        <v/>
      </c>
      <c r="BH413" t="str">
        <f>IF(BP413&lt;&gt;"",MAX(BH$3:BH412)+1,"")</f>
        <v/>
      </c>
      <c r="BI413" t="str">
        <f>IF(BQ413&lt;&gt;"",MAX(BI$3:BI412)+1,"")</f>
        <v/>
      </c>
      <c r="BK413" t="str">
        <f>IF(B413&lt;&gt;"",IF(COUNTIF(BK$3:BK412,B413)&gt;0,"",B413),"")</f>
        <v/>
      </c>
      <c r="BL413" t="str">
        <f>IF(C413&lt;&gt;"",IF(COUNTIF(BL$3:BL412,C413)&gt;0,"",C413),"")</f>
        <v/>
      </c>
      <c r="BM413" t="str">
        <f>IF(D413&lt;&gt;"",IF(COUNTIF(BM$3:BM412,D413)&gt;0,"",D413),"")</f>
        <v/>
      </c>
      <c r="BN413" t="str">
        <f>IF(E413&lt;&gt;"",IF(COUNTIF(BN$3:BN412,E413)&gt;0,"",E413),"")</f>
        <v/>
      </c>
      <c r="BO413" t="str">
        <f>IF(F413&lt;&gt;"",IF(COUNTIF(BO$3:BO412,F413)&gt;0,"",F413),"")</f>
        <v/>
      </c>
      <c r="BP413" t="str">
        <f>IF(G413&lt;&gt;"",IF(COUNTIF(BP$3:BP412,G413)&gt;0,"",G413),"")</f>
        <v/>
      </c>
      <c r="BQ413" t="str">
        <f>IF(H413&lt;&gt;"",IF(COUNTIF(BQ$3:BQ412,H413)&gt;0,"",H413),"")</f>
        <v/>
      </c>
    </row>
    <row r="414" spans="1:69" x14ac:dyDescent="0.2">
      <c r="A414" s="342" t="str">
        <f t="shared" si="131"/>
        <v/>
      </c>
      <c r="B414" s="345"/>
      <c r="C414" s="345"/>
      <c r="D414" s="345"/>
      <c r="E414" s="345"/>
      <c r="F414" s="345"/>
      <c r="G414" s="345"/>
      <c r="H414" s="345"/>
      <c r="I414" s="533"/>
      <c r="J414" s="516"/>
      <c r="K414" s="516"/>
      <c r="L414" s="531"/>
      <c r="M414" s="534"/>
      <c r="O414">
        <f t="shared" si="128"/>
        <v>412</v>
      </c>
      <c r="P414" s="375" t="str">
        <f t="shared" si="129"/>
        <v/>
      </c>
      <c r="Q414" s="375" t="str">
        <f t="shared" si="115"/>
        <v/>
      </c>
      <c r="R414" s="375" t="str">
        <f t="shared" si="116"/>
        <v/>
      </c>
      <c r="S414" s="375" t="str">
        <f t="shared" si="117"/>
        <v/>
      </c>
      <c r="T414" s="375" t="str">
        <f t="shared" si="118"/>
        <v/>
      </c>
      <c r="U414" s="375" t="str">
        <f t="shared" si="119"/>
        <v/>
      </c>
      <c r="V414" s="375" t="str">
        <f t="shared" si="120"/>
        <v/>
      </c>
      <c r="X414" t="str">
        <f>IF(AF414&lt;&gt;"",MAX(X$3:X413)+1,"")</f>
        <v/>
      </c>
      <c r="Y414" t="str">
        <f>IF(AG414&lt;&gt;"",MAX(Y$3:Y413)+1,"")</f>
        <v/>
      </c>
      <c r="Z414" t="str">
        <f>IF(AH414&lt;&gt;"",MAX(Z$3:Z413)+1,"")</f>
        <v/>
      </c>
      <c r="AA414" t="str">
        <f>IF(AI414&lt;&gt;"",MAX(AA$3:AA413)+1,"")</f>
        <v/>
      </c>
      <c r="AB414" t="str">
        <f>IF(AJ414&lt;&gt;"",MAX(AB$3:AB413)+1,"")</f>
        <v/>
      </c>
      <c r="AC414" t="str">
        <f>IF(AK414&lt;&gt;"",MAX(AC$3:AC413)+1,"")</f>
        <v/>
      </c>
      <c r="AD414" t="str">
        <f>IF(AL414&lt;&gt;"",MAX(AD$3:AD413)+1,"")</f>
        <v/>
      </c>
      <c r="AF414" t="str">
        <f>IF(B414="","",IF(COUNTIF(AF$3:$AI413,B414)=0,B414,""))</f>
        <v/>
      </c>
      <c r="AG414" t="str">
        <f>IF(C414&lt;&gt;"",IF(B414="","",IF($B414='Determinazione classe'!$D$55,IF(COUNTIF(AG$3:$AG413,$C414)=0,$C414,""),"")),"")</f>
        <v/>
      </c>
      <c r="AH414" t="str">
        <f>IF(D414&lt;&gt;"",IF(B414="","",IF(AND($B414='Determinazione classe'!$D$55,$C414='Determinazione classe'!$D$56),IF(COUNTIF(AH$3:AH413,$D414)=0,$D414,""),"")),"")</f>
        <v/>
      </c>
      <c r="AI414" t="str">
        <f>IF(E414&lt;&gt;"",IF(B414="","",IF(AND($B414='Determinazione classe'!$D$55,$C414='Determinazione classe'!$D$56,$D414='Determinazione classe'!$D$57),IF(COUNTIF(AI$3:AI413,$E414)=0,$E414,""),"")),"")</f>
        <v/>
      </c>
      <c r="AJ414" t="str">
        <f>IF(F414&lt;&gt;"",IF(B414="","",IF(AND($B414='Determinazione classe'!$D$55,$C414='Determinazione classe'!$D$56,$D414='Determinazione classe'!$D$57,$E414='Determinazione classe'!$D$58),IF(COUNTIF(AJ$3:AJ413,$F414)=0,$F414,""),"")),"")</f>
        <v/>
      </c>
      <c r="AK414" t="str">
        <f>IF(G414&lt;&gt;"",IF(B414="","",IF(AND($B414='Determinazione classe'!$D$55,$C414='Determinazione classe'!$D$56,$D414='Determinazione classe'!$D$57,$E414='Determinazione classe'!$D$58,$F414='Determinazione classe'!$D$59),IF(COUNTIF(AK$3:AK413,$G414)=0,$G414,""),"")),"")</f>
        <v/>
      </c>
      <c r="AL414" t="str">
        <f>IF(H414&lt;&gt;"",IF(B414="","",IF(AND($B414='Determinazione classe'!$D$55,$C414='Determinazione classe'!$D$56,$D414='Determinazione classe'!$D$57,$E414='Determinazione classe'!$D$58,$F414='Determinazione classe'!$D$59,$G414='Determinazione classe'!$D$60),IF(COUNTIF(AL$3:AL413,$H414)=0,$H414,""),"")),"")</f>
        <v/>
      </c>
      <c r="AR414">
        <f t="shared" si="130"/>
        <v>412</v>
      </c>
      <c r="AS414" s="375" t="str">
        <f t="shared" si="121"/>
        <v/>
      </c>
      <c r="AT414" s="375" t="str">
        <f t="shared" si="122"/>
        <v/>
      </c>
      <c r="AU414" s="375" t="str">
        <f t="shared" si="123"/>
        <v/>
      </c>
      <c r="AV414" s="375" t="str">
        <f t="shared" si="124"/>
        <v/>
      </c>
      <c r="AW414" s="375" t="str">
        <f t="shared" si="125"/>
        <v/>
      </c>
      <c r="AX414" s="375" t="str">
        <f t="shared" si="126"/>
        <v/>
      </c>
      <c r="AY414" s="375" t="str">
        <f t="shared" si="127"/>
        <v/>
      </c>
      <c r="BC414" t="str">
        <f>IF(BK414&lt;&gt;"",MAX(BC$3:BC413)+1,"")</f>
        <v/>
      </c>
      <c r="BD414" t="str">
        <f>IF(BL414&lt;&gt;"",MAX(BD$3:BD413)+1,"")</f>
        <v/>
      </c>
      <c r="BE414" t="str">
        <f>IF(BM414&lt;&gt;"",MAX(BE$3:BE413)+1,"")</f>
        <v/>
      </c>
      <c r="BF414" t="str">
        <f>IF(BN414&lt;&gt;"",MAX(BF$3:BF413)+1,"")</f>
        <v/>
      </c>
      <c r="BG414" t="str">
        <f>IF(BO414&lt;&gt;"",MAX(BG$3:BG413)+1,"")</f>
        <v/>
      </c>
      <c r="BH414" t="str">
        <f>IF(BP414&lt;&gt;"",MAX(BH$3:BH413)+1,"")</f>
        <v/>
      </c>
      <c r="BI414" t="str">
        <f>IF(BQ414&lt;&gt;"",MAX(BI$3:BI413)+1,"")</f>
        <v/>
      </c>
      <c r="BK414" t="str">
        <f>IF(B414&lt;&gt;"",IF(COUNTIF(BK$3:BK413,B414)&gt;0,"",B414),"")</f>
        <v/>
      </c>
      <c r="BL414" t="str">
        <f>IF(C414&lt;&gt;"",IF(COUNTIF(BL$3:BL413,C414)&gt;0,"",C414),"")</f>
        <v/>
      </c>
      <c r="BM414" t="str">
        <f>IF(D414&lt;&gt;"",IF(COUNTIF(BM$3:BM413,D414)&gt;0,"",D414),"")</f>
        <v/>
      </c>
      <c r="BN414" t="str">
        <f>IF(E414&lt;&gt;"",IF(COUNTIF(BN$3:BN413,E414)&gt;0,"",E414),"")</f>
        <v/>
      </c>
      <c r="BO414" t="str">
        <f>IF(F414&lt;&gt;"",IF(COUNTIF(BO$3:BO413,F414)&gt;0,"",F414),"")</f>
        <v/>
      </c>
      <c r="BP414" t="str">
        <f>IF(G414&lt;&gt;"",IF(COUNTIF(BP$3:BP413,G414)&gt;0,"",G414),"")</f>
        <v/>
      </c>
      <c r="BQ414" t="str">
        <f>IF(H414&lt;&gt;"",IF(COUNTIF(BQ$3:BQ413,H414)&gt;0,"",H414),"")</f>
        <v/>
      </c>
    </row>
    <row r="415" spans="1:69" x14ac:dyDescent="0.2">
      <c r="A415" s="342" t="str">
        <f t="shared" si="131"/>
        <v/>
      </c>
      <c r="B415" s="345"/>
      <c r="C415" s="345"/>
      <c r="D415" s="345"/>
      <c r="E415" s="345"/>
      <c r="F415" s="345"/>
      <c r="G415" s="345"/>
      <c r="H415" s="345"/>
      <c r="I415" s="533"/>
      <c r="J415" s="516"/>
      <c r="K415" s="516"/>
      <c r="L415" s="531"/>
      <c r="M415" s="534"/>
      <c r="O415">
        <f t="shared" si="128"/>
        <v>413</v>
      </c>
      <c r="P415" s="375" t="str">
        <f t="shared" si="129"/>
        <v/>
      </c>
      <c r="Q415" s="375" t="str">
        <f t="shared" si="115"/>
        <v/>
      </c>
      <c r="R415" s="375" t="str">
        <f t="shared" si="116"/>
        <v/>
      </c>
      <c r="S415" s="375" t="str">
        <f t="shared" si="117"/>
        <v/>
      </c>
      <c r="T415" s="375" t="str">
        <f t="shared" si="118"/>
        <v/>
      </c>
      <c r="U415" s="375" t="str">
        <f t="shared" si="119"/>
        <v/>
      </c>
      <c r="V415" s="375" t="str">
        <f t="shared" si="120"/>
        <v/>
      </c>
      <c r="X415" t="str">
        <f>IF(AF415&lt;&gt;"",MAX(X$3:X414)+1,"")</f>
        <v/>
      </c>
      <c r="Y415" t="str">
        <f>IF(AG415&lt;&gt;"",MAX(Y$3:Y414)+1,"")</f>
        <v/>
      </c>
      <c r="Z415" t="str">
        <f>IF(AH415&lt;&gt;"",MAX(Z$3:Z414)+1,"")</f>
        <v/>
      </c>
      <c r="AA415" t="str">
        <f>IF(AI415&lt;&gt;"",MAX(AA$3:AA414)+1,"")</f>
        <v/>
      </c>
      <c r="AB415" t="str">
        <f>IF(AJ415&lt;&gt;"",MAX(AB$3:AB414)+1,"")</f>
        <v/>
      </c>
      <c r="AC415" t="str">
        <f>IF(AK415&lt;&gt;"",MAX(AC$3:AC414)+1,"")</f>
        <v/>
      </c>
      <c r="AD415" t="str">
        <f>IF(AL415&lt;&gt;"",MAX(AD$3:AD414)+1,"")</f>
        <v/>
      </c>
      <c r="AF415" t="str">
        <f>IF(B415="","",IF(COUNTIF(AF$3:$AI414,B415)=0,B415,""))</f>
        <v/>
      </c>
      <c r="AG415" t="str">
        <f>IF(C415&lt;&gt;"",IF(B415="","",IF($B415='Determinazione classe'!$D$55,IF(COUNTIF(AG$3:$AG414,$C415)=0,$C415,""),"")),"")</f>
        <v/>
      </c>
      <c r="AH415" t="str">
        <f>IF(D415&lt;&gt;"",IF(B415="","",IF(AND($B415='Determinazione classe'!$D$55,$C415='Determinazione classe'!$D$56),IF(COUNTIF(AH$3:AH414,$D415)=0,$D415,""),"")),"")</f>
        <v/>
      </c>
      <c r="AI415" t="str">
        <f>IF(E415&lt;&gt;"",IF(B415="","",IF(AND($B415='Determinazione classe'!$D$55,$C415='Determinazione classe'!$D$56,$D415='Determinazione classe'!$D$57),IF(COUNTIF(AI$3:AI414,$E415)=0,$E415,""),"")),"")</f>
        <v/>
      </c>
      <c r="AJ415" t="str">
        <f>IF(F415&lt;&gt;"",IF(B415="","",IF(AND($B415='Determinazione classe'!$D$55,$C415='Determinazione classe'!$D$56,$D415='Determinazione classe'!$D$57,$E415='Determinazione classe'!$D$58),IF(COUNTIF(AJ$3:AJ414,$F415)=0,$F415,""),"")),"")</f>
        <v/>
      </c>
      <c r="AK415" t="str">
        <f>IF(G415&lt;&gt;"",IF(B415="","",IF(AND($B415='Determinazione classe'!$D$55,$C415='Determinazione classe'!$D$56,$D415='Determinazione classe'!$D$57,$E415='Determinazione classe'!$D$58,$F415='Determinazione classe'!$D$59),IF(COUNTIF(AK$3:AK414,$G415)=0,$G415,""),"")),"")</f>
        <v/>
      </c>
      <c r="AL415" t="str">
        <f>IF(H415&lt;&gt;"",IF(B415="","",IF(AND($B415='Determinazione classe'!$D$55,$C415='Determinazione classe'!$D$56,$D415='Determinazione classe'!$D$57,$E415='Determinazione classe'!$D$58,$F415='Determinazione classe'!$D$59,$G415='Determinazione classe'!$D$60),IF(COUNTIF(AL$3:AL414,$H415)=0,$H415,""),"")),"")</f>
        <v/>
      </c>
      <c r="AR415">
        <f t="shared" si="130"/>
        <v>413</v>
      </c>
      <c r="AS415" s="375" t="str">
        <f t="shared" si="121"/>
        <v/>
      </c>
      <c r="AT415" s="375" t="str">
        <f t="shared" si="122"/>
        <v/>
      </c>
      <c r="AU415" s="375" t="str">
        <f t="shared" si="123"/>
        <v/>
      </c>
      <c r="AV415" s="375" t="str">
        <f t="shared" si="124"/>
        <v/>
      </c>
      <c r="AW415" s="375" t="str">
        <f t="shared" si="125"/>
        <v/>
      </c>
      <c r="AX415" s="375" t="str">
        <f t="shared" si="126"/>
        <v/>
      </c>
      <c r="AY415" s="375" t="str">
        <f t="shared" si="127"/>
        <v/>
      </c>
      <c r="BC415" t="str">
        <f>IF(BK415&lt;&gt;"",MAX(BC$3:BC414)+1,"")</f>
        <v/>
      </c>
      <c r="BD415" t="str">
        <f>IF(BL415&lt;&gt;"",MAX(BD$3:BD414)+1,"")</f>
        <v/>
      </c>
      <c r="BE415" t="str">
        <f>IF(BM415&lt;&gt;"",MAX(BE$3:BE414)+1,"")</f>
        <v/>
      </c>
      <c r="BF415" t="str">
        <f>IF(BN415&lt;&gt;"",MAX(BF$3:BF414)+1,"")</f>
        <v/>
      </c>
      <c r="BG415" t="str">
        <f>IF(BO415&lt;&gt;"",MAX(BG$3:BG414)+1,"")</f>
        <v/>
      </c>
      <c r="BH415" t="str">
        <f>IF(BP415&lt;&gt;"",MAX(BH$3:BH414)+1,"")</f>
        <v/>
      </c>
      <c r="BI415" t="str">
        <f>IF(BQ415&lt;&gt;"",MAX(BI$3:BI414)+1,"")</f>
        <v/>
      </c>
      <c r="BK415" t="str">
        <f>IF(B415&lt;&gt;"",IF(COUNTIF(BK$3:BK414,B415)&gt;0,"",B415),"")</f>
        <v/>
      </c>
      <c r="BL415" t="str">
        <f>IF(C415&lt;&gt;"",IF(COUNTIF(BL$3:BL414,C415)&gt;0,"",C415),"")</f>
        <v/>
      </c>
      <c r="BM415" t="str">
        <f>IF(D415&lt;&gt;"",IF(COUNTIF(BM$3:BM414,D415)&gt;0,"",D415),"")</f>
        <v/>
      </c>
      <c r="BN415" t="str">
        <f>IF(E415&lt;&gt;"",IF(COUNTIF(BN$3:BN414,E415)&gt;0,"",E415),"")</f>
        <v/>
      </c>
      <c r="BO415" t="str">
        <f>IF(F415&lt;&gt;"",IF(COUNTIF(BO$3:BO414,F415)&gt;0,"",F415),"")</f>
        <v/>
      </c>
      <c r="BP415" t="str">
        <f>IF(G415&lt;&gt;"",IF(COUNTIF(BP$3:BP414,G415)&gt;0,"",G415),"")</f>
        <v/>
      </c>
      <c r="BQ415" t="str">
        <f>IF(H415&lt;&gt;"",IF(COUNTIF(BQ$3:BQ414,H415)&gt;0,"",H415),"")</f>
        <v/>
      </c>
    </row>
    <row r="416" spans="1:69" x14ac:dyDescent="0.2">
      <c r="A416" s="342" t="str">
        <f t="shared" si="131"/>
        <v/>
      </c>
      <c r="B416" s="345"/>
      <c r="C416" s="345"/>
      <c r="D416" s="345"/>
      <c r="E416" s="345"/>
      <c r="F416" s="345"/>
      <c r="G416" s="345"/>
      <c r="H416" s="345"/>
      <c r="I416" s="533"/>
      <c r="J416" s="516"/>
      <c r="K416" s="516"/>
      <c r="L416" s="531"/>
      <c r="M416" s="534"/>
      <c r="O416">
        <f t="shared" si="128"/>
        <v>414</v>
      </c>
      <c r="P416" s="375" t="str">
        <f t="shared" si="129"/>
        <v/>
      </c>
      <c r="Q416" s="375" t="str">
        <f t="shared" si="115"/>
        <v/>
      </c>
      <c r="R416" s="375" t="str">
        <f t="shared" si="116"/>
        <v/>
      </c>
      <c r="S416" s="375" t="str">
        <f t="shared" si="117"/>
        <v/>
      </c>
      <c r="T416" s="375" t="str">
        <f t="shared" si="118"/>
        <v/>
      </c>
      <c r="U416" s="375" t="str">
        <f t="shared" si="119"/>
        <v/>
      </c>
      <c r="V416" s="375" t="str">
        <f t="shared" si="120"/>
        <v/>
      </c>
      <c r="X416" t="str">
        <f>IF(AF416&lt;&gt;"",MAX(X$3:X415)+1,"")</f>
        <v/>
      </c>
      <c r="Y416" t="str">
        <f>IF(AG416&lt;&gt;"",MAX(Y$3:Y415)+1,"")</f>
        <v/>
      </c>
      <c r="Z416" t="str">
        <f>IF(AH416&lt;&gt;"",MAX(Z$3:Z415)+1,"")</f>
        <v/>
      </c>
      <c r="AA416" t="str">
        <f>IF(AI416&lt;&gt;"",MAX(AA$3:AA415)+1,"")</f>
        <v/>
      </c>
      <c r="AB416" t="str">
        <f>IF(AJ416&lt;&gt;"",MAX(AB$3:AB415)+1,"")</f>
        <v/>
      </c>
      <c r="AC416" t="str">
        <f>IF(AK416&lt;&gt;"",MAX(AC$3:AC415)+1,"")</f>
        <v/>
      </c>
      <c r="AD416" t="str">
        <f>IF(AL416&lt;&gt;"",MAX(AD$3:AD415)+1,"")</f>
        <v/>
      </c>
      <c r="AF416" t="str">
        <f>IF(B416="","",IF(COUNTIF(AF$3:$AI415,B416)=0,B416,""))</f>
        <v/>
      </c>
      <c r="AG416" t="str">
        <f>IF(C416&lt;&gt;"",IF(B416="","",IF($B416='Determinazione classe'!$D$55,IF(COUNTIF(AG$3:$AG415,$C416)=0,$C416,""),"")),"")</f>
        <v/>
      </c>
      <c r="AH416" t="str">
        <f>IF(D416&lt;&gt;"",IF(B416="","",IF(AND($B416='Determinazione classe'!$D$55,$C416='Determinazione classe'!$D$56),IF(COUNTIF(AH$3:AH415,$D416)=0,$D416,""),"")),"")</f>
        <v/>
      </c>
      <c r="AI416" t="str">
        <f>IF(E416&lt;&gt;"",IF(B416="","",IF(AND($B416='Determinazione classe'!$D$55,$C416='Determinazione classe'!$D$56,$D416='Determinazione classe'!$D$57),IF(COUNTIF(AI$3:AI415,$E416)=0,$E416,""),"")),"")</f>
        <v/>
      </c>
      <c r="AJ416" t="str">
        <f>IF(F416&lt;&gt;"",IF(B416="","",IF(AND($B416='Determinazione classe'!$D$55,$C416='Determinazione classe'!$D$56,$D416='Determinazione classe'!$D$57,$E416='Determinazione classe'!$D$58),IF(COUNTIF(AJ$3:AJ415,$F416)=0,$F416,""),"")),"")</f>
        <v/>
      </c>
      <c r="AK416" t="str">
        <f>IF(G416&lt;&gt;"",IF(B416="","",IF(AND($B416='Determinazione classe'!$D$55,$C416='Determinazione classe'!$D$56,$D416='Determinazione classe'!$D$57,$E416='Determinazione classe'!$D$58,$F416='Determinazione classe'!$D$59),IF(COUNTIF(AK$3:AK415,$G416)=0,$G416,""),"")),"")</f>
        <v/>
      </c>
      <c r="AL416" t="str">
        <f>IF(H416&lt;&gt;"",IF(B416="","",IF(AND($B416='Determinazione classe'!$D$55,$C416='Determinazione classe'!$D$56,$D416='Determinazione classe'!$D$57,$E416='Determinazione classe'!$D$58,$F416='Determinazione classe'!$D$59,$G416='Determinazione classe'!$D$60),IF(COUNTIF(AL$3:AL415,$H416)=0,$H416,""),"")),"")</f>
        <v/>
      </c>
      <c r="AR416">
        <f t="shared" si="130"/>
        <v>414</v>
      </c>
      <c r="AS416" s="375" t="str">
        <f t="shared" si="121"/>
        <v/>
      </c>
      <c r="AT416" s="375" t="str">
        <f t="shared" si="122"/>
        <v/>
      </c>
      <c r="AU416" s="375" t="str">
        <f t="shared" si="123"/>
        <v/>
      </c>
      <c r="AV416" s="375" t="str">
        <f t="shared" si="124"/>
        <v/>
      </c>
      <c r="AW416" s="375" t="str">
        <f t="shared" si="125"/>
        <v/>
      </c>
      <c r="AX416" s="375" t="str">
        <f t="shared" si="126"/>
        <v/>
      </c>
      <c r="AY416" s="375" t="str">
        <f t="shared" si="127"/>
        <v/>
      </c>
      <c r="BC416" t="str">
        <f>IF(BK416&lt;&gt;"",MAX(BC$3:BC415)+1,"")</f>
        <v/>
      </c>
      <c r="BD416" t="str">
        <f>IF(BL416&lt;&gt;"",MAX(BD$3:BD415)+1,"")</f>
        <v/>
      </c>
      <c r="BE416" t="str">
        <f>IF(BM416&lt;&gt;"",MAX(BE$3:BE415)+1,"")</f>
        <v/>
      </c>
      <c r="BF416" t="str">
        <f>IF(BN416&lt;&gt;"",MAX(BF$3:BF415)+1,"")</f>
        <v/>
      </c>
      <c r="BG416" t="str">
        <f>IF(BO416&lt;&gt;"",MAX(BG$3:BG415)+1,"")</f>
        <v/>
      </c>
      <c r="BH416" t="str">
        <f>IF(BP416&lt;&gt;"",MAX(BH$3:BH415)+1,"")</f>
        <v/>
      </c>
      <c r="BI416" t="str">
        <f>IF(BQ416&lt;&gt;"",MAX(BI$3:BI415)+1,"")</f>
        <v/>
      </c>
      <c r="BK416" t="str">
        <f>IF(B416&lt;&gt;"",IF(COUNTIF(BK$3:BK415,B416)&gt;0,"",B416),"")</f>
        <v/>
      </c>
      <c r="BL416" t="str">
        <f>IF(C416&lt;&gt;"",IF(COUNTIF(BL$3:BL415,C416)&gt;0,"",C416),"")</f>
        <v/>
      </c>
      <c r="BM416" t="str">
        <f>IF(D416&lt;&gt;"",IF(COUNTIF(BM$3:BM415,D416)&gt;0,"",D416),"")</f>
        <v/>
      </c>
      <c r="BN416" t="str">
        <f>IF(E416&lt;&gt;"",IF(COUNTIF(BN$3:BN415,E416)&gt;0,"",E416),"")</f>
        <v/>
      </c>
      <c r="BO416" t="str">
        <f>IF(F416&lt;&gt;"",IF(COUNTIF(BO$3:BO415,F416)&gt;0,"",F416),"")</f>
        <v/>
      </c>
      <c r="BP416" t="str">
        <f>IF(G416&lt;&gt;"",IF(COUNTIF(BP$3:BP415,G416)&gt;0,"",G416),"")</f>
        <v/>
      </c>
      <c r="BQ416" t="str">
        <f>IF(H416&lt;&gt;"",IF(COUNTIF(BQ$3:BQ415,H416)&gt;0,"",H416),"")</f>
        <v/>
      </c>
    </row>
    <row r="417" spans="1:69" x14ac:dyDescent="0.2">
      <c r="A417" s="342" t="str">
        <f t="shared" si="131"/>
        <v/>
      </c>
      <c r="B417" s="345"/>
      <c r="C417" s="345"/>
      <c r="D417" s="345"/>
      <c r="E417" s="345"/>
      <c r="F417" s="345"/>
      <c r="G417" s="345"/>
      <c r="H417" s="345"/>
      <c r="I417" s="533"/>
      <c r="J417" s="516"/>
      <c r="K417" s="516"/>
      <c r="L417" s="531"/>
      <c r="M417" s="534"/>
      <c r="O417">
        <f t="shared" si="128"/>
        <v>415</v>
      </c>
      <c r="P417" s="375" t="str">
        <f t="shared" si="129"/>
        <v/>
      </c>
      <c r="Q417" s="375" t="str">
        <f t="shared" si="115"/>
        <v/>
      </c>
      <c r="R417" s="375" t="str">
        <f t="shared" si="116"/>
        <v/>
      </c>
      <c r="S417" s="375" t="str">
        <f t="shared" si="117"/>
        <v/>
      </c>
      <c r="T417" s="375" t="str">
        <f t="shared" si="118"/>
        <v/>
      </c>
      <c r="U417" s="375" t="str">
        <f t="shared" si="119"/>
        <v/>
      </c>
      <c r="V417" s="375" t="str">
        <f t="shared" si="120"/>
        <v/>
      </c>
      <c r="X417" t="str">
        <f>IF(AF417&lt;&gt;"",MAX(X$3:X416)+1,"")</f>
        <v/>
      </c>
      <c r="Y417" t="str">
        <f>IF(AG417&lt;&gt;"",MAX(Y$3:Y416)+1,"")</f>
        <v/>
      </c>
      <c r="Z417" t="str">
        <f>IF(AH417&lt;&gt;"",MAX(Z$3:Z416)+1,"")</f>
        <v/>
      </c>
      <c r="AA417" t="str">
        <f>IF(AI417&lt;&gt;"",MAX(AA$3:AA416)+1,"")</f>
        <v/>
      </c>
      <c r="AB417" t="str">
        <f>IF(AJ417&lt;&gt;"",MAX(AB$3:AB416)+1,"")</f>
        <v/>
      </c>
      <c r="AC417" t="str">
        <f>IF(AK417&lt;&gt;"",MAX(AC$3:AC416)+1,"")</f>
        <v/>
      </c>
      <c r="AD417" t="str">
        <f>IF(AL417&lt;&gt;"",MAX(AD$3:AD416)+1,"")</f>
        <v/>
      </c>
      <c r="AF417" t="str">
        <f>IF(B417="","",IF(COUNTIF(AF$3:$AI416,B417)=0,B417,""))</f>
        <v/>
      </c>
      <c r="AG417" t="str">
        <f>IF(C417&lt;&gt;"",IF(B417="","",IF($B417='Determinazione classe'!$D$55,IF(COUNTIF(AG$3:$AG416,$C417)=0,$C417,""),"")),"")</f>
        <v/>
      </c>
      <c r="AH417" t="str">
        <f>IF(D417&lt;&gt;"",IF(B417="","",IF(AND($B417='Determinazione classe'!$D$55,$C417='Determinazione classe'!$D$56),IF(COUNTIF(AH$3:AH416,$D417)=0,$D417,""),"")),"")</f>
        <v/>
      </c>
      <c r="AI417" t="str">
        <f>IF(E417&lt;&gt;"",IF(B417="","",IF(AND($B417='Determinazione classe'!$D$55,$C417='Determinazione classe'!$D$56,$D417='Determinazione classe'!$D$57),IF(COUNTIF(AI$3:AI416,$E417)=0,$E417,""),"")),"")</f>
        <v/>
      </c>
      <c r="AJ417" t="str">
        <f>IF(F417&lt;&gt;"",IF(B417="","",IF(AND($B417='Determinazione classe'!$D$55,$C417='Determinazione classe'!$D$56,$D417='Determinazione classe'!$D$57,$E417='Determinazione classe'!$D$58),IF(COUNTIF(AJ$3:AJ416,$F417)=0,$F417,""),"")),"")</f>
        <v/>
      </c>
      <c r="AK417" t="str">
        <f>IF(G417&lt;&gt;"",IF(B417="","",IF(AND($B417='Determinazione classe'!$D$55,$C417='Determinazione classe'!$D$56,$D417='Determinazione classe'!$D$57,$E417='Determinazione classe'!$D$58,$F417='Determinazione classe'!$D$59),IF(COUNTIF(AK$3:AK416,$G417)=0,$G417,""),"")),"")</f>
        <v/>
      </c>
      <c r="AL417" t="str">
        <f>IF(H417&lt;&gt;"",IF(B417="","",IF(AND($B417='Determinazione classe'!$D$55,$C417='Determinazione classe'!$D$56,$D417='Determinazione classe'!$D$57,$E417='Determinazione classe'!$D$58,$F417='Determinazione classe'!$D$59,$G417='Determinazione classe'!$D$60),IF(COUNTIF(AL$3:AL416,$H417)=0,$H417,""),"")),"")</f>
        <v/>
      </c>
      <c r="AR417">
        <f t="shared" si="130"/>
        <v>415</v>
      </c>
      <c r="AS417" s="375" t="str">
        <f t="shared" si="121"/>
        <v/>
      </c>
      <c r="AT417" s="375" t="str">
        <f t="shared" si="122"/>
        <v/>
      </c>
      <c r="AU417" s="375" t="str">
        <f t="shared" si="123"/>
        <v/>
      </c>
      <c r="AV417" s="375" t="str">
        <f t="shared" si="124"/>
        <v/>
      </c>
      <c r="AW417" s="375" t="str">
        <f t="shared" si="125"/>
        <v/>
      </c>
      <c r="AX417" s="375" t="str">
        <f t="shared" si="126"/>
        <v/>
      </c>
      <c r="AY417" s="375" t="str">
        <f t="shared" si="127"/>
        <v/>
      </c>
      <c r="BC417" t="str">
        <f>IF(BK417&lt;&gt;"",MAX(BC$3:BC416)+1,"")</f>
        <v/>
      </c>
      <c r="BD417" t="str">
        <f>IF(BL417&lt;&gt;"",MAX(BD$3:BD416)+1,"")</f>
        <v/>
      </c>
      <c r="BE417" t="str">
        <f>IF(BM417&lt;&gt;"",MAX(BE$3:BE416)+1,"")</f>
        <v/>
      </c>
      <c r="BF417" t="str">
        <f>IF(BN417&lt;&gt;"",MAX(BF$3:BF416)+1,"")</f>
        <v/>
      </c>
      <c r="BG417" t="str">
        <f>IF(BO417&lt;&gt;"",MAX(BG$3:BG416)+1,"")</f>
        <v/>
      </c>
      <c r="BH417" t="str">
        <f>IF(BP417&lt;&gt;"",MAX(BH$3:BH416)+1,"")</f>
        <v/>
      </c>
      <c r="BI417" t="str">
        <f>IF(BQ417&lt;&gt;"",MAX(BI$3:BI416)+1,"")</f>
        <v/>
      </c>
      <c r="BK417" t="str">
        <f>IF(B417&lt;&gt;"",IF(COUNTIF(BK$3:BK416,B417)&gt;0,"",B417),"")</f>
        <v/>
      </c>
      <c r="BL417" t="str">
        <f>IF(C417&lt;&gt;"",IF(COUNTIF(BL$3:BL416,C417)&gt;0,"",C417),"")</f>
        <v/>
      </c>
      <c r="BM417" t="str">
        <f>IF(D417&lt;&gt;"",IF(COUNTIF(BM$3:BM416,D417)&gt;0,"",D417),"")</f>
        <v/>
      </c>
      <c r="BN417" t="str">
        <f>IF(E417&lt;&gt;"",IF(COUNTIF(BN$3:BN416,E417)&gt;0,"",E417),"")</f>
        <v/>
      </c>
      <c r="BO417" t="str">
        <f>IF(F417&lt;&gt;"",IF(COUNTIF(BO$3:BO416,F417)&gt;0,"",F417),"")</f>
        <v/>
      </c>
      <c r="BP417" t="str">
        <f>IF(G417&lt;&gt;"",IF(COUNTIF(BP$3:BP416,G417)&gt;0,"",G417),"")</f>
        <v/>
      </c>
      <c r="BQ417" t="str">
        <f>IF(H417&lt;&gt;"",IF(COUNTIF(BQ$3:BQ416,H417)&gt;0,"",H417),"")</f>
        <v/>
      </c>
    </row>
    <row r="418" spans="1:69" x14ac:dyDescent="0.2">
      <c r="A418" s="342" t="str">
        <f t="shared" si="131"/>
        <v/>
      </c>
      <c r="B418" s="345"/>
      <c r="C418" s="345"/>
      <c r="D418" s="345"/>
      <c r="E418" s="345"/>
      <c r="F418" s="345"/>
      <c r="G418" s="345"/>
      <c r="H418" s="345"/>
      <c r="I418" s="533"/>
      <c r="J418" s="516"/>
      <c r="K418" s="516"/>
      <c r="L418" s="531"/>
      <c r="M418" s="534"/>
      <c r="O418">
        <f t="shared" si="128"/>
        <v>416</v>
      </c>
      <c r="P418" s="375" t="str">
        <f t="shared" si="129"/>
        <v/>
      </c>
      <c r="Q418" s="375" t="str">
        <f t="shared" si="115"/>
        <v/>
      </c>
      <c r="R418" s="375" t="str">
        <f t="shared" si="116"/>
        <v/>
      </c>
      <c r="S418" s="375" t="str">
        <f t="shared" si="117"/>
        <v/>
      </c>
      <c r="T418" s="375" t="str">
        <f t="shared" si="118"/>
        <v/>
      </c>
      <c r="U418" s="375" t="str">
        <f t="shared" si="119"/>
        <v/>
      </c>
      <c r="V418" s="375" t="str">
        <f t="shared" si="120"/>
        <v/>
      </c>
      <c r="X418" t="str">
        <f>IF(AF418&lt;&gt;"",MAX(X$3:X417)+1,"")</f>
        <v/>
      </c>
      <c r="Y418" t="str">
        <f>IF(AG418&lt;&gt;"",MAX(Y$3:Y417)+1,"")</f>
        <v/>
      </c>
      <c r="Z418" t="str">
        <f>IF(AH418&lt;&gt;"",MAX(Z$3:Z417)+1,"")</f>
        <v/>
      </c>
      <c r="AA418" t="str">
        <f>IF(AI418&lt;&gt;"",MAX(AA$3:AA417)+1,"")</f>
        <v/>
      </c>
      <c r="AB418" t="str">
        <f>IF(AJ418&lt;&gt;"",MAX(AB$3:AB417)+1,"")</f>
        <v/>
      </c>
      <c r="AC418" t="str">
        <f>IF(AK418&lt;&gt;"",MAX(AC$3:AC417)+1,"")</f>
        <v/>
      </c>
      <c r="AD418" t="str">
        <f>IF(AL418&lt;&gt;"",MAX(AD$3:AD417)+1,"")</f>
        <v/>
      </c>
      <c r="AF418" t="str">
        <f>IF(B418="","",IF(COUNTIF(AF$3:$AI417,B418)=0,B418,""))</f>
        <v/>
      </c>
      <c r="AG418" t="str">
        <f>IF(C418&lt;&gt;"",IF(B418="","",IF($B418='Determinazione classe'!$D$55,IF(COUNTIF(AG$3:$AG417,$C418)=0,$C418,""),"")),"")</f>
        <v/>
      </c>
      <c r="AH418" t="str">
        <f>IF(D418&lt;&gt;"",IF(B418="","",IF(AND($B418='Determinazione classe'!$D$55,$C418='Determinazione classe'!$D$56),IF(COUNTIF(AH$3:AH417,$D418)=0,$D418,""),"")),"")</f>
        <v/>
      </c>
      <c r="AI418" t="str">
        <f>IF(E418&lt;&gt;"",IF(B418="","",IF(AND($B418='Determinazione classe'!$D$55,$C418='Determinazione classe'!$D$56,$D418='Determinazione classe'!$D$57),IF(COUNTIF(AI$3:AI417,$E418)=0,$E418,""),"")),"")</f>
        <v/>
      </c>
      <c r="AJ418" t="str">
        <f>IF(F418&lt;&gt;"",IF(B418="","",IF(AND($B418='Determinazione classe'!$D$55,$C418='Determinazione classe'!$D$56,$D418='Determinazione classe'!$D$57,$E418='Determinazione classe'!$D$58),IF(COUNTIF(AJ$3:AJ417,$F418)=0,$F418,""),"")),"")</f>
        <v/>
      </c>
      <c r="AK418" t="str">
        <f>IF(G418&lt;&gt;"",IF(B418="","",IF(AND($B418='Determinazione classe'!$D$55,$C418='Determinazione classe'!$D$56,$D418='Determinazione classe'!$D$57,$E418='Determinazione classe'!$D$58,$F418='Determinazione classe'!$D$59),IF(COUNTIF(AK$3:AK417,$G418)=0,$G418,""),"")),"")</f>
        <v/>
      </c>
      <c r="AL418" t="str">
        <f>IF(H418&lt;&gt;"",IF(B418="","",IF(AND($B418='Determinazione classe'!$D$55,$C418='Determinazione classe'!$D$56,$D418='Determinazione classe'!$D$57,$E418='Determinazione classe'!$D$58,$F418='Determinazione classe'!$D$59,$G418='Determinazione classe'!$D$60),IF(COUNTIF(AL$3:AL417,$H418)=0,$H418,""),"")),"")</f>
        <v/>
      </c>
      <c r="AR418">
        <f t="shared" si="130"/>
        <v>416</v>
      </c>
      <c r="AS418" s="375" t="str">
        <f t="shared" si="121"/>
        <v/>
      </c>
      <c r="AT418" s="375" t="str">
        <f t="shared" si="122"/>
        <v/>
      </c>
      <c r="AU418" s="375" t="str">
        <f t="shared" si="123"/>
        <v/>
      </c>
      <c r="AV418" s="375" t="str">
        <f t="shared" si="124"/>
        <v/>
      </c>
      <c r="AW418" s="375" t="str">
        <f t="shared" si="125"/>
        <v/>
      </c>
      <c r="AX418" s="375" t="str">
        <f t="shared" si="126"/>
        <v/>
      </c>
      <c r="AY418" s="375" t="str">
        <f t="shared" si="127"/>
        <v/>
      </c>
      <c r="BC418" t="str">
        <f>IF(BK418&lt;&gt;"",MAX(BC$3:BC417)+1,"")</f>
        <v/>
      </c>
      <c r="BD418" t="str">
        <f>IF(BL418&lt;&gt;"",MAX(BD$3:BD417)+1,"")</f>
        <v/>
      </c>
      <c r="BE418" t="str">
        <f>IF(BM418&lt;&gt;"",MAX(BE$3:BE417)+1,"")</f>
        <v/>
      </c>
      <c r="BF418" t="str">
        <f>IF(BN418&lt;&gt;"",MAX(BF$3:BF417)+1,"")</f>
        <v/>
      </c>
      <c r="BG418" t="str">
        <f>IF(BO418&lt;&gt;"",MAX(BG$3:BG417)+1,"")</f>
        <v/>
      </c>
      <c r="BH418" t="str">
        <f>IF(BP418&lt;&gt;"",MAX(BH$3:BH417)+1,"")</f>
        <v/>
      </c>
      <c r="BI418" t="str">
        <f>IF(BQ418&lt;&gt;"",MAX(BI$3:BI417)+1,"")</f>
        <v/>
      </c>
      <c r="BK418" t="str">
        <f>IF(B418&lt;&gt;"",IF(COUNTIF(BK$3:BK417,B418)&gt;0,"",B418),"")</f>
        <v/>
      </c>
      <c r="BL418" t="str">
        <f>IF(C418&lt;&gt;"",IF(COUNTIF(BL$3:BL417,C418)&gt;0,"",C418),"")</f>
        <v/>
      </c>
      <c r="BM418" t="str">
        <f>IF(D418&lt;&gt;"",IF(COUNTIF(BM$3:BM417,D418)&gt;0,"",D418),"")</f>
        <v/>
      </c>
      <c r="BN418" t="str">
        <f>IF(E418&lt;&gt;"",IF(COUNTIF(BN$3:BN417,E418)&gt;0,"",E418),"")</f>
        <v/>
      </c>
      <c r="BO418" t="str">
        <f>IF(F418&lt;&gt;"",IF(COUNTIF(BO$3:BO417,F418)&gt;0,"",F418),"")</f>
        <v/>
      </c>
      <c r="BP418" t="str">
        <f>IF(G418&lt;&gt;"",IF(COUNTIF(BP$3:BP417,G418)&gt;0,"",G418),"")</f>
        <v/>
      </c>
      <c r="BQ418" t="str">
        <f>IF(H418&lt;&gt;"",IF(COUNTIF(BQ$3:BQ417,H418)&gt;0,"",H418),"")</f>
        <v/>
      </c>
    </row>
    <row r="419" spans="1:69" x14ac:dyDescent="0.2">
      <c r="A419" s="342" t="str">
        <f t="shared" si="131"/>
        <v/>
      </c>
      <c r="B419" s="345"/>
      <c r="C419" s="345"/>
      <c r="D419" s="345"/>
      <c r="E419" s="345"/>
      <c r="F419" s="345"/>
      <c r="G419" s="345"/>
      <c r="H419" s="345"/>
      <c r="I419" s="533"/>
      <c r="J419" s="516"/>
      <c r="K419" s="516"/>
      <c r="L419" s="531"/>
      <c r="M419" s="534"/>
      <c r="O419">
        <f t="shared" si="128"/>
        <v>417</v>
      </c>
      <c r="P419" s="375" t="str">
        <f t="shared" si="129"/>
        <v/>
      </c>
      <c r="Q419" s="375" t="str">
        <f t="shared" si="115"/>
        <v/>
      </c>
      <c r="R419" s="375" t="str">
        <f t="shared" si="116"/>
        <v/>
      </c>
      <c r="S419" s="375" t="str">
        <f t="shared" si="117"/>
        <v/>
      </c>
      <c r="T419" s="375" t="str">
        <f t="shared" si="118"/>
        <v/>
      </c>
      <c r="U419" s="375" t="str">
        <f t="shared" si="119"/>
        <v/>
      </c>
      <c r="V419" s="375" t="str">
        <f t="shared" si="120"/>
        <v/>
      </c>
      <c r="X419" t="str">
        <f>IF(AF419&lt;&gt;"",MAX(X$3:X418)+1,"")</f>
        <v/>
      </c>
      <c r="Y419" t="str">
        <f>IF(AG419&lt;&gt;"",MAX(Y$3:Y418)+1,"")</f>
        <v/>
      </c>
      <c r="Z419" t="str">
        <f>IF(AH419&lt;&gt;"",MAX(Z$3:Z418)+1,"")</f>
        <v/>
      </c>
      <c r="AA419" t="str">
        <f>IF(AI419&lt;&gt;"",MAX(AA$3:AA418)+1,"")</f>
        <v/>
      </c>
      <c r="AB419" t="str">
        <f>IF(AJ419&lt;&gt;"",MAX(AB$3:AB418)+1,"")</f>
        <v/>
      </c>
      <c r="AC419" t="str">
        <f>IF(AK419&lt;&gt;"",MAX(AC$3:AC418)+1,"")</f>
        <v/>
      </c>
      <c r="AD419" t="str">
        <f>IF(AL419&lt;&gt;"",MAX(AD$3:AD418)+1,"")</f>
        <v/>
      </c>
      <c r="AF419" t="str">
        <f>IF(B419="","",IF(COUNTIF(AF$3:$AI418,B419)=0,B419,""))</f>
        <v/>
      </c>
      <c r="AG419" t="str">
        <f>IF(C419&lt;&gt;"",IF(B419="","",IF($B419='Determinazione classe'!$D$55,IF(COUNTIF(AG$3:$AG418,$C419)=0,$C419,""),"")),"")</f>
        <v/>
      </c>
      <c r="AH419" t="str">
        <f>IF(D419&lt;&gt;"",IF(B419="","",IF(AND($B419='Determinazione classe'!$D$55,$C419='Determinazione classe'!$D$56),IF(COUNTIF(AH$3:AH418,$D419)=0,$D419,""),"")),"")</f>
        <v/>
      </c>
      <c r="AI419" t="str">
        <f>IF(E419&lt;&gt;"",IF(B419="","",IF(AND($B419='Determinazione classe'!$D$55,$C419='Determinazione classe'!$D$56,$D419='Determinazione classe'!$D$57),IF(COUNTIF(AI$3:AI418,$E419)=0,$E419,""),"")),"")</f>
        <v/>
      </c>
      <c r="AJ419" t="str">
        <f>IF(F419&lt;&gt;"",IF(B419="","",IF(AND($B419='Determinazione classe'!$D$55,$C419='Determinazione classe'!$D$56,$D419='Determinazione classe'!$D$57,$E419='Determinazione classe'!$D$58),IF(COUNTIF(AJ$3:AJ418,$F419)=0,$F419,""),"")),"")</f>
        <v/>
      </c>
      <c r="AK419" t="str">
        <f>IF(G419&lt;&gt;"",IF(B419="","",IF(AND($B419='Determinazione classe'!$D$55,$C419='Determinazione classe'!$D$56,$D419='Determinazione classe'!$D$57,$E419='Determinazione classe'!$D$58,$F419='Determinazione classe'!$D$59),IF(COUNTIF(AK$3:AK418,$G419)=0,$G419,""),"")),"")</f>
        <v/>
      </c>
      <c r="AL419" t="str">
        <f>IF(H419&lt;&gt;"",IF(B419="","",IF(AND($B419='Determinazione classe'!$D$55,$C419='Determinazione classe'!$D$56,$D419='Determinazione classe'!$D$57,$E419='Determinazione classe'!$D$58,$F419='Determinazione classe'!$D$59,$G419='Determinazione classe'!$D$60),IF(COUNTIF(AL$3:AL418,$H419)=0,$H419,""),"")),"")</f>
        <v/>
      </c>
      <c r="AR419">
        <f t="shared" si="130"/>
        <v>417</v>
      </c>
      <c r="AS419" s="375" t="str">
        <f t="shared" si="121"/>
        <v/>
      </c>
      <c r="AT419" s="375" t="str">
        <f t="shared" si="122"/>
        <v/>
      </c>
      <c r="AU419" s="375" t="str">
        <f t="shared" si="123"/>
        <v/>
      </c>
      <c r="AV419" s="375" t="str">
        <f t="shared" si="124"/>
        <v/>
      </c>
      <c r="AW419" s="375" t="str">
        <f t="shared" si="125"/>
        <v/>
      </c>
      <c r="AX419" s="375" t="str">
        <f t="shared" si="126"/>
        <v/>
      </c>
      <c r="AY419" s="375" t="str">
        <f t="shared" si="127"/>
        <v/>
      </c>
      <c r="BC419" t="str">
        <f>IF(BK419&lt;&gt;"",MAX(BC$3:BC418)+1,"")</f>
        <v/>
      </c>
      <c r="BD419" t="str">
        <f>IF(BL419&lt;&gt;"",MAX(BD$3:BD418)+1,"")</f>
        <v/>
      </c>
      <c r="BE419" t="str">
        <f>IF(BM419&lt;&gt;"",MAX(BE$3:BE418)+1,"")</f>
        <v/>
      </c>
      <c r="BF419" t="str">
        <f>IF(BN419&lt;&gt;"",MAX(BF$3:BF418)+1,"")</f>
        <v/>
      </c>
      <c r="BG419" t="str">
        <f>IF(BO419&lt;&gt;"",MAX(BG$3:BG418)+1,"")</f>
        <v/>
      </c>
      <c r="BH419" t="str">
        <f>IF(BP419&lt;&gt;"",MAX(BH$3:BH418)+1,"")</f>
        <v/>
      </c>
      <c r="BI419" t="str">
        <f>IF(BQ419&lt;&gt;"",MAX(BI$3:BI418)+1,"")</f>
        <v/>
      </c>
      <c r="BK419" t="str">
        <f>IF(B419&lt;&gt;"",IF(COUNTIF(BK$3:BK418,B419)&gt;0,"",B419),"")</f>
        <v/>
      </c>
      <c r="BL419" t="str">
        <f>IF(C419&lt;&gt;"",IF(COUNTIF(BL$3:BL418,C419)&gt;0,"",C419),"")</f>
        <v/>
      </c>
      <c r="BM419" t="str">
        <f>IF(D419&lt;&gt;"",IF(COUNTIF(BM$3:BM418,D419)&gt;0,"",D419),"")</f>
        <v/>
      </c>
      <c r="BN419" t="str">
        <f>IF(E419&lt;&gt;"",IF(COUNTIF(BN$3:BN418,E419)&gt;0,"",E419),"")</f>
        <v/>
      </c>
      <c r="BO419" t="str">
        <f>IF(F419&lt;&gt;"",IF(COUNTIF(BO$3:BO418,F419)&gt;0,"",F419),"")</f>
        <v/>
      </c>
      <c r="BP419" t="str">
        <f>IF(G419&lt;&gt;"",IF(COUNTIF(BP$3:BP418,G419)&gt;0,"",G419),"")</f>
        <v/>
      </c>
      <c r="BQ419" t="str">
        <f>IF(H419&lt;&gt;"",IF(COUNTIF(BQ$3:BQ418,H419)&gt;0,"",H419),"")</f>
        <v/>
      </c>
    </row>
    <row r="420" spans="1:69" x14ac:dyDescent="0.2">
      <c r="A420" s="342" t="str">
        <f t="shared" si="131"/>
        <v/>
      </c>
      <c r="B420" s="345"/>
      <c r="C420" s="345"/>
      <c r="D420" s="345"/>
      <c r="E420" s="345"/>
      <c r="F420" s="345"/>
      <c r="G420" s="345"/>
      <c r="H420" s="345"/>
      <c r="I420" s="533"/>
      <c r="J420" s="516"/>
      <c r="K420" s="516"/>
      <c r="L420" s="531"/>
      <c r="M420" s="534"/>
      <c r="O420">
        <f t="shared" si="128"/>
        <v>418</v>
      </c>
      <c r="P420" s="375" t="str">
        <f t="shared" si="129"/>
        <v/>
      </c>
      <c r="Q420" s="375" t="str">
        <f t="shared" si="115"/>
        <v/>
      </c>
      <c r="R420" s="375" t="str">
        <f t="shared" si="116"/>
        <v/>
      </c>
      <c r="S420" s="375" t="str">
        <f t="shared" si="117"/>
        <v/>
      </c>
      <c r="T420" s="375" t="str">
        <f t="shared" si="118"/>
        <v/>
      </c>
      <c r="U420" s="375" t="str">
        <f t="shared" si="119"/>
        <v/>
      </c>
      <c r="V420" s="375" t="str">
        <f t="shared" si="120"/>
        <v/>
      </c>
      <c r="X420" t="str">
        <f>IF(AF420&lt;&gt;"",MAX(X$3:X419)+1,"")</f>
        <v/>
      </c>
      <c r="Y420" t="str">
        <f>IF(AG420&lt;&gt;"",MAX(Y$3:Y419)+1,"")</f>
        <v/>
      </c>
      <c r="Z420" t="str">
        <f>IF(AH420&lt;&gt;"",MAX(Z$3:Z419)+1,"")</f>
        <v/>
      </c>
      <c r="AA420" t="str">
        <f>IF(AI420&lt;&gt;"",MAX(AA$3:AA419)+1,"")</f>
        <v/>
      </c>
      <c r="AB420" t="str">
        <f>IF(AJ420&lt;&gt;"",MAX(AB$3:AB419)+1,"")</f>
        <v/>
      </c>
      <c r="AC420" t="str">
        <f>IF(AK420&lt;&gt;"",MAX(AC$3:AC419)+1,"")</f>
        <v/>
      </c>
      <c r="AD420" t="str">
        <f>IF(AL420&lt;&gt;"",MAX(AD$3:AD419)+1,"")</f>
        <v/>
      </c>
      <c r="AF420" t="str">
        <f>IF(B420="","",IF(COUNTIF(AF$3:$AI419,B420)=0,B420,""))</f>
        <v/>
      </c>
      <c r="AG420" t="str">
        <f>IF(C420&lt;&gt;"",IF(B420="","",IF($B420='Determinazione classe'!$D$55,IF(COUNTIF(AG$3:$AG419,$C420)=0,$C420,""),"")),"")</f>
        <v/>
      </c>
      <c r="AH420" t="str">
        <f>IF(D420&lt;&gt;"",IF(B420="","",IF(AND($B420='Determinazione classe'!$D$55,$C420='Determinazione classe'!$D$56),IF(COUNTIF(AH$3:AH419,$D420)=0,$D420,""),"")),"")</f>
        <v/>
      </c>
      <c r="AI420" t="str">
        <f>IF(E420&lt;&gt;"",IF(B420="","",IF(AND($B420='Determinazione classe'!$D$55,$C420='Determinazione classe'!$D$56,$D420='Determinazione classe'!$D$57),IF(COUNTIF(AI$3:AI419,$E420)=0,$E420,""),"")),"")</f>
        <v/>
      </c>
      <c r="AJ420" t="str">
        <f>IF(F420&lt;&gt;"",IF(B420="","",IF(AND($B420='Determinazione classe'!$D$55,$C420='Determinazione classe'!$D$56,$D420='Determinazione classe'!$D$57,$E420='Determinazione classe'!$D$58),IF(COUNTIF(AJ$3:AJ419,$F420)=0,$F420,""),"")),"")</f>
        <v/>
      </c>
      <c r="AK420" t="str">
        <f>IF(G420&lt;&gt;"",IF(B420="","",IF(AND($B420='Determinazione classe'!$D$55,$C420='Determinazione classe'!$D$56,$D420='Determinazione classe'!$D$57,$E420='Determinazione classe'!$D$58,$F420='Determinazione classe'!$D$59),IF(COUNTIF(AK$3:AK419,$G420)=0,$G420,""),"")),"")</f>
        <v/>
      </c>
      <c r="AL420" t="str">
        <f>IF(H420&lt;&gt;"",IF(B420="","",IF(AND($B420='Determinazione classe'!$D$55,$C420='Determinazione classe'!$D$56,$D420='Determinazione classe'!$D$57,$E420='Determinazione classe'!$D$58,$F420='Determinazione classe'!$D$59,$G420='Determinazione classe'!$D$60),IF(COUNTIF(AL$3:AL419,$H420)=0,$H420,""),"")),"")</f>
        <v/>
      </c>
      <c r="AR420">
        <f t="shared" si="130"/>
        <v>418</v>
      </c>
      <c r="AS420" s="375" t="str">
        <f t="shared" si="121"/>
        <v/>
      </c>
      <c r="AT420" s="375" t="str">
        <f t="shared" si="122"/>
        <v/>
      </c>
      <c r="AU420" s="375" t="str">
        <f t="shared" si="123"/>
        <v/>
      </c>
      <c r="AV420" s="375" t="str">
        <f t="shared" si="124"/>
        <v/>
      </c>
      <c r="AW420" s="375" t="str">
        <f t="shared" si="125"/>
        <v/>
      </c>
      <c r="AX420" s="375" t="str">
        <f t="shared" si="126"/>
        <v/>
      </c>
      <c r="AY420" s="375" t="str">
        <f t="shared" si="127"/>
        <v/>
      </c>
      <c r="BC420" t="str">
        <f>IF(BK420&lt;&gt;"",MAX(BC$3:BC419)+1,"")</f>
        <v/>
      </c>
      <c r="BD420" t="str">
        <f>IF(BL420&lt;&gt;"",MAX(BD$3:BD419)+1,"")</f>
        <v/>
      </c>
      <c r="BE420" t="str">
        <f>IF(BM420&lt;&gt;"",MAX(BE$3:BE419)+1,"")</f>
        <v/>
      </c>
      <c r="BF420" t="str">
        <f>IF(BN420&lt;&gt;"",MAX(BF$3:BF419)+1,"")</f>
        <v/>
      </c>
      <c r="BG420" t="str">
        <f>IF(BO420&lt;&gt;"",MAX(BG$3:BG419)+1,"")</f>
        <v/>
      </c>
      <c r="BH420" t="str">
        <f>IF(BP420&lt;&gt;"",MAX(BH$3:BH419)+1,"")</f>
        <v/>
      </c>
      <c r="BI420" t="str">
        <f>IF(BQ420&lt;&gt;"",MAX(BI$3:BI419)+1,"")</f>
        <v/>
      </c>
      <c r="BK420" t="str">
        <f>IF(B420&lt;&gt;"",IF(COUNTIF(BK$3:BK419,B420)&gt;0,"",B420),"")</f>
        <v/>
      </c>
      <c r="BL420" t="str">
        <f>IF(C420&lt;&gt;"",IF(COUNTIF(BL$3:BL419,C420)&gt;0,"",C420),"")</f>
        <v/>
      </c>
      <c r="BM420" t="str">
        <f>IF(D420&lt;&gt;"",IF(COUNTIF(BM$3:BM419,D420)&gt;0,"",D420),"")</f>
        <v/>
      </c>
      <c r="BN420" t="str">
        <f>IF(E420&lt;&gt;"",IF(COUNTIF(BN$3:BN419,E420)&gt;0,"",E420),"")</f>
        <v/>
      </c>
      <c r="BO420" t="str">
        <f>IF(F420&lt;&gt;"",IF(COUNTIF(BO$3:BO419,F420)&gt;0,"",F420),"")</f>
        <v/>
      </c>
      <c r="BP420" t="str">
        <f>IF(G420&lt;&gt;"",IF(COUNTIF(BP$3:BP419,G420)&gt;0,"",G420),"")</f>
        <v/>
      </c>
      <c r="BQ420" t="str">
        <f>IF(H420&lt;&gt;"",IF(COUNTIF(BQ$3:BQ419,H420)&gt;0,"",H420),"")</f>
        <v/>
      </c>
    </row>
    <row r="421" spans="1:69" x14ac:dyDescent="0.2">
      <c r="A421" s="342" t="str">
        <f t="shared" si="131"/>
        <v/>
      </c>
      <c r="B421" s="345"/>
      <c r="C421" s="345"/>
      <c r="D421" s="345"/>
      <c r="E421" s="345"/>
      <c r="F421" s="345"/>
      <c r="G421" s="345"/>
      <c r="H421" s="345"/>
      <c r="I421" s="533"/>
      <c r="J421" s="516"/>
      <c r="K421" s="516"/>
      <c r="L421" s="531"/>
      <c r="M421" s="534"/>
      <c r="O421">
        <f t="shared" si="128"/>
        <v>419</v>
      </c>
      <c r="P421" s="375" t="str">
        <f t="shared" si="129"/>
        <v/>
      </c>
      <c r="Q421" s="375" t="str">
        <f t="shared" si="115"/>
        <v/>
      </c>
      <c r="R421" s="375" t="str">
        <f t="shared" si="116"/>
        <v/>
      </c>
      <c r="S421" s="375" t="str">
        <f t="shared" si="117"/>
        <v/>
      </c>
      <c r="T421" s="375" t="str">
        <f t="shared" si="118"/>
        <v/>
      </c>
      <c r="U421" s="375" t="str">
        <f t="shared" si="119"/>
        <v/>
      </c>
      <c r="V421" s="375" t="str">
        <f t="shared" si="120"/>
        <v/>
      </c>
      <c r="X421" t="str">
        <f>IF(AF421&lt;&gt;"",MAX(X$3:X420)+1,"")</f>
        <v/>
      </c>
      <c r="Y421" t="str">
        <f>IF(AG421&lt;&gt;"",MAX(Y$3:Y420)+1,"")</f>
        <v/>
      </c>
      <c r="Z421" t="str">
        <f>IF(AH421&lt;&gt;"",MAX(Z$3:Z420)+1,"")</f>
        <v/>
      </c>
      <c r="AA421" t="str">
        <f>IF(AI421&lt;&gt;"",MAX(AA$3:AA420)+1,"")</f>
        <v/>
      </c>
      <c r="AB421" t="str">
        <f>IF(AJ421&lt;&gt;"",MAX(AB$3:AB420)+1,"")</f>
        <v/>
      </c>
      <c r="AC421" t="str">
        <f>IF(AK421&lt;&gt;"",MAX(AC$3:AC420)+1,"")</f>
        <v/>
      </c>
      <c r="AD421" t="str">
        <f>IF(AL421&lt;&gt;"",MAX(AD$3:AD420)+1,"")</f>
        <v/>
      </c>
      <c r="AF421" t="str">
        <f>IF(B421="","",IF(COUNTIF(AF$3:$AI420,B421)=0,B421,""))</f>
        <v/>
      </c>
      <c r="AG421" t="str">
        <f>IF(C421&lt;&gt;"",IF(B421="","",IF($B421='Determinazione classe'!$D$55,IF(COUNTIF(AG$3:$AG420,$C421)=0,$C421,""),"")),"")</f>
        <v/>
      </c>
      <c r="AH421" t="str">
        <f>IF(D421&lt;&gt;"",IF(B421="","",IF(AND($B421='Determinazione classe'!$D$55,$C421='Determinazione classe'!$D$56),IF(COUNTIF(AH$3:AH420,$D421)=0,$D421,""),"")),"")</f>
        <v/>
      </c>
      <c r="AI421" t="str">
        <f>IF(E421&lt;&gt;"",IF(B421="","",IF(AND($B421='Determinazione classe'!$D$55,$C421='Determinazione classe'!$D$56,$D421='Determinazione classe'!$D$57),IF(COUNTIF(AI$3:AI420,$E421)=0,$E421,""),"")),"")</f>
        <v/>
      </c>
      <c r="AJ421" t="str">
        <f>IF(F421&lt;&gt;"",IF(B421="","",IF(AND($B421='Determinazione classe'!$D$55,$C421='Determinazione classe'!$D$56,$D421='Determinazione classe'!$D$57,$E421='Determinazione classe'!$D$58),IF(COUNTIF(AJ$3:AJ420,$F421)=0,$F421,""),"")),"")</f>
        <v/>
      </c>
      <c r="AK421" t="str">
        <f>IF(G421&lt;&gt;"",IF(B421="","",IF(AND($B421='Determinazione classe'!$D$55,$C421='Determinazione classe'!$D$56,$D421='Determinazione classe'!$D$57,$E421='Determinazione classe'!$D$58,$F421='Determinazione classe'!$D$59),IF(COUNTIF(AK$3:AK420,$G421)=0,$G421,""),"")),"")</f>
        <v/>
      </c>
      <c r="AL421" t="str">
        <f>IF(H421&lt;&gt;"",IF(B421="","",IF(AND($B421='Determinazione classe'!$D$55,$C421='Determinazione classe'!$D$56,$D421='Determinazione classe'!$D$57,$E421='Determinazione classe'!$D$58,$F421='Determinazione classe'!$D$59,$G421='Determinazione classe'!$D$60),IF(COUNTIF(AL$3:AL420,$H421)=0,$H421,""),"")),"")</f>
        <v/>
      </c>
      <c r="AR421">
        <f t="shared" si="130"/>
        <v>419</v>
      </c>
      <c r="AS421" s="375" t="str">
        <f t="shared" si="121"/>
        <v/>
      </c>
      <c r="AT421" s="375" t="str">
        <f t="shared" si="122"/>
        <v/>
      </c>
      <c r="AU421" s="375" t="str">
        <f t="shared" si="123"/>
        <v/>
      </c>
      <c r="AV421" s="375" t="str">
        <f t="shared" si="124"/>
        <v/>
      </c>
      <c r="AW421" s="375" t="str">
        <f t="shared" si="125"/>
        <v/>
      </c>
      <c r="AX421" s="375" t="str">
        <f t="shared" si="126"/>
        <v/>
      </c>
      <c r="AY421" s="375" t="str">
        <f t="shared" si="127"/>
        <v/>
      </c>
      <c r="BC421" t="str">
        <f>IF(BK421&lt;&gt;"",MAX(BC$3:BC420)+1,"")</f>
        <v/>
      </c>
      <c r="BD421" t="str">
        <f>IF(BL421&lt;&gt;"",MAX(BD$3:BD420)+1,"")</f>
        <v/>
      </c>
      <c r="BE421" t="str">
        <f>IF(BM421&lt;&gt;"",MAX(BE$3:BE420)+1,"")</f>
        <v/>
      </c>
      <c r="BF421" t="str">
        <f>IF(BN421&lt;&gt;"",MAX(BF$3:BF420)+1,"")</f>
        <v/>
      </c>
      <c r="BG421" t="str">
        <f>IF(BO421&lt;&gt;"",MAX(BG$3:BG420)+1,"")</f>
        <v/>
      </c>
      <c r="BH421" t="str">
        <f>IF(BP421&lt;&gt;"",MAX(BH$3:BH420)+1,"")</f>
        <v/>
      </c>
      <c r="BI421" t="str">
        <f>IF(BQ421&lt;&gt;"",MAX(BI$3:BI420)+1,"")</f>
        <v/>
      </c>
      <c r="BK421" t="str">
        <f>IF(B421&lt;&gt;"",IF(COUNTIF(BK$3:BK420,B421)&gt;0,"",B421),"")</f>
        <v/>
      </c>
      <c r="BL421" t="str">
        <f>IF(C421&lt;&gt;"",IF(COUNTIF(BL$3:BL420,C421)&gt;0,"",C421),"")</f>
        <v/>
      </c>
      <c r="BM421" t="str">
        <f>IF(D421&lt;&gt;"",IF(COUNTIF(BM$3:BM420,D421)&gt;0,"",D421),"")</f>
        <v/>
      </c>
      <c r="BN421" t="str">
        <f>IF(E421&lt;&gt;"",IF(COUNTIF(BN$3:BN420,E421)&gt;0,"",E421),"")</f>
        <v/>
      </c>
      <c r="BO421" t="str">
        <f>IF(F421&lt;&gt;"",IF(COUNTIF(BO$3:BO420,F421)&gt;0,"",F421),"")</f>
        <v/>
      </c>
      <c r="BP421" t="str">
        <f>IF(G421&lt;&gt;"",IF(COUNTIF(BP$3:BP420,G421)&gt;0,"",G421),"")</f>
        <v/>
      </c>
      <c r="BQ421" t="str">
        <f>IF(H421&lt;&gt;"",IF(COUNTIF(BQ$3:BQ420,H421)&gt;0,"",H421),"")</f>
        <v/>
      </c>
    </row>
    <row r="422" spans="1:69" x14ac:dyDescent="0.2">
      <c r="A422" s="342" t="str">
        <f t="shared" si="131"/>
        <v/>
      </c>
      <c r="B422" s="345"/>
      <c r="C422" s="345"/>
      <c r="D422" s="345"/>
      <c r="E422" s="345"/>
      <c r="F422" s="345"/>
      <c r="G422" s="345"/>
      <c r="H422" s="345"/>
      <c r="I422" s="533"/>
      <c r="J422" s="516"/>
      <c r="K422" s="516"/>
      <c r="L422" s="531"/>
      <c r="M422" s="534"/>
      <c r="O422">
        <f t="shared" si="128"/>
        <v>420</v>
      </c>
      <c r="P422" s="375" t="str">
        <f t="shared" si="129"/>
        <v/>
      </c>
      <c r="Q422" s="375" t="str">
        <f t="shared" si="115"/>
        <v/>
      </c>
      <c r="R422" s="375" t="str">
        <f t="shared" si="116"/>
        <v/>
      </c>
      <c r="S422" s="375" t="str">
        <f t="shared" si="117"/>
        <v/>
      </c>
      <c r="T422" s="375" t="str">
        <f t="shared" si="118"/>
        <v/>
      </c>
      <c r="U422" s="375" t="str">
        <f t="shared" si="119"/>
        <v/>
      </c>
      <c r="V422" s="375" t="str">
        <f t="shared" si="120"/>
        <v/>
      </c>
      <c r="X422" t="str">
        <f>IF(AF422&lt;&gt;"",MAX(X$3:X421)+1,"")</f>
        <v/>
      </c>
      <c r="Y422" t="str">
        <f>IF(AG422&lt;&gt;"",MAX(Y$3:Y421)+1,"")</f>
        <v/>
      </c>
      <c r="Z422" t="str">
        <f>IF(AH422&lt;&gt;"",MAX(Z$3:Z421)+1,"")</f>
        <v/>
      </c>
      <c r="AA422" t="str">
        <f>IF(AI422&lt;&gt;"",MAX(AA$3:AA421)+1,"")</f>
        <v/>
      </c>
      <c r="AB422" t="str">
        <f>IF(AJ422&lt;&gt;"",MAX(AB$3:AB421)+1,"")</f>
        <v/>
      </c>
      <c r="AC422" t="str">
        <f>IF(AK422&lt;&gt;"",MAX(AC$3:AC421)+1,"")</f>
        <v/>
      </c>
      <c r="AD422" t="str">
        <f>IF(AL422&lt;&gt;"",MAX(AD$3:AD421)+1,"")</f>
        <v/>
      </c>
      <c r="AF422" t="str">
        <f>IF(B422="","",IF(COUNTIF(AF$3:$AI421,B422)=0,B422,""))</f>
        <v/>
      </c>
      <c r="AG422" t="str">
        <f>IF(C422&lt;&gt;"",IF(B422="","",IF($B422='Determinazione classe'!$D$55,IF(COUNTIF(AG$3:$AG421,$C422)=0,$C422,""),"")),"")</f>
        <v/>
      </c>
      <c r="AH422" t="str">
        <f>IF(D422&lt;&gt;"",IF(B422="","",IF(AND($B422='Determinazione classe'!$D$55,$C422='Determinazione classe'!$D$56),IF(COUNTIF(AH$3:AH421,$D422)=0,$D422,""),"")),"")</f>
        <v/>
      </c>
      <c r="AI422" t="str">
        <f>IF(E422&lt;&gt;"",IF(B422="","",IF(AND($B422='Determinazione classe'!$D$55,$C422='Determinazione classe'!$D$56,$D422='Determinazione classe'!$D$57),IF(COUNTIF(AI$3:AI421,$E422)=0,$E422,""),"")),"")</f>
        <v/>
      </c>
      <c r="AJ422" t="str">
        <f>IF(F422&lt;&gt;"",IF(B422="","",IF(AND($B422='Determinazione classe'!$D$55,$C422='Determinazione classe'!$D$56,$D422='Determinazione classe'!$D$57,$E422='Determinazione classe'!$D$58),IF(COUNTIF(AJ$3:AJ421,$F422)=0,$F422,""),"")),"")</f>
        <v/>
      </c>
      <c r="AK422" t="str">
        <f>IF(G422&lt;&gt;"",IF(B422="","",IF(AND($B422='Determinazione classe'!$D$55,$C422='Determinazione classe'!$D$56,$D422='Determinazione classe'!$D$57,$E422='Determinazione classe'!$D$58,$F422='Determinazione classe'!$D$59),IF(COUNTIF(AK$3:AK421,$G422)=0,$G422,""),"")),"")</f>
        <v/>
      </c>
      <c r="AL422" t="str">
        <f>IF(H422&lt;&gt;"",IF(B422="","",IF(AND($B422='Determinazione classe'!$D$55,$C422='Determinazione classe'!$D$56,$D422='Determinazione classe'!$D$57,$E422='Determinazione classe'!$D$58,$F422='Determinazione classe'!$D$59,$G422='Determinazione classe'!$D$60),IF(COUNTIF(AL$3:AL421,$H422)=0,$H422,""),"")),"")</f>
        <v/>
      </c>
      <c r="AR422">
        <f t="shared" si="130"/>
        <v>420</v>
      </c>
      <c r="AS422" s="375" t="str">
        <f t="shared" si="121"/>
        <v/>
      </c>
      <c r="AT422" s="375" t="str">
        <f t="shared" si="122"/>
        <v/>
      </c>
      <c r="AU422" s="375" t="str">
        <f t="shared" si="123"/>
        <v/>
      </c>
      <c r="AV422" s="375" t="str">
        <f t="shared" si="124"/>
        <v/>
      </c>
      <c r="AW422" s="375" t="str">
        <f t="shared" si="125"/>
        <v/>
      </c>
      <c r="AX422" s="375" t="str">
        <f t="shared" si="126"/>
        <v/>
      </c>
      <c r="AY422" s="375" t="str">
        <f t="shared" si="127"/>
        <v/>
      </c>
      <c r="BC422" t="str">
        <f>IF(BK422&lt;&gt;"",MAX(BC$3:BC421)+1,"")</f>
        <v/>
      </c>
      <c r="BD422" t="str">
        <f>IF(BL422&lt;&gt;"",MAX(BD$3:BD421)+1,"")</f>
        <v/>
      </c>
      <c r="BE422" t="str">
        <f>IF(BM422&lt;&gt;"",MAX(BE$3:BE421)+1,"")</f>
        <v/>
      </c>
      <c r="BF422" t="str">
        <f>IF(BN422&lt;&gt;"",MAX(BF$3:BF421)+1,"")</f>
        <v/>
      </c>
      <c r="BG422" t="str">
        <f>IF(BO422&lt;&gt;"",MAX(BG$3:BG421)+1,"")</f>
        <v/>
      </c>
      <c r="BH422" t="str">
        <f>IF(BP422&lt;&gt;"",MAX(BH$3:BH421)+1,"")</f>
        <v/>
      </c>
      <c r="BI422" t="str">
        <f>IF(BQ422&lt;&gt;"",MAX(BI$3:BI421)+1,"")</f>
        <v/>
      </c>
      <c r="BK422" t="str">
        <f>IF(B422&lt;&gt;"",IF(COUNTIF(BK$3:BK421,B422)&gt;0,"",B422),"")</f>
        <v/>
      </c>
      <c r="BL422" t="str">
        <f>IF(C422&lt;&gt;"",IF(COUNTIF(BL$3:BL421,C422)&gt;0,"",C422),"")</f>
        <v/>
      </c>
      <c r="BM422" t="str">
        <f>IF(D422&lt;&gt;"",IF(COUNTIF(BM$3:BM421,D422)&gt;0,"",D422),"")</f>
        <v/>
      </c>
      <c r="BN422" t="str">
        <f>IF(E422&lt;&gt;"",IF(COUNTIF(BN$3:BN421,E422)&gt;0,"",E422),"")</f>
        <v/>
      </c>
      <c r="BO422" t="str">
        <f>IF(F422&lt;&gt;"",IF(COUNTIF(BO$3:BO421,F422)&gt;0,"",F422),"")</f>
        <v/>
      </c>
      <c r="BP422" t="str">
        <f>IF(G422&lt;&gt;"",IF(COUNTIF(BP$3:BP421,G422)&gt;0,"",G422),"")</f>
        <v/>
      </c>
      <c r="BQ422" t="str">
        <f>IF(H422&lt;&gt;"",IF(COUNTIF(BQ$3:BQ421,H422)&gt;0,"",H422),"")</f>
        <v/>
      </c>
    </row>
    <row r="423" spans="1:69" x14ac:dyDescent="0.2">
      <c r="A423" s="342" t="str">
        <f t="shared" si="131"/>
        <v/>
      </c>
      <c r="B423" s="345"/>
      <c r="C423" s="345"/>
      <c r="D423" s="345"/>
      <c r="E423" s="345"/>
      <c r="F423" s="345"/>
      <c r="G423" s="345"/>
      <c r="H423" s="345"/>
      <c r="I423" s="533"/>
      <c r="J423" s="516"/>
      <c r="K423" s="516"/>
      <c r="L423" s="531"/>
      <c r="M423" s="534"/>
      <c r="O423">
        <f t="shared" si="128"/>
        <v>421</v>
      </c>
      <c r="P423" s="375" t="str">
        <f t="shared" si="129"/>
        <v/>
      </c>
      <c r="Q423" s="375" t="str">
        <f t="shared" si="115"/>
        <v/>
      </c>
      <c r="R423" s="375" t="str">
        <f t="shared" si="116"/>
        <v/>
      </c>
      <c r="S423" s="375" t="str">
        <f t="shared" si="117"/>
        <v/>
      </c>
      <c r="T423" s="375" t="str">
        <f t="shared" si="118"/>
        <v/>
      </c>
      <c r="U423" s="375" t="str">
        <f t="shared" si="119"/>
        <v/>
      </c>
      <c r="V423" s="375" t="str">
        <f t="shared" si="120"/>
        <v/>
      </c>
      <c r="X423" t="str">
        <f>IF(AF423&lt;&gt;"",MAX(X$3:X422)+1,"")</f>
        <v/>
      </c>
      <c r="Y423" t="str">
        <f>IF(AG423&lt;&gt;"",MAX(Y$3:Y422)+1,"")</f>
        <v/>
      </c>
      <c r="Z423" t="str">
        <f>IF(AH423&lt;&gt;"",MAX(Z$3:Z422)+1,"")</f>
        <v/>
      </c>
      <c r="AA423" t="str">
        <f>IF(AI423&lt;&gt;"",MAX(AA$3:AA422)+1,"")</f>
        <v/>
      </c>
      <c r="AB423" t="str">
        <f>IF(AJ423&lt;&gt;"",MAX(AB$3:AB422)+1,"")</f>
        <v/>
      </c>
      <c r="AC423" t="str">
        <f>IF(AK423&lt;&gt;"",MAX(AC$3:AC422)+1,"")</f>
        <v/>
      </c>
      <c r="AD423" t="str">
        <f>IF(AL423&lt;&gt;"",MAX(AD$3:AD422)+1,"")</f>
        <v/>
      </c>
      <c r="AF423" t="str">
        <f>IF(B423="","",IF(COUNTIF(AF$3:$AI422,B423)=0,B423,""))</f>
        <v/>
      </c>
      <c r="AG423" t="str">
        <f>IF(C423&lt;&gt;"",IF(B423="","",IF($B423='Determinazione classe'!$D$55,IF(COUNTIF(AG$3:$AG422,$C423)=0,$C423,""),"")),"")</f>
        <v/>
      </c>
      <c r="AH423" t="str">
        <f>IF(D423&lt;&gt;"",IF(B423="","",IF(AND($B423='Determinazione classe'!$D$55,$C423='Determinazione classe'!$D$56),IF(COUNTIF(AH$3:AH422,$D423)=0,$D423,""),"")),"")</f>
        <v/>
      </c>
      <c r="AI423" t="str">
        <f>IF(E423&lt;&gt;"",IF(B423="","",IF(AND($B423='Determinazione classe'!$D$55,$C423='Determinazione classe'!$D$56,$D423='Determinazione classe'!$D$57),IF(COUNTIF(AI$3:AI422,$E423)=0,$E423,""),"")),"")</f>
        <v/>
      </c>
      <c r="AJ423" t="str">
        <f>IF(F423&lt;&gt;"",IF(B423="","",IF(AND($B423='Determinazione classe'!$D$55,$C423='Determinazione classe'!$D$56,$D423='Determinazione classe'!$D$57,$E423='Determinazione classe'!$D$58),IF(COUNTIF(AJ$3:AJ422,$F423)=0,$F423,""),"")),"")</f>
        <v/>
      </c>
      <c r="AK423" t="str">
        <f>IF(G423&lt;&gt;"",IF(B423="","",IF(AND($B423='Determinazione classe'!$D$55,$C423='Determinazione classe'!$D$56,$D423='Determinazione classe'!$D$57,$E423='Determinazione classe'!$D$58,$F423='Determinazione classe'!$D$59),IF(COUNTIF(AK$3:AK422,$G423)=0,$G423,""),"")),"")</f>
        <v/>
      </c>
      <c r="AL423" t="str">
        <f>IF(H423&lt;&gt;"",IF(B423="","",IF(AND($B423='Determinazione classe'!$D$55,$C423='Determinazione classe'!$D$56,$D423='Determinazione classe'!$D$57,$E423='Determinazione classe'!$D$58,$F423='Determinazione classe'!$D$59,$G423='Determinazione classe'!$D$60),IF(COUNTIF(AL$3:AL422,$H423)=0,$H423,""),"")),"")</f>
        <v/>
      </c>
      <c r="AR423">
        <f t="shared" si="130"/>
        <v>421</v>
      </c>
      <c r="AS423" s="375" t="str">
        <f t="shared" si="121"/>
        <v/>
      </c>
      <c r="AT423" s="375" t="str">
        <f t="shared" si="122"/>
        <v/>
      </c>
      <c r="AU423" s="375" t="str">
        <f t="shared" si="123"/>
        <v/>
      </c>
      <c r="AV423" s="375" t="str">
        <f t="shared" si="124"/>
        <v/>
      </c>
      <c r="AW423" s="375" t="str">
        <f t="shared" si="125"/>
        <v/>
      </c>
      <c r="AX423" s="375" t="str">
        <f t="shared" si="126"/>
        <v/>
      </c>
      <c r="AY423" s="375" t="str">
        <f t="shared" si="127"/>
        <v/>
      </c>
      <c r="BC423" t="str">
        <f>IF(BK423&lt;&gt;"",MAX(BC$3:BC422)+1,"")</f>
        <v/>
      </c>
      <c r="BD423" t="str">
        <f>IF(BL423&lt;&gt;"",MAX(BD$3:BD422)+1,"")</f>
        <v/>
      </c>
      <c r="BE423" t="str">
        <f>IF(BM423&lt;&gt;"",MAX(BE$3:BE422)+1,"")</f>
        <v/>
      </c>
      <c r="BF423" t="str">
        <f>IF(BN423&lt;&gt;"",MAX(BF$3:BF422)+1,"")</f>
        <v/>
      </c>
      <c r="BG423" t="str">
        <f>IF(BO423&lt;&gt;"",MAX(BG$3:BG422)+1,"")</f>
        <v/>
      </c>
      <c r="BH423" t="str">
        <f>IF(BP423&lt;&gt;"",MAX(BH$3:BH422)+1,"")</f>
        <v/>
      </c>
      <c r="BI423" t="str">
        <f>IF(BQ423&lt;&gt;"",MAX(BI$3:BI422)+1,"")</f>
        <v/>
      </c>
      <c r="BK423" t="str">
        <f>IF(B423&lt;&gt;"",IF(COUNTIF(BK$3:BK422,B423)&gt;0,"",B423),"")</f>
        <v/>
      </c>
      <c r="BL423" t="str">
        <f>IF(C423&lt;&gt;"",IF(COUNTIF(BL$3:BL422,C423)&gt;0,"",C423),"")</f>
        <v/>
      </c>
      <c r="BM423" t="str">
        <f>IF(D423&lt;&gt;"",IF(COUNTIF(BM$3:BM422,D423)&gt;0,"",D423),"")</f>
        <v/>
      </c>
      <c r="BN423" t="str">
        <f>IF(E423&lt;&gt;"",IF(COUNTIF(BN$3:BN422,E423)&gt;0,"",E423),"")</f>
        <v/>
      </c>
      <c r="BO423" t="str">
        <f>IF(F423&lt;&gt;"",IF(COUNTIF(BO$3:BO422,F423)&gt;0,"",F423),"")</f>
        <v/>
      </c>
      <c r="BP423" t="str">
        <f>IF(G423&lt;&gt;"",IF(COUNTIF(BP$3:BP422,G423)&gt;0,"",G423),"")</f>
        <v/>
      </c>
      <c r="BQ423" t="str">
        <f>IF(H423&lt;&gt;"",IF(COUNTIF(BQ$3:BQ422,H423)&gt;0,"",H423),"")</f>
        <v/>
      </c>
    </row>
    <row r="424" spans="1:69" x14ac:dyDescent="0.2">
      <c r="A424" s="342" t="str">
        <f t="shared" si="131"/>
        <v/>
      </c>
      <c r="B424" s="345"/>
      <c r="C424" s="345"/>
      <c r="D424" s="345"/>
      <c r="E424" s="345"/>
      <c r="F424" s="345"/>
      <c r="G424" s="345"/>
      <c r="H424" s="345"/>
      <c r="I424" s="533"/>
      <c r="J424" s="516"/>
      <c r="K424" s="516"/>
      <c r="L424" s="531"/>
      <c r="M424" s="534"/>
      <c r="O424">
        <f t="shared" si="128"/>
        <v>422</v>
      </c>
      <c r="P424" s="375" t="str">
        <f t="shared" si="129"/>
        <v/>
      </c>
      <c r="Q424" s="375" t="str">
        <f t="shared" si="115"/>
        <v/>
      </c>
      <c r="R424" s="375" t="str">
        <f t="shared" si="116"/>
        <v/>
      </c>
      <c r="S424" s="375" t="str">
        <f t="shared" si="117"/>
        <v/>
      </c>
      <c r="T424" s="375" t="str">
        <f t="shared" si="118"/>
        <v/>
      </c>
      <c r="U424" s="375" t="str">
        <f t="shared" si="119"/>
        <v/>
      </c>
      <c r="V424" s="375" t="str">
        <f t="shared" si="120"/>
        <v/>
      </c>
      <c r="X424" t="str">
        <f>IF(AF424&lt;&gt;"",MAX(X$3:X423)+1,"")</f>
        <v/>
      </c>
      <c r="Y424" t="str">
        <f>IF(AG424&lt;&gt;"",MAX(Y$3:Y423)+1,"")</f>
        <v/>
      </c>
      <c r="Z424" t="str">
        <f>IF(AH424&lt;&gt;"",MAX(Z$3:Z423)+1,"")</f>
        <v/>
      </c>
      <c r="AA424" t="str">
        <f>IF(AI424&lt;&gt;"",MAX(AA$3:AA423)+1,"")</f>
        <v/>
      </c>
      <c r="AB424" t="str">
        <f>IF(AJ424&lt;&gt;"",MAX(AB$3:AB423)+1,"")</f>
        <v/>
      </c>
      <c r="AC424" t="str">
        <f>IF(AK424&lt;&gt;"",MAX(AC$3:AC423)+1,"")</f>
        <v/>
      </c>
      <c r="AD424" t="str">
        <f>IF(AL424&lt;&gt;"",MAX(AD$3:AD423)+1,"")</f>
        <v/>
      </c>
      <c r="AF424" t="str">
        <f>IF(B424="","",IF(COUNTIF(AF$3:$AI423,B424)=0,B424,""))</f>
        <v/>
      </c>
      <c r="AG424" t="str">
        <f>IF(C424&lt;&gt;"",IF(B424="","",IF($B424='Determinazione classe'!$D$55,IF(COUNTIF(AG$3:$AG423,$C424)=0,$C424,""),"")),"")</f>
        <v/>
      </c>
      <c r="AH424" t="str">
        <f>IF(D424&lt;&gt;"",IF(B424="","",IF(AND($B424='Determinazione classe'!$D$55,$C424='Determinazione classe'!$D$56),IF(COUNTIF(AH$3:AH423,$D424)=0,$D424,""),"")),"")</f>
        <v/>
      </c>
      <c r="AI424" t="str">
        <f>IF(E424&lt;&gt;"",IF(B424="","",IF(AND($B424='Determinazione classe'!$D$55,$C424='Determinazione classe'!$D$56,$D424='Determinazione classe'!$D$57),IF(COUNTIF(AI$3:AI423,$E424)=0,$E424,""),"")),"")</f>
        <v/>
      </c>
      <c r="AJ424" t="str">
        <f>IF(F424&lt;&gt;"",IF(B424="","",IF(AND($B424='Determinazione classe'!$D$55,$C424='Determinazione classe'!$D$56,$D424='Determinazione classe'!$D$57,$E424='Determinazione classe'!$D$58),IF(COUNTIF(AJ$3:AJ423,$F424)=0,$F424,""),"")),"")</f>
        <v/>
      </c>
      <c r="AK424" t="str">
        <f>IF(G424&lt;&gt;"",IF(B424="","",IF(AND($B424='Determinazione classe'!$D$55,$C424='Determinazione classe'!$D$56,$D424='Determinazione classe'!$D$57,$E424='Determinazione classe'!$D$58,$F424='Determinazione classe'!$D$59),IF(COUNTIF(AK$3:AK423,$G424)=0,$G424,""),"")),"")</f>
        <v/>
      </c>
      <c r="AL424" t="str">
        <f>IF(H424&lt;&gt;"",IF(B424="","",IF(AND($B424='Determinazione classe'!$D$55,$C424='Determinazione classe'!$D$56,$D424='Determinazione classe'!$D$57,$E424='Determinazione classe'!$D$58,$F424='Determinazione classe'!$D$59,$G424='Determinazione classe'!$D$60),IF(COUNTIF(AL$3:AL423,$H424)=0,$H424,""),"")),"")</f>
        <v/>
      </c>
      <c r="AR424">
        <f t="shared" si="130"/>
        <v>422</v>
      </c>
      <c r="AS424" s="375" t="str">
        <f t="shared" si="121"/>
        <v/>
      </c>
      <c r="AT424" s="375" t="str">
        <f t="shared" si="122"/>
        <v/>
      </c>
      <c r="AU424" s="375" t="str">
        <f t="shared" si="123"/>
        <v/>
      </c>
      <c r="AV424" s="375" t="str">
        <f t="shared" si="124"/>
        <v/>
      </c>
      <c r="AW424" s="375" t="str">
        <f t="shared" si="125"/>
        <v/>
      </c>
      <c r="AX424" s="375" t="str">
        <f t="shared" si="126"/>
        <v/>
      </c>
      <c r="AY424" s="375" t="str">
        <f t="shared" si="127"/>
        <v/>
      </c>
      <c r="BC424" t="str">
        <f>IF(BK424&lt;&gt;"",MAX(BC$3:BC423)+1,"")</f>
        <v/>
      </c>
      <c r="BD424" t="str">
        <f>IF(BL424&lt;&gt;"",MAX(BD$3:BD423)+1,"")</f>
        <v/>
      </c>
      <c r="BE424" t="str">
        <f>IF(BM424&lt;&gt;"",MAX(BE$3:BE423)+1,"")</f>
        <v/>
      </c>
      <c r="BF424" t="str">
        <f>IF(BN424&lt;&gt;"",MAX(BF$3:BF423)+1,"")</f>
        <v/>
      </c>
      <c r="BG424" t="str">
        <f>IF(BO424&lt;&gt;"",MAX(BG$3:BG423)+1,"")</f>
        <v/>
      </c>
      <c r="BH424" t="str">
        <f>IF(BP424&lt;&gt;"",MAX(BH$3:BH423)+1,"")</f>
        <v/>
      </c>
      <c r="BI424" t="str">
        <f>IF(BQ424&lt;&gt;"",MAX(BI$3:BI423)+1,"")</f>
        <v/>
      </c>
      <c r="BK424" t="str">
        <f>IF(B424&lt;&gt;"",IF(COUNTIF(BK$3:BK423,B424)&gt;0,"",B424),"")</f>
        <v/>
      </c>
      <c r="BL424" t="str">
        <f>IF(C424&lt;&gt;"",IF(COUNTIF(BL$3:BL423,C424)&gt;0,"",C424),"")</f>
        <v/>
      </c>
      <c r="BM424" t="str">
        <f>IF(D424&lt;&gt;"",IF(COUNTIF(BM$3:BM423,D424)&gt;0,"",D424),"")</f>
        <v/>
      </c>
      <c r="BN424" t="str">
        <f>IF(E424&lt;&gt;"",IF(COUNTIF(BN$3:BN423,E424)&gt;0,"",E424),"")</f>
        <v/>
      </c>
      <c r="BO424" t="str">
        <f>IF(F424&lt;&gt;"",IF(COUNTIF(BO$3:BO423,F424)&gt;0,"",F424),"")</f>
        <v/>
      </c>
      <c r="BP424" t="str">
        <f>IF(G424&lt;&gt;"",IF(COUNTIF(BP$3:BP423,G424)&gt;0,"",G424),"")</f>
        <v/>
      </c>
      <c r="BQ424" t="str">
        <f>IF(H424&lt;&gt;"",IF(COUNTIF(BQ$3:BQ423,H424)&gt;0,"",H424),"")</f>
        <v/>
      </c>
    </row>
    <row r="425" spans="1:69" x14ac:dyDescent="0.2">
      <c r="A425" s="342" t="str">
        <f t="shared" si="131"/>
        <v/>
      </c>
      <c r="B425" s="345"/>
      <c r="C425" s="345"/>
      <c r="D425" s="345"/>
      <c r="E425" s="345"/>
      <c r="F425" s="345"/>
      <c r="G425" s="345"/>
      <c r="H425" s="345"/>
      <c r="I425" s="533"/>
      <c r="J425" s="516"/>
      <c r="K425" s="516"/>
      <c r="L425" s="531"/>
      <c r="M425" s="534"/>
      <c r="O425">
        <f t="shared" si="128"/>
        <v>423</v>
      </c>
      <c r="P425" s="375" t="str">
        <f t="shared" si="129"/>
        <v/>
      </c>
      <c r="Q425" s="375" t="str">
        <f t="shared" si="115"/>
        <v/>
      </c>
      <c r="R425" s="375" t="str">
        <f t="shared" si="116"/>
        <v/>
      </c>
      <c r="S425" s="375" t="str">
        <f t="shared" si="117"/>
        <v/>
      </c>
      <c r="T425" s="375" t="str">
        <f t="shared" si="118"/>
        <v/>
      </c>
      <c r="U425" s="375" t="str">
        <f t="shared" si="119"/>
        <v/>
      </c>
      <c r="V425" s="375" t="str">
        <f t="shared" si="120"/>
        <v/>
      </c>
      <c r="X425" t="str">
        <f>IF(AF425&lt;&gt;"",MAX(X$3:X424)+1,"")</f>
        <v/>
      </c>
      <c r="Y425" t="str">
        <f>IF(AG425&lt;&gt;"",MAX(Y$3:Y424)+1,"")</f>
        <v/>
      </c>
      <c r="Z425" t="str">
        <f>IF(AH425&lt;&gt;"",MAX(Z$3:Z424)+1,"")</f>
        <v/>
      </c>
      <c r="AA425" t="str">
        <f>IF(AI425&lt;&gt;"",MAX(AA$3:AA424)+1,"")</f>
        <v/>
      </c>
      <c r="AB425" t="str">
        <f>IF(AJ425&lt;&gt;"",MAX(AB$3:AB424)+1,"")</f>
        <v/>
      </c>
      <c r="AC425" t="str">
        <f>IF(AK425&lt;&gt;"",MAX(AC$3:AC424)+1,"")</f>
        <v/>
      </c>
      <c r="AD425" t="str">
        <f>IF(AL425&lt;&gt;"",MAX(AD$3:AD424)+1,"")</f>
        <v/>
      </c>
      <c r="AF425" t="str">
        <f>IF(B425="","",IF(COUNTIF(AF$3:$AI424,B425)=0,B425,""))</f>
        <v/>
      </c>
      <c r="AG425" t="str">
        <f>IF(C425&lt;&gt;"",IF(B425="","",IF($B425='Determinazione classe'!$D$55,IF(COUNTIF(AG$3:$AG424,$C425)=0,$C425,""),"")),"")</f>
        <v/>
      </c>
      <c r="AH425" t="str">
        <f>IF(D425&lt;&gt;"",IF(B425="","",IF(AND($B425='Determinazione classe'!$D$55,$C425='Determinazione classe'!$D$56),IF(COUNTIF(AH$3:AH424,$D425)=0,$D425,""),"")),"")</f>
        <v/>
      </c>
      <c r="AI425" t="str">
        <f>IF(E425&lt;&gt;"",IF(B425="","",IF(AND($B425='Determinazione classe'!$D$55,$C425='Determinazione classe'!$D$56,$D425='Determinazione classe'!$D$57),IF(COUNTIF(AI$3:AI424,$E425)=0,$E425,""),"")),"")</f>
        <v/>
      </c>
      <c r="AJ425" t="str">
        <f>IF(F425&lt;&gt;"",IF(B425="","",IF(AND($B425='Determinazione classe'!$D$55,$C425='Determinazione classe'!$D$56,$D425='Determinazione classe'!$D$57,$E425='Determinazione classe'!$D$58),IF(COUNTIF(AJ$3:AJ424,$F425)=0,$F425,""),"")),"")</f>
        <v/>
      </c>
      <c r="AK425" t="str">
        <f>IF(G425&lt;&gt;"",IF(B425="","",IF(AND($B425='Determinazione classe'!$D$55,$C425='Determinazione classe'!$D$56,$D425='Determinazione classe'!$D$57,$E425='Determinazione classe'!$D$58,$F425='Determinazione classe'!$D$59),IF(COUNTIF(AK$3:AK424,$G425)=0,$G425,""),"")),"")</f>
        <v/>
      </c>
      <c r="AL425" t="str">
        <f>IF(H425&lt;&gt;"",IF(B425="","",IF(AND($B425='Determinazione classe'!$D$55,$C425='Determinazione classe'!$D$56,$D425='Determinazione classe'!$D$57,$E425='Determinazione classe'!$D$58,$F425='Determinazione classe'!$D$59,$G425='Determinazione classe'!$D$60),IF(COUNTIF(AL$3:AL424,$H425)=0,$H425,""),"")),"")</f>
        <v/>
      </c>
      <c r="AR425">
        <f t="shared" si="130"/>
        <v>423</v>
      </c>
      <c r="AS425" s="375" t="str">
        <f t="shared" si="121"/>
        <v/>
      </c>
      <c r="AT425" s="375" t="str">
        <f t="shared" si="122"/>
        <v/>
      </c>
      <c r="AU425" s="375" t="str">
        <f t="shared" si="123"/>
        <v/>
      </c>
      <c r="AV425" s="375" t="str">
        <f t="shared" si="124"/>
        <v/>
      </c>
      <c r="AW425" s="375" t="str">
        <f t="shared" si="125"/>
        <v/>
      </c>
      <c r="AX425" s="375" t="str">
        <f t="shared" si="126"/>
        <v/>
      </c>
      <c r="AY425" s="375" t="str">
        <f t="shared" si="127"/>
        <v/>
      </c>
      <c r="BC425" t="str">
        <f>IF(BK425&lt;&gt;"",MAX(BC$3:BC424)+1,"")</f>
        <v/>
      </c>
      <c r="BD425" t="str">
        <f>IF(BL425&lt;&gt;"",MAX(BD$3:BD424)+1,"")</f>
        <v/>
      </c>
      <c r="BE425" t="str">
        <f>IF(BM425&lt;&gt;"",MAX(BE$3:BE424)+1,"")</f>
        <v/>
      </c>
      <c r="BF425" t="str">
        <f>IF(BN425&lt;&gt;"",MAX(BF$3:BF424)+1,"")</f>
        <v/>
      </c>
      <c r="BG425" t="str">
        <f>IF(BO425&lt;&gt;"",MAX(BG$3:BG424)+1,"")</f>
        <v/>
      </c>
      <c r="BH425" t="str">
        <f>IF(BP425&lt;&gt;"",MAX(BH$3:BH424)+1,"")</f>
        <v/>
      </c>
      <c r="BI425" t="str">
        <f>IF(BQ425&lt;&gt;"",MAX(BI$3:BI424)+1,"")</f>
        <v/>
      </c>
      <c r="BK425" t="str">
        <f>IF(B425&lt;&gt;"",IF(COUNTIF(BK$3:BK424,B425)&gt;0,"",B425),"")</f>
        <v/>
      </c>
      <c r="BL425" t="str">
        <f>IF(C425&lt;&gt;"",IF(COUNTIF(BL$3:BL424,C425)&gt;0,"",C425),"")</f>
        <v/>
      </c>
      <c r="BM425" t="str">
        <f>IF(D425&lt;&gt;"",IF(COUNTIF(BM$3:BM424,D425)&gt;0,"",D425),"")</f>
        <v/>
      </c>
      <c r="BN425" t="str">
        <f>IF(E425&lt;&gt;"",IF(COUNTIF(BN$3:BN424,E425)&gt;0,"",E425),"")</f>
        <v/>
      </c>
      <c r="BO425" t="str">
        <f>IF(F425&lt;&gt;"",IF(COUNTIF(BO$3:BO424,F425)&gt;0,"",F425),"")</f>
        <v/>
      </c>
      <c r="BP425" t="str">
        <f>IF(G425&lt;&gt;"",IF(COUNTIF(BP$3:BP424,G425)&gt;0,"",G425),"")</f>
        <v/>
      </c>
      <c r="BQ425" t="str">
        <f>IF(H425&lt;&gt;"",IF(COUNTIF(BQ$3:BQ424,H425)&gt;0,"",H425),"")</f>
        <v/>
      </c>
    </row>
    <row r="426" spans="1:69" x14ac:dyDescent="0.2">
      <c r="A426" s="342" t="str">
        <f t="shared" si="131"/>
        <v/>
      </c>
      <c r="B426" s="345"/>
      <c r="C426" s="345"/>
      <c r="D426" s="345"/>
      <c r="E426" s="345"/>
      <c r="F426" s="345"/>
      <c r="G426" s="345"/>
      <c r="H426" s="345"/>
      <c r="I426" s="533"/>
      <c r="J426" s="516"/>
      <c r="K426" s="516"/>
      <c r="L426" s="531"/>
      <c r="M426" s="534"/>
      <c r="O426">
        <f t="shared" si="128"/>
        <v>424</v>
      </c>
      <c r="P426" s="375" t="str">
        <f t="shared" si="129"/>
        <v/>
      </c>
      <c r="Q426" s="375" t="str">
        <f t="shared" si="115"/>
        <v/>
      </c>
      <c r="R426" s="375" t="str">
        <f t="shared" si="116"/>
        <v/>
      </c>
      <c r="S426" s="375" t="str">
        <f t="shared" si="117"/>
        <v/>
      </c>
      <c r="T426" s="375" t="str">
        <f t="shared" si="118"/>
        <v/>
      </c>
      <c r="U426" s="375" t="str">
        <f t="shared" si="119"/>
        <v/>
      </c>
      <c r="V426" s="375" t="str">
        <f t="shared" si="120"/>
        <v/>
      </c>
      <c r="X426" t="str">
        <f>IF(AF426&lt;&gt;"",MAX(X$3:X425)+1,"")</f>
        <v/>
      </c>
      <c r="Y426" t="str">
        <f>IF(AG426&lt;&gt;"",MAX(Y$3:Y425)+1,"")</f>
        <v/>
      </c>
      <c r="Z426" t="str">
        <f>IF(AH426&lt;&gt;"",MAX(Z$3:Z425)+1,"")</f>
        <v/>
      </c>
      <c r="AA426" t="str">
        <f>IF(AI426&lt;&gt;"",MAX(AA$3:AA425)+1,"")</f>
        <v/>
      </c>
      <c r="AB426" t="str">
        <f>IF(AJ426&lt;&gt;"",MAX(AB$3:AB425)+1,"")</f>
        <v/>
      </c>
      <c r="AC426" t="str">
        <f>IF(AK426&lt;&gt;"",MAX(AC$3:AC425)+1,"")</f>
        <v/>
      </c>
      <c r="AD426" t="str">
        <f>IF(AL426&lt;&gt;"",MAX(AD$3:AD425)+1,"")</f>
        <v/>
      </c>
      <c r="AF426" t="str">
        <f>IF(B426="","",IF(COUNTIF(AF$3:$AI425,B426)=0,B426,""))</f>
        <v/>
      </c>
      <c r="AG426" t="str">
        <f>IF(C426&lt;&gt;"",IF(B426="","",IF($B426='Determinazione classe'!$D$55,IF(COUNTIF(AG$3:$AG425,$C426)=0,$C426,""),"")),"")</f>
        <v/>
      </c>
      <c r="AH426" t="str">
        <f>IF(D426&lt;&gt;"",IF(B426="","",IF(AND($B426='Determinazione classe'!$D$55,$C426='Determinazione classe'!$D$56),IF(COUNTIF(AH$3:AH425,$D426)=0,$D426,""),"")),"")</f>
        <v/>
      </c>
      <c r="AI426" t="str">
        <f>IF(E426&lt;&gt;"",IF(B426="","",IF(AND($B426='Determinazione classe'!$D$55,$C426='Determinazione classe'!$D$56,$D426='Determinazione classe'!$D$57),IF(COUNTIF(AI$3:AI425,$E426)=0,$E426,""),"")),"")</f>
        <v/>
      </c>
      <c r="AJ426" t="str">
        <f>IF(F426&lt;&gt;"",IF(B426="","",IF(AND($B426='Determinazione classe'!$D$55,$C426='Determinazione classe'!$D$56,$D426='Determinazione classe'!$D$57,$E426='Determinazione classe'!$D$58),IF(COUNTIF(AJ$3:AJ425,$F426)=0,$F426,""),"")),"")</f>
        <v/>
      </c>
      <c r="AK426" t="str">
        <f>IF(G426&lt;&gt;"",IF(B426="","",IF(AND($B426='Determinazione classe'!$D$55,$C426='Determinazione classe'!$D$56,$D426='Determinazione classe'!$D$57,$E426='Determinazione classe'!$D$58,$F426='Determinazione classe'!$D$59),IF(COUNTIF(AK$3:AK425,$G426)=0,$G426,""),"")),"")</f>
        <v/>
      </c>
      <c r="AL426" t="str">
        <f>IF(H426&lt;&gt;"",IF(B426="","",IF(AND($B426='Determinazione classe'!$D$55,$C426='Determinazione classe'!$D$56,$D426='Determinazione classe'!$D$57,$E426='Determinazione classe'!$D$58,$F426='Determinazione classe'!$D$59,$G426='Determinazione classe'!$D$60),IF(COUNTIF(AL$3:AL425,$H426)=0,$H426,""),"")),"")</f>
        <v/>
      </c>
      <c r="AR426">
        <f t="shared" si="130"/>
        <v>424</v>
      </c>
      <c r="AS426" s="375" t="str">
        <f t="shared" si="121"/>
        <v/>
      </c>
      <c r="AT426" s="375" t="str">
        <f t="shared" si="122"/>
        <v/>
      </c>
      <c r="AU426" s="375" t="str">
        <f t="shared" si="123"/>
        <v/>
      </c>
      <c r="AV426" s="375" t="str">
        <f t="shared" si="124"/>
        <v/>
      </c>
      <c r="AW426" s="375" t="str">
        <f t="shared" si="125"/>
        <v/>
      </c>
      <c r="AX426" s="375" t="str">
        <f t="shared" si="126"/>
        <v/>
      </c>
      <c r="AY426" s="375" t="str">
        <f t="shared" si="127"/>
        <v/>
      </c>
      <c r="BC426" t="str">
        <f>IF(BK426&lt;&gt;"",MAX(BC$3:BC425)+1,"")</f>
        <v/>
      </c>
      <c r="BD426" t="str">
        <f>IF(BL426&lt;&gt;"",MAX(BD$3:BD425)+1,"")</f>
        <v/>
      </c>
      <c r="BE426" t="str">
        <f>IF(BM426&lt;&gt;"",MAX(BE$3:BE425)+1,"")</f>
        <v/>
      </c>
      <c r="BF426" t="str">
        <f>IF(BN426&lt;&gt;"",MAX(BF$3:BF425)+1,"")</f>
        <v/>
      </c>
      <c r="BG426" t="str">
        <f>IF(BO426&lt;&gt;"",MAX(BG$3:BG425)+1,"")</f>
        <v/>
      </c>
      <c r="BH426" t="str">
        <f>IF(BP426&lt;&gt;"",MAX(BH$3:BH425)+1,"")</f>
        <v/>
      </c>
      <c r="BI426" t="str">
        <f>IF(BQ426&lt;&gt;"",MAX(BI$3:BI425)+1,"")</f>
        <v/>
      </c>
      <c r="BK426" t="str">
        <f>IF(B426&lt;&gt;"",IF(COUNTIF(BK$3:BK425,B426)&gt;0,"",B426),"")</f>
        <v/>
      </c>
      <c r="BL426" t="str">
        <f>IF(C426&lt;&gt;"",IF(COUNTIF(BL$3:BL425,C426)&gt;0,"",C426),"")</f>
        <v/>
      </c>
      <c r="BM426" t="str">
        <f>IF(D426&lt;&gt;"",IF(COUNTIF(BM$3:BM425,D426)&gt;0,"",D426),"")</f>
        <v/>
      </c>
      <c r="BN426" t="str">
        <f>IF(E426&lt;&gt;"",IF(COUNTIF(BN$3:BN425,E426)&gt;0,"",E426),"")</f>
        <v/>
      </c>
      <c r="BO426" t="str">
        <f>IF(F426&lt;&gt;"",IF(COUNTIF(BO$3:BO425,F426)&gt;0,"",F426),"")</f>
        <v/>
      </c>
      <c r="BP426" t="str">
        <f>IF(G426&lt;&gt;"",IF(COUNTIF(BP$3:BP425,G426)&gt;0,"",G426),"")</f>
        <v/>
      </c>
      <c r="BQ426" t="str">
        <f>IF(H426&lt;&gt;"",IF(COUNTIF(BQ$3:BQ425,H426)&gt;0,"",H426),"")</f>
        <v/>
      </c>
    </row>
    <row r="427" spans="1:69" x14ac:dyDescent="0.2">
      <c r="A427" s="342" t="str">
        <f t="shared" si="131"/>
        <v/>
      </c>
      <c r="B427" s="345"/>
      <c r="C427" s="345"/>
      <c r="D427" s="345"/>
      <c r="E427" s="345"/>
      <c r="F427" s="345"/>
      <c r="G427" s="345"/>
      <c r="H427" s="345"/>
      <c r="I427" s="533"/>
      <c r="J427" s="516"/>
      <c r="K427" s="516"/>
      <c r="L427" s="531"/>
      <c r="M427" s="534"/>
      <c r="O427">
        <f t="shared" si="128"/>
        <v>425</v>
      </c>
      <c r="P427" s="375" t="str">
        <f t="shared" si="129"/>
        <v/>
      </c>
      <c r="Q427" s="375" t="str">
        <f t="shared" si="115"/>
        <v/>
      </c>
      <c r="R427" s="375" t="str">
        <f t="shared" si="116"/>
        <v/>
      </c>
      <c r="S427" s="375" t="str">
        <f t="shared" si="117"/>
        <v/>
      </c>
      <c r="T427" s="375" t="str">
        <f t="shared" si="118"/>
        <v/>
      </c>
      <c r="U427" s="375" t="str">
        <f t="shared" si="119"/>
        <v/>
      </c>
      <c r="V427" s="375" t="str">
        <f t="shared" si="120"/>
        <v/>
      </c>
      <c r="X427" t="str">
        <f>IF(AF427&lt;&gt;"",MAX(X$3:X426)+1,"")</f>
        <v/>
      </c>
      <c r="Y427" t="str">
        <f>IF(AG427&lt;&gt;"",MAX(Y$3:Y426)+1,"")</f>
        <v/>
      </c>
      <c r="Z427" t="str">
        <f>IF(AH427&lt;&gt;"",MAX(Z$3:Z426)+1,"")</f>
        <v/>
      </c>
      <c r="AA427" t="str">
        <f>IF(AI427&lt;&gt;"",MAX(AA$3:AA426)+1,"")</f>
        <v/>
      </c>
      <c r="AB427" t="str">
        <f>IF(AJ427&lt;&gt;"",MAX(AB$3:AB426)+1,"")</f>
        <v/>
      </c>
      <c r="AC427" t="str">
        <f>IF(AK427&lt;&gt;"",MAX(AC$3:AC426)+1,"")</f>
        <v/>
      </c>
      <c r="AD427" t="str">
        <f>IF(AL427&lt;&gt;"",MAX(AD$3:AD426)+1,"")</f>
        <v/>
      </c>
      <c r="AF427" t="str">
        <f>IF(B427="","",IF(COUNTIF(AF$3:$AI426,B427)=0,B427,""))</f>
        <v/>
      </c>
      <c r="AG427" t="str">
        <f>IF(C427&lt;&gt;"",IF(B427="","",IF($B427='Determinazione classe'!$D$55,IF(COUNTIF(AG$3:$AG426,$C427)=0,$C427,""),"")),"")</f>
        <v/>
      </c>
      <c r="AH427" t="str">
        <f>IF(D427&lt;&gt;"",IF(B427="","",IF(AND($B427='Determinazione classe'!$D$55,$C427='Determinazione classe'!$D$56),IF(COUNTIF(AH$3:AH426,$D427)=0,$D427,""),"")),"")</f>
        <v/>
      </c>
      <c r="AI427" t="str">
        <f>IF(E427&lt;&gt;"",IF(B427="","",IF(AND($B427='Determinazione classe'!$D$55,$C427='Determinazione classe'!$D$56,$D427='Determinazione classe'!$D$57),IF(COUNTIF(AI$3:AI426,$E427)=0,$E427,""),"")),"")</f>
        <v/>
      </c>
      <c r="AJ427" t="str">
        <f>IF(F427&lt;&gt;"",IF(B427="","",IF(AND($B427='Determinazione classe'!$D$55,$C427='Determinazione classe'!$D$56,$D427='Determinazione classe'!$D$57,$E427='Determinazione classe'!$D$58),IF(COUNTIF(AJ$3:AJ426,$F427)=0,$F427,""),"")),"")</f>
        <v/>
      </c>
      <c r="AK427" t="str">
        <f>IF(G427&lt;&gt;"",IF(B427="","",IF(AND($B427='Determinazione classe'!$D$55,$C427='Determinazione classe'!$D$56,$D427='Determinazione classe'!$D$57,$E427='Determinazione classe'!$D$58,$F427='Determinazione classe'!$D$59),IF(COUNTIF(AK$3:AK426,$G427)=0,$G427,""),"")),"")</f>
        <v/>
      </c>
      <c r="AL427" t="str">
        <f>IF(H427&lt;&gt;"",IF(B427="","",IF(AND($B427='Determinazione classe'!$D$55,$C427='Determinazione classe'!$D$56,$D427='Determinazione classe'!$D$57,$E427='Determinazione classe'!$D$58,$F427='Determinazione classe'!$D$59,$G427='Determinazione classe'!$D$60),IF(COUNTIF(AL$3:AL426,$H427)=0,$H427,""),"")),"")</f>
        <v/>
      </c>
      <c r="AR427">
        <f t="shared" si="130"/>
        <v>425</v>
      </c>
      <c r="AS427" s="375" t="str">
        <f t="shared" si="121"/>
        <v/>
      </c>
      <c r="AT427" s="375" t="str">
        <f t="shared" si="122"/>
        <v/>
      </c>
      <c r="AU427" s="375" t="str">
        <f t="shared" si="123"/>
        <v/>
      </c>
      <c r="AV427" s="375" t="str">
        <f t="shared" si="124"/>
        <v/>
      </c>
      <c r="AW427" s="375" t="str">
        <f t="shared" si="125"/>
        <v/>
      </c>
      <c r="AX427" s="375" t="str">
        <f t="shared" si="126"/>
        <v/>
      </c>
      <c r="AY427" s="375" t="str">
        <f t="shared" si="127"/>
        <v/>
      </c>
      <c r="BC427" t="str">
        <f>IF(BK427&lt;&gt;"",MAX(BC$3:BC426)+1,"")</f>
        <v/>
      </c>
      <c r="BD427" t="str">
        <f>IF(BL427&lt;&gt;"",MAX(BD$3:BD426)+1,"")</f>
        <v/>
      </c>
      <c r="BE427" t="str">
        <f>IF(BM427&lt;&gt;"",MAX(BE$3:BE426)+1,"")</f>
        <v/>
      </c>
      <c r="BF427" t="str">
        <f>IF(BN427&lt;&gt;"",MAX(BF$3:BF426)+1,"")</f>
        <v/>
      </c>
      <c r="BG427" t="str">
        <f>IF(BO427&lt;&gt;"",MAX(BG$3:BG426)+1,"")</f>
        <v/>
      </c>
      <c r="BH427" t="str">
        <f>IF(BP427&lt;&gt;"",MAX(BH$3:BH426)+1,"")</f>
        <v/>
      </c>
      <c r="BI427" t="str">
        <f>IF(BQ427&lt;&gt;"",MAX(BI$3:BI426)+1,"")</f>
        <v/>
      </c>
      <c r="BK427" t="str">
        <f>IF(B427&lt;&gt;"",IF(COUNTIF(BK$3:BK426,B427)&gt;0,"",B427),"")</f>
        <v/>
      </c>
      <c r="BL427" t="str">
        <f>IF(C427&lt;&gt;"",IF(COUNTIF(BL$3:BL426,C427)&gt;0,"",C427),"")</f>
        <v/>
      </c>
      <c r="BM427" t="str">
        <f>IF(D427&lt;&gt;"",IF(COUNTIF(BM$3:BM426,D427)&gt;0,"",D427),"")</f>
        <v/>
      </c>
      <c r="BN427" t="str">
        <f>IF(E427&lt;&gt;"",IF(COUNTIF(BN$3:BN426,E427)&gt;0,"",E427),"")</f>
        <v/>
      </c>
      <c r="BO427" t="str">
        <f>IF(F427&lt;&gt;"",IF(COUNTIF(BO$3:BO426,F427)&gt;0,"",F427),"")</f>
        <v/>
      </c>
      <c r="BP427" t="str">
        <f>IF(G427&lt;&gt;"",IF(COUNTIF(BP$3:BP426,G427)&gt;0,"",G427),"")</f>
        <v/>
      </c>
      <c r="BQ427" t="str">
        <f>IF(H427&lt;&gt;"",IF(COUNTIF(BQ$3:BQ426,H427)&gt;0,"",H427),"")</f>
        <v/>
      </c>
    </row>
    <row r="428" spans="1:69" x14ac:dyDescent="0.2">
      <c r="A428" s="342" t="str">
        <f t="shared" si="131"/>
        <v/>
      </c>
      <c r="B428" s="345"/>
      <c r="C428" s="345"/>
      <c r="D428" s="345"/>
      <c r="E428" s="345"/>
      <c r="F428" s="345"/>
      <c r="G428" s="345"/>
      <c r="H428" s="345"/>
      <c r="I428" s="533"/>
      <c r="J428" s="516"/>
      <c r="K428" s="516"/>
      <c r="L428" s="531"/>
      <c r="M428" s="534"/>
      <c r="O428">
        <f t="shared" si="128"/>
        <v>426</v>
      </c>
      <c r="P428" s="375" t="str">
        <f t="shared" si="129"/>
        <v/>
      </c>
      <c r="Q428" s="375" t="str">
        <f t="shared" si="115"/>
        <v/>
      </c>
      <c r="R428" s="375" t="str">
        <f t="shared" si="116"/>
        <v/>
      </c>
      <c r="S428" s="375" t="str">
        <f t="shared" si="117"/>
        <v/>
      </c>
      <c r="T428" s="375" t="str">
        <f t="shared" si="118"/>
        <v/>
      </c>
      <c r="U428" s="375" t="str">
        <f t="shared" si="119"/>
        <v/>
      </c>
      <c r="V428" s="375" t="str">
        <f t="shared" si="120"/>
        <v/>
      </c>
      <c r="X428" t="str">
        <f>IF(AF428&lt;&gt;"",MAX(X$3:X427)+1,"")</f>
        <v/>
      </c>
      <c r="Y428" t="str">
        <f>IF(AG428&lt;&gt;"",MAX(Y$3:Y427)+1,"")</f>
        <v/>
      </c>
      <c r="Z428" t="str">
        <f>IF(AH428&lt;&gt;"",MAX(Z$3:Z427)+1,"")</f>
        <v/>
      </c>
      <c r="AA428" t="str">
        <f>IF(AI428&lt;&gt;"",MAX(AA$3:AA427)+1,"")</f>
        <v/>
      </c>
      <c r="AB428" t="str">
        <f>IF(AJ428&lt;&gt;"",MAX(AB$3:AB427)+1,"")</f>
        <v/>
      </c>
      <c r="AC428" t="str">
        <f>IF(AK428&lt;&gt;"",MAX(AC$3:AC427)+1,"")</f>
        <v/>
      </c>
      <c r="AD428" t="str">
        <f>IF(AL428&lt;&gt;"",MAX(AD$3:AD427)+1,"")</f>
        <v/>
      </c>
      <c r="AF428" t="str">
        <f>IF(B428="","",IF(COUNTIF(AF$3:$AI427,B428)=0,B428,""))</f>
        <v/>
      </c>
      <c r="AG428" t="str">
        <f>IF(C428&lt;&gt;"",IF(B428="","",IF($B428='Determinazione classe'!$D$55,IF(COUNTIF(AG$3:$AG427,$C428)=0,$C428,""),"")),"")</f>
        <v/>
      </c>
      <c r="AH428" t="str">
        <f>IF(D428&lt;&gt;"",IF(B428="","",IF(AND($B428='Determinazione classe'!$D$55,$C428='Determinazione classe'!$D$56),IF(COUNTIF(AH$3:AH427,$D428)=0,$D428,""),"")),"")</f>
        <v/>
      </c>
      <c r="AI428" t="str">
        <f>IF(E428&lt;&gt;"",IF(B428="","",IF(AND($B428='Determinazione classe'!$D$55,$C428='Determinazione classe'!$D$56,$D428='Determinazione classe'!$D$57),IF(COUNTIF(AI$3:AI427,$E428)=0,$E428,""),"")),"")</f>
        <v/>
      </c>
      <c r="AJ428" t="str">
        <f>IF(F428&lt;&gt;"",IF(B428="","",IF(AND($B428='Determinazione classe'!$D$55,$C428='Determinazione classe'!$D$56,$D428='Determinazione classe'!$D$57,$E428='Determinazione classe'!$D$58),IF(COUNTIF(AJ$3:AJ427,$F428)=0,$F428,""),"")),"")</f>
        <v/>
      </c>
      <c r="AK428" t="str">
        <f>IF(G428&lt;&gt;"",IF(B428="","",IF(AND($B428='Determinazione classe'!$D$55,$C428='Determinazione classe'!$D$56,$D428='Determinazione classe'!$D$57,$E428='Determinazione classe'!$D$58,$F428='Determinazione classe'!$D$59),IF(COUNTIF(AK$3:AK427,$G428)=0,$G428,""),"")),"")</f>
        <v/>
      </c>
      <c r="AL428" t="str">
        <f>IF(H428&lt;&gt;"",IF(B428="","",IF(AND($B428='Determinazione classe'!$D$55,$C428='Determinazione classe'!$D$56,$D428='Determinazione classe'!$D$57,$E428='Determinazione classe'!$D$58,$F428='Determinazione classe'!$D$59,$G428='Determinazione classe'!$D$60),IF(COUNTIF(AL$3:AL427,$H428)=0,$H428,""),"")),"")</f>
        <v/>
      </c>
      <c r="AR428">
        <f t="shared" si="130"/>
        <v>426</v>
      </c>
      <c r="AS428" s="375" t="str">
        <f t="shared" si="121"/>
        <v/>
      </c>
      <c r="AT428" s="375" t="str">
        <f t="shared" si="122"/>
        <v/>
      </c>
      <c r="AU428" s="375" t="str">
        <f t="shared" si="123"/>
        <v/>
      </c>
      <c r="AV428" s="375" t="str">
        <f t="shared" si="124"/>
        <v/>
      </c>
      <c r="AW428" s="375" t="str">
        <f t="shared" si="125"/>
        <v/>
      </c>
      <c r="AX428" s="375" t="str">
        <f t="shared" si="126"/>
        <v/>
      </c>
      <c r="AY428" s="375" t="str">
        <f t="shared" si="127"/>
        <v/>
      </c>
      <c r="BC428" t="str">
        <f>IF(BK428&lt;&gt;"",MAX(BC$3:BC427)+1,"")</f>
        <v/>
      </c>
      <c r="BD428" t="str">
        <f>IF(BL428&lt;&gt;"",MAX(BD$3:BD427)+1,"")</f>
        <v/>
      </c>
      <c r="BE428" t="str">
        <f>IF(BM428&lt;&gt;"",MAX(BE$3:BE427)+1,"")</f>
        <v/>
      </c>
      <c r="BF428" t="str">
        <f>IF(BN428&lt;&gt;"",MAX(BF$3:BF427)+1,"")</f>
        <v/>
      </c>
      <c r="BG428" t="str">
        <f>IF(BO428&lt;&gt;"",MAX(BG$3:BG427)+1,"")</f>
        <v/>
      </c>
      <c r="BH428" t="str">
        <f>IF(BP428&lt;&gt;"",MAX(BH$3:BH427)+1,"")</f>
        <v/>
      </c>
      <c r="BI428" t="str">
        <f>IF(BQ428&lt;&gt;"",MAX(BI$3:BI427)+1,"")</f>
        <v/>
      </c>
      <c r="BK428" t="str">
        <f>IF(B428&lt;&gt;"",IF(COUNTIF(BK$3:BK427,B428)&gt;0,"",B428),"")</f>
        <v/>
      </c>
      <c r="BL428" t="str">
        <f>IF(C428&lt;&gt;"",IF(COUNTIF(BL$3:BL427,C428)&gt;0,"",C428),"")</f>
        <v/>
      </c>
      <c r="BM428" t="str">
        <f>IF(D428&lt;&gt;"",IF(COUNTIF(BM$3:BM427,D428)&gt;0,"",D428),"")</f>
        <v/>
      </c>
      <c r="BN428" t="str">
        <f>IF(E428&lt;&gt;"",IF(COUNTIF(BN$3:BN427,E428)&gt;0,"",E428),"")</f>
        <v/>
      </c>
      <c r="BO428" t="str">
        <f>IF(F428&lt;&gt;"",IF(COUNTIF(BO$3:BO427,F428)&gt;0,"",F428),"")</f>
        <v/>
      </c>
      <c r="BP428" t="str">
        <f>IF(G428&lt;&gt;"",IF(COUNTIF(BP$3:BP427,G428)&gt;0,"",G428),"")</f>
        <v/>
      </c>
      <c r="BQ428" t="str">
        <f>IF(H428&lt;&gt;"",IF(COUNTIF(BQ$3:BQ427,H428)&gt;0,"",H428),"")</f>
        <v/>
      </c>
    </row>
    <row r="429" spans="1:69" x14ac:dyDescent="0.2">
      <c r="A429" s="342" t="str">
        <f t="shared" si="131"/>
        <v/>
      </c>
      <c r="B429" s="345"/>
      <c r="C429" s="345"/>
      <c r="D429" s="345"/>
      <c r="E429" s="345"/>
      <c r="F429" s="345"/>
      <c r="G429" s="345"/>
      <c r="H429" s="345"/>
      <c r="I429" s="533"/>
      <c r="J429" s="516"/>
      <c r="K429" s="516"/>
      <c r="L429" s="531"/>
      <c r="M429" s="534"/>
      <c r="O429">
        <f t="shared" si="128"/>
        <v>427</v>
      </c>
      <c r="P429" s="375" t="str">
        <f t="shared" si="129"/>
        <v/>
      </c>
      <c r="Q429" s="375" t="str">
        <f t="shared" si="115"/>
        <v/>
      </c>
      <c r="R429" s="375" t="str">
        <f t="shared" si="116"/>
        <v/>
      </c>
      <c r="S429" s="375" t="str">
        <f t="shared" si="117"/>
        <v/>
      </c>
      <c r="T429" s="375" t="str">
        <f t="shared" si="118"/>
        <v/>
      </c>
      <c r="U429" s="375" t="str">
        <f t="shared" si="119"/>
        <v/>
      </c>
      <c r="V429" s="375" t="str">
        <f t="shared" si="120"/>
        <v/>
      </c>
      <c r="X429" t="str">
        <f>IF(AF429&lt;&gt;"",MAX(X$3:X428)+1,"")</f>
        <v/>
      </c>
      <c r="Y429" t="str">
        <f>IF(AG429&lt;&gt;"",MAX(Y$3:Y428)+1,"")</f>
        <v/>
      </c>
      <c r="Z429" t="str">
        <f>IF(AH429&lt;&gt;"",MAX(Z$3:Z428)+1,"")</f>
        <v/>
      </c>
      <c r="AA429" t="str">
        <f>IF(AI429&lt;&gt;"",MAX(AA$3:AA428)+1,"")</f>
        <v/>
      </c>
      <c r="AB429" t="str">
        <f>IF(AJ429&lt;&gt;"",MAX(AB$3:AB428)+1,"")</f>
        <v/>
      </c>
      <c r="AC429" t="str">
        <f>IF(AK429&lt;&gt;"",MAX(AC$3:AC428)+1,"")</f>
        <v/>
      </c>
      <c r="AD429" t="str">
        <f>IF(AL429&lt;&gt;"",MAX(AD$3:AD428)+1,"")</f>
        <v/>
      </c>
      <c r="AF429" t="str">
        <f>IF(B429="","",IF(COUNTIF(AF$3:$AI428,B429)=0,B429,""))</f>
        <v/>
      </c>
      <c r="AG429" t="str">
        <f>IF(C429&lt;&gt;"",IF(B429="","",IF($B429='Determinazione classe'!$D$55,IF(COUNTIF(AG$3:$AG428,$C429)=0,$C429,""),"")),"")</f>
        <v/>
      </c>
      <c r="AH429" t="str">
        <f>IF(D429&lt;&gt;"",IF(B429="","",IF(AND($B429='Determinazione classe'!$D$55,$C429='Determinazione classe'!$D$56),IF(COUNTIF(AH$3:AH428,$D429)=0,$D429,""),"")),"")</f>
        <v/>
      </c>
      <c r="AI429" t="str">
        <f>IF(E429&lt;&gt;"",IF(B429="","",IF(AND($B429='Determinazione classe'!$D$55,$C429='Determinazione classe'!$D$56,$D429='Determinazione classe'!$D$57),IF(COUNTIF(AI$3:AI428,$E429)=0,$E429,""),"")),"")</f>
        <v/>
      </c>
      <c r="AJ429" t="str">
        <f>IF(F429&lt;&gt;"",IF(B429="","",IF(AND($B429='Determinazione classe'!$D$55,$C429='Determinazione classe'!$D$56,$D429='Determinazione classe'!$D$57,$E429='Determinazione classe'!$D$58),IF(COUNTIF(AJ$3:AJ428,$F429)=0,$F429,""),"")),"")</f>
        <v/>
      </c>
      <c r="AK429" t="str">
        <f>IF(G429&lt;&gt;"",IF(B429="","",IF(AND($B429='Determinazione classe'!$D$55,$C429='Determinazione classe'!$D$56,$D429='Determinazione classe'!$D$57,$E429='Determinazione classe'!$D$58,$F429='Determinazione classe'!$D$59),IF(COUNTIF(AK$3:AK428,$G429)=0,$G429,""),"")),"")</f>
        <v/>
      </c>
      <c r="AL429" t="str">
        <f>IF(H429&lt;&gt;"",IF(B429="","",IF(AND($B429='Determinazione classe'!$D$55,$C429='Determinazione classe'!$D$56,$D429='Determinazione classe'!$D$57,$E429='Determinazione classe'!$D$58,$F429='Determinazione classe'!$D$59,$G429='Determinazione classe'!$D$60),IF(COUNTIF(AL$3:AL428,$H429)=0,$H429,""),"")),"")</f>
        <v/>
      </c>
      <c r="AR429">
        <f t="shared" si="130"/>
        <v>427</v>
      </c>
      <c r="AS429" s="375" t="str">
        <f t="shared" si="121"/>
        <v/>
      </c>
      <c r="AT429" s="375" t="str">
        <f t="shared" si="122"/>
        <v/>
      </c>
      <c r="AU429" s="375" t="str">
        <f t="shared" si="123"/>
        <v/>
      </c>
      <c r="AV429" s="375" t="str">
        <f t="shared" si="124"/>
        <v/>
      </c>
      <c r="AW429" s="375" t="str">
        <f t="shared" si="125"/>
        <v/>
      </c>
      <c r="AX429" s="375" t="str">
        <f t="shared" si="126"/>
        <v/>
      </c>
      <c r="AY429" s="375" t="str">
        <f t="shared" si="127"/>
        <v/>
      </c>
      <c r="BC429" t="str">
        <f>IF(BK429&lt;&gt;"",MAX(BC$3:BC428)+1,"")</f>
        <v/>
      </c>
      <c r="BD429" t="str">
        <f>IF(BL429&lt;&gt;"",MAX(BD$3:BD428)+1,"")</f>
        <v/>
      </c>
      <c r="BE429" t="str">
        <f>IF(BM429&lt;&gt;"",MAX(BE$3:BE428)+1,"")</f>
        <v/>
      </c>
      <c r="BF429" t="str">
        <f>IF(BN429&lt;&gt;"",MAX(BF$3:BF428)+1,"")</f>
        <v/>
      </c>
      <c r="BG429" t="str">
        <f>IF(BO429&lt;&gt;"",MAX(BG$3:BG428)+1,"")</f>
        <v/>
      </c>
      <c r="BH429" t="str">
        <f>IF(BP429&lt;&gt;"",MAX(BH$3:BH428)+1,"")</f>
        <v/>
      </c>
      <c r="BI429" t="str">
        <f>IF(BQ429&lt;&gt;"",MAX(BI$3:BI428)+1,"")</f>
        <v/>
      </c>
      <c r="BK429" t="str">
        <f>IF(B429&lt;&gt;"",IF(COUNTIF(BK$3:BK428,B429)&gt;0,"",B429),"")</f>
        <v/>
      </c>
      <c r="BL429" t="str">
        <f>IF(C429&lt;&gt;"",IF(COUNTIF(BL$3:BL428,C429)&gt;0,"",C429),"")</f>
        <v/>
      </c>
      <c r="BM429" t="str">
        <f>IF(D429&lt;&gt;"",IF(COUNTIF(BM$3:BM428,D429)&gt;0,"",D429),"")</f>
        <v/>
      </c>
      <c r="BN429" t="str">
        <f>IF(E429&lt;&gt;"",IF(COUNTIF(BN$3:BN428,E429)&gt;0,"",E429),"")</f>
        <v/>
      </c>
      <c r="BO429" t="str">
        <f>IF(F429&lt;&gt;"",IF(COUNTIF(BO$3:BO428,F429)&gt;0,"",F429),"")</f>
        <v/>
      </c>
      <c r="BP429" t="str">
        <f>IF(G429&lt;&gt;"",IF(COUNTIF(BP$3:BP428,G429)&gt;0,"",G429),"")</f>
        <v/>
      </c>
      <c r="BQ429" t="str">
        <f>IF(H429&lt;&gt;"",IF(COUNTIF(BQ$3:BQ428,H429)&gt;0,"",H429),"")</f>
        <v/>
      </c>
    </row>
    <row r="430" spans="1:69" x14ac:dyDescent="0.2">
      <c r="A430" s="342" t="str">
        <f t="shared" si="131"/>
        <v/>
      </c>
      <c r="B430" s="345"/>
      <c r="C430" s="345"/>
      <c r="D430" s="345"/>
      <c r="E430" s="345"/>
      <c r="F430" s="345"/>
      <c r="G430" s="345"/>
      <c r="H430" s="345"/>
      <c r="I430" s="533"/>
      <c r="J430" s="516"/>
      <c r="K430" s="516"/>
      <c r="L430" s="531"/>
      <c r="M430" s="534"/>
      <c r="O430">
        <f t="shared" si="128"/>
        <v>428</v>
      </c>
      <c r="P430" s="375" t="str">
        <f t="shared" si="129"/>
        <v/>
      </c>
      <c r="Q430" s="375" t="str">
        <f t="shared" si="115"/>
        <v/>
      </c>
      <c r="R430" s="375" t="str">
        <f t="shared" si="116"/>
        <v/>
      </c>
      <c r="S430" s="375" t="str">
        <f t="shared" si="117"/>
        <v/>
      </c>
      <c r="T430" s="375" t="str">
        <f t="shared" si="118"/>
        <v/>
      </c>
      <c r="U430" s="375" t="str">
        <f t="shared" si="119"/>
        <v/>
      </c>
      <c r="V430" s="375" t="str">
        <f t="shared" si="120"/>
        <v/>
      </c>
      <c r="X430" t="str">
        <f>IF(AF430&lt;&gt;"",MAX(X$3:X429)+1,"")</f>
        <v/>
      </c>
      <c r="Y430" t="str">
        <f>IF(AG430&lt;&gt;"",MAX(Y$3:Y429)+1,"")</f>
        <v/>
      </c>
      <c r="Z430" t="str">
        <f>IF(AH430&lt;&gt;"",MAX(Z$3:Z429)+1,"")</f>
        <v/>
      </c>
      <c r="AA430" t="str">
        <f>IF(AI430&lt;&gt;"",MAX(AA$3:AA429)+1,"")</f>
        <v/>
      </c>
      <c r="AB430" t="str">
        <f>IF(AJ430&lt;&gt;"",MAX(AB$3:AB429)+1,"")</f>
        <v/>
      </c>
      <c r="AC430" t="str">
        <f>IF(AK430&lt;&gt;"",MAX(AC$3:AC429)+1,"")</f>
        <v/>
      </c>
      <c r="AD430" t="str">
        <f>IF(AL430&lt;&gt;"",MAX(AD$3:AD429)+1,"")</f>
        <v/>
      </c>
      <c r="AF430" t="str">
        <f>IF(B430="","",IF(COUNTIF(AF$3:$AI429,B430)=0,B430,""))</f>
        <v/>
      </c>
      <c r="AG430" t="str">
        <f>IF(C430&lt;&gt;"",IF(B430="","",IF($B430='Determinazione classe'!$D$55,IF(COUNTIF(AG$3:$AG429,$C430)=0,$C430,""),"")),"")</f>
        <v/>
      </c>
      <c r="AH430" t="str">
        <f>IF(D430&lt;&gt;"",IF(B430="","",IF(AND($B430='Determinazione classe'!$D$55,$C430='Determinazione classe'!$D$56),IF(COUNTIF(AH$3:AH429,$D430)=0,$D430,""),"")),"")</f>
        <v/>
      </c>
      <c r="AI430" t="str">
        <f>IF(E430&lt;&gt;"",IF(B430="","",IF(AND($B430='Determinazione classe'!$D$55,$C430='Determinazione classe'!$D$56,$D430='Determinazione classe'!$D$57),IF(COUNTIF(AI$3:AI429,$E430)=0,$E430,""),"")),"")</f>
        <v/>
      </c>
      <c r="AJ430" t="str">
        <f>IF(F430&lt;&gt;"",IF(B430="","",IF(AND($B430='Determinazione classe'!$D$55,$C430='Determinazione classe'!$D$56,$D430='Determinazione classe'!$D$57,$E430='Determinazione classe'!$D$58),IF(COUNTIF(AJ$3:AJ429,$F430)=0,$F430,""),"")),"")</f>
        <v/>
      </c>
      <c r="AK430" t="str">
        <f>IF(G430&lt;&gt;"",IF(B430="","",IF(AND($B430='Determinazione classe'!$D$55,$C430='Determinazione classe'!$D$56,$D430='Determinazione classe'!$D$57,$E430='Determinazione classe'!$D$58,$F430='Determinazione classe'!$D$59),IF(COUNTIF(AK$3:AK429,$G430)=0,$G430,""),"")),"")</f>
        <v/>
      </c>
      <c r="AL430" t="str">
        <f>IF(H430&lt;&gt;"",IF(B430="","",IF(AND($B430='Determinazione classe'!$D$55,$C430='Determinazione classe'!$D$56,$D430='Determinazione classe'!$D$57,$E430='Determinazione classe'!$D$58,$F430='Determinazione classe'!$D$59,$G430='Determinazione classe'!$D$60),IF(COUNTIF(AL$3:AL429,$H430)=0,$H430,""),"")),"")</f>
        <v/>
      </c>
      <c r="AR430">
        <f t="shared" si="130"/>
        <v>428</v>
      </c>
      <c r="AS430" s="375" t="str">
        <f t="shared" si="121"/>
        <v/>
      </c>
      <c r="AT430" s="375" t="str">
        <f t="shared" si="122"/>
        <v/>
      </c>
      <c r="AU430" s="375" t="str">
        <f t="shared" si="123"/>
        <v/>
      </c>
      <c r="AV430" s="375" t="str">
        <f t="shared" si="124"/>
        <v/>
      </c>
      <c r="AW430" s="375" t="str">
        <f t="shared" si="125"/>
        <v/>
      </c>
      <c r="AX430" s="375" t="str">
        <f t="shared" si="126"/>
        <v/>
      </c>
      <c r="AY430" s="375" t="str">
        <f t="shared" si="127"/>
        <v/>
      </c>
      <c r="BC430" t="str">
        <f>IF(BK430&lt;&gt;"",MAX(BC$3:BC429)+1,"")</f>
        <v/>
      </c>
      <c r="BD430" t="str">
        <f>IF(BL430&lt;&gt;"",MAX(BD$3:BD429)+1,"")</f>
        <v/>
      </c>
      <c r="BE430" t="str">
        <f>IF(BM430&lt;&gt;"",MAX(BE$3:BE429)+1,"")</f>
        <v/>
      </c>
      <c r="BF430" t="str">
        <f>IF(BN430&lt;&gt;"",MAX(BF$3:BF429)+1,"")</f>
        <v/>
      </c>
      <c r="BG430" t="str">
        <f>IF(BO430&lt;&gt;"",MAX(BG$3:BG429)+1,"")</f>
        <v/>
      </c>
      <c r="BH430" t="str">
        <f>IF(BP430&lt;&gt;"",MAX(BH$3:BH429)+1,"")</f>
        <v/>
      </c>
      <c r="BI430" t="str">
        <f>IF(BQ430&lt;&gt;"",MAX(BI$3:BI429)+1,"")</f>
        <v/>
      </c>
      <c r="BK430" t="str">
        <f>IF(B430&lt;&gt;"",IF(COUNTIF(BK$3:BK429,B430)&gt;0,"",B430),"")</f>
        <v/>
      </c>
      <c r="BL430" t="str">
        <f>IF(C430&lt;&gt;"",IF(COUNTIF(BL$3:BL429,C430)&gt;0,"",C430),"")</f>
        <v/>
      </c>
      <c r="BM430" t="str">
        <f>IF(D430&lt;&gt;"",IF(COUNTIF(BM$3:BM429,D430)&gt;0,"",D430),"")</f>
        <v/>
      </c>
      <c r="BN430" t="str">
        <f>IF(E430&lt;&gt;"",IF(COUNTIF(BN$3:BN429,E430)&gt;0,"",E430),"")</f>
        <v/>
      </c>
      <c r="BO430" t="str">
        <f>IF(F430&lt;&gt;"",IF(COUNTIF(BO$3:BO429,F430)&gt;0,"",F430),"")</f>
        <v/>
      </c>
      <c r="BP430" t="str">
        <f>IF(G430&lt;&gt;"",IF(COUNTIF(BP$3:BP429,G430)&gt;0,"",G430),"")</f>
        <v/>
      </c>
      <c r="BQ430" t="str">
        <f>IF(H430&lt;&gt;"",IF(COUNTIF(BQ$3:BQ429,H430)&gt;0,"",H430),"")</f>
        <v/>
      </c>
    </row>
    <row r="431" spans="1:69" x14ac:dyDescent="0.2">
      <c r="A431" s="342" t="str">
        <f t="shared" si="131"/>
        <v/>
      </c>
      <c r="B431" s="345"/>
      <c r="C431" s="345"/>
      <c r="D431" s="345"/>
      <c r="E431" s="345"/>
      <c r="F431" s="345"/>
      <c r="G431" s="345"/>
      <c r="H431" s="345"/>
      <c r="I431" s="533"/>
      <c r="J431" s="516"/>
      <c r="K431" s="516"/>
      <c r="L431" s="531"/>
      <c r="M431" s="534"/>
      <c r="O431">
        <f t="shared" si="128"/>
        <v>429</v>
      </c>
      <c r="P431" s="375" t="str">
        <f t="shared" si="129"/>
        <v/>
      </c>
      <c r="Q431" s="375" t="str">
        <f t="shared" si="115"/>
        <v/>
      </c>
      <c r="R431" s="375" t="str">
        <f t="shared" si="116"/>
        <v/>
      </c>
      <c r="S431" s="375" t="str">
        <f t="shared" si="117"/>
        <v/>
      </c>
      <c r="T431" s="375" t="str">
        <f t="shared" si="118"/>
        <v/>
      </c>
      <c r="U431" s="375" t="str">
        <f t="shared" si="119"/>
        <v/>
      </c>
      <c r="V431" s="375" t="str">
        <f t="shared" si="120"/>
        <v/>
      </c>
      <c r="X431" t="str">
        <f>IF(AF431&lt;&gt;"",MAX(X$3:X430)+1,"")</f>
        <v/>
      </c>
      <c r="Y431" t="str">
        <f>IF(AG431&lt;&gt;"",MAX(Y$3:Y430)+1,"")</f>
        <v/>
      </c>
      <c r="Z431" t="str">
        <f>IF(AH431&lt;&gt;"",MAX(Z$3:Z430)+1,"")</f>
        <v/>
      </c>
      <c r="AA431" t="str">
        <f>IF(AI431&lt;&gt;"",MAX(AA$3:AA430)+1,"")</f>
        <v/>
      </c>
      <c r="AB431" t="str">
        <f>IF(AJ431&lt;&gt;"",MAX(AB$3:AB430)+1,"")</f>
        <v/>
      </c>
      <c r="AC431" t="str">
        <f>IF(AK431&lt;&gt;"",MAX(AC$3:AC430)+1,"")</f>
        <v/>
      </c>
      <c r="AD431" t="str">
        <f>IF(AL431&lt;&gt;"",MAX(AD$3:AD430)+1,"")</f>
        <v/>
      </c>
      <c r="AF431" t="str">
        <f>IF(B431="","",IF(COUNTIF(AF$3:$AI430,B431)=0,B431,""))</f>
        <v/>
      </c>
      <c r="AG431" t="str">
        <f>IF(C431&lt;&gt;"",IF(B431="","",IF($B431='Determinazione classe'!$D$55,IF(COUNTIF(AG$3:$AG430,$C431)=0,$C431,""),"")),"")</f>
        <v/>
      </c>
      <c r="AH431" t="str">
        <f>IF(D431&lt;&gt;"",IF(B431="","",IF(AND($B431='Determinazione classe'!$D$55,$C431='Determinazione classe'!$D$56),IF(COUNTIF(AH$3:AH430,$D431)=0,$D431,""),"")),"")</f>
        <v/>
      </c>
      <c r="AI431" t="str">
        <f>IF(E431&lt;&gt;"",IF(B431="","",IF(AND($B431='Determinazione classe'!$D$55,$C431='Determinazione classe'!$D$56,$D431='Determinazione classe'!$D$57),IF(COUNTIF(AI$3:AI430,$E431)=0,$E431,""),"")),"")</f>
        <v/>
      </c>
      <c r="AJ431" t="str">
        <f>IF(F431&lt;&gt;"",IF(B431="","",IF(AND($B431='Determinazione classe'!$D$55,$C431='Determinazione classe'!$D$56,$D431='Determinazione classe'!$D$57,$E431='Determinazione classe'!$D$58),IF(COUNTIF(AJ$3:AJ430,$F431)=0,$F431,""),"")),"")</f>
        <v/>
      </c>
      <c r="AK431" t="str">
        <f>IF(G431&lt;&gt;"",IF(B431="","",IF(AND($B431='Determinazione classe'!$D$55,$C431='Determinazione classe'!$D$56,$D431='Determinazione classe'!$D$57,$E431='Determinazione classe'!$D$58,$F431='Determinazione classe'!$D$59),IF(COUNTIF(AK$3:AK430,$G431)=0,$G431,""),"")),"")</f>
        <v/>
      </c>
      <c r="AL431" t="str">
        <f>IF(H431&lt;&gt;"",IF(B431="","",IF(AND($B431='Determinazione classe'!$D$55,$C431='Determinazione classe'!$D$56,$D431='Determinazione classe'!$D$57,$E431='Determinazione classe'!$D$58,$F431='Determinazione classe'!$D$59,$G431='Determinazione classe'!$D$60),IF(COUNTIF(AL$3:AL430,$H431)=0,$H431,""),"")),"")</f>
        <v/>
      </c>
      <c r="AR431">
        <f t="shared" si="130"/>
        <v>429</v>
      </c>
      <c r="AS431" s="375" t="str">
        <f t="shared" si="121"/>
        <v/>
      </c>
      <c r="AT431" s="375" t="str">
        <f t="shared" si="122"/>
        <v/>
      </c>
      <c r="AU431" s="375" t="str">
        <f t="shared" si="123"/>
        <v/>
      </c>
      <c r="AV431" s="375" t="str">
        <f t="shared" si="124"/>
        <v/>
      </c>
      <c r="AW431" s="375" t="str">
        <f t="shared" si="125"/>
        <v/>
      </c>
      <c r="AX431" s="375" t="str">
        <f t="shared" si="126"/>
        <v/>
      </c>
      <c r="AY431" s="375" t="str">
        <f t="shared" si="127"/>
        <v/>
      </c>
      <c r="BC431" t="str">
        <f>IF(BK431&lt;&gt;"",MAX(BC$3:BC430)+1,"")</f>
        <v/>
      </c>
      <c r="BD431" t="str">
        <f>IF(BL431&lt;&gt;"",MAX(BD$3:BD430)+1,"")</f>
        <v/>
      </c>
      <c r="BE431" t="str">
        <f>IF(BM431&lt;&gt;"",MAX(BE$3:BE430)+1,"")</f>
        <v/>
      </c>
      <c r="BF431" t="str">
        <f>IF(BN431&lt;&gt;"",MAX(BF$3:BF430)+1,"")</f>
        <v/>
      </c>
      <c r="BG431" t="str">
        <f>IF(BO431&lt;&gt;"",MAX(BG$3:BG430)+1,"")</f>
        <v/>
      </c>
      <c r="BH431" t="str">
        <f>IF(BP431&lt;&gt;"",MAX(BH$3:BH430)+1,"")</f>
        <v/>
      </c>
      <c r="BI431" t="str">
        <f>IF(BQ431&lt;&gt;"",MAX(BI$3:BI430)+1,"")</f>
        <v/>
      </c>
      <c r="BK431" t="str">
        <f>IF(B431&lt;&gt;"",IF(COUNTIF(BK$3:BK430,B431)&gt;0,"",B431),"")</f>
        <v/>
      </c>
      <c r="BL431" t="str">
        <f>IF(C431&lt;&gt;"",IF(COUNTIF(BL$3:BL430,C431)&gt;0,"",C431),"")</f>
        <v/>
      </c>
      <c r="BM431" t="str">
        <f>IF(D431&lt;&gt;"",IF(COUNTIF(BM$3:BM430,D431)&gt;0,"",D431),"")</f>
        <v/>
      </c>
      <c r="BN431" t="str">
        <f>IF(E431&lt;&gt;"",IF(COUNTIF(BN$3:BN430,E431)&gt;0,"",E431),"")</f>
        <v/>
      </c>
      <c r="BO431" t="str">
        <f>IF(F431&lt;&gt;"",IF(COUNTIF(BO$3:BO430,F431)&gt;0,"",F431),"")</f>
        <v/>
      </c>
      <c r="BP431" t="str">
        <f>IF(G431&lt;&gt;"",IF(COUNTIF(BP$3:BP430,G431)&gt;0,"",G431),"")</f>
        <v/>
      </c>
      <c r="BQ431" t="str">
        <f>IF(H431&lt;&gt;"",IF(COUNTIF(BQ$3:BQ430,H431)&gt;0,"",H431),"")</f>
        <v/>
      </c>
    </row>
    <row r="432" spans="1:69" x14ac:dyDescent="0.2">
      <c r="A432" s="342" t="str">
        <f t="shared" si="131"/>
        <v/>
      </c>
      <c r="B432" s="345"/>
      <c r="C432" s="345"/>
      <c r="D432" s="345"/>
      <c r="E432" s="345"/>
      <c r="F432" s="345"/>
      <c r="G432" s="345"/>
      <c r="H432" s="345"/>
      <c r="I432" s="533"/>
      <c r="J432" s="516"/>
      <c r="K432" s="516"/>
      <c r="L432" s="531"/>
      <c r="M432" s="534"/>
      <c r="O432">
        <f t="shared" si="128"/>
        <v>430</v>
      </c>
      <c r="P432" s="375" t="str">
        <f t="shared" si="129"/>
        <v/>
      </c>
      <c r="Q432" s="375" t="str">
        <f t="shared" si="115"/>
        <v/>
      </c>
      <c r="R432" s="375" t="str">
        <f t="shared" si="116"/>
        <v/>
      </c>
      <c r="S432" s="375" t="str">
        <f t="shared" si="117"/>
        <v/>
      </c>
      <c r="T432" s="375" t="str">
        <f t="shared" si="118"/>
        <v/>
      </c>
      <c r="U432" s="375" t="str">
        <f t="shared" si="119"/>
        <v/>
      </c>
      <c r="V432" s="375" t="str">
        <f t="shared" si="120"/>
        <v/>
      </c>
      <c r="X432" t="str">
        <f>IF(AF432&lt;&gt;"",MAX(X$3:X431)+1,"")</f>
        <v/>
      </c>
      <c r="Y432" t="str">
        <f>IF(AG432&lt;&gt;"",MAX(Y$3:Y431)+1,"")</f>
        <v/>
      </c>
      <c r="Z432" t="str">
        <f>IF(AH432&lt;&gt;"",MAX(Z$3:Z431)+1,"")</f>
        <v/>
      </c>
      <c r="AA432" t="str">
        <f>IF(AI432&lt;&gt;"",MAX(AA$3:AA431)+1,"")</f>
        <v/>
      </c>
      <c r="AB432" t="str">
        <f>IF(AJ432&lt;&gt;"",MAX(AB$3:AB431)+1,"")</f>
        <v/>
      </c>
      <c r="AC432" t="str">
        <f>IF(AK432&lt;&gt;"",MAX(AC$3:AC431)+1,"")</f>
        <v/>
      </c>
      <c r="AD432" t="str">
        <f>IF(AL432&lt;&gt;"",MAX(AD$3:AD431)+1,"")</f>
        <v/>
      </c>
      <c r="AF432" t="str">
        <f>IF(B432="","",IF(COUNTIF(AF$3:$AI431,B432)=0,B432,""))</f>
        <v/>
      </c>
      <c r="AG432" t="str">
        <f>IF(C432&lt;&gt;"",IF(B432="","",IF($B432='Determinazione classe'!$D$55,IF(COUNTIF(AG$3:$AG431,$C432)=0,$C432,""),"")),"")</f>
        <v/>
      </c>
      <c r="AH432" t="str">
        <f>IF(D432&lt;&gt;"",IF(B432="","",IF(AND($B432='Determinazione classe'!$D$55,$C432='Determinazione classe'!$D$56),IF(COUNTIF(AH$3:AH431,$D432)=0,$D432,""),"")),"")</f>
        <v/>
      </c>
      <c r="AI432" t="str">
        <f>IF(E432&lt;&gt;"",IF(B432="","",IF(AND($B432='Determinazione classe'!$D$55,$C432='Determinazione classe'!$D$56,$D432='Determinazione classe'!$D$57),IF(COUNTIF(AI$3:AI431,$E432)=0,$E432,""),"")),"")</f>
        <v/>
      </c>
      <c r="AJ432" t="str">
        <f>IF(F432&lt;&gt;"",IF(B432="","",IF(AND($B432='Determinazione classe'!$D$55,$C432='Determinazione classe'!$D$56,$D432='Determinazione classe'!$D$57,$E432='Determinazione classe'!$D$58),IF(COUNTIF(AJ$3:AJ431,$F432)=0,$F432,""),"")),"")</f>
        <v/>
      </c>
      <c r="AK432" t="str">
        <f>IF(G432&lt;&gt;"",IF(B432="","",IF(AND($B432='Determinazione classe'!$D$55,$C432='Determinazione classe'!$D$56,$D432='Determinazione classe'!$D$57,$E432='Determinazione classe'!$D$58,$F432='Determinazione classe'!$D$59),IF(COUNTIF(AK$3:AK431,$G432)=0,$G432,""),"")),"")</f>
        <v/>
      </c>
      <c r="AL432" t="str">
        <f>IF(H432&lt;&gt;"",IF(B432="","",IF(AND($B432='Determinazione classe'!$D$55,$C432='Determinazione classe'!$D$56,$D432='Determinazione classe'!$D$57,$E432='Determinazione classe'!$D$58,$F432='Determinazione classe'!$D$59,$G432='Determinazione classe'!$D$60),IF(COUNTIF(AL$3:AL431,$H432)=0,$H432,""),"")),"")</f>
        <v/>
      </c>
      <c r="AR432">
        <f t="shared" si="130"/>
        <v>430</v>
      </c>
      <c r="AS432" s="375" t="str">
        <f t="shared" si="121"/>
        <v/>
      </c>
      <c r="AT432" s="375" t="str">
        <f t="shared" si="122"/>
        <v/>
      </c>
      <c r="AU432" s="375" t="str">
        <f t="shared" si="123"/>
        <v/>
      </c>
      <c r="AV432" s="375" t="str">
        <f t="shared" si="124"/>
        <v/>
      </c>
      <c r="AW432" s="375" t="str">
        <f t="shared" si="125"/>
        <v/>
      </c>
      <c r="AX432" s="375" t="str">
        <f t="shared" si="126"/>
        <v/>
      </c>
      <c r="AY432" s="375" t="str">
        <f t="shared" si="127"/>
        <v/>
      </c>
      <c r="BC432" t="str">
        <f>IF(BK432&lt;&gt;"",MAX(BC$3:BC431)+1,"")</f>
        <v/>
      </c>
      <c r="BD432" t="str">
        <f>IF(BL432&lt;&gt;"",MAX(BD$3:BD431)+1,"")</f>
        <v/>
      </c>
      <c r="BE432" t="str">
        <f>IF(BM432&lt;&gt;"",MAX(BE$3:BE431)+1,"")</f>
        <v/>
      </c>
      <c r="BF432" t="str">
        <f>IF(BN432&lt;&gt;"",MAX(BF$3:BF431)+1,"")</f>
        <v/>
      </c>
      <c r="BG432" t="str">
        <f>IF(BO432&lt;&gt;"",MAX(BG$3:BG431)+1,"")</f>
        <v/>
      </c>
      <c r="BH432" t="str">
        <f>IF(BP432&lt;&gt;"",MAX(BH$3:BH431)+1,"")</f>
        <v/>
      </c>
      <c r="BI432" t="str">
        <f>IF(BQ432&lt;&gt;"",MAX(BI$3:BI431)+1,"")</f>
        <v/>
      </c>
      <c r="BK432" t="str">
        <f>IF(B432&lt;&gt;"",IF(COUNTIF(BK$3:BK431,B432)&gt;0,"",B432),"")</f>
        <v/>
      </c>
      <c r="BL432" t="str">
        <f>IF(C432&lt;&gt;"",IF(COUNTIF(BL$3:BL431,C432)&gt;0,"",C432),"")</f>
        <v/>
      </c>
      <c r="BM432" t="str">
        <f>IF(D432&lt;&gt;"",IF(COUNTIF(BM$3:BM431,D432)&gt;0,"",D432),"")</f>
        <v/>
      </c>
      <c r="BN432" t="str">
        <f>IF(E432&lt;&gt;"",IF(COUNTIF(BN$3:BN431,E432)&gt;0,"",E432),"")</f>
        <v/>
      </c>
      <c r="BO432" t="str">
        <f>IF(F432&lt;&gt;"",IF(COUNTIF(BO$3:BO431,F432)&gt;0,"",F432),"")</f>
        <v/>
      </c>
      <c r="BP432" t="str">
        <f>IF(G432&lt;&gt;"",IF(COUNTIF(BP$3:BP431,G432)&gt;0,"",G432),"")</f>
        <v/>
      </c>
      <c r="BQ432" t="str">
        <f>IF(H432&lt;&gt;"",IF(COUNTIF(BQ$3:BQ431,H432)&gt;0,"",H432),"")</f>
        <v/>
      </c>
    </row>
    <row r="433" spans="1:69" x14ac:dyDescent="0.2">
      <c r="A433" s="342" t="str">
        <f t="shared" si="131"/>
        <v/>
      </c>
      <c r="B433" s="345"/>
      <c r="C433" s="345"/>
      <c r="D433" s="345"/>
      <c r="E433" s="345"/>
      <c r="F433" s="345"/>
      <c r="G433" s="345"/>
      <c r="H433" s="345"/>
      <c r="I433" s="533"/>
      <c r="J433" s="516"/>
      <c r="K433" s="516"/>
      <c r="L433" s="531"/>
      <c r="M433" s="534"/>
      <c r="O433">
        <f t="shared" si="128"/>
        <v>431</v>
      </c>
      <c r="P433" s="375" t="str">
        <f t="shared" si="129"/>
        <v/>
      </c>
      <c r="Q433" s="375" t="str">
        <f t="shared" si="115"/>
        <v/>
      </c>
      <c r="R433" s="375" t="str">
        <f t="shared" si="116"/>
        <v/>
      </c>
      <c r="S433" s="375" t="str">
        <f t="shared" si="117"/>
        <v/>
      </c>
      <c r="T433" s="375" t="str">
        <f t="shared" si="118"/>
        <v/>
      </c>
      <c r="U433" s="375" t="str">
        <f t="shared" si="119"/>
        <v/>
      </c>
      <c r="V433" s="375" t="str">
        <f t="shared" si="120"/>
        <v/>
      </c>
      <c r="X433" t="str">
        <f>IF(AF433&lt;&gt;"",MAX(X$3:X432)+1,"")</f>
        <v/>
      </c>
      <c r="Y433" t="str">
        <f>IF(AG433&lt;&gt;"",MAX(Y$3:Y432)+1,"")</f>
        <v/>
      </c>
      <c r="Z433" t="str">
        <f>IF(AH433&lt;&gt;"",MAX(Z$3:Z432)+1,"")</f>
        <v/>
      </c>
      <c r="AA433" t="str">
        <f>IF(AI433&lt;&gt;"",MAX(AA$3:AA432)+1,"")</f>
        <v/>
      </c>
      <c r="AB433" t="str">
        <f>IF(AJ433&lt;&gt;"",MAX(AB$3:AB432)+1,"")</f>
        <v/>
      </c>
      <c r="AC433" t="str">
        <f>IF(AK433&lt;&gt;"",MAX(AC$3:AC432)+1,"")</f>
        <v/>
      </c>
      <c r="AD433" t="str">
        <f>IF(AL433&lt;&gt;"",MAX(AD$3:AD432)+1,"")</f>
        <v/>
      </c>
      <c r="AF433" t="str">
        <f>IF(B433="","",IF(COUNTIF(AF$3:$AI432,B433)=0,B433,""))</f>
        <v/>
      </c>
      <c r="AG433" t="str">
        <f>IF(C433&lt;&gt;"",IF(B433="","",IF($B433='Determinazione classe'!$D$55,IF(COUNTIF(AG$3:$AG432,$C433)=0,$C433,""),"")),"")</f>
        <v/>
      </c>
      <c r="AH433" t="str">
        <f>IF(D433&lt;&gt;"",IF(B433="","",IF(AND($B433='Determinazione classe'!$D$55,$C433='Determinazione classe'!$D$56),IF(COUNTIF(AH$3:AH432,$D433)=0,$D433,""),"")),"")</f>
        <v/>
      </c>
      <c r="AI433" t="str">
        <f>IF(E433&lt;&gt;"",IF(B433="","",IF(AND($B433='Determinazione classe'!$D$55,$C433='Determinazione classe'!$D$56,$D433='Determinazione classe'!$D$57),IF(COUNTIF(AI$3:AI432,$E433)=0,$E433,""),"")),"")</f>
        <v/>
      </c>
      <c r="AJ433" t="str">
        <f>IF(F433&lt;&gt;"",IF(B433="","",IF(AND($B433='Determinazione classe'!$D$55,$C433='Determinazione classe'!$D$56,$D433='Determinazione classe'!$D$57,$E433='Determinazione classe'!$D$58),IF(COUNTIF(AJ$3:AJ432,$F433)=0,$F433,""),"")),"")</f>
        <v/>
      </c>
      <c r="AK433" t="str">
        <f>IF(G433&lt;&gt;"",IF(B433="","",IF(AND($B433='Determinazione classe'!$D$55,$C433='Determinazione classe'!$D$56,$D433='Determinazione classe'!$D$57,$E433='Determinazione classe'!$D$58,$F433='Determinazione classe'!$D$59),IF(COUNTIF(AK$3:AK432,$G433)=0,$G433,""),"")),"")</f>
        <v/>
      </c>
      <c r="AL433" t="str">
        <f>IF(H433&lt;&gt;"",IF(B433="","",IF(AND($B433='Determinazione classe'!$D$55,$C433='Determinazione classe'!$D$56,$D433='Determinazione classe'!$D$57,$E433='Determinazione classe'!$D$58,$F433='Determinazione classe'!$D$59,$G433='Determinazione classe'!$D$60),IF(COUNTIF(AL$3:AL432,$H433)=0,$H433,""),"")),"")</f>
        <v/>
      </c>
      <c r="AR433">
        <f t="shared" si="130"/>
        <v>431</v>
      </c>
      <c r="AS433" s="375" t="str">
        <f t="shared" si="121"/>
        <v/>
      </c>
      <c r="AT433" s="375" t="str">
        <f t="shared" si="122"/>
        <v/>
      </c>
      <c r="AU433" s="375" t="str">
        <f t="shared" si="123"/>
        <v/>
      </c>
      <c r="AV433" s="375" t="str">
        <f t="shared" si="124"/>
        <v/>
      </c>
      <c r="AW433" s="375" t="str">
        <f t="shared" si="125"/>
        <v/>
      </c>
      <c r="AX433" s="375" t="str">
        <f t="shared" si="126"/>
        <v/>
      </c>
      <c r="AY433" s="375" t="str">
        <f t="shared" si="127"/>
        <v/>
      </c>
      <c r="BC433" t="str">
        <f>IF(BK433&lt;&gt;"",MAX(BC$3:BC432)+1,"")</f>
        <v/>
      </c>
      <c r="BD433" t="str">
        <f>IF(BL433&lt;&gt;"",MAX(BD$3:BD432)+1,"")</f>
        <v/>
      </c>
      <c r="BE433" t="str">
        <f>IF(BM433&lt;&gt;"",MAX(BE$3:BE432)+1,"")</f>
        <v/>
      </c>
      <c r="BF433" t="str">
        <f>IF(BN433&lt;&gt;"",MAX(BF$3:BF432)+1,"")</f>
        <v/>
      </c>
      <c r="BG433" t="str">
        <f>IF(BO433&lt;&gt;"",MAX(BG$3:BG432)+1,"")</f>
        <v/>
      </c>
      <c r="BH433" t="str">
        <f>IF(BP433&lt;&gt;"",MAX(BH$3:BH432)+1,"")</f>
        <v/>
      </c>
      <c r="BI433" t="str">
        <f>IF(BQ433&lt;&gt;"",MAX(BI$3:BI432)+1,"")</f>
        <v/>
      </c>
      <c r="BK433" t="str">
        <f>IF(B433&lt;&gt;"",IF(COUNTIF(BK$3:BK432,B433)&gt;0,"",B433),"")</f>
        <v/>
      </c>
      <c r="BL433" t="str">
        <f>IF(C433&lt;&gt;"",IF(COUNTIF(BL$3:BL432,C433)&gt;0,"",C433),"")</f>
        <v/>
      </c>
      <c r="BM433" t="str">
        <f>IF(D433&lt;&gt;"",IF(COUNTIF(BM$3:BM432,D433)&gt;0,"",D433),"")</f>
        <v/>
      </c>
      <c r="BN433" t="str">
        <f>IF(E433&lt;&gt;"",IF(COUNTIF(BN$3:BN432,E433)&gt;0,"",E433),"")</f>
        <v/>
      </c>
      <c r="BO433" t="str">
        <f>IF(F433&lt;&gt;"",IF(COUNTIF(BO$3:BO432,F433)&gt;0,"",F433),"")</f>
        <v/>
      </c>
      <c r="BP433" t="str">
        <f>IF(G433&lt;&gt;"",IF(COUNTIF(BP$3:BP432,G433)&gt;0,"",G433),"")</f>
        <v/>
      </c>
      <c r="BQ433" t="str">
        <f>IF(H433&lt;&gt;"",IF(COUNTIF(BQ$3:BQ432,H433)&gt;0,"",H433),"")</f>
        <v/>
      </c>
    </row>
    <row r="434" spans="1:69" x14ac:dyDescent="0.2">
      <c r="A434" s="342" t="str">
        <f t="shared" si="131"/>
        <v/>
      </c>
      <c r="B434" s="345"/>
      <c r="C434" s="345"/>
      <c r="D434" s="345"/>
      <c r="E434" s="345"/>
      <c r="F434" s="345"/>
      <c r="G434" s="345"/>
      <c r="H434" s="345"/>
      <c r="I434" s="533"/>
      <c r="J434" s="516"/>
      <c r="K434" s="516"/>
      <c r="L434" s="531"/>
      <c r="M434" s="534"/>
      <c r="O434">
        <f t="shared" si="128"/>
        <v>432</v>
      </c>
      <c r="P434" s="375" t="str">
        <f t="shared" si="129"/>
        <v/>
      </c>
      <c r="Q434" s="375" t="str">
        <f t="shared" si="115"/>
        <v/>
      </c>
      <c r="R434" s="375" t="str">
        <f t="shared" si="116"/>
        <v/>
      </c>
      <c r="S434" s="375" t="str">
        <f t="shared" si="117"/>
        <v/>
      </c>
      <c r="T434" s="375" t="str">
        <f t="shared" si="118"/>
        <v/>
      </c>
      <c r="U434" s="375" t="str">
        <f t="shared" si="119"/>
        <v/>
      </c>
      <c r="V434" s="375" t="str">
        <f t="shared" si="120"/>
        <v/>
      </c>
      <c r="X434" t="str">
        <f>IF(AF434&lt;&gt;"",MAX(X$3:X433)+1,"")</f>
        <v/>
      </c>
      <c r="Y434" t="str">
        <f>IF(AG434&lt;&gt;"",MAX(Y$3:Y433)+1,"")</f>
        <v/>
      </c>
      <c r="Z434" t="str">
        <f>IF(AH434&lt;&gt;"",MAX(Z$3:Z433)+1,"")</f>
        <v/>
      </c>
      <c r="AA434" t="str">
        <f>IF(AI434&lt;&gt;"",MAX(AA$3:AA433)+1,"")</f>
        <v/>
      </c>
      <c r="AB434" t="str">
        <f>IF(AJ434&lt;&gt;"",MAX(AB$3:AB433)+1,"")</f>
        <v/>
      </c>
      <c r="AC434" t="str">
        <f>IF(AK434&lt;&gt;"",MAX(AC$3:AC433)+1,"")</f>
        <v/>
      </c>
      <c r="AD434" t="str">
        <f>IF(AL434&lt;&gt;"",MAX(AD$3:AD433)+1,"")</f>
        <v/>
      </c>
      <c r="AF434" t="str">
        <f>IF(B434="","",IF(COUNTIF(AF$3:$AI433,B434)=0,B434,""))</f>
        <v/>
      </c>
      <c r="AG434" t="str">
        <f>IF(C434&lt;&gt;"",IF(B434="","",IF($B434='Determinazione classe'!$D$55,IF(COUNTIF(AG$3:$AG433,$C434)=0,$C434,""),"")),"")</f>
        <v/>
      </c>
      <c r="AH434" t="str">
        <f>IF(D434&lt;&gt;"",IF(B434="","",IF(AND($B434='Determinazione classe'!$D$55,$C434='Determinazione classe'!$D$56),IF(COUNTIF(AH$3:AH433,$D434)=0,$D434,""),"")),"")</f>
        <v/>
      </c>
      <c r="AI434" t="str">
        <f>IF(E434&lt;&gt;"",IF(B434="","",IF(AND($B434='Determinazione classe'!$D$55,$C434='Determinazione classe'!$D$56,$D434='Determinazione classe'!$D$57),IF(COUNTIF(AI$3:AI433,$E434)=0,$E434,""),"")),"")</f>
        <v/>
      </c>
      <c r="AJ434" t="str">
        <f>IF(F434&lt;&gt;"",IF(B434="","",IF(AND($B434='Determinazione classe'!$D$55,$C434='Determinazione classe'!$D$56,$D434='Determinazione classe'!$D$57,$E434='Determinazione classe'!$D$58),IF(COUNTIF(AJ$3:AJ433,$F434)=0,$F434,""),"")),"")</f>
        <v/>
      </c>
      <c r="AK434" t="str">
        <f>IF(G434&lt;&gt;"",IF(B434="","",IF(AND($B434='Determinazione classe'!$D$55,$C434='Determinazione classe'!$D$56,$D434='Determinazione classe'!$D$57,$E434='Determinazione classe'!$D$58,$F434='Determinazione classe'!$D$59),IF(COUNTIF(AK$3:AK433,$G434)=0,$G434,""),"")),"")</f>
        <v/>
      </c>
      <c r="AL434" t="str">
        <f>IF(H434&lt;&gt;"",IF(B434="","",IF(AND($B434='Determinazione classe'!$D$55,$C434='Determinazione classe'!$D$56,$D434='Determinazione classe'!$D$57,$E434='Determinazione classe'!$D$58,$F434='Determinazione classe'!$D$59,$G434='Determinazione classe'!$D$60),IF(COUNTIF(AL$3:AL433,$H434)=0,$H434,""),"")),"")</f>
        <v/>
      </c>
      <c r="AR434">
        <f t="shared" si="130"/>
        <v>432</v>
      </c>
      <c r="AS434" s="375" t="str">
        <f t="shared" si="121"/>
        <v/>
      </c>
      <c r="AT434" s="375" t="str">
        <f t="shared" si="122"/>
        <v/>
      </c>
      <c r="AU434" s="375" t="str">
        <f t="shared" si="123"/>
        <v/>
      </c>
      <c r="AV434" s="375" t="str">
        <f t="shared" si="124"/>
        <v/>
      </c>
      <c r="AW434" s="375" t="str">
        <f t="shared" si="125"/>
        <v/>
      </c>
      <c r="AX434" s="375" t="str">
        <f t="shared" si="126"/>
        <v/>
      </c>
      <c r="AY434" s="375" t="str">
        <f t="shared" si="127"/>
        <v/>
      </c>
      <c r="BC434" t="str">
        <f>IF(BK434&lt;&gt;"",MAX(BC$3:BC433)+1,"")</f>
        <v/>
      </c>
      <c r="BD434" t="str">
        <f>IF(BL434&lt;&gt;"",MAX(BD$3:BD433)+1,"")</f>
        <v/>
      </c>
      <c r="BE434" t="str">
        <f>IF(BM434&lt;&gt;"",MAX(BE$3:BE433)+1,"")</f>
        <v/>
      </c>
      <c r="BF434" t="str">
        <f>IF(BN434&lt;&gt;"",MAX(BF$3:BF433)+1,"")</f>
        <v/>
      </c>
      <c r="BG434" t="str">
        <f>IF(BO434&lt;&gt;"",MAX(BG$3:BG433)+1,"")</f>
        <v/>
      </c>
      <c r="BH434" t="str">
        <f>IF(BP434&lt;&gt;"",MAX(BH$3:BH433)+1,"")</f>
        <v/>
      </c>
      <c r="BI434" t="str">
        <f>IF(BQ434&lt;&gt;"",MAX(BI$3:BI433)+1,"")</f>
        <v/>
      </c>
      <c r="BK434" t="str">
        <f>IF(B434&lt;&gt;"",IF(COUNTIF(BK$3:BK433,B434)&gt;0,"",B434),"")</f>
        <v/>
      </c>
      <c r="BL434" t="str">
        <f>IF(C434&lt;&gt;"",IF(COUNTIF(BL$3:BL433,C434)&gt;0,"",C434),"")</f>
        <v/>
      </c>
      <c r="BM434" t="str">
        <f>IF(D434&lt;&gt;"",IF(COUNTIF(BM$3:BM433,D434)&gt;0,"",D434),"")</f>
        <v/>
      </c>
      <c r="BN434" t="str">
        <f>IF(E434&lt;&gt;"",IF(COUNTIF(BN$3:BN433,E434)&gt;0,"",E434),"")</f>
        <v/>
      </c>
      <c r="BO434" t="str">
        <f>IF(F434&lt;&gt;"",IF(COUNTIF(BO$3:BO433,F434)&gt;0,"",F434),"")</f>
        <v/>
      </c>
      <c r="BP434" t="str">
        <f>IF(G434&lt;&gt;"",IF(COUNTIF(BP$3:BP433,G434)&gt;0,"",G434),"")</f>
        <v/>
      </c>
      <c r="BQ434" t="str">
        <f>IF(H434&lt;&gt;"",IF(COUNTIF(BQ$3:BQ433,H434)&gt;0,"",H434),"")</f>
        <v/>
      </c>
    </row>
    <row r="435" spans="1:69" x14ac:dyDescent="0.2">
      <c r="A435" s="342" t="str">
        <f t="shared" si="131"/>
        <v/>
      </c>
      <c r="B435" s="345"/>
      <c r="C435" s="345"/>
      <c r="D435" s="345"/>
      <c r="E435" s="345"/>
      <c r="F435" s="345"/>
      <c r="G435" s="345"/>
      <c r="H435" s="345"/>
      <c r="I435" s="533"/>
      <c r="J435" s="516"/>
      <c r="K435" s="516"/>
      <c r="L435" s="531"/>
      <c r="M435" s="534"/>
      <c r="O435">
        <f t="shared" si="128"/>
        <v>433</v>
      </c>
      <c r="P435" s="375" t="str">
        <f t="shared" si="129"/>
        <v/>
      </c>
      <c r="Q435" s="375" t="str">
        <f t="shared" si="115"/>
        <v/>
      </c>
      <c r="R435" s="375" t="str">
        <f t="shared" si="116"/>
        <v/>
      </c>
      <c r="S435" s="375" t="str">
        <f t="shared" si="117"/>
        <v/>
      </c>
      <c r="T435" s="375" t="str">
        <f t="shared" si="118"/>
        <v/>
      </c>
      <c r="U435" s="375" t="str">
        <f t="shared" si="119"/>
        <v/>
      </c>
      <c r="V435" s="375" t="str">
        <f t="shared" si="120"/>
        <v/>
      </c>
      <c r="X435" t="str">
        <f>IF(AF435&lt;&gt;"",MAX(X$3:X434)+1,"")</f>
        <v/>
      </c>
      <c r="Y435" t="str">
        <f>IF(AG435&lt;&gt;"",MAX(Y$3:Y434)+1,"")</f>
        <v/>
      </c>
      <c r="Z435" t="str">
        <f>IF(AH435&lt;&gt;"",MAX(Z$3:Z434)+1,"")</f>
        <v/>
      </c>
      <c r="AA435" t="str">
        <f>IF(AI435&lt;&gt;"",MAX(AA$3:AA434)+1,"")</f>
        <v/>
      </c>
      <c r="AB435" t="str">
        <f>IF(AJ435&lt;&gt;"",MAX(AB$3:AB434)+1,"")</f>
        <v/>
      </c>
      <c r="AC435" t="str">
        <f>IF(AK435&lt;&gt;"",MAX(AC$3:AC434)+1,"")</f>
        <v/>
      </c>
      <c r="AD435" t="str">
        <f>IF(AL435&lt;&gt;"",MAX(AD$3:AD434)+1,"")</f>
        <v/>
      </c>
      <c r="AF435" t="str">
        <f>IF(B435="","",IF(COUNTIF(AF$3:$AI434,B435)=0,B435,""))</f>
        <v/>
      </c>
      <c r="AG435" t="str">
        <f>IF(C435&lt;&gt;"",IF(B435="","",IF($B435='Determinazione classe'!$D$55,IF(COUNTIF(AG$3:$AG434,$C435)=0,$C435,""),"")),"")</f>
        <v/>
      </c>
      <c r="AH435" t="str">
        <f>IF(D435&lt;&gt;"",IF(B435="","",IF(AND($B435='Determinazione classe'!$D$55,$C435='Determinazione classe'!$D$56),IF(COUNTIF(AH$3:AH434,$D435)=0,$D435,""),"")),"")</f>
        <v/>
      </c>
      <c r="AI435" t="str">
        <f>IF(E435&lt;&gt;"",IF(B435="","",IF(AND($B435='Determinazione classe'!$D$55,$C435='Determinazione classe'!$D$56,$D435='Determinazione classe'!$D$57),IF(COUNTIF(AI$3:AI434,$E435)=0,$E435,""),"")),"")</f>
        <v/>
      </c>
      <c r="AJ435" t="str">
        <f>IF(F435&lt;&gt;"",IF(B435="","",IF(AND($B435='Determinazione classe'!$D$55,$C435='Determinazione classe'!$D$56,$D435='Determinazione classe'!$D$57,$E435='Determinazione classe'!$D$58),IF(COUNTIF(AJ$3:AJ434,$F435)=0,$F435,""),"")),"")</f>
        <v/>
      </c>
      <c r="AK435" t="str">
        <f>IF(G435&lt;&gt;"",IF(B435="","",IF(AND($B435='Determinazione classe'!$D$55,$C435='Determinazione classe'!$D$56,$D435='Determinazione classe'!$D$57,$E435='Determinazione classe'!$D$58,$F435='Determinazione classe'!$D$59),IF(COUNTIF(AK$3:AK434,$G435)=0,$G435,""),"")),"")</f>
        <v/>
      </c>
      <c r="AL435" t="str">
        <f>IF(H435&lt;&gt;"",IF(B435="","",IF(AND($B435='Determinazione classe'!$D$55,$C435='Determinazione classe'!$D$56,$D435='Determinazione classe'!$D$57,$E435='Determinazione classe'!$D$58,$F435='Determinazione classe'!$D$59,$G435='Determinazione classe'!$D$60),IF(COUNTIF(AL$3:AL434,$H435)=0,$H435,""),"")),"")</f>
        <v/>
      </c>
      <c r="AR435">
        <f t="shared" si="130"/>
        <v>433</v>
      </c>
      <c r="AS435" s="375" t="str">
        <f t="shared" si="121"/>
        <v/>
      </c>
      <c r="AT435" s="375" t="str">
        <f t="shared" si="122"/>
        <v/>
      </c>
      <c r="AU435" s="375" t="str">
        <f t="shared" si="123"/>
        <v/>
      </c>
      <c r="AV435" s="375" t="str">
        <f t="shared" si="124"/>
        <v/>
      </c>
      <c r="AW435" s="375" t="str">
        <f t="shared" si="125"/>
        <v/>
      </c>
      <c r="AX435" s="375" t="str">
        <f t="shared" si="126"/>
        <v/>
      </c>
      <c r="AY435" s="375" t="str">
        <f t="shared" si="127"/>
        <v/>
      </c>
      <c r="BC435" t="str">
        <f>IF(BK435&lt;&gt;"",MAX(BC$3:BC434)+1,"")</f>
        <v/>
      </c>
      <c r="BD435" t="str">
        <f>IF(BL435&lt;&gt;"",MAX(BD$3:BD434)+1,"")</f>
        <v/>
      </c>
      <c r="BE435" t="str">
        <f>IF(BM435&lt;&gt;"",MAX(BE$3:BE434)+1,"")</f>
        <v/>
      </c>
      <c r="BF435" t="str">
        <f>IF(BN435&lt;&gt;"",MAX(BF$3:BF434)+1,"")</f>
        <v/>
      </c>
      <c r="BG435" t="str">
        <f>IF(BO435&lt;&gt;"",MAX(BG$3:BG434)+1,"")</f>
        <v/>
      </c>
      <c r="BH435" t="str">
        <f>IF(BP435&lt;&gt;"",MAX(BH$3:BH434)+1,"")</f>
        <v/>
      </c>
      <c r="BI435" t="str">
        <f>IF(BQ435&lt;&gt;"",MAX(BI$3:BI434)+1,"")</f>
        <v/>
      </c>
      <c r="BK435" t="str">
        <f>IF(B435&lt;&gt;"",IF(COUNTIF(BK$3:BK434,B435)&gt;0,"",B435),"")</f>
        <v/>
      </c>
      <c r="BL435" t="str">
        <f>IF(C435&lt;&gt;"",IF(COUNTIF(BL$3:BL434,C435)&gt;0,"",C435),"")</f>
        <v/>
      </c>
      <c r="BM435" t="str">
        <f>IF(D435&lt;&gt;"",IF(COUNTIF(BM$3:BM434,D435)&gt;0,"",D435),"")</f>
        <v/>
      </c>
      <c r="BN435" t="str">
        <f>IF(E435&lt;&gt;"",IF(COUNTIF(BN$3:BN434,E435)&gt;0,"",E435),"")</f>
        <v/>
      </c>
      <c r="BO435" t="str">
        <f>IF(F435&lt;&gt;"",IF(COUNTIF(BO$3:BO434,F435)&gt;0,"",F435),"")</f>
        <v/>
      </c>
      <c r="BP435" t="str">
        <f>IF(G435&lt;&gt;"",IF(COUNTIF(BP$3:BP434,G435)&gt;0,"",G435),"")</f>
        <v/>
      </c>
      <c r="BQ435" t="str">
        <f>IF(H435&lt;&gt;"",IF(COUNTIF(BQ$3:BQ434,H435)&gt;0,"",H435),"")</f>
        <v/>
      </c>
    </row>
    <row r="436" spans="1:69" x14ac:dyDescent="0.2">
      <c r="A436" s="342" t="str">
        <f t="shared" si="131"/>
        <v/>
      </c>
      <c r="B436" s="345"/>
      <c r="C436" s="345"/>
      <c r="D436" s="345"/>
      <c r="E436" s="345"/>
      <c r="F436" s="345"/>
      <c r="G436" s="345"/>
      <c r="H436" s="345"/>
      <c r="I436" s="533"/>
      <c r="J436" s="516"/>
      <c r="K436" s="516"/>
      <c r="L436" s="531"/>
      <c r="M436" s="534"/>
      <c r="O436">
        <f t="shared" si="128"/>
        <v>434</v>
      </c>
      <c r="P436" s="375" t="str">
        <f t="shared" si="129"/>
        <v/>
      </c>
      <c r="Q436" s="375" t="str">
        <f t="shared" si="115"/>
        <v/>
      </c>
      <c r="R436" s="375" t="str">
        <f t="shared" si="116"/>
        <v/>
      </c>
      <c r="S436" s="375" t="str">
        <f t="shared" si="117"/>
        <v/>
      </c>
      <c r="T436" s="375" t="str">
        <f t="shared" si="118"/>
        <v/>
      </c>
      <c r="U436" s="375" t="str">
        <f t="shared" si="119"/>
        <v/>
      </c>
      <c r="V436" s="375" t="str">
        <f t="shared" si="120"/>
        <v/>
      </c>
      <c r="X436" t="str">
        <f>IF(AF436&lt;&gt;"",MAX(X$3:X435)+1,"")</f>
        <v/>
      </c>
      <c r="Y436" t="str">
        <f>IF(AG436&lt;&gt;"",MAX(Y$3:Y435)+1,"")</f>
        <v/>
      </c>
      <c r="Z436" t="str">
        <f>IF(AH436&lt;&gt;"",MAX(Z$3:Z435)+1,"")</f>
        <v/>
      </c>
      <c r="AA436" t="str">
        <f>IF(AI436&lt;&gt;"",MAX(AA$3:AA435)+1,"")</f>
        <v/>
      </c>
      <c r="AB436" t="str">
        <f>IF(AJ436&lt;&gt;"",MAX(AB$3:AB435)+1,"")</f>
        <v/>
      </c>
      <c r="AC436" t="str">
        <f>IF(AK436&lt;&gt;"",MAX(AC$3:AC435)+1,"")</f>
        <v/>
      </c>
      <c r="AD436" t="str">
        <f>IF(AL436&lt;&gt;"",MAX(AD$3:AD435)+1,"")</f>
        <v/>
      </c>
      <c r="AF436" t="str">
        <f>IF(B436="","",IF(COUNTIF(AF$3:$AI435,B436)=0,B436,""))</f>
        <v/>
      </c>
      <c r="AG436" t="str">
        <f>IF(C436&lt;&gt;"",IF(B436="","",IF($B436='Determinazione classe'!$D$55,IF(COUNTIF(AG$3:$AG435,$C436)=0,$C436,""),"")),"")</f>
        <v/>
      </c>
      <c r="AH436" t="str">
        <f>IF(D436&lt;&gt;"",IF(B436="","",IF(AND($B436='Determinazione classe'!$D$55,$C436='Determinazione classe'!$D$56),IF(COUNTIF(AH$3:AH435,$D436)=0,$D436,""),"")),"")</f>
        <v/>
      </c>
      <c r="AI436" t="str">
        <f>IF(E436&lt;&gt;"",IF(B436="","",IF(AND($B436='Determinazione classe'!$D$55,$C436='Determinazione classe'!$D$56,$D436='Determinazione classe'!$D$57),IF(COUNTIF(AI$3:AI435,$E436)=0,$E436,""),"")),"")</f>
        <v/>
      </c>
      <c r="AJ436" t="str">
        <f>IF(F436&lt;&gt;"",IF(B436="","",IF(AND($B436='Determinazione classe'!$D$55,$C436='Determinazione classe'!$D$56,$D436='Determinazione classe'!$D$57,$E436='Determinazione classe'!$D$58),IF(COUNTIF(AJ$3:AJ435,$F436)=0,$F436,""),"")),"")</f>
        <v/>
      </c>
      <c r="AK436" t="str">
        <f>IF(G436&lt;&gt;"",IF(B436="","",IF(AND($B436='Determinazione classe'!$D$55,$C436='Determinazione classe'!$D$56,$D436='Determinazione classe'!$D$57,$E436='Determinazione classe'!$D$58,$F436='Determinazione classe'!$D$59),IF(COUNTIF(AK$3:AK435,$G436)=0,$G436,""),"")),"")</f>
        <v/>
      </c>
      <c r="AL436" t="str">
        <f>IF(H436&lt;&gt;"",IF(B436="","",IF(AND($B436='Determinazione classe'!$D$55,$C436='Determinazione classe'!$D$56,$D436='Determinazione classe'!$D$57,$E436='Determinazione classe'!$D$58,$F436='Determinazione classe'!$D$59,$G436='Determinazione classe'!$D$60),IF(COUNTIF(AL$3:AL435,$H436)=0,$H436,""),"")),"")</f>
        <v/>
      </c>
      <c r="AR436">
        <f t="shared" si="130"/>
        <v>434</v>
      </c>
      <c r="AS436" s="375" t="str">
        <f t="shared" si="121"/>
        <v/>
      </c>
      <c r="AT436" s="375" t="str">
        <f t="shared" si="122"/>
        <v/>
      </c>
      <c r="AU436" s="375" t="str">
        <f t="shared" si="123"/>
        <v/>
      </c>
      <c r="AV436" s="375" t="str">
        <f t="shared" si="124"/>
        <v/>
      </c>
      <c r="AW436" s="375" t="str">
        <f t="shared" si="125"/>
        <v/>
      </c>
      <c r="AX436" s="375" t="str">
        <f t="shared" si="126"/>
        <v/>
      </c>
      <c r="AY436" s="375" t="str">
        <f t="shared" si="127"/>
        <v/>
      </c>
      <c r="BC436" t="str">
        <f>IF(BK436&lt;&gt;"",MAX(BC$3:BC435)+1,"")</f>
        <v/>
      </c>
      <c r="BD436" t="str">
        <f>IF(BL436&lt;&gt;"",MAX(BD$3:BD435)+1,"")</f>
        <v/>
      </c>
      <c r="BE436" t="str">
        <f>IF(BM436&lt;&gt;"",MAX(BE$3:BE435)+1,"")</f>
        <v/>
      </c>
      <c r="BF436" t="str">
        <f>IF(BN436&lt;&gt;"",MAX(BF$3:BF435)+1,"")</f>
        <v/>
      </c>
      <c r="BG436" t="str">
        <f>IF(BO436&lt;&gt;"",MAX(BG$3:BG435)+1,"")</f>
        <v/>
      </c>
      <c r="BH436" t="str">
        <f>IF(BP436&lt;&gt;"",MAX(BH$3:BH435)+1,"")</f>
        <v/>
      </c>
      <c r="BI436" t="str">
        <f>IF(BQ436&lt;&gt;"",MAX(BI$3:BI435)+1,"")</f>
        <v/>
      </c>
      <c r="BK436" t="str">
        <f>IF(B436&lt;&gt;"",IF(COUNTIF(BK$3:BK435,B436)&gt;0,"",B436),"")</f>
        <v/>
      </c>
      <c r="BL436" t="str">
        <f>IF(C436&lt;&gt;"",IF(COUNTIF(BL$3:BL435,C436)&gt;0,"",C436),"")</f>
        <v/>
      </c>
      <c r="BM436" t="str">
        <f>IF(D436&lt;&gt;"",IF(COUNTIF(BM$3:BM435,D436)&gt;0,"",D436),"")</f>
        <v/>
      </c>
      <c r="BN436" t="str">
        <f>IF(E436&lt;&gt;"",IF(COUNTIF(BN$3:BN435,E436)&gt;0,"",E436),"")</f>
        <v/>
      </c>
      <c r="BO436" t="str">
        <f>IF(F436&lt;&gt;"",IF(COUNTIF(BO$3:BO435,F436)&gt;0,"",F436),"")</f>
        <v/>
      </c>
      <c r="BP436" t="str">
        <f>IF(G436&lt;&gt;"",IF(COUNTIF(BP$3:BP435,G436)&gt;0,"",G436),"")</f>
        <v/>
      </c>
      <c r="BQ436" t="str">
        <f>IF(H436&lt;&gt;"",IF(COUNTIF(BQ$3:BQ435,H436)&gt;0,"",H436),"")</f>
        <v/>
      </c>
    </row>
    <row r="437" spans="1:69" x14ac:dyDescent="0.2">
      <c r="A437" s="342" t="str">
        <f t="shared" si="131"/>
        <v/>
      </c>
      <c r="B437" s="345"/>
      <c r="C437" s="345"/>
      <c r="D437" s="345"/>
      <c r="E437" s="345"/>
      <c r="F437" s="345"/>
      <c r="G437" s="345"/>
      <c r="H437" s="345"/>
      <c r="I437" s="533"/>
      <c r="J437" s="516"/>
      <c r="K437" s="516"/>
      <c r="L437" s="531"/>
      <c r="M437" s="534"/>
      <c r="O437">
        <f t="shared" si="128"/>
        <v>435</v>
      </c>
      <c r="P437" s="375" t="str">
        <f t="shared" si="129"/>
        <v/>
      </c>
      <c r="Q437" s="375" t="str">
        <f t="shared" si="115"/>
        <v/>
      </c>
      <c r="R437" s="375" t="str">
        <f t="shared" si="116"/>
        <v/>
      </c>
      <c r="S437" s="375" t="str">
        <f t="shared" si="117"/>
        <v/>
      </c>
      <c r="T437" s="375" t="str">
        <f t="shared" si="118"/>
        <v/>
      </c>
      <c r="U437" s="375" t="str">
        <f t="shared" si="119"/>
        <v/>
      </c>
      <c r="V437" s="375" t="str">
        <f t="shared" si="120"/>
        <v/>
      </c>
      <c r="X437" t="str">
        <f>IF(AF437&lt;&gt;"",MAX(X$3:X436)+1,"")</f>
        <v/>
      </c>
      <c r="Y437" t="str">
        <f>IF(AG437&lt;&gt;"",MAX(Y$3:Y436)+1,"")</f>
        <v/>
      </c>
      <c r="Z437" t="str">
        <f>IF(AH437&lt;&gt;"",MAX(Z$3:Z436)+1,"")</f>
        <v/>
      </c>
      <c r="AA437" t="str">
        <f>IF(AI437&lt;&gt;"",MAX(AA$3:AA436)+1,"")</f>
        <v/>
      </c>
      <c r="AB437" t="str">
        <f>IF(AJ437&lt;&gt;"",MAX(AB$3:AB436)+1,"")</f>
        <v/>
      </c>
      <c r="AC437" t="str">
        <f>IF(AK437&lt;&gt;"",MAX(AC$3:AC436)+1,"")</f>
        <v/>
      </c>
      <c r="AD437" t="str">
        <f>IF(AL437&lt;&gt;"",MAX(AD$3:AD436)+1,"")</f>
        <v/>
      </c>
      <c r="AF437" t="str">
        <f>IF(B437="","",IF(COUNTIF(AF$3:$AI436,B437)=0,B437,""))</f>
        <v/>
      </c>
      <c r="AG437" t="str">
        <f>IF(C437&lt;&gt;"",IF(B437="","",IF($B437='Determinazione classe'!$D$55,IF(COUNTIF(AG$3:$AG436,$C437)=0,$C437,""),"")),"")</f>
        <v/>
      </c>
      <c r="AH437" t="str">
        <f>IF(D437&lt;&gt;"",IF(B437="","",IF(AND($B437='Determinazione classe'!$D$55,$C437='Determinazione classe'!$D$56),IF(COUNTIF(AH$3:AH436,$D437)=0,$D437,""),"")),"")</f>
        <v/>
      </c>
      <c r="AI437" t="str">
        <f>IF(E437&lt;&gt;"",IF(B437="","",IF(AND($B437='Determinazione classe'!$D$55,$C437='Determinazione classe'!$D$56,$D437='Determinazione classe'!$D$57),IF(COUNTIF(AI$3:AI436,$E437)=0,$E437,""),"")),"")</f>
        <v/>
      </c>
      <c r="AJ437" t="str">
        <f>IF(F437&lt;&gt;"",IF(B437="","",IF(AND($B437='Determinazione classe'!$D$55,$C437='Determinazione classe'!$D$56,$D437='Determinazione classe'!$D$57,$E437='Determinazione classe'!$D$58),IF(COUNTIF(AJ$3:AJ436,$F437)=0,$F437,""),"")),"")</f>
        <v/>
      </c>
      <c r="AK437" t="str">
        <f>IF(G437&lt;&gt;"",IF(B437="","",IF(AND($B437='Determinazione classe'!$D$55,$C437='Determinazione classe'!$D$56,$D437='Determinazione classe'!$D$57,$E437='Determinazione classe'!$D$58,$F437='Determinazione classe'!$D$59),IF(COUNTIF(AK$3:AK436,$G437)=0,$G437,""),"")),"")</f>
        <v/>
      </c>
      <c r="AL437" t="str">
        <f>IF(H437&lt;&gt;"",IF(B437="","",IF(AND($B437='Determinazione classe'!$D$55,$C437='Determinazione classe'!$D$56,$D437='Determinazione classe'!$D$57,$E437='Determinazione classe'!$D$58,$F437='Determinazione classe'!$D$59,$G437='Determinazione classe'!$D$60),IF(COUNTIF(AL$3:AL436,$H437)=0,$H437,""),"")),"")</f>
        <v/>
      </c>
      <c r="AR437">
        <f t="shared" si="130"/>
        <v>435</v>
      </c>
      <c r="AS437" s="375" t="str">
        <f t="shared" si="121"/>
        <v/>
      </c>
      <c r="AT437" s="375" t="str">
        <f t="shared" si="122"/>
        <v/>
      </c>
      <c r="AU437" s="375" t="str">
        <f t="shared" si="123"/>
        <v/>
      </c>
      <c r="AV437" s="375" t="str">
        <f t="shared" si="124"/>
        <v/>
      </c>
      <c r="AW437" s="375" t="str">
        <f t="shared" si="125"/>
        <v/>
      </c>
      <c r="AX437" s="375" t="str">
        <f t="shared" si="126"/>
        <v/>
      </c>
      <c r="AY437" s="375" t="str">
        <f t="shared" si="127"/>
        <v/>
      </c>
      <c r="BC437" t="str">
        <f>IF(BK437&lt;&gt;"",MAX(BC$3:BC436)+1,"")</f>
        <v/>
      </c>
      <c r="BD437" t="str">
        <f>IF(BL437&lt;&gt;"",MAX(BD$3:BD436)+1,"")</f>
        <v/>
      </c>
      <c r="BE437" t="str">
        <f>IF(BM437&lt;&gt;"",MAX(BE$3:BE436)+1,"")</f>
        <v/>
      </c>
      <c r="BF437" t="str">
        <f>IF(BN437&lt;&gt;"",MAX(BF$3:BF436)+1,"")</f>
        <v/>
      </c>
      <c r="BG437" t="str">
        <f>IF(BO437&lt;&gt;"",MAX(BG$3:BG436)+1,"")</f>
        <v/>
      </c>
      <c r="BH437" t="str">
        <f>IF(BP437&lt;&gt;"",MAX(BH$3:BH436)+1,"")</f>
        <v/>
      </c>
      <c r="BI437" t="str">
        <f>IF(BQ437&lt;&gt;"",MAX(BI$3:BI436)+1,"")</f>
        <v/>
      </c>
      <c r="BK437" t="str">
        <f>IF(B437&lt;&gt;"",IF(COUNTIF(BK$3:BK436,B437)&gt;0,"",B437),"")</f>
        <v/>
      </c>
      <c r="BL437" t="str">
        <f>IF(C437&lt;&gt;"",IF(COUNTIF(BL$3:BL436,C437)&gt;0,"",C437),"")</f>
        <v/>
      </c>
      <c r="BM437" t="str">
        <f>IF(D437&lt;&gt;"",IF(COUNTIF(BM$3:BM436,D437)&gt;0,"",D437),"")</f>
        <v/>
      </c>
      <c r="BN437" t="str">
        <f>IF(E437&lt;&gt;"",IF(COUNTIF(BN$3:BN436,E437)&gt;0,"",E437),"")</f>
        <v/>
      </c>
      <c r="BO437" t="str">
        <f>IF(F437&lt;&gt;"",IF(COUNTIF(BO$3:BO436,F437)&gt;0,"",F437),"")</f>
        <v/>
      </c>
      <c r="BP437" t="str">
        <f>IF(G437&lt;&gt;"",IF(COUNTIF(BP$3:BP436,G437)&gt;0,"",G437),"")</f>
        <v/>
      </c>
      <c r="BQ437" t="str">
        <f>IF(H437&lt;&gt;"",IF(COUNTIF(BQ$3:BQ436,H437)&gt;0,"",H437),"")</f>
        <v/>
      </c>
    </row>
    <row r="438" spans="1:69" x14ac:dyDescent="0.2">
      <c r="A438" s="342" t="str">
        <f t="shared" si="131"/>
        <v/>
      </c>
      <c r="B438" s="345"/>
      <c r="C438" s="345"/>
      <c r="D438" s="345"/>
      <c r="E438" s="345"/>
      <c r="F438" s="345"/>
      <c r="G438" s="345"/>
      <c r="H438" s="345"/>
      <c r="I438" s="533"/>
      <c r="J438" s="516"/>
      <c r="K438" s="516"/>
      <c r="L438" s="531"/>
      <c r="M438" s="534"/>
      <c r="O438">
        <f t="shared" si="128"/>
        <v>436</v>
      </c>
      <c r="P438" s="375" t="str">
        <f t="shared" si="129"/>
        <v/>
      </c>
      <c r="Q438" s="375" t="str">
        <f t="shared" si="115"/>
        <v/>
      </c>
      <c r="R438" s="375" t="str">
        <f t="shared" si="116"/>
        <v/>
      </c>
      <c r="S438" s="375" t="str">
        <f t="shared" si="117"/>
        <v/>
      </c>
      <c r="T438" s="375" t="str">
        <f t="shared" si="118"/>
        <v/>
      </c>
      <c r="U438" s="375" t="str">
        <f t="shared" si="119"/>
        <v/>
      </c>
      <c r="V438" s="375" t="str">
        <f t="shared" si="120"/>
        <v/>
      </c>
      <c r="X438" t="str">
        <f>IF(AF438&lt;&gt;"",MAX(X$3:X437)+1,"")</f>
        <v/>
      </c>
      <c r="Y438" t="str">
        <f>IF(AG438&lt;&gt;"",MAX(Y$3:Y437)+1,"")</f>
        <v/>
      </c>
      <c r="Z438" t="str">
        <f>IF(AH438&lt;&gt;"",MAX(Z$3:Z437)+1,"")</f>
        <v/>
      </c>
      <c r="AA438" t="str">
        <f>IF(AI438&lt;&gt;"",MAX(AA$3:AA437)+1,"")</f>
        <v/>
      </c>
      <c r="AB438" t="str">
        <f>IF(AJ438&lt;&gt;"",MAX(AB$3:AB437)+1,"")</f>
        <v/>
      </c>
      <c r="AC438" t="str">
        <f>IF(AK438&lt;&gt;"",MAX(AC$3:AC437)+1,"")</f>
        <v/>
      </c>
      <c r="AD438" t="str">
        <f>IF(AL438&lt;&gt;"",MAX(AD$3:AD437)+1,"")</f>
        <v/>
      </c>
      <c r="AF438" t="str">
        <f>IF(B438="","",IF(COUNTIF(AF$3:$AI437,B438)=0,B438,""))</f>
        <v/>
      </c>
      <c r="AG438" t="str">
        <f>IF(C438&lt;&gt;"",IF(B438="","",IF($B438='Determinazione classe'!$D$55,IF(COUNTIF(AG$3:$AG437,$C438)=0,$C438,""),"")),"")</f>
        <v/>
      </c>
      <c r="AH438" t="str">
        <f>IF(D438&lt;&gt;"",IF(B438="","",IF(AND($B438='Determinazione classe'!$D$55,$C438='Determinazione classe'!$D$56),IF(COUNTIF(AH$3:AH437,$D438)=0,$D438,""),"")),"")</f>
        <v/>
      </c>
      <c r="AI438" t="str">
        <f>IF(E438&lt;&gt;"",IF(B438="","",IF(AND($B438='Determinazione classe'!$D$55,$C438='Determinazione classe'!$D$56,$D438='Determinazione classe'!$D$57),IF(COUNTIF(AI$3:AI437,$E438)=0,$E438,""),"")),"")</f>
        <v/>
      </c>
      <c r="AJ438" t="str">
        <f>IF(F438&lt;&gt;"",IF(B438="","",IF(AND($B438='Determinazione classe'!$D$55,$C438='Determinazione classe'!$D$56,$D438='Determinazione classe'!$D$57,$E438='Determinazione classe'!$D$58),IF(COUNTIF(AJ$3:AJ437,$F438)=0,$F438,""),"")),"")</f>
        <v/>
      </c>
      <c r="AK438" t="str">
        <f>IF(G438&lt;&gt;"",IF(B438="","",IF(AND($B438='Determinazione classe'!$D$55,$C438='Determinazione classe'!$D$56,$D438='Determinazione classe'!$D$57,$E438='Determinazione classe'!$D$58,$F438='Determinazione classe'!$D$59),IF(COUNTIF(AK$3:AK437,$G438)=0,$G438,""),"")),"")</f>
        <v/>
      </c>
      <c r="AL438" t="str">
        <f>IF(H438&lt;&gt;"",IF(B438="","",IF(AND($B438='Determinazione classe'!$D$55,$C438='Determinazione classe'!$D$56,$D438='Determinazione classe'!$D$57,$E438='Determinazione classe'!$D$58,$F438='Determinazione classe'!$D$59,$G438='Determinazione classe'!$D$60),IF(COUNTIF(AL$3:AL437,$H438)=0,$H438,""),"")),"")</f>
        <v/>
      </c>
      <c r="AR438">
        <f t="shared" si="130"/>
        <v>436</v>
      </c>
      <c r="AS438" s="375" t="str">
        <f t="shared" si="121"/>
        <v/>
      </c>
      <c r="AT438" s="375" t="str">
        <f t="shared" si="122"/>
        <v/>
      </c>
      <c r="AU438" s="375" t="str">
        <f t="shared" si="123"/>
        <v/>
      </c>
      <c r="AV438" s="375" t="str">
        <f t="shared" si="124"/>
        <v/>
      </c>
      <c r="AW438" s="375" t="str">
        <f t="shared" si="125"/>
        <v/>
      </c>
      <c r="AX438" s="375" t="str">
        <f t="shared" si="126"/>
        <v/>
      </c>
      <c r="AY438" s="375" t="str">
        <f t="shared" si="127"/>
        <v/>
      </c>
      <c r="BC438" t="str">
        <f>IF(BK438&lt;&gt;"",MAX(BC$3:BC437)+1,"")</f>
        <v/>
      </c>
      <c r="BD438" t="str">
        <f>IF(BL438&lt;&gt;"",MAX(BD$3:BD437)+1,"")</f>
        <v/>
      </c>
      <c r="BE438" t="str">
        <f>IF(BM438&lt;&gt;"",MAX(BE$3:BE437)+1,"")</f>
        <v/>
      </c>
      <c r="BF438" t="str">
        <f>IF(BN438&lt;&gt;"",MAX(BF$3:BF437)+1,"")</f>
        <v/>
      </c>
      <c r="BG438" t="str">
        <f>IF(BO438&lt;&gt;"",MAX(BG$3:BG437)+1,"")</f>
        <v/>
      </c>
      <c r="BH438" t="str">
        <f>IF(BP438&lt;&gt;"",MAX(BH$3:BH437)+1,"")</f>
        <v/>
      </c>
      <c r="BI438" t="str">
        <f>IF(BQ438&lt;&gt;"",MAX(BI$3:BI437)+1,"")</f>
        <v/>
      </c>
      <c r="BK438" t="str">
        <f>IF(B438&lt;&gt;"",IF(COUNTIF(BK$3:BK437,B438)&gt;0,"",B438),"")</f>
        <v/>
      </c>
      <c r="BL438" t="str">
        <f>IF(C438&lt;&gt;"",IF(COUNTIF(BL$3:BL437,C438)&gt;0,"",C438),"")</f>
        <v/>
      </c>
      <c r="BM438" t="str">
        <f>IF(D438&lt;&gt;"",IF(COUNTIF(BM$3:BM437,D438)&gt;0,"",D438),"")</f>
        <v/>
      </c>
      <c r="BN438" t="str">
        <f>IF(E438&lt;&gt;"",IF(COUNTIF(BN$3:BN437,E438)&gt;0,"",E438),"")</f>
        <v/>
      </c>
      <c r="BO438" t="str">
        <f>IF(F438&lt;&gt;"",IF(COUNTIF(BO$3:BO437,F438)&gt;0,"",F438),"")</f>
        <v/>
      </c>
      <c r="BP438" t="str">
        <f>IF(G438&lt;&gt;"",IF(COUNTIF(BP$3:BP437,G438)&gt;0,"",G438),"")</f>
        <v/>
      </c>
      <c r="BQ438" t="str">
        <f>IF(H438&lt;&gt;"",IF(COUNTIF(BQ$3:BQ437,H438)&gt;0,"",H438),"")</f>
        <v/>
      </c>
    </row>
    <row r="439" spans="1:69" x14ac:dyDescent="0.2">
      <c r="A439" s="342" t="str">
        <f t="shared" si="131"/>
        <v/>
      </c>
      <c r="B439" s="345"/>
      <c r="C439" s="345"/>
      <c r="D439" s="345"/>
      <c r="E439" s="345"/>
      <c r="F439" s="345"/>
      <c r="G439" s="345"/>
      <c r="H439" s="345"/>
      <c r="I439" s="533"/>
      <c r="J439" s="516"/>
      <c r="K439" s="516"/>
      <c r="L439" s="531"/>
      <c r="M439" s="534"/>
      <c r="O439">
        <f t="shared" si="128"/>
        <v>437</v>
      </c>
      <c r="P439" s="375" t="str">
        <f t="shared" si="129"/>
        <v/>
      </c>
      <c r="Q439" s="375" t="str">
        <f t="shared" si="115"/>
        <v/>
      </c>
      <c r="R439" s="375" t="str">
        <f t="shared" si="116"/>
        <v/>
      </c>
      <c r="S439" s="375" t="str">
        <f t="shared" si="117"/>
        <v/>
      </c>
      <c r="T439" s="375" t="str">
        <f t="shared" si="118"/>
        <v/>
      </c>
      <c r="U439" s="375" t="str">
        <f t="shared" si="119"/>
        <v/>
      </c>
      <c r="V439" s="375" t="str">
        <f t="shared" si="120"/>
        <v/>
      </c>
      <c r="X439" t="str">
        <f>IF(AF439&lt;&gt;"",MAX(X$3:X438)+1,"")</f>
        <v/>
      </c>
      <c r="Y439" t="str">
        <f>IF(AG439&lt;&gt;"",MAX(Y$3:Y438)+1,"")</f>
        <v/>
      </c>
      <c r="Z439" t="str">
        <f>IF(AH439&lt;&gt;"",MAX(Z$3:Z438)+1,"")</f>
        <v/>
      </c>
      <c r="AA439" t="str">
        <f>IF(AI439&lt;&gt;"",MAX(AA$3:AA438)+1,"")</f>
        <v/>
      </c>
      <c r="AB439" t="str">
        <f>IF(AJ439&lt;&gt;"",MAX(AB$3:AB438)+1,"")</f>
        <v/>
      </c>
      <c r="AC439" t="str">
        <f>IF(AK439&lt;&gt;"",MAX(AC$3:AC438)+1,"")</f>
        <v/>
      </c>
      <c r="AD439" t="str">
        <f>IF(AL439&lt;&gt;"",MAX(AD$3:AD438)+1,"")</f>
        <v/>
      </c>
      <c r="AF439" t="str">
        <f>IF(B439="","",IF(COUNTIF(AF$3:$AI438,B439)=0,B439,""))</f>
        <v/>
      </c>
      <c r="AG439" t="str">
        <f>IF(C439&lt;&gt;"",IF(B439="","",IF($B439='Determinazione classe'!$D$55,IF(COUNTIF(AG$3:$AG438,$C439)=0,$C439,""),"")),"")</f>
        <v/>
      </c>
      <c r="AH439" t="str">
        <f>IF(D439&lt;&gt;"",IF(B439="","",IF(AND($B439='Determinazione classe'!$D$55,$C439='Determinazione classe'!$D$56),IF(COUNTIF(AH$3:AH438,$D439)=0,$D439,""),"")),"")</f>
        <v/>
      </c>
      <c r="AI439" t="str">
        <f>IF(E439&lt;&gt;"",IF(B439="","",IF(AND($B439='Determinazione classe'!$D$55,$C439='Determinazione classe'!$D$56,$D439='Determinazione classe'!$D$57),IF(COUNTIF(AI$3:AI438,$E439)=0,$E439,""),"")),"")</f>
        <v/>
      </c>
      <c r="AJ439" t="str">
        <f>IF(F439&lt;&gt;"",IF(B439="","",IF(AND($B439='Determinazione classe'!$D$55,$C439='Determinazione classe'!$D$56,$D439='Determinazione classe'!$D$57,$E439='Determinazione classe'!$D$58),IF(COUNTIF(AJ$3:AJ438,$F439)=0,$F439,""),"")),"")</f>
        <v/>
      </c>
      <c r="AK439" t="str">
        <f>IF(G439&lt;&gt;"",IF(B439="","",IF(AND($B439='Determinazione classe'!$D$55,$C439='Determinazione classe'!$D$56,$D439='Determinazione classe'!$D$57,$E439='Determinazione classe'!$D$58,$F439='Determinazione classe'!$D$59),IF(COUNTIF(AK$3:AK438,$G439)=0,$G439,""),"")),"")</f>
        <v/>
      </c>
      <c r="AL439" t="str">
        <f>IF(H439&lt;&gt;"",IF(B439="","",IF(AND($B439='Determinazione classe'!$D$55,$C439='Determinazione classe'!$D$56,$D439='Determinazione classe'!$D$57,$E439='Determinazione classe'!$D$58,$F439='Determinazione classe'!$D$59,$G439='Determinazione classe'!$D$60),IF(COUNTIF(AL$3:AL438,$H439)=0,$H439,""),"")),"")</f>
        <v/>
      </c>
      <c r="AR439">
        <f t="shared" si="130"/>
        <v>437</v>
      </c>
      <c r="AS439" s="375" t="str">
        <f t="shared" si="121"/>
        <v/>
      </c>
      <c r="AT439" s="375" t="str">
        <f t="shared" si="122"/>
        <v/>
      </c>
      <c r="AU439" s="375" t="str">
        <f t="shared" si="123"/>
        <v/>
      </c>
      <c r="AV439" s="375" t="str">
        <f t="shared" si="124"/>
        <v/>
      </c>
      <c r="AW439" s="375" t="str">
        <f t="shared" si="125"/>
        <v/>
      </c>
      <c r="AX439" s="375" t="str">
        <f t="shared" si="126"/>
        <v/>
      </c>
      <c r="AY439" s="375" t="str">
        <f t="shared" si="127"/>
        <v/>
      </c>
      <c r="BC439" t="str">
        <f>IF(BK439&lt;&gt;"",MAX(BC$3:BC438)+1,"")</f>
        <v/>
      </c>
      <c r="BD439" t="str">
        <f>IF(BL439&lt;&gt;"",MAX(BD$3:BD438)+1,"")</f>
        <v/>
      </c>
      <c r="BE439" t="str">
        <f>IF(BM439&lt;&gt;"",MAX(BE$3:BE438)+1,"")</f>
        <v/>
      </c>
      <c r="BF439" t="str">
        <f>IF(BN439&lt;&gt;"",MAX(BF$3:BF438)+1,"")</f>
        <v/>
      </c>
      <c r="BG439" t="str">
        <f>IF(BO439&lt;&gt;"",MAX(BG$3:BG438)+1,"")</f>
        <v/>
      </c>
      <c r="BH439" t="str">
        <f>IF(BP439&lt;&gt;"",MAX(BH$3:BH438)+1,"")</f>
        <v/>
      </c>
      <c r="BI439" t="str">
        <f>IF(BQ439&lt;&gt;"",MAX(BI$3:BI438)+1,"")</f>
        <v/>
      </c>
      <c r="BK439" t="str">
        <f>IF(B439&lt;&gt;"",IF(COUNTIF(BK$3:BK438,B439)&gt;0,"",B439),"")</f>
        <v/>
      </c>
      <c r="BL439" t="str">
        <f>IF(C439&lt;&gt;"",IF(COUNTIF(BL$3:BL438,C439)&gt;0,"",C439),"")</f>
        <v/>
      </c>
      <c r="BM439" t="str">
        <f>IF(D439&lt;&gt;"",IF(COUNTIF(BM$3:BM438,D439)&gt;0,"",D439),"")</f>
        <v/>
      </c>
      <c r="BN439" t="str">
        <f>IF(E439&lt;&gt;"",IF(COUNTIF(BN$3:BN438,E439)&gt;0,"",E439),"")</f>
        <v/>
      </c>
      <c r="BO439" t="str">
        <f>IF(F439&lt;&gt;"",IF(COUNTIF(BO$3:BO438,F439)&gt;0,"",F439),"")</f>
        <v/>
      </c>
      <c r="BP439" t="str">
        <f>IF(G439&lt;&gt;"",IF(COUNTIF(BP$3:BP438,G439)&gt;0,"",G439),"")</f>
        <v/>
      </c>
      <c r="BQ439" t="str">
        <f>IF(H439&lt;&gt;"",IF(COUNTIF(BQ$3:BQ438,H439)&gt;0,"",H439),"")</f>
        <v/>
      </c>
    </row>
    <row r="440" spans="1:69" x14ac:dyDescent="0.2">
      <c r="A440" s="342" t="str">
        <f t="shared" si="131"/>
        <v/>
      </c>
      <c r="B440" s="345"/>
      <c r="C440" s="345"/>
      <c r="D440" s="345"/>
      <c r="E440" s="345"/>
      <c r="F440" s="345"/>
      <c r="G440" s="345"/>
      <c r="H440" s="345"/>
      <c r="I440" s="533"/>
      <c r="J440" s="516"/>
      <c r="K440" s="516"/>
      <c r="L440" s="531"/>
      <c r="M440" s="534"/>
      <c r="O440">
        <f t="shared" si="128"/>
        <v>438</v>
      </c>
      <c r="P440" s="375" t="str">
        <f t="shared" si="129"/>
        <v/>
      </c>
      <c r="Q440" s="375" t="str">
        <f t="shared" si="115"/>
        <v/>
      </c>
      <c r="R440" s="375" t="str">
        <f t="shared" si="116"/>
        <v/>
      </c>
      <c r="S440" s="375" t="str">
        <f t="shared" si="117"/>
        <v/>
      </c>
      <c r="T440" s="375" t="str">
        <f t="shared" si="118"/>
        <v/>
      </c>
      <c r="U440" s="375" t="str">
        <f t="shared" si="119"/>
        <v/>
      </c>
      <c r="V440" s="375" t="str">
        <f t="shared" si="120"/>
        <v/>
      </c>
      <c r="X440" t="str">
        <f>IF(AF440&lt;&gt;"",MAX(X$3:X439)+1,"")</f>
        <v/>
      </c>
      <c r="Y440" t="str">
        <f>IF(AG440&lt;&gt;"",MAX(Y$3:Y439)+1,"")</f>
        <v/>
      </c>
      <c r="Z440" t="str">
        <f>IF(AH440&lt;&gt;"",MAX(Z$3:Z439)+1,"")</f>
        <v/>
      </c>
      <c r="AA440" t="str">
        <f>IF(AI440&lt;&gt;"",MAX(AA$3:AA439)+1,"")</f>
        <v/>
      </c>
      <c r="AB440" t="str">
        <f>IF(AJ440&lt;&gt;"",MAX(AB$3:AB439)+1,"")</f>
        <v/>
      </c>
      <c r="AC440" t="str">
        <f>IF(AK440&lt;&gt;"",MAX(AC$3:AC439)+1,"")</f>
        <v/>
      </c>
      <c r="AD440" t="str">
        <f>IF(AL440&lt;&gt;"",MAX(AD$3:AD439)+1,"")</f>
        <v/>
      </c>
      <c r="AF440" t="str">
        <f>IF(B440="","",IF(COUNTIF(AF$3:$AI439,B440)=0,B440,""))</f>
        <v/>
      </c>
      <c r="AG440" t="str">
        <f>IF(C440&lt;&gt;"",IF(B440="","",IF($B440='Determinazione classe'!$D$55,IF(COUNTIF(AG$3:$AG439,$C440)=0,$C440,""),"")),"")</f>
        <v/>
      </c>
      <c r="AH440" t="str">
        <f>IF(D440&lt;&gt;"",IF(B440="","",IF(AND($B440='Determinazione classe'!$D$55,$C440='Determinazione classe'!$D$56),IF(COUNTIF(AH$3:AH439,$D440)=0,$D440,""),"")),"")</f>
        <v/>
      </c>
      <c r="AI440" t="str">
        <f>IF(E440&lt;&gt;"",IF(B440="","",IF(AND($B440='Determinazione classe'!$D$55,$C440='Determinazione classe'!$D$56,$D440='Determinazione classe'!$D$57),IF(COUNTIF(AI$3:AI439,$E440)=0,$E440,""),"")),"")</f>
        <v/>
      </c>
      <c r="AJ440" t="str">
        <f>IF(F440&lt;&gt;"",IF(B440="","",IF(AND($B440='Determinazione classe'!$D$55,$C440='Determinazione classe'!$D$56,$D440='Determinazione classe'!$D$57,$E440='Determinazione classe'!$D$58),IF(COUNTIF(AJ$3:AJ439,$F440)=0,$F440,""),"")),"")</f>
        <v/>
      </c>
      <c r="AK440" t="str">
        <f>IF(G440&lt;&gt;"",IF(B440="","",IF(AND($B440='Determinazione classe'!$D$55,$C440='Determinazione classe'!$D$56,$D440='Determinazione classe'!$D$57,$E440='Determinazione classe'!$D$58,$F440='Determinazione classe'!$D$59),IF(COUNTIF(AK$3:AK439,$G440)=0,$G440,""),"")),"")</f>
        <v/>
      </c>
      <c r="AL440" t="str">
        <f>IF(H440&lt;&gt;"",IF(B440="","",IF(AND($B440='Determinazione classe'!$D$55,$C440='Determinazione classe'!$D$56,$D440='Determinazione classe'!$D$57,$E440='Determinazione classe'!$D$58,$F440='Determinazione classe'!$D$59,$G440='Determinazione classe'!$D$60),IF(COUNTIF(AL$3:AL439,$H440)=0,$H440,""),"")),"")</f>
        <v/>
      </c>
      <c r="AR440">
        <f t="shared" si="130"/>
        <v>438</v>
      </c>
      <c r="AS440" s="375" t="str">
        <f t="shared" si="121"/>
        <v/>
      </c>
      <c r="AT440" s="375" t="str">
        <f t="shared" si="122"/>
        <v/>
      </c>
      <c r="AU440" s="375" t="str">
        <f t="shared" si="123"/>
        <v/>
      </c>
      <c r="AV440" s="375" t="str">
        <f t="shared" si="124"/>
        <v/>
      </c>
      <c r="AW440" s="375" t="str">
        <f t="shared" si="125"/>
        <v/>
      </c>
      <c r="AX440" s="375" t="str">
        <f t="shared" si="126"/>
        <v/>
      </c>
      <c r="AY440" s="375" t="str">
        <f t="shared" si="127"/>
        <v/>
      </c>
      <c r="BC440" t="str">
        <f>IF(BK440&lt;&gt;"",MAX(BC$3:BC439)+1,"")</f>
        <v/>
      </c>
      <c r="BD440" t="str">
        <f>IF(BL440&lt;&gt;"",MAX(BD$3:BD439)+1,"")</f>
        <v/>
      </c>
      <c r="BE440" t="str">
        <f>IF(BM440&lt;&gt;"",MAX(BE$3:BE439)+1,"")</f>
        <v/>
      </c>
      <c r="BF440" t="str">
        <f>IF(BN440&lt;&gt;"",MAX(BF$3:BF439)+1,"")</f>
        <v/>
      </c>
      <c r="BG440" t="str">
        <f>IF(BO440&lt;&gt;"",MAX(BG$3:BG439)+1,"")</f>
        <v/>
      </c>
      <c r="BH440" t="str">
        <f>IF(BP440&lt;&gt;"",MAX(BH$3:BH439)+1,"")</f>
        <v/>
      </c>
      <c r="BI440" t="str">
        <f>IF(BQ440&lt;&gt;"",MAX(BI$3:BI439)+1,"")</f>
        <v/>
      </c>
      <c r="BK440" t="str">
        <f>IF(B440&lt;&gt;"",IF(COUNTIF(BK$3:BK439,B440)&gt;0,"",B440),"")</f>
        <v/>
      </c>
      <c r="BL440" t="str">
        <f>IF(C440&lt;&gt;"",IF(COUNTIF(BL$3:BL439,C440)&gt;0,"",C440),"")</f>
        <v/>
      </c>
      <c r="BM440" t="str">
        <f>IF(D440&lt;&gt;"",IF(COUNTIF(BM$3:BM439,D440)&gt;0,"",D440),"")</f>
        <v/>
      </c>
      <c r="BN440" t="str">
        <f>IF(E440&lt;&gt;"",IF(COUNTIF(BN$3:BN439,E440)&gt;0,"",E440),"")</f>
        <v/>
      </c>
      <c r="BO440" t="str">
        <f>IF(F440&lt;&gt;"",IF(COUNTIF(BO$3:BO439,F440)&gt;0,"",F440),"")</f>
        <v/>
      </c>
      <c r="BP440" t="str">
        <f>IF(G440&lt;&gt;"",IF(COUNTIF(BP$3:BP439,G440)&gt;0,"",G440),"")</f>
        <v/>
      </c>
      <c r="BQ440" t="str">
        <f>IF(H440&lt;&gt;"",IF(COUNTIF(BQ$3:BQ439,H440)&gt;0,"",H440),"")</f>
        <v/>
      </c>
    </row>
    <row r="441" spans="1:69" x14ac:dyDescent="0.2">
      <c r="A441" s="342" t="str">
        <f t="shared" si="131"/>
        <v/>
      </c>
      <c r="B441" s="345"/>
      <c r="C441" s="345"/>
      <c r="D441" s="345"/>
      <c r="E441" s="345"/>
      <c r="F441" s="345"/>
      <c r="G441" s="345"/>
      <c r="H441" s="345"/>
      <c r="I441" s="533"/>
      <c r="J441" s="516"/>
      <c r="K441" s="516"/>
      <c r="L441" s="531"/>
      <c r="M441" s="534"/>
      <c r="O441">
        <f t="shared" si="128"/>
        <v>439</v>
      </c>
      <c r="P441" s="375" t="str">
        <f t="shared" si="129"/>
        <v/>
      </c>
      <c r="Q441" s="375" t="str">
        <f t="shared" si="115"/>
        <v/>
      </c>
      <c r="R441" s="375" t="str">
        <f t="shared" si="116"/>
        <v/>
      </c>
      <c r="S441" s="375" t="str">
        <f t="shared" si="117"/>
        <v/>
      </c>
      <c r="T441" s="375" t="str">
        <f t="shared" si="118"/>
        <v/>
      </c>
      <c r="U441" s="375" t="str">
        <f t="shared" si="119"/>
        <v/>
      </c>
      <c r="V441" s="375" t="str">
        <f t="shared" si="120"/>
        <v/>
      </c>
      <c r="X441" t="str">
        <f>IF(AF441&lt;&gt;"",MAX(X$3:X440)+1,"")</f>
        <v/>
      </c>
      <c r="Y441" t="str">
        <f>IF(AG441&lt;&gt;"",MAX(Y$3:Y440)+1,"")</f>
        <v/>
      </c>
      <c r="Z441" t="str">
        <f>IF(AH441&lt;&gt;"",MAX(Z$3:Z440)+1,"")</f>
        <v/>
      </c>
      <c r="AA441" t="str">
        <f>IF(AI441&lt;&gt;"",MAX(AA$3:AA440)+1,"")</f>
        <v/>
      </c>
      <c r="AB441" t="str">
        <f>IF(AJ441&lt;&gt;"",MAX(AB$3:AB440)+1,"")</f>
        <v/>
      </c>
      <c r="AC441" t="str">
        <f>IF(AK441&lt;&gt;"",MAX(AC$3:AC440)+1,"")</f>
        <v/>
      </c>
      <c r="AD441" t="str">
        <f>IF(AL441&lt;&gt;"",MAX(AD$3:AD440)+1,"")</f>
        <v/>
      </c>
      <c r="AF441" t="str">
        <f>IF(B441="","",IF(COUNTIF(AF$3:$AI440,B441)=0,B441,""))</f>
        <v/>
      </c>
      <c r="AG441" t="str">
        <f>IF(C441&lt;&gt;"",IF(B441="","",IF($B441='Determinazione classe'!$D$55,IF(COUNTIF(AG$3:$AG440,$C441)=0,$C441,""),"")),"")</f>
        <v/>
      </c>
      <c r="AH441" t="str">
        <f>IF(D441&lt;&gt;"",IF(B441="","",IF(AND($B441='Determinazione classe'!$D$55,$C441='Determinazione classe'!$D$56),IF(COUNTIF(AH$3:AH440,$D441)=0,$D441,""),"")),"")</f>
        <v/>
      </c>
      <c r="AI441" t="str">
        <f>IF(E441&lt;&gt;"",IF(B441="","",IF(AND($B441='Determinazione classe'!$D$55,$C441='Determinazione classe'!$D$56,$D441='Determinazione classe'!$D$57),IF(COUNTIF(AI$3:AI440,$E441)=0,$E441,""),"")),"")</f>
        <v/>
      </c>
      <c r="AJ441" t="str">
        <f>IF(F441&lt;&gt;"",IF(B441="","",IF(AND($B441='Determinazione classe'!$D$55,$C441='Determinazione classe'!$D$56,$D441='Determinazione classe'!$D$57,$E441='Determinazione classe'!$D$58),IF(COUNTIF(AJ$3:AJ440,$F441)=0,$F441,""),"")),"")</f>
        <v/>
      </c>
      <c r="AK441" t="str">
        <f>IF(G441&lt;&gt;"",IF(B441="","",IF(AND($B441='Determinazione classe'!$D$55,$C441='Determinazione classe'!$D$56,$D441='Determinazione classe'!$D$57,$E441='Determinazione classe'!$D$58,$F441='Determinazione classe'!$D$59),IF(COUNTIF(AK$3:AK440,$G441)=0,$G441,""),"")),"")</f>
        <v/>
      </c>
      <c r="AL441" t="str">
        <f>IF(H441&lt;&gt;"",IF(B441="","",IF(AND($B441='Determinazione classe'!$D$55,$C441='Determinazione classe'!$D$56,$D441='Determinazione classe'!$D$57,$E441='Determinazione classe'!$D$58,$F441='Determinazione classe'!$D$59,$G441='Determinazione classe'!$D$60),IF(COUNTIF(AL$3:AL440,$H441)=0,$H441,""),"")),"")</f>
        <v/>
      </c>
      <c r="AR441">
        <f t="shared" si="130"/>
        <v>439</v>
      </c>
      <c r="AS441" s="375" t="str">
        <f t="shared" si="121"/>
        <v/>
      </c>
      <c r="AT441" s="375" t="str">
        <f t="shared" si="122"/>
        <v/>
      </c>
      <c r="AU441" s="375" t="str">
        <f t="shared" si="123"/>
        <v/>
      </c>
      <c r="AV441" s="375" t="str">
        <f t="shared" si="124"/>
        <v/>
      </c>
      <c r="AW441" s="375" t="str">
        <f t="shared" si="125"/>
        <v/>
      </c>
      <c r="AX441" s="375" t="str">
        <f t="shared" si="126"/>
        <v/>
      </c>
      <c r="AY441" s="375" t="str">
        <f t="shared" si="127"/>
        <v/>
      </c>
      <c r="BC441" t="str">
        <f>IF(BK441&lt;&gt;"",MAX(BC$3:BC440)+1,"")</f>
        <v/>
      </c>
      <c r="BD441" t="str">
        <f>IF(BL441&lt;&gt;"",MAX(BD$3:BD440)+1,"")</f>
        <v/>
      </c>
      <c r="BE441" t="str">
        <f>IF(BM441&lt;&gt;"",MAX(BE$3:BE440)+1,"")</f>
        <v/>
      </c>
      <c r="BF441" t="str">
        <f>IF(BN441&lt;&gt;"",MAX(BF$3:BF440)+1,"")</f>
        <v/>
      </c>
      <c r="BG441" t="str">
        <f>IF(BO441&lt;&gt;"",MAX(BG$3:BG440)+1,"")</f>
        <v/>
      </c>
      <c r="BH441" t="str">
        <f>IF(BP441&lt;&gt;"",MAX(BH$3:BH440)+1,"")</f>
        <v/>
      </c>
      <c r="BI441" t="str">
        <f>IF(BQ441&lt;&gt;"",MAX(BI$3:BI440)+1,"")</f>
        <v/>
      </c>
      <c r="BK441" t="str">
        <f>IF(B441&lt;&gt;"",IF(COUNTIF(BK$3:BK440,B441)&gt;0,"",B441),"")</f>
        <v/>
      </c>
      <c r="BL441" t="str">
        <f>IF(C441&lt;&gt;"",IF(COUNTIF(BL$3:BL440,C441)&gt;0,"",C441),"")</f>
        <v/>
      </c>
      <c r="BM441" t="str">
        <f>IF(D441&lt;&gt;"",IF(COUNTIF(BM$3:BM440,D441)&gt;0,"",D441),"")</f>
        <v/>
      </c>
      <c r="BN441" t="str">
        <f>IF(E441&lt;&gt;"",IF(COUNTIF(BN$3:BN440,E441)&gt;0,"",E441),"")</f>
        <v/>
      </c>
      <c r="BO441" t="str">
        <f>IF(F441&lt;&gt;"",IF(COUNTIF(BO$3:BO440,F441)&gt;0,"",F441),"")</f>
        <v/>
      </c>
      <c r="BP441" t="str">
        <f>IF(G441&lt;&gt;"",IF(COUNTIF(BP$3:BP440,G441)&gt;0,"",G441),"")</f>
        <v/>
      </c>
      <c r="BQ441" t="str">
        <f>IF(H441&lt;&gt;"",IF(COUNTIF(BQ$3:BQ440,H441)&gt;0,"",H441),"")</f>
        <v/>
      </c>
    </row>
    <row r="442" spans="1:69" x14ac:dyDescent="0.2">
      <c r="A442" s="342" t="str">
        <f t="shared" si="131"/>
        <v/>
      </c>
      <c r="B442" s="345"/>
      <c r="C442" s="345"/>
      <c r="D442" s="345"/>
      <c r="E442" s="345"/>
      <c r="F442" s="345"/>
      <c r="G442" s="345"/>
      <c r="H442" s="345"/>
      <c r="I442" s="533"/>
      <c r="J442" s="516"/>
      <c r="K442" s="516"/>
      <c r="L442" s="531"/>
      <c r="M442" s="534"/>
      <c r="O442">
        <f t="shared" si="128"/>
        <v>440</v>
      </c>
      <c r="P442" s="375" t="str">
        <f t="shared" si="129"/>
        <v/>
      </c>
      <c r="Q442" s="375" t="str">
        <f t="shared" si="115"/>
        <v/>
      </c>
      <c r="R442" s="375" t="str">
        <f t="shared" si="116"/>
        <v/>
      </c>
      <c r="S442" s="375" t="str">
        <f t="shared" si="117"/>
        <v/>
      </c>
      <c r="T442" s="375" t="str">
        <f t="shared" si="118"/>
        <v/>
      </c>
      <c r="U442" s="375" t="str">
        <f t="shared" si="119"/>
        <v/>
      </c>
      <c r="V442" s="375" t="str">
        <f t="shared" si="120"/>
        <v/>
      </c>
      <c r="X442" t="str">
        <f>IF(AF442&lt;&gt;"",MAX(X$3:X441)+1,"")</f>
        <v/>
      </c>
      <c r="Y442" t="str">
        <f>IF(AG442&lt;&gt;"",MAX(Y$3:Y441)+1,"")</f>
        <v/>
      </c>
      <c r="Z442" t="str">
        <f>IF(AH442&lt;&gt;"",MAX(Z$3:Z441)+1,"")</f>
        <v/>
      </c>
      <c r="AA442" t="str">
        <f>IF(AI442&lt;&gt;"",MAX(AA$3:AA441)+1,"")</f>
        <v/>
      </c>
      <c r="AB442" t="str">
        <f>IF(AJ442&lt;&gt;"",MAX(AB$3:AB441)+1,"")</f>
        <v/>
      </c>
      <c r="AC442" t="str">
        <f>IF(AK442&lt;&gt;"",MAX(AC$3:AC441)+1,"")</f>
        <v/>
      </c>
      <c r="AD442" t="str">
        <f>IF(AL442&lt;&gt;"",MAX(AD$3:AD441)+1,"")</f>
        <v/>
      </c>
      <c r="AF442" t="str">
        <f>IF(B442="","",IF(COUNTIF(AF$3:$AI441,B442)=0,B442,""))</f>
        <v/>
      </c>
      <c r="AG442" t="str">
        <f>IF(C442&lt;&gt;"",IF(B442="","",IF($B442='Determinazione classe'!$D$55,IF(COUNTIF(AG$3:$AG441,$C442)=0,$C442,""),"")),"")</f>
        <v/>
      </c>
      <c r="AH442" t="str">
        <f>IF(D442&lt;&gt;"",IF(B442="","",IF(AND($B442='Determinazione classe'!$D$55,$C442='Determinazione classe'!$D$56),IF(COUNTIF(AH$3:AH441,$D442)=0,$D442,""),"")),"")</f>
        <v/>
      </c>
      <c r="AI442" t="str">
        <f>IF(E442&lt;&gt;"",IF(B442="","",IF(AND($B442='Determinazione classe'!$D$55,$C442='Determinazione classe'!$D$56,$D442='Determinazione classe'!$D$57),IF(COUNTIF(AI$3:AI441,$E442)=0,$E442,""),"")),"")</f>
        <v/>
      </c>
      <c r="AJ442" t="str">
        <f>IF(F442&lt;&gt;"",IF(B442="","",IF(AND($B442='Determinazione classe'!$D$55,$C442='Determinazione classe'!$D$56,$D442='Determinazione classe'!$D$57,$E442='Determinazione classe'!$D$58),IF(COUNTIF(AJ$3:AJ441,$F442)=0,$F442,""),"")),"")</f>
        <v/>
      </c>
      <c r="AK442" t="str">
        <f>IF(G442&lt;&gt;"",IF(B442="","",IF(AND($B442='Determinazione classe'!$D$55,$C442='Determinazione classe'!$D$56,$D442='Determinazione classe'!$D$57,$E442='Determinazione classe'!$D$58,$F442='Determinazione classe'!$D$59),IF(COUNTIF(AK$3:AK441,$G442)=0,$G442,""),"")),"")</f>
        <v/>
      </c>
      <c r="AL442" t="str">
        <f>IF(H442&lt;&gt;"",IF(B442="","",IF(AND($B442='Determinazione classe'!$D$55,$C442='Determinazione classe'!$D$56,$D442='Determinazione classe'!$D$57,$E442='Determinazione classe'!$D$58,$F442='Determinazione classe'!$D$59,$G442='Determinazione classe'!$D$60),IF(COUNTIF(AL$3:AL441,$H442)=0,$H442,""),"")),"")</f>
        <v/>
      </c>
      <c r="AR442">
        <f t="shared" si="130"/>
        <v>440</v>
      </c>
      <c r="AS442" s="375" t="str">
        <f t="shared" si="121"/>
        <v/>
      </c>
      <c r="AT442" s="375" t="str">
        <f t="shared" si="122"/>
        <v/>
      </c>
      <c r="AU442" s="375" t="str">
        <f t="shared" si="123"/>
        <v/>
      </c>
      <c r="AV442" s="375" t="str">
        <f t="shared" si="124"/>
        <v/>
      </c>
      <c r="AW442" s="375" t="str">
        <f t="shared" si="125"/>
        <v/>
      </c>
      <c r="AX442" s="375" t="str">
        <f t="shared" si="126"/>
        <v/>
      </c>
      <c r="AY442" s="375" t="str">
        <f t="shared" si="127"/>
        <v/>
      </c>
      <c r="BC442" t="str">
        <f>IF(BK442&lt;&gt;"",MAX(BC$3:BC441)+1,"")</f>
        <v/>
      </c>
      <c r="BD442" t="str">
        <f>IF(BL442&lt;&gt;"",MAX(BD$3:BD441)+1,"")</f>
        <v/>
      </c>
      <c r="BE442" t="str">
        <f>IF(BM442&lt;&gt;"",MAX(BE$3:BE441)+1,"")</f>
        <v/>
      </c>
      <c r="BF442" t="str">
        <f>IF(BN442&lt;&gt;"",MAX(BF$3:BF441)+1,"")</f>
        <v/>
      </c>
      <c r="BG442" t="str">
        <f>IF(BO442&lt;&gt;"",MAX(BG$3:BG441)+1,"")</f>
        <v/>
      </c>
      <c r="BH442" t="str">
        <f>IF(BP442&lt;&gt;"",MAX(BH$3:BH441)+1,"")</f>
        <v/>
      </c>
      <c r="BI442" t="str">
        <f>IF(BQ442&lt;&gt;"",MAX(BI$3:BI441)+1,"")</f>
        <v/>
      </c>
      <c r="BK442" t="str">
        <f>IF(B442&lt;&gt;"",IF(COUNTIF(BK$3:BK441,B442)&gt;0,"",B442),"")</f>
        <v/>
      </c>
      <c r="BL442" t="str">
        <f>IF(C442&lt;&gt;"",IF(COUNTIF(BL$3:BL441,C442)&gt;0,"",C442),"")</f>
        <v/>
      </c>
      <c r="BM442" t="str">
        <f>IF(D442&lt;&gt;"",IF(COUNTIF(BM$3:BM441,D442)&gt;0,"",D442),"")</f>
        <v/>
      </c>
      <c r="BN442" t="str">
        <f>IF(E442&lt;&gt;"",IF(COUNTIF(BN$3:BN441,E442)&gt;0,"",E442),"")</f>
        <v/>
      </c>
      <c r="BO442" t="str">
        <f>IF(F442&lt;&gt;"",IF(COUNTIF(BO$3:BO441,F442)&gt;0,"",F442),"")</f>
        <v/>
      </c>
      <c r="BP442" t="str">
        <f>IF(G442&lt;&gt;"",IF(COUNTIF(BP$3:BP441,G442)&gt;0,"",G442),"")</f>
        <v/>
      </c>
      <c r="BQ442" t="str">
        <f>IF(H442&lt;&gt;"",IF(COUNTIF(BQ$3:BQ441,H442)&gt;0,"",H442),"")</f>
        <v/>
      </c>
    </row>
    <row r="443" spans="1:69" x14ac:dyDescent="0.2">
      <c r="A443" s="342" t="str">
        <f t="shared" si="131"/>
        <v/>
      </c>
      <c r="B443" s="345"/>
      <c r="C443" s="345"/>
      <c r="D443" s="345"/>
      <c r="E443" s="345"/>
      <c r="F443" s="345"/>
      <c r="G443" s="345"/>
      <c r="H443" s="345"/>
      <c r="I443" s="533"/>
      <c r="J443" s="516"/>
      <c r="K443" s="516"/>
      <c r="L443" s="531"/>
      <c r="M443" s="534"/>
      <c r="O443">
        <f t="shared" si="128"/>
        <v>441</v>
      </c>
      <c r="P443" s="375" t="str">
        <f t="shared" si="129"/>
        <v/>
      </c>
      <c r="Q443" s="375" t="str">
        <f t="shared" si="115"/>
        <v/>
      </c>
      <c r="R443" s="375" t="str">
        <f t="shared" si="116"/>
        <v/>
      </c>
      <c r="S443" s="375" t="str">
        <f t="shared" si="117"/>
        <v/>
      </c>
      <c r="T443" s="375" t="str">
        <f t="shared" si="118"/>
        <v/>
      </c>
      <c r="U443" s="375" t="str">
        <f t="shared" si="119"/>
        <v/>
      </c>
      <c r="V443" s="375" t="str">
        <f t="shared" si="120"/>
        <v/>
      </c>
      <c r="X443" t="str">
        <f>IF(AF443&lt;&gt;"",MAX(X$3:X442)+1,"")</f>
        <v/>
      </c>
      <c r="Y443" t="str">
        <f>IF(AG443&lt;&gt;"",MAX(Y$3:Y442)+1,"")</f>
        <v/>
      </c>
      <c r="Z443" t="str">
        <f>IF(AH443&lt;&gt;"",MAX(Z$3:Z442)+1,"")</f>
        <v/>
      </c>
      <c r="AA443" t="str">
        <f>IF(AI443&lt;&gt;"",MAX(AA$3:AA442)+1,"")</f>
        <v/>
      </c>
      <c r="AB443" t="str">
        <f>IF(AJ443&lt;&gt;"",MAX(AB$3:AB442)+1,"")</f>
        <v/>
      </c>
      <c r="AC443" t="str">
        <f>IF(AK443&lt;&gt;"",MAX(AC$3:AC442)+1,"")</f>
        <v/>
      </c>
      <c r="AD443" t="str">
        <f>IF(AL443&lt;&gt;"",MAX(AD$3:AD442)+1,"")</f>
        <v/>
      </c>
      <c r="AF443" t="str">
        <f>IF(B443="","",IF(COUNTIF(AF$3:$AI442,B443)=0,B443,""))</f>
        <v/>
      </c>
      <c r="AG443" t="str">
        <f>IF(C443&lt;&gt;"",IF(B443="","",IF($B443='Determinazione classe'!$D$55,IF(COUNTIF(AG$3:$AG442,$C443)=0,$C443,""),"")),"")</f>
        <v/>
      </c>
      <c r="AH443" t="str">
        <f>IF(D443&lt;&gt;"",IF(B443="","",IF(AND($B443='Determinazione classe'!$D$55,$C443='Determinazione classe'!$D$56),IF(COUNTIF(AH$3:AH442,$D443)=0,$D443,""),"")),"")</f>
        <v/>
      </c>
      <c r="AI443" t="str">
        <f>IF(E443&lt;&gt;"",IF(B443="","",IF(AND($B443='Determinazione classe'!$D$55,$C443='Determinazione classe'!$D$56,$D443='Determinazione classe'!$D$57),IF(COUNTIF(AI$3:AI442,$E443)=0,$E443,""),"")),"")</f>
        <v/>
      </c>
      <c r="AJ443" t="str">
        <f>IF(F443&lt;&gt;"",IF(B443="","",IF(AND($B443='Determinazione classe'!$D$55,$C443='Determinazione classe'!$D$56,$D443='Determinazione classe'!$D$57,$E443='Determinazione classe'!$D$58),IF(COUNTIF(AJ$3:AJ442,$F443)=0,$F443,""),"")),"")</f>
        <v/>
      </c>
      <c r="AK443" t="str">
        <f>IF(G443&lt;&gt;"",IF(B443="","",IF(AND($B443='Determinazione classe'!$D$55,$C443='Determinazione classe'!$D$56,$D443='Determinazione classe'!$D$57,$E443='Determinazione classe'!$D$58,$F443='Determinazione classe'!$D$59),IF(COUNTIF(AK$3:AK442,$G443)=0,$G443,""),"")),"")</f>
        <v/>
      </c>
      <c r="AL443" t="str">
        <f>IF(H443&lt;&gt;"",IF(B443="","",IF(AND($B443='Determinazione classe'!$D$55,$C443='Determinazione classe'!$D$56,$D443='Determinazione classe'!$D$57,$E443='Determinazione classe'!$D$58,$F443='Determinazione classe'!$D$59,$G443='Determinazione classe'!$D$60),IF(COUNTIF(AL$3:AL442,$H443)=0,$H443,""),"")),"")</f>
        <v/>
      </c>
      <c r="AR443">
        <f t="shared" si="130"/>
        <v>441</v>
      </c>
      <c r="AS443" s="375" t="str">
        <f t="shared" si="121"/>
        <v/>
      </c>
      <c r="AT443" s="375" t="str">
        <f t="shared" si="122"/>
        <v/>
      </c>
      <c r="AU443" s="375" t="str">
        <f t="shared" si="123"/>
        <v/>
      </c>
      <c r="AV443" s="375" t="str">
        <f t="shared" si="124"/>
        <v/>
      </c>
      <c r="AW443" s="375" t="str">
        <f t="shared" si="125"/>
        <v/>
      </c>
      <c r="AX443" s="375" t="str">
        <f t="shared" si="126"/>
        <v/>
      </c>
      <c r="AY443" s="375" t="str">
        <f t="shared" si="127"/>
        <v/>
      </c>
      <c r="BC443" t="str">
        <f>IF(BK443&lt;&gt;"",MAX(BC$3:BC442)+1,"")</f>
        <v/>
      </c>
      <c r="BD443" t="str">
        <f>IF(BL443&lt;&gt;"",MAX(BD$3:BD442)+1,"")</f>
        <v/>
      </c>
      <c r="BE443" t="str">
        <f>IF(BM443&lt;&gt;"",MAX(BE$3:BE442)+1,"")</f>
        <v/>
      </c>
      <c r="BF443" t="str">
        <f>IF(BN443&lt;&gt;"",MAX(BF$3:BF442)+1,"")</f>
        <v/>
      </c>
      <c r="BG443" t="str">
        <f>IF(BO443&lt;&gt;"",MAX(BG$3:BG442)+1,"")</f>
        <v/>
      </c>
      <c r="BH443" t="str">
        <f>IF(BP443&lt;&gt;"",MAX(BH$3:BH442)+1,"")</f>
        <v/>
      </c>
      <c r="BI443" t="str">
        <f>IF(BQ443&lt;&gt;"",MAX(BI$3:BI442)+1,"")</f>
        <v/>
      </c>
      <c r="BK443" t="str">
        <f>IF(B443&lt;&gt;"",IF(COUNTIF(BK$3:BK442,B443)&gt;0,"",B443),"")</f>
        <v/>
      </c>
      <c r="BL443" t="str">
        <f>IF(C443&lt;&gt;"",IF(COUNTIF(BL$3:BL442,C443)&gt;0,"",C443),"")</f>
        <v/>
      </c>
      <c r="BM443" t="str">
        <f>IF(D443&lt;&gt;"",IF(COUNTIF(BM$3:BM442,D443)&gt;0,"",D443),"")</f>
        <v/>
      </c>
      <c r="BN443" t="str">
        <f>IF(E443&lt;&gt;"",IF(COUNTIF(BN$3:BN442,E443)&gt;0,"",E443),"")</f>
        <v/>
      </c>
      <c r="BO443" t="str">
        <f>IF(F443&lt;&gt;"",IF(COUNTIF(BO$3:BO442,F443)&gt;0,"",F443),"")</f>
        <v/>
      </c>
      <c r="BP443" t="str">
        <f>IF(G443&lt;&gt;"",IF(COUNTIF(BP$3:BP442,G443)&gt;0,"",G443),"")</f>
        <v/>
      </c>
      <c r="BQ443" t="str">
        <f>IF(H443&lt;&gt;"",IF(COUNTIF(BQ$3:BQ442,H443)&gt;0,"",H443),"")</f>
        <v/>
      </c>
    </row>
    <row r="444" spans="1:69" x14ac:dyDescent="0.2">
      <c r="A444" s="342" t="str">
        <f t="shared" si="131"/>
        <v/>
      </c>
      <c r="B444" s="345"/>
      <c r="C444" s="345"/>
      <c r="D444" s="345"/>
      <c r="E444" s="345"/>
      <c r="F444" s="345"/>
      <c r="G444" s="345"/>
      <c r="H444" s="345"/>
      <c r="I444" s="533"/>
      <c r="J444" s="516"/>
      <c r="K444" s="516"/>
      <c r="L444" s="531"/>
      <c r="M444" s="534"/>
      <c r="O444">
        <f t="shared" si="128"/>
        <v>442</v>
      </c>
      <c r="P444" s="375" t="str">
        <f t="shared" si="129"/>
        <v/>
      </c>
      <c r="Q444" s="375" t="str">
        <f t="shared" si="115"/>
        <v/>
      </c>
      <c r="R444" s="375" t="str">
        <f t="shared" si="116"/>
        <v/>
      </c>
      <c r="S444" s="375" t="str">
        <f t="shared" si="117"/>
        <v/>
      </c>
      <c r="T444" s="375" t="str">
        <f t="shared" si="118"/>
        <v/>
      </c>
      <c r="U444" s="375" t="str">
        <f t="shared" si="119"/>
        <v/>
      </c>
      <c r="V444" s="375" t="str">
        <f t="shared" si="120"/>
        <v/>
      </c>
      <c r="X444" t="str">
        <f>IF(AF444&lt;&gt;"",MAX(X$3:X443)+1,"")</f>
        <v/>
      </c>
      <c r="Y444" t="str">
        <f>IF(AG444&lt;&gt;"",MAX(Y$3:Y443)+1,"")</f>
        <v/>
      </c>
      <c r="Z444" t="str">
        <f>IF(AH444&lt;&gt;"",MAX(Z$3:Z443)+1,"")</f>
        <v/>
      </c>
      <c r="AA444" t="str">
        <f>IF(AI444&lt;&gt;"",MAX(AA$3:AA443)+1,"")</f>
        <v/>
      </c>
      <c r="AB444" t="str">
        <f>IF(AJ444&lt;&gt;"",MAX(AB$3:AB443)+1,"")</f>
        <v/>
      </c>
      <c r="AC444" t="str">
        <f>IF(AK444&lt;&gt;"",MAX(AC$3:AC443)+1,"")</f>
        <v/>
      </c>
      <c r="AD444" t="str">
        <f>IF(AL444&lt;&gt;"",MAX(AD$3:AD443)+1,"")</f>
        <v/>
      </c>
      <c r="AF444" t="str">
        <f>IF(B444="","",IF(COUNTIF(AF$3:$AI443,B444)=0,B444,""))</f>
        <v/>
      </c>
      <c r="AG444" t="str">
        <f>IF(C444&lt;&gt;"",IF(B444="","",IF($B444='Determinazione classe'!$D$55,IF(COUNTIF(AG$3:$AG443,$C444)=0,$C444,""),"")),"")</f>
        <v/>
      </c>
      <c r="AH444" t="str">
        <f>IF(D444&lt;&gt;"",IF(B444="","",IF(AND($B444='Determinazione classe'!$D$55,$C444='Determinazione classe'!$D$56),IF(COUNTIF(AH$3:AH443,$D444)=0,$D444,""),"")),"")</f>
        <v/>
      </c>
      <c r="AI444" t="str">
        <f>IF(E444&lt;&gt;"",IF(B444="","",IF(AND($B444='Determinazione classe'!$D$55,$C444='Determinazione classe'!$D$56,$D444='Determinazione classe'!$D$57),IF(COUNTIF(AI$3:AI443,$E444)=0,$E444,""),"")),"")</f>
        <v/>
      </c>
      <c r="AJ444" t="str">
        <f>IF(F444&lt;&gt;"",IF(B444="","",IF(AND($B444='Determinazione classe'!$D$55,$C444='Determinazione classe'!$D$56,$D444='Determinazione classe'!$D$57,$E444='Determinazione classe'!$D$58),IF(COUNTIF(AJ$3:AJ443,$F444)=0,$F444,""),"")),"")</f>
        <v/>
      </c>
      <c r="AK444" t="str">
        <f>IF(G444&lt;&gt;"",IF(B444="","",IF(AND($B444='Determinazione classe'!$D$55,$C444='Determinazione classe'!$D$56,$D444='Determinazione classe'!$D$57,$E444='Determinazione classe'!$D$58,$F444='Determinazione classe'!$D$59),IF(COUNTIF(AK$3:AK443,$G444)=0,$G444,""),"")),"")</f>
        <v/>
      </c>
      <c r="AL444" t="str">
        <f>IF(H444&lt;&gt;"",IF(B444="","",IF(AND($B444='Determinazione classe'!$D$55,$C444='Determinazione classe'!$D$56,$D444='Determinazione classe'!$D$57,$E444='Determinazione classe'!$D$58,$F444='Determinazione classe'!$D$59,$G444='Determinazione classe'!$D$60),IF(COUNTIF(AL$3:AL443,$H444)=0,$H444,""),"")),"")</f>
        <v/>
      </c>
      <c r="AR444">
        <f t="shared" si="130"/>
        <v>442</v>
      </c>
      <c r="AS444" s="375" t="str">
        <f t="shared" si="121"/>
        <v/>
      </c>
      <c r="AT444" s="375" t="str">
        <f t="shared" si="122"/>
        <v/>
      </c>
      <c r="AU444" s="375" t="str">
        <f t="shared" si="123"/>
        <v/>
      </c>
      <c r="AV444" s="375" t="str">
        <f t="shared" si="124"/>
        <v/>
      </c>
      <c r="AW444" s="375" t="str">
        <f t="shared" si="125"/>
        <v/>
      </c>
      <c r="AX444" s="375" t="str">
        <f t="shared" si="126"/>
        <v/>
      </c>
      <c r="AY444" s="375" t="str">
        <f t="shared" si="127"/>
        <v/>
      </c>
      <c r="BC444" t="str">
        <f>IF(BK444&lt;&gt;"",MAX(BC$3:BC443)+1,"")</f>
        <v/>
      </c>
      <c r="BD444" t="str">
        <f>IF(BL444&lt;&gt;"",MAX(BD$3:BD443)+1,"")</f>
        <v/>
      </c>
      <c r="BE444" t="str">
        <f>IF(BM444&lt;&gt;"",MAX(BE$3:BE443)+1,"")</f>
        <v/>
      </c>
      <c r="BF444" t="str">
        <f>IF(BN444&lt;&gt;"",MAX(BF$3:BF443)+1,"")</f>
        <v/>
      </c>
      <c r="BG444" t="str">
        <f>IF(BO444&lt;&gt;"",MAX(BG$3:BG443)+1,"")</f>
        <v/>
      </c>
      <c r="BH444" t="str">
        <f>IF(BP444&lt;&gt;"",MAX(BH$3:BH443)+1,"")</f>
        <v/>
      </c>
      <c r="BI444" t="str">
        <f>IF(BQ444&lt;&gt;"",MAX(BI$3:BI443)+1,"")</f>
        <v/>
      </c>
      <c r="BK444" t="str">
        <f>IF(B444&lt;&gt;"",IF(COUNTIF(BK$3:BK443,B444)&gt;0,"",B444),"")</f>
        <v/>
      </c>
      <c r="BL444" t="str">
        <f>IF(C444&lt;&gt;"",IF(COUNTIF(BL$3:BL443,C444)&gt;0,"",C444),"")</f>
        <v/>
      </c>
      <c r="BM444" t="str">
        <f>IF(D444&lt;&gt;"",IF(COUNTIF(BM$3:BM443,D444)&gt;0,"",D444),"")</f>
        <v/>
      </c>
      <c r="BN444" t="str">
        <f>IF(E444&lt;&gt;"",IF(COUNTIF(BN$3:BN443,E444)&gt;0,"",E444),"")</f>
        <v/>
      </c>
      <c r="BO444" t="str">
        <f>IF(F444&lt;&gt;"",IF(COUNTIF(BO$3:BO443,F444)&gt;0,"",F444),"")</f>
        <v/>
      </c>
      <c r="BP444" t="str">
        <f>IF(G444&lt;&gt;"",IF(COUNTIF(BP$3:BP443,G444)&gt;0,"",G444),"")</f>
        <v/>
      </c>
      <c r="BQ444" t="str">
        <f>IF(H444&lt;&gt;"",IF(COUNTIF(BQ$3:BQ443,H444)&gt;0,"",H444),"")</f>
        <v/>
      </c>
    </row>
    <row r="445" spans="1:69" x14ac:dyDescent="0.2">
      <c r="A445" s="342" t="str">
        <f t="shared" si="131"/>
        <v/>
      </c>
      <c r="B445" s="345"/>
      <c r="C445" s="345"/>
      <c r="D445" s="345"/>
      <c r="E445" s="345"/>
      <c r="F445" s="345"/>
      <c r="G445" s="345"/>
      <c r="H445" s="345"/>
      <c r="I445" s="533"/>
      <c r="J445" s="516"/>
      <c r="K445" s="516"/>
      <c r="L445" s="531"/>
      <c r="M445" s="534"/>
      <c r="O445">
        <f t="shared" si="128"/>
        <v>443</v>
      </c>
      <c r="P445" s="375" t="str">
        <f t="shared" si="129"/>
        <v/>
      </c>
      <c r="Q445" s="375" t="str">
        <f t="shared" si="115"/>
        <v/>
      </c>
      <c r="R445" s="375" t="str">
        <f t="shared" si="116"/>
        <v/>
      </c>
      <c r="S445" s="375" t="str">
        <f t="shared" si="117"/>
        <v/>
      </c>
      <c r="T445" s="375" t="str">
        <f t="shared" si="118"/>
        <v/>
      </c>
      <c r="U445" s="375" t="str">
        <f t="shared" si="119"/>
        <v/>
      </c>
      <c r="V445" s="375" t="str">
        <f t="shared" si="120"/>
        <v/>
      </c>
      <c r="X445" t="str">
        <f>IF(AF445&lt;&gt;"",MAX(X$3:X444)+1,"")</f>
        <v/>
      </c>
      <c r="Y445" t="str">
        <f>IF(AG445&lt;&gt;"",MAX(Y$3:Y444)+1,"")</f>
        <v/>
      </c>
      <c r="Z445" t="str">
        <f>IF(AH445&lt;&gt;"",MAX(Z$3:Z444)+1,"")</f>
        <v/>
      </c>
      <c r="AA445" t="str">
        <f>IF(AI445&lt;&gt;"",MAX(AA$3:AA444)+1,"")</f>
        <v/>
      </c>
      <c r="AB445" t="str">
        <f>IF(AJ445&lt;&gt;"",MAX(AB$3:AB444)+1,"")</f>
        <v/>
      </c>
      <c r="AC445" t="str">
        <f>IF(AK445&lt;&gt;"",MAX(AC$3:AC444)+1,"")</f>
        <v/>
      </c>
      <c r="AD445" t="str">
        <f>IF(AL445&lt;&gt;"",MAX(AD$3:AD444)+1,"")</f>
        <v/>
      </c>
      <c r="AF445" t="str">
        <f>IF(B445="","",IF(COUNTIF(AF$3:$AI444,B445)=0,B445,""))</f>
        <v/>
      </c>
      <c r="AG445" t="str">
        <f>IF(C445&lt;&gt;"",IF(B445="","",IF($B445='Determinazione classe'!$D$55,IF(COUNTIF(AG$3:$AG444,$C445)=0,$C445,""),"")),"")</f>
        <v/>
      </c>
      <c r="AH445" t="str">
        <f>IF(D445&lt;&gt;"",IF(B445="","",IF(AND($B445='Determinazione classe'!$D$55,$C445='Determinazione classe'!$D$56),IF(COUNTIF(AH$3:AH444,$D445)=0,$D445,""),"")),"")</f>
        <v/>
      </c>
      <c r="AI445" t="str">
        <f>IF(E445&lt;&gt;"",IF(B445="","",IF(AND($B445='Determinazione classe'!$D$55,$C445='Determinazione classe'!$D$56,$D445='Determinazione classe'!$D$57),IF(COUNTIF(AI$3:AI444,$E445)=0,$E445,""),"")),"")</f>
        <v/>
      </c>
      <c r="AJ445" t="str">
        <f>IF(F445&lt;&gt;"",IF(B445="","",IF(AND($B445='Determinazione classe'!$D$55,$C445='Determinazione classe'!$D$56,$D445='Determinazione classe'!$D$57,$E445='Determinazione classe'!$D$58),IF(COUNTIF(AJ$3:AJ444,$F445)=0,$F445,""),"")),"")</f>
        <v/>
      </c>
      <c r="AK445" t="str">
        <f>IF(G445&lt;&gt;"",IF(B445="","",IF(AND($B445='Determinazione classe'!$D$55,$C445='Determinazione classe'!$D$56,$D445='Determinazione classe'!$D$57,$E445='Determinazione classe'!$D$58,$F445='Determinazione classe'!$D$59),IF(COUNTIF(AK$3:AK444,$G445)=0,$G445,""),"")),"")</f>
        <v/>
      </c>
      <c r="AL445" t="str">
        <f>IF(H445&lt;&gt;"",IF(B445="","",IF(AND($B445='Determinazione classe'!$D$55,$C445='Determinazione classe'!$D$56,$D445='Determinazione classe'!$D$57,$E445='Determinazione classe'!$D$58,$F445='Determinazione classe'!$D$59,$G445='Determinazione classe'!$D$60),IF(COUNTIF(AL$3:AL444,$H445)=0,$H445,""),"")),"")</f>
        <v/>
      </c>
      <c r="AR445">
        <f t="shared" si="130"/>
        <v>443</v>
      </c>
      <c r="AS445" s="375" t="str">
        <f t="shared" si="121"/>
        <v/>
      </c>
      <c r="AT445" s="375" t="str">
        <f t="shared" si="122"/>
        <v/>
      </c>
      <c r="AU445" s="375" t="str">
        <f t="shared" si="123"/>
        <v/>
      </c>
      <c r="AV445" s="375" t="str">
        <f t="shared" si="124"/>
        <v/>
      </c>
      <c r="AW445" s="375" t="str">
        <f t="shared" si="125"/>
        <v/>
      </c>
      <c r="AX445" s="375" t="str">
        <f t="shared" si="126"/>
        <v/>
      </c>
      <c r="AY445" s="375" t="str">
        <f t="shared" si="127"/>
        <v/>
      </c>
      <c r="BC445" t="str">
        <f>IF(BK445&lt;&gt;"",MAX(BC$3:BC444)+1,"")</f>
        <v/>
      </c>
      <c r="BD445" t="str">
        <f>IF(BL445&lt;&gt;"",MAX(BD$3:BD444)+1,"")</f>
        <v/>
      </c>
      <c r="BE445" t="str">
        <f>IF(BM445&lt;&gt;"",MAX(BE$3:BE444)+1,"")</f>
        <v/>
      </c>
      <c r="BF445" t="str">
        <f>IF(BN445&lt;&gt;"",MAX(BF$3:BF444)+1,"")</f>
        <v/>
      </c>
      <c r="BG445" t="str">
        <f>IF(BO445&lt;&gt;"",MAX(BG$3:BG444)+1,"")</f>
        <v/>
      </c>
      <c r="BH445" t="str">
        <f>IF(BP445&lt;&gt;"",MAX(BH$3:BH444)+1,"")</f>
        <v/>
      </c>
      <c r="BI445" t="str">
        <f>IF(BQ445&lt;&gt;"",MAX(BI$3:BI444)+1,"")</f>
        <v/>
      </c>
      <c r="BK445" t="str">
        <f>IF(B445&lt;&gt;"",IF(COUNTIF(BK$3:BK444,B445)&gt;0,"",B445),"")</f>
        <v/>
      </c>
      <c r="BL445" t="str">
        <f>IF(C445&lt;&gt;"",IF(COUNTIF(BL$3:BL444,C445)&gt;0,"",C445),"")</f>
        <v/>
      </c>
      <c r="BM445" t="str">
        <f>IF(D445&lt;&gt;"",IF(COUNTIF(BM$3:BM444,D445)&gt;0,"",D445),"")</f>
        <v/>
      </c>
      <c r="BN445" t="str">
        <f>IF(E445&lt;&gt;"",IF(COUNTIF(BN$3:BN444,E445)&gt;0,"",E445),"")</f>
        <v/>
      </c>
      <c r="BO445" t="str">
        <f>IF(F445&lt;&gt;"",IF(COUNTIF(BO$3:BO444,F445)&gt;0,"",F445),"")</f>
        <v/>
      </c>
      <c r="BP445" t="str">
        <f>IF(G445&lt;&gt;"",IF(COUNTIF(BP$3:BP444,G445)&gt;0,"",G445),"")</f>
        <v/>
      </c>
      <c r="BQ445" t="str">
        <f>IF(H445&lt;&gt;"",IF(COUNTIF(BQ$3:BQ444,H445)&gt;0,"",H445),"")</f>
        <v/>
      </c>
    </row>
    <row r="446" spans="1:69" x14ac:dyDescent="0.2">
      <c r="A446" s="342" t="str">
        <f t="shared" si="131"/>
        <v/>
      </c>
      <c r="B446" s="345"/>
      <c r="C446" s="345"/>
      <c r="D446" s="345"/>
      <c r="E446" s="345"/>
      <c r="F446" s="345"/>
      <c r="G446" s="345"/>
      <c r="H446" s="345"/>
      <c r="I446" s="533"/>
      <c r="J446" s="516"/>
      <c r="K446" s="516"/>
      <c r="L446" s="531"/>
      <c r="M446" s="534"/>
      <c r="O446">
        <f t="shared" si="128"/>
        <v>444</v>
      </c>
      <c r="P446" s="375" t="str">
        <f t="shared" si="129"/>
        <v/>
      </c>
      <c r="Q446" s="375" t="str">
        <f t="shared" si="115"/>
        <v/>
      </c>
      <c r="R446" s="375" t="str">
        <f t="shared" si="116"/>
        <v/>
      </c>
      <c r="S446" s="375" t="str">
        <f t="shared" si="117"/>
        <v/>
      </c>
      <c r="T446" s="375" t="str">
        <f t="shared" si="118"/>
        <v/>
      </c>
      <c r="U446" s="375" t="str">
        <f t="shared" si="119"/>
        <v/>
      </c>
      <c r="V446" s="375" t="str">
        <f t="shared" si="120"/>
        <v/>
      </c>
      <c r="X446" t="str">
        <f>IF(AF446&lt;&gt;"",MAX(X$3:X445)+1,"")</f>
        <v/>
      </c>
      <c r="Y446" t="str">
        <f>IF(AG446&lt;&gt;"",MAX(Y$3:Y445)+1,"")</f>
        <v/>
      </c>
      <c r="Z446" t="str">
        <f>IF(AH446&lt;&gt;"",MAX(Z$3:Z445)+1,"")</f>
        <v/>
      </c>
      <c r="AA446" t="str">
        <f>IF(AI446&lt;&gt;"",MAX(AA$3:AA445)+1,"")</f>
        <v/>
      </c>
      <c r="AB446" t="str">
        <f>IF(AJ446&lt;&gt;"",MAX(AB$3:AB445)+1,"")</f>
        <v/>
      </c>
      <c r="AC446" t="str">
        <f>IF(AK446&lt;&gt;"",MAX(AC$3:AC445)+1,"")</f>
        <v/>
      </c>
      <c r="AD446" t="str">
        <f>IF(AL446&lt;&gt;"",MAX(AD$3:AD445)+1,"")</f>
        <v/>
      </c>
      <c r="AF446" t="str">
        <f>IF(B446="","",IF(COUNTIF(AF$3:$AI445,B446)=0,B446,""))</f>
        <v/>
      </c>
      <c r="AG446" t="str">
        <f>IF(C446&lt;&gt;"",IF(B446="","",IF($B446='Determinazione classe'!$D$55,IF(COUNTIF(AG$3:$AG445,$C446)=0,$C446,""),"")),"")</f>
        <v/>
      </c>
      <c r="AH446" t="str">
        <f>IF(D446&lt;&gt;"",IF(B446="","",IF(AND($B446='Determinazione classe'!$D$55,$C446='Determinazione classe'!$D$56),IF(COUNTIF(AH$3:AH445,$D446)=0,$D446,""),"")),"")</f>
        <v/>
      </c>
      <c r="AI446" t="str">
        <f>IF(E446&lt;&gt;"",IF(B446="","",IF(AND($B446='Determinazione classe'!$D$55,$C446='Determinazione classe'!$D$56,$D446='Determinazione classe'!$D$57),IF(COUNTIF(AI$3:AI445,$E446)=0,$E446,""),"")),"")</f>
        <v/>
      </c>
      <c r="AJ446" t="str">
        <f>IF(F446&lt;&gt;"",IF(B446="","",IF(AND($B446='Determinazione classe'!$D$55,$C446='Determinazione classe'!$D$56,$D446='Determinazione classe'!$D$57,$E446='Determinazione classe'!$D$58),IF(COUNTIF(AJ$3:AJ445,$F446)=0,$F446,""),"")),"")</f>
        <v/>
      </c>
      <c r="AK446" t="str">
        <f>IF(G446&lt;&gt;"",IF(B446="","",IF(AND($B446='Determinazione classe'!$D$55,$C446='Determinazione classe'!$D$56,$D446='Determinazione classe'!$D$57,$E446='Determinazione classe'!$D$58,$F446='Determinazione classe'!$D$59),IF(COUNTIF(AK$3:AK445,$G446)=0,$G446,""),"")),"")</f>
        <v/>
      </c>
      <c r="AL446" t="str">
        <f>IF(H446&lt;&gt;"",IF(B446="","",IF(AND($B446='Determinazione classe'!$D$55,$C446='Determinazione classe'!$D$56,$D446='Determinazione classe'!$D$57,$E446='Determinazione classe'!$D$58,$F446='Determinazione classe'!$D$59,$G446='Determinazione classe'!$D$60),IF(COUNTIF(AL$3:AL445,$H446)=0,$H446,""),"")),"")</f>
        <v/>
      </c>
      <c r="AR446">
        <f t="shared" si="130"/>
        <v>444</v>
      </c>
      <c r="AS446" s="375" t="str">
        <f t="shared" si="121"/>
        <v/>
      </c>
      <c r="AT446" s="375" t="str">
        <f t="shared" si="122"/>
        <v/>
      </c>
      <c r="AU446" s="375" t="str">
        <f t="shared" si="123"/>
        <v/>
      </c>
      <c r="AV446" s="375" t="str">
        <f t="shared" si="124"/>
        <v/>
      </c>
      <c r="AW446" s="375" t="str">
        <f t="shared" si="125"/>
        <v/>
      </c>
      <c r="AX446" s="375" t="str">
        <f t="shared" si="126"/>
        <v/>
      </c>
      <c r="AY446" s="375" t="str">
        <f t="shared" si="127"/>
        <v/>
      </c>
      <c r="BC446" t="str">
        <f>IF(BK446&lt;&gt;"",MAX(BC$3:BC445)+1,"")</f>
        <v/>
      </c>
      <c r="BD446" t="str">
        <f>IF(BL446&lt;&gt;"",MAX(BD$3:BD445)+1,"")</f>
        <v/>
      </c>
      <c r="BE446" t="str">
        <f>IF(BM446&lt;&gt;"",MAX(BE$3:BE445)+1,"")</f>
        <v/>
      </c>
      <c r="BF446" t="str">
        <f>IF(BN446&lt;&gt;"",MAX(BF$3:BF445)+1,"")</f>
        <v/>
      </c>
      <c r="BG446" t="str">
        <f>IF(BO446&lt;&gt;"",MAX(BG$3:BG445)+1,"")</f>
        <v/>
      </c>
      <c r="BH446" t="str">
        <f>IF(BP446&lt;&gt;"",MAX(BH$3:BH445)+1,"")</f>
        <v/>
      </c>
      <c r="BI446" t="str">
        <f>IF(BQ446&lt;&gt;"",MAX(BI$3:BI445)+1,"")</f>
        <v/>
      </c>
      <c r="BK446" t="str">
        <f>IF(B446&lt;&gt;"",IF(COUNTIF(BK$3:BK445,B446)&gt;0,"",B446),"")</f>
        <v/>
      </c>
      <c r="BL446" t="str">
        <f>IF(C446&lt;&gt;"",IF(COUNTIF(BL$3:BL445,C446)&gt;0,"",C446),"")</f>
        <v/>
      </c>
      <c r="BM446" t="str">
        <f>IF(D446&lt;&gt;"",IF(COUNTIF(BM$3:BM445,D446)&gt;0,"",D446),"")</f>
        <v/>
      </c>
      <c r="BN446" t="str">
        <f>IF(E446&lt;&gt;"",IF(COUNTIF(BN$3:BN445,E446)&gt;0,"",E446),"")</f>
        <v/>
      </c>
      <c r="BO446" t="str">
        <f>IF(F446&lt;&gt;"",IF(COUNTIF(BO$3:BO445,F446)&gt;0,"",F446),"")</f>
        <v/>
      </c>
      <c r="BP446" t="str">
        <f>IF(G446&lt;&gt;"",IF(COUNTIF(BP$3:BP445,G446)&gt;0,"",G446),"")</f>
        <v/>
      </c>
      <c r="BQ446" t="str">
        <f>IF(H446&lt;&gt;"",IF(COUNTIF(BQ$3:BQ445,H446)&gt;0,"",H446),"")</f>
        <v/>
      </c>
    </row>
    <row r="447" spans="1:69" x14ac:dyDescent="0.2">
      <c r="A447" s="342" t="str">
        <f t="shared" si="131"/>
        <v/>
      </c>
      <c r="B447" s="345"/>
      <c r="C447" s="345"/>
      <c r="D447" s="345"/>
      <c r="E447" s="345"/>
      <c r="F447" s="345"/>
      <c r="G447" s="345"/>
      <c r="H447" s="345"/>
      <c r="I447" s="533"/>
      <c r="J447" s="516"/>
      <c r="K447" s="516"/>
      <c r="L447" s="531"/>
      <c r="M447" s="534"/>
      <c r="O447">
        <f t="shared" si="128"/>
        <v>445</v>
      </c>
      <c r="P447" s="375" t="str">
        <f t="shared" si="129"/>
        <v/>
      </c>
      <c r="Q447" s="375" t="str">
        <f t="shared" si="115"/>
        <v/>
      </c>
      <c r="R447" s="375" t="str">
        <f t="shared" si="116"/>
        <v/>
      </c>
      <c r="S447" s="375" t="str">
        <f t="shared" si="117"/>
        <v/>
      </c>
      <c r="T447" s="375" t="str">
        <f t="shared" si="118"/>
        <v/>
      </c>
      <c r="U447" s="375" t="str">
        <f t="shared" si="119"/>
        <v/>
      </c>
      <c r="V447" s="375" t="str">
        <f t="shared" si="120"/>
        <v/>
      </c>
      <c r="X447" t="str">
        <f>IF(AF447&lt;&gt;"",MAX(X$3:X446)+1,"")</f>
        <v/>
      </c>
      <c r="Y447" t="str">
        <f>IF(AG447&lt;&gt;"",MAX(Y$3:Y446)+1,"")</f>
        <v/>
      </c>
      <c r="Z447" t="str">
        <f>IF(AH447&lt;&gt;"",MAX(Z$3:Z446)+1,"")</f>
        <v/>
      </c>
      <c r="AA447" t="str">
        <f>IF(AI447&lt;&gt;"",MAX(AA$3:AA446)+1,"")</f>
        <v/>
      </c>
      <c r="AB447" t="str">
        <f>IF(AJ447&lt;&gt;"",MAX(AB$3:AB446)+1,"")</f>
        <v/>
      </c>
      <c r="AC447" t="str">
        <f>IF(AK447&lt;&gt;"",MAX(AC$3:AC446)+1,"")</f>
        <v/>
      </c>
      <c r="AD447" t="str">
        <f>IF(AL447&lt;&gt;"",MAX(AD$3:AD446)+1,"")</f>
        <v/>
      </c>
      <c r="AF447" t="str">
        <f>IF(B447="","",IF(COUNTIF(AF$3:$AI446,B447)=0,B447,""))</f>
        <v/>
      </c>
      <c r="AG447" t="str">
        <f>IF(C447&lt;&gt;"",IF(B447="","",IF($B447='Determinazione classe'!$D$55,IF(COUNTIF(AG$3:$AG446,$C447)=0,$C447,""),"")),"")</f>
        <v/>
      </c>
      <c r="AH447" t="str">
        <f>IF(D447&lt;&gt;"",IF(B447="","",IF(AND($B447='Determinazione classe'!$D$55,$C447='Determinazione classe'!$D$56),IF(COUNTIF(AH$3:AH446,$D447)=0,$D447,""),"")),"")</f>
        <v/>
      </c>
      <c r="AI447" t="str">
        <f>IF(E447&lt;&gt;"",IF(B447="","",IF(AND($B447='Determinazione classe'!$D$55,$C447='Determinazione classe'!$D$56,$D447='Determinazione classe'!$D$57),IF(COUNTIF(AI$3:AI446,$E447)=0,$E447,""),"")),"")</f>
        <v/>
      </c>
      <c r="AJ447" t="str">
        <f>IF(F447&lt;&gt;"",IF(B447="","",IF(AND($B447='Determinazione classe'!$D$55,$C447='Determinazione classe'!$D$56,$D447='Determinazione classe'!$D$57,$E447='Determinazione classe'!$D$58),IF(COUNTIF(AJ$3:AJ446,$F447)=0,$F447,""),"")),"")</f>
        <v/>
      </c>
      <c r="AK447" t="str">
        <f>IF(G447&lt;&gt;"",IF(B447="","",IF(AND($B447='Determinazione classe'!$D$55,$C447='Determinazione classe'!$D$56,$D447='Determinazione classe'!$D$57,$E447='Determinazione classe'!$D$58,$F447='Determinazione classe'!$D$59),IF(COUNTIF(AK$3:AK446,$G447)=0,$G447,""),"")),"")</f>
        <v/>
      </c>
      <c r="AL447" t="str">
        <f>IF(H447&lt;&gt;"",IF(B447="","",IF(AND($B447='Determinazione classe'!$D$55,$C447='Determinazione classe'!$D$56,$D447='Determinazione classe'!$D$57,$E447='Determinazione classe'!$D$58,$F447='Determinazione classe'!$D$59,$G447='Determinazione classe'!$D$60),IF(COUNTIF(AL$3:AL446,$H447)=0,$H447,""),"")),"")</f>
        <v/>
      </c>
      <c r="AR447">
        <f t="shared" si="130"/>
        <v>445</v>
      </c>
      <c r="AS447" s="375" t="str">
        <f t="shared" si="121"/>
        <v/>
      </c>
      <c r="AT447" s="375" t="str">
        <f t="shared" si="122"/>
        <v/>
      </c>
      <c r="AU447" s="375" t="str">
        <f t="shared" si="123"/>
        <v/>
      </c>
      <c r="AV447" s="375" t="str">
        <f t="shared" si="124"/>
        <v/>
      </c>
      <c r="AW447" s="375" t="str">
        <f t="shared" si="125"/>
        <v/>
      </c>
      <c r="AX447" s="375" t="str">
        <f t="shared" si="126"/>
        <v/>
      </c>
      <c r="AY447" s="375" t="str">
        <f t="shared" si="127"/>
        <v/>
      </c>
      <c r="BC447" t="str">
        <f>IF(BK447&lt;&gt;"",MAX(BC$3:BC446)+1,"")</f>
        <v/>
      </c>
      <c r="BD447" t="str">
        <f>IF(BL447&lt;&gt;"",MAX(BD$3:BD446)+1,"")</f>
        <v/>
      </c>
      <c r="BE447" t="str">
        <f>IF(BM447&lt;&gt;"",MAX(BE$3:BE446)+1,"")</f>
        <v/>
      </c>
      <c r="BF447" t="str">
        <f>IF(BN447&lt;&gt;"",MAX(BF$3:BF446)+1,"")</f>
        <v/>
      </c>
      <c r="BG447" t="str">
        <f>IF(BO447&lt;&gt;"",MAX(BG$3:BG446)+1,"")</f>
        <v/>
      </c>
      <c r="BH447" t="str">
        <f>IF(BP447&lt;&gt;"",MAX(BH$3:BH446)+1,"")</f>
        <v/>
      </c>
      <c r="BI447" t="str">
        <f>IF(BQ447&lt;&gt;"",MAX(BI$3:BI446)+1,"")</f>
        <v/>
      </c>
      <c r="BK447" t="str">
        <f>IF(B447&lt;&gt;"",IF(COUNTIF(BK$3:BK446,B447)&gt;0,"",B447),"")</f>
        <v/>
      </c>
      <c r="BL447" t="str">
        <f>IF(C447&lt;&gt;"",IF(COUNTIF(BL$3:BL446,C447)&gt;0,"",C447),"")</f>
        <v/>
      </c>
      <c r="BM447" t="str">
        <f>IF(D447&lt;&gt;"",IF(COUNTIF(BM$3:BM446,D447)&gt;0,"",D447),"")</f>
        <v/>
      </c>
      <c r="BN447" t="str">
        <f>IF(E447&lt;&gt;"",IF(COUNTIF(BN$3:BN446,E447)&gt;0,"",E447),"")</f>
        <v/>
      </c>
      <c r="BO447" t="str">
        <f>IF(F447&lt;&gt;"",IF(COUNTIF(BO$3:BO446,F447)&gt;0,"",F447),"")</f>
        <v/>
      </c>
      <c r="BP447" t="str">
        <f>IF(G447&lt;&gt;"",IF(COUNTIF(BP$3:BP446,G447)&gt;0,"",G447),"")</f>
        <v/>
      </c>
      <c r="BQ447" t="str">
        <f>IF(H447&lt;&gt;"",IF(COUNTIF(BQ$3:BQ446,H447)&gt;0,"",H447),"")</f>
        <v/>
      </c>
    </row>
    <row r="448" spans="1:69" x14ac:dyDescent="0.2">
      <c r="A448" s="342" t="str">
        <f t="shared" si="131"/>
        <v/>
      </c>
      <c r="B448" s="345"/>
      <c r="C448" s="345"/>
      <c r="D448" s="345"/>
      <c r="E448" s="345"/>
      <c r="F448" s="345"/>
      <c r="G448" s="345"/>
      <c r="H448" s="345"/>
      <c r="I448" s="533"/>
      <c r="J448" s="516"/>
      <c r="K448" s="516"/>
      <c r="L448" s="531"/>
      <c r="M448" s="534"/>
      <c r="O448">
        <f t="shared" si="128"/>
        <v>446</v>
      </c>
      <c r="P448" s="375" t="str">
        <f t="shared" si="129"/>
        <v/>
      </c>
      <c r="Q448" s="375" t="str">
        <f t="shared" si="115"/>
        <v/>
      </c>
      <c r="R448" s="375" t="str">
        <f t="shared" si="116"/>
        <v/>
      </c>
      <c r="S448" s="375" t="str">
        <f t="shared" si="117"/>
        <v/>
      </c>
      <c r="T448" s="375" t="str">
        <f t="shared" si="118"/>
        <v/>
      </c>
      <c r="U448" s="375" t="str">
        <f t="shared" si="119"/>
        <v/>
      </c>
      <c r="V448" s="375" t="str">
        <f t="shared" si="120"/>
        <v/>
      </c>
      <c r="X448" t="str">
        <f>IF(AF448&lt;&gt;"",MAX(X$3:X447)+1,"")</f>
        <v/>
      </c>
      <c r="Y448" t="str">
        <f>IF(AG448&lt;&gt;"",MAX(Y$3:Y447)+1,"")</f>
        <v/>
      </c>
      <c r="Z448" t="str">
        <f>IF(AH448&lt;&gt;"",MAX(Z$3:Z447)+1,"")</f>
        <v/>
      </c>
      <c r="AA448" t="str">
        <f>IF(AI448&lt;&gt;"",MAX(AA$3:AA447)+1,"")</f>
        <v/>
      </c>
      <c r="AB448" t="str">
        <f>IF(AJ448&lt;&gt;"",MAX(AB$3:AB447)+1,"")</f>
        <v/>
      </c>
      <c r="AC448" t="str">
        <f>IF(AK448&lt;&gt;"",MAX(AC$3:AC447)+1,"")</f>
        <v/>
      </c>
      <c r="AD448" t="str">
        <f>IF(AL448&lt;&gt;"",MAX(AD$3:AD447)+1,"")</f>
        <v/>
      </c>
      <c r="AF448" t="str">
        <f>IF(B448="","",IF(COUNTIF(AF$3:$AI447,B448)=0,B448,""))</f>
        <v/>
      </c>
      <c r="AG448" t="str">
        <f>IF(C448&lt;&gt;"",IF(B448="","",IF($B448='Determinazione classe'!$D$55,IF(COUNTIF(AG$3:$AG447,$C448)=0,$C448,""),"")),"")</f>
        <v/>
      </c>
      <c r="AH448" t="str">
        <f>IF(D448&lt;&gt;"",IF(B448="","",IF(AND($B448='Determinazione classe'!$D$55,$C448='Determinazione classe'!$D$56),IF(COUNTIF(AH$3:AH447,$D448)=0,$D448,""),"")),"")</f>
        <v/>
      </c>
      <c r="AI448" t="str">
        <f>IF(E448&lt;&gt;"",IF(B448="","",IF(AND($B448='Determinazione classe'!$D$55,$C448='Determinazione classe'!$D$56,$D448='Determinazione classe'!$D$57),IF(COUNTIF(AI$3:AI447,$E448)=0,$E448,""),"")),"")</f>
        <v/>
      </c>
      <c r="AJ448" t="str">
        <f>IF(F448&lt;&gt;"",IF(B448="","",IF(AND($B448='Determinazione classe'!$D$55,$C448='Determinazione classe'!$D$56,$D448='Determinazione classe'!$D$57,$E448='Determinazione classe'!$D$58),IF(COUNTIF(AJ$3:AJ447,$F448)=0,$F448,""),"")),"")</f>
        <v/>
      </c>
      <c r="AK448" t="str">
        <f>IF(G448&lt;&gt;"",IF(B448="","",IF(AND($B448='Determinazione classe'!$D$55,$C448='Determinazione classe'!$D$56,$D448='Determinazione classe'!$D$57,$E448='Determinazione classe'!$D$58,$F448='Determinazione classe'!$D$59),IF(COUNTIF(AK$3:AK447,$G448)=0,$G448,""),"")),"")</f>
        <v/>
      </c>
      <c r="AL448" t="str">
        <f>IF(H448&lt;&gt;"",IF(B448="","",IF(AND($B448='Determinazione classe'!$D$55,$C448='Determinazione classe'!$D$56,$D448='Determinazione classe'!$D$57,$E448='Determinazione classe'!$D$58,$F448='Determinazione classe'!$D$59,$G448='Determinazione classe'!$D$60),IF(COUNTIF(AL$3:AL447,$H448)=0,$H448,""),"")),"")</f>
        <v/>
      </c>
      <c r="AR448">
        <f t="shared" si="130"/>
        <v>446</v>
      </c>
      <c r="AS448" s="375" t="str">
        <f t="shared" si="121"/>
        <v/>
      </c>
      <c r="AT448" s="375" t="str">
        <f t="shared" si="122"/>
        <v/>
      </c>
      <c r="AU448" s="375" t="str">
        <f t="shared" si="123"/>
        <v/>
      </c>
      <c r="AV448" s="375" t="str">
        <f t="shared" si="124"/>
        <v/>
      </c>
      <c r="AW448" s="375" t="str">
        <f t="shared" si="125"/>
        <v/>
      </c>
      <c r="AX448" s="375" t="str">
        <f t="shared" si="126"/>
        <v/>
      </c>
      <c r="AY448" s="375" t="str">
        <f t="shared" si="127"/>
        <v/>
      </c>
      <c r="BC448" t="str">
        <f>IF(BK448&lt;&gt;"",MAX(BC$3:BC447)+1,"")</f>
        <v/>
      </c>
      <c r="BD448" t="str">
        <f>IF(BL448&lt;&gt;"",MAX(BD$3:BD447)+1,"")</f>
        <v/>
      </c>
      <c r="BE448" t="str">
        <f>IF(BM448&lt;&gt;"",MAX(BE$3:BE447)+1,"")</f>
        <v/>
      </c>
      <c r="BF448" t="str">
        <f>IF(BN448&lt;&gt;"",MAX(BF$3:BF447)+1,"")</f>
        <v/>
      </c>
      <c r="BG448" t="str">
        <f>IF(BO448&lt;&gt;"",MAX(BG$3:BG447)+1,"")</f>
        <v/>
      </c>
      <c r="BH448" t="str">
        <f>IF(BP448&lt;&gt;"",MAX(BH$3:BH447)+1,"")</f>
        <v/>
      </c>
      <c r="BI448" t="str">
        <f>IF(BQ448&lt;&gt;"",MAX(BI$3:BI447)+1,"")</f>
        <v/>
      </c>
      <c r="BK448" t="str">
        <f>IF(B448&lt;&gt;"",IF(COUNTIF(BK$3:BK447,B448)&gt;0,"",B448),"")</f>
        <v/>
      </c>
      <c r="BL448" t="str">
        <f>IF(C448&lt;&gt;"",IF(COUNTIF(BL$3:BL447,C448)&gt;0,"",C448),"")</f>
        <v/>
      </c>
      <c r="BM448" t="str">
        <f>IF(D448&lt;&gt;"",IF(COUNTIF(BM$3:BM447,D448)&gt;0,"",D448),"")</f>
        <v/>
      </c>
      <c r="BN448" t="str">
        <f>IF(E448&lt;&gt;"",IF(COUNTIF(BN$3:BN447,E448)&gt;0,"",E448),"")</f>
        <v/>
      </c>
      <c r="BO448" t="str">
        <f>IF(F448&lt;&gt;"",IF(COUNTIF(BO$3:BO447,F448)&gt;0,"",F448),"")</f>
        <v/>
      </c>
      <c r="BP448" t="str">
        <f>IF(G448&lt;&gt;"",IF(COUNTIF(BP$3:BP447,G448)&gt;0,"",G448),"")</f>
        <v/>
      </c>
      <c r="BQ448" t="str">
        <f>IF(H448&lt;&gt;"",IF(COUNTIF(BQ$3:BQ447,H448)&gt;0,"",H448),"")</f>
        <v/>
      </c>
    </row>
    <row r="449" spans="1:69" x14ac:dyDescent="0.2">
      <c r="A449" s="342" t="str">
        <f t="shared" si="131"/>
        <v/>
      </c>
      <c r="B449" s="345"/>
      <c r="C449" s="345"/>
      <c r="D449" s="345"/>
      <c r="E449" s="345"/>
      <c r="F449" s="345"/>
      <c r="G449" s="345"/>
      <c r="H449" s="345"/>
      <c r="I449" s="533"/>
      <c r="J449" s="516"/>
      <c r="K449" s="516"/>
      <c r="L449" s="531"/>
      <c r="M449" s="534"/>
      <c r="O449">
        <f t="shared" si="128"/>
        <v>447</v>
      </c>
      <c r="P449" s="375" t="str">
        <f t="shared" si="129"/>
        <v/>
      </c>
      <c r="Q449" s="375" t="str">
        <f t="shared" si="115"/>
        <v/>
      </c>
      <c r="R449" s="375" t="str">
        <f t="shared" si="116"/>
        <v/>
      </c>
      <c r="S449" s="375" t="str">
        <f t="shared" si="117"/>
        <v/>
      </c>
      <c r="T449" s="375" t="str">
        <f t="shared" si="118"/>
        <v/>
      </c>
      <c r="U449" s="375" t="str">
        <f t="shared" si="119"/>
        <v/>
      </c>
      <c r="V449" s="375" t="str">
        <f t="shared" si="120"/>
        <v/>
      </c>
      <c r="X449" t="str">
        <f>IF(AF449&lt;&gt;"",MAX(X$3:X448)+1,"")</f>
        <v/>
      </c>
      <c r="Y449" t="str">
        <f>IF(AG449&lt;&gt;"",MAX(Y$3:Y448)+1,"")</f>
        <v/>
      </c>
      <c r="Z449" t="str">
        <f>IF(AH449&lt;&gt;"",MAX(Z$3:Z448)+1,"")</f>
        <v/>
      </c>
      <c r="AA449" t="str">
        <f>IF(AI449&lt;&gt;"",MAX(AA$3:AA448)+1,"")</f>
        <v/>
      </c>
      <c r="AB449" t="str">
        <f>IF(AJ449&lt;&gt;"",MAX(AB$3:AB448)+1,"")</f>
        <v/>
      </c>
      <c r="AC449" t="str">
        <f>IF(AK449&lt;&gt;"",MAX(AC$3:AC448)+1,"")</f>
        <v/>
      </c>
      <c r="AD449" t="str">
        <f>IF(AL449&lt;&gt;"",MAX(AD$3:AD448)+1,"")</f>
        <v/>
      </c>
      <c r="AF449" t="str">
        <f>IF(B449="","",IF(COUNTIF(AF$3:$AI448,B449)=0,B449,""))</f>
        <v/>
      </c>
      <c r="AG449" t="str">
        <f>IF(C449&lt;&gt;"",IF(B449="","",IF($B449='Determinazione classe'!$D$55,IF(COUNTIF(AG$3:$AG448,$C449)=0,$C449,""),"")),"")</f>
        <v/>
      </c>
      <c r="AH449" t="str">
        <f>IF(D449&lt;&gt;"",IF(B449="","",IF(AND($B449='Determinazione classe'!$D$55,$C449='Determinazione classe'!$D$56),IF(COUNTIF(AH$3:AH448,$D449)=0,$D449,""),"")),"")</f>
        <v/>
      </c>
      <c r="AI449" t="str">
        <f>IF(E449&lt;&gt;"",IF(B449="","",IF(AND($B449='Determinazione classe'!$D$55,$C449='Determinazione classe'!$D$56,$D449='Determinazione classe'!$D$57),IF(COUNTIF(AI$3:AI448,$E449)=0,$E449,""),"")),"")</f>
        <v/>
      </c>
      <c r="AJ449" t="str">
        <f>IF(F449&lt;&gt;"",IF(B449="","",IF(AND($B449='Determinazione classe'!$D$55,$C449='Determinazione classe'!$D$56,$D449='Determinazione classe'!$D$57,$E449='Determinazione classe'!$D$58),IF(COUNTIF(AJ$3:AJ448,$F449)=0,$F449,""),"")),"")</f>
        <v/>
      </c>
      <c r="AK449" t="str">
        <f>IF(G449&lt;&gt;"",IF(B449="","",IF(AND($B449='Determinazione classe'!$D$55,$C449='Determinazione classe'!$D$56,$D449='Determinazione classe'!$D$57,$E449='Determinazione classe'!$D$58,$F449='Determinazione classe'!$D$59),IF(COUNTIF(AK$3:AK448,$G449)=0,$G449,""),"")),"")</f>
        <v/>
      </c>
      <c r="AL449" t="str">
        <f>IF(H449&lt;&gt;"",IF(B449="","",IF(AND($B449='Determinazione classe'!$D$55,$C449='Determinazione classe'!$D$56,$D449='Determinazione classe'!$D$57,$E449='Determinazione classe'!$D$58,$F449='Determinazione classe'!$D$59,$G449='Determinazione classe'!$D$60),IF(COUNTIF(AL$3:AL448,$H449)=0,$H449,""),"")),"")</f>
        <v/>
      </c>
      <c r="AR449">
        <f t="shared" si="130"/>
        <v>447</v>
      </c>
      <c r="AS449" s="375" t="str">
        <f t="shared" si="121"/>
        <v/>
      </c>
      <c r="AT449" s="375" t="str">
        <f t="shared" si="122"/>
        <v/>
      </c>
      <c r="AU449" s="375" t="str">
        <f t="shared" si="123"/>
        <v/>
      </c>
      <c r="AV449" s="375" t="str">
        <f t="shared" si="124"/>
        <v/>
      </c>
      <c r="AW449" s="375" t="str">
        <f t="shared" si="125"/>
        <v/>
      </c>
      <c r="AX449" s="375" t="str">
        <f t="shared" si="126"/>
        <v/>
      </c>
      <c r="AY449" s="375" t="str">
        <f t="shared" si="127"/>
        <v/>
      </c>
      <c r="BC449" t="str">
        <f>IF(BK449&lt;&gt;"",MAX(BC$3:BC448)+1,"")</f>
        <v/>
      </c>
      <c r="BD449" t="str">
        <f>IF(BL449&lt;&gt;"",MAX(BD$3:BD448)+1,"")</f>
        <v/>
      </c>
      <c r="BE449" t="str">
        <f>IF(BM449&lt;&gt;"",MAX(BE$3:BE448)+1,"")</f>
        <v/>
      </c>
      <c r="BF449" t="str">
        <f>IF(BN449&lt;&gt;"",MAX(BF$3:BF448)+1,"")</f>
        <v/>
      </c>
      <c r="BG449" t="str">
        <f>IF(BO449&lt;&gt;"",MAX(BG$3:BG448)+1,"")</f>
        <v/>
      </c>
      <c r="BH449" t="str">
        <f>IF(BP449&lt;&gt;"",MAX(BH$3:BH448)+1,"")</f>
        <v/>
      </c>
      <c r="BI449" t="str">
        <f>IF(BQ449&lt;&gt;"",MAX(BI$3:BI448)+1,"")</f>
        <v/>
      </c>
      <c r="BK449" t="str">
        <f>IF(B449&lt;&gt;"",IF(COUNTIF(BK$3:BK448,B449)&gt;0,"",B449),"")</f>
        <v/>
      </c>
      <c r="BL449" t="str">
        <f>IF(C449&lt;&gt;"",IF(COUNTIF(BL$3:BL448,C449)&gt;0,"",C449),"")</f>
        <v/>
      </c>
      <c r="BM449" t="str">
        <f>IF(D449&lt;&gt;"",IF(COUNTIF(BM$3:BM448,D449)&gt;0,"",D449),"")</f>
        <v/>
      </c>
      <c r="BN449" t="str">
        <f>IF(E449&lt;&gt;"",IF(COUNTIF(BN$3:BN448,E449)&gt;0,"",E449),"")</f>
        <v/>
      </c>
      <c r="BO449" t="str">
        <f>IF(F449&lt;&gt;"",IF(COUNTIF(BO$3:BO448,F449)&gt;0,"",F449),"")</f>
        <v/>
      </c>
      <c r="BP449" t="str">
        <f>IF(G449&lt;&gt;"",IF(COUNTIF(BP$3:BP448,G449)&gt;0,"",G449),"")</f>
        <v/>
      </c>
      <c r="BQ449" t="str">
        <f>IF(H449&lt;&gt;"",IF(COUNTIF(BQ$3:BQ448,H449)&gt;0,"",H449),"")</f>
        <v/>
      </c>
    </row>
    <row r="450" spans="1:69" x14ac:dyDescent="0.2">
      <c r="A450" s="342" t="str">
        <f t="shared" si="131"/>
        <v/>
      </c>
      <c r="B450" s="345"/>
      <c r="C450" s="345"/>
      <c r="D450" s="345"/>
      <c r="E450" s="345"/>
      <c r="F450" s="345"/>
      <c r="G450" s="345"/>
      <c r="H450" s="345"/>
      <c r="I450" s="533"/>
      <c r="J450" s="516"/>
      <c r="K450" s="516"/>
      <c r="L450" s="531"/>
      <c r="M450" s="534"/>
      <c r="O450">
        <f t="shared" si="128"/>
        <v>448</v>
      </c>
      <c r="P450" s="375" t="str">
        <f t="shared" si="129"/>
        <v/>
      </c>
      <c r="Q450" s="375" t="str">
        <f t="shared" si="115"/>
        <v/>
      </c>
      <c r="R450" s="375" t="str">
        <f t="shared" si="116"/>
        <v/>
      </c>
      <c r="S450" s="375" t="str">
        <f t="shared" si="117"/>
        <v/>
      </c>
      <c r="T450" s="375" t="str">
        <f t="shared" si="118"/>
        <v/>
      </c>
      <c r="U450" s="375" t="str">
        <f t="shared" si="119"/>
        <v/>
      </c>
      <c r="V450" s="375" t="str">
        <f t="shared" si="120"/>
        <v/>
      </c>
      <c r="X450" t="str">
        <f>IF(AF450&lt;&gt;"",MAX(X$3:X449)+1,"")</f>
        <v/>
      </c>
      <c r="Y450" t="str">
        <f>IF(AG450&lt;&gt;"",MAX(Y$3:Y449)+1,"")</f>
        <v/>
      </c>
      <c r="Z450" t="str">
        <f>IF(AH450&lt;&gt;"",MAX(Z$3:Z449)+1,"")</f>
        <v/>
      </c>
      <c r="AA450" t="str">
        <f>IF(AI450&lt;&gt;"",MAX(AA$3:AA449)+1,"")</f>
        <v/>
      </c>
      <c r="AB450" t="str">
        <f>IF(AJ450&lt;&gt;"",MAX(AB$3:AB449)+1,"")</f>
        <v/>
      </c>
      <c r="AC450" t="str">
        <f>IF(AK450&lt;&gt;"",MAX(AC$3:AC449)+1,"")</f>
        <v/>
      </c>
      <c r="AD450" t="str">
        <f>IF(AL450&lt;&gt;"",MAX(AD$3:AD449)+1,"")</f>
        <v/>
      </c>
      <c r="AF450" t="str">
        <f>IF(B450="","",IF(COUNTIF(AF$3:$AI449,B450)=0,B450,""))</f>
        <v/>
      </c>
      <c r="AG450" t="str">
        <f>IF(C450&lt;&gt;"",IF(B450="","",IF($B450='Determinazione classe'!$D$55,IF(COUNTIF(AG$3:$AG449,$C450)=0,$C450,""),"")),"")</f>
        <v/>
      </c>
      <c r="AH450" t="str">
        <f>IF(D450&lt;&gt;"",IF(B450="","",IF(AND($B450='Determinazione classe'!$D$55,$C450='Determinazione classe'!$D$56),IF(COUNTIF(AH$3:AH449,$D450)=0,$D450,""),"")),"")</f>
        <v/>
      </c>
      <c r="AI450" t="str">
        <f>IF(E450&lt;&gt;"",IF(B450="","",IF(AND($B450='Determinazione classe'!$D$55,$C450='Determinazione classe'!$D$56,$D450='Determinazione classe'!$D$57),IF(COUNTIF(AI$3:AI449,$E450)=0,$E450,""),"")),"")</f>
        <v/>
      </c>
      <c r="AJ450" t="str">
        <f>IF(F450&lt;&gt;"",IF(B450="","",IF(AND($B450='Determinazione classe'!$D$55,$C450='Determinazione classe'!$D$56,$D450='Determinazione classe'!$D$57,$E450='Determinazione classe'!$D$58),IF(COUNTIF(AJ$3:AJ449,$F450)=0,$F450,""),"")),"")</f>
        <v/>
      </c>
      <c r="AK450" t="str">
        <f>IF(G450&lt;&gt;"",IF(B450="","",IF(AND($B450='Determinazione classe'!$D$55,$C450='Determinazione classe'!$D$56,$D450='Determinazione classe'!$D$57,$E450='Determinazione classe'!$D$58,$F450='Determinazione classe'!$D$59),IF(COUNTIF(AK$3:AK449,$G450)=0,$G450,""),"")),"")</f>
        <v/>
      </c>
      <c r="AL450" t="str">
        <f>IF(H450&lt;&gt;"",IF(B450="","",IF(AND($B450='Determinazione classe'!$D$55,$C450='Determinazione classe'!$D$56,$D450='Determinazione classe'!$D$57,$E450='Determinazione classe'!$D$58,$F450='Determinazione classe'!$D$59,$G450='Determinazione classe'!$D$60),IF(COUNTIF(AL$3:AL449,$H450)=0,$H450,""),"")),"")</f>
        <v/>
      </c>
      <c r="AR450">
        <f t="shared" si="130"/>
        <v>448</v>
      </c>
      <c r="AS450" s="375" t="str">
        <f t="shared" si="121"/>
        <v/>
      </c>
      <c r="AT450" s="375" t="str">
        <f t="shared" si="122"/>
        <v/>
      </c>
      <c r="AU450" s="375" t="str">
        <f t="shared" si="123"/>
        <v/>
      </c>
      <c r="AV450" s="375" t="str">
        <f t="shared" si="124"/>
        <v/>
      </c>
      <c r="AW450" s="375" t="str">
        <f t="shared" si="125"/>
        <v/>
      </c>
      <c r="AX450" s="375" t="str">
        <f t="shared" si="126"/>
        <v/>
      </c>
      <c r="AY450" s="375" t="str">
        <f t="shared" si="127"/>
        <v/>
      </c>
      <c r="BC450" t="str">
        <f>IF(BK450&lt;&gt;"",MAX(BC$3:BC449)+1,"")</f>
        <v/>
      </c>
      <c r="BD450" t="str">
        <f>IF(BL450&lt;&gt;"",MAX(BD$3:BD449)+1,"")</f>
        <v/>
      </c>
      <c r="BE450" t="str">
        <f>IF(BM450&lt;&gt;"",MAX(BE$3:BE449)+1,"")</f>
        <v/>
      </c>
      <c r="BF450" t="str">
        <f>IF(BN450&lt;&gt;"",MAX(BF$3:BF449)+1,"")</f>
        <v/>
      </c>
      <c r="BG450" t="str">
        <f>IF(BO450&lt;&gt;"",MAX(BG$3:BG449)+1,"")</f>
        <v/>
      </c>
      <c r="BH450" t="str">
        <f>IF(BP450&lt;&gt;"",MAX(BH$3:BH449)+1,"")</f>
        <v/>
      </c>
      <c r="BI450" t="str">
        <f>IF(BQ450&lt;&gt;"",MAX(BI$3:BI449)+1,"")</f>
        <v/>
      </c>
      <c r="BK450" t="str">
        <f>IF(B450&lt;&gt;"",IF(COUNTIF(BK$3:BK449,B450)&gt;0,"",B450),"")</f>
        <v/>
      </c>
      <c r="BL450" t="str">
        <f>IF(C450&lt;&gt;"",IF(COUNTIF(BL$3:BL449,C450)&gt;0,"",C450),"")</f>
        <v/>
      </c>
      <c r="BM450" t="str">
        <f>IF(D450&lt;&gt;"",IF(COUNTIF(BM$3:BM449,D450)&gt;0,"",D450),"")</f>
        <v/>
      </c>
      <c r="BN450" t="str">
        <f>IF(E450&lt;&gt;"",IF(COUNTIF(BN$3:BN449,E450)&gt;0,"",E450),"")</f>
        <v/>
      </c>
      <c r="BO450" t="str">
        <f>IF(F450&lt;&gt;"",IF(COUNTIF(BO$3:BO449,F450)&gt;0,"",F450),"")</f>
        <v/>
      </c>
      <c r="BP450" t="str">
        <f>IF(G450&lt;&gt;"",IF(COUNTIF(BP$3:BP449,G450)&gt;0,"",G450),"")</f>
        <v/>
      </c>
      <c r="BQ450" t="str">
        <f>IF(H450&lt;&gt;"",IF(COUNTIF(BQ$3:BQ449,H450)&gt;0,"",H450),"")</f>
        <v/>
      </c>
    </row>
    <row r="451" spans="1:69" x14ac:dyDescent="0.2">
      <c r="A451" s="342" t="str">
        <f t="shared" si="131"/>
        <v/>
      </c>
      <c r="B451" s="345"/>
      <c r="C451" s="345"/>
      <c r="D451" s="345"/>
      <c r="E451" s="345"/>
      <c r="F451" s="345"/>
      <c r="G451" s="345"/>
      <c r="H451" s="345"/>
      <c r="I451" s="533"/>
      <c r="J451" s="516"/>
      <c r="K451" s="516"/>
      <c r="L451" s="531"/>
      <c r="M451" s="534"/>
      <c r="O451">
        <f t="shared" si="128"/>
        <v>449</v>
      </c>
      <c r="P451" s="375" t="str">
        <f t="shared" si="129"/>
        <v/>
      </c>
      <c r="Q451" s="375" t="str">
        <f t="shared" si="115"/>
        <v/>
      </c>
      <c r="R451" s="375" t="str">
        <f t="shared" si="116"/>
        <v/>
      </c>
      <c r="S451" s="375" t="str">
        <f t="shared" si="117"/>
        <v/>
      </c>
      <c r="T451" s="375" t="str">
        <f t="shared" si="118"/>
        <v/>
      </c>
      <c r="U451" s="375" t="str">
        <f t="shared" si="119"/>
        <v/>
      </c>
      <c r="V451" s="375" t="str">
        <f t="shared" si="120"/>
        <v/>
      </c>
      <c r="X451" t="str">
        <f>IF(AF451&lt;&gt;"",MAX(X$3:X450)+1,"")</f>
        <v/>
      </c>
      <c r="Y451" t="str">
        <f>IF(AG451&lt;&gt;"",MAX(Y$3:Y450)+1,"")</f>
        <v/>
      </c>
      <c r="Z451" t="str">
        <f>IF(AH451&lt;&gt;"",MAX(Z$3:Z450)+1,"")</f>
        <v/>
      </c>
      <c r="AA451" t="str">
        <f>IF(AI451&lt;&gt;"",MAX(AA$3:AA450)+1,"")</f>
        <v/>
      </c>
      <c r="AB451" t="str">
        <f>IF(AJ451&lt;&gt;"",MAX(AB$3:AB450)+1,"")</f>
        <v/>
      </c>
      <c r="AC451" t="str">
        <f>IF(AK451&lt;&gt;"",MAX(AC$3:AC450)+1,"")</f>
        <v/>
      </c>
      <c r="AD451" t="str">
        <f>IF(AL451&lt;&gt;"",MAX(AD$3:AD450)+1,"")</f>
        <v/>
      </c>
      <c r="AF451" t="str">
        <f>IF(B451="","",IF(COUNTIF(AF$3:$AI450,B451)=0,B451,""))</f>
        <v/>
      </c>
      <c r="AG451" t="str">
        <f>IF(C451&lt;&gt;"",IF(B451="","",IF($B451='Determinazione classe'!$D$55,IF(COUNTIF(AG$3:$AG450,$C451)=0,$C451,""),"")),"")</f>
        <v/>
      </c>
      <c r="AH451" t="str">
        <f>IF(D451&lt;&gt;"",IF(B451="","",IF(AND($B451='Determinazione classe'!$D$55,$C451='Determinazione classe'!$D$56),IF(COUNTIF(AH$3:AH450,$D451)=0,$D451,""),"")),"")</f>
        <v/>
      </c>
      <c r="AI451" t="str">
        <f>IF(E451&lt;&gt;"",IF(B451="","",IF(AND($B451='Determinazione classe'!$D$55,$C451='Determinazione classe'!$D$56,$D451='Determinazione classe'!$D$57),IF(COUNTIF(AI$3:AI450,$E451)=0,$E451,""),"")),"")</f>
        <v/>
      </c>
      <c r="AJ451" t="str">
        <f>IF(F451&lt;&gt;"",IF(B451="","",IF(AND($B451='Determinazione classe'!$D$55,$C451='Determinazione classe'!$D$56,$D451='Determinazione classe'!$D$57,$E451='Determinazione classe'!$D$58),IF(COUNTIF(AJ$3:AJ450,$F451)=0,$F451,""),"")),"")</f>
        <v/>
      </c>
      <c r="AK451" t="str">
        <f>IF(G451&lt;&gt;"",IF(B451="","",IF(AND($B451='Determinazione classe'!$D$55,$C451='Determinazione classe'!$D$56,$D451='Determinazione classe'!$D$57,$E451='Determinazione classe'!$D$58,$F451='Determinazione classe'!$D$59),IF(COUNTIF(AK$3:AK450,$G451)=0,$G451,""),"")),"")</f>
        <v/>
      </c>
      <c r="AL451" t="str">
        <f>IF(H451&lt;&gt;"",IF(B451="","",IF(AND($B451='Determinazione classe'!$D$55,$C451='Determinazione classe'!$D$56,$D451='Determinazione classe'!$D$57,$E451='Determinazione classe'!$D$58,$F451='Determinazione classe'!$D$59,$G451='Determinazione classe'!$D$60),IF(COUNTIF(AL$3:AL450,$H451)=0,$H451,""),"")),"")</f>
        <v/>
      </c>
      <c r="AR451">
        <f t="shared" si="130"/>
        <v>449</v>
      </c>
      <c r="AS451" s="375" t="str">
        <f t="shared" si="121"/>
        <v/>
      </c>
      <c r="AT451" s="375" t="str">
        <f t="shared" si="122"/>
        <v/>
      </c>
      <c r="AU451" s="375" t="str">
        <f t="shared" si="123"/>
        <v/>
      </c>
      <c r="AV451" s="375" t="str">
        <f t="shared" si="124"/>
        <v/>
      </c>
      <c r="AW451" s="375" t="str">
        <f t="shared" si="125"/>
        <v/>
      </c>
      <c r="AX451" s="375" t="str">
        <f t="shared" si="126"/>
        <v/>
      </c>
      <c r="AY451" s="375" t="str">
        <f t="shared" si="127"/>
        <v/>
      </c>
      <c r="BC451" t="str">
        <f>IF(BK451&lt;&gt;"",MAX(BC$3:BC450)+1,"")</f>
        <v/>
      </c>
      <c r="BD451" t="str">
        <f>IF(BL451&lt;&gt;"",MAX(BD$3:BD450)+1,"")</f>
        <v/>
      </c>
      <c r="BE451" t="str">
        <f>IF(BM451&lt;&gt;"",MAX(BE$3:BE450)+1,"")</f>
        <v/>
      </c>
      <c r="BF451" t="str">
        <f>IF(BN451&lt;&gt;"",MAX(BF$3:BF450)+1,"")</f>
        <v/>
      </c>
      <c r="BG451" t="str">
        <f>IF(BO451&lt;&gt;"",MAX(BG$3:BG450)+1,"")</f>
        <v/>
      </c>
      <c r="BH451" t="str">
        <f>IF(BP451&lt;&gt;"",MAX(BH$3:BH450)+1,"")</f>
        <v/>
      </c>
      <c r="BI451" t="str">
        <f>IF(BQ451&lt;&gt;"",MAX(BI$3:BI450)+1,"")</f>
        <v/>
      </c>
      <c r="BK451" t="str">
        <f>IF(B451&lt;&gt;"",IF(COUNTIF(BK$3:BK450,B451)&gt;0,"",B451),"")</f>
        <v/>
      </c>
      <c r="BL451" t="str">
        <f>IF(C451&lt;&gt;"",IF(COUNTIF(BL$3:BL450,C451)&gt;0,"",C451),"")</f>
        <v/>
      </c>
      <c r="BM451" t="str">
        <f>IF(D451&lt;&gt;"",IF(COUNTIF(BM$3:BM450,D451)&gt;0,"",D451),"")</f>
        <v/>
      </c>
      <c r="BN451" t="str">
        <f>IF(E451&lt;&gt;"",IF(COUNTIF(BN$3:BN450,E451)&gt;0,"",E451),"")</f>
        <v/>
      </c>
      <c r="BO451" t="str">
        <f>IF(F451&lt;&gt;"",IF(COUNTIF(BO$3:BO450,F451)&gt;0,"",F451),"")</f>
        <v/>
      </c>
      <c r="BP451" t="str">
        <f>IF(G451&lt;&gt;"",IF(COUNTIF(BP$3:BP450,G451)&gt;0,"",G451),"")</f>
        <v/>
      </c>
      <c r="BQ451" t="str">
        <f>IF(H451&lt;&gt;"",IF(COUNTIF(BQ$3:BQ450,H451)&gt;0,"",H451),"")</f>
        <v/>
      </c>
    </row>
    <row r="452" spans="1:69" x14ac:dyDescent="0.2">
      <c r="A452" s="342" t="str">
        <f t="shared" si="131"/>
        <v/>
      </c>
      <c r="B452" s="345"/>
      <c r="C452" s="345"/>
      <c r="D452" s="345"/>
      <c r="E452" s="345"/>
      <c r="F452" s="345"/>
      <c r="G452" s="345"/>
      <c r="H452" s="345"/>
      <c r="I452" s="533"/>
      <c r="J452" s="516"/>
      <c r="K452" s="516"/>
      <c r="L452" s="531"/>
      <c r="M452" s="534"/>
      <c r="O452">
        <f t="shared" si="128"/>
        <v>450</v>
      </c>
      <c r="P452" s="375" t="str">
        <f t="shared" si="129"/>
        <v/>
      </c>
      <c r="Q452" s="375" t="str">
        <f t="shared" ref="Q452:Q501" si="132">IFERROR(VLOOKUP(O452,Y:AG,9,FALSE),"")</f>
        <v/>
      </c>
      <c r="R452" s="375" t="str">
        <f t="shared" ref="R452:R501" si="133">IFERROR(VLOOKUP(O452,Z:AH,9,FALSE),"")</f>
        <v/>
      </c>
      <c r="S452" s="375" t="str">
        <f t="shared" ref="S452:S501" si="134">IFERROR(VLOOKUP($O452,AA:AI,9,FALSE),"")</f>
        <v/>
      </c>
      <c r="T452" s="375" t="str">
        <f t="shared" ref="T452:T501" si="135">IFERROR(VLOOKUP($O452,AB:AJ,9,FALSE),"")</f>
        <v/>
      </c>
      <c r="U452" s="375" t="str">
        <f t="shared" ref="U452:U501" si="136">IFERROR(VLOOKUP($O452,AC:AK,9,FALSE),"")</f>
        <v/>
      </c>
      <c r="V452" s="375" t="str">
        <f t="shared" ref="V452:V501" si="137">IFERROR(VLOOKUP($O452,AD:AL,9,FALSE),"")</f>
        <v/>
      </c>
      <c r="X452" t="str">
        <f>IF(AF452&lt;&gt;"",MAX(X$3:X451)+1,"")</f>
        <v/>
      </c>
      <c r="Y452" t="str">
        <f>IF(AG452&lt;&gt;"",MAX(Y$3:Y451)+1,"")</f>
        <v/>
      </c>
      <c r="Z452" t="str">
        <f>IF(AH452&lt;&gt;"",MAX(Z$3:Z451)+1,"")</f>
        <v/>
      </c>
      <c r="AA452" t="str">
        <f>IF(AI452&lt;&gt;"",MAX(AA$3:AA451)+1,"")</f>
        <v/>
      </c>
      <c r="AB452" t="str">
        <f>IF(AJ452&lt;&gt;"",MAX(AB$3:AB451)+1,"")</f>
        <v/>
      </c>
      <c r="AC452" t="str">
        <f>IF(AK452&lt;&gt;"",MAX(AC$3:AC451)+1,"")</f>
        <v/>
      </c>
      <c r="AD452" t="str">
        <f>IF(AL452&lt;&gt;"",MAX(AD$3:AD451)+1,"")</f>
        <v/>
      </c>
      <c r="AF452" t="str">
        <f>IF(B452="","",IF(COUNTIF(AF$3:$AI451,B452)=0,B452,""))</f>
        <v/>
      </c>
      <c r="AG452" t="str">
        <f>IF(C452&lt;&gt;"",IF(B452="","",IF($B452='Determinazione classe'!$D$55,IF(COUNTIF(AG$3:$AG451,$C452)=0,$C452,""),"")),"")</f>
        <v/>
      </c>
      <c r="AH452" t="str">
        <f>IF(D452&lt;&gt;"",IF(B452="","",IF(AND($B452='Determinazione classe'!$D$55,$C452='Determinazione classe'!$D$56),IF(COUNTIF(AH$3:AH451,$D452)=0,$D452,""),"")),"")</f>
        <v/>
      </c>
      <c r="AI452" t="str">
        <f>IF(E452&lt;&gt;"",IF(B452="","",IF(AND($B452='Determinazione classe'!$D$55,$C452='Determinazione classe'!$D$56,$D452='Determinazione classe'!$D$57),IF(COUNTIF(AI$3:AI451,$E452)=0,$E452,""),"")),"")</f>
        <v/>
      </c>
      <c r="AJ452" t="str">
        <f>IF(F452&lt;&gt;"",IF(B452="","",IF(AND($B452='Determinazione classe'!$D$55,$C452='Determinazione classe'!$D$56,$D452='Determinazione classe'!$D$57,$E452='Determinazione classe'!$D$58),IF(COUNTIF(AJ$3:AJ451,$F452)=0,$F452,""),"")),"")</f>
        <v/>
      </c>
      <c r="AK452" t="str">
        <f>IF(G452&lt;&gt;"",IF(B452="","",IF(AND($B452='Determinazione classe'!$D$55,$C452='Determinazione classe'!$D$56,$D452='Determinazione classe'!$D$57,$E452='Determinazione classe'!$D$58,$F452='Determinazione classe'!$D$59),IF(COUNTIF(AK$3:AK451,$G452)=0,$G452,""),"")),"")</f>
        <v/>
      </c>
      <c r="AL452" t="str">
        <f>IF(H452&lt;&gt;"",IF(B452="","",IF(AND($B452='Determinazione classe'!$D$55,$C452='Determinazione classe'!$D$56,$D452='Determinazione classe'!$D$57,$E452='Determinazione classe'!$D$58,$F452='Determinazione classe'!$D$59,$G452='Determinazione classe'!$D$60),IF(COUNTIF(AL$3:AL451,$H452)=0,$H452,""),"")),"")</f>
        <v/>
      </c>
      <c r="AR452">
        <f t="shared" si="130"/>
        <v>450</v>
      </c>
      <c r="AS452" s="375" t="str">
        <f t="shared" ref="AS452:AS501" si="138">IFERROR(VLOOKUP(AR452,BC:BK,9,FALSE),"")</f>
        <v/>
      </c>
      <c r="AT452" s="375" t="str">
        <f t="shared" ref="AT452:AT501" si="139">IFERROR(VLOOKUP($O452,BD:BL,9,FALSE),"")</f>
        <v/>
      </c>
      <c r="AU452" s="375" t="str">
        <f t="shared" ref="AU452:AU501" si="140">IFERROR(VLOOKUP($O452,BE:BM,9,FALSE),"")</f>
        <v/>
      </c>
      <c r="AV452" s="375" t="str">
        <f t="shared" ref="AV452:AV501" si="141">IFERROR(VLOOKUP($O452,BF:BN,9,FALSE),"")</f>
        <v/>
      </c>
      <c r="AW452" s="375" t="str">
        <f t="shared" ref="AW452:AW501" si="142">IFERROR(VLOOKUP($O452,BG:BO,9,FALSE),"")</f>
        <v/>
      </c>
      <c r="AX452" s="375" t="str">
        <f t="shared" ref="AX452:AX501" si="143">IFERROR(VLOOKUP($O452,BH:BP,9,FALSE),"")</f>
        <v/>
      </c>
      <c r="AY452" s="375" t="str">
        <f t="shared" ref="AY452:AY501" si="144">IFERROR(VLOOKUP($O452,BI:BQ,9,FALSE),"")</f>
        <v/>
      </c>
      <c r="BC452" t="str">
        <f>IF(BK452&lt;&gt;"",MAX(BC$3:BC451)+1,"")</f>
        <v/>
      </c>
      <c r="BD452" t="str">
        <f>IF(BL452&lt;&gt;"",MAX(BD$3:BD451)+1,"")</f>
        <v/>
      </c>
      <c r="BE452" t="str">
        <f>IF(BM452&lt;&gt;"",MAX(BE$3:BE451)+1,"")</f>
        <v/>
      </c>
      <c r="BF452" t="str">
        <f>IF(BN452&lt;&gt;"",MAX(BF$3:BF451)+1,"")</f>
        <v/>
      </c>
      <c r="BG452" t="str">
        <f>IF(BO452&lt;&gt;"",MAX(BG$3:BG451)+1,"")</f>
        <v/>
      </c>
      <c r="BH452" t="str">
        <f>IF(BP452&lt;&gt;"",MAX(BH$3:BH451)+1,"")</f>
        <v/>
      </c>
      <c r="BI452" t="str">
        <f>IF(BQ452&lt;&gt;"",MAX(BI$3:BI451)+1,"")</f>
        <v/>
      </c>
      <c r="BK452" t="str">
        <f>IF(B452&lt;&gt;"",IF(COUNTIF(BK$3:BK451,B452)&gt;0,"",B452),"")</f>
        <v/>
      </c>
      <c r="BL452" t="str">
        <f>IF(C452&lt;&gt;"",IF(COUNTIF(BL$3:BL451,C452)&gt;0,"",C452),"")</f>
        <v/>
      </c>
      <c r="BM452" t="str">
        <f>IF(D452&lt;&gt;"",IF(COUNTIF(BM$3:BM451,D452)&gt;0,"",D452),"")</f>
        <v/>
      </c>
      <c r="BN452" t="str">
        <f>IF(E452&lt;&gt;"",IF(COUNTIF(BN$3:BN451,E452)&gt;0,"",E452),"")</f>
        <v/>
      </c>
      <c r="BO452" t="str">
        <f>IF(F452&lt;&gt;"",IF(COUNTIF(BO$3:BO451,F452)&gt;0,"",F452),"")</f>
        <v/>
      </c>
      <c r="BP452" t="str">
        <f>IF(G452&lt;&gt;"",IF(COUNTIF(BP$3:BP451,G452)&gt;0,"",G452),"")</f>
        <v/>
      </c>
      <c r="BQ452" t="str">
        <f>IF(H452&lt;&gt;"",IF(COUNTIF(BQ$3:BQ451,H452)&gt;0,"",H452),"")</f>
        <v/>
      </c>
    </row>
    <row r="453" spans="1:69" x14ac:dyDescent="0.2">
      <c r="A453" s="342" t="str">
        <f t="shared" si="131"/>
        <v/>
      </c>
      <c r="B453" s="345"/>
      <c r="C453" s="345"/>
      <c r="D453" s="345"/>
      <c r="E453" s="345"/>
      <c r="F453" s="345"/>
      <c r="G453" s="345"/>
      <c r="H453" s="345"/>
      <c r="I453" s="533"/>
      <c r="J453" s="516"/>
      <c r="K453" s="516"/>
      <c r="L453" s="531"/>
      <c r="M453" s="534"/>
      <c r="O453">
        <f t="shared" ref="O453:O501" si="145">+O452+1</f>
        <v>451</v>
      </c>
      <c r="P453" s="375" t="str">
        <f t="shared" ref="P453:P501" si="146">IFERROR(VLOOKUP(O452,X:AF,9,FALSE),"")</f>
        <v/>
      </c>
      <c r="Q453" s="375" t="str">
        <f t="shared" si="132"/>
        <v/>
      </c>
      <c r="R453" s="375" t="str">
        <f t="shared" si="133"/>
        <v/>
      </c>
      <c r="S453" s="375" t="str">
        <f t="shared" si="134"/>
        <v/>
      </c>
      <c r="T453" s="375" t="str">
        <f t="shared" si="135"/>
        <v/>
      </c>
      <c r="U453" s="375" t="str">
        <f t="shared" si="136"/>
        <v/>
      </c>
      <c r="V453" s="375" t="str">
        <f t="shared" si="137"/>
        <v/>
      </c>
      <c r="X453" t="str">
        <f>IF(AF453&lt;&gt;"",MAX(X$3:X452)+1,"")</f>
        <v/>
      </c>
      <c r="Y453" t="str">
        <f>IF(AG453&lt;&gt;"",MAX(Y$3:Y452)+1,"")</f>
        <v/>
      </c>
      <c r="Z453" t="str">
        <f>IF(AH453&lt;&gt;"",MAX(Z$3:Z452)+1,"")</f>
        <v/>
      </c>
      <c r="AA453" t="str">
        <f>IF(AI453&lt;&gt;"",MAX(AA$3:AA452)+1,"")</f>
        <v/>
      </c>
      <c r="AB453" t="str">
        <f>IF(AJ453&lt;&gt;"",MAX(AB$3:AB452)+1,"")</f>
        <v/>
      </c>
      <c r="AC453" t="str">
        <f>IF(AK453&lt;&gt;"",MAX(AC$3:AC452)+1,"")</f>
        <v/>
      </c>
      <c r="AD453" t="str">
        <f>IF(AL453&lt;&gt;"",MAX(AD$3:AD452)+1,"")</f>
        <v/>
      </c>
      <c r="AF453" t="str">
        <f>IF(B453="","",IF(COUNTIF(AF$3:$AI452,B453)=0,B453,""))</f>
        <v/>
      </c>
      <c r="AG453" t="str">
        <f>IF(C453&lt;&gt;"",IF(B453="","",IF($B453='Determinazione classe'!$D$55,IF(COUNTIF(AG$3:$AG452,$C453)=0,$C453,""),"")),"")</f>
        <v/>
      </c>
      <c r="AH453" t="str">
        <f>IF(D453&lt;&gt;"",IF(B453="","",IF(AND($B453='Determinazione classe'!$D$55,$C453='Determinazione classe'!$D$56),IF(COUNTIF(AH$3:AH452,$D453)=0,$D453,""),"")),"")</f>
        <v/>
      </c>
      <c r="AI453" t="str">
        <f>IF(E453&lt;&gt;"",IF(B453="","",IF(AND($B453='Determinazione classe'!$D$55,$C453='Determinazione classe'!$D$56,$D453='Determinazione classe'!$D$57),IF(COUNTIF(AI$3:AI452,$E453)=0,$E453,""),"")),"")</f>
        <v/>
      </c>
      <c r="AJ453" t="str">
        <f>IF(F453&lt;&gt;"",IF(B453="","",IF(AND($B453='Determinazione classe'!$D$55,$C453='Determinazione classe'!$D$56,$D453='Determinazione classe'!$D$57,$E453='Determinazione classe'!$D$58),IF(COUNTIF(AJ$3:AJ452,$F453)=0,$F453,""),"")),"")</f>
        <v/>
      </c>
      <c r="AK453" t="str">
        <f>IF(G453&lt;&gt;"",IF(B453="","",IF(AND($B453='Determinazione classe'!$D$55,$C453='Determinazione classe'!$D$56,$D453='Determinazione classe'!$D$57,$E453='Determinazione classe'!$D$58,$F453='Determinazione classe'!$D$59),IF(COUNTIF(AK$3:AK452,$G453)=0,$G453,""),"")),"")</f>
        <v/>
      </c>
      <c r="AL453" t="str">
        <f>IF(H453&lt;&gt;"",IF(B453="","",IF(AND($B453='Determinazione classe'!$D$55,$C453='Determinazione classe'!$D$56,$D453='Determinazione classe'!$D$57,$E453='Determinazione classe'!$D$58,$F453='Determinazione classe'!$D$59,$G453='Determinazione classe'!$D$60),IF(COUNTIF(AL$3:AL452,$H453)=0,$H453,""),"")),"")</f>
        <v/>
      </c>
      <c r="AR453">
        <f t="shared" ref="AR453:AR501" si="147">+AR452+1</f>
        <v>451</v>
      </c>
      <c r="AS453" s="375" t="str">
        <f t="shared" si="138"/>
        <v/>
      </c>
      <c r="AT453" s="375" t="str">
        <f t="shared" si="139"/>
        <v/>
      </c>
      <c r="AU453" s="375" t="str">
        <f t="shared" si="140"/>
        <v/>
      </c>
      <c r="AV453" s="375" t="str">
        <f t="shared" si="141"/>
        <v/>
      </c>
      <c r="AW453" s="375" t="str">
        <f t="shared" si="142"/>
        <v/>
      </c>
      <c r="AX453" s="375" t="str">
        <f t="shared" si="143"/>
        <v/>
      </c>
      <c r="AY453" s="375" t="str">
        <f t="shared" si="144"/>
        <v/>
      </c>
      <c r="BC453" t="str">
        <f>IF(BK453&lt;&gt;"",MAX(BC$3:BC452)+1,"")</f>
        <v/>
      </c>
      <c r="BD453" t="str">
        <f>IF(BL453&lt;&gt;"",MAX(BD$3:BD452)+1,"")</f>
        <v/>
      </c>
      <c r="BE453" t="str">
        <f>IF(BM453&lt;&gt;"",MAX(BE$3:BE452)+1,"")</f>
        <v/>
      </c>
      <c r="BF453" t="str">
        <f>IF(BN453&lt;&gt;"",MAX(BF$3:BF452)+1,"")</f>
        <v/>
      </c>
      <c r="BG453" t="str">
        <f>IF(BO453&lt;&gt;"",MAX(BG$3:BG452)+1,"")</f>
        <v/>
      </c>
      <c r="BH453" t="str">
        <f>IF(BP453&lt;&gt;"",MAX(BH$3:BH452)+1,"")</f>
        <v/>
      </c>
      <c r="BI453" t="str">
        <f>IF(BQ453&lt;&gt;"",MAX(BI$3:BI452)+1,"")</f>
        <v/>
      </c>
      <c r="BK453" t="str">
        <f>IF(B453&lt;&gt;"",IF(COUNTIF(BK$3:BK452,B453)&gt;0,"",B453),"")</f>
        <v/>
      </c>
      <c r="BL453" t="str">
        <f>IF(C453&lt;&gt;"",IF(COUNTIF(BL$3:BL452,C453)&gt;0,"",C453),"")</f>
        <v/>
      </c>
      <c r="BM453" t="str">
        <f>IF(D453&lt;&gt;"",IF(COUNTIF(BM$3:BM452,D453)&gt;0,"",D453),"")</f>
        <v/>
      </c>
      <c r="BN453" t="str">
        <f>IF(E453&lt;&gt;"",IF(COUNTIF(BN$3:BN452,E453)&gt;0,"",E453),"")</f>
        <v/>
      </c>
      <c r="BO453" t="str">
        <f>IF(F453&lt;&gt;"",IF(COUNTIF(BO$3:BO452,F453)&gt;0,"",F453),"")</f>
        <v/>
      </c>
      <c r="BP453" t="str">
        <f>IF(G453&lt;&gt;"",IF(COUNTIF(BP$3:BP452,G453)&gt;0,"",G453),"")</f>
        <v/>
      </c>
      <c r="BQ453" t="str">
        <f>IF(H453&lt;&gt;"",IF(COUNTIF(BQ$3:BQ452,H453)&gt;0,"",H453),"")</f>
        <v/>
      </c>
    </row>
    <row r="454" spans="1:69" x14ac:dyDescent="0.2">
      <c r="A454" s="342" t="str">
        <f t="shared" si="131"/>
        <v/>
      </c>
      <c r="B454" s="345"/>
      <c r="C454" s="345"/>
      <c r="D454" s="345"/>
      <c r="E454" s="345"/>
      <c r="F454" s="345"/>
      <c r="G454" s="345"/>
      <c r="H454" s="345"/>
      <c r="I454" s="533"/>
      <c r="J454" s="516"/>
      <c r="K454" s="516"/>
      <c r="L454" s="531"/>
      <c r="M454" s="534"/>
      <c r="O454">
        <f t="shared" si="145"/>
        <v>452</v>
      </c>
      <c r="P454" s="375" t="str">
        <f t="shared" si="146"/>
        <v/>
      </c>
      <c r="Q454" s="375" t="str">
        <f t="shared" si="132"/>
        <v/>
      </c>
      <c r="R454" s="375" t="str">
        <f t="shared" si="133"/>
        <v/>
      </c>
      <c r="S454" s="375" t="str">
        <f t="shared" si="134"/>
        <v/>
      </c>
      <c r="T454" s="375" t="str">
        <f t="shared" si="135"/>
        <v/>
      </c>
      <c r="U454" s="375" t="str">
        <f t="shared" si="136"/>
        <v/>
      </c>
      <c r="V454" s="375" t="str">
        <f t="shared" si="137"/>
        <v/>
      </c>
      <c r="X454" t="str">
        <f>IF(AF454&lt;&gt;"",MAX(X$3:X453)+1,"")</f>
        <v/>
      </c>
      <c r="Y454" t="str">
        <f>IF(AG454&lt;&gt;"",MAX(Y$3:Y453)+1,"")</f>
        <v/>
      </c>
      <c r="Z454" t="str">
        <f>IF(AH454&lt;&gt;"",MAX(Z$3:Z453)+1,"")</f>
        <v/>
      </c>
      <c r="AA454" t="str">
        <f>IF(AI454&lt;&gt;"",MAX(AA$3:AA453)+1,"")</f>
        <v/>
      </c>
      <c r="AB454" t="str">
        <f>IF(AJ454&lt;&gt;"",MAX(AB$3:AB453)+1,"")</f>
        <v/>
      </c>
      <c r="AC454" t="str">
        <f>IF(AK454&lt;&gt;"",MAX(AC$3:AC453)+1,"")</f>
        <v/>
      </c>
      <c r="AD454" t="str">
        <f>IF(AL454&lt;&gt;"",MAX(AD$3:AD453)+1,"")</f>
        <v/>
      </c>
      <c r="AF454" t="str">
        <f>IF(B454="","",IF(COUNTIF(AF$3:$AI453,B454)=0,B454,""))</f>
        <v/>
      </c>
      <c r="AG454" t="str">
        <f>IF(C454&lt;&gt;"",IF(B454="","",IF($B454='Determinazione classe'!$D$55,IF(COUNTIF(AG$3:$AG453,$C454)=0,$C454,""),"")),"")</f>
        <v/>
      </c>
      <c r="AH454" t="str">
        <f>IF(D454&lt;&gt;"",IF(B454="","",IF(AND($B454='Determinazione classe'!$D$55,$C454='Determinazione classe'!$D$56),IF(COUNTIF(AH$3:AH453,$D454)=0,$D454,""),"")),"")</f>
        <v/>
      </c>
      <c r="AI454" t="str">
        <f>IF(E454&lt;&gt;"",IF(B454="","",IF(AND($B454='Determinazione classe'!$D$55,$C454='Determinazione classe'!$D$56,$D454='Determinazione classe'!$D$57),IF(COUNTIF(AI$3:AI453,$E454)=0,$E454,""),"")),"")</f>
        <v/>
      </c>
      <c r="AJ454" t="str">
        <f>IF(F454&lt;&gt;"",IF(B454="","",IF(AND($B454='Determinazione classe'!$D$55,$C454='Determinazione classe'!$D$56,$D454='Determinazione classe'!$D$57,$E454='Determinazione classe'!$D$58),IF(COUNTIF(AJ$3:AJ453,$F454)=0,$F454,""),"")),"")</f>
        <v/>
      </c>
      <c r="AK454" t="str">
        <f>IF(G454&lt;&gt;"",IF(B454="","",IF(AND($B454='Determinazione classe'!$D$55,$C454='Determinazione classe'!$D$56,$D454='Determinazione classe'!$D$57,$E454='Determinazione classe'!$D$58,$F454='Determinazione classe'!$D$59),IF(COUNTIF(AK$3:AK453,$G454)=0,$G454,""),"")),"")</f>
        <v/>
      </c>
      <c r="AL454" t="str">
        <f>IF(H454&lt;&gt;"",IF(B454="","",IF(AND($B454='Determinazione classe'!$D$55,$C454='Determinazione classe'!$D$56,$D454='Determinazione classe'!$D$57,$E454='Determinazione classe'!$D$58,$F454='Determinazione classe'!$D$59,$G454='Determinazione classe'!$D$60),IF(COUNTIF(AL$3:AL453,$H454)=0,$H454,""),"")),"")</f>
        <v/>
      </c>
      <c r="AR454">
        <f t="shared" si="147"/>
        <v>452</v>
      </c>
      <c r="AS454" s="375" t="str">
        <f t="shared" si="138"/>
        <v/>
      </c>
      <c r="AT454" s="375" t="str">
        <f t="shared" si="139"/>
        <v/>
      </c>
      <c r="AU454" s="375" t="str">
        <f t="shared" si="140"/>
        <v/>
      </c>
      <c r="AV454" s="375" t="str">
        <f t="shared" si="141"/>
        <v/>
      </c>
      <c r="AW454" s="375" t="str">
        <f t="shared" si="142"/>
        <v/>
      </c>
      <c r="AX454" s="375" t="str">
        <f t="shared" si="143"/>
        <v/>
      </c>
      <c r="AY454" s="375" t="str">
        <f t="shared" si="144"/>
        <v/>
      </c>
      <c r="BC454" t="str">
        <f>IF(BK454&lt;&gt;"",MAX(BC$3:BC453)+1,"")</f>
        <v/>
      </c>
      <c r="BD454" t="str">
        <f>IF(BL454&lt;&gt;"",MAX(BD$3:BD453)+1,"")</f>
        <v/>
      </c>
      <c r="BE454" t="str">
        <f>IF(BM454&lt;&gt;"",MAX(BE$3:BE453)+1,"")</f>
        <v/>
      </c>
      <c r="BF454" t="str">
        <f>IF(BN454&lt;&gt;"",MAX(BF$3:BF453)+1,"")</f>
        <v/>
      </c>
      <c r="BG454" t="str">
        <f>IF(BO454&lt;&gt;"",MAX(BG$3:BG453)+1,"")</f>
        <v/>
      </c>
      <c r="BH454" t="str">
        <f>IF(BP454&lt;&gt;"",MAX(BH$3:BH453)+1,"")</f>
        <v/>
      </c>
      <c r="BI454" t="str">
        <f>IF(BQ454&lt;&gt;"",MAX(BI$3:BI453)+1,"")</f>
        <v/>
      </c>
      <c r="BK454" t="str">
        <f>IF(B454&lt;&gt;"",IF(COUNTIF(BK$3:BK453,B454)&gt;0,"",B454),"")</f>
        <v/>
      </c>
      <c r="BL454" t="str">
        <f>IF(C454&lt;&gt;"",IF(COUNTIF(BL$3:BL453,C454)&gt;0,"",C454),"")</f>
        <v/>
      </c>
      <c r="BM454" t="str">
        <f>IF(D454&lt;&gt;"",IF(COUNTIF(BM$3:BM453,D454)&gt;0,"",D454),"")</f>
        <v/>
      </c>
      <c r="BN454" t="str">
        <f>IF(E454&lt;&gt;"",IF(COUNTIF(BN$3:BN453,E454)&gt;0,"",E454),"")</f>
        <v/>
      </c>
      <c r="BO454" t="str">
        <f>IF(F454&lt;&gt;"",IF(COUNTIF(BO$3:BO453,F454)&gt;0,"",F454),"")</f>
        <v/>
      </c>
      <c r="BP454" t="str">
        <f>IF(G454&lt;&gt;"",IF(COUNTIF(BP$3:BP453,G454)&gt;0,"",G454),"")</f>
        <v/>
      </c>
      <c r="BQ454" t="str">
        <f>IF(H454&lt;&gt;"",IF(COUNTIF(BQ$3:BQ453,H454)&gt;0,"",H454),"")</f>
        <v/>
      </c>
    </row>
    <row r="455" spans="1:69" x14ac:dyDescent="0.2">
      <c r="A455" s="342" t="str">
        <f t="shared" si="131"/>
        <v/>
      </c>
      <c r="B455" s="345"/>
      <c r="C455" s="345"/>
      <c r="D455" s="345"/>
      <c r="E455" s="345"/>
      <c r="F455" s="345"/>
      <c r="G455" s="345"/>
      <c r="H455" s="345"/>
      <c r="I455" s="533"/>
      <c r="J455" s="516"/>
      <c r="K455" s="516"/>
      <c r="L455" s="531"/>
      <c r="M455" s="534"/>
      <c r="O455">
        <f t="shared" si="145"/>
        <v>453</v>
      </c>
      <c r="P455" s="375" t="str">
        <f t="shared" si="146"/>
        <v/>
      </c>
      <c r="Q455" s="375" t="str">
        <f t="shared" si="132"/>
        <v/>
      </c>
      <c r="R455" s="375" t="str">
        <f t="shared" si="133"/>
        <v/>
      </c>
      <c r="S455" s="375" t="str">
        <f t="shared" si="134"/>
        <v/>
      </c>
      <c r="T455" s="375" t="str">
        <f t="shared" si="135"/>
        <v/>
      </c>
      <c r="U455" s="375" t="str">
        <f t="shared" si="136"/>
        <v/>
      </c>
      <c r="V455" s="375" t="str">
        <f t="shared" si="137"/>
        <v/>
      </c>
      <c r="X455" t="str">
        <f>IF(AF455&lt;&gt;"",MAX(X$3:X454)+1,"")</f>
        <v/>
      </c>
      <c r="Y455" t="str">
        <f>IF(AG455&lt;&gt;"",MAX(Y$3:Y454)+1,"")</f>
        <v/>
      </c>
      <c r="Z455" t="str">
        <f>IF(AH455&lt;&gt;"",MAX(Z$3:Z454)+1,"")</f>
        <v/>
      </c>
      <c r="AA455" t="str">
        <f>IF(AI455&lt;&gt;"",MAX(AA$3:AA454)+1,"")</f>
        <v/>
      </c>
      <c r="AB455" t="str">
        <f>IF(AJ455&lt;&gt;"",MAX(AB$3:AB454)+1,"")</f>
        <v/>
      </c>
      <c r="AC455" t="str">
        <f>IF(AK455&lt;&gt;"",MAX(AC$3:AC454)+1,"")</f>
        <v/>
      </c>
      <c r="AD455" t="str">
        <f>IF(AL455&lt;&gt;"",MAX(AD$3:AD454)+1,"")</f>
        <v/>
      </c>
      <c r="AF455" t="str">
        <f>IF(B455="","",IF(COUNTIF(AF$3:$AI454,B455)=0,B455,""))</f>
        <v/>
      </c>
      <c r="AG455" t="str">
        <f>IF(C455&lt;&gt;"",IF(B455="","",IF($B455='Determinazione classe'!$D$55,IF(COUNTIF(AG$3:$AG454,$C455)=0,$C455,""),"")),"")</f>
        <v/>
      </c>
      <c r="AH455" t="str">
        <f>IF(D455&lt;&gt;"",IF(B455="","",IF(AND($B455='Determinazione classe'!$D$55,$C455='Determinazione classe'!$D$56),IF(COUNTIF(AH$3:AH454,$D455)=0,$D455,""),"")),"")</f>
        <v/>
      </c>
      <c r="AI455" t="str">
        <f>IF(E455&lt;&gt;"",IF(B455="","",IF(AND($B455='Determinazione classe'!$D$55,$C455='Determinazione classe'!$D$56,$D455='Determinazione classe'!$D$57),IF(COUNTIF(AI$3:AI454,$E455)=0,$E455,""),"")),"")</f>
        <v/>
      </c>
      <c r="AJ455" t="str">
        <f>IF(F455&lt;&gt;"",IF(B455="","",IF(AND($B455='Determinazione classe'!$D$55,$C455='Determinazione classe'!$D$56,$D455='Determinazione classe'!$D$57,$E455='Determinazione classe'!$D$58),IF(COUNTIF(AJ$3:AJ454,$F455)=0,$F455,""),"")),"")</f>
        <v/>
      </c>
      <c r="AK455" t="str">
        <f>IF(G455&lt;&gt;"",IF(B455="","",IF(AND($B455='Determinazione classe'!$D$55,$C455='Determinazione classe'!$D$56,$D455='Determinazione classe'!$D$57,$E455='Determinazione classe'!$D$58,$F455='Determinazione classe'!$D$59),IF(COUNTIF(AK$3:AK454,$G455)=0,$G455,""),"")),"")</f>
        <v/>
      </c>
      <c r="AL455" t="str">
        <f>IF(H455&lt;&gt;"",IF(B455="","",IF(AND($B455='Determinazione classe'!$D$55,$C455='Determinazione classe'!$D$56,$D455='Determinazione classe'!$D$57,$E455='Determinazione classe'!$D$58,$F455='Determinazione classe'!$D$59,$G455='Determinazione classe'!$D$60),IF(COUNTIF(AL$3:AL454,$H455)=0,$H455,""),"")),"")</f>
        <v/>
      </c>
      <c r="AR455">
        <f t="shared" si="147"/>
        <v>453</v>
      </c>
      <c r="AS455" s="375" t="str">
        <f t="shared" si="138"/>
        <v/>
      </c>
      <c r="AT455" s="375" t="str">
        <f t="shared" si="139"/>
        <v/>
      </c>
      <c r="AU455" s="375" t="str">
        <f t="shared" si="140"/>
        <v/>
      </c>
      <c r="AV455" s="375" t="str">
        <f t="shared" si="141"/>
        <v/>
      </c>
      <c r="AW455" s="375" t="str">
        <f t="shared" si="142"/>
        <v/>
      </c>
      <c r="AX455" s="375" t="str">
        <f t="shared" si="143"/>
        <v/>
      </c>
      <c r="AY455" s="375" t="str">
        <f t="shared" si="144"/>
        <v/>
      </c>
      <c r="BC455" t="str">
        <f>IF(BK455&lt;&gt;"",MAX(BC$3:BC454)+1,"")</f>
        <v/>
      </c>
      <c r="BD455" t="str">
        <f>IF(BL455&lt;&gt;"",MAX(BD$3:BD454)+1,"")</f>
        <v/>
      </c>
      <c r="BE455" t="str">
        <f>IF(BM455&lt;&gt;"",MAX(BE$3:BE454)+1,"")</f>
        <v/>
      </c>
      <c r="BF455" t="str">
        <f>IF(BN455&lt;&gt;"",MAX(BF$3:BF454)+1,"")</f>
        <v/>
      </c>
      <c r="BG455" t="str">
        <f>IF(BO455&lt;&gt;"",MAX(BG$3:BG454)+1,"")</f>
        <v/>
      </c>
      <c r="BH455" t="str">
        <f>IF(BP455&lt;&gt;"",MAX(BH$3:BH454)+1,"")</f>
        <v/>
      </c>
      <c r="BI455" t="str">
        <f>IF(BQ455&lt;&gt;"",MAX(BI$3:BI454)+1,"")</f>
        <v/>
      </c>
      <c r="BK455" t="str">
        <f>IF(B455&lt;&gt;"",IF(COUNTIF(BK$3:BK454,B455)&gt;0,"",B455),"")</f>
        <v/>
      </c>
      <c r="BL455" t="str">
        <f>IF(C455&lt;&gt;"",IF(COUNTIF(BL$3:BL454,C455)&gt;0,"",C455),"")</f>
        <v/>
      </c>
      <c r="BM455" t="str">
        <f>IF(D455&lt;&gt;"",IF(COUNTIF(BM$3:BM454,D455)&gt;0,"",D455),"")</f>
        <v/>
      </c>
      <c r="BN455" t="str">
        <f>IF(E455&lt;&gt;"",IF(COUNTIF(BN$3:BN454,E455)&gt;0,"",E455),"")</f>
        <v/>
      </c>
      <c r="BO455" t="str">
        <f>IF(F455&lt;&gt;"",IF(COUNTIF(BO$3:BO454,F455)&gt;0,"",F455),"")</f>
        <v/>
      </c>
      <c r="BP455" t="str">
        <f>IF(G455&lt;&gt;"",IF(COUNTIF(BP$3:BP454,G455)&gt;0,"",G455),"")</f>
        <v/>
      </c>
      <c r="BQ455" t="str">
        <f>IF(H455&lt;&gt;"",IF(COUNTIF(BQ$3:BQ454,H455)&gt;0,"",H455),"")</f>
        <v/>
      </c>
    </row>
    <row r="456" spans="1:69" x14ac:dyDescent="0.2">
      <c r="A456" s="342" t="str">
        <f t="shared" si="131"/>
        <v/>
      </c>
      <c r="B456" s="345"/>
      <c r="C456" s="345"/>
      <c r="D456" s="345"/>
      <c r="E456" s="345"/>
      <c r="F456" s="345"/>
      <c r="G456" s="345"/>
      <c r="H456" s="345"/>
      <c r="I456" s="533"/>
      <c r="J456" s="516"/>
      <c r="K456" s="516"/>
      <c r="L456" s="531"/>
      <c r="M456" s="534"/>
      <c r="O456">
        <f t="shared" si="145"/>
        <v>454</v>
      </c>
      <c r="P456" s="375" t="str">
        <f t="shared" si="146"/>
        <v/>
      </c>
      <c r="Q456" s="375" t="str">
        <f t="shared" si="132"/>
        <v/>
      </c>
      <c r="R456" s="375" t="str">
        <f t="shared" si="133"/>
        <v/>
      </c>
      <c r="S456" s="375" t="str">
        <f t="shared" si="134"/>
        <v/>
      </c>
      <c r="T456" s="375" t="str">
        <f t="shared" si="135"/>
        <v/>
      </c>
      <c r="U456" s="375" t="str">
        <f t="shared" si="136"/>
        <v/>
      </c>
      <c r="V456" s="375" t="str">
        <f t="shared" si="137"/>
        <v/>
      </c>
      <c r="X456" t="str">
        <f>IF(AF456&lt;&gt;"",MAX(X$3:X455)+1,"")</f>
        <v/>
      </c>
      <c r="Y456" t="str">
        <f>IF(AG456&lt;&gt;"",MAX(Y$3:Y455)+1,"")</f>
        <v/>
      </c>
      <c r="Z456" t="str">
        <f>IF(AH456&lt;&gt;"",MAX(Z$3:Z455)+1,"")</f>
        <v/>
      </c>
      <c r="AA456" t="str">
        <f>IF(AI456&lt;&gt;"",MAX(AA$3:AA455)+1,"")</f>
        <v/>
      </c>
      <c r="AB456" t="str">
        <f>IF(AJ456&lt;&gt;"",MAX(AB$3:AB455)+1,"")</f>
        <v/>
      </c>
      <c r="AC456" t="str">
        <f>IF(AK456&lt;&gt;"",MAX(AC$3:AC455)+1,"")</f>
        <v/>
      </c>
      <c r="AD456" t="str">
        <f>IF(AL456&lt;&gt;"",MAX(AD$3:AD455)+1,"")</f>
        <v/>
      </c>
      <c r="AF456" t="str">
        <f>IF(B456="","",IF(COUNTIF(AF$3:$AI455,B456)=0,B456,""))</f>
        <v/>
      </c>
      <c r="AG456" t="str">
        <f>IF(C456&lt;&gt;"",IF(B456="","",IF($B456='Determinazione classe'!$D$55,IF(COUNTIF(AG$3:$AG455,$C456)=0,$C456,""),"")),"")</f>
        <v/>
      </c>
      <c r="AH456" t="str">
        <f>IF(D456&lt;&gt;"",IF(B456="","",IF(AND($B456='Determinazione classe'!$D$55,$C456='Determinazione classe'!$D$56),IF(COUNTIF(AH$3:AH455,$D456)=0,$D456,""),"")),"")</f>
        <v/>
      </c>
      <c r="AI456" t="str">
        <f>IF(E456&lt;&gt;"",IF(B456="","",IF(AND($B456='Determinazione classe'!$D$55,$C456='Determinazione classe'!$D$56,$D456='Determinazione classe'!$D$57),IF(COUNTIF(AI$3:AI455,$E456)=0,$E456,""),"")),"")</f>
        <v/>
      </c>
      <c r="AJ456" t="str">
        <f>IF(F456&lt;&gt;"",IF(B456="","",IF(AND($B456='Determinazione classe'!$D$55,$C456='Determinazione classe'!$D$56,$D456='Determinazione classe'!$D$57,$E456='Determinazione classe'!$D$58),IF(COUNTIF(AJ$3:AJ455,$F456)=0,$F456,""),"")),"")</f>
        <v/>
      </c>
      <c r="AK456" t="str">
        <f>IF(G456&lt;&gt;"",IF(B456="","",IF(AND($B456='Determinazione classe'!$D$55,$C456='Determinazione classe'!$D$56,$D456='Determinazione classe'!$D$57,$E456='Determinazione classe'!$D$58,$F456='Determinazione classe'!$D$59),IF(COUNTIF(AK$3:AK455,$G456)=0,$G456,""),"")),"")</f>
        <v/>
      </c>
      <c r="AL456" t="str">
        <f>IF(H456&lt;&gt;"",IF(B456="","",IF(AND($B456='Determinazione classe'!$D$55,$C456='Determinazione classe'!$D$56,$D456='Determinazione classe'!$D$57,$E456='Determinazione classe'!$D$58,$F456='Determinazione classe'!$D$59,$G456='Determinazione classe'!$D$60),IF(COUNTIF(AL$3:AL455,$H456)=0,$H456,""),"")),"")</f>
        <v/>
      </c>
      <c r="AR456">
        <f t="shared" si="147"/>
        <v>454</v>
      </c>
      <c r="AS456" s="375" t="str">
        <f t="shared" si="138"/>
        <v/>
      </c>
      <c r="AT456" s="375" t="str">
        <f t="shared" si="139"/>
        <v/>
      </c>
      <c r="AU456" s="375" t="str">
        <f t="shared" si="140"/>
        <v/>
      </c>
      <c r="AV456" s="375" t="str">
        <f t="shared" si="141"/>
        <v/>
      </c>
      <c r="AW456" s="375" t="str">
        <f t="shared" si="142"/>
        <v/>
      </c>
      <c r="AX456" s="375" t="str">
        <f t="shared" si="143"/>
        <v/>
      </c>
      <c r="AY456" s="375" t="str">
        <f t="shared" si="144"/>
        <v/>
      </c>
      <c r="BC456" t="str">
        <f>IF(BK456&lt;&gt;"",MAX(BC$3:BC455)+1,"")</f>
        <v/>
      </c>
      <c r="BD456" t="str">
        <f>IF(BL456&lt;&gt;"",MAX(BD$3:BD455)+1,"")</f>
        <v/>
      </c>
      <c r="BE456" t="str">
        <f>IF(BM456&lt;&gt;"",MAX(BE$3:BE455)+1,"")</f>
        <v/>
      </c>
      <c r="BF456" t="str">
        <f>IF(BN456&lt;&gt;"",MAX(BF$3:BF455)+1,"")</f>
        <v/>
      </c>
      <c r="BG456" t="str">
        <f>IF(BO456&lt;&gt;"",MAX(BG$3:BG455)+1,"")</f>
        <v/>
      </c>
      <c r="BH456" t="str">
        <f>IF(BP456&lt;&gt;"",MAX(BH$3:BH455)+1,"")</f>
        <v/>
      </c>
      <c r="BI456" t="str">
        <f>IF(BQ456&lt;&gt;"",MAX(BI$3:BI455)+1,"")</f>
        <v/>
      </c>
      <c r="BK456" t="str">
        <f>IF(B456&lt;&gt;"",IF(COUNTIF(BK$3:BK455,B456)&gt;0,"",B456),"")</f>
        <v/>
      </c>
      <c r="BL456" t="str">
        <f>IF(C456&lt;&gt;"",IF(COUNTIF(BL$3:BL455,C456)&gt;0,"",C456),"")</f>
        <v/>
      </c>
      <c r="BM456" t="str">
        <f>IF(D456&lt;&gt;"",IF(COUNTIF(BM$3:BM455,D456)&gt;0,"",D456),"")</f>
        <v/>
      </c>
      <c r="BN456" t="str">
        <f>IF(E456&lt;&gt;"",IF(COUNTIF(BN$3:BN455,E456)&gt;0,"",E456),"")</f>
        <v/>
      </c>
      <c r="BO456" t="str">
        <f>IF(F456&lt;&gt;"",IF(COUNTIF(BO$3:BO455,F456)&gt;0,"",F456),"")</f>
        <v/>
      </c>
      <c r="BP456" t="str">
        <f>IF(G456&lt;&gt;"",IF(COUNTIF(BP$3:BP455,G456)&gt;0,"",G456),"")</f>
        <v/>
      </c>
      <c r="BQ456" t="str">
        <f>IF(H456&lt;&gt;"",IF(COUNTIF(BQ$3:BQ455,H456)&gt;0,"",H456),"")</f>
        <v/>
      </c>
    </row>
    <row r="457" spans="1:69" x14ac:dyDescent="0.2">
      <c r="A457" s="342" t="str">
        <f t="shared" si="131"/>
        <v/>
      </c>
      <c r="B457" s="345"/>
      <c r="C457" s="345"/>
      <c r="D457" s="345"/>
      <c r="E457" s="345"/>
      <c r="F457" s="345"/>
      <c r="G457" s="345"/>
      <c r="H457" s="345"/>
      <c r="I457" s="533"/>
      <c r="J457" s="516"/>
      <c r="K457" s="516"/>
      <c r="L457" s="531"/>
      <c r="M457" s="534"/>
      <c r="O457">
        <f t="shared" si="145"/>
        <v>455</v>
      </c>
      <c r="P457" s="375" t="str">
        <f t="shared" si="146"/>
        <v/>
      </c>
      <c r="Q457" s="375" t="str">
        <f t="shared" si="132"/>
        <v/>
      </c>
      <c r="R457" s="375" t="str">
        <f t="shared" si="133"/>
        <v/>
      </c>
      <c r="S457" s="375" t="str">
        <f t="shared" si="134"/>
        <v/>
      </c>
      <c r="T457" s="375" t="str">
        <f t="shared" si="135"/>
        <v/>
      </c>
      <c r="U457" s="375" t="str">
        <f t="shared" si="136"/>
        <v/>
      </c>
      <c r="V457" s="375" t="str">
        <f t="shared" si="137"/>
        <v/>
      </c>
      <c r="X457" t="str">
        <f>IF(AF457&lt;&gt;"",MAX(X$3:X456)+1,"")</f>
        <v/>
      </c>
      <c r="Y457" t="str">
        <f>IF(AG457&lt;&gt;"",MAX(Y$3:Y456)+1,"")</f>
        <v/>
      </c>
      <c r="Z457" t="str">
        <f>IF(AH457&lt;&gt;"",MAX(Z$3:Z456)+1,"")</f>
        <v/>
      </c>
      <c r="AA457" t="str">
        <f>IF(AI457&lt;&gt;"",MAX(AA$3:AA456)+1,"")</f>
        <v/>
      </c>
      <c r="AB457" t="str">
        <f>IF(AJ457&lt;&gt;"",MAX(AB$3:AB456)+1,"")</f>
        <v/>
      </c>
      <c r="AC457" t="str">
        <f>IF(AK457&lt;&gt;"",MAX(AC$3:AC456)+1,"")</f>
        <v/>
      </c>
      <c r="AD457" t="str">
        <f>IF(AL457&lt;&gt;"",MAX(AD$3:AD456)+1,"")</f>
        <v/>
      </c>
      <c r="AF457" t="str">
        <f>IF(B457="","",IF(COUNTIF(AF$3:$AI456,B457)=0,B457,""))</f>
        <v/>
      </c>
      <c r="AG457" t="str">
        <f>IF(C457&lt;&gt;"",IF(B457="","",IF($B457='Determinazione classe'!$D$55,IF(COUNTIF(AG$3:$AG456,$C457)=0,$C457,""),"")),"")</f>
        <v/>
      </c>
      <c r="AH457" t="str">
        <f>IF(D457&lt;&gt;"",IF(B457="","",IF(AND($B457='Determinazione classe'!$D$55,$C457='Determinazione classe'!$D$56),IF(COUNTIF(AH$3:AH456,$D457)=0,$D457,""),"")),"")</f>
        <v/>
      </c>
      <c r="AI457" t="str">
        <f>IF(E457&lt;&gt;"",IF(B457="","",IF(AND($B457='Determinazione classe'!$D$55,$C457='Determinazione classe'!$D$56,$D457='Determinazione classe'!$D$57),IF(COUNTIF(AI$3:AI456,$E457)=0,$E457,""),"")),"")</f>
        <v/>
      </c>
      <c r="AJ457" t="str">
        <f>IF(F457&lt;&gt;"",IF(B457="","",IF(AND($B457='Determinazione classe'!$D$55,$C457='Determinazione classe'!$D$56,$D457='Determinazione classe'!$D$57,$E457='Determinazione classe'!$D$58),IF(COUNTIF(AJ$3:AJ456,$F457)=0,$F457,""),"")),"")</f>
        <v/>
      </c>
      <c r="AK457" t="str">
        <f>IF(G457&lt;&gt;"",IF(B457="","",IF(AND($B457='Determinazione classe'!$D$55,$C457='Determinazione classe'!$D$56,$D457='Determinazione classe'!$D$57,$E457='Determinazione classe'!$D$58,$F457='Determinazione classe'!$D$59),IF(COUNTIF(AK$3:AK456,$G457)=0,$G457,""),"")),"")</f>
        <v/>
      </c>
      <c r="AL457" t="str">
        <f>IF(H457&lt;&gt;"",IF(B457="","",IF(AND($B457='Determinazione classe'!$D$55,$C457='Determinazione classe'!$D$56,$D457='Determinazione classe'!$D$57,$E457='Determinazione classe'!$D$58,$F457='Determinazione classe'!$D$59,$G457='Determinazione classe'!$D$60),IF(COUNTIF(AL$3:AL456,$H457)=0,$H457,""),"")),"")</f>
        <v/>
      </c>
      <c r="AR457">
        <f t="shared" si="147"/>
        <v>455</v>
      </c>
      <c r="AS457" s="375" t="str">
        <f t="shared" si="138"/>
        <v/>
      </c>
      <c r="AT457" s="375" t="str">
        <f t="shared" si="139"/>
        <v/>
      </c>
      <c r="AU457" s="375" t="str">
        <f t="shared" si="140"/>
        <v/>
      </c>
      <c r="AV457" s="375" t="str">
        <f t="shared" si="141"/>
        <v/>
      </c>
      <c r="AW457" s="375" t="str">
        <f t="shared" si="142"/>
        <v/>
      </c>
      <c r="AX457" s="375" t="str">
        <f t="shared" si="143"/>
        <v/>
      </c>
      <c r="AY457" s="375" t="str">
        <f t="shared" si="144"/>
        <v/>
      </c>
      <c r="BC457" t="str">
        <f>IF(BK457&lt;&gt;"",MAX(BC$3:BC456)+1,"")</f>
        <v/>
      </c>
      <c r="BD457" t="str">
        <f>IF(BL457&lt;&gt;"",MAX(BD$3:BD456)+1,"")</f>
        <v/>
      </c>
      <c r="BE457" t="str">
        <f>IF(BM457&lt;&gt;"",MAX(BE$3:BE456)+1,"")</f>
        <v/>
      </c>
      <c r="BF457" t="str">
        <f>IF(BN457&lt;&gt;"",MAX(BF$3:BF456)+1,"")</f>
        <v/>
      </c>
      <c r="BG457" t="str">
        <f>IF(BO457&lt;&gt;"",MAX(BG$3:BG456)+1,"")</f>
        <v/>
      </c>
      <c r="BH457" t="str">
        <f>IF(BP457&lt;&gt;"",MAX(BH$3:BH456)+1,"")</f>
        <v/>
      </c>
      <c r="BI457" t="str">
        <f>IF(BQ457&lt;&gt;"",MAX(BI$3:BI456)+1,"")</f>
        <v/>
      </c>
      <c r="BK457" t="str">
        <f>IF(B457&lt;&gt;"",IF(COUNTIF(BK$3:BK456,B457)&gt;0,"",B457),"")</f>
        <v/>
      </c>
      <c r="BL457" t="str">
        <f>IF(C457&lt;&gt;"",IF(COUNTIF(BL$3:BL456,C457)&gt;0,"",C457),"")</f>
        <v/>
      </c>
      <c r="BM457" t="str">
        <f>IF(D457&lt;&gt;"",IF(COUNTIF(BM$3:BM456,D457)&gt;0,"",D457),"")</f>
        <v/>
      </c>
      <c r="BN457" t="str">
        <f>IF(E457&lt;&gt;"",IF(COUNTIF(BN$3:BN456,E457)&gt;0,"",E457),"")</f>
        <v/>
      </c>
      <c r="BO457" t="str">
        <f>IF(F457&lt;&gt;"",IF(COUNTIF(BO$3:BO456,F457)&gt;0,"",F457),"")</f>
        <v/>
      </c>
      <c r="BP457" t="str">
        <f>IF(G457&lt;&gt;"",IF(COUNTIF(BP$3:BP456,G457)&gt;0,"",G457),"")</f>
        <v/>
      </c>
      <c r="BQ457" t="str">
        <f>IF(H457&lt;&gt;"",IF(COUNTIF(BQ$3:BQ456,H457)&gt;0,"",H457),"")</f>
        <v/>
      </c>
    </row>
    <row r="458" spans="1:69" x14ac:dyDescent="0.2">
      <c r="A458" s="342" t="str">
        <f t="shared" si="131"/>
        <v/>
      </c>
      <c r="B458" s="345"/>
      <c r="C458" s="345"/>
      <c r="D458" s="345"/>
      <c r="E458" s="345"/>
      <c r="F458" s="345"/>
      <c r="G458" s="345"/>
      <c r="H458" s="345"/>
      <c r="I458" s="533"/>
      <c r="J458" s="516"/>
      <c r="K458" s="516"/>
      <c r="L458" s="531"/>
      <c r="M458" s="534"/>
      <c r="O458">
        <f t="shared" si="145"/>
        <v>456</v>
      </c>
      <c r="P458" s="375" t="str">
        <f t="shared" si="146"/>
        <v/>
      </c>
      <c r="Q458" s="375" t="str">
        <f t="shared" si="132"/>
        <v/>
      </c>
      <c r="R458" s="375" t="str">
        <f t="shared" si="133"/>
        <v/>
      </c>
      <c r="S458" s="375" t="str">
        <f t="shared" si="134"/>
        <v/>
      </c>
      <c r="T458" s="375" t="str">
        <f t="shared" si="135"/>
        <v/>
      </c>
      <c r="U458" s="375" t="str">
        <f t="shared" si="136"/>
        <v/>
      </c>
      <c r="V458" s="375" t="str">
        <f t="shared" si="137"/>
        <v/>
      </c>
      <c r="X458" t="str">
        <f>IF(AF458&lt;&gt;"",MAX(X$3:X457)+1,"")</f>
        <v/>
      </c>
      <c r="Y458" t="str">
        <f>IF(AG458&lt;&gt;"",MAX(Y$3:Y457)+1,"")</f>
        <v/>
      </c>
      <c r="Z458" t="str">
        <f>IF(AH458&lt;&gt;"",MAX(Z$3:Z457)+1,"")</f>
        <v/>
      </c>
      <c r="AA458" t="str">
        <f>IF(AI458&lt;&gt;"",MAX(AA$3:AA457)+1,"")</f>
        <v/>
      </c>
      <c r="AB458" t="str">
        <f>IF(AJ458&lt;&gt;"",MAX(AB$3:AB457)+1,"")</f>
        <v/>
      </c>
      <c r="AC458" t="str">
        <f>IF(AK458&lt;&gt;"",MAX(AC$3:AC457)+1,"")</f>
        <v/>
      </c>
      <c r="AD458" t="str">
        <f>IF(AL458&lt;&gt;"",MAX(AD$3:AD457)+1,"")</f>
        <v/>
      </c>
      <c r="AF458" t="str">
        <f>IF(B458="","",IF(COUNTIF(AF$3:$AI457,B458)=0,B458,""))</f>
        <v/>
      </c>
      <c r="AG458" t="str">
        <f>IF(C458&lt;&gt;"",IF(B458="","",IF($B458='Determinazione classe'!$D$55,IF(COUNTIF(AG$3:$AG457,$C458)=0,$C458,""),"")),"")</f>
        <v/>
      </c>
      <c r="AH458" t="str">
        <f>IF(D458&lt;&gt;"",IF(B458="","",IF(AND($B458='Determinazione classe'!$D$55,$C458='Determinazione classe'!$D$56),IF(COUNTIF(AH$3:AH457,$D458)=0,$D458,""),"")),"")</f>
        <v/>
      </c>
      <c r="AI458" t="str">
        <f>IF(E458&lt;&gt;"",IF(B458="","",IF(AND($B458='Determinazione classe'!$D$55,$C458='Determinazione classe'!$D$56,$D458='Determinazione classe'!$D$57),IF(COUNTIF(AI$3:AI457,$E458)=0,$E458,""),"")),"")</f>
        <v/>
      </c>
      <c r="AJ458" t="str">
        <f>IF(F458&lt;&gt;"",IF(B458="","",IF(AND($B458='Determinazione classe'!$D$55,$C458='Determinazione classe'!$D$56,$D458='Determinazione classe'!$D$57,$E458='Determinazione classe'!$D$58),IF(COUNTIF(AJ$3:AJ457,$F458)=0,$F458,""),"")),"")</f>
        <v/>
      </c>
      <c r="AK458" t="str">
        <f>IF(G458&lt;&gt;"",IF(B458="","",IF(AND($B458='Determinazione classe'!$D$55,$C458='Determinazione classe'!$D$56,$D458='Determinazione classe'!$D$57,$E458='Determinazione classe'!$D$58,$F458='Determinazione classe'!$D$59),IF(COUNTIF(AK$3:AK457,$G458)=0,$G458,""),"")),"")</f>
        <v/>
      </c>
      <c r="AL458" t="str">
        <f>IF(H458&lt;&gt;"",IF(B458="","",IF(AND($B458='Determinazione classe'!$D$55,$C458='Determinazione classe'!$D$56,$D458='Determinazione classe'!$D$57,$E458='Determinazione classe'!$D$58,$F458='Determinazione classe'!$D$59,$G458='Determinazione classe'!$D$60),IF(COUNTIF(AL$3:AL457,$H458)=0,$H458,""),"")),"")</f>
        <v/>
      </c>
      <c r="AR458">
        <f t="shared" si="147"/>
        <v>456</v>
      </c>
      <c r="AS458" s="375" t="str">
        <f t="shared" si="138"/>
        <v/>
      </c>
      <c r="AT458" s="375" t="str">
        <f t="shared" si="139"/>
        <v/>
      </c>
      <c r="AU458" s="375" t="str">
        <f t="shared" si="140"/>
        <v/>
      </c>
      <c r="AV458" s="375" t="str">
        <f t="shared" si="141"/>
        <v/>
      </c>
      <c r="AW458" s="375" t="str">
        <f t="shared" si="142"/>
        <v/>
      </c>
      <c r="AX458" s="375" t="str">
        <f t="shared" si="143"/>
        <v/>
      </c>
      <c r="AY458" s="375" t="str">
        <f t="shared" si="144"/>
        <v/>
      </c>
      <c r="BC458" t="str">
        <f>IF(BK458&lt;&gt;"",MAX(BC$3:BC457)+1,"")</f>
        <v/>
      </c>
      <c r="BD458" t="str">
        <f>IF(BL458&lt;&gt;"",MAX(BD$3:BD457)+1,"")</f>
        <v/>
      </c>
      <c r="BE458" t="str">
        <f>IF(BM458&lt;&gt;"",MAX(BE$3:BE457)+1,"")</f>
        <v/>
      </c>
      <c r="BF458" t="str">
        <f>IF(BN458&lt;&gt;"",MAX(BF$3:BF457)+1,"")</f>
        <v/>
      </c>
      <c r="BG458" t="str">
        <f>IF(BO458&lt;&gt;"",MAX(BG$3:BG457)+1,"")</f>
        <v/>
      </c>
      <c r="BH458" t="str">
        <f>IF(BP458&lt;&gt;"",MAX(BH$3:BH457)+1,"")</f>
        <v/>
      </c>
      <c r="BI458" t="str">
        <f>IF(BQ458&lt;&gt;"",MAX(BI$3:BI457)+1,"")</f>
        <v/>
      </c>
      <c r="BK458" t="str">
        <f>IF(B458&lt;&gt;"",IF(COUNTIF(BK$3:BK457,B458)&gt;0,"",B458),"")</f>
        <v/>
      </c>
      <c r="BL458" t="str">
        <f>IF(C458&lt;&gt;"",IF(COUNTIF(BL$3:BL457,C458)&gt;0,"",C458),"")</f>
        <v/>
      </c>
      <c r="BM458" t="str">
        <f>IF(D458&lt;&gt;"",IF(COUNTIF(BM$3:BM457,D458)&gt;0,"",D458),"")</f>
        <v/>
      </c>
      <c r="BN458" t="str">
        <f>IF(E458&lt;&gt;"",IF(COUNTIF(BN$3:BN457,E458)&gt;0,"",E458),"")</f>
        <v/>
      </c>
      <c r="BO458" t="str">
        <f>IF(F458&lt;&gt;"",IF(COUNTIF(BO$3:BO457,F458)&gt;0,"",F458),"")</f>
        <v/>
      </c>
      <c r="BP458" t="str">
        <f>IF(G458&lt;&gt;"",IF(COUNTIF(BP$3:BP457,G458)&gt;0,"",G458),"")</f>
        <v/>
      </c>
      <c r="BQ458" t="str">
        <f>IF(H458&lt;&gt;"",IF(COUNTIF(BQ$3:BQ457,H458)&gt;0,"",H458),"")</f>
        <v/>
      </c>
    </row>
    <row r="459" spans="1:69" x14ac:dyDescent="0.2">
      <c r="A459" s="342" t="str">
        <f t="shared" si="131"/>
        <v/>
      </c>
      <c r="B459" s="345"/>
      <c r="C459" s="345"/>
      <c r="D459" s="345"/>
      <c r="E459" s="345"/>
      <c r="F459" s="345"/>
      <c r="G459" s="345"/>
      <c r="H459" s="345"/>
      <c r="I459" s="533"/>
      <c r="J459" s="516"/>
      <c r="K459" s="516"/>
      <c r="L459" s="531"/>
      <c r="M459" s="534"/>
      <c r="O459">
        <f t="shared" si="145"/>
        <v>457</v>
      </c>
      <c r="P459" s="375" t="str">
        <f t="shared" si="146"/>
        <v/>
      </c>
      <c r="Q459" s="375" t="str">
        <f t="shared" si="132"/>
        <v/>
      </c>
      <c r="R459" s="375" t="str">
        <f t="shared" si="133"/>
        <v/>
      </c>
      <c r="S459" s="375" t="str">
        <f t="shared" si="134"/>
        <v/>
      </c>
      <c r="T459" s="375" t="str">
        <f t="shared" si="135"/>
        <v/>
      </c>
      <c r="U459" s="375" t="str">
        <f t="shared" si="136"/>
        <v/>
      </c>
      <c r="V459" s="375" t="str">
        <f t="shared" si="137"/>
        <v/>
      </c>
      <c r="X459" t="str">
        <f>IF(AF459&lt;&gt;"",MAX(X$3:X458)+1,"")</f>
        <v/>
      </c>
      <c r="Y459" t="str">
        <f>IF(AG459&lt;&gt;"",MAX(Y$3:Y458)+1,"")</f>
        <v/>
      </c>
      <c r="Z459" t="str">
        <f>IF(AH459&lt;&gt;"",MAX(Z$3:Z458)+1,"")</f>
        <v/>
      </c>
      <c r="AA459" t="str">
        <f>IF(AI459&lt;&gt;"",MAX(AA$3:AA458)+1,"")</f>
        <v/>
      </c>
      <c r="AB459" t="str">
        <f>IF(AJ459&lt;&gt;"",MAX(AB$3:AB458)+1,"")</f>
        <v/>
      </c>
      <c r="AC459" t="str">
        <f>IF(AK459&lt;&gt;"",MAX(AC$3:AC458)+1,"")</f>
        <v/>
      </c>
      <c r="AD459" t="str">
        <f>IF(AL459&lt;&gt;"",MAX(AD$3:AD458)+1,"")</f>
        <v/>
      </c>
      <c r="AF459" t="str">
        <f>IF(B459="","",IF(COUNTIF(AF$3:$AI458,B459)=0,B459,""))</f>
        <v/>
      </c>
      <c r="AG459" t="str">
        <f>IF(C459&lt;&gt;"",IF(B459="","",IF($B459='Determinazione classe'!$D$55,IF(COUNTIF(AG$3:$AG458,$C459)=0,$C459,""),"")),"")</f>
        <v/>
      </c>
      <c r="AH459" t="str">
        <f>IF(D459&lt;&gt;"",IF(B459="","",IF(AND($B459='Determinazione classe'!$D$55,$C459='Determinazione classe'!$D$56),IF(COUNTIF(AH$3:AH458,$D459)=0,$D459,""),"")),"")</f>
        <v/>
      </c>
      <c r="AI459" t="str">
        <f>IF(E459&lt;&gt;"",IF(B459="","",IF(AND($B459='Determinazione classe'!$D$55,$C459='Determinazione classe'!$D$56,$D459='Determinazione classe'!$D$57),IF(COUNTIF(AI$3:AI458,$E459)=0,$E459,""),"")),"")</f>
        <v/>
      </c>
      <c r="AJ459" t="str">
        <f>IF(F459&lt;&gt;"",IF(B459="","",IF(AND($B459='Determinazione classe'!$D$55,$C459='Determinazione classe'!$D$56,$D459='Determinazione classe'!$D$57,$E459='Determinazione classe'!$D$58),IF(COUNTIF(AJ$3:AJ458,$F459)=0,$F459,""),"")),"")</f>
        <v/>
      </c>
      <c r="AK459" t="str">
        <f>IF(G459&lt;&gt;"",IF(B459="","",IF(AND($B459='Determinazione classe'!$D$55,$C459='Determinazione classe'!$D$56,$D459='Determinazione classe'!$D$57,$E459='Determinazione classe'!$D$58,$F459='Determinazione classe'!$D$59),IF(COUNTIF(AK$3:AK458,$G459)=0,$G459,""),"")),"")</f>
        <v/>
      </c>
      <c r="AL459" t="str">
        <f>IF(H459&lt;&gt;"",IF(B459="","",IF(AND($B459='Determinazione classe'!$D$55,$C459='Determinazione classe'!$D$56,$D459='Determinazione classe'!$D$57,$E459='Determinazione classe'!$D$58,$F459='Determinazione classe'!$D$59,$G459='Determinazione classe'!$D$60),IF(COUNTIF(AL$3:AL458,$H459)=0,$H459,""),"")),"")</f>
        <v/>
      </c>
      <c r="AR459">
        <f t="shared" si="147"/>
        <v>457</v>
      </c>
      <c r="AS459" s="375" t="str">
        <f t="shared" si="138"/>
        <v/>
      </c>
      <c r="AT459" s="375" t="str">
        <f t="shared" si="139"/>
        <v/>
      </c>
      <c r="AU459" s="375" t="str">
        <f t="shared" si="140"/>
        <v/>
      </c>
      <c r="AV459" s="375" t="str">
        <f t="shared" si="141"/>
        <v/>
      </c>
      <c r="AW459" s="375" t="str">
        <f t="shared" si="142"/>
        <v/>
      </c>
      <c r="AX459" s="375" t="str">
        <f t="shared" si="143"/>
        <v/>
      </c>
      <c r="AY459" s="375" t="str">
        <f t="shared" si="144"/>
        <v/>
      </c>
      <c r="BC459" t="str">
        <f>IF(BK459&lt;&gt;"",MAX(BC$3:BC458)+1,"")</f>
        <v/>
      </c>
      <c r="BD459" t="str">
        <f>IF(BL459&lt;&gt;"",MAX(BD$3:BD458)+1,"")</f>
        <v/>
      </c>
      <c r="BE459" t="str">
        <f>IF(BM459&lt;&gt;"",MAX(BE$3:BE458)+1,"")</f>
        <v/>
      </c>
      <c r="BF459" t="str">
        <f>IF(BN459&lt;&gt;"",MAX(BF$3:BF458)+1,"")</f>
        <v/>
      </c>
      <c r="BG459" t="str">
        <f>IF(BO459&lt;&gt;"",MAX(BG$3:BG458)+1,"")</f>
        <v/>
      </c>
      <c r="BH459" t="str">
        <f>IF(BP459&lt;&gt;"",MAX(BH$3:BH458)+1,"")</f>
        <v/>
      </c>
      <c r="BI459" t="str">
        <f>IF(BQ459&lt;&gt;"",MAX(BI$3:BI458)+1,"")</f>
        <v/>
      </c>
      <c r="BK459" t="str">
        <f>IF(B459&lt;&gt;"",IF(COUNTIF(BK$3:BK458,B459)&gt;0,"",B459),"")</f>
        <v/>
      </c>
      <c r="BL459" t="str">
        <f>IF(C459&lt;&gt;"",IF(COUNTIF(BL$3:BL458,C459)&gt;0,"",C459),"")</f>
        <v/>
      </c>
      <c r="BM459" t="str">
        <f>IF(D459&lt;&gt;"",IF(COUNTIF(BM$3:BM458,D459)&gt;0,"",D459),"")</f>
        <v/>
      </c>
      <c r="BN459" t="str">
        <f>IF(E459&lt;&gt;"",IF(COUNTIF(BN$3:BN458,E459)&gt;0,"",E459),"")</f>
        <v/>
      </c>
      <c r="BO459" t="str">
        <f>IF(F459&lt;&gt;"",IF(COUNTIF(BO$3:BO458,F459)&gt;0,"",F459),"")</f>
        <v/>
      </c>
      <c r="BP459" t="str">
        <f>IF(G459&lt;&gt;"",IF(COUNTIF(BP$3:BP458,G459)&gt;0,"",G459),"")</f>
        <v/>
      </c>
      <c r="BQ459" t="str">
        <f>IF(H459&lt;&gt;"",IF(COUNTIF(BQ$3:BQ458,H459)&gt;0,"",H459),"")</f>
        <v/>
      </c>
    </row>
    <row r="460" spans="1:69" x14ac:dyDescent="0.2">
      <c r="A460" s="342" t="str">
        <f t="shared" si="131"/>
        <v/>
      </c>
      <c r="B460" s="345"/>
      <c r="C460" s="345"/>
      <c r="D460" s="345"/>
      <c r="E460" s="345"/>
      <c r="F460" s="345"/>
      <c r="G460" s="345"/>
      <c r="H460" s="345"/>
      <c r="I460" s="533"/>
      <c r="J460" s="516"/>
      <c r="K460" s="516"/>
      <c r="L460" s="531"/>
      <c r="M460" s="534"/>
      <c r="O460">
        <f t="shared" si="145"/>
        <v>458</v>
      </c>
      <c r="P460" s="375" t="str">
        <f t="shared" si="146"/>
        <v/>
      </c>
      <c r="Q460" s="375" t="str">
        <f t="shared" si="132"/>
        <v/>
      </c>
      <c r="R460" s="375" t="str">
        <f t="shared" si="133"/>
        <v/>
      </c>
      <c r="S460" s="375" t="str">
        <f t="shared" si="134"/>
        <v/>
      </c>
      <c r="T460" s="375" t="str">
        <f t="shared" si="135"/>
        <v/>
      </c>
      <c r="U460" s="375" t="str">
        <f t="shared" si="136"/>
        <v/>
      </c>
      <c r="V460" s="375" t="str">
        <f t="shared" si="137"/>
        <v/>
      </c>
      <c r="X460" t="str">
        <f>IF(AF460&lt;&gt;"",MAX(X$3:X459)+1,"")</f>
        <v/>
      </c>
      <c r="Y460" t="str">
        <f>IF(AG460&lt;&gt;"",MAX(Y$3:Y459)+1,"")</f>
        <v/>
      </c>
      <c r="Z460" t="str">
        <f>IF(AH460&lt;&gt;"",MAX(Z$3:Z459)+1,"")</f>
        <v/>
      </c>
      <c r="AA460" t="str">
        <f>IF(AI460&lt;&gt;"",MAX(AA$3:AA459)+1,"")</f>
        <v/>
      </c>
      <c r="AB460" t="str">
        <f>IF(AJ460&lt;&gt;"",MAX(AB$3:AB459)+1,"")</f>
        <v/>
      </c>
      <c r="AC460" t="str">
        <f>IF(AK460&lt;&gt;"",MAX(AC$3:AC459)+1,"")</f>
        <v/>
      </c>
      <c r="AD460" t="str">
        <f>IF(AL460&lt;&gt;"",MAX(AD$3:AD459)+1,"")</f>
        <v/>
      </c>
      <c r="AF460" t="str">
        <f>IF(B460="","",IF(COUNTIF(AF$3:$AI459,B460)=0,B460,""))</f>
        <v/>
      </c>
      <c r="AG460" t="str">
        <f>IF(C460&lt;&gt;"",IF(B460="","",IF($B460='Determinazione classe'!$D$55,IF(COUNTIF(AG$3:$AG459,$C460)=0,$C460,""),"")),"")</f>
        <v/>
      </c>
      <c r="AH460" t="str">
        <f>IF(D460&lt;&gt;"",IF(B460="","",IF(AND($B460='Determinazione classe'!$D$55,$C460='Determinazione classe'!$D$56),IF(COUNTIF(AH$3:AH459,$D460)=0,$D460,""),"")),"")</f>
        <v/>
      </c>
      <c r="AI460" t="str">
        <f>IF(E460&lt;&gt;"",IF(B460="","",IF(AND($B460='Determinazione classe'!$D$55,$C460='Determinazione classe'!$D$56,$D460='Determinazione classe'!$D$57),IF(COUNTIF(AI$3:AI459,$E460)=0,$E460,""),"")),"")</f>
        <v/>
      </c>
      <c r="AJ460" t="str">
        <f>IF(F460&lt;&gt;"",IF(B460="","",IF(AND($B460='Determinazione classe'!$D$55,$C460='Determinazione classe'!$D$56,$D460='Determinazione classe'!$D$57,$E460='Determinazione classe'!$D$58),IF(COUNTIF(AJ$3:AJ459,$F460)=0,$F460,""),"")),"")</f>
        <v/>
      </c>
      <c r="AK460" t="str">
        <f>IF(G460&lt;&gt;"",IF(B460="","",IF(AND($B460='Determinazione classe'!$D$55,$C460='Determinazione classe'!$D$56,$D460='Determinazione classe'!$D$57,$E460='Determinazione classe'!$D$58,$F460='Determinazione classe'!$D$59),IF(COUNTIF(AK$3:AK459,$G460)=0,$G460,""),"")),"")</f>
        <v/>
      </c>
      <c r="AL460" t="str">
        <f>IF(H460&lt;&gt;"",IF(B460="","",IF(AND($B460='Determinazione classe'!$D$55,$C460='Determinazione classe'!$D$56,$D460='Determinazione classe'!$D$57,$E460='Determinazione classe'!$D$58,$F460='Determinazione classe'!$D$59,$G460='Determinazione classe'!$D$60),IF(COUNTIF(AL$3:AL459,$H460)=0,$H460,""),"")),"")</f>
        <v/>
      </c>
      <c r="AR460">
        <f t="shared" si="147"/>
        <v>458</v>
      </c>
      <c r="AS460" s="375" t="str">
        <f t="shared" si="138"/>
        <v/>
      </c>
      <c r="AT460" s="375" t="str">
        <f t="shared" si="139"/>
        <v/>
      </c>
      <c r="AU460" s="375" t="str">
        <f t="shared" si="140"/>
        <v/>
      </c>
      <c r="AV460" s="375" t="str">
        <f t="shared" si="141"/>
        <v/>
      </c>
      <c r="AW460" s="375" t="str">
        <f t="shared" si="142"/>
        <v/>
      </c>
      <c r="AX460" s="375" t="str">
        <f t="shared" si="143"/>
        <v/>
      </c>
      <c r="AY460" s="375" t="str">
        <f t="shared" si="144"/>
        <v/>
      </c>
      <c r="BC460" t="str">
        <f>IF(BK460&lt;&gt;"",MAX(BC$3:BC459)+1,"")</f>
        <v/>
      </c>
      <c r="BD460" t="str">
        <f>IF(BL460&lt;&gt;"",MAX(BD$3:BD459)+1,"")</f>
        <v/>
      </c>
      <c r="BE460" t="str">
        <f>IF(BM460&lt;&gt;"",MAX(BE$3:BE459)+1,"")</f>
        <v/>
      </c>
      <c r="BF460" t="str">
        <f>IF(BN460&lt;&gt;"",MAX(BF$3:BF459)+1,"")</f>
        <v/>
      </c>
      <c r="BG460" t="str">
        <f>IF(BO460&lt;&gt;"",MAX(BG$3:BG459)+1,"")</f>
        <v/>
      </c>
      <c r="BH460" t="str">
        <f>IF(BP460&lt;&gt;"",MAX(BH$3:BH459)+1,"")</f>
        <v/>
      </c>
      <c r="BI460" t="str">
        <f>IF(BQ460&lt;&gt;"",MAX(BI$3:BI459)+1,"")</f>
        <v/>
      </c>
      <c r="BK460" t="str">
        <f>IF(B460&lt;&gt;"",IF(COUNTIF(BK$3:BK459,B460)&gt;0,"",B460),"")</f>
        <v/>
      </c>
      <c r="BL460" t="str">
        <f>IF(C460&lt;&gt;"",IF(COUNTIF(BL$3:BL459,C460)&gt;0,"",C460),"")</f>
        <v/>
      </c>
      <c r="BM460" t="str">
        <f>IF(D460&lt;&gt;"",IF(COUNTIF(BM$3:BM459,D460)&gt;0,"",D460),"")</f>
        <v/>
      </c>
      <c r="BN460" t="str">
        <f>IF(E460&lt;&gt;"",IF(COUNTIF(BN$3:BN459,E460)&gt;0,"",E460),"")</f>
        <v/>
      </c>
      <c r="BO460" t="str">
        <f>IF(F460&lt;&gt;"",IF(COUNTIF(BO$3:BO459,F460)&gt;0,"",F460),"")</f>
        <v/>
      </c>
      <c r="BP460" t="str">
        <f>IF(G460&lt;&gt;"",IF(COUNTIF(BP$3:BP459,G460)&gt;0,"",G460),"")</f>
        <v/>
      </c>
      <c r="BQ460" t="str">
        <f>IF(H460&lt;&gt;"",IF(COUNTIF(BQ$3:BQ459,H460)&gt;0,"",H460),"")</f>
        <v/>
      </c>
    </row>
    <row r="461" spans="1:69" x14ac:dyDescent="0.2">
      <c r="A461" s="342" t="str">
        <f t="shared" si="131"/>
        <v/>
      </c>
      <c r="B461" s="345"/>
      <c r="C461" s="345"/>
      <c r="D461" s="345"/>
      <c r="E461" s="345"/>
      <c r="F461" s="345"/>
      <c r="G461" s="345"/>
      <c r="H461" s="345"/>
      <c r="I461" s="533"/>
      <c r="J461" s="516"/>
      <c r="K461" s="516"/>
      <c r="L461" s="531"/>
      <c r="M461" s="534"/>
      <c r="O461">
        <f t="shared" si="145"/>
        <v>459</v>
      </c>
      <c r="P461" s="375" t="str">
        <f t="shared" si="146"/>
        <v/>
      </c>
      <c r="Q461" s="375" t="str">
        <f t="shared" si="132"/>
        <v/>
      </c>
      <c r="R461" s="375" t="str">
        <f t="shared" si="133"/>
        <v/>
      </c>
      <c r="S461" s="375" t="str">
        <f t="shared" si="134"/>
        <v/>
      </c>
      <c r="T461" s="375" t="str">
        <f t="shared" si="135"/>
        <v/>
      </c>
      <c r="U461" s="375" t="str">
        <f t="shared" si="136"/>
        <v/>
      </c>
      <c r="V461" s="375" t="str">
        <f t="shared" si="137"/>
        <v/>
      </c>
      <c r="X461" t="str">
        <f>IF(AF461&lt;&gt;"",MAX(X$3:X460)+1,"")</f>
        <v/>
      </c>
      <c r="Y461" t="str">
        <f>IF(AG461&lt;&gt;"",MAX(Y$3:Y460)+1,"")</f>
        <v/>
      </c>
      <c r="Z461" t="str">
        <f>IF(AH461&lt;&gt;"",MAX(Z$3:Z460)+1,"")</f>
        <v/>
      </c>
      <c r="AA461" t="str">
        <f>IF(AI461&lt;&gt;"",MAX(AA$3:AA460)+1,"")</f>
        <v/>
      </c>
      <c r="AB461" t="str">
        <f>IF(AJ461&lt;&gt;"",MAX(AB$3:AB460)+1,"")</f>
        <v/>
      </c>
      <c r="AC461" t="str">
        <f>IF(AK461&lt;&gt;"",MAX(AC$3:AC460)+1,"")</f>
        <v/>
      </c>
      <c r="AD461" t="str">
        <f>IF(AL461&lt;&gt;"",MAX(AD$3:AD460)+1,"")</f>
        <v/>
      </c>
      <c r="AF461" t="str">
        <f>IF(B461="","",IF(COUNTIF(AF$3:$AI460,B461)=0,B461,""))</f>
        <v/>
      </c>
      <c r="AG461" t="str">
        <f>IF(C461&lt;&gt;"",IF(B461="","",IF($B461='Determinazione classe'!$D$55,IF(COUNTIF(AG$3:$AG460,$C461)=0,$C461,""),"")),"")</f>
        <v/>
      </c>
      <c r="AH461" t="str">
        <f>IF(D461&lt;&gt;"",IF(B461="","",IF(AND($B461='Determinazione classe'!$D$55,$C461='Determinazione classe'!$D$56),IF(COUNTIF(AH$3:AH460,$D461)=0,$D461,""),"")),"")</f>
        <v/>
      </c>
      <c r="AI461" t="str">
        <f>IF(E461&lt;&gt;"",IF(B461="","",IF(AND($B461='Determinazione classe'!$D$55,$C461='Determinazione classe'!$D$56,$D461='Determinazione classe'!$D$57),IF(COUNTIF(AI$3:AI460,$E461)=0,$E461,""),"")),"")</f>
        <v/>
      </c>
      <c r="AJ461" t="str">
        <f>IF(F461&lt;&gt;"",IF(B461="","",IF(AND($B461='Determinazione classe'!$D$55,$C461='Determinazione classe'!$D$56,$D461='Determinazione classe'!$D$57,$E461='Determinazione classe'!$D$58),IF(COUNTIF(AJ$3:AJ460,$F461)=0,$F461,""),"")),"")</f>
        <v/>
      </c>
      <c r="AK461" t="str">
        <f>IF(G461&lt;&gt;"",IF(B461="","",IF(AND($B461='Determinazione classe'!$D$55,$C461='Determinazione classe'!$D$56,$D461='Determinazione classe'!$D$57,$E461='Determinazione classe'!$D$58,$F461='Determinazione classe'!$D$59),IF(COUNTIF(AK$3:AK460,$G461)=0,$G461,""),"")),"")</f>
        <v/>
      </c>
      <c r="AL461" t="str">
        <f>IF(H461&lt;&gt;"",IF(B461="","",IF(AND($B461='Determinazione classe'!$D$55,$C461='Determinazione classe'!$D$56,$D461='Determinazione classe'!$D$57,$E461='Determinazione classe'!$D$58,$F461='Determinazione classe'!$D$59,$G461='Determinazione classe'!$D$60),IF(COUNTIF(AL$3:AL460,$H461)=0,$H461,""),"")),"")</f>
        <v/>
      </c>
      <c r="AR461">
        <f t="shared" si="147"/>
        <v>459</v>
      </c>
      <c r="AS461" s="375" t="str">
        <f t="shared" si="138"/>
        <v/>
      </c>
      <c r="AT461" s="375" t="str">
        <f t="shared" si="139"/>
        <v/>
      </c>
      <c r="AU461" s="375" t="str">
        <f t="shared" si="140"/>
        <v/>
      </c>
      <c r="AV461" s="375" t="str">
        <f t="shared" si="141"/>
        <v/>
      </c>
      <c r="AW461" s="375" t="str">
        <f t="shared" si="142"/>
        <v/>
      </c>
      <c r="AX461" s="375" t="str">
        <f t="shared" si="143"/>
        <v/>
      </c>
      <c r="AY461" s="375" t="str">
        <f t="shared" si="144"/>
        <v/>
      </c>
      <c r="BC461" t="str">
        <f>IF(BK461&lt;&gt;"",MAX(BC$3:BC460)+1,"")</f>
        <v/>
      </c>
      <c r="BD461" t="str">
        <f>IF(BL461&lt;&gt;"",MAX(BD$3:BD460)+1,"")</f>
        <v/>
      </c>
      <c r="BE461" t="str">
        <f>IF(BM461&lt;&gt;"",MAX(BE$3:BE460)+1,"")</f>
        <v/>
      </c>
      <c r="BF461" t="str">
        <f>IF(BN461&lt;&gt;"",MAX(BF$3:BF460)+1,"")</f>
        <v/>
      </c>
      <c r="BG461" t="str">
        <f>IF(BO461&lt;&gt;"",MAX(BG$3:BG460)+1,"")</f>
        <v/>
      </c>
      <c r="BH461" t="str">
        <f>IF(BP461&lt;&gt;"",MAX(BH$3:BH460)+1,"")</f>
        <v/>
      </c>
      <c r="BI461" t="str">
        <f>IF(BQ461&lt;&gt;"",MAX(BI$3:BI460)+1,"")</f>
        <v/>
      </c>
      <c r="BK461" t="str">
        <f>IF(B461&lt;&gt;"",IF(COUNTIF(BK$3:BK460,B461)&gt;0,"",B461),"")</f>
        <v/>
      </c>
      <c r="BL461" t="str">
        <f>IF(C461&lt;&gt;"",IF(COUNTIF(BL$3:BL460,C461)&gt;0,"",C461),"")</f>
        <v/>
      </c>
      <c r="BM461" t="str">
        <f>IF(D461&lt;&gt;"",IF(COUNTIF(BM$3:BM460,D461)&gt;0,"",D461),"")</f>
        <v/>
      </c>
      <c r="BN461" t="str">
        <f>IF(E461&lt;&gt;"",IF(COUNTIF(BN$3:BN460,E461)&gt;0,"",E461),"")</f>
        <v/>
      </c>
      <c r="BO461" t="str">
        <f>IF(F461&lt;&gt;"",IF(COUNTIF(BO$3:BO460,F461)&gt;0,"",F461),"")</f>
        <v/>
      </c>
      <c r="BP461" t="str">
        <f>IF(G461&lt;&gt;"",IF(COUNTIF(BP$3:BP460,G461)&gt;0,"",G461),"")</f>
        <v/>
      </c>
      <c r="BQ461" t="str">
        <f>IF(H461&lt;&gt;"",IF(COUNTIF(BQ$3:BQ460,H461)&gt;0,"",H461),"")</f>
        <v/>
      </c>
    </row>
    <row r="462" spans="1:69" x14ac:dyDescent="0.2">
      <c r="A462" s="342" t="str">
        <f t="shared" si="131"/>
        <v/>
      </c>
      <c r="B462" s="345"/>
      <c r="C462" s="345"/>
      <c r="D462" s="345"/>
      <c r="E462" s="345"/>
      <c r="F462" s="345"/>
      <c r="G462" s="345"/>
      <c r="H462" s="345"/>
      <c r="I462" s="533"/>
      <c r="J462" s="516"/>
      <c r="K462" s="516"/>
      <c r="L462" s="531"/>
      <c r="M462" s="534"/>
      <c r="O462">
        <f t="shared" si="145"/>
        <v>460</v>
      </c>
      <c r="P462" s="375" t="str">
        <f t="shared" si="146"/>
        <v/>
      </c>
      <c r="Q462" s="375" t="str">
        <f t="shared" si="132"/>
        <v/>
      </c>
      <c r="R462" s="375" t="str">
        <f t="shared" si="133"/>
        <v/>
      </c>
      <c r="S462" s="375" t="str">
        <f t="shared" si="134"/>
        <v/>
      </c>
      <c r="T462" s="375" t="str">
        <f t="shared" si="135"/>
        <v/>
      </c>
      <c r="U462" s="375" t="str">
        <f t="shared" si="136"/>
        <v/>
      </c>
      <c r="V462" s="375" t="str">
        <f t="shared" si="137"/>
        <v/>
      </c>
      <c r="X462" t="str">
        <f>IF(AF462&lt;&gt;"",MAX(X$3:X461)+1,"")</f>
        <v/>
      </c>
      <c r="Y462" t="str">
        <f>IF(AG462&lt;&gt;"",MAX(Y$3:Y461)+1,"")</f>
        <v/>
      </c>
      <c r="Z462" t="str">
        <f>IF(AH462&lt;&gt;"",MAX(Z$3:Z461)+1,"")</f>
        <v/>
      </c>
      <c r="AA462" t="str">
        <f>IF(AI462&lt;&gt;"",MAX(AA$3:AA461)+1,"")</f>
        <v/>
      </c>
      <c r="AB462" t="str">
        <f>IF(AJ462&lt;&gt;"",MAX(AB$3:AB461)+1,"")</f>
        <v/>
      </c>
      <c r="AC462" t="str">
        <f>IF(AK462&lt;&gt;"",MAX(AC$3:AC461)+1,"")</f>
        <v/>
      </c>
      <c r="AD462" t="str">
        <f>IF(AL462&lt;&gt;"",MAX(AD$3:AD461)+1,"")</f>
        <v/>
      </c>
      <c r="AF462" t="str">
        <f>IF(B462="","",IF(COUNTIF(AF$3:$AI461,B462)=0,B462,""))</f>
        <v/>
      </c>
      <c r="AG462" t="str">
        <f>IF(C462&lt;&gt;"",IF(B462="","",IF($B462='Determinazione classe'!$D$55,IF(COUNTIF(AG$3:$AG461,$C462)=0,$C462,""),"")),"")</f>
        <v/>
      </c>
      <c r="AH462" t="str">
        <f>IF(D462&lt;&gt;"",IF(B462="","",IF(AND($B462='Determinazione classe'!$D$55,$C462='Determinazione classe'!$D$56),IF(COUNTIF(AH$3:AH461,$D462)=0,$D462,""),"")),"")</f>
        <v/>
      </c>
      <c r="AI462" t="str">
        <f>IF(E462&lt;&gt;"",IF(B462="","",IF(AND($B462='Determinazione classe'!$D$55,$C462='Determinazione classe'!$D$56,$D462='Determinazione classe'!$D$57),IF(COUNTIF(AI$3:AI461,$E462)=0,$E462,""),"")),"")</f>
        <v/>
      </c>
      <c r="AJ462" t="str">
        <f>IF(F462&lt;&gt;"",IF(B462="","",IF(AND($B462='Determinazione classe'!$D$55,$C462='Determinazione classe'!$D$56,$D462='Determinazione classe'!$D$57,$E462='Determinazione classe'!$D$58),IF(COUNTIF(AJ$3:AJ461,$F462)=0,$F462,""),"")),"")</f>
        <v/>
      </c>
      <c r="AK462" t="str">
        <f>IF(G462&lt;&gt;"",IF(B462="","",IF(AND($B462='Determinazione classe'!$D$55,$C462='Determinazione classe'!$D$56,$D462='Determinazione classe'!$D$57,$E462='Determinazione classe'!$D$58,$F462='Determinazione classe'!$D$59),IF(COUNTIF(AK$3:AK461,$G462)=0,$G462,""),"")),"")</f>
        <v/>
      </c>
      <c r="AL462" t="str">
        <f>IF(H462&lt;&gt;"",IF(B462="","",IF(AND($B462='Determinazione classe'!$D$55,$C462='Determinazione classe'!$D$56,$D462='Determinazione classe'!$D$57,$E462='Determinazione classe'!$D$58,$F462='Determinazione classe'!$D$59,$G462='Determinazione classe'!$D$60),IF(COUNTIF(AL$3:AL461,$H462)=0,$H462,""),"")),"")</f>
        <v/>
      </c>
      <c r="AR462">
        <f t="shared" si="147"/>
        <v>460</v>
      </c>
      <c r="AS462" s="375" t="str">
        <f t="shared" si="138"/>
        <v/>
      </c>
      <c r="AT462" s="375" t="str">
        <f t="shared" si="139"/>
        <v/>
      </c>
      <c r="AU462" s="375" t="str">
        <f t="shared" si="140"/>
        <v/>
      </c>
      <c r="AV462" s="375" t="str">
        <f t="shared" si="141"/>
        <v/>
      </c>
      <c r="AW462" s="375" t="str">
        <f t="shared" si="142"/>
        <v/>
      </c>
      <c r="AX462" s="375" t="str">
        <f t="shared" si="143"/>
        <v/>
      </c>
      <c r="AY462" s="375" t="str">
        <f t="shared" si="144"/>
        <v/>
      </c>
      <c r="BC462" t="str">
        <f>IF(BK462&lt;&gt;"",MAX(BC$3:BC461)+1,"")</f>
        <v/>
      </c>
      <c r="BD462" t="str">
        <f>IF(BL462&lt;&gt;"",MAX(BD$3:BD461)+1,"")</f>
        <v/>
      </c>
      <c r="BE462" t="str">
        <f>IF(BM462&lt;&gt;"",MAX(BE$3:BE461)+1,"")</f>
        <v/>
      </c>
      <c r="BF462" t="str">
        <f>IF(BN462&lt;&gt;"",MAX(BF$3:BF461)+1,"")</f>
        <v/>
      </c>
      <c r="BG462" t="str">
        <f>IF(BO462&lt;&gt;"",MAX(BG$3:BG461)+1,"")</f>
        <v/>
      </c>
      <c r="BH462" t="str">
        <f>IF(BP462&lt;&gt;"",MAX(BH$3:BH461)+1,"")</f>
        <v/>
      </c>
      <c r="BI462" t="str">
        <f>IF(BQ462&lt;&gt;"",MAX(BI$3:BI461)+1,"")</f>
        <v/>
      </c>
      <c r="BK462" t="str">
        <f>IF(B462&lt;&gt;"",IF(COUNTIF(BK$3:BK461,B462)&gt;0,"",B462),"")</f>
        <v/>
      </c>
      <c r="BL462" t="str">
        <f>IF(C462&lt;&gt;"",IF(COUNTIF(BL$3:BL461,C462)&gt;0,"",C462),"")</f>
        <v/>
      </c>
      <c r="BM462" t="str">
        <f>IF(D462&lt;&gt;"",IF(COUNTIF(BM$3:BM461,D462)&gt;0,"",D462),"")</f>
        <v/>
      </c>
      <c r="BN462" t="str">
        <f>IF(E462&lt;&gt;"",IF(COUNTIF(BN$3:BN461,E462)&gt;0,"",E462),"")</f>
        <v/>
      </c>
      <c r="BO462" t="str">
        <f>IF(F462&lt;&gt;"",IF(COUNTIF(BO$3:BO461,F462)&gt;0,"",F462),"")</f>
        <v/>
      </c>
      <c r="BP462" t="str">
        <f>IF(G462&lt;&gt;"",IF(COUNTIF(BP$3:BP461,G462)&gt;0,"",G462),"")</f>
        <v/>
      </c>
      <c r="BQ462" t="str">
        <f>IF(H462&lt;&gt;"",IF(COUNTIF(BQ$3:BQ461,H462)&gt;0,"",H462),"")</f>
        <v/>
      </c>
    </row>
    <row r="463" spans="1:69" x14ac:dyDescent="0.2">
      <c r="A463" s="342" t="str">
        <f t="shared" si="131"/>
        <v/>
      </c>
      <c r="B463" s="345"/>
      <c r="C463" s="345"/>
      <c r="D463" s="345"/>
      <c r="E463" s="345"/>
      <c r="F463" s="345"/>
      <c r="G463" s="345"/>
      <c r="H463" s="345"/>
      <c r="I463" s="533"/>
      <c r="J463" s="516"/>
      <c r="K463" s="516"/>
      <c r="L463" s="531"/>
      <c r="M463" s="534"/>
      <c r="O463">
        <f t="shared" si="145"/>
        <v>461</v>
      </c>
      <c r="P463" s="375" t="str">
        <f t="shared" si="146"/>
        <v/>
      </c>
      <c r="Q463" s="375" t="str">
        <f t="shared" si="132"/>
        <v/>
      </c>
      <c r="R463" s="375" t="str">
        <f t="shared" si="133"/>
        <v/>
      </c>
      <c r="S463" s="375" t="str">
        <f t="shared" si="134"/>
        <v/>
      </c>
      <c r="T463" s="375" t="str">
        <f t="shared" si="135"/>
        <v/>
      </c>
      <c r="U463" s="375" t="str">
        <f t="shared" si="136"/>
        <v/>
      </c>
      <c r="V463" s="375" t="str">
        <f t="shared" si="137"/>
        <v/>
      </c>
      <c r="X463" t="str">
        <f>IF(AF463&lt;&gt;"",MAX(X$3:X462)+1,"")</f>
        <v/>
      </c>
      <c r="Y463" t="str">
        <f>IF(AG463&lt;&gt;"",MAX(Y$3:Y462)+1,"")</f>
        <v/>
      </c>
      <c r="Z463" t="str">
        <f>IF(AH463&lt;&gt;"",MAX(Z$3:Z462)+1,"")</f>
        <v/>
      </c>
      <c r="AA463" t="str">
        <f>IF(AI463&lt;&gt;"",MAX(AA$3:AA462)+1,"")</f>
        <v/>
      </c>
      <c r="AB463" t="str">
        <f>IF(AJ463&lt;&gt;"",MAX(AB$3:AB462)+1,"")</f>
        <v/>
      </c>
      <c r="AC463" t="str">
        <f>IF(AK463&lt;&gt;"",MAX(AC$3:AC462)+1,"")</f>
        <v/>
      </c>
      <c r="AD463" t="str">
        <f>IF(AL463&lt;&gt;"",MAX(AD$3:AD462)+1,"")</f>
        <v/>
      </c>
      <c r="AF463" t="str">
        <f>IF(B463="","",IF(COUNTIF(AF$3:$AI462,B463)=0,B463,""))</f>
        <v/>
      </c>
      <c r="AG463" t="str">
        <f>IF(C463&lt;&gt;"",IF(B463="","",IF($B463='Determinazione classe'!$D$55,IF(COUNTIF(AG$3:$AG462,$C463)=0,$C463,""),"")),"")</f>
        <v/>
      </c>
      <c r="AH463" t="str">
        <f>IF(D463&lt;&gt;"",IF(B463="","",IF(AND($B463='Determinazione classe'!$D$55,$C463='Determinazione classe'!$D$56),IF(COUNTIF(AH$3:AH462,$D463)=0,$D463,""),"")),"")</f>
        <v/>
      </c>
      <c r="AI463" t="str">
        <f>IF(E463&lt;&gt;"",IF(B463="","",IF(AND($B463='Determinazione classe'!$D$55,$C463='Determinazione classe'!$D$56,$D463='Determinazione classe'!$D$57),IF(COUNTIF(AI$3:AI462,$E463)=0,$E463,""),"")),"")</f>
        <v/>
      </c>
      <c r="AJ463" t="str">
        <f>IF(F463&lt;&gt;"",IF(B463="","",IF(AND($B463='Determinazione classe'!$D$55,$C463='Determinazione classe'!$D$56,$D463='Determinazione classe'!$D$57,$E463='Determinazione classe'!$D$58),IF(COUNTIF(AJ$3:AJ462,$F463)=0,$F463,""),"")),"")</f>
        <v/>
      </c>
      <c r="AK463" t="str">
        <f>IF(G463&lt;&gt;"",IF(B463="","",IF(AND($B463='Determinazione classe'!$D$55,$C463='Determinazione classe'!$D$56,$D463='Determinazione classe'!$D$57,$E463='Determinazione classe'!$D$58,$F463='Determinazione classe'!$D$59),IF(COUNTIF(AK$3:AK462,$G463)=0,$G463,""),"")),"")</f>
        <v/>
      </c>
      <c r="AL463" t="str">
        <f>IF(H463&lt;&gt;"",IF(B463="","",IF(AND($B463='Determinazione classe'!$D$55,$C463='Determinazione classe'!$D$56,$D463='Determinazione classe'!$D$57,$E463='Determinazione classe'!$D$58,$F463='Determinazione classe'!$D$59,$G463='Determinazione classe'!$D$60),IF(COUNTIF(AL$3:AL462,$H463)=0,$H463,""),"")),"")</f>
        <v/>
      </c>
      <c r="AR463">
        <f t="shared" si="147"/>
        <v>461</v>
      </c>
      <c r="AS463" s="375" t="str">
        <f t="shared" si="138"/>
        <v/>
      </c>
      <c r="AT463" s="375" t="str">
        <f t="shared" si="139"/>
        <v/>
      </c>
      <c r="AU463" s="375" t="str">
        <f t="shared" si="140"/>
        <v/>
      </c>
      <c r="AV463" s="375" t="str">
        <f t="shared" si="141"/>
        <v/>
      </c>
      <c r="AW463" s="375" t="str">
        <f t="shared" si="142"/>
        <v/>
      </c>
      <c r="AX463" s="375" t="str">
        <f t="shared" si="143"/>
        <v/>
      </c>
      <c r="AY463" s="375" t="str">
        <f t="shared" si="144"/>
        <v/>
      </c>
      <c r="BC463" t="str">
        <f>IF(BK463&lt;&gt;"",MAX(BC$3:BC462)+1,"")</f>
        <v/>
      </c>
      <c r="BD463" t="str">
        <f>IF(BL463&lt;&gt;"",MAX(BD$3:BD462)+1,"")</f>
        <v/>
      </c>
      <c r="BE463" t="str">
        <f>IF(BM463&lt;&gt;"",MAX(BE$3:BE462)+1,"")</f>
        <v/>
      </c>
      <c r="BF463" t="str">
        <f>IF(BN463&lt;&gt;"",MAX(BF$3:BF462)+1,"")</f>
        <v/>
      </c>
      <c r="BG463" t="str">
        <f>IF(BO463&lt;&gt;"",MAX(BG$3:BG462)+1,"")</f>
        <v/>
      </c>
      <c r="BH463" t="str">
        <f>IF(BP463&lt;&gt;"",MAX(BH$3:BH462)+1,"")</f>
        <v/>
      </c>
      <c r="BI463" t="str">
        <f>IF(BQ463&lt;&gt;"",MAX(BI$3:BI462)+1,"")</f>
        <v/>
      </c>
      <c r="BK463" t="str">
        <f>IF(B463&lt;&gt;"",IF(COUNTIF(BK$3:BK462,B463)&gt;0,"",B463),"")</f>
        <v/>
      </c>
      <c r="BL463" t="str">
        <f>IF(C463&lt;&gt;"",IF(COUNTIF(BL$3:BL462,C463)&gt;0,"",C463),"")</f>
        <v/>
      </c>
      <c r="BM463" t="str">
        <f>IF(D463&lt;&gt;"",IF(COUNTIF(BM$3:BM462,D463)&gt;0,"",D463),"")</f>
        <v/>
      </c>
      <c r="BN463" t="str">
        <f>IF(E463&lt;&gt;"",IF(COUNTIF(BN$3:BN462,E463)&gt;0,"",E463),"")</f>
        <v/>
      </c>
      <c r="BO463" t="str">
        <f>IF(F463&lt;&gt;"",IF(COUNTIF(BO$3:BO462,F463)&gt;0,"",F463),"")</f>
        <v/>
      </c>
      <c r="BP463" t="str">
        <f>IF(G463&lt;&gt;"",IF(COUNTIF(BP$3:BP462,G463)&gt;0,"",G463),"")</f>
        <v/>
      </c>
      <c r="BQ463" t="str">
        <f>IF(H463&lt;&gt;"",IF(COUNTIF(BQ$3:BQ462,H463)&gt;0,"",H463),"")</f>
        <v/>
      </c>
    </row>
    <row r="464" spans="1:69" x14ac:dyDescent="0.2">
      <c r="A464" s="342" t="str">
        <f t="shared" si="131"/>
        <v/>
      </c>
      <c r="B464" s="345"/>
      <c r="C464" s="345"/>
      <c r="D464" s="345"/>
      <c r="E464" s="345"/>
      <c r="F464" s="345"/>
      <c r="G464" s="345"/>
      <c r="H464" s="345"/>
      <c r="I464" s="533"/>
      <c r="J464" s="516"/>
      <c r="K464" s="516"/>
      <c r="L464" s="531"/>
      <c r="M464" s="534"/>
      <c r="O464">
        <f t="shared" si="145"/>
        <v>462</v>
      </c>
      <c r="P464" s="375" t="str">
        <f t="shared" si="146"/>
        <v/>
      </c>
      <c r="Q464" s="375" t="str">
        <f t="shared" si="132"/>
        <v/>
      </c>
      <c r="R464" s="375" t="str">
        <f t="shared" si="133"/>
        <v/>
      </c>
      <c r="S464" s="375" t="str">
        <f t="shared" si="134"/>
        <v/>
      </c>
      <c r="T464" s="375" t="str">
        <f t="shared" si="135"/>
        <v/>
      </c>
      <c r="U464" s="375" t="str">
        <f t="shared" si="136"/>
        <v/>
      </c>
      <c r="V464" s="375" t="str">
        <f t="shared" si="137"/>
        <v/>
      </c>
      <c r="X464" t="str">
        <f>IF(AF464&lt;&gt;"",MAX(X$3:X463)+1,"")</f>
        <v/>
      </c>
      <c r="Y464" t="str">
        <f>IF(AG464&lt;&gt;"",MAX(Y$3:Y463)+1,"")</f>
        <v/>
      </c>
      <c r="Z464" t="str">
        <f>IF(AH464&lt;&gt;"",MAX(Z$3:Z463)+1,"")</f>
        <v/>
      </c>
      <c r="AA464" t="str">
        <f>IF(AI464&lt;&gt;"",MAX(AA$3:AA463)+1,"")</f>
        <v/>
      </c>
      <c r="AB464" t="str">
        <f>IF(AJ464&lt;&gt;"",MAX(AB$3:AB463)+1,"")</f>
        <v/>
      </c>
      <c r="AC464" t="str">
        <f>IF(AK464&lt;&gt;"",MAX(AC$3:AC463)+1,"")</f>
        <v/>
      </c>
      <c r="AD464" t="str">
        <f>IF(AL464&lt;&gt;"",MAX(AD$3:AD463)+1,"")</f>
        <v/>
      </c>
      <c r="AF464" t="str">
        <f>IF(B464="","",IF(COUNTIF(AF$3:$AI463,B464)=0,B464,""))</f>
        <v/>
      </c>
      <c r="AG464" t="str">
        <f>IF(C464&lt;&gt;"",IF(B464="","",IF($B464='Determinazione classe'!$D$55,IF(COUNTIF(AG$3:$AG463,$C464)=0,$C464,""),"")),"")</f>
        <v/>
      </c>
      <c r="AH464" t="str">
        <f>IF(D464&lt;&gt;"",IF(B464="","",IF(AND($B464='Determinazione classe'!$D$55,$C464='Determinazione classe'!$D$56),IF(COUNTIF(AH$3:AH463,$D464)=0,$D464,""),"")),"")</f>
        <v/>
      </c>
      <c r="AI464" t="str">
        <f>IF(E464&lt;&gt;"",IF(B464="","",IF(AND($B464='Determinazione classe'!$D$55,$C464='Determinazione classe'!$D$56,$D464='Determinazione classe'!$D$57),IF(COUNTIF(AI$3:AI463,$E464)=0,$E464,""),"")),"")</f>
        <v/>
      </c>
      <c r="AJ464" t="str">
        <f>IF(F464&lt;&gt;"",IF(B464="","",IF(AND($B464='Determinazione classe'!$D$55,$C464='Determinazione classe'!$D$56,$D464='Determinazione classe'!$D$57,$E464='Determinazione classe'!$D$58),IF(COUNTIF(AJ$3:AJ463,$F464)=0,$F464,""),"")),"")</f>
        <v/>
      </c>
      <c r="AK464" t="str">
        <f>IF(G464&lt;&gt;"",IF(B464="","",IF(AND($B464='Determinazione classe'!$D$55,$C464='Determinazione classe'!$D$56,$D464='Determinazione classe'!$D$57,$E464='Determinazione classe'!$D$58,$F464='Determinazione classe'!$D$59),IF(COUNTIF(AK$3:AK463,$G464)=0,$G464,""),"")),"")</f>
        <v/>
      </c>
      <c r="AL464" t="str">
        <f>IF(H464&lt;&gt;"",IF(B464="","",IF(AND($B464='Determinazione classe'!$D$55,$C464='Determinazione classe'!$D$56,$D464='Determinazione classe'!$D$57,$E464='Determinazione classe'!$D$58,$F464='Determinazione classe'!$D$59,$G464='Determinazione classe'!$D$60),IF(COUNTIF(AL$3:AL463,$H464)=0,$H464,""),"")),"")</f>
        <v/>
      </c>
      <c r="AR464">
        <f t="shared" si="147"/>
        <v>462</v>
      </c>
      <c r="AS464" s="375" t="str">
        <f t="shared" si="138"/>
        <v/>
      </c>
      <c r="AT464" s="375" t="str">
        <f t="shared" si="139"/>
        <v/>
      </c>
      <c r="AU464" s="375" t="str">
        <f t="shared" si="140"/>
        <v/>
      </c>
      <c r="AV464" s="375" t="str">
        <f t="shared" si="141"/>
        <v/>
      </c>
      <c r="AW464" s="375" t="str">
        <f t="shared" si="142"/>
        <v/>
      </c>
      <c r="AX464" s="375" t="str">
        <f t="shared" si="143"/>
        <v/>
      </c>
      <c r="AY464" s="375" t="str">
        <f t="shared" si="144"/>
        <v/>
      </c>
      <c r="BC464" t="str">
        <f>IF(BK464&lt;&gt;"",MAX(BC$3:BC463)+1,"")</f>
        <v/>
      </c>
      <c r="BD464" t="str">
        <f>IF(BL464&lt;&gt;"",MAX(BD$3:BD463)+1,"")</f>
        <v/>
      </c>
      <c r="BE464" t="str">
        <f>IF(BM464&lt;&gt;"",MAX(BE$3:BE463)+1,"")</f>
        <v/>
      </c>
      <c r="BF464" t="str">
        <f>IF(BN464&lt;&gt;"",MAX(BF$3:BF463)+1,"")</f>
        <v/>
      </c>
      <c r="BG464" t="str">
        <f>IF(BO464&lt;&gt;"",MAX(BG$3:BG463)+1,"")</f>
        <v/>
      </c>
      <c r="BH464" t="str">
        <f>IF(BP464&lt;&gt;"",MAX(BH$3:BH463)+1,"")</f>
        <v/>
      </c>
      <c r="BI464" t="str">
        <f>IF(BQ464&lt;&gt;"",MAX(BI$3:BI463)+1,"")</f>
        <v/>
      </c>
      <c r="BK464" t="str">
        <f>IF(B464&lt;&gt;"",IF(COUNTIF(BK$3:BK463,B464)&gt;0,"",B464),"")</f>
        <v/>
      </c>
      <c r="BL464" t="str">
        <f>IF(C464&lt;&gt;"",IF(COUNTIF(BL$3:BL463,C464)&gt;0,"",C464),"")</f>
        <v/>
      </c>
      <c r="BM464" t="str">
        <f>IF(D464&lt;&gt;"",IF(COUNTIF(BM$3:BM463,D464)&gt;0,"",D464),"")</f>
        <v/>
      </c>
      <c r="BN464" t="str">
        <f>IF(E464&lt;&gt;"",IF(COUNTIF(BN$3:BN463,E464)&gt;0,"",E464),"")</f>
        <v/>
      </c>
      <c r="BO464" t="str">
        <f>IF(F464&lt;&gt;"",IF(COUNTIF(BO$3:BO463,F464)&gt;0,"",F464),"")</f>
        <v/>
      </c>
      <c r="BP464" t="str">
        <f>IF(G464&lt;&gt;"",IF(COUNTIF(BP$3:BP463,G464)&gt;0,"",G464),"")</f>
        <v/>
      </c>
      <c r="BQ464" t="str">
        <f>IF(H464&lt;&gt;"",IF(COUNTIF(BQ$3:BQ463,H464)&gt;0,"",H464),"")</f>
        <v/>
      </c>
    </row>
    <row r="465" spans="1:69" x14ac:dyDescent="0.2">
      <c r="A465" s="342" t="str">
        <f t="shared" si="131"/>
        <v/>
      </c>
      <c r="B465" s="345"/>
      <c r="C465" s="345"/>
      <c r="D465" s="345"/>
      <c r="E465" s="345"/>
      <c r="F465" s="345"/>
      <c r="G465" s="345"/>
      <c r="H465" s="345"/>
      <c r="I465" s="533"/>
      <c r="J465" s="516"/>
      <c r="K465" s="516"/>
      <c r="L465" s="531"/>
      <c r="M465" s="534"/>
      <c r="O465">
        <f t="shared" si="145"/>
        <v>463</v>
      </c>
      <c r="P465" s="375" t="str">
        <f t="shared" si="146"/>
        <v/>
      </c>
      <c r="Q465" s="375" t="str">
        <f t="shared" si="132"/>
        <v/>
      </c>
      <c r="R465" s="375" t="str">
        <f t="shared" si="133"/>
        <v/>
      </c>
      <c r="S465" s="375" t="str">
        <f t="shared" si="134"/>
        <v/>
      </c>
      <c r="T465" s="375" t="str">
        <f t="shared" si="135"/>
        <v/>
      </c>
      <c r="U465" s="375" t="str">
        <f t="shared" si="136"/>
        <v/>
      </c>
      <c r="V465" s="375" t="str">
        <f t="shared" si="137"/>
        <v/>
      </c>
      <c r="X465" t="str">
        <f>IF(AF465&lt;&gt;"",MAX(X$3:X464)+1,"")</f>
        <v/>
      </c>
      <c r="Y465" t="str">
        <f>IF(AG465&lt;&gt;"",MAX(Y$3:Y464)+1,"")</f>
        <v/>
      </c>
      <c r="Z465" t="str">
        <f>IF(AH465&lt;&gt;"",MAX(Z$3:Z464)+1,"")</f>
        <v/>
      </c>
      <c r="AA465" t="str">
        <f>IF(AI465&lt;&gt;"",MAX(AA$3:AA464)+1,"")</f>
        <v/>
      </c>
      <c r="AB465" t="str">
        <f>IF(AJ465&lt;&gt;"",MAX(AB$3:AB464)+1,"")</f>
        <v/>
      </c>
      <c r="AC465" t="str">
        <f>IF(AK465&lt;&gt;"",MAX(AC$3:AC464)+1,"")</f>
        <v/>
      </c>
      <c r="AD465" t="str">
        <f>IF(AL465&lt;&gt;"",MAX(AD$3:AD464)+1,"")</f>
        <v/>
      </c>
      <c r="AF465" t="str">
        <f>IF(B465="","",IF(COUNTIF(AF$3:$AI464,B465)=0,B465,""))</f>
        <v/>
      </c>
      <c r="AG465" t="str">
        <f>IF(C465&lt;&gt;"",IF(B465="","",IF($B465='Determinazione classe'!$D$55,IF(COUNTIF(AG$3:$AG464,$C465)=0,$C465,""),"")),"")</f>
        <v/>
      </c>
      <c r="AH465" t="str">
        <f>IF(D465&lt;&gt;"",IF(B465="","",IF(AND($B465='Determinazione classe'!$D$55,$C465='Determinazione classe'!$D$56),IF(COUNTIF(AH$3:AH464,$D465)=0,$D465,""),"")),"")</f>
        <v/>
      </c>
      <c r="AI465" t="str">
        <f>IF(E465&lt;&gt;"",IF(B465="","",IF(AND($B465='Determinazione classe'!$D$55,$C465='Determinazione classe'!$D$56,$D465='Determinazione classe'!$D$57),IF(COUNTIF(AI$3:AI464,$E465)=0,$E465,""),"")),"")</f>
        <v/>
      </c>
      <c r="AJ465" t="str">
        <f>IF(F465&lt;&gt;"",IF(B465="","",IF(AND($B465='Determinazione classe'!$D$55,$C465='Determinazione classe'!$D$56,$D465='Determinazione classe'!$D$57,$E465='Determinazione classe'!$D$58),IF(COUNTIF(AJ$3:AJ464,$F465)=0,$F465,""),"")),"")</f>
        <v/>
      </c>
      <c r="AK465" t="str">
        <f>IF(G465&lt;&gt;"",IF(B465="","",IF(AND($B465='Determinazione classe'!$D$55,$C465='Determinazione classe'!$D$56,$D465='Determinazione classe'!$D$57,$E465='Determinazione classe'!$D$58,$F465='Determinazione classe'!$D$59),IF(COUNTIF(AK$3:AK464,$G465)=0,$G465,""),"")),"")</f>
        <v/>
      </c>
      <c r="AL465" t="str">
        <f>IF(H465&lt;&gt;"",IF(B465="","",IF(AND($B465='Determinazione classe'!$D$55,$C465='Determinazione classe'!$D$56,$D465='Determinazione classe'!$D$57,$E465='Determinazione classe'!$D$58,$F465='Determinazione classe'!$D$59,$G465='Determinazione classe'!$D$60),IF(COUNTIF(AL$3:AL464,$H465)=0,$H465,""),"")),"")</f>
        <v/>
      </c>
      <c r="AR465">
        <f t="shared" si="147"/>
        <v>463</v>
      </c>
      <c r="AS465" s="375" t="str">
        <f t="shared" si="138"/>
        <v/>
      </c>
      <c r="AT465" s="375" t="str">
        <f t="shared" si="139"/>
        <v/>
      </c>
      <c r="AU465" s="375" t="str">
        <f t="shared" si="140"/>
        <v/>
      </c>
      <c r="AV465" s="375" t="str">
        <f t="shared" si="141"/>
        <v/>
      </c>
      <c r="AW465" s="375" t="str">
        <f t="shared" si="142"/>
        <v/>
      </c>
      <c r="AX465" s="375" t="str">
        <f t="shared" si="143"/>
        <v/>
      </c>
      <c r="AY465" s="375" t="str">
        <f t="shared" si="144"/>
        <v/>
      </c>
      <c r="BC465" t="str">
        <f>IF(BK465&lt;&gt;"",MAX(BC$3:BC464)+1,"")</f>
        <v/>
      </c>
      <c r="BD465" t="str">
        <f>IF(BL465&lt;&gt;"",MAX(BD$3:BD464)+1,"")</f>
        <v/>
      </c>
      <c r="BE465" t="str">
        <f>IF(BM465&lt;&gt;"",MAX(BE$3:BE464)+1,"")</f>
        <v/>
      </c>
      <c r="BF465" t="str">
        <f>IF(BN465&lt;&gt;"",MAX(BF$3:BF464)+1,"")</f>
        <v/>
      </c>
      <c r="BG465" t="str">
        <f>IF(BO465&lt;&gt;"",MAX(BG$3:BG464)+1,"")</f>
        <v/>
      </c>
      <c r="BH465" t="str">
        <f>IF(BP465&lt;&gt;"",MAX(BH$3:BH464)+1,"")</f>
        <v/>
      </c>
      <c r="BI465" t="str">
        <f>IF(BQ465&lt;&gt;"",MAX(BI$3:BI464)+1,"")</f>
        <v/>
      </c>
      <c r="BK465" t="str">
        <f>IF(B465&lt;&gt;"",IF(COUNTIF(BK$3:BK464,B465)&gt;0,"",B465),"")</f>
        <v/>
      </c>
      <c r="BL465" t="str">
        <f>IF(C465&lt;&gt;"",IF(COUNTIF(BL$3:BL464,C465)&gt;0,"",C465),"")</f>
        <v/>
      </c>
      <c r="BM465" t="str">
        <f>IF(D465&lt;&gt;"",IF(COUNTIF(BM$3:BM464,D465)&gt;0,"",D465),"")</f>
        <v/>
      </c>
      <c r="BN465" t="str">
        <f>IF(E465&lt;&gt;"",IF(COUNTIF(BN$3:BN464,E465)&gt;0,"",E465),"")</f>
        <v/>
      </c>
      <c r="BO465" t="str">
        <f>IF(F465&lt;&gt;"",IF(COUNTIF(BO$3:BO464,F465)&gt;0,"",F465),"")</f>
        <v/>
      </c>
      <c r="BP465" t="str">
        <f>IF(G465&lt;&gt;"",IF(COUNTIF(BP$3:BP464,G465)&gt;0,"",G465),"")</f>
        <v/>
      </c>
      <c r="BQ465" t="str">
        <f>IF(H465&lt;&gt;"",IF(COUNTIF(BQ$3:BQ464,H465)&gt;0,"",H465),"")</f>
        <v/>
      </c>
    </row>
    <row r="466" spans="1:69" x14ac:dyDescent="0.2">
      <c r="A466" s="342" t="str">
        <f t="shared" si="131"/>
        <v/>
      </c>
      <c r="B466" s="345"/>
      <c r="C466" s="345"/>
      <c r="D466" s="345"/>
      <c r="E466" s="345"/>
      <c r="F466" s="345"/>
      <c r="G466" s="345"/>
      <c r="H466" s="345"/>
      <c r="I466" s="533"/>
      <c r="J466" s="516"/>
      <c r="K466" s="516"/>
      <c r="L466" s="531"/>
      <c r="M466" s="534"/>
      <c r="O466">
        <f t="shared" si="145"/>
        <v>464</v>
      </c>
      <c r="P466" s="375" t="str">
        <f t="shared" si="146"/>
        <v/>
      </c>
      <c r="Q466" s="375" t="str">
        <f t="shared" si="132"/>
        <v/>
      </c>
      <c r="R466" s="375" t="str">
        <f t="shared" si="133"/>
        <v/>
      </c>
      <c r="S466" s="375" t="str">
        <f t="shared" si="134"/>
        <v/>
      </c>
      <c r="T466" s="375" t="str">
        <f t="shared" si="135"/>
        <v/>
      </c>
      <c r="U466" s="375" t="str">
        <f t="shared" si="136"/>
        <v/>
      </c>
      <c r="V466" s="375" t="str">
        <f t="shared" si="137"/>
        <v/>
      </c>
      <c r="X466" t="str">
        <f>IF(AF466&lt;&gt;"",MAX(X$3:X465)+1,"")</f>
        <v/>
      </c>
      <c r="Y466" t="str">
        <f>IF(AG466&lt;&gt;"",MAX(Y$3:Y465)+1,"")</f>
        <v/>
      </c>
      <c r="Z466" t="str">
        <f>IF(AH466&lt;&gt;"",MAX(Z$3:Z465)+1,"")</f>
        <v/>
      </c>
      <c r="AA466" t="str">
        <f>IF(AI466&lt;&gt;"",MAX(AA$3:AA465)+1,"")</f>
        <v/>
      </c>
      <c r="AB466" t="str">
        <f>IF(AJ466&lt;&gt;"",MAX(AB$3:AB465)+1,"")</f>
        <v/>
      </c>
      <c r="AC466" t="str">
        <f>IF(AK466&lt;&gt;"",MAX(AC$3:AC465)+1,"")</f>
        <v/>
      </c>
      <c r="AD466" t="str">
        <f>IF(AL466&lt;&gt;"",MAX(AD$3:AD465)+1,"")</f>
        <v/>
      </c>
      <c r="AF466" t="str">
        <f>IF(B466="","",IF(COUNTIF(AF$3:$AI465,B466)=0,B466,""))</f>
        <v/>
      </c>
      <c r="AG466" t="str">
        <f>IF(C466&lt;&gt;"",IF(B466="","",IF($B466='Determinazione classe'!$D$55,IF(COUNTIF(AG$3:$AG465,$C466)=0,$C466,""),"")),"")</f>
        <v/>
      </c>
      <c r="AH466" t="str">
        <f>IF(D466&lt;&gt;"",IF(B466="","",IF(AND($B466='Determinazione classe'!$D$55,$C466='Determinazione classe'!$D$56),IF(COUNTIF(AH$3:AH465,$D466)=0,$D466,""),"")),"")</f>
        <v/>
      </c>
      <c r="AI466" t="str">
        <f>IF(E466&lt;&gt;"",IF(B466="","",IF(AND($B466='Determinazione classe'!$D$55,$C466='Determinazione classe'!$D$56,$D466='Determinazione classe'!$D$57),IF(COUNTIF(AI$3:AI465,$E466)=0,$E466,""),"")),"")</f>
        <v/>
      </c>
      <c r="AJ466" t="str">
        <f>IF(F466&lt;&gt;"",IF(B466="","",IF(AND($B466='Determinazione classe'!$D$55,$C466='Determinazione classe'!$D$56,$D466='Determinazione classe'!$D$57,$E466='Determinazione classe'!$D$58),IF(COUNTIF(AJ$3:AJ465,$F466)=0,$F466,""),"")),"")</f>
        <v/>
      </c>
      <c r="AK466" t="str">
        <f>IF(G466&lt;&gt;"",IF(B466="","",IF(AND($B466='Determinazione classe'!$D$55,$C466='Determinazione classe'!$D$56,$D466='Determinazione classe'!$D$57,$E466='Determinazione classe'!$D$58,$F466='Determinazione classe'!$D$59),IF(COUNTIF(AK$3:AK465,$G466)=0,$G466,""),"")),"")</f>
        <v/>
      </c>
      <c r="AL466" t="str">
        <f>IF(H466&lt;&gt;"",IF(B466="","",IF(AND($B466='Determinazione classe'!$D$55,$C466='Determinazione classe'!$D$56,$D466='Determinazione classe'!$D$57,$E466='Determinazione classe'!$D$58,$F466='Determinazione classe'!$D$59,$G466='Determinazione classe'!$D$60),IF(COUNTIF(AL$3:AL465,$H466)=0,$H466,""),"")),"")</f>
        <v/>
      </c>
      <c r="AR466">
        <f t="shared" si="147"/>
        <v>464</v>
      </c>
      <c r="AS466" s="375" t="str">
        <f t="shared" si="138"/>
        <v/>
      </c>
      <c r="AT466" s="375" t="str">
        <f t="shared" si="139"/>
        <v/>
      </c>
      <c r="AU466" s="375" t="str">
        <f t="shared" si="140"/>
        <v/>
      </c>
      <c r="AV466" s="375" t="str">
        <f t="shared" si="141"/>
        <v/>
      </c>
      <c r="AW466" s="375" t="str">
        <f t="shared" si="142"/>
        <v/>
      </c>
      <c r="AX466" s="375" t="str">
        <f t="shared" si="143"/>
        <v/>
      </c>
      <c r="AY466" s="375" t="str">
        <f t="shared" si="144"/>
        <v/>
      </c>
      <c r="BC466" t="str">
        <f>IF(BK466&lt;&gt;"",MAX(BC$3:BC465)+1,"")</f>
        <v/>
      </c>
      <c r="BD466" t="str">
        <f>IF(BL466&lt;&gt;"",MAX(BD$3:BD465)+1,"")</f>
        <v/>
      </c>
      <c r="BE466" t="str">
        <f>IF(BM466&lt;&gt;"",MAX(BE$3:BE465)+1,"")</f>
        <v/>
      </c>
      <c r="BF466" t="str">
        <f>IF(BN466&lt;&gt;"",MAX(BF$3:BF465)+1,"")</f>
        <v/>
      </c>
      <c r="BG466" t="str">
        <f>IF(BO466&lt;&gt;"",MAX(BG$3:BG465)+1,"")</f>
        <v/>
      </c>
      <c r="BH466" t="str">
        <f>IF(BP466&lt;&gt;"",MAX(BH$3:BH465)+1,"")</f>
        <v/>
      </c>
      <c r="BI466" t="str">
        <f>IF(BQ466&lt;&gt;"",MAX(BI$3:BI465)+1,"")</f>
        <v/>
      </c>
      <c r="BK466" t="str">
        <f>IF(B466&lt;&gt;"",IF(COUNTIF(BK$3:BK465,B466)&gt;0,"",B466),"")</f>
        <v/>
      </c>
      <c r="BL466" t="str">
        <f>IF(C466&lt;&gt;"",IF(COUNTIF(BL$3:BL465,C466)&gt;0,"",C466),"")</f>
        <v/>
      </c>
      <c r="BM466" t="str">
        <f>IF(D466&lt;&gt;"",IF(COUNTIF(BM$3:BM465,D466)&gt;0,"",D466),"")</f>
        <v/>
      </c>
      <c r="BN466" t="str">
        <f>IF(E466&lt;&gt;"",IF(COUNTIF(BN$3:BN465,E466)&gt;0,"",E466),"")</f>
        <v/>
      </c>
      <c r="BO466" t="str">
        <f>IF(F466&lt;&gt;"",IF(COUNTIF(BO$3:BO465,F466)&gt;0,"",F466),"")</f>
        <v/>
      </c>
      <c r="BP466" t="str">
        <f>IF(G466&lt;&gt;"",IF(COUNTIF(BP$3:BP465,G466)&gt;0,"",G466),"")</f>
        <v/>
      </c>
      <c r="BQ466" t="str">
        <f>IF(H466&lt;&gt;"",IF(COUNTIF(BQ$3:BQ465,H466)&gt;0,"",H466),"")</f>
        <v/>
      </c>
    </row>
    <row r="467" spans="1:69" x14ac:dyDescent="0.2">
      <c r="A467" s="342" t="str">
        <f t="shared" ref="A467:A509" si="148">CONCATENATE(B467,C467,D467,E467,F467,G467,H467)</f>
        <v/>
      </c>
      <c r="B467" s="345"/>
      <c r="C467" s="345"/>
      <c r="D467" s="345"/>
      <c r="E467" s="345"/>
      <c r="F467" s="345"/>
      <c r="G467" s="345"/>
      <c r="H467" s="345"/>
      <c r="I467" s="533"/>
      <c r="J467" s="516"/>
      <c r="K467" s="516"/>
      <c r="L467" s="531"/>
      <c r="M467" s="534"/>
      <c r="O467">
        <f t="shared" si="145"/>
        <v>465</v>
      </c>
      <c r="P467" s="375" t="str">
        <f t="shared" si="146"/>
        <v/>
      </c>
      <c r="Q467" s="375" t="str">
        <f t="shared" si="132"/>
        <v/>
      </c>
      <c r="R467" s="375" t="str">
        <f t="shared" si="133"/>
        <v/>
      </c>
      <c r="S467" s="375" t="str">
        <f t="shared" si="134"/>
        <v/>
      </c>
      <c r="T467" s="375" t="str">
        <f t="shared" si="135"/>
        <v/>
      </c>
      <c r="U467" s="375" t="str">
        <f t="shared" si="136"/>
        <v/>
      </c>
      <c r="V467" s="375" t="str">
        <f t="shared" si="137"/>
        <v/>
      </c>
      <c r="X467" t="str">
        <f>IF(AF467&lt;&gt;"",MAX(X$3:X466)+1,"")</f>
        <v/>
      </c>
      <c r="Y467" t="str">
        <f>IF(AG467&lt;&gt;"",MAX(Y$3:Y466)+1,"")</f>
        <v/>
      </c>
      <c r="Z467" t="str">
        <f>IF(AH467&lt;&gt;"",MAX(Z$3:Z466)+1,"")</f>
        <v/>
      </c>
      <c r="AA467" t="str">
        <f>IF(AI467&lt;&gt;"",MAX(AA$3:AA466)+1,"")</f>
        <v/>
      </c>
      <c r="AB467" t="str">
        <f>IF(AJ467&lt;&gt;"",MAX(AB$3:AB466)+1,"")</f>
        <v/>
      </c>
      <c r="AC467" t="str">
        <f>IF(AK467&lt;&gt;"",MAX(AC$3:AC466)+1,"")</f>
        <v/>
      </c>
      <c r="AD467" t="str">
        <f>IF(AL467&lt;&gt;"",MAX(AD$3:AD466)+1,"")</f>
        <v/>
      </c>
      <c r="AF467" t="str">
        <f>IF(B467="","",IF(COUNTIF(AF$3:$AI466,B467)=0,B467,""))</f>
        <v/>
      </c>
      <c r="AG467" t="str">
        <f>IF(C467&lt;&gt;"",IF(B467="","",IF($B467='Determinazione classe'!$D$55,IF(COUNTIF(AG$3:$AG466,$C467)=0,$C467,""),"")),"")</f>
        <v/>
      </c>
      <c r="AH467" t="str">
        <f>IF(D467&lt;&gt;"",IF(B467="","",IF(AND($B467='Determinazione classe'!$D$55,$C467='Determinazione classe'!$D$56),IF(COUNTIF(AH$3:AH466,$D467)=0,$D467,""),"")),"")</f>
        <v/>
      </c>
      <c r="AI467" t="str">
        <f>IF(E467&lt;&gt;"",IF(B467="","",IF(AND($B467='Determinazione classe'!$D$55,$C467='Determinazione classe'!$D$56,$D467='Determinazione classe'!$D$57),IF(COUNTIF(AI$3:AI466,$E467)=0,$E467,""),"")),"")</f>
        <v/>
      </c>
      <c r="AJ467" t="str">
        <f>IF(F467&lt;&gt;"",IF(B467="","",IF(AND($B467='Determinazione classe'!$D$55,$C467='Determinazione classe'!$D$56,$D467='Determinazione classe'!$D$57,$E467='Determinazione classe'!$D$58),IF(COUNTIF(AJ$3:AJ466,$F467)=0,$F467,""),"")),"")</f>
        <v/>
      </c>
      <c r="AK467" t="str">
        <f>IF(G467&lt;&gt;"",IF(B467="","",IF(AND($B467='Determinazione classe'!$D$55,$C467='Determinazione classe'!$D$56,$D467='Determinazione classe'!$D$57,$E467='Determinazione classe'!$D$58,$F467='Determinazione classe'!$D$59),IF(COUNTIF(AK$3:AK466,$G467)=0,$G467,""),"")),"")</f>
        <v/>
      </c>
      <c r="AL467" t="str">
        <f>IF(H467&lt;&gt;"",IF(B467="","",IF(AND($B467='Determinazione classe'!$D$55,$C467='Determinazione classe'!$D$56,$D467='Determinazione classe'!$D$57,$E467='Determinazione classe'!$D$58,$F467='Determinazione classe'!$D$59,$G467='Determinazione classe'!$D$60),IF(COUNTIF(AL$3:AL466,$H467)=0,$H467,""),"")),"")</f>
        <v/>
      </c>
      <c r="AR467">
        <f t="shared" si="147"/>
        <v>465</v>
      </c>
      <c r="AS467" s="375" t="str">
        <f t="shared" si="138"/>
        <v/>
      </c>
      <c r="AT467" s="375" t="str">
        <f t="shared" si="139"/>
        <v/>
      </c>
      <c r="AU467" s="375" t="str">
        <f t="shared" si="140"/>
        <v/>
      </c>
      <c r="AV467" s="375" t="str">
        <f t="shared" si="141"/>
        <v/>
      </c>
      <c r="AW467" s="375" t="str">
        <f t="shared" si="142"/>
        <v/>
      </c>
      <c r="AX467" s="375" t="str">
        <f t="shared" si="143"/>
        <v/>
      </c>
      <c r="AY467" s="375" t="str">
        <f t="shared" si="144"/>
        <v/>
      </c>
      <c r="BC467" t="str">
        <f>IF(BK467&lt;&gt;"",MAX(BC$3:BC466)+1,"")</f>
        <v/>
      </c>
      <c r="BD467" t="str">
        <f>IF(BL467&lt;&gt;"",MAX(BD$3:BD466)+1,"")</f>
        <v/>
      </c>
      <c r="BE467" t="str">
        <f>IF(BM467&lt;&gt;"",MAX(BE$3:BE466)+1,"")</f>
        <v/>
      </c>
      <c r="BF467" t="str">
        <f>IF(BN467&lt;&gt;"",MAX(BF$3:BF466)+1,"")</f>
        <v/>
      </c>
      <c r="BG467" t="str">
        <f>IF(BO467&lt;&gt;"",MAX(BG$3:BG466)+1,"")</f>
        <v/>
      </c>
      <c r="BH467" t="str">
        <f>IF(BP467&lt;&gt;"",MAX(BH$3:BH466)+1,"")</f>
        <v/>
      </c>
      <c r="BI467" t="str">
        <f>IF(BQ467&lt;&gt;"",MAX(BI$3:BI466)+1,"")</f>
        <v/>
      </c>
      <c r="BK467" t="str">
        <f>IF(B467&lt;&gt;"",IF(COUNTIF(BK$3:BK466,B467)&gt;0,"",B467),"")</f>
        <v/>
      </c>
      <c r="BL467" t="str">
        <f>IF(C467&lt;&gt;"",IF(COUNTIF(BL$3:BL466,C467)&gt;0,"",C467),"")</f>
        <v/>
      </c>
      <c r="BM467" t="str">
        <f>IF(D467&lt;&gt;"",IF(COUNTIF(BM$3:BM466,D467)&gt;0,"",D467),"")</f>
        <v/>
      </c>
      <c r="BN467" t="str">
        <f>IF(E467&lt;&gt;"",IF(COUNTIF(BN$3:BN466,E467)&gt;0,"",E467),"")</f>
        <v/>
      </c>
      <c r="BO467" t="str">
        <f>IF(F467&lt;&gt;"",IF(COUNTIF(BO$3:BO466,F467)&gt;0,"",F467),"")</f>
        <v/>
      </c>
      <c r="BP467" t="str">
        <f>IF(G467&lt;&gt;"",IF(COUNTIF(BP$3:BP466,G467)&gt;0,"",G467),"")</f>
        <v/>
      </c>
      <c r="BQ467" t="str">
        <f>IF(H467&lt;&gt;"",IF(COUNTIF(BQ$3:BQ466,H467)&gt;0,"",H467),"")</f>
        <v/>
      </c>
    </row>
    <row r="468" spans="1:69" x14ac:dyDescent="0.2">
      <c r="A468" s="342" t="str">
        <f t="shared" si="148"/>
        <v/>
      </c>
      <c r="B468" s="345"/>
      <c r="C468" s="345"/>
      <c r="D468" s="345"/>
      <c r="E468" s="345"/>
      <c r="F468" s="345"/>
      <c r="G468" s="345"/>
      <c r="H468" s="345"/>
      <c r="I468" s="533"/>
      <c r="J468" s="516"/>
      <c r="K468" s="516"/>
      <c r="L468" s="531"/>
      <c r="M468" s="534"/>
      <c r="O468">
        <f t="shared" si="145"/>
        <v>466</v>
      </c>
      <c r="P468" s="375" t="str">
        <f t="shared" si="146"/>
        <v/>
      </c>
      <c r="Q468" s="375" t="str">
        <f t="shared" si="132"/>
        <v/>
      </c>
      <c r="R468" s="375" t="str">
        <f t="shared" si="133"/>
        <v/>
      </c>
      <c r="S468" s="375" t="str">
        <f t="shared" si="134"/>
        <v/>
      </c>
      <c r="T468" s="375" t="str">
        <f t="shared" si="135"/>
        <v/>
      </c>
      <c r="U468" s="375" t="str">
        <f t="shared" si="136"/>
        <v/>
      </c>
      <c r="V468" s="375" t="str">
        <f t="shared" si="137"/>
        <v/>
      </c>
      <c r="X468" t="str">
        <f>IF(AF468&lt;&gt;"",MAX(X$3:X467)+1,"")</f>
        <v/>
      </c>
      <c r="Y468" t="str">
        <f>IF(AG468&lt;&gt;"",MAX(Y$3:Y467)+1,"")</f>
        <v/>
      </c>
      <c r="Z468" t="str">
        <f>IF(AH468&lt;&gt;"",MAX(Z$3:Z467)+1,"")</f>
        <v/>
      </c>
      <c r="AA468" t="str">
        <f>IF(AI468&lt;&gt;"",MAX(AA$3:AA467)+1,"")</f>
        <v/>
      </c>
      <c r="AB468" t="str">
        <f>IF(AJ468&lt;&gt;"",MAX(AB$3:AB467)+1,"")</f>
        <v/>
      </c>
      <c r="AC468" t="str">
        <f>IF(AK468&lt;&gt;"",MAX(AC$3:AC467)+1,"")</f>
        <v/>
      </c>
      <c r="AD468" t="str">
        <f>IF(AL468&lt;&gt;"",MAX(AD$3:AD467)+1,"")</f>
        <v/>
      </c>
      <c r="AF468" t="str">
        <f>IF(B468="","",IF(COUNTIF(AF$3:$AI467,B468)=0,B468,""))</f>
        <v/>
      </c>
      <c r="AG468" t="str">
        <f>IF(C468&lt;&gt;"",IF(B468="","",IF($B468='Determinazione classe'!$D$55,IF(COUNTIF(AG$3:$AG467,$C468)=0,$C468,""),"")),"")</f>
        <v/>
      </c>
      <c r="AH468" t="str">
        <f>IF(D468&lt;&gt;"",IF(B468="","",IF(AND($B468='Determinazione classe'!$D$55,$C468='Determinazione classe'!$D$56),IF(COUNTIF(AH$3:AH467,$D468)=0,$D468,""),"")),"")</f>
        <v/>
      </c>
      <c r="AI468" t="str">
        <f>IF(E468&lt;&gt;"",IF(B468="","",IF(AND($B468='Determinazione classe'!$D$55,$C468='Determinazione classe'!$D$56,$D468='Determinazione classe'!$D$57),IF(COUNTIF(AI$3:AI467,$E468)=0,$E468,""),"")),"")</f>
        <v/>
      </c>
      <c r="AJ468" t="str">
        <f>IF(F468&lt;&gt;"",IF(B468="","",IF(AND($B468='Determinazione classe'!$D$55,$C468='Determinazione classe'!$D$56,$D468='Determinazione classe'!$D$57,$E468='Determinazione classe'!$D$58),IF(COUNTIF(AJ$3:AJ467,$F468)=0,$F468,""),"")),"")</f>
        <v/>
      </c>
      <c r="AK468" t="str">
        <f>IF(G468&lt;&gt;"",IF(B468="","",IF(AND($B468='Determinazione classe'!$D$55,$C468='Determinazione classe'!$D$56,$D468='Determinazione classe'!$D$57,$E468='Determinazione classe'!$D$58,$F468='Determinazione classe'!$D$59),IF(COUNTIF(AK$3:AK467,$G468)=0,$G468,""),"")),"")</f>
        <v/>
      </c>
      <c r="AL468" t="str">
        <f>IF(H468&lt;&gt;"",IF(B468="","",IF(AND($B468='Determinazione classe'!$D$55,$C468='Determinazione classe'!$D$56,$D468='Determinazione classe'!$D$57,$E468='Determinazione classe'!$D$58,$F468='Determinazione classe'!$D$59,$G468='Determinazione classe'!$D$60),IF(COUNTIF(AL$3:AL467,$H468)=0,$H468,""),"")),"")</f>
        <v/>
      </c>
      <c r="AR468">
        <f t="shared" si="147"/>
        <v>466</v>
      </c>
      <c r="AS468" s="375" t="str">
        <f t="shared" si="138"/>
        <v/>
      </c>
      <c r="AT468" s="375" t="str">
        <f t="shared" si="139"/>
        <v/>
      </c>
      <c r="AU468" s="375" t="str">
        <f t="shared" si="140"/>
        <v/>
      </c>
      <c r="AV468" s="375" t="str">
        <f t="shared" si="141"/>
        <v/>
      </c>
      <c r="AW468" s="375" t="str">
        <f t="shared" si="142"/>
        <v/>
      </c>
      <c r="AX468" s="375" t="str">
        <f t="shared" si="143"/>
        <v/>
      </c>
      <c r="AY468" s="375" t="str">
        <f t="shared" si="144"/>
        <v/>
      </c>
      <c r="BC468" t="str">
        <f>IF(BK468&lt;&gt;"",MAX(BC$3:BC467)+1,"")</f>
        <v/>
      </c>
      <c r="BD468" t="str">
        <f>IF(BL468&lt;&gt;"",MAX(BD$3:BD467)+1,"")</f>
        <v/>
      </c>
      <c r="BE468" t="str">
        <f>IF(BM468&lt;&gt;"",MAX(BE$3:BE467)+1,"")</f>
        <v/>
      </c>
      <c r="BF468" t="str">
        <f>IF(BN468&lt;&gt;"",MAX(BF$3:BF467)+1,"")</f>
        <v/>
      </c>
      <c r="BG468" t="str">
        <f>IF(BO468&lt;&gt;"",MAX(BG$3:BG467)+1,"")</f>
        <v/>
      </c>
      <c r="BH468" t="str">
        <f>IF(BP468&lt;&gt;"",MAX(BH$3:BH467)+1,"")</f>
        <v/>
      </c>
      <c r="BI468" t="str">
        <f>IF(BQ468&lt;&gt;"",MAX(BI$3:BI467)+1,"")</f>
        <v/>
      </c>
      <c r="BK468" t="str">
        <f>IF(B468&lt;&gt;"",IF(COUNTIF(BK$3:BK467,B468)&gt;0,"",B468),"")</f>
        <v/>
      </c>
      <c r="BL468" t="str">
        <f>IF(C468&lt;&gt;"",IF(COUNTIF(BL$3:BL467,C468)&gt;0,"",C468),"")</f>
        <v/>
      </c>
      <c r="BM468" t="str">
        <f>IF(D468&lt;&gt;"",IF(COUNTIF(BM$3:BM467,D468)&gt;0,"",D468),"")</f>
        <v/>
      </c>
      <c r="BN468" t="str">
        <f>IF(E468&lt;&gt;"",IF(COUNTIF(BN$3:BN467,E468)&gt;0,"",E468),"")</f>
        <v/>
      </c>
      <c r="BO468" t="str">
        <f>IF(F468&lt;&gt;"",IF(COUNTIF(BO$3:BO467,F468)&gt;0,"",F468),"")</f>
        <v/>
      </c>
      <c r="BP468" t="str">
        <f>IF(G468&lt;&gt;"",IF(COUNTIF(BP$3:BP467,G468)&gt;0,"",G468),"")</f>
        <v/>
      </c>
      <c r="BQ468" t="str">
        <f>IF(H468&lt;&gt;"",IF(COUNTIF(BQ$3:BQ467,H468)&gt;0,"",H468),"")</f>
        <v/>
      </c>
    </row>
    <row r="469" spans="1:69" x14ac:dyDescent="0.2">
      <c r="A469" s="342" t="str">
        <f t="shared" si="148"/>
        <v/>
      </c>
      <c r="B469" s="345"/>
      <c r="C469" s="345"/>
      <c r="D469" s="345"/>
      <c r="E469" s="345"/>
      <c r="F469" s="345"/>
      <c r="G469" s="345"/>
      <c r="H469" s="345"/>
      <c r="I469" s="533"/>
      <c r="J469" s="516"/>
      <c r="K469" s="516"/>
      <c r="L469" s="531"/>
      <c r="M469" s="534"/>
      <c r="O469">
        <f t="shared" si="145"/>
        <v>467</v>
      </c>
      <c r="P469" s="375" t="str">
        <f t="shared" si="146"/>
        <v/>
      </c>
      <c r="Q469" s="375" t="str">
        <f t="shared" si="132"/>
        <v/>
      </c>
      <c r="R469" s="375" t="str">
        <f t="shared" si="133"/>
        <v/>
      </c>
      <c r="S469" s="375" t="str">
        <f t="shared" si="134"/>
        <v/>
      </c>
      <c r="T469" s="375" t="str">
        <f t="shared" si="135"/>
        <v/>
      </c>
      <c r="U469" s="375" t="str">
        <f t="shared" si="136"/>
        <v/>
      </c>
      <c r="V469" s="375" t="str">
        <f t="shared" si="137"/>
        <v/>
      </c>
      <c r="X469" t="str">
        <f>IF(AF469&lt;&gt;"",MAX(X$3:X468)+1,"")</f>
        <v/>
      </c>
      <c r="Y469" t="str">
        <f>IF(AG469&lt;&gt;"",MAX(Y$3:Y468)+1,"")</f>
        <v/>
      </c>
      <c r="Z469" t="str">
        <f>IF(AH469&lt;&gt;"",MAX(Z$3:Z468)+1,"")</f>
        <v/>
      </c>
      <c r="AA469" t="str">
        <f>IF(AI469&lt;&gt;"",MAX(AA$3:AA468)+1,"")</f>
        <v/>
      </c>
      <c r="AB469" t="str">
        <f>IF(AJ469&lt;&gt;"",MAX(AB$3:AB468)+1,"")</f>
        <v/>
      </c>
      <c r="AC469" t="str">
        <f>IF(AK469&lt;&gt;"",MAX(AC$3:AC468)+1,"")</f>
        <v/>
      </c>
      <c r="AD469" t="str">
        <f>IF(AL469&lt;&gt;"",MAX(AD$3:AD468)+1,"")</f>
        <v/>
      </c>
      <c r="AF469" t="str">
        <f>IF(B469="","",IF(COUNTIF(AF$3:$AI468,B469)=0,B469,""))</f>
        <v/>
      </c>
      <c r="AG469" t="str">
        <f>IF(C469&lt;&gt;"",IF(B469="","",IF($B469='Determinazione classe'!$D$55,IF(COUNTIF(AG$3:$AG468,$C469)=0,$C469,""),"")),"")</f>
        <v/>
      </c>
      <c r="AH469" t="str">
        <f>IF(D469&lt;&gt;"",IF(B469="","",IF(AND($B469='Determinazione classe'!$D$55,$C469='Determinazione classe'!$D$56),IF(COUNTIF(AH$3:AH468,$D469)=0,$D469,""),"")),"")</f>
        <v/>
      </c>
      <c r="AI469" t="str">
        <f>IF(E469&lt;&gt;"",IF(B469="","",IF(AND($B469='Determinazione classe'!$D$55,$C469='Determinazione classe'!$D$56,$D469='Determinazione classe'!$D$57),IF(COUNTIF(AI$3:AI468,$E469)=0,$E469,""),"")),"")</f>
        <v/>
      </c>
      <c r="AJ469" t="str">
        <f>IF(F469&lt;&gt;"",IF(B469="","",IF(AND($B469='Determinazione classe'!$D$55,$C469='Determinazione classe'!$D$56,$D469='Determinazione classe'!$D$57,$E469='Determinazione classe'!$D$58),IF(COUNTIF(AJ$3:AJ468,$F469)=0,$F469,""),"")),"")</f>
        <v/>
      </c>
      <c r="AK469" t="str">
        <f>IF(G469&lt;&gt;"",IF(B469="","",IF(AND($B469='Determinazione classe'!$D$55,$C469='Determinazione classe'!$D$56,$D469='Determinazione classe'!$D$57,$E469='Determinazione classe'!$D$58,$F469='Determinazione classe'!$D$59),IF(COUNTIF(AK$3:AK468,$G469)=0,$G469,""),"")),"")</f>
        <v/>
      </c>
      <c r="AL469" t="str">
        <f>IF(H469&lt;&gt;"",IF(B469="","",IF(AND($B469='Determinazione classe'!$D$55,$C469='Determinazione classe'!$D$56,$D469='Determinazione classe'!$D$57,$E469='Determinazione classe'!$D$58,$F469='Determinazione classe'!$D$59,$G469='Determinazione classe'!$D$60),IF(COUNTIF(AL$3:AL468,$H469)=0,$H469,""),"")),"")</f>
        <v/>
      </c>
      <c r="AR469">
        <f t="shared" si="147"/>
        <v>467</v>
      </c>
      <c r="AS469" s="375" t="str">
        <f t="shared" si="138"/>
        <v/>
      </c>
      <c r="AT469" s="375" t="str">
        <f t="shared" si="139"/>
        <v/>
      </c>
      <c r="AU469" s="375" t="str">
        <f t="shared" si="140"/>
        <v/>
      </c>
      <c r="AV469" s="375" t="str">
        <f t="shared" si="141"/>
        <v/>
      </c>
      <c r="AW469" s="375" t="str">
        <f t="shared" si="142"/>
        <v/>
      </c>
      <c r="AX469" s="375" t="str">
        <f t="shared" si="143"/>
        <v/>
      </c>
      <c r="AY469" s="375" t="str">
        <f t="shared" si="144"/>
        <v/>
      </c>
      <c r="BC469" t="str">
        <f>IF(BK469&lt;&gt;"",MAX(BC$3:BC468)+1,"")</f>
        <v/>
      </c>
      <c r="BD469" t="str">
        <f>IF(BL469&lt;&gt;"",MAX(BD$3:BD468)+1,"")</f>
        <v/>
      </c>
      <c r="BE469" t="str">
        <f>IF(BM469&lt;&gt;"",MAX(BE$3:BE468)+1,"")</f>
        <v/>
      </c>
      <c r="BF469" t="str">
        <f>IF(BN469&lt;&gt;"",MAX(BF$3:BF468)+1,"")</f>
        <v/>
      </c>
      <c r="BG469" t="str">
        <f>IF(BO469&lt;&gt;"",MAX(BG$3:BG468)+1,"")</f>
        <v/>
      </c>
      <c r="BH469" t="str">
        <f>IF(BP469&lt;&gt;"",MAX(BH$3:BH468)+1,"")</f>
        <v/>
      </c>
      <c r="BI469" t="str">
        <f>IF(BQ469&lt;&gt;"",MAX(BI$3:BI468)+1,"")</f>
        <v/>
      </c>
      <c r="BK469" t="str">
        <f>IF(B469&lt;&gt;"",IF(COUNTIF(BK$3:BK468,B469)&gt;0,"",B469),"")</f>
        <v/>
      </c>
      <c r="BL469" t="str">
        <f>IF(C469&lt;&gt;"",IF(COUNTIF(BL$3:BL468,C469)&gt;0,"",C469),"")</f>
        <v/>
      </c>
      <c r="BM469" t="str">
        <f>IF(D469&lt;&gt;"",IF(COUNTIF(BM$3:BM468,D469)&gt;0,"",D469),"")</f>
        <v/>
      </c>
      <c r="BN469" t="str">
        <f>IF(E469&lt;&gt;"",IF(COUNTIF(BN$3:BN468,E469)&gt;0,"",E469),"")</f>
        <v/>
      </c>
      <c r="BO469" t="str">
        <f>IF(F469&lt;&gt;"",IF(COUNTIF(BO$3:BO468,F469)&gt;0,"",F469),"")</f>
        <v/>
      </c>
      <c r="BP469" t="str">
        <f>IF(G469&lt;&gt;"",IF(COUNTIF(BP$3:BP468,G469)&gt;0,"",G469),"")</f>
        <v/>
      </c>
      <c r="BQ469" t="str">
        <f>IF(H469&lt;&gt;"",IF(COUNTIF(BQ$3:BQ468,H469)&gt;0,"",H469),"")</f>
        <v/>
      </c>
    </row>
    <row r="470" spans="1:69" x14ac:dyDescent="0.2">
      <c r="A470" s="342" t="str">
        <f t="shared" si="148"/>
        <v/>
      </c>
      <c r="B470" s="345"/>
      <c r="C470" s="345"/>
      <c r="D470" s="345"/>
      <c r="E470" s="345"/>
      <c r="F470" s="345"/>
      <c r="G470" s="345"/>
      <c r="H470" s="345"/>
      <c r="I470" s="533"/>
      <c r="J470" s="516"/>
      <c r="K470" s="516"/>
      <c r="L470" s="531"/>
      <c r="M470" s="534"/>
      <c r="O470">
        <f t="shared" si="145"/>
        <v>468</v>
      </c>
      <c r="P470" s="375" t="str">
        <f t="shared" si="146"/>
        <v/>
      </c>
      <c r="Q470" s="375" t="str">
        <f t="shared" si="132"/>
        <v/>
      </c>
      <c r="R470" s="375" t="str">
        <f t="shared" si="133"/>
        <v/>
      </c>
      <c r="S470" s="375" t="str">
        <f t="shared" si="134"/>
        <v/>
      </c>
      <c r="T470" s="375" t="str">
        <f t="shared" si="135"/>
        <v/>
      </c>
      <c r="U470" s="375" t="str">
        <f t="shared" si="136"/>
        <v/>
      </c>
      <c r="V470" s="375" t="str">
        <f t="shared" si="137"/>
        <v/>
      </c>
      <c r="X470" t="str">
        <f>IF(AF470&lt;&gt;"",MAX(X$3:X469)+1,"")</f>
        <v/>
      </c>
      <c r="Y470" t="str">
        <f>IF(AG470&lt;&gt;"",MAX(Y$3:Y469)+1,"")</f>
        <v/>
      </c>
      <c r="Z470" t="str">
        <f>IF(AH470&lt;&gt;"",MAX(Z$3:Z469)+1,"")</f>
        <v/>
      </c>
      <c r="AA470" t="str">
        <f>IF(AI470&lt;&gt;"",MAX(AA$3:AA469)+1,"")</f>
        <v/>
      </c>
      <c r="AB470" t="str">
        <f>IF(AJ470&lt;&gt;"",MAX(AB$3:AB469)+1,"")</f>
        <v/>
      </c>
      <c r="AC470" t="str">
        <f>IF(AK470&lt;&gt;"",MAX(AC$3:AC469)+1,"")</f>
        <v/>
      </c>
      <c r="AD470" t="str">
        <f>IF(AL470&lt;&gt;"",MAX(AD$3:AD469)+1,"")</f>
        <v/>
      </c>
      <c r="AF470" t="str">
        <f>IF(B470="","",IF(COUNTIF(AF$3:$AI469,B470)=0,B470,""))</f>
        <v/>
      </c>
      <c r="AG470" t="str">
        <f>IF(C470&lt;&gt;"",IF(B470="","",IF($B470='Determinazione classe'!$D$55,IF(COUNTIF(AG$3:$AG469,$C470)=0,$C470,""),"")),"")</f>
        <v/>
      </c>
      <c r="AH470" t="str">
        <f>IF(D470&lt;&gt;"",IF(B470="","",IF(AND($B470='Determinazione classe'!$D$55,$C470='Determinazione classe'!$D$56),IF(COUNTIF(AH$3:AH469,$D470)=0,$D470,""),"")),"")</f>
        <v/>
      </c>
      <c r="AI470" t="str">
        <f>IF(E470&lt;&gt;"",IF(B470="","",IF(AND($B470='Determinazione classe'!$D$55,$C470='Determinazione classe'!$D$56,$D470='Determinazione classe'!$D$57),IF(COUNTIF(AI$3:AI469,$E470)=0,$E470,""),"")),"")</f>
        <v/>
      </c>
      <c r="AJ470" t="str">
        <f>IF(F470&lt;&gt;"",IF(B470="","",IF(AND($B470='Determinazione classe'!$D$55,$C470='Determinazione classe'!$D$56,$D470='Determinazione classe'!$D$57,$E470='Determinazione classe'!$D$58),IF(COUNTIF(AJ$3:AJ469,$F470)=0,$F470,""),"")),"")</f>
        <v/>
      </c>
      <c r="AK470" t="str">
        <f>IF(G470&lt;&gt;"",IF(B470="","",IF(AND($B470='Determinazione classe'!$D$55,$C470='Determinazione classe'!$D$56,$D470='Determinazione classe'!$D$57,$E470='Determinazione classe'!$D$58,$F470='Determinazione classe'!$D$59),IF(COUNTIF(AK$3:AK469,$G470)=0,$G470,""),"")),"")</f>
        <v/>
      </c>
      <c r="AL470" t="str">
        <f>IF(H470&lt;&gt;"",IF(B470="","",IF(AND($B470='Determinazione classe'!$D$55,$C470='Determinazione classe'!$D$56,$D470='Determinazione classe'!$D$57,$E470='Determinazione classe'!$D$58,$F470='Determinazione classe'!$D$59,$G470='Determinazione classe'!$D$60),IF(COUNTIF(AL$3:AL469,$H470)=0,$H470,""),"")),"")</f>
        <v/>
      </c>
      <c r="AR470">
        <f t="shared" si="147"/>
        <v>468</v>
      </c>
      <c r="AS470" s="375" t="str">
        <f t="shared" si="138"/>
        <v/>
      </c>
      <c r="AT470" s="375" t="str">
        <f t="shared" si="139"/>
        <v/>
      </c>
      <c r="AU470" s="375" t="str">
        <f t="shared" si="140"/>
        <v/>
      </c>
      <c r="AV470" s="375" t="str">
        <f t="shared" si="141"/>
        <v/>
      </c>
      <c r="AW470" s="375" t="str">
        <f t="shared" si="142"/>
        <v/>
      </c>
      <c r="AX470" s="375" t="str">
        <f t="shared" si="143"/>
        <v/>
      </c>
      <c r="AY470" s="375" t="str">
        <f t="shared" si="144"/>
        <v/>
      </c>
      <c r="BC470" t="str">
        <f>IF(BK470&lt;&gt;"",MAX(BC$3:BC469)+1,"")</f>
        <v/>
      </c>
      <c r="BD470" t="str">
        <f>IF(BL470&lt;&gt;"",MAX(BD$3:BD469)+1,"")</f>
        <v/>
      </c>
      <c r="BE470" t="str">
        <f>IF(BM470&lt;&gt;"",MAX(BE$3:BE469)+1,"")</f>
        <v/>
      </c>
      <c r="BF470" t="str">
        <f>IF(BN470&lt;&gt;"",MAX(BF$3:BF469)+1,"")</f>
        <v/>
      </c>
      <c r="BG470" t="str">
        <f>IF(BO470&lt;&gt;"",MAX(BG$3:BG469)+1,"")</f>
        <v/>
      </c>
      <c r="BH470" t="str">
        <f>IF(BP470&lt;&gt;"",MAX(BH$3:BH469)+1,"")</f>
        <v/>
      </c>
      <c r="BI470" t="str">
        <f>IF(BQ470&lt;&gt;"",MAX(BI$3:BI469)+1,"")</f>
        <v/>
      </c>
      <c r="BK470" t="str">
        <f>IF(B470&lt;&gt;"",IF(COUNTIF(BK$3:BK469,B470)&gt;0,"",B470),"")</f>
        <v/>
      </c>
      <c r="BL470" t="str">
        <f>IF(C470&lt;&gt;"",IF(COUNTIF(BL$3:BL469,C470)&gt;0,"",C470),"")</f>
        <v/>
      </c>
      <c r="BM470" t="str">
        <f>IF(D470&lt;&gt;"",IF(COUNTIF(BM$3:BM469,D470)&gt;0,"",D470),"")</f>
        <v/>
      </c>
      <c r="BN470" t="str">
        <f>IF(E470&lt;&gt;"",IF(COUNTIF(BN$3:BN469,E470)&gt;0,"",E470),"")</f>
        <v/>
      </c>
      <c r="BO470" t="str">
        <f>IF(F470&lt;&gt;"",IF(COUNTIF(BO$3:BO469,F470)&gt;0,"",F470),"")</f>
        <v/>
      </c>
      <c r="BP470" t="str">
        <f>IF(G470&lt;&gt;"",IF(COUNTIF(BP$3:BP469,G470)&gt;0,"",G470),"")</f>
        <v/>
      </c>
      <c r="BQ470" t="str">
        <f>IF(H470&lt;&gt;"",IF(COUNTIF(BQ$3:BQ469,H470)&gt;0,"",H470),"")</f>
        <v/>
      </c>
    </row>
    <row r="471" spans="1:69" x14ac:dyDescent="0.2">
      <c r="A471" s="342" t="str">
        <f t="shared" si="148"/>
        <v/>
      </c>
      <c r="B471" s="345"/>
      <c r="C471" s="345"/>
      <c r="D471" s="345"/>
      <c r="E471" s="345"/>
      <c r="F471" s="345"/>
      <c r="G471" s="345"/>
      <c r="H471" s="345"/>
      <c r="I471" s="533"/>
      <c r="J471" s="516"/>
      <c r="K471" s="516"/>
      <c r="L471" s="531"/>
      <c r="M471" s="534"/>
      <c r="O471">
        <f t="shared" si="145"/>
        <v>469</v>
      </c>
      <c r="P471" s="375" t="str">
        <f t="shared" si="146"/>
        <v/>
      </c>
      <c r="Q471" s="375" t="str">
        <f t="shared" si="132"/>
        <v/>
      </c>
      <c r="R471" s="375" t="str">
        <f t="shared" si="133"/>
        <v/>
      </c>
      <c r="S471" s="375" t="str">
        <f t="shared" si="134"/>
        <v/>
      </c>
      <c r="T471" s="375" t="str">
        <f t="shared" si="135"/>
        <v/>
      </c>
      <c r="U471" s="375" t="str">
        <f t="shared" si="136"/>
        <v/>
      </c>
      <c r="V471" s="375" t="str">
        <f t="shared" si="137"/>
        <v/>
      </c>
      <c r="X471" t="str">
        <f>IF(AF471&lt;&gt;"",MAX(X$3:X470)+1,"")</f>
        <v/>
      </c>
      <c r="Y471" t="str">
        <f>IF(AG471&lt;&gt;"",MAX(Y$3:Y470)+1,"")</f>
        <v/>
      </c>
      <c r="Z471" t="str">
        <f>IF(AH471&lt;&gt;"",MAX(Z$3:Z470)+1,"")</f>
        <v/>
      </c>
      <c r="AA471" t="str">
        <f>IF(AI471&lt;&gt;"",MAX(AA$3:AA470)+1,"")</f>
        <v/>
      </c>
      <c r="AB471" t="str">
        <f>IF(AJ471&lt;&gt;"",MAX(AB$3:AB470)+1,"")</f>
        <v/>
      </c>
      <c r="AC471" t="str">
        <f>IF(AK471&lt;&gt;"",MAX(AC$3:AC470)+1,"")</f>
        <v/>
      </c>
      <c r="AD471" t="str">
        <f>IF(AL471&lt;&gt;"",MAX(AD$3:AD470)+1,"")</f>
        <v/>
      </c>
      <c r="AF471" t="str">
        <f>IF(B471="","",IF(COUNTIF(AF$3:$AI470,B471)=0,B471,""))</f>
        <v/>
      </c>
      <c r="AG471" t="str">
        <f>IF(C471&lt;&gt;"",IF(B471="","",IF($B471='Determinazione classe'!$D$55,IF(COUNTIF(AG$3:$AG470,$C471)=0,$C471,""),"")),"")</f>
        <v/>
      </c>
      <c r="AH471" t="str">
        <f>IF(D471&lt;&gt;"",IF(B471="","",IF(AND($B471='Determinazione classe'!$D$55,$C471='Determinazione classe'!$D$56),IF(COUNTIF(AH$3:AH470,$D471)=0,$D471,""),"")),"")</f>
        <v/>
      </c>
      <c r="AI471" t="str">
        <f>IF(E471&lt;&gt;"",IF(B471="","",IF(AND($B471='Determinazione classe'!$D$55,$C471='Determinazione classe'!$D$56,$D471='Determinazione classe'!$D$57),IF(COUNTIF(AI$3:AI470,$E471)=0,$E471,""),"")),"")</f>
        <v/>
      </c>
      <c r="AJ471" t="str">
        <f>IF(F471&lt;&gt;"",IF(B471="","",IF(AND($B471='Determinazione classe'!$D$55,$C471='Determinazione classe'!$D$56,$D471='Determinazione classe'!$D$57,$E471='Determinazione classe'!$D$58),IF(COUNTIF(AJ$3:AJ470,$F471)=0,$F471,""),"")),"")</f>
        <v/>
      </c>
      <c r="AK471" t="str">
        <f>IF(G471&lt;&gt;"",IF(B471="","",IF(AND($B471='Determinazione classe'!$D$55,$C471='Determinazione classe'!$D$56,$D471='Determinazione classe'!$D$57,$E471='Determinazione classe'!$D$58,$F471='Determinazione classe'!$D$59),IF(COUNTIF(AK$3:AK470,$G471)=0,$G471,""),"")),"")</f>
        <v/>
      </c>
      <c r="AL471" t="str">
        <f>IF(H471&lt;&gt;"",IF(B471="","",IF(AND($B471='Determinazione classe'!$D$55,$C471='Determinazione classe'!$D$56,$D471='Determinazione classe'!$D$57,$E471='Determinazione classe'!$D$58,$F471='Determinazione classe'!$D$59,$G471='Determinazione classe'!$D$60),IF(COUNTIF(AL$3:AL470,$H471)=0,$H471,""),"")),"")</f>
        <v/>
      </c>
      <c r="AR471">
        <f t="shared" si="147"/>
        <v>469</v>
      </c>
      <c r="AS471" s="375" t="str">
        <f t="shared" si="138"/>
        <v/>
      </c>
      <c r="AT471" s="375" t="str">
        <f t="shared" si="139"/>
        <v/>
      </c>
      <c r="AU471" s="375" t="str">
        <f t="shared" si="140"/>
        <v/>
      </c>
      <c r="AV471" s="375" t="str">
        <f t="shared" si="141"/>
        <v/>
      </c>
      <c r="AW471" s="375" t="str">
        <f t="shared" si="142"/>
        <v/>
      </c>
      <c r="AX471" s="375" t="str">
        <f t="shared" si="143"/>
        <v/>
      </c>
      <c r="AY471" s="375" t="str">
        <f t="shared" si="144"/>
        <v/>
      </c>
      <c r="BC471" t="str">
        <f>IF(BK471&lt;&gt;"",MAX(BC$3:BC470)+1,"")</f>
        <v/>
      </c>
      <c r="BD471" t="str">
        <f>IF(BL471&lt;&gt;"",MAX(BD$3:BD470)+1,"")</f>
        <v/>
      </c>
      <c r="BE471" t="str">
        <f>IF(BM471&lt;&gt;"",MAX(BE$3:BE470)+1,"")</f>
        <v/>
      </c>
      <c r="BF471" t="str">
        <f>IF(BN471&lt;&gt;"",MAX(BF$3:BF470)+1,"")</f>
        <v/>
      </c>
      <c r="BG471" t="str">
        <f>IF(BO471&lt;&gt;"",MAX(BG$3:BG470)+1,"")</f>
        <v/>
      </c>
      <c r="BH471" t="str">
        <f>IF(BP471&lt;&gt;"",MAX(BH$3:BH470)+1,"")</f>
        <v/>
      </c>
      <c r="BI471" t="str">
        <f>IF(BQ471&lt;&gt;"",MAX(BI$3:BI470)+1,"")</f>
        <v/>
      </c>
      <c r="BK471" t="str">
        <f>IF(B471&lt;&gt;"",IF(COUNTIF(BK$3:BK470,B471)&gt;0,"",B471),"")</f>
        <v/>
      </c>
      <c r="BL471" t="str">
        <f>IF(C471&lt;&gt;"",IF(COUNTIF(BL$3:BL470,C471)&gt;0,"",C471),"")</f>
        <v/>
      </c>
      <c r="BM471" t="str">
        <f>IF(D471&lt;&gt;"",IF(COUNTIF(BM$3:BM470,D471)&gt;0,"",D471),"")</f>
        <v/>
      </c>
      <c r="BN471" t="str">
        <f>IF(E471&lt;&gt;"",IF(COUNTIF(BN$3:BN470,E471)&gt;0,"",E471),"")</f>
        <v/>
      </c>
      <c r="BO471" t="str">
        <f>IF(F471&lt;&gt;"",IF(COUNTIF(BO$3:BO470,F471)&gt;0,"",F471),"")</f>
        <v/>
      </c>
      <c r="BP471" t="str">
        <f>IF(G471&lt;&gt;"",IF(COUNTIF(BP$3:BP470,G471)&gt;0,"",G471),"")</f>
        <v/>
      </c>
      <c r="BQ471" t="str">
        <f>IF(H471&lt;&gt;"",IF(COUNTIF(BQ$3:BQ470,H471)&gt;0,"",H471),"")</f>
        <v/>
      </c>
    </row>
    <row r="472" spans="1:69" x14ac:dyDescent="0.2">
      <c r="A472" s="342" t="str">
        <f t="shared" si="148"/>
        <v/>
      </c>
      <c r="B472" s="345"/>
      <c r="C472" s="345"/>
      <c r="D472" s="345"/>
      <c r="E472" s="345"/>
      <c r="F472" s="345"/>
      <c r="G472" s="345"/>
      <c r="H472" s="345"/>
      <c r="I472" s="533"/>
      <c r="J472" s="516"/>
      <c r="K472" s="516"/>
      <c r="L472" s="531"/>
      <c r="M472" s="534"/>
      <c r="O472">
        <f t="shared" si="145"/>
        <v>470</v>
      </c>
      <c r="P472" s="375" t="str">
        <f t="shared" si="146"/>
        <v/>
      </c>
      <c r="Q472" s="375" t="str">
        <f t="shared" si="132"/>
        <v/>
      </c>
      <c r="R472" s="375" t="str">
        <f t="shared" si="133"/>
        <v/>
      </c>
      <c r="S472" s="375" t="str">
        <f t="shared" si="134"/>
        <v/>
      </c>
      <c r="T472" s="375" t="str">
        <f t="shared" si="135"/>
        <v/>
      </c>
      <c r="U472" s="375" t="str">
        <f t="shared" si="136"/>
        <v/>
      </c>
      <c r="V472" s="375" t="str">
        <f t="shared" si="137"/>
        <v/>
      </c>
      <c r="X472" t="str">
        <f>IF(AF472&lt;&gt;"",MAX(X$3:X471)+1,"")</f>
        <v/>
      </c>
      <c r="Y472" t="str">
        <f>IF(AG472&lt;&gt;"",MAX(Y$3:Y471)+1,"")</f>
        <v/>
      </c>
      <c r="Z472" t="str">
        <f>IF(AH472&lt;&gt;"",MAX(Z$3:Z471)+1,"")</f>
        <v/>
      </c>
      <c r="AA472" t="str">
        <f>IF(AI472&lt;&gt;"",MAX(AA$3:AA471)+1,"")</f>
        <v/>
      </c>
      <c r="AB472" t="str">
        <f>IF(AJ472&lt;&gt;"",MAX(AB$3:AB471)+1,"")</f>
        <v/>
      </c>
      <c r="AC472" t="str">
        <f>IF(AK472&lt;&gt;"",MAX(AC$3:AC471)+1,"")</f>
        <v/>
      </c>
      <c r="AD472" t="str">
        <f>IF(AL472&lt;&gt;"",MAX(AD$3:AD471)+1,"")</f>
        <v/>
      </c>
      <c r="AF472" t="str">
        <f>IF(B472="","",IF(COUNTIF(AF$3:$AI471,B472)=0,B472,""))</f>
        <v/>
      </c>
      <c r="AG472" t="str">
        <f>IF(C472&lt;&gt;"",IF(B472="","",IF($B472='Determinazione classe'!$D$55,IF(COUNTIF(AG$3:$AG471,$C472)=0,$C472,""),"")),"")</f>
        <v/>
      </c>
      <c r="AH472" t="str">
        <f>IF(D472&lt;&gt;"",IF(B472="","",IF(AND($B472='Determinazione classe'!$D$55,$C472='Determinazione classe'!$D$56),IF(COUNTIF(AH$3:AH471,$D472)=0,$D472,""),"")),"")</f>
        <v/>
      </c>
      <c r="AI472" t="str">
        <f>IF(E472&lt;&gt;"",IF(B472="","",IF(AND($B472='Determinazione classe'!$D$55,$C472='Determinazione classe'!$D$56,$D472='Determinazione classe'!$D$57),IF(COUNTIF(AI$3:AI471,$E472)=0,$E472,""),"")),"")</f>
        <v/>
      </c>
      <c r="AJ472" t="str">
        <f>IF(F472&lt;&gt;"",IF(B472="","",IF(AND($B472='Determinazione classe'!$D$55,$C472='Determinazione classe'!$D$56,$D472='Determinazione classe'!$D$57,$E472='Determinazione classe'!$D$58),IF(COUNTIF(AJ$3:AJ471,$F472)=0,$F472,""),"")),"")</f>
        <v/>
      </c>
      <c r="AK472" t="str">
        <f>IF(G472&lt;&gt;"",IF(B472="","",IF(AND($B472='Determinazione classe'!$D$55,$C472='Determinazione classe'!$D$56,$D472='Determinazione classe'!$D$57,$E472='Determinazione classe'!$D$58,$F472='Determinazione classe'!$D$59),IF(COUNTIF(AK$3:AK471,$G472)=0,$G472,""),"")),"")</f>
        <v/>
      </c>
      <c r="AL472" t="str">
        <f>IF(H472&lt;&gt;"",IF(B472="","",IF(AND($B472='Determinazione classe'!$D$55,$C472='Determinazione classe'!$D$56,$D472='Determinazione classe'!$D$57,$E472='Determinazione classe'!$D$58,$F472='Determinazione classe'!$D$59,$G472='Determinazione classe'!$D$60),IF(COUNTIF(AL$3:AL471,$H472)=0,$H472,""),"")),"")</f>
        <v/>
      </c>
      <c r="AR472">
        <f t="shared" si="147"/>
        <v>470</v>
      </c>
      <c r="AS472" s="375" t="str">
        <f t="shared" si="138"/>
        <v/>
      </c>
      <c r="AT472" s="375" t="str">
        <f t="shared" si="139"/>
        <v/>
      </c>
      <c r="AU472" s="375" t="str">
        <f t="shared" si="140"/>
        <v/>
      </c>
      <c r="AV472" s="375" t="str">
        <f t="shared" si="141"/>
        <v/>
      </c>
      <c r="AW472" s="375" t="str">
        <f t="shared" si="142"/>
        <v/>
      </c>
      <c r="AX472" s="375" t="str">
        <f t="shared" si="143"/>
        <v/>
      </c>
      <c r="AY472" s="375" t="str">
        <f t="shared" si="144"/>
        <v/>
      </c>
      <c r="BC472" t="str">
        <f>IF(BK472&lt;&gt;"",MAX(BC$3:BC471)+1,"")</f>
        <v/>
      </c>
      <c r="BD472" t="str">
        <f>IF(BL472&lt;&gt;"",MAX(BD$3:BD471)+1,"")</f>
        <v/>
      </c>
      <c r="BE472" t="str">
        <f>IF(BM472&lt;&gt;"",MAX(BE$3:BE471)+1,"")</f>
        <v/>
      </c>
      <c r="BF472" t="str">
        <f>IF(BN472&lt;&gt;"",MAX(BF$3:BF471)+1,"")</f>
        <v/>
      </c>
      <c r="BG472" t="str">
        <f>IF(BO472&lt;&gt;"",MAX(BG$3:BG471)+1,"")</f>
        <v/>
      </c>
      <c r="BH472" t="str">
        <f>IF(BP472&lt;&gt;"",MAX(BH$3:BH471)+1,"")</f>
        <v/>
      </c>
      <c r="BI472" t="str">
        <f>IF(BQ472&lt;&gt;"",MAX(BI$3:BI471)+1,"")</f>
        <v/>
      </c>
      <c r="BK472" t="str">
        <f>IF(B472&lt;&gt;"",IF(COUNTIF(BK$3:BK471,B472)&gt;0,"",B472),"")</f>
        <v/>
      </c>
      <c r="BL472" t="str">
        <f>IF(C472&lt;&gt;"",IF(COUNTIF(BL$3:BL471,C472)&gt;0,"",C472),"")</f>
        <v/>
      </c>
      <c r="BM472" t="str">
        <f>IF(D472&lt;&gt;"",IF(COUNTIF(BM$3:BM471,D472)&gt;0,"",D472),"")</f>
        <v/>
      </c>
      <c r="BN472" t="str">
        <f>IF(E472&lt;&gt;"",IF(COUNTIF(BN$3:BN471,E472)&gt;0,"",E472),"")</f>
        <v/>
      </c>
      <c r="BO472" t="str">
        <f>IF(F472&lt;&gt;"",IF(COUNTIF(BO$3:BO471,F472)&gt;0,"",F472),"")</f>
        <v/>
      </c>
      <c r="BP472" t="str">
        <f>IF(G472&lt;&gt;"",IF(COUNTIF(BP$3:BP471,G472)&gt;0,"",G472),"")</f>
        <v/>
      </c>
      <c r="BQ472" t="str">
        <f>IF(H472&lt;&gt;"",IF(COUNTIF(BQ$3:BQ471,H472)&gt;0,"",H472),"")</f>
        <v/>
      </c>
    </row>
    <row r="473" spans="1:69" x14ac:dyDescent="0.2">
      <c r="A473" s="342" t="str">
        <f t="shared" si="148"/>
        <v/>
      </c>
      <c r="B473" s="345"/>
      <c r="C473" s="345"/>
      <c r="D473" s="345"/>
      <c r="E473" s="345"/>
      <c r="F473" s="345"/>
      <c r="G473" s="345"/>
      <c r="H473" s="345"/>
      <c r="I473" s="533"/>
      <c r="J473" s="516"/>
      <c r="K473" s="516"/>
      <c r="L473" s="531"/>
      <c r="M473" s="534"/>
      <c r="O473">
        <f t="shared" si="145"/>
        <v>471</v>
      </c>
      <c r="P473" s="375" t="str">
        <f t="shared" si="146"/>
        <v/>
      </c>
      <c r="Q473" s="375" t="str">
        <f t="shared" si="132"/>
        <v/>
      </c>
      <c r="R473" s="375" t="str">
        <f t="shared" si="133"/>
        <v/>
      </c>
      <c r="S473" s="375" t="str">
        <f t="shared" si="134"/>
        <v/>
      </c>
      <c r="T473" s="375" t="str">
        <f t="shared" si="135"/>
        <v/>
      </c>
      <c r="U473" s="375" t="str">
        <f t="shared" si="136"/>
        <v/>
      </c>
      <c r="V473" s="375" t="str">
        <f t="shared" si="137"/>
        <v/>
      </c>
      <c r="X473" t="str">
        <f>IF(AF473&lt;&gt;"",MAX(X$3:X472)+1,"")</f>
        <v/>
      </c>
      <c r="Y473" t="str">
        <f>IF(AG473&lt;&gt;"",MAX(Y$3:Y472)+1,"")</f>
        <v/>
      </c>
      <c r="Z473" t="str">
        <f>IF(AH473&lt;&gt;"",MAX(Z$3:Z472)+1,"")</f>
        <v/>
      </c>
      <c r="AA473" t="str">
        <f>IF(AI473&lt;&gt;"",MAX(AA$3:AA472)+1,"")</f>
        <v/>
      </c>
      <c r="AB473" t="str">
        <f>IF(AJ473&lt;&gt;"",MAX(AB$3:AB472)+1,"")</f>
        <v/>
      </c>
      <c r="AC473" t="str">
        <f>IF(AK473&lt;&gt;"",MAX(AC$3:AC472)+1,"")</f>
        <v/>
      </c>
      <c r="AD473" t="str">
        <f>IF(AL473&lt;&gt;"",MAX(AD$3:AD472)+1,"")</f>
        <v/>
      </c>
      <c r="AF473" t="str">
        <f>IF(B473="","",IF(COUNTIF(AF$3:$AI472,B473)=0,B473,""))</f>
        <v/>
      </c>
      <c r="AG473" t="str">
        <f>IF(C473&lt;&gt;"",IF(B473="","",IF($B473='Determinazione classe'!$D$55,IF(COUNTIF(AG$3:$AG472,$C473)=0,$C473,""),"")),"")</f>
        <v/>
      </c>
      <c r="AH473" t="str">
        <f>IF(D473&lt;&gt;"",IF(B473="","",IF(AND($B473='Determinazione classe'!$D$55,$C473='Determinazione classe'!$D$56),IF(COUNTIF(AH$3:AH472,$D473)=0,$D473,""),"")),"")</f>
        <v/>
      </c>
      <c r="AI473" t="str">
        <f>IF(E473&lt;&gt;"",IF(B473="","",IF(AND($B473='Determinazione classe'!$D$55,$C473='Determinazione classe'!$D$56,$D473='Determinazione classe'!$D$57),IF(COUNTIF(AI$3:AI472,$E473)=0,$E473,""),"")),"")</f>
        <v/>
      </c>
      <c r="AJ473" t="str">
        <f>IF(F473&lt;&gt;"",IF(B473="","",IF(AND($B473='Determinazione classe'!$D$55,$C473='Determinazione classe'!$D$56,$D473='Determinazione classe'!$D$57,$E473='Determinazione classe'!$D$58),IF(COUNTIF(AJ$3:AJ472,$F473)=0,$F473,""),"")),"")</f>
        <v/>
      </c>
      <c r="AK473" t="str">
        <f>IF(G473&lt;&gt;"",IF(B473="","",IF(AND($B473='Determinazione classe'!$D$55,$C473='Determinazione classe'!$D$56,$D473='Determinazione classe'!$D$57,$E473='Determinazione classe'!$D$58,$F473='Determinazione classe'!$D$59),IF(COUNTIF(AK$3:AK472,$G473)=0,$G473,""),"")),"")</f>
        <v/>
      </c>
      <c r="AL473" t="str">
        <f>IF(H473&lt;&gt;"",IF(B473="","",IF(AND($B473='Determinazione classe'!$D$55,$C473='Determinazione classe'!$D$56,$D473='Determinazione classe'!$D$57,$E473='Determinazione classe'!$D$58,$F473='Determinazione classe'!$D$59,$G473='Determinazione classe'!$D$60),IF(COUNTIF(AL$3:AL472,$H473)=0,$H473,""),"")),"")</f>
        <v/>
      </c>
      <c r="AR473">
        <f t="shared" si="147"/>
        <v>471</v>
      </c>
      <c r="AS473" s="375" t="str">
        <f t="shared" si="138"/>
        <v/>
      </c>
      <c r="AT473" s="375" t="str">
        <f t="shared" si="139"/>
        <v/>
      </c>
      <c r="AU473" s="375" t="str">
        <f t="shared" si="140"/>
        <v/>
      </c>
      <c r="AV473" s="375" t="str">
        <f t="shared" si="141"/>
        <v/>
      </c>
      <c r="AW473" s="375" t="str">
        <f t="shared" si="142"/>
        <v/>
      </c>
      <c r="AX473" s="375" t="str">
        <f t="shared" si="143"/>
        <v/>
      </c>
      <c r="AY473" s="375" t="str">
        <f t="shared" si="144"/>
        <v/>
      </c>
      <c r="BC473" t="str">
        <f>IF(BK473&lt;&gt;"",MAX(BC$3:BC472)+1,"")</f>
        <v/>
      </c>
      <c r="BD473" t="str">
        <f>IF(BL473&lt;&gt;"",MAX(BD$3:BD472)+1,"")</f>
        <v/>
      </c>
      <c r="BE473" t="str">
        <f>IF(BM473&lt;&gt;"",MAX(BE$3:BE472)+1,"")</f>
        <v/>
      </c>
      <c r="BF473" t="str">
        <f>IF(BN473&lt;&gt;"",MAX(BF$3:BF472)+1,"")</f>
        <v/>
      </c>
      <c r="BG473" t="str">
        <f>IF(BO473&lt;&gt;"",MAX(BG$3:BG472)+1,"")</f>
        <v/>
      </c>
      <c r="BH473" t="str">
        <f>IF(BP473&lt;&gt;"",MAX(BH$3:BH472)+1,"")</f>
        <v/>
      </c>
      <c r="BI473" t="str">
        <f>IF(BQ473&lt;&gt;"",MAX(BI$3:BI472)+1,"")</f>
        <v/>
      </c>
      <c r="BK473" t="str">
        <f>IF(B473&lt;&gt;"",IF(COUNTIF(BK$3:BK472,B473)&gt;0,"",B473),"")</f>
        <v/>
      </c>
      <c r="BL473" t="str">
        <f>IF(C473&lt;&gt;"",IF(COUNTIF(BL$3:BL472,C473)&gt;0,"",C473),"")</f>
        <v/>
      </c>
      <c r="BM473" t="str">
        <f>IF(D473&lt;&gt;"",IF(COUNTIF(BM$3:BM472,D473)&gt;0,"",D473),"")</f>
        <v/>
      </c>
      <c r="BN473" t="str">
        <f>IF(E473&lt;&gt;"",IF(COUNTIF(BN$3:BN472,E473)&gt;0,"",E473),"")</f>
        <v/>
      </c>
      <c r="BO473" t="str">
        <f>IF(F473&lt;&gt;"",IF(COUNTIF(BO$3:BO472,F473)&gt;0,"",F473),"")</f>
        <v/>
      </c>
      <c r="BP473" t="str">
        <f>IF(G473&lt;&gt;"",IF(COUNTIF(BP$3:BP472,G473)&gt;0,"",G473),"")</f>
        <v/>
      </c>
      <c r="BQ473" t="str">
        <f>IF(H473&lt;&gt;"",IF(COUNTIF(BQ$3:BQ472,H473)&gt;0,"",H473),"")</f>
        <v/>
      </c>
    </row>
    <row r="474" spans="1:69" x14ac:dyDescent="0.2">
      <c r="A474" s="342" t="str">
        <f t="shared" si="148"/>
        <v/>
      </c>
      <c r="B474" s="345"/>
      <c r="C474" s="345"/>
      <c r="D474" s="345"/>
      <c r="E474" s="345"/>
      <c r="F474" s="345"/>
      <c r="G474" s="345"/>
      <c r="H474" s="345"/>
      <c r="I474" s="533"/>
      <c r="J474" s="516"/>
      <c r="K474" s="516"/>
      <c r="L474" s="531"/>
      <c r="M474" s="534"/>
      <c r="O474">
        <f t="shared" si="145"/>
        <v>472</v>
      </c>
      <c r="P474" s="375" t="str">
        <f t="shared" si="146"/>
        <v/>
      </c>
      <c r="Q474" s="375" t="str">
        <f t="shared" si="132"/>
        <v/>
      </c>
      <c r="R474" s="375" t="str">
        <f t="shared" si="133"/>
        <v/>
      </c>
      <c r="S474" s="375" t="str">
        <f t="shared" si="134"/>
        <v/>
      </c>
      <c r="T474" s="375" t="str">
        <f t="shared" si="135"/>
        <v/>
      </c>
      <c r="U474" s="375" t="str">
        <f t="shared" si="136"/>
        <v/>
      </c>
      <c r="V474" s="375" t="str">
        <f t="shared" si="137"/>
        <v/>
      </c>
      <c r="X474" t="str">
        <f>IF(AF474&lt;&gt;"",MAX(X$3:X473)+1,"")</f>
        <v/>
      </c>
      <c r="Y474" t="str">
        <f>IF(AG474&lt;&gt;"",MAX(Y$3:Y473)+1,"")</f>
        <v/>
      </c>
      <c r="Z474" t="str">
        <f>IF(AH474&lt;&gt;"",MAX(Z$3:Z473)+1,"")</f>
        <v/>
      </c>
      <c r="AA474" t="str">
        <f>IF(AI474&lt;&gt;"",MAX(AA$3:AA473)+1,"")</f>
        <v/>
      </c>
      <c r="AB474" t="str">
        <f>IF(AJ474&lt;&gt;"",MAX(AB$3:AB473)+1,"")</f>
        <v/>
      </c>
      <c r="AC474" t="str">
        <f>IF(AK474&lt;&gt;"",MAX(AC$3:AC473)+1,"")</f>
        <v/>
      </c>
      <c r="AD474" t="str">
        <f>IF(AL474&lt;&gt;"",MAX(AD$3:AD473)+1,"")</f>
        <v/>
      </c>
      <c r="AF474" t="str">
        <f>IF(B474="","",IF(COUNTIF(AF$3:$AI473,B474)=0,B474,""))</f>
        <v/>
      </c>
      <c r="AG474" t="str">
        <f>IF(C474&lt;&gt;"",IF(B474="","",IF($B474='Determinazione classe'!$D$55,IF(COUNTIF(AG$3:$AG473,$C474)=0,$C474,""),"")),"")</f>
        <v/>
      </c>
      <c r="AH474" t="str">
        <f>IF(D474&lt;&gt;"",IF(B474="","",IF(AND($B474='Determinazione classe'!$D$55,$C474='Determinazione classe'!$D$56),IF(COUNTIF(AH$3:AH473,$D474)=0,$D474,""),"")),"")</f>
        <v/>
      </c>
      <c r="AI474" t="str">
        <f>IF(E474&lt;&gt;"",IF(B474="","",IF(AND($B474='Determinazione classe'!$D$55,$C474='Determinazione classe'!$D$56,$D474='Determinazione classe'!$D$57),IF(COUNTIF(AI$3:AI473,$E474)=0,$E474,""),"")),"")</f>
        <v/>
      </c>
      <c r="AJ474" t="str">
        <f>IF(F474&lt;&gt;"",IF(B474="","",IF(AND($B474='Determinazione classe'!$D$55,$C474='Determinazione classe'!$D$56,$D474='Determinazione classe'!$D$57,$E474='Determinazione classe'!$D$58),IF(COUNTIF(AJ$3:AJ473,$F474)=0,$F474,""),"")),"")</f>
        <v/>
      </c>
      <c r="AK474" t="str">
        <f>IF(G474&lt;&gt;"",IF(B474="","",IF(AND($B474='Determinazione classe'!$D$55,$C474='Determinazione classe'!$D$56,$D474='Determinazione classe'!$D$57,$E474='Determinazione classe'!$D$58,$F474='Determinazione classe'!$D$59),IF(COUNTIF(AK$3:AK473,$G474)=0,$G474,""),"")),"")</f>
        <v/>
      </c>
      <c r="AL474" t="str">
        <f>IF(H474&lt;&gt;"",IF(B474="","",IF(AND($B474='Determinazione classe'!$D$55,$C474='Determinazione classe'!$D$56,$D474='Determinazione classe'!$D$57,$E474='Determinazione classe'!$D$58,$F474='Determinazione classe'!$D$59,$G474='Determinazione classe'!$D$60),IF(COUNTIF(AL$3:AL473,$H474)=0,$H474,""),"")),"")</f>
        <v/>
      </c>
      <c r="AR474">
        <f t="shared" si="147"/>
        <v>472</v>
      </c>
      <c r="AS474" s="375" t="str">
        <f t="shared" si="138"/>
        <v/>
      </c>
      <c r="AT474" s="375" t="str">
        <f t="shared" si="139"/>
        <v/>
      </c>
      <c r="AU474" s="375" t="str">
        <f t="shared" si="140"/>
        <v/>
      </c>
      <c r="AV474" s="375" t="str">
        <f t="shared" si="141"/>
        <v/>
      </c>
      <c r="AW474" s="375" t="str">
        <f t="shared" si="142"/>
        <v/>
      </c>
      <c r="AX474" s="375" t="str">
        <f t="shared" si="143"/>
        <v/>
      </c>
      <c r="AY474" s="375" t="str">
        <f t="shared" si="144"/>
        <v/>
      </c>
      <c r="BC474" t="str">
        <f>IF(BK474&lt;&gt;"",MAX(BC$3:BC473)+1,"")</f>
        <v/>
      </c>
      <c r="BD474" t="str">
        <f>IF(BL474&lt;&gt;"",MAX(BD$3:BD473)+1,"")</f>
        <v/>
      </c>
      <c r="BE474" t="str">
        <f>IF(BM474&lt;&gt;"",MAX(BE$3:BE473)+1,"")</f>
        <v/>
      </c>
      <c r="BF474" t="str">
        <f>IF(BN474&lt;&gt;"",MAX(BF$3:BF473)+1,"")</f>
        <v/>
      </c>
      <c r="BG474" t="str">
        <f>IF(BO474&lt;&gt;"",MAX(BG$3:BG473)+1,"")</f>
        <v/>
      </c>
      <c r="BH474" t="str">
        <f>IF(BP474&lt;&gt;"",MAX(BH$3:BH473)+1,"")</f>
        <v/>
      </c>
      <c r="BI474" t="str">
        <f>IF(BQ474&lt;&gt;"",MAX(BI$3:BI473)+1,"")</f>
        <v/>
      </c>
      <c r="BK474" t="str">
        <f>IF(B474&lt;&gt;"",IF(COUNTIF(BK$3:BK473,B474)&gt;0,"",B474),"")</f>
        <v/>
      </c>
      <c r="BL474" t="str">
        <f>IF(C474&lt;&gt;"",IF(COUNTIF(BL$3:BL473,C474)&gt;0,"",C474),"")</f>
        <v/>
      </c>
      <c r="BM474" t="str">
        <f>IF(D474&lt;&gt;"",IF(COUNTIF(BM$3:BM473,D474)&gt;0,"",D474),"")</f>
        <v/>
      </c>
      <c r="BN474" t="str">
        <f>IF(E474&lt;&gt;"",IF(COUNTIF(BN$3:BN473,E474)&gt;0,"",E474),"")</f>
        <v/>
      </c>
      <c r="BO474" t="str">
        <f>IF(F474&lt;&gt;"",IF(COUNTIF(BO$3:BO473,F474)&gt;0,"",F474),"")</f>
        <v/>
      </c>
      <c r="BP474" t="str">
        <f>IF(G474&lt;&gt;"",IF(COUNTIF(BP$3:BP473,G474)&gt;0,"",G474),"")</f>
        <v/>
      </c>
      <c r="BQ474" t="str">
        <f>IF(H474&lt;&gt;"",IF(COUNTIF(BQ$3:BQ473,H474)&gt;0,"",H474),"")</f>
        <v/>
      </c>
    </row>
    <row r="475" spans="1:69" x14ac:dyDescent="0.2">
      <c r="A475" s="342" t="str">
        <f t="shared" si="148"/>
        <v/>
      </c>
      <c r="B475" s="345"/>
      <c r="C475" s="345"/>
      <c r="D475" s="345"/>
      <c r="E475" s="345"/>
      <c r="F475" s="345"/>
      <c r="G475" s="345"/>
      <c r="H475" s="345"/>
      <c r="I475" s="533"/>
      <c r="J475" s="516"/>
      <c r="K475" s="516"/>
      <c r="L475" s="531"/>
      <c r="M475" s="534"/>
      <c r="O475">
        <f t="shared" si="145"/>
        <v>473</v>
      </c>
      <c r="P475" s="375" t="str">
        <f t="shared" si="146"/>
        <v/>
      </c>
      <c r="Q475" s="375" t="str">
        <f t="shared" si="132"/>
        <v/>
      </c>
      <c r="R475" s="375" t="str">
        <f t="shared" si="133"/>
        <v/>
      </c>
      <c r="S475" s="375" t="str">
        <f t="shared" si="134"/>
        <v/>
      </c>
      <c r="T475" s="375" t="str">
        <f t="shared" si="135"/>
        <v/>
      </c>
      <c r="U475" s="375" t="str">
        <f t="shared" si="136"/>
        <v/>
      </c>
      <c r="V475" s="375" t="str">
        <f t="shared" si="137"/>
        <v/>
      </c>
      <c r="X475" t="str">
        <f>IF(AF475&lt;&gt;"",MAX(X$3:X474)+1,"")</f>
        <v/>
      </c>
      <c r="Y475" t="str">
        <f>IF(AG475&lt;&gt;"",MAX(Y$3:Y474)+1,"")</f>
        <v/>
      </c>
      <c r="Z475" t="str">
        <f>IF(AH475&lt;&gt;"",MAX(Z$3:Z474)+1,"")</f>
        <v/>
      </c>
      <c r="AA475" t="str">
        <f>IF(AI475&lt;&gt;"",MAX(AA$3:AA474)+1,"")</f>
        <v/>
      </c>
      <c r="AB475" t="str">
        <f>IF(AJ475&lt;&gt;"",MAX(AB$3:AB474)+1,"")</f>
        <v/>
      </c>
      <c r="AC475" t="str">
        <f>IF(AK475&lt;&gt;"",MAX(AC$3:AC474)+1,"")</f>
        <v/>
      </c>
      <c r="AD475" t="str">
        <f>IF(AL475&lt;&gt;"",MAX(AD$3:AD474)+1,"")</f>
        <v/>
      </c>
      <c r="AF475" t="str">
        <f>IF(B475="","",IF(COUNTIF(AF$3:$AI474,B475)=0,B475,""))</f>
        <v/>
      </c>
      <c r="AG475" t="str">
        <f>IF(C475&lt;&gt;"",IF(B475="","",IF($B475='Determinazione classe'!$D$55,IF(COUNTIF(AG$3:$AG474,$C475)=0,$C475,""),"")),"")</f>
        <v/>
      </c>
      <c r="AH475" t="str">
        <f>IF(D475&lt;&gt;"",IF(B475="","",IF(AND($B475='Determinazione classe'!$D$55,$C475='Determinazione classe'!$D$56),IF(COUNTIF(AH$3:AH474,$D475)=0,$D475,""),"")),"")</f>
        <v/>
      </c>
      <c r="AI475" t="str">
        <f>IF(E475&lt;&gt;"",IF(B475="","",IF(AND($B475='Determinazione classe'!$D$55,$C475='Determinazione classe'!$D$56,$D475='Determinazione classe'!$D$57),IF(COUNTIF(AI$3:AI474,$E475)=0,$E475,""),"")),"")</f>
        <v/>
      </c>
      <c r="AJ475" t="str">
        <f>IF(F475&lt;&gt;"",IF(B475="","",IF(AND($B475='Determinazione classe'!$D$55,$C475='Determinazione classe'!$D$56,$D475='Determinazione classe'!$D$57,$E475='Determinazione classe'!$D$58),IF(COUNTIF(AJ$3:AJ474,$F475)=0,$F475,""),"")),"")</f>
        <v/>
      </c>
      <c r="AK475" t="str">
        <f>IF(G475&lt;&gt;"",IF(B475="","",IF(AND($B475='Determinazione classe'!$D$55,$C475='Determinazione classe'!$D$56,$D475='Determinazione classe'!$D$57,$E475='Determinazione classe'!$D$58,$F475='Determinazione classe'!$D$59),IF(COUNTIF(AK$3:AK474,$G475)=0,$G475,""),"")),"")</f>
        <v/>
      </c>
      <c r="AL475" t="str">
        <f>IF(H475&lt;&gt;"",IF(B475="","",IF(AND($B475='Determinazione classe'!$D$55,$C475='Determinazione classe'!$D$56,$D475='Determinazione classe'!$D$57,$E475='Determinazione classe'!$D$58,$F475='Determinazione classe'!$D$59,$G475='Determinazione classe'!$D$60),IF(COUNTIF(AL$3:AL474,$H475)=0,$H475,""),"")),"")</f>
        <v/>
      </c>
      <c r="AR475">
        <f t="shared" si="147"/>
        <v>473</v>
      </c>
      <c r="AS475" s="375" t="str">
        <f t="shared" si="138"/>
        <v/>
      </c>
      <c r="AT475" s="375" t="str">
        <f t="shared" si="139"/>
        <v/>
      </c>
      <c r="AU475" s="375" t="str">
        <f t="shared" si="140"/>
        <v/>
      </c>
      <c r="AV475" s="375" t="str">
        <f t="shared" si="141"/>
        <v/>
      </c>
      <c r="AW475" s="375" t="str">
        <f t="shared" si="142"/>
        <v/>
      </c>
      <c r="AX475" s="375" t="str">
        <f t="shared" si="143"/>
        <v/>
      </c>
      <c r="AY475" s="375" t="str">
        <f t="shared" si="144"/>
        <v/>
      </c>
      <c r="BC475" t="str">
        <f>IF(BK475&lt;&gt;"",MAX(BC$3:BC474)+1,"")</f>
        <v/>
      </c>
      <c r="BD475" t="str">
        <f>IF(BL475&lt;&gt;"",MAX(BD$3:BD474)+1,"")</f>
        <v/>
      </c>
      <c r="BE475" t="str">
        <f>IF(BM475&lt;&gt;"",MAX(BE$3:BE474)+1,"")</f>
        <v/>
      </c>
      <c r="BF475" t="str">
        <f>IF(BN475&lt;&gt;"",MAX(BF$3:BF474)+1,"")</f>
        <v/>
      </c>
      <c r="BG475" t="str">
        <f>IF(BO475&lt;&gt;"",MAX(BG$3:BG474)+1,"")</f>
        <v/>
      </c>
      <c r="BH475" t="str">
        <f>IF(BP475&lt;&gt;"",MAX(BH$3:BH474)+1,"")</f>
        <v/>
      </c>
      <c r="BI475" t="str">
        <f>IF(BQ475&lt;&gt;"",MAX(BI$3:BI474)+1,"")</f>
        <v/>
      </c>
      <c r="BK475" t="str">
        <f>IF(B475&lt;&gt;"",IF(COUNTIF(BK$3:BK474,B475)&gt;0,"",B475),"")</f>
        <v/>
      </c>
      <c r="BL475" t="str">
        <f>IF(C475&lt;&gt;"",IF(COUNTIF(BL$3:BL474,C475)&gt;0,"",C475),"")</f>
        <v/>
      </c>
      <c r="BM475" t="str">
        <f>IF(D475&lt;&gt;"",IF(COUNTIF(BM$3:BM474,D475)&gt;0,"",D475),"")</f>
        <v/>
      </c>
      <c r="BN475" t="str">
        <f>IF(E475&lt;&gt;"",IF(COUNTIF(BN$3:BN474,E475)&gt;0,"",E475),"")</f>
        <v/>
      </c>
      <c r="BO475" t="str">
        <f>IF(F475&lt;&gt;"",IF(COUNTIF(BO$3:BO474,F475)&gt;0,"",F475),"")</f>
        <v/>
      </c>
      <c r="BP475" t="str">
        <f>IF(G475&lt;&gt;"",IF(COUNTIF(BP$3:BP474,G475)&gt;0,"",G475),"")</f>
        <v/>
      </c>
      <c r="BQ475" t="str">
        <f>IF(H475&lt;&gt;"",IF(COUNTIF(BQ$3:BQ474,H475)&gt;0,"",H475),"")</f>
        <v/>
      </c>
    </row>
    <row r="476" spans="1:69" x14ac:dyDescent="0.2">
      <c r="A476" s="342" t="str">
        <f t="shared" si="148"/>
        <v/>
      </c>
      <c r="B476" s="345"/>
      <c r="C476" s="345"/>
      <c r="D476" s="345"/>
      <c r="E476" s="345"/>
      <c r="F476" s="345"/>
      <c r="G476" s="345"/>
      <c r="H476" s="345"/>
      <c r="I476" s="533"/>
      <c r="J476" s="516"/>
      <c r="K476" s="516"/>
      <c r="L476" s="531"/>
      <c r="M476" s="534"/>
      <c r="O476">
        <f t="shared" si="145"/>
        <v>474</v>
      </c>
      <c r="P476" s="375" t="str">
        <f t="shared" si="146"/>
        <v/>
      </c>
      <c r="Q476" s="375" t="str">
        <f t="shared" si="132"/>
        <v/>
      </c>
      <c r="R476" s="375" t="str">
        <f t="shared" si="133"/>
        <v/>
      </c>
      <c r="S476" s="375" t="str">
        <f t="shared" si="134"/>
        <v/>
      </c>
      <c r="T476" s="375" t="str">
        <f t="shared" si="135"/>
        <v/>
      </c>
      <c r="U476" s="375" t="str">
        <f t="shared" si="136"/>
        <v/>
      </c>
      <c r="V476" s="375" t="str">
        <f t="shared" si="137"/>
        <v/>
      </c>
      <c r="X476" t="str">
        <f>IF(AF476&lt;&gt;"",MAX(X$3:X475)+1,"")</f>
        <v/>
      </c>
      <c r="Y476" t="str">
        <f>IF(AG476&lt;&gt;"",MAX(Y$3:Y475)+1,"")</f>
        <v/>
      </c>
      <c r="Z476" t="str">
        <f>IF(AH476&lt;&gt;"",MAX(Z$3:Z475)+1,"")</f>
        <v/>
      </c>
      <c r="AA476" t="str">
        <f>IF(AI476&lt;&gt;"",MAX(AA$3:AA475)+1,"")</f>
        <v/>
      </c>
      <c r="AB476" t="str">
        <f>IF(AJ476&lt;&gt;"",MAX(AB$3:AB475)+1,"")</f>
        <v/>
      </c>
      <c r="AC476" t="str">
        <f>IF(AK476&lt;&gt;"",MAX(AC$3:AC475)+1,"")</f>
        <v/>
      </c>
      <c r="AD476" t="str">
        <f>IF(AL476&lt;&gt;"",MAX(AD$3:AD475)+1,"")</f>
        <v/>
      </c>
      <c r="AF476" t="str">
        <f>IF(B476="","",IF(COUNTIF(AF$3:$AI475,B476)=0,B476,""))</f>
        <v/>
      </c>
      <c r="AG476" t="str">
        <f>IF(C476&lt;&gt;"",IF(B476="","",IF($B476='Determinazione classe'!$D$55,IF(COUNTIF(AG$3:$AG475,$C476)=0,$C476,""),"")),"")</f>
        <v/>
      </c>
      <c r="AH476" t="str">
        <f>IF(D476&lt;&gt;"",IF(B476="","",IF(AND($B476='Determinazione classe'!$D$55,$C476='Determinazione classe'!$D$56),IF(COUNTIF(AH$3:AH475,$D476)=0,$D476,""),"")),"")</f>
        <v/>
      </c>
      <c r="AI476" t="str">
        <f>IF(E476&lt;&gt;"",IF(B476="","",IF(AND($B476='Determinazione classe'!$D$55,$C476='Determinazione classe'!$D$56,$D476='Determinazione classe'!$D$57),IF(COUNTIF(AI$3:AI475,$E476)=0,$E476,""),"")),"")</f>
        <v/>
      </c>
      <c r="AJ476" t="str">
        <f>IF(F476&lt;&gt;"",IF(B476="","",IF(AND($B476='Determinazione classe'!$D$55,$C476='Determinazione classe'!$D$56,$D476='Determinazione classe'!$D$57,$E476='Determinazione classe'!$D$58),IF(COUNTIF(AJ$3:AJ475,$F476)=0,$F476,""),"")),"")</f>
        <v/>
      </c>
      <c r="AK476" t="str">
        <f>IF(G476&lt;&gt;"",IF(B476="","",IF(AND($B476='Determinazione classe'!$D$55,$C476='Determinazione classe'!$D$56,$D476='Determinazione classe'!$D$57,$E476='Determinazione classe'!$D$58,$F476='Determinazione classe'!$D$59),IF(COUNTIF(AK$3:AK475,$G476)=0,$G476,""),"")),"")</f>
        <v/>
      </c>
      <c r="AL476" t="str">
        <f>IF(H476&lt;&gt;"",IF(B476="","",IF(AND($B476='Determinazione classe'!$D$55,$C476='Determinazione classe'!$D$56,$D476='Determinazione classe'!$D$57,$E476='Determinazione classe'!$D$58,$F476='Determinazione classe'!$D$59,$G476='Determinazione classe'!$D$60),IF(COUNTIF(AL$3:AL475,$H476)=0,$H476,""),"")),"")</f>
        <v/>
      </c>
      <c r="AR476">
        <f t="shared" si="147"/>
        <v>474</v>
      </c>
      <c r="AS476" s="375" t="str">
        <f t="shared" si="138"/>
        <v/>
      </c>
      <c r="AT476" s="375" t="str">
        <f t="shared" si="139"/>
        <v/>
      </c>
      <c r="AU476" s="375" t="str">
        <f t="shared" si="140"/>
        <v/>
      </c>
      <c r="AV476" s="375" t="str">
        <f t="shared" si="141"/>
        <v/>
      </c>
      <c r="AW476" s="375" t="str">
        <f t="shared" si="142"/>
        <v/>
      </c>
      <c r="AX476" s="375" t="str">
        <f t="shared" si="143"/>
        <v/>
      </c>
      <c r="AY476" s="375" t="str">
        <f t="shared" si="144"/>
        <v/>
      </c>
      <c r="BC476" t="str">
        <f>IF(BK476&lt;&gt;"",MAX(BC$3:BC475)+1,"")</f>
        <v/>
      </c>
      <c r="BD476" t="str">
        <f>IF(BL476&lt;&gt;"",MAX(BD$3:BD475)+1,"")</f>
        <v/>
      </c>
      <c r="BE476" t="str">
        <f>IF(BM476&lt;&gt;"",MAX(BE$3:BE475)+1,"")</f>
        <v/>
      </c>
      <c r="BF476" t="str">
        <f>IF(BN476&lt;&gt;"",MAX(BF$3:BF475)+1,"")</f>
        <v/>
      </c>
      <c r="BG476" t="str">
        <f>IF(BO476&lt;&gt;"",MAX(BG$3:BG475)+1,"")</f>
        <v/>
      </c>
      <c r="BH476" t="str">
        <f>IF(BP476&lt;&gt;"",MAX(BH$3:BH475)+1,"")</f>
        <v/>
      </c>
      <c r="BI476" t="str">
        <f>IF(BQ476&lt;&gt;"",MAX(BI$3:BI475)+1,"")</f>
        <v/>
      </c>
      <c r="BK476" t="str">
        <f>IF(B476&lt;&gt;"",IF(COUNTIF(BK$3:BK475,B476)&gt;0,"",B476),"")</f>
        <v/>
      </c>
      <c r="BL476" t="str">
        <f>IF(C476&lt;&gt;"",IF(COUNTIF(BL$3:BL475,C476)&gt;0,"",C476),"")</f>
        <v/>
      </c>
      <c r="BM476" t="str">
        <f>IF(D476&lt;&gt;"",IF(COUNTIF(BM$3:BM475,D476)&gt;0,"",D476),"")</f>
        <v/>
      </c>
      <c r="BN476" t="str">
        <f>IF(E476&lt;&gt;"",IF(COUNTIF(BN$3:BN475,E476)&gt;0,"",E476),"")</f>
        <v/>
      </c>
      <c r="BO476" t="str">
        <f>IF(F476&lt;&gt;"",IF(COUNTIF(BO$3:BO475,F476)&gt;0,"",F476),"")</f>
        <v/>
      </c>
      <c r="BP476" t="str">
        <f>IF(G476&lt;&gt;"",IF(COUNTIF(BP$3:BP475,G476)&gt;0,"",G476),"")</f>
        <v/>
      </c>
      <c r="BQ476" t="str">
        <f>IF(H476&lt;&gt;"",IF(COUNTIF(BQ$3:BQ475,H476)&gt;0,"",H476),"")</f>
        <v/>
      </c>
    </row>
    <row r="477" spans="1:69" x14ac:dyDescent="0.2">
      <c r="A477" s="342" t="str">
        <f t="shared" si="148"/>
        <v/>
      </c>
      <c r="B477" s="345"/>
      <c r="C477" s="345"/>
      <c r="D477" s="345"/>
      <c r="E477" s="345"/>
      <c r="F477" s="345"/>
      <c r="G477" s="345"/>
      <c r="H477" s="345"/>
      <c r="I477" s="533"/>
      <c r="J477" s="516"/>
      <c r="K477" s="516"/>
      <c r="L477" s="531"/>
      <c r="M477" s="534"/>
      <c r="O477">
        <f t="shared" si="145"/>
        <v>475</v>
      </c>
      <c r="P477" s="375" t="str">
        <f t="shared" si="146"/>
        <v/>
      </c>
      <c r="Q477" s="375" t="str">
        <f t="shared" si="132"/>
        <v/>
      </c>
      <c r="R477" s="375" t="str">
        <f t="shared" si="133"/>
        <v/>
      </c>
      <c r="S477" s="375" t="str">
        <f t="shared" si="134"/>
        <v/>
      </c>
      <c r="T477" s="375" t="str">
        <f t="shared" si="135"/>
        <v/>
      </c>
      <c r="U477" s="375" t="str">
        <f t="shared" si="136"/>
        <v/>
      </c>
      <c r="V477" s="375" t="str">
        <f t="shared" si="137"/>
        <v/>
      </c>
      <c r="X477" t="str">
        <f>IF(AF477&lt;&gt;"",MAX(X$3:X476)+1,"")</f>
        <v/>
      </c>
      <c r="Y477" t="str">
        <f>IF(AG477&lt;&gt;"",MAX(Y$3:Y476)+1,"")</f>
        <v/>
      </c>
      <c r="Z477" t="str">
        <f>IF(AH477&lt;&gt;"",MAX(Z$3:Z476)+1,"")</f>
        <v/>
      </c>
      <c r="AA477" t="str">
        <f>IF(AI477&lt;&gt;"",MAX(AA$3:AA476)+1,"")</f>
        <v/>
      </c>
      <c r="AB477" t="str">
        <f>IF(AJ477&lt;&gt;"",MAX(AB$3:AB476)+1,"")</f>
        <v/>
      </c>
      <c r="AC477" t="str">
        <f>IF(AK477&lt;&gt;"",MAX(AC$3:AC476)+1,"")</f>
        <v/>
      </c>
      <c r="AD477" t="str">
        <f>IF(AL477&lt;&gt;"",MAX(AD$3:AD476)+1,"")</f>
        <v/>
      </c>
      <c r="AF477" t="str">
        <f>IF(B477="","",IF(COUNTIF(AF$3:$AI476,B477)=0,B477,""))</f>
        <v/>
      </c>
      <c r="AG477" t="str">
        <f>IF(C477&lt;&gt;"",IF(B477="","",IF($B477='Determinazione classe'!$D$55,IF(COUNTIF(AG$3:$AG476,$C477)=0,$C477,""),"")),"")</f>
        <v/>
      </c>
      <c r="AH477" t="str">
        <f>IF(D477&lt;&gt;"",IF(B477="","",IF(AND($B477='Determinazione classe'!$D$55,$C477='Determinazione classe'!$D$56),IF(COUNTIF(AH$3:AH476,$D477)=0,$D477,""),"")),"")</f>
        <v/>
      </c>
      <c r="AI477" t="str">
        <f>IF(E477&lt;&gt;"",IF(B477="","",IF(AND($B477='Determinazione classe'!$D$55,$C477='Determinazione classe'!$D$56,$D477='Determinazione classe'!$D$57),IF(COUNTIF(AI$3:AI476,$E477)=0,$E477,""),"")),"")</f>
        <v/>
      </c>
      <c r="AJ477" t="str">
        <f>IF(F477&lt;&gt;"",IF(B477="","",IF(AND($B477='Determinazione classe'!$D$55,$C477='Determinazione classe'!$D$56,$D477='Determinazione classe'!$D$57,$E477='Determinazione classe'!$D$58),IF(COUNTIF(AJ$3:AJ476,$F477)=0,$F477,""),"")),"")</f>
        <v/>
      </c>
      <c r="AK477" t="str">
        <f>IF(G477&lt;&gt;"",IF(B477="","",IF(AND($B477='Determinazione classe'!$D$55,$C477='Determinazione classe'!$D$56,$D477='Determinazione classe'!$D$57,$E477='Determinazione classe'!$D$58,$F477='Determinazione classe'!$D$59),IF(COUNTIF(AK$3:AK476,$G477)=0,$G477,""),"")),"")</f>
        <v/>
      </c>
      <c r="AL477" t="str">
        <f>IF(H477&lt;&gt;"",IF(B477="","",IF(AND($B477='Determinazione classe'!$D$55,$C477='Determinazione classe'!$D$56,$D477='Determinazione classe'!$D$57,$E477='Determinazione classe'!$D$58,$F477='Determinazione classe'!$D$59,$G477='Determinazione classe'!$D$60),IF(COUNTIF(AL$3:AL476,$H477)=0,$H477,""),"")),"")</f>
        <v/>
      </c>
      <c r="AR477">
        <f t="shared" si="147"/>
        <v>475</v>
      </c>
      <c r="AS477" s="375" t="str">
        <f t="shared" si="138"/>
        <v/>
      </c>
      <c r="AT477" s="375" t="str">
        <f t="shared" si="139"/>
        <v/>
      </c>
      <c r="AU477" s="375" t="str">
        <f t="shared" si="140"/>
        <v/>
      </c>
      <c r="AV477" s="375" t="str">
        <f t="shared" si="141"/>
        <v/>
      </c>
      <c r="AW477" s="375" t="str">
        <f t="shared" si="142"/>
        <v/>
      </c>
      <c r="AX477" s="375" t="str">
        <f t="shared" si="143"/>
        <v/>
      </c>
      <c r="AY477" s="375" t="str">
        <f t="shared" si="144"/>
        <v/>
      </c>
      <c r="BC477" t="str">
        <f>IF(BK477&lt;&gt;"",MAX(BC$3:BC476)+1,"")</f>
        <v/>
      </c>
      <c r="BD477" t="str">
        <f>IF(BL477&lt;&gt;"",MAX(BD$3:BD476)+1,"")</f>
        <v/>
      </c>
      <c r="BE477" t="str">
        <f>IF(BM477&lt;&gt;"",MAX(BE$3:BE476)+1,"")</f>
        <v/>
      </c>
      <c r="BF477" t="str">
        <f>IF(BN477&lt;&gt;"",MAX(BF$3:BF476)+1,"")</f>
        <v/>
      </c>
      <c r="BG477" t="str">
        <f>IF(BO477&lt;&gt;"",MAX(BG$3:BG476)+1,"")</f>
        <v/>
      </c>
      <c r="BH477" t="str">
        <f>IF(BP477&lt;&gt;"",MAX(BH$3:BH476)+1,"")</f>
        <v/>
      </c>
      <c r="BI477" t="str">
        <f>IF(BQ477&lt;&gt;"",MAX(BI$3:BI476)+1,"")</f>
        <v/>
      </c>
      <c r="BK477" t="str">
        <f>IF(B477&lt;&gt;"",IF(COUNTIF(BK$3:BK476,B477)&gt;0,"",B477),"")</f>
        <v/>
      </c>
      <c r="BL477" t="str">
        <f>IF(C477&lt;&gt;"",IF(COUNTIF(BL$3:BL476,C477)&gt;0,"",C477),"")</f>
        <v/>
      </c>
      <c r="BM477" t="str">
        <f>IF(D477&lt;&gt;"",IF(COUNTIF(BM$3:BM476,D477)&gt;0,"",D477),"")</f>
        <v/>
      </c>
      <c r="BN477" t="str">
        <f>IF(E477&lt;&gt;"",IF(COUNTIF(BN$3:BN476,E477)&gt;0,"",E477),"")</f>
        <v/>
      </c>
      <c r="BO477" t="str">
        <f>IF(F477&lt;&gt;"",IF(COUNTIF(BO$3:BO476,F477)&gt;0,"",F477),"")</f>
        <v/>
      </c>
      <c r="BP477" t="str">
        <f>IF(G477&lt;&gt;"",IF(COUNTIF(BP$3:BP476,G477)&gt;0,"",G477),"")</f>
        <v/>
      </c>
      <c r="BQ477" t="str">
        <f>IF(H477&lt;&gt;"",IF(COUNTIF(BQ$3:BQ476,H477)&gt;0,"",H477),"")</f>
        <v/>
      </c>
    </row>
    <row r="478" spans="1:69" x14ac:dyDescent="0.2">
      <c r="A478" s="342" t="str">
        <f t="shared" si="148"/>
        <v/>
      </c>
      <c r="B478" s="345"/>
      <c r="C478" s="345"/>
      <c r="D478" s="345"/>
      <c r="E478" s="345"/>
      <c r="F478" s="345"/>
      <c r="G478" s="345"/>
      <c r="H478" s="345"/>
      <c r="I478" s="533"/>
      <c r="J478" s="516"/>
      <c r="K478" s="516"/>
      <c r="L478" s="531"/>
      <c r="M478" s="534"/>
      <c r="O478">
        <f t="shared" si="145"/>
        <v>476</v>
      </c>
      <c r="P478" s="375" t="str">
        <f t="shared" si="146"/>
        <v/>
      </c>
      <c r="Q478" s="375" t="str">
        <f t="shared" si="132"/>
        <v/>
      </c>
      <c r="R478" s="375" t="str">
        <f t="shared" si="133"/>
        <v/>
      </c>
      <c r="S478" s="375" t="str">
        <f t="shared" si="134"/>
        <v/>
      </c>
      <c r="T478" s="375" t="str">
        <f t="shared" si="135"/>
        <v/>
      </c>
      <c r="U478" s="375" t="str">
        <f t="shared" si="136"/>
        <v/>
      </c>
      <c r="V478" s="375" t="str">
        <f t="shared" si="137"/>
        <v/>
      </c>
      <c r="X478" t="str">
        <f>IF(AF478&lt;&gt;"",MAX(X$3:X477)+1,"")</f>
        <v/>
      </c>
      <c r="Y478" t="str">
        <f>IF(AG478&lt;&gt;"",MAX(Y$3:Y477)+1,"")</f>
        <v/>
      </c>
      <c r="Z478" t="str">
        <f>IF(AH478&lt;&gt;"",MAX(Z$3:Z477)+1,"")</f>
        <v/>
      </c>
      <c r="AA478" t="str">
        <f>IF(AI478&lt;&gt;"",MAX(AA$3:AA477)+1,"")</f>
        <v/>
      </c>
      <c r="AB478" t="str">
        <f>IF(AJ478&lt;&gt;"",MAX(AB$3:AB477)+1,"")</f>
        <v/>
      </c>
      <c r="AC478" t="str">
        <f>IF(AK478&lt;&gt;"",MAX(AC$3:AC477)+1,"")</f>
        <v/>
      </c>
      <c r="AD478" t="str">
        <f>IF(AL478&lt;&gt;"",MAX(AD$3:AD477)+1,"")</f>
        <v/>
      </c>
      <c r="AF478" t="str">
        <f>IF(B478="","",IF(COUNTIF(AF$3:$AI477,B478)=0,B478,""))</f>
        <v/>
      </c>
      <c r="AG478" t="str">
        <f>IF(C478&lt;&gt;"",IF(B478="","",IF($B478='Determinazione classe'!$D$55,IF(COUNTIF(AG$3:$AG477,$C478)=0,$C478,""),"")),"")</f>
        <v/>
      </c>
      <c r="AH478" t="str">
        <f>IF(D478&lt;&gt;"",IF(B478="","",IF(AND($B478='Determinazione classe'!$D$55,$C478='Determinazione classe'!$D$56),IF(COUNTIF(AH$3:AH477,$D478)=0,$D478,""),"")),"")</f>
        <v/>
      </c>
      <c r="AI478" t="str">
        <f>IF(E478&lt;&gt;"",IF(B478="","",IF(AND($B478='Determinazione classe'!$D$55,$C478='Determinazione classe'!$D$56,$D478='Determinazione classe'!$D$57),IF(COUNTIF(AI$3:AI477,$E478)=0,$E478,""),"")),"")</f>
        <v/>
      </c>
      <c r="AJ478" t="str">
        <f>IF(F478&lt;&gt;"",IF(B478="","",IF(AND($B478='Determinazione classe'!$D$55,$C478='Determinazione classe'!$D$56,$D478='Determinazione classe'!$D$57,$E478='Determinazione classe'!$D$58),IF(COUNTIF(AJ$3:AJ477,$F478)=0,$F478,""),"")),"")</f>
        <v/>
      </c>
      <c r="AK478" t="str">
        <f>IF(G478&lt;&gt;"",IF(B478="","",IF(AND($B478='Determinazione classe'!$D$55,$C478='Determinazione classe'!$D$56,$D478='Determinazione classe'!$D$57,$E478='Determinazione classe'!$D$58,$F478='Determinazione classe'!$D$59),IF(COUNTIF(AK$3:AK477,$G478)=0,$G478,""),"")),"")</f>
        <v/>
      </c>
      <c r="AL478" t="str">
        <f>IF(H478&lt;&gt;"",IF(B478="","",IF(AND($B478='Determinazione classe'!$D$55,$C478='Determinazione classe'!$D$56,$D478='Determinazione classe'!$D$57,$E478='Determinazione classe'!$D$58,$F478='Determinazione classe'!$D$59,$G478='Determinazione classe'!$D$60),IF(COUNTIF(AL$3:AL477,$H478)=0,$H478,""),"")),"")</f>
        <v/>
      </c>
      <c r="AR478">
        <f t="shared" si="147"/>
        <v>476</v>
      </c>
      <c r="AS478" s="375" t="str">
        <f t="shared" si="138"/>
        <v/>
      </c>
      <c r="AT478" s="375" t="str">
        <f t="shared" si="139"/>
        <v/>
      </c>
      <c r="AU478" s="375" t="str">
        <f t="shared" si="140"/>
        <v/>
      </c>
      <c r="AV478" s="375" t="str">
        <f t="shared" si="141"/>
        <v/>
      </c>
      <c r="AW478" s="375" t="str">
        <f t="shared" si="142"/>
        <v/>
      </c>
      <c r="AX478" s="375" t="str">
        <f t="shared" si="143"/>
        <v/>
      </c>
      <c r="AY478" s="375" t="str">
        <f t="shared" si="144"/>
        <v/>
      </c>
      <c r="BC478" t="str">
        <f>IF(BK478&lt;&gt;"",MAX(BC$3:BC477)+1,"")</f>
        <v/>
      </c>
      <c r="BD478" t="str">
        <f>IF(BL478&lt;&gt;"",MAX(BD$3:BD477)+1,"")</f>
        <v/>
      </c>
      <c r="BE478" t="str">
        <f>IF(BM478&lt;&gt;"",MAX(BE$3:BE477)+1,"")</f>
        <v/>
      </c>
      <c r="BF478" t="str">
        <f>IF(BN478&lt;&gt;"",MAX(BF$3:BF477)+1,"")</f>
        <v/>
      </c>
      <c r="BG478" t="str">
        <f>IF(BO478&lt;&gt;"",MAX(BG$3:BG477)+1,"")</f>
        <v/>
      </c>
      <c r="BH478" t="str">
        <f>IF(BP478&lt;&gt;"",MAX(BH$3:BH477)+1,"")</f>
        <v/>
      </c>
      <c r="BI478" t="str">
        <f>IF(BQ478&lt;&gt;"",MAX(BI$3:BI477)+1,"")</f>
        <v/>
      </c>
      <c r="BK478" t="str">
        <f>IF(B478&lt;&gt;"",IF(COUNTIF(BK$3:BK477,B478)&gt;0,"",B478),"")</f>
        <v/>
      </c>
      <c r="BL478" t="str">
        <f>IF(C478&lt;&gt;"",IF(COUNTIF(BL$3:BL477,C478)&gt;0,"",C478),"")</f>
        <v/>
      </c>
      <c r="BM478" t="str">
        <f>IF(D478&lt;&gt;"",IF(COUNTIF(BM$3:BM477,D478)&gt;0,"",D478),"")</f>
        <v/>
      </c>
      <c r="BN478" t="str">
        <f>IF(E478&lt;&gt;"",IF(COUNTIF(BN$3:BN477,E478)&gt;0,"",E478),"")</f>
        <v/>
      </c>
      <c r="BO478" t="str">
        <f>IF(F478&lt;&gt;"",IF(COUNTIF(BO$3:BO477,F478)&gt;0,"",F478),"")</f>
        <v/>
      </c>
      <c r="BP478" t="str">
        <f>IF(G478&lt;&gt;"",IF(COUNTIF(BP$3:BP477,G478)&gt;0,"",G478),"")</f>
        <v/>
      </c>
      <c r="BQ478" t="str">
        <f>IF(H478&lt;&gt;"",IF(COUNTIF(BQ$3:BQ477,H478)&gt;0,"",H478),"")</f>
        <v/>
      </c>
    </row>
    <row r="479" spans="1:69" x14ac:dyDescent="0.2">
      <c r="A479" s="342" t="str">
        <f t="shared" si="148"/>
        <v/>
      </c>
      <c r="B479" s="345"/>
      <c r="C479" s="345"/>
      <c r="D479" s="345"/>
      <c r="E479" s="345"/>
      <c r="F479" s="345"/>
      <c r="G479" s="345"/>
      <c r="H479" s="345"/>
      <c r="I479" s="533"/>
      <c r="J479" s="516"/>
      <c r="K479" s="516"/>
      <c r="L479" s="531"/>
      <c r="M479" s="534"/>
      <c r="O479">
        <f t="shared" si="145"/>
        <v>477</v>
      </c>
      <c r="P479" s="375" t="str">
        <f t="shared" si="146"/>
        <v/>
      </c>
      <c r="Q479" s="375" t="str">
        <f t="shared" si="132"/>
        <v/>
      </c>
      <c r="R479" s="375" t="str">
        <f t="shared" si="133"/>
        <v/>
      </c>
      <c r="S479" s="375" t="str">
        <f t="shared" si="134"/>
        <v/>
      </c>
      <c r="T479" s="375" t="str">
        <f t="shared" si="135"/>
        <v/>
      </c>
      <c r="U479" s="375" t="str">
        <f t="shared" si="136"/>
        <v/>
      </c>
      <c r="V479" s="375" t="str">
        <f t="shared" si="137"/>
        <v/>
      </c>
      <c r="X479" t="str">
        <f>IF(AF479&lt;&gt;"",MAX(X$3:X478)+1,"")</f>
        <v/>
      </c>
      <c r="Y479" t="str">
        <f>IF(AG479&lt;&gt;"",MAX(Y$3:Y478)+1,"")</f>
        <v/>
      </c>
      <c r="Z479" t="str">
        <f>IF(AH479&lt;&gt;"",MAX(Z$3:Z478)+1,"")</f>
        <v/>
      </c>
      <c r="AA479" t="str">
        <f>IF(AI479&lt;&gt;"",MAX(AA$3:AA478)+1,"")</f>
        <v/>
      </c>
      <c r="AB479" t="str">
        <f>IF(AJ479&lt;&gt;"",MAX(AB$3:AB478)+1,"")</f>
        <v/>
      </c>
      <c r="AC479" t="str">
        <f>IF(AK479&lt;&gt;"",MAX(AC$3:AC478)+1,"")</f>
        <v/>
      </c>
      <c r="AD479" t="str">
        <f>IF(AL479&lt;&gt;"",MAX(AD$3:AD478)+1,"")</f>
        <v/>
      </c>
      <c r="AF479" t="str">
        <f>IF(B479="","",IF(COUNTIF(AF$3:$AI478,B479)=0,B479,""))</f>
        <v/>
      </c>
      <c r="AG479" t="str">
        <f>IF(C479&lt;&gt;"",IF(B479="","",IF($B479='Determinazione classe'!$D$55,IF(COUNTIF(AG$3:$AG478,$C479)=0,$C479,""),"")),"")</f>
        <v/>
      </c>
      <c r="AH479" t="str">
        <f>IF(D479&lt;&gt;"",IF(B479="","",IF(AND($B479='Determinazione classe'!$D$55,$C479='Determinazione classe'!$D$56),IF(COUNTIF(AH$3:AH478,$D479)=0,$D479,""),"")),"")</f>
        <v/>
      </c>
      <c r="AI479" t="str">
        <f>IF(E479&lt;&gt;"",IF(B479="","",IF(AND($B479='Determinazione classe'!$D$55,$C479='Determinazione classe'!$D$56,$D479='Determinazione classe'!$D$57),IF(COUNTIF(AI$3:AI478,$E479)=0,$E479,""),"")),"")</f>
        <v/>
      </c>
      <c r="AJ479" t="str">
        <f>IF(F479&lt;&gt;"",IF(B479="","",IF(AND($B479='Determinazione classe'!$D$55,$C479='Determinazione classe'!$D$56,$D479='Determinazione classe'!$D$57,$E479='Determinazione classe'!$D$58),IF(COUNTIF(AJ$3:AJ478,$F479)=0,$F479,""),"")),"")</f>
        <v/>
      </c>
      <c r="AK479" t="str">
        <f>IF(G479&lt;&gt;"",IF(B479="","",IF(AND($B479='Determinazione classe'!$D$55,$C479='Determinazione classe'!$D$56,$D479='Determinazione classe'!$D$57,$E479='Determinazione classe'!$D$58,$F479='Determinazione classe'!$D$59),IF(COUNTIF(AK$3:AK478,$G479)=0,$G479,""),"")),"")</f>
        <v/>
      </c>
      <c r="AL479" t="str">
        <f>IF(H479&lt;&gt;"",IF(B479="","",IF(AND($B479='Determinazione classe'!$D$55,$C479='Determinazione classe'!$D$56,$D479='Determinazione classe'!$D$57,$E479='Determinazione classe'!$D$58,$F479='Determinazione classe'!$D$59,$G479='Determinazione classe'!$D$60),IF(COUNTIF(AL$3:AL478,$H479)=0,$H479,""),"")),"")</f>
        <v/>
      </c>
      <c r="AR479">
        <f t="shared" si="147"/>
        <v>477</v>
      </c>
      <c r="AS479" s="375" t="str">
        <f t="shared" si="138"/>
        <v/>
      </c>
      <c r="AT479" s="375" t="str">
        <f t="shared" si="139"/>
        <v/>
      </c>
      <c r="AU479" s="375" t="str">
        <f t="shared" si="140"/>
        <v/>
      </c>
      <c r="AV479" s="375" t="str">
        <f t="shared" si="141"/>
        <v/>
      </c>
      <c r="AW479" s="375" t="str">
        <f t="shared" si="142"/>
        <v/>
      </c>
      <c r="AX479" s="375" t="str">
        <f t="shared" si="143"/>
        <v/>
      </c>
      <c r="AY479" s="375" t="str">
        <f t="shared" si="144"/>
        <v/>
      </c>
      <c r="BC479" t="str">
        <f>IF(BK479&lt;&gt;"",MAX(BC$3:BC478)+1,"")</f>
        <v/>
      </c>
      <c r="BD479" t="str">
        <f>IF(BL479&lt;&gt;"",MAX(BD$3:BD478)+1,"")</f>
        <v/>
      </c>
      <c r="BE479" t="str">
        <f>IF(BM479&lt;&gt;"",MAX(BE$3:BE478)+1,"")</f>
        <v/>
      </c>
      <c r="BF479" t="str">
        <f>IF(BN479&lt;&gt;"",MAX(BF$3:BF478)+1,"")</f>
        <v/>
      </c>
      <c r="BG479" t="str">
        <f>IF(BO479&lt;&gt;"",MAX(BG$3:BG478)+1,"")</f>
        <v/>
      </c>
      <c r="BH479" t="str">
        <f>IF(BP479&lt;&gt;"",MAX(BH$3:BH478)+1,"")</f>
        <v/>
      </c>
      <c r="BI479" t="str">
        <f>IF(BQ479&lt;&gt;"",MAX(BI$3:BI478)+1,"")</f>
        <v/>
      </c>
      <c r="BK479" t="str">
        <f>IF(B479&lt;&gt;"",IF(COUNTIF(BK$3:BK478,B479)&gt;0,"",B479),"")</f>
        <v/>
      </c>
      <c r="BL479" t="str">
        <f>IF(C479&lt;&gt;"",IF(COUNTIF(BL$3:BL478,C479)&gt;0,"",C479),"")</f>
        <v/>
      </c>
      <c r="BM479" t="str">
        <f>IF(D479&lt;&gt;"",IF(COUNTIF(BM$3:BM478,D479)&gt;0,"",D479),"")</f>
        <v/>
      </c>
      <c r="BN479" t="str">
        <f>IF(E479&lt;&gt;"",IF(COUNTIF(BN$3:BN478,E479)&gt;0,"",E479),"")</f>
        <v/>
      </c>
      <c r="BO479" t="str">
        <f>IF(F479&lt;&gt;"",IF(COUNTIF(BO$3:BO478,F479)&gt;0,"",F479),"")</f>
        <v/>
      </c>
      <c r="BP479" t="str">
        <f>IF(G479&lt;&gt;"",IF(COUNTIF(BP$3:BP478,G479)&gt;0,"",G479),"")</f>
        <v/>
      </c>
      <c r="BQ479" t="str">
        <f>IF(H479&lt;&gt;"",IF(COUNTIF(BQ$3:BQ478,H479)&gt;0,"",H479),"")</f>
        <v/>
      </c>
    </row>
    <row r="480" spans="1:69" x14ac:dyDescent="0.2">
      <c r="A480" s="342" t="str">
        <f t="shared" si="148"/>
        <v/>
      </c>
      <c r="B480" s="345"/>
      <c r="C480" s="345"/>
      <c r="D480" s="345"/>
      <c r="E480" s="345"/>
      <c r="F480" s="345"/>
      <c r="G480" s="345"/>
      <c r="H480" s="345"/>
      <c r="I480" s="533"/>
      <c r="J480" s="516"/>
      <c r="K480" s="516"/>
      <c r="L480" s="531"/>
      <c r="M480" s="534"/>
      <c r="O480">
        <f t="shared" si="145"/>
        <v>478</v>
      </c>
      <c r="P480" s="375" t="str">
        <f t="shared" si="146"/>
        <v/>
      </c>
      <c r="Q480" s="375" t="str">
        <f t="shared" si="132"/>
        <v/>
      </c>
      <c r="R480" s="375" t="str">
        <f t="shared" si="133"/>
        <v/>
      </c>
      <c r="S480" s="375" t="str">
        <f t="shared" si="134"/>
        <v/>
      </c>
      <c r="T480" s="375" t="str">
        <f t="shared" si="135"/>
        <v/>
      </c>
      <c r="U480" s="375" t="str">
        <f t="shared" si="136"/>
        <v/>
      </c>
      <c r="V480" s="375" t="str">
        <f t="shared" si="137"/>
        <v/>
      </c>
      <c r="X480" t="str">
        <f>IF(AF480&lt;&gt;"",MAX(X$3:X479)+1,"")</f>
        <v/>
      </c>
      <c r="Y480" t="str">
        <f>IF(AG480&lt;&gt;"",MAX(Y$3:Y479)+1,"")</f>
        <v/>
      </c>
      <c r="Z480" t="str">
        <f>IF(AH480&lt;&gt;"",MAX(Z$3:Z479)+1,"")</f>
        <v/>
      </c>
      <c r="AA480" t="str">
        <f>IF(AI480&lt;&gt;"",MAX(AA$3:AA479)+1,"")</f>
        <v/>
      </c>
      <c r="AB480" t="str">
        <f>IF(AJ480&lt;&gt;"",MAX(AB$3:AB479)+1,"")</f>
        <v/>
      </c>
      <c r="AC480" t="str">
        <f>IF(AK480&lt;&gt;"",MAX(AC$3:AC479)+1,"")</f>
        <v/>
      </c>
      <c r="AD480" t="str">
        <f>IF(AL480&lt;&gt;"",MAX(AD$3:AD479)+1,"")</f>
        <v/>
      </c>
      <c r="AF480" t="str">
        <f>IF(B480="","",IF(COUNTIF(AF$3:$AI479,B480)=0,B480,""))</f>
        <v/>
      </c>
      <c r="AG480" t="str">
        <f>IF(C480&lt;&gt;"",IF(B480="","",IF($B480='Determinazione classe'!$D$55,IF(COUNTIF(AG$3:$AG479,$C480)=0,$C480,""),"")),"")</f>
        <v/>
      </c>
      <c r="AH480" t="str">
        <f>IF(D480&lt;&gt;"",IF(B480="","",IF(AND($B480='Determinazione classe'!$D$55,$C480='Determinazione classe'!$D$56),IF(COUNTIF(AH$3:AH479,$D480)=0,$D480,""),"")),"")</f>
        <v/>
      </c>
      <c r="AI480" t="str">
        <f>IF(E480&lt;&gt;"",IF(B480="","",IF(AND($B480='Determinazione classe'!$D$55,$C480='Determinazione classe'!$D$56,$D480='Determinazione classe'!$D$57),IF(COUNTIF(AI$3:AI479,$E480)=0,$E480,""),"")),"")</f>
        <v/>
      </c>
      <c r="AJ480" t="str">
        <f>IF(F480&lt;&gt;"",IF(B480="","",IF(AND($B480='Determinazione classe'!$D$55,$C480='Determinazione classe'!$D$56,$D480='Determinazione classe'!$D$57,$E480='Determinazione classe'!$D$58),IF(COUNTIF(AJ$3:AJ479,$F480)=0,$F480,""),"")),"")</f>
        <v/>
      </c>
      <c r="AK480" t="str">
        <f>IF(G480&lt;&gt;"",IF(B480="","",IF(AND($B480='Determinazione classe'!$D$55,$C480='Determinazione classe'!$D$56,$D480='Determinazione classe'!$D$57,$E480='Determinazione classe'!$D$58,$F480='Determinazione classe'!$D$59),IF(COUNTIF(AK$3:AK479,$G480)=0,$G480,""),"")),"")</f>
        <v/>
      </c>
      <c r="AL480" t="str">
        <f>IF(H480&lt;&gt;"",IF(B480="","",IF(AND($B480='Determinazione classe'!$D$55,$C480='Determinazione classe'!$D$56,$D480='Determinazione classe'!$D$57,$E480='Determinazione classe'!$D$58,$F480='Determinazione classe'!$D$59,$G480='Determinazione classe'!$D$60),IF(COUNTIF(AL$3:AL479,$H480)=0,$H480,""),"")),"")</f>
        <v/>
      </c>
      <c r="AR480">
        <f t="shared" si="147"/>
        <v>478</v>
      </c>
      <c r="AS480" s="375" t="str">
        <f t="shared" si="138"/>
        <v/>
      </c>
      <c r="AT480" s="375" t="str">
        <f t="shared" si="139"/>
        <v/>
      </c>
      <c r="AU480" s="375" t="str">
        <f t="shared" si="140"/>
        <v/>
      </c>
      <c r="AV480" s="375" t="str">
        <f t="shared" si="141"/>
        <v/>
      </c>
      <c r="AW480" s="375" t="str">
        <f t="shared" si="142"/>
        <v/>
      </c>
      <c r="AX480" s="375" t="str">
        <f t="shared" si="143"/>
        <v/>
      </c>
      <c r="AY480" s="375" t="str">
        <f t="shared" si="144"/>
        <v/>
      </c>
      <c r="BC480" t="str">
        <f>IF(BK480&lt;&gt;"",MAX(BC$3:BC479)+1,"")</f>
        <v/>
      </c>
      <c r="BD480" t="str">
        <f>IF(BL480&lt;&gt;"",MAX(BD$3:BD479)+1,"")</f>
        <v/>
      </c>
      <c r="BE480" t="str">
        <f>IF(BM480&lt;&gt;"",MAX(BE$3:BE479)+1,"")</f>
        <v/>
      </c>
      <c r="BF480" t="str">
        <f>IF(BN480&lt;&gt;"",MAX(BF$3:BF479)+1,"")</f>
        <v/>
      </c>
      <c r="BG480" t="str">
        <f>IF(BO480&lt;&gt;"",MAX(BG$3:BG479)+1,"")</f>
        <v/>
      </c>
      <c r="BH480" t="str">
        <f>IF(BP480&lt;&gt;"",MAX(BH$3:BH479)+1,"")</f>
        <v/>
      </c>
      <c r="BI480" t="str">
        <f>IF(BQ480&lt;&gt;"",MAX(BI$3:BI479)+1,"")</f>
        <v/>
      </c>
      <c r="BK480" t="str">
        <f>IF(B480&lt;&gt;"",IF(COUNTIF(BK$3:BK479,B480)&gt;0,"",B480),"")</f>
        <v/>
      </c>
      <c r="BL480" t="str">
        <f>IF(C480&lt;&gt;"",IF(COUNTIF(BL$3:BL479,C480)&gt;0,"",C480),"")</f>
        <v/>
      </c>
      <c r="BM480" t="str">
        <f>IF(D480&lt;&gt;"",IF(COUNTIF(BM$3:BM479,D480)&gt;0,"",D480),"")</f>
        <v/>
      </c>
      <c r="BN480" t="str">
        <f>IF(E480&lt;&gt;"",IF(COUNTIF(BN$3:BN479,E480)&gt;0,"",E480),"")</f>
        <v/>
      </c>
      <c r="BO480" t="str">
        <f>IF(F480&lt;&gt;"",IF(COUNTIF(BO$3:BO479,F480)&gt;0,"",F480),"")</f>
        <v/>
      </c>
      <c r="BP480" t="str">
        <f>IF(G480&lt;&gt;"",IF(COUNTIF(BP$3:BP479,G480)&gt;0,"",G480),"")</f>
        <v/>
      </c>
      <c r="BQ480" t="str">
        <f>IF(H480&lt;&gt;"",IF(COUNTIF(BQ$3:BQ479,H480)&gt;0,"",H480),"")</f>
        <v/>
      </c>
    </row>
    <row r="481" spans="1:69" x14ac:dyDescent="0.2">
      <c r="A481" s="342" t="str">
        <f t="shared" si="148"/>
        <v/>
      </c>
      <c r="B481" s="345"/>
      <c r="C481" s="345"/>
      <c r="D481" s="345"/>
      <c r="E481" s="345"/>
      <c r="F481" s="345"/>
      <c r="G481" s="345"/>
      <c r="H481" s="345"/>
      <c r="I481" s="533"/>
      <c r="J481" s="516"/>
      <c r="K481" s="516"/>
      <c r="L481" s="531"/>
      <c r="M481" s="534"/>
      <c r="O481">
        <f t="shared" si="145"/>
        <v>479</v>
      </c>
      <c r="P481" s="375" t="str">
        <f t="shared" si="146"/>
        <v/>
      </c>
      <c r="Q481" s="375" t="str">
        <f t="shared" si="132"/>
        <v/>
      </c>
      <c r="R481" s="375" t="str">
        <f t="shared" si="133"/>
        <v/>
      </c>
      <c r="S481" s="375" t="str">
        <f t="shared" si="134"/>
        <v/>
      </c>
      <c r="T481" s="375" t="str">
        <f t="shared" si="135"/>
        <v/>
      </c>
      <c r="U481" s="375" t="str">
        <f t="shared" si="136"/>
        <v/>
      </c>
      <c r="V481" s="375" t="str">
        <f t="shared" si="137"/>
        <v/>
      </c>
      <c r="X481" t="str">
        <f>IF(AF481&lt;&gt;"",MAX(X$3:X480)+1,"")</f>
        <v/>
      </c>
      <c r="Y481" t="str">
        <f>IF(AG481&lt;&gt;"",MAX(Y$3:Y480)+1,"")</f>
        <v/>
      </c>
      <c r="Z481" t="str">
        <f>IF(AH481&lt;&gt;"",MAX(Z$3:Z480)+1,"")</f>
        <v/>
      </c>
      <c r="AA481" t="str">
        <f>IF(AI481&lt;&gt;"",MAX(AA$3:AA480)+1,"")</f>
        <v/>
      </c>
      <c r="AB481" t="str">
        <f>IF(AJ481&lt;&gt;"",MAX(AB$3:AB480)+1,"")</f>
        <v/>
      </c>
      <c r="AC481" t="str">
        <f>IF(AK481&lt;&gt;"",MAX(AC$3:AC480)+1,"")</f>
        <v/>
      </c>
      <c r="AD481" t="str">
        <f>IF(AL481&lt;&gt;"",MAX(AD$3:AD480)+1,"")</f>
        <v/>
      </c>
      <c r="AF481" t="str">
        <f>IF(B481="","",IF(COUNTIF(AF$3:$AI480,B481)=0,B481,""))</f>
        <v/>
      </c>
      <c r="AG481" t="str">
        <f>IF(C481&lt;&gt;"",IF(B481="","",IF($B481='Determinazione classe'!$D$55,IF(COUNTIF(AG$3:$AG480,$C481)=0,$C481,""),"")),"")</f>
        <v/>
      </c>
      <c r="AH481" t="str">
        <f>IF(D481&lt;&gt;"",IF(B481="","",IF(AND($B481='Determinazione classe'!$D$55,$C481='Determinazione classe'!$D$56),IF(COUNTIF(AH$3:AH480,$D481)=0,$D481,""),"")),"")</f>
        <v/>
      </c>
      <c r="AI481" t="str">
        <f>IF(E481&lt;&gt;"",IF(B481="","",IF(AND($B481='Determinazione classe'!$D$55,$C481='Determinazione classe'!$D$56,$D481='Determinazione classe'!$D$57),IF(COUNTIF(AI$3:AI480,$E481)=0,$E481,""),"")),"")</f>
        <v/>
      </c>
      <c r="AJ481" t="str">
        <f>IF(F481&lt;&gt;"",IF(B481="","",IF(AND($B481='Determinazione classe'!$D$55,$C481='Determinazione classe'!$D$56,$D481='Determinazione classe'!$D$57,$E481='Determinazione classe'!$D$58),IF(COUNTIF(AJ$3:AJ480,$F481)=0,$F481,""),"")),"")</f>
        <v/>
      </c>
      <c r="AK481" t="str">
        <f>IF(G481&lt;&gt;"",IF(B481="","",IF(AND($B481='Determinazione classe'!$D$55,$C481='Determinazione classe'!$D$56,$D481='Determinazione classe'!$D$57,$E481='Determinazione classe'!$D$58,$F481='Determinazione classe'!$D$59),IF(COUNTIF(AK$3:AK480,$G481)=0,$G481,""),"")),"")</f>
        <v/>
      </c>
      <c r="AL481" t="str">
        <f>IF(H481&lt;&gt;"",IF(B481="","",IF(AND($B481='Determinazione classe'!$D$55,$C481='Determinazione classe'!$D$56,$D481='Determinazione classe'!$D$57,$E481='Determinazione classe'!$D$58,$F481='Determinazione classe'!$D$59,$G481='Determinazione classe'!$D$60),IF(COUNTIF(AL$3:AL480,$H481)=0,$H481,""),"")),"")</f>
        <v/>
      </c>
      <c r="AR481">
        <f t="shared" si="147"/>
        <v>479</v>
      </c>
      <c r="AS481" s="375" t="str">
        <f t="shared" si="138"/>
        <v/>
      </c>
      <c r="AT481" s="375" t="str">
        <f t="shared" si="139"/>
        <v/>
      </c>
      <c r="AU481" s="375" t="str">
        <f t="shared" si="140"/>
        <v/>
      </c>
      <c r="AV481" s="375" t="str">
        <f t="shared" si="141"/>
        <v/>
      </c>
      <c r="AW481" s="375" t="str">
        <f t="shared" si="142"/>
        <v/>
      </c>
      <c r="AX481" s="375" t="str">
        <f t="shared" si="143"/>
        <v/>
      </c>
      <c r="AY481" s="375" t="str">
        <f t="shared" si="144"/>
        <v/>
      </c>
      <c r="BC481" t="str">
        <f>IF(BK481&lt;&gt;"",MAX(BC$3:BC480)+1,"")</f>
        <v/>
      </c>
      <c r="BD481" t="str">
        <f>IF(BL481&lt;&gt;"",MAX(BD$3:BD480)+1,"")</f>
        <v/>
      </c>
      <c r="BE481" t="str">
        <f>IF(BM481&lt;&gt;"",MAX(BE$3:BE480)+1,"")</f>
        <v/>
      </c>
      <c r="BF481" t="str">
        <f>IF(BN481&lt;&gt;"",MAX(BF$3:BF480)+1,"")</f>
        <v/>
      </c>
      <c r="BG481" t="str">
        <f>IF(BO481&lt;&gt;"",MAX(BG$3:BG480)+1,"")</f>
        <v/>
      </c>
      <c r="BH481" t="str">
        <f>IF(BP481&lt;&gt;"",MAX(BH$3:BH480)+1,"")</f>
        <v/>
      </c>
      <c r="BI481" t="str">
        <f>IF(BQ481&lt;&gt;"",MAX(BI$3:BI480)+1,"")</f>
        <v/>
      </c>
      <c r="BK481" t="str">
        <f>IF(B481&lt;&gt;"",IF(COUNTIF(BK$3:BK480,B481)&gt;0,"",B481),"")</f>
        <v/>
      </c>
      <c r="BL481" t="str">
        <f>IF(C481&lt;&gt;"",IF(COUNTIF(BL$3:BL480,C481)&gt;0,"",C481),"")</f>
        <v/>
      </c>
      <c r="BM481" t="str">
        <f>IF(D481&lt;&gt;"",IF(COUNTIF(BM$3:BM480,D481)&gt;0,"",D481),"")</f>
        <v/>
      </c>
      <c r="BN481" t="str">
        <f>IF(E481&lt;&gt;"",IF(COUNTIF(BN$3:BN480,E481)&gt;0,"",E481),"")</f>
        <v/>
      </c>
      <c r="BO481" t="str">
        <f>IF(F481&lt;&gt;"",IF(COUNTIF(BO$3:BO480,F481)&gt;0,"",F481),"")</f>
        <v/>
      </c>
      <c r="BP481" t="str">
        <f>IF(G481&lt;&gt;"",IF(COUNTIF(BP$3:BP480,G481)&gt;0,"",G481),"")</f>
        <v/>
      </c>
      <c r="BQ481" t="str">
        <f>IF(H481&lt;&gt;"",IF(COUNTIF(BQ$3:BQ480,H481)&gt;0,"",H481),"")</f>
        <v/>
      </c>
    </row>
    <row r="482" spans="1:69" x14ac:dyDescent="0.2">
      <c r="A482" s="342" t="str">
        <f t="shared" si="148"/>
        <v/>
      </c>
      <c r="B482" s="345"/>
      <c r="C482" s="345"/>
      <c r="D482" s="345"/>
      <c r="E482" s="345"/>
      <c r="F482" s="345"/>
      <c r="G482" s="345"/>
      <c r="H482" s="345"/>
      <c r="I482" s="533"/>
      <c r="J482" s="516"/>
      <c r="K482" s="516"/>
      <c r="L482" s="531"/>
      <c r="M482" s="534"/>
      <c r="O482">
        <f t="shared" si="145"/>
        <v>480</v>
      </c>
      <c r="P482" s="375" t="str">
        <f t="shared" si="146"/>
        <v/>
      </c>
      <c r="Q482" s="375" t="str">
        <f t="shared" si="132"/>
        <v/>
      </c>
      <c r="R482" s="375" t="str">
        <f t="shared" si="133"/>
        <v/>
      </c>
      <c r="S482" s="375" t="str">
        <f t="shared" si="134"/>
        <v/>
      </c>
      <c r="T482" s="375" t="str">
        <f t="shared" si="135"/>
        <v/>
      </c>
      <c r="U482" s="375" t="str">
        <f t="shared" si="136"/>
        <v/>
      </c>
      <c r="V482" s="375" t="str">
        <f t="shared" si="137"/>
        <v/>
      </c>
      <c r="X482" t="str">
        <f>IF(AF482&lt;&gt;"",MAX(X$3:X481)+1,"")</f>
        <v/>
      </c>
      <c r="Y482" t="str">
        <f>IF(AG482&lt;&gt;"",MAX(Y$3:Y481)+1,"")</f>
        <v/>
      </c>
      <c r="Z482" t="str">
        <f>IF(AH482&lt;&gt;"",MAX(Z$3:Z481)+1,"")</f>
        <v/>
      </c>
      <c r="AA482" t="str">
        <f>IF(AI482&lt;&gt;"",MAX(AA$3:AA481)+1,"")</f>
        <v/>
      </c>
      <c r="AB482" t="str">
        <f>IF(AJ482&lt;&gt;"",MAX(AB$3:AB481)+1,"")</f>
        <v/>
      </c>
      <c r="AC482" t="str">
        <f>IF(AK482&lt;&gt;"",MAX(AC$3:AC481)+1,"")</f>
        <v/>
      </c>
      <c r="AD482" t="str">
        <f>IF(AL482&lt;&gt;"",MAX(AD$3:AD481)+1,"")</f>
        <v/>
      </c>
      <c r="AF482" t="str">
        <f>IF(B482="","",IF(COUNTIF(AF$3:$AI481,B482)=0,B482,""))</f>
        <v/>
      </c>
      <c r="AG482" t="str">
        <f>IF(C482&lt;&gt;"",IF(B482="","",IF($B482='Determinazione classe'!$D$55,IF(COUNTIF(AG$3:$AG481,$C482)=0,$C482,""),"")),"")</f>
        <v/>
      </c>
      <c r="AH482" t="str">
        <f>IF(D482&lt;&gt;"",IF(B482="","",IF(AND($B482='Determinazione classe'!$D$55,$C482='Determinazione classe'!$D$56),IF(COUNTIF(AH$3:AH481,$D482)=0,$D482,""),"")),"")</f>
        <v/>
      </c>
      <c r="AI482" t="str">
        <f>IF(E482&lt;&gt;"",IF(B482="","",IF(AND($B482='Determinazione classe'!$D$55,$C482='Determinazione classe'!$D$56,$D482='Determinazione classe'!$D$57),IF(COUNTIF(AI$3:AI481,$E482)=0,$E482,""),"")),"")</f>
        <v/>
      </c>
      <c r="AJ482" t="str">
        <f>IF(F482&lt;&gt;"",IF(B482="","",IF(AND($B482='Determinazione classe'!$D$55,$C482='Determinazione classe'!$D$56,$D482='Determinazione classe'!$D$57,$E482='Determinazione classe'!$D$58),IF(COUNTIF(AJ$3:AJ481,$F482)=0,$F482,""),"")),"")</f>
        <v/>
      </c>
      <c r="AK482" t="str">
        <f>IF(G482&lt;&gt;"",IF(B482="","",IF(AND($B482='Determinazione classe'!$D$55,$C482='Determinazione classe'!$D$56,$D482='Determinazione classe'!$D$57,$E482='Determinazione classe'!$D$58,$F482='Determinazione classe'!$D$59),IF(COUNTIF(AK$3:AK481,$G482)=0,$G482,""),"")),"")</f>
        <v/>
      </c>
      <c r="AL482" t="str">
        <f>IF(H482&lt;&gt;"",IF(B482="","",IF(AND($B482='Determinazione classe'!$D$55,$C482='Determinazione classe'!$D$56,$D482='Determinazione classe'!$D$57,$E482='Determinazione classe'!$D$58,$F482='Determinazione classe'!$D$59,$G482='Determinazione classe'!$D$60),IF(COUNTIF(AL$3:AL481,$H482)=0,$H482,""),"")),"")</f>
        <v/>
      </c>
      <c r="AR482">
        <f t="shared" si="147"/>
        <v>480</v>
      </c>
      <c r="AS482" s="375" t="str">
        <f t="shared" si="138"/>
        <v/>
      </c>
      <c r="AT482" s="375" t="str">
        <f t="shared" si="139"/>
        <v/>
      </c>
      <c r="AU482" s="375" t="str">
        <f t="shared" si="140"/>
        <v/>
      </c>
      <c r="AV482" s="375" t="str">
        <f t="shared" si="141"/>
        <v/>
      </c>
      <c r="AW482" s="375" t="str">
        <f t="shared" si="142"/>
        <v/>
      </c>
      <c r="AX482" s="375" t="str">
        <f t="shared" si="143"/>
        <v/>
      </c>
      <c r="AY482" s="375" t="str">
        <f t="shared" si="144"/>
        <v/>
      </c>
      <c r="BC482" t="str">
        <f>IF(BK482&lt;&gt;"",MAX(BC$3:BC481)+1,"")</f>
        <v/>
      </c>
      <c r="BD482" t="str">
        <f>IF(BL482&lt;&gt;"",MAX(BD$3:BD481)+1,"")</f>
        <v/>
      </c>
      <c r="BE482" t="str">
        <f>IF(BM482&lt;&gt;"",MAX(BE$3:BE481)+1,"")</f>
        <v/>
      </c>
      <c r="BF482" t="str">
        <f>IF(BN482&lt;&gt;"",MAX(BF$3:BF481)+1,"")</f>
        <v/>
      </c>
      <c r="BG482" t="str">
        <f>IF(BO482&lt;&gt;"",MAX(BG$3:BG481)+1,"")</f>
        <v/>
      </c>
      <c r="BH482" t="str">
        <f>IF(BP482&lt;&gt;"",MAX(BH$3:BH481)+1,"")</f>
        <v/>
      </c>
      <c r="BI482" t="str">
        <f>IF(BQ482&lt;&gt;"",MAX(BI$3:BI481)+1,"")</f>
        <v/>
      </c>
      <c r="BK482" t="str">
        <f>IF(B482&lt;&gt;"",IF(COUNTIF(BK$3:BK481,B482)&gt;0,"",B482),"")</f>
        <v/>
      </c>
      <c r="BL482" t="str">
        <f>IF(C482&lt;&gt;"",IF(COUNTIF(BL$3:BL481,C482)&gt;0,"",C482),"")</f>
        <v/>
      </c>
      <c r="BM482" t="str">
        <f>IF(D482&lt;&gt;"",IF(COUNTIF(BM$3:BM481,D482)&gt;0,"",D482),"")</f>
        <v/>
      </c>
      <c r="BN482" t="str">
        <f>IF(E482&lt;&gt;"",IF(COUNTIF(BN$3:BN481,E482)&gt;0,"",E482),"")</f>
        <v/>
      </c>
      <c r="BO482" t="str">
        <f>IF(F482&lt;&gt;"",IF(COUNTIF(BO$3:BO481,F482)&gt;0,"",F482),"")</f>
        <v/>
      </c>
      <c r="BP482" t="str">
        <f>IF(G482&lt;&gt;"",IF(COUNTIF(BP$3:BP481,G482)&gt;0,"",G482),"")</f>
        <v/>
      </c>
      <c r="BQ482" t="str">
        <f>IF(H482&lt;&gt;"",IF(COUNTIF(BQ$3:BQ481,H482)&gt;0,"",H482),"")</f>
        <v/>
      </c>
    </row>
    <row r="483" spans="1:69" x14ac:dyDescent="0.2">
      <c r="A483" s="342" t="str">
        <f t="shared" si="148"/>
        <v/>
      </c>
      <c r="B483" s="345"/>
      <c r="C483" s="345"/>
      <c r="D483" s="345"/>
      <c r="E483" s="345"/>
      <c r="F483" s="345"/>
      <c r="G483" s="345"/>
      <c r="H483" s="345"/>
      <c r="I483" s="533"/>
      <c r="J483" s="516"/>
      <c r="K483" s="516"/>
      <c r="L483" s="531"/>
      <c r="M483" s="534"/>
      <c r="O483">
        <f t="shared" si="145"/>
        <v>481</v>
      </c>
      <c r="P483" s="375" t="str">
        <f t="shared" si="146"/>
        <v/>
      </c>
      <c r="Q483" s="375" t="str">
        <f t="shared" si="132"/>
        <v/>
      </c>
      <c r="R483" s="375" t="str">
        <f t="shared" si="133"/>
        <v/>
      </c>
      <c r="S483" s="375" t="str">
        <f t="shared" si="134"/>
        <v/>
      </c>
      <c r="T483" s="375" t="str">
        <f t="shared" si="135"/>
        <v/>
      </c>
      <c r="U483" s="375" t="str">
        <f t="shared" si="136"/>
        <v/>
      </c>
      <c r="V483" s="375" t="str">
        <f t="shared" si="137"/>
        <v/>
      </c>
      <c r="X483" t="str">
        <f>IF(AF483&lt;&gt;"",MAX(X$3:X482)+1,"")</f>
        <v/>
      </c>
      <c r="Y483" t="str">
        <f>IF(AG483&lt;&gt;"",MAX(Y$3:Y482)+1,"")</f>
        <v/>
      </c>
      <c r="Z483" t="str">
        <f>IF(AH483&lt;&gt;"",MAX(Z$3:Z482)+1,"")</f>
        <v/>
      </c>
      <c r="AA483" t="str">
        <f>IF(AI483&lt;&gt;"",MAX(AA$3:AA482)+1,"")</f>
        <v/>
      </c>
      <c r="AB483" t="str">
        <f>IF(AJ483&lt;&gt;"",MAX(AB$3:AB482)+1,"")</f>
        <v/>
      </c>
      <c r="AC483" t="str">
        <f>IF(AK483&lt;&gt;"",MAX(AC$3:AC482)+1,"")</f>
        <v/>
      </c>
      <c r="AD483" t="str">
        <f>IF(AL483&lt;&gt;"",MAX(AD$3:AD482)+1,"")</f>
        <v/>
      </c>
      <c r="AF483" t="str">
        <f>IF(B483="","",IF(COUNTIF(AF$3:$AI482,B483)=0,B483,""))</f>
        <v/>
      </c>
      <c r="AG483" t="str">
        <f>IF(C483&lt;&gt;"",IF(B483="","",IF($B483='Determinazione classe'!$D$55,IF(COUNTIF(AG$3:$AG482,$C483)=0,$C483,""),"")),"")</f>
        <v/>
      </c>
      <c r="AH483" t="str">
        <f>IF(D483&lt;&gt;"",IF(B483="","",IF(AND($B483='Determinazione classe'!$D$55,$C483='Determinazione classe'!$D$56),IF(COUNTIF(AH$3:AH482,$D483)=0,$D483,""),"")),"")</f>
        <v/>
      </c>
      <c r="AI483" t="str">
        <f>IF(E483&lt;&gt;"",IF(B483="","",IF(AND($B483='Determinazione classe'!$D$55,$C483='Determinazione classe'!$D$56,$D483='Determinazione classe'!$D$57),IF(COUNTIF(AI$3:AI482,$E483)=0,$E483,""),"")),"")</f>
        <v/>
      </c>
      <c r="AJ483" t="str">
        <f>IF(F483&lt;&gt;"",IF(B483="","",IF(AND($B483='Determinazione classe'!$D$55,$C483='Determinazione classe'!$D$56,$D483='Determinazione classe'!$D$57,$E483='Determinazione classe'!$D$58),IF(COUNTIF(AJ$3:AJ482,$F483)=0,$F483,""),"")),"")</f>
        <v/>
      </c>
      <c r="AK483" t="str">
        <f>IF(G483&lt;&gt;"",IF(B483="","",IF(AND($B483='Determinazione classe'!$D$55,$C483='Determinazione classe'!$D$56,$D483='Determinazione classe'!$D$57,$E483='Determinazione classe'!$D$58,$F483='Determinazione classe'!$D$59),IF(COUNTIF(AK$3:AK482,$G483)=0,$G483,""),"")),"")</f>
        <v/>
      </c>
      <c r="AL483" t="str">
        <f>IF(H483&lt;&gt;"",IF(B483="","",IF(AND($B483='Determinazione classe'!$D$55,$C483='Determinazione classe'!$D$56,$D483='Determinazione classe'!$D$57,$E483='Determinazione classe'!$D$58,$F483='Determinazione classe'!$D$59,$G483='Determinazione classe'!$D$60),IF(COUNTIF(AL$3:AL482,$H483)=0,$H483,""),"")),"")</f>
        <v/>
      </c>
      <c r="AR483">
        <f t="shared" si="147"/>
        <v>481</v>
      </c>
      <c r="AS483" s="375" t="str">
        <f t="shared" si="138"/>
        <v/>
      </c>
      <c r="AT483" s="375" t="str">
        <f t="shared" si="139"/>
        <v/>
      </c>
      <c r="AU483" s="375" t="str">
        <f t="shared" si="140"/>
        <v/>
      </c>
      <c r="AV483" s="375" t="str">
        <f t="shared" si="141"/>
        <v/>
      </c>
      <c r="AW483" s="375" t="str">
        <f t="shared" si="142"/>
        <v/>
      </c>
      <c r="AX483" s="375" t="str">
        <f t="shared" si="143"/>
        <v/>
      </c>
      <c r="AY483" s="375" t="str">
        <f t="shared" si="144"/>
        <v/>
      </c>
      <c r="BC483" t="str">
        <f>IF(BK483&lt;&gt;"",MAX(BC$3:BC482)+1,"")</f>
        <v/>
      </c>
      <c r="BD483" t="str">
        <f>IF(BL483&lt;&gt;"",MAX(BD$3:BD482)+1,"")</f>
        <v/>
      </c>
      <c r="BE483" t="str">
        <f>IF(BM483&lt;&gt;"",MAX(BE$3:BE482)+1,"")</f>
        <v/>
      </c>
      <c r="BF483" t="str">
        <f>IF(BN483&lt;&gt;"",MAX(BF$3:BF482)+1,"")</f>
        <v/>
      </c>
      <c r="BG483" t="str">
        <f>IF(BO483&lt;&gt;"",MAX(BG$3:BG482)+1,"")</f>
        <v/>
      </c>
      <c r="BH483" t="str">
        <f>IF(BP483&lt;&gt;"",MAX(BH$3:BH482)+1,"")</f>
        <v/>
      </c>
      <c r="BI483" t="str">
        <f>IF(BQ483&lt;&gt;"",MAX(BI$3:BI482)+1,"")</f>
        <v/>
      </c>
      <c r="BK483" t="str">
        <f>IF(B483&lt;&gt;"",IF(COUNTIF(BK$3:BK482,B483)&gt;0,"",B483),"")</f>
        <v/>
      </c>
      <c r="BL483" t="str">
        <f>IF(C483&lt;&gt;"",IF(COUNTIF(BL$3:BL482,C483)&gt;0,"",C483),"")</f>
        <v/>
      </c>
      <c r="BM483" t="str">
        <f>IF(D483&lt;&gt;"",IF(COUNTIF(BM$3:BM482,D483)&gt;0,"",D483),"")</f>
        <v/>
      </c>
      <c r="BN483" t="str">
        <f>IF(E483&lt;&gt;"",IF(COUNTIF(BN$3:BN482,E483)&gt;0,"",E483),"")</f>
        <v/>
      </c>
      <c r="BO483" t="str">
        <f>IF(F483&lt;&gt;"",IF(COUNTIF(BO$3:BO482,F483)&gt;0,"",F483),"")</f>
        <v/>
      </c>
      <c r="BP483" t="str">
        <f>IF(G483&lt;&gt;"",IF(COUNTIF(BP$3:BP482,G483)&gt;0,"",G483),"")</f>
        <v/>
      </c>
      <c r="BQ483" t="str">
        <f>IF(H483&lt;&gt;"",IF(COUNTIF(BQ$3:BQ482,H483)&gt;0,"",H483),"")</f>
        <v/>
      </c>
    </row>
    <row r="484" spans="1:69" x14ac:dyDescent="0.2">
      <c r="A484" s="342" t="str">
        <f t="shared" si="148"/>
        <v/>
      </c>
      <c r="B484" s="345"/>
      <c r="C484" s="345"/>
      <c r="D484" s="345"/>
      <c r="E484" s="345"/>
      <c r="F484" s="345"/>
      <c r="G484" s="345"/>
      <c r="H484" s="345"/>
      <c r="I484" s="533"/>
      <c r="J484" s="516"/>
      <c r="K484" s="516"/>
      <c r="L484" s="531"/>
      <c r="M484" s="534"/>
      <c r="O484">
        <f t="shared" si="145"/>
        <v>482</v>
      </c>
      <c r="P484" s="375" t="str">
        <f t="shared" si="146"/>
        <v/>
      </c>
      <c r="Q484" s="375" t="str">
        <f t="shared" si="132"/>
        <v/>
      </c>
      <c r="R484" s="375" t="str">
        <f t="shared" si="133"/>
        <v/>
      </c>
      <c r="S484" s="375" t="str">
        <f t="shared" si="134"/>
        <v/>
      </c>
      <c r="T484" s="375" t="str">
        <f t="shared" si="135"/>
        <v/>
      </c>
      <c r="U484" s="375" t="str">
        <f t="shared" si="136"/>
        <v/>
      </c>
      <c r="V484" s="375" t="str">
        <f t="shared" si="137"/>
        <v/>
      </c>
      <c r="X484" t="str">
        <f>IF(AF484&lt;&gt;"",MAX(X$3:X483)+1,"")</f>
        <v/>
      </c>
      <c r="Y484" t="str">
        <f>IF(AG484&lt;&gt;"",MAX(Y$3:Y483)+1,"")</f>
        <v/>
      </c>
      <c r="Z484" t="str">
        <f>IF(AH484&lt;&gt;"",MAX(Z$3:Z483)+1,"")</f>
        <v/>
      </c>
      <c r="AA484" t="str">
        <f>IF(AI484&lt;&gt;"",MAX(AA$3:AA483)+1,"")</f>
        <v/>
      </c>
      <c r="AB484" t="str">
        <f>IF(AJ484&lt;&gt;"",MAX(AB$3:AB483)+1,"")</f>
        <v/>
      </c>
      <c r="AC484" t="str">
        <f>IF(AK484&lt;&gt;"",MAX(AC$3:AC483)+1,"")</f>
        <v/>
      </c>
      <c r="AD484" t="str">
        <f>IF(AL484&lt;&gt;"",MAX(AD$3:AD483)+1,"")</f>
        <v/>
      </c>
      <c r="AF484" t="str">
        <f>IF(B484="","",IF(COUNTIF(AF$3:$AI483,B484)=0,B484,""))</f>
        <v/>
      </c>
      <c r="AG484" t="str">
        <f>IF(C484&lt;&gt;"",IF(B484="","",IF($B484='Determinazione classe'!$D$55,IF(COUNTIF(AG$3:$AG483,$C484)=0,$C484,""),"")),"")</f>
        <v/>
      </c>
      <c r="AH484" t="str">
        <f>IF(D484&lt;&gt;"",IF(B484="","",IF(AND($B484='Determinazione classe'!$D$55,$C484='Determinazione classe'!$D$56),IF(COUNTIF(AH$3:AH483,$D484)=0,$D484,""),"")),"")</f>
        <v/>
      </c>
      <c r="AI484" t="str">
        <f>IF(E484&lt;&gt;"",IF(B484="","",IF(AND($B484='Determinazione classe'!$D$55,$C484='Determinazione classe'!$D$56,$D484='Determinazione classe'!$D$57),IF(COUNTIF(AI$3:AI483,$E484)=0,$E484,""),"")),"")</f>
        <v/>
      </c>
      <c r="AJ484" t="str">
        <f>IF(F484&lt;&gt;"",IF(B484="","",IF(AND($B484='Determinazione classe'!$D$55,$C484='Determinazione classe'!$D$56,$D484='Determinazione classe'!$D$57,$E484='Determinazione classe'!$D$58),IF(COUNTIF(AJ$3:AJ483,$F484)=0,$F484,""),"")),"")</f>
        <v/>
      </c>
      <c r="AK484" t="str">
        <f>IF(G484&lt;&gt;"",IF(B484="","",IF(AND($B484='Determinazione classe'!$D$55,$C484='Determinazione classe'!$D$56,$D484='Determinazione classe'!$D$57,$E484='Determinazione classe'!$D$58,$F484='Determinazione classe'!$D$59),IF(COUNTIF(AK$3:AK483,$G484)=0,$G484,""),"")),"")</f>
        <v/>
      </c>
      <c r="AL484" t="str">
        <f>IF(H484&lt;&gt;"",IF(B484="","",IF(AND($B484='Determinazione classe'!$D$55,$C484='Determinazione classe'!$D$56,$D484='Determinazione classe'!$D$57,$E484='Determinazione classe'!$D$58,$F484='Determinazione classe'!$D$59,$G484='Determinazione classe'!$D$60),IF(COUNTIF(AL$3:AL483,$H484)=0,$H484,""),"")),"")</f>
        <v/>
      </c>
      <c r="AR484">
        <f t="shared" si="147"/>
        <v>482</v>
      </c>
      <c r="AS484" s="375" t="str">
        <f t="shared" si="138"/>
        <v/>
      </c>
      <c r="AT484" s="375" t="str">
        <f t="shared" si="139"/>
        <v/>
      </c>
      <c r="AU484" s="375" t="str">
        <f t="shared" si="140"/>
        <v/>
      </c>
      <c r="AV484" s="375" t="str">
        <f t="shared" si="141"/>
        <v/>
      </c>
      <c r="AW484" s="375" t="str">
        <f t="shared" si="142"/>
        <v/>
      </c>
      <c r="AX484" s="375" t="str">
        <f t="shared" si="143"/>
        <v/>
      </c>
      <c r="AY484" s="375" t="str">
        <f t="shared" si="144"/>
        <v/>
      </c>
      <c r="BC484" t="str">
        <f>IF(BK484&lt;&gt;"",MAX(BC$3:BC483)+1,"")</f>
        <v/>
      </c>
      <c r="BD484" t="str">
        <f>IF(BL484&lt;&gt;"",MAX(BD$3:BD483)+1,"")</f>
        <v/>
      </c>
      <c r="BE484" t="str">
        <f>IF(BM484&lt;&gt;"",MAX(BE$3:BE483)+1,"")</f>
        <v/>
      </c>
      <c r="BF484" t="str">
        <f>IF(BN484&lt;&gt;"",MAX(BF$3:BF483)+1,"")</f>
        <v/>
      </c>
      <c r="BG484" t="str">
        <f>IF(BO484&lt;&gt;"",MAX(BG$3:BG483)+1,"")</f>
        <v/>
      </c>
      <c r="BH484" t="str">
        <f>IF(BP484&lt;&gt;"",MAX(BH$3:BH483)+1,"")</f>
        <v/>
      </c>
      <c r="BI484" t="str">
        <f>IF(BQ484&lt;&gt;"",MAX(BI$3:BI483)+1,"")</f>
        <v/>
      </c>
      <c r="BK484" t="str">
        <f>IF(B484&lt;&gt;"",IF(COUNTIF(BK$3:BK483,B484)&gt;0,"",B484),"")</f>
        <v/>
      </c>
      <c r="BL484" t="str">
        <f>IF(C484&lt;&gt;"",IF(COUNTIF(BL$3:BL483,C484)&gt;0,"",C484),"")</f>
        <v/>
      </c>
      <c r="BM484" t="str">
        <f>IF(D484&lt;&gt;"",IF(COUNTIF(BM$3:BM483,D484)&gt;0,"",D484),"")</f>
        <v/>
      </c>
      <c r="BN484" t="str">
        <f>IF(E484&lt;&gt;"",IF(COUNTIF(BN$3:BN483,E484)&gt;0,"",E484),"")</f>
        <v/>
      </c>
      <c r="BO484" t="str">
        <f>IF(F484&lt;&gt;"",IF(COUNTIF(BO$3:BO483,F484)&gt;0,"",F484),"")</f>
        <v/>
      </c>
      <c r="BP484" t="str">
        <f>IF(G484&lt;&gt;"",IF(COUNTIF(BP$3:BP483,G484)&gt;0,"",G484),"")</f>
        <v/>
      </c>
      <c r="BQ484" t="str">
        <f>IF(H484&lt;&gt;"",IF(COUNTIF(BQ$3:BQ483,H484)&gt;0,"",H484),"")</f>
        <v/>
      </c>
    </row>
    <row r="485" spans="1:69" x14ac:dyDescent="0.2">
      <c r="A485" s="342" t="str">
        <f t="shared" si="148"/>
        <v/>
      </c>
      <c r="B485" s="345"/>
      <c r="C485" s="345"/>
      <c r="D485" s="345"/>
      <c r="E485" s="345"/>
      <c r="F485" s="345"/>
      <c r="G485" s="345"/>
      <c r="H485" s="345"/>
      <c r="I485" s="533"/>
      <c r="J485" s="516"/>
      <c r="K485" s="516"/>
      <c r="L485" s="531"/>
      <c r="M485" s="534"/>
      <c r="O485">
        <f t="shared" si="145"/>
        <v>483</v>
      </c>
      <c r="P485" s="375" t="str">
        <f t="shared" si="146"/>
        <v/>
      </c>
      <c r="Q485" s="375" t="str">
        <f t="shared" si="132"/>
        <v/>
      </c>
      <c r="R485" s="375" t="str">
        <f t="shared" si="133"/>
        <v/>
      </c>
      <c r="S485" s="375" t="str">
        <f t="shared" si="134"/>
        <v/>
      </c>
      <c r="T485" s="375" t="str">
        <f t="shared" si="135"/>
        <v/>
      </c>
      <c r="U485" s="375" t="str">
        <f t="shared" si="136"/>
        <v/>
      </c>
      <c r="V485" s="375" t="str">
        <f t="shared" si="137"/>
        <v/>
      </c>
      <c r="X485" t="str">
        <f>IF(AF485&lt;&gt;"",MAX(X$3:X484)+1,"")</f>
        <v/>
      </c>
      <c r="Y485" t="str">
        <f>IF(AG485&lt;&gt;"",MAX(Y$3:Y484)+1,"")</f>
        <v/>
      </c>
      <c r="Z485" t="str">
        <f>IF(AH485&lt;&gt;"",MAX(Z$3:Z484)+1,"")</f>
        <v/>
      </c>
      <c r="AA485" t="str">
        <f>IF(AI485&lt;&gt;"",MAX(AA$3:AA484)+1,"")</f>
        <v/>
      </c>
      <c r="AB485" t="str">
        <f>IF(AJ485&lt;&gt;"",MAX(AB$3:AB484)+1,"")</f>
        <v/>
      </c>
      <c r="AC485" t="str">
        <f>IF(AK485&lt;&gt;"",MAX(AC$3:AC484)+1,"")</f>
        <v/>
      </c>
      <c r="AD485" t="str">
        <f>IF(AL485&lt;&gt;"",MAX(AD$3:AD484)+1,"")</f>
        <v/>
      </c>
      <c r="AF485" t="str">
        <f>IF(B485="","",IF(COUNTIF(AF$3:$AI484,B485)=0,B485,""))</f>
        <v/>
      </c>
      <c r="AG485" t="str">
        <f>IF(C485&lt;&gt;"",IF(B485="","",IF($B485='Determinazione classe'!$D$55,IF(COUNTIF(AG$3:$AG484,$C485)=0,$C485,""),"")),"")</f>
        <v/>
      </c>
      <c r="AH485" t="str">
        <f>IF(D485&lt;&gt;"",IF(B485="","",IF(AND($B485='Determinazione classe'!$D$55,$C485='Determinazione classe'!$D$56),IF(COUNTIF(AH$3:AH484,$D485)=0,$D485,""),"")),"")</f>
        <v/>
      </c>
      <c r="AI485" t="str">
        <f>IF(E485&lt;&gt;"",IF(B485="","",IF(AND($B485='Determinazione classe'!$D$55,$C485='Determinazione classe'!$D$56,$D485='Determinazione classe'!$D$57),IF(COUNTIF(AI$3:AI484,$E485)=0,$E485,""),"")),"")</f>
        <v/>
      </c>
      <c r="AJ485" t="str">
        <f>IF(F485&lt;&gt;"",IF(B485="","",IF(AND($B485='Determinazione classe'!$D$55,$C485='Determinazione classe'!$D$56,$D485='Determinazione classe'!$D$57,$E485='Determinazione classe'!$D$58),IF(COUNTIF(AJ$3:AJ484,$F485)=0,$F485,""),"")),"")</f>
        <v/>
      </c>
      <c r="AK485" t="str">
        <f>IF(G485&lt;&gt;"",IF(B485="","",IF(AND($B485='Determinazione classe'!$D$55,$C485='Determinazione classe'!$D$56,$D485='Determinazione classe'!$D$57,$E485='Determinazione classe'!$D$58,$F485='Determinazione classe'!$D$59),IF(COUNTIF(AK$3:AK484,$G485)=0,$G485,""),"")),"")</f>
        <v/>
      </c>
      <c r="AL485" t="str">
        <f>IF(H485&lt;&gt;"",IF(B485="","",IF(AND($B485='Determinazione classe'!$D$55,$C485='Determinazione classe'!$D$56,$D485='Determinazione classe'!$D$57,$E485='Determinazione classe'!$D$58,$F485='Determinazione classe'!$D$59,$G485='Determinazione classe'!$D$60),IF(COUNTIF(AL$3:AL484,$H485)=0,$H485,""),"")),"")</f>
        <v/>
      </c>
      <c r="AR485">
        <f t="shared" si="147"/>
        <v>483</v>
      </c>
      <c r="AS485" s="375" t="str">
        <f t="shared" si="138"/>
        <v/>
      </c>
      <c r="AT485" s="375" t="str">
        <f t="shared" si="139"/>
        <v/>
      </c>
      <c r="AU485" s="375" t="str">
        <f t="shared" si="140"/>
        <v/>
      </c>
      <c r="AV485" s="375" t="str">
        <f t="shared" si="141"/>
        <v/>
      </c>
      <c r="AW485" s="375" t="str">
        <f t="shared" si="142"/>
        <v/>
      </c>
      <c r="AX485" s="375" t="str">
        <f t="shared" si="143"/>
        <v/>
      </c>
      <c r="AY485" s="375" t="str">
        <f t="shared" si="144"/>
        <v/>
      </c>
      <c r="BC485" t="str">
        <f>IF(BK485&lt;&gt;"",MAX(BC$3:BC484)+1,"")</f>
        <v/>
      </c>
      <c r="BD485" t="str">
        <f>IF(BL485&lt;&gt;"",MAX(BD$3:BD484)+1,"")</f>
        <v/>
      </c>
      <c r="BE485" t="str">
        <f>IF(BM485&lt;&gt;"",MAX(BE$3:BE484)+1,"")</f>
        <v/>
      </c>
      <c r="BF485" t="str">
        <f>IF(BN485&lt;&gt;"",MAX(BF$3:BF484)+1,"")</f>
        <v/>
      </c>
      <c r="BG485" t="str">
        <f>IF(BO485&lt;&gt;"",MAX(BG$3:BG484)+1,"")</f>
        <v/>
      </c>
      <c r="BH485" t="str">
        <f>IF(BP485&lt;&gt;"",MAX(BH$3:BH484)+1,"")</f>
        <v/>
      </c>
      <c r="BI485" t="str">
        <f>IF(BQ485&lt;&gt;"",MAX(BI$3:BI484)+1,"")</f>
        <v/>
      </c>
      <c r="BK485" t="str">
        <f>IF(B485&lt;&gt;"",IF(COUNTIF(BK$3:BK484,B485)&gt;0,"",B485),"")</f>
        <v/>
      </c>
      <c r="BL485" t="str">
        <f>IF(C485&lt;&gt;"",IF(COUNTIF(BL$3:BL484,C485)&gt;0,"",C485),"")</f>
        <v/>
      </c>
      <c r="BM485" t="str">
        <f>IF(D485&lt;&gt;"",IF(COUNTIF(BM$3:BM484,D485)&gt;0,"",D485),"")</f>
        <v/>
      </c>
      <c r="BN485" t="str">
        <f>IF(E485&lt;&gt;"",IF(COUNTIF(BN$3:BN484,E485)&gt;0,"",E485),"")</f>
        <v/>
      </c>
      <c r="BO485" t="str">
        <f>IF(F485&lt;&gt;"",IF(COUNTIF(BO$3:BO484,F485)&gt;0,"",F485),"")</f>
        <v/>
      </c>
      <c r="BP485" t="str">
        <f>IF(G485&lt;&gt;"",IF(COUNTIF(BP$3:BP484,G485)&gt;0,"",G485),"")</f>
        <v/>
      </c>
      <c r="BQ485" t="str">
        <f>IF(H485&lt;&gt;"",IF(COUNTIF(BQ$3:BQ484,H485)&gt;0,"",H485),"")</f>
        <v/>
      </c>
    </row>
    <row r="486" spans="1:69" x14ac:dyDescent="0.2">
      <c r="A486" s="342" t="str">
        <f t="shared" si="148"/>
        <v/>
      </c>
      <c r="B486" s="345"/>
      <c r="C486" s="345"/>
      <c r="D486" s="345"/>
      <c r="E486" s="345"/>
      <c r="F486" s="345"/>
      <c r="G486" s="345"/>
      <c r="H486" s="345"/>
      <c r="I486" s="533"/>
      <c r="J486" s="516"/>
      <c r="K486" s="516"/>
      <c r="L486" s="531"/>
      <c r="M486" s="534"/>
      <c r="O486">
        <f t="shared" si="145"/>
        <v>484</v>
      </c>
      <c r="P486" s="375" t="str">
        <f t="shared" si="146"/>
        <v/>
      </c>
      <c r="Q486" s="375" t="str">
        <f t="shared" si="132"/>
        <v/>
      </c>
      <c r="R486" s="375" t="str">
        <f t="shared" si="133"/>
        <v/>
      </c>
      <c r="S486" s="375" t="str">
        <f t="shared" si="134"/>
        <v/>
      </c>
      <c r="T486" s="375" t="str">
        <f t="shared" si="135"/>
        <v/>
      </c>
      <c r="U486" s="375" t="str">
        <f t="shared" si="136"/>
        <v/>
      </c>
      <c r="V486" s="375" t="str">
        <f t="shared" si="137"/>
        <v/>
      </c>
      <c r="X486" t="str">
        <f>IF(AF486&lt;&gt;"",MAX(X$3:X485)+1,"")</f>
        <v/>
      </c>
      <c r="Y486" t="str">
        <f>IF(AG486&lt;&gt;"",MAX(Y$3:Y485)+1,"")</f>
        <v/>
      </c>
      <c r="Z486" t="str">
        <f>IF(AH486&lt;&gt;"",MAX(Z$3:Z485)+1,"")</f>
        <v/>
      </c>
      <c r="AA486" t="str">
        <f>IF(AI486&lt;&gt;"",MAX(AA$3:AA485)+1,"")</f>
        <v/>
      </c>
      <c r="AB486" t="str">
        <f>IF(AJ486&lt;&gt;"",MAX(AB$3:AB485)+1,"")</f>
        <v/>
      </c>
      <c r="AC486" t="str">
        <f>IF(AK486&lt;&gt;"",MAX(AC$3:AC485)+1,"")</f>
        <v/>
      </c>
      <c r="AD486" t="str">
        <f>IF(AL486&lt;&gt;"",MAX(AD$3:AD485)+1,"")</f>
        <v/>
      </c>
      <c r="AF486" t="str">
        <f>IF(B486="","",IF(COUNTIF(AF$3:$AI485,B486)=0,B486,""))</f>
        <v/>
      </c>
      <c r="AG486" t="str">
        <f>IF(C486&lt;&gt;"",IF(B486="","",IF($B486='Determinazione classe'!$D$55,IF(COUNTIF(AG$3:$AG485,$C486)=0,$C486,""),"")),"")</f>
        <v/>
      </c>
      <c r="AH486" t="str">
        <f>IF(D486&lt;&gt;"",IF(B486="","",IF(AND($B486='Determinazione classe'!$D$55,$C486='Determinazione classe'!$D$56),IF(COUNTIF(AH$3:AH485,$D486)=0,$D486,""),"")),"")</f>
        <v/>
      </c>
      <c r="AI486" t="str">
        <f>IF(E486&lt;&gt;"",IF(B486="","",IF(AND($B486='Determinazione classe'!$D$55,$C486='Determinazione classe'!$D$56,$D486='Determinazione classe'!$D$57),IF(COUNTIF(AI$3:AI485,$E486)=0,$E486,""),"")),"")</f>
        <v/>
      </c>
      <c r="AJ486" t="str">
        <f>IF(F486&lt;&gt;"",IF(B486="","",IF(AND($B486='Determinazione classe'!$D$55,$C486='Determinazione classe'!$D$56,$D486='Determinazione classe'!$D$57,$E486='Determinazione classe'!$D$58),IF(COUNTIF(AJ$3:AJ485,$F486)=0,$F486,""),"")),"")</f>
        <v/>
      </c>
      <c r="AK486" t="str">
        <f>IF(G486&lt;&gt;"",IF(B486="","",IF(AND($B486='Determinazione classe'!$D$55,$C486='Determinazione classe'!$D$56,$D486='Determinazione classe'!$D$57,$E486='Determinazione classe'!$D$58,$F486='Determinazione classe'!$D$59),IF(COUNTIF(AK$3:AK485,$G486)=0,$G486,""),"")),"")</f>
        <v/>
      </c>
      <c r="AL486" t="str">
        <f>IF(H486&lt;&gt;"",IF(B486="","",IF(AND($B486='Determinazione classe'!$D$55,$C486='Determinazione classe'!$D$56,$D486='Determinazione classe'!$D$57,$E486='Determinazione classe'!$D$58,$F486='Determinazione classe'!$D$59,$G486='Determinazione classe'!$D$60),IF(COUNTIF(AL$3:AL485,$H486)=0,$H486,""),"")),"")</f>
        <v/>
      </c>
      <c r="AR486">
        <f t="shared" si="147"/>
        <v>484</v>
      </c>
      <c r="AS486" s="375" t="str">
        <f t="shared" si="138"/>
        <v/>
      </c>
      <c r="AT486" s="375" t="str">
        <f t="shared" si="139"/>
        <v/>
      </c>
      <c r="AU486" s="375" t="str">
        <f t="shared" si="140"/>
        <v/>
      </c>
      <c r="AV486" s="375" t="str">
        <f t="shared" si="141"/>
        <v/>
      </c>
      <c r="AW486" s="375" t="str">
        <f t="shared" si="142"/>
        <v/>
      </c>
      <c r="AX486" s="375" t="str">
        <f t="shared" si="143"/>
        <v/>
      </c>
      <c r="AY486" s="375" t="str">
        <f t="shared" si="144"/>
        <v/>
      </c>
      <c r="BC486" t="str">
        <f>IF(BK486&lt;&gt;"",MAX(BC$3:BC485)+1,"")</f>
        <v/>
      </c>
      <c r="BD486" t="str">
        <f>IF(BL486&lt;&gt;"",MAX(BD$3:BD485)+1,"")</f>
        <v/>
      </c>
      <c r="BE486" t="str">
        <f>IF(BM486&lt;&gt;"",MAX(BE$3:BE485)+1,"")</f>
        <v/>
      </c>
      <c r="BF486" t="str">
        <f>IF(BN486&lt;&gt;"",MAX(BF$3:BF485)+1,"")</f>
        <v/>
      </c>
      <c r="BG486" t="str">
        <f>IF(BO486&lt;&gt;"",MAX(BG$3:BG485)+1,"")</f>
        <v/>
      </c>
      <c r="BH486" t="str">
        <f>IF(BP486&lt;&gt;"",MAX(BH$3:BH485)+1,"")</f>
        <v/>
      </c>
      <c r="BI486" t="str">
        <f>IF(BQ486&lt;&gt;"",MAX(BI$3:BI485)+1,"")</f>
        <v/>
      </c>
      <c r="BK486" t="str">
        <f>IF(B486&lt;&gt;"",IF(COUNTIF(BK$3:BK485,B486)&gt;0,"",B486),"")</f>
        <v/>
      </c>
      <c r="BL486" t="str">
        <f>IF(C486&lt;&gt;"",IF(COUNTIF(BL$3:BL485,C486)&gt;0,"",C486),"")</f>
        <v/>
      </c>
      <c r="BM486" t="str">
        <f>IF(D486&lt;&gt;"",IF(COUNTIF(BM$3:BM485,D486)&gt;0,"",D486),"")</f>
        <v/>
      </c>
      <c r="BN486" t="str">
        <f>IF(E486&lt;&gt;"",IF(COUNTIF(BN$3:BN485,E486)&gt;0,"",E486),"")</f>
        <v/>
      </c>
      <c r="BO486" t="str">
        <f>IF(F486&lt;&gt;"",IF(COUNTIF(BO$3:BO485,F486)&gt;0,"",F486),"")</f>
        <v/>
      </c>
      <c r="BP486" t="str">
        <f>IF(G486&lt;&gt;"",IF(COUNTIF(BP$3:BP485,G486)&gt;0,"",G486),"")</f>
        <v/>
      </c>
      <c r="BQ486" t="str">
        <f>IF(H486&lt;&gt;"",IF(COUNTIF(BQ$3:BQ485,H486)&gt;0,"",H486),"")</f>
        <v/>
      </c>
    </row>
    <row r="487" spans="1:69" x14ac:dyDescent="0.2">
      <c r="A487" s="342" t="str">
        <f t="shared" si="148"/>
        <v/>
      </c>
      <c r="B487" s="345"/>
      <c r="C487" s="345"/>
      <c r="D487" s="345"/>
      <c r="E487" s="345"/>
      <c r="F487" s="345"/>
      <c r="G487" s="345"/>
      <c r="H487" s="345"/>
      <c r="I487" s="533"/>
      <c r="J487" s="516"/>
      <c r="K487" s="516"/>
      <c r="L487" s="531"/>
      <c r="M487" s="534"/>
      <c r="O487">
        <f t="shared" si="145"/>
        <v>485</v>
      </c>
      <c r="P487" s="375" t="str">
        <f t="shared" si="146"/>
        <v/>
      </c>
      <c r="Q487" s="375" t="str">
        <f t="shared" si="132"/>
        <v/>
      </c>
      <c r="R487" s="375" t="str">
        <f t="shared" si="133"/>
        <v/>
      </c>
      <c r="S487" s="375" t="str">
        <f t="shared" si="134"/>
        <v/>
      </c>
      <c r="T487" s="375" t="str">
        <f t="shared" si="135"/>
        <v/>
      </c>
      <c r="U487" s="375" t="str">
        <f t="shared" si="136"/>
        <v/>
      </c>
      <c r="V487" s="375" t="str">
        <f t="shared" si="137"/>
        <v/>
      </c>
      <c r="X487" t="str">
        <f>IF(AF487&lt;&gt;"",MAX(X$3:X486)+1,"")</f>
        <v/>
      </c>
      <c r="Y487" t="str">
        <f>IF(AG487&lt;&gt;"",MAX(Y$3:Y486)+1,"")</f>
        <v/>
      </c>
      <c r="Z487" t="str">
        <f>IF(AH487&lt;&gt;"",MAX(Z$3:Z486)+1,"")</f>
        <v/>
      </c>
      <c r="AA487" t="str">
        <f>IF(AI487&lt;&gt;"",MAX(AA$3:AA486)+1,"")</f>
        <v/>
      </c>
      <c r="AB487" t="str">
        <f>IF(AJ487&lt;&gt;"",MAX(AB$3:AB486)+1,"")</f>
        <v/>
      </c>
      <c r="AC487" t="str">
        <f>IF(AK487&lt;&gt;"",MAX(AC$3:AC486)+1,"")</f>
        <v/>
      </c>
      <c r="AD487" t="str">
        <f>IF(AL487&lt;&gt;"",MAX(AD$3:AD486)+1,"")</f>
        <v/>
      </c>
      <c r="AF487" t="str">
        <f>IF(B487="","",IF(COUNTIF(AF$3:$AI486,B487)=0,B487,""))</f>
        <v/>
      </c>
      <c r="AG487" t="str">
        <f>IF(C487&lt;&gt;"",IF(B487="","",IF($B487='Determinazione classe'!$D$55,IF(COUNTIF(AG$3:$AG486,$C487)=0,$C487,""),"")),"")</f>
        <v/>
      </c>
      <c r="AH487" t="str">
        <f>IF(D487&lt;&gt;"",IF(B487="","",IF(AND($B487='Determinazione classe'!$D$55,$C487='Determinazione classe'!$D$56),IF(COUNTIF(AH$3:AH486,$D487)=0,$D487,""),"")),"")</f>
        <v/>
      </c>
      <c r="AI487" t="str">
        <f>IF(E487&lt;&gt;"",IF(B487="","",IF(AND($B487='Determinazione classe'!$D$55,$C487='Determinazione classe'!$D$56,$D487='Determinazione classe'!$D$57),IF(COUNTIF(AI$3:AI486,$E487)=0,$E487,""),"")),"")</f>
        <v/>
      </c>
      <c r="AJ487" t="str">
        <f>IF(F487&lt;&gt;"",IF(B487="","",IF(AND($B487='Determinazione classe'!$D$55,$C487='Determinazione classe'!$D$56,$D487='Determinazione classe'!$D$57,$E487='Determinazione classe'!$D$58),IF(COUNTIF(AJ$3:AJ486,$F487)=0,$F487,""),"")),"")</f>
        <v/>
      </c>
      <c r="AK487" t="str">
        <f>IF(G487&lt;&gt;"",IF(B487="","",IF(AND($B487='Determinazione classe'!$D$55,$C487='Determinazione classe'!$D$56,$D487='Determinazione classe'!$D$57,$E487='Determinazione classe'!$D$58,$F487='Determinazione classe'!$D$59),IF(COUNTIF(AK$3:AK486,$G487)=0,$G487,""),"")),"")</f>
        <v/>
      </c>
      <c r="AL487" t="str">
        <f>IF(H487&lt;&gt;"",IF(B487="","",IF(AND($B487='Determinazione classe'!$D$55,$C487='Determinazione classe'!$D$56,$D487='Determinazione classe'!$D$57,$E487='Determinazione classe'!$D$58,$F487='Determinazione classe'!$D$59,$G487='Determinazione classe'!$D$60),IF(COUNTIF(AL$3:AL486,$H487)=0,$H487,""),"")),"")</f>
        <v/>
      </c>
      <c r="AR487">
        <f t="shared" si="147"/>
        <v>485</v>
      </c>
      <c r="AS487" s="375" t="str">
        <f t="shared" si="138"/>
        <v/>
      </c>
      <c r="AT487" s="375" t="str">
        <f t="shared" si="139"/>
        <v/>
      </c>
      <c r="AU487" s="375" t="str">
        <f t="shared" si="140"/>
        <v/>
      </c>
      <c r="AV487" s="375" t="str">
        <f t="shared" si="141"/>
        <v/>
      </c>
      <c r="AW487" s="375" t="str">
        <f t="shared" si="142"/>
        <v/>
      </c>
      <c r="AX487" s="375" t="str">
        <f t="shared" si="143"/>
        <v/>
      </c>
      <c r="AY487" s="375" t="str">
        <f t="shared" si="144"/>
        <v/>
      </c>
      <c r="BC487" t="str">
        <f>IF(BK487&lt;&gt;"",MAX(BC$3:BC486)+1,"")</f>
        <v/>
      </c>
      <c r="BD487" t="str">
        <f>IF(BL487&lt;&gt;"",MAX(BD$3:BD486)+1,"")</f>
        <v/>
      </c>
      <c r="BE487" t="str">
        <f>IF(BM487&lt;&gt;"",MAX(BE$3:BE486)+1,"")</f>
        <v/>
      </c>
      <c r="BF487" t="str">
        <f>IF(BN487&lt;&gt;"",MAX(BF$3:BF486)+1,"")</f>
        <v/>
      </c>
      <c r="BG487" t="str">
        <f>IF(BO487&lt;&gt;"",MAX(BG$3:BG486)+1,"")</f>
        <v/>
      </c>
      <c r="BH487" t="str">
        <f>IF(BP487&lt;&gt;"",MAX(BH$3:BH486)+1,"")</f>
        <v/>
      </c>
      <c r="BI487" t="str">
        <f>IF(BQ487&lt;&gt;"",MAX(BI$3:BI486)+1,"")</f>
        <v/>
      </c>
      <c r="BK487" t="str">
        <f>IF(B487&lt;&gt;"",IF(COUNTIF(BK$3:BK486,B487)&gt;0,"",B487),"")</f>
        <v/>
      </c>
      <c r="BL487" t="str">
        <f>IF(C487&lt;&gt;"",IF(COUNTIF(BL$3:BL486,C487)&gt;0,"",C487),"")</f>
        <v/>
      </c>
      <c r="BM487" t="str">
        <f>IF(D487&lt;&gt;"",IF(COUNTIF(BM$3:BM486,D487)&gt;0,"",D487),"")</f>
        <v/>
      </c>
      <c r="BN487" t="str">
        <f>IF(E487&lt;&gt;"",IF(COUNTIF(BN$3:BN486,E487)&gt;0,"",E487),"")</f>
        <v/>
      </c>
      <c r="BO487" t="str">
        <f>IF(F487&lt;&gt;"",IF(COUNTIF(BO$3:BO486,F487)&gt;0,"",F487),"")</f>
        <v/>
      </c>
      <c r="BP487" t="str">
        <f>IF(G487&lt;&gt;"",IF(COUNTIF(BP$3:BP486,G487)&gt;0,"",G487),"")</f>
        <v/>
      </c>
      <c r="BQ487" t="str">
        <f>IF(H487&lt;&gt;"",IF(COUNTIF(BQ$3:BQ486,H487)&gt;0,"",H487),"")</f>
        <v/>
      </c>
    </row>
    <row r="488" spans="1:69" x14ac:dyDescent="0.2">
      <c r="A488" s="342" t="str">
        <f t="shared" si="148"/>
        <v/>
      </c>
      <c r="B488" s="345"/>
      <c r="C488" s="345"/>
      <c r="D488" s="345"/>
      <c r="E488" s="345"/>
      <c r="F488" s="345"/>
      <c r="G488" s="345"/>
      <c r="H488" s="345"/>
      <c r="I488" s="533"/>
      <c r="J488" s="516"/>
      <c r="K488" s="516"/>
      <c r="L488" s="531"/>
      <c r="M488" s="534"/>
      <c r="O488">
        <f t="shared" si="145"/>
        <v>486</v>
      </c>
      <c r="P488" s="375" t="str">
        <f t="shared" si="146"/>
        <v/>
      </c>
      <c r="Q488" s="375" t="str">
        <f t="shared" si="132"/>
        <v/>
      </c>
      <c r="R488" s="375" t="str">
        <f t="shared" si="133"/>
        <v/>
      </c>
      <c r="S488" s="375" t="str">
        <f t="shared" si="134"/>
        <v/>
      </c>
      <c r="T488" s="375" t="str">
        <f t="shared" si="135"/>
        <v/>
      </c>
      <c r="U488" s="375" t="str">
        <f t="shared" si="136"/>
        <v/>
      </c>
      <c r="V488" s="375" t="str">
        <f t="shared" si="137"/>
        <v/>
      </c>
      <c r="X488" t="str">
        <f>IF(AF488&lt;&gt;"",MAX(X$3:X487)+1,"")</f>
        <v/>
      </c>
      <c r="Y488" t="str">
        <f>IF(AG488&lt;&gt;"",MAX(Y$3:Y487)+1,"")</f>
        <v/>
      </c>
      <c r="Z488" t="str">
        <f>IF(AH488&lt;&gt;"",MAX(Z$3:Z487)+1,"")</f>
        <v/>
      </c>
      <c r="AA488" t="str">
        <f>IF(AI488&lt;&gt;"",MAX(AA$3:AA487)+1,"")</f>
        <v/>
      </c>
      <c r="AB488" t="str">
        <f>IF(AJ488&lt;&gt;"",MAX(AB$3:AB487)+1,"")</f>
        <v/>
      </c>
      <c r="AC488" t="str">
        <f>IF(AK488&lt;&gt;"",MAX(AC$3:AC487)+1,"")</f>
        <v/>
      </c>
      <c r="AD488" t="str">
        <f>IF(AL488&lt;&gt;"",MAX(AD$3:AD487)+1,"")</f>
        <v/>
      </c>
      <c r="AF488" t="str">
        <f>IF(B488="","",IF(COUNTIF(AF$3:$AI487,B488)=0,B488,""))</f>
        <v/>
      </c>
      <c r="AG488" t="str">
        <f>IF(C488&lt;&gt;"",IF(B488="","",IF($B488='Determinazione classe'!$D$55,IF(COUNTIF(AG$3:$AG487,$C488)=0,$C488,""),"")),"")</f>
        <v/>
      </c>
      <c r="AH488" t="str">
        <f>IF(D488&lt;&gt;"",IF(B488="","",IF(AND($B488='Determinazione classe'!$D$55,$C488='Determinazione classe'!$D$56),IF(COUNTIF(AH$3:AH487,$D488)=0,$D488,""),"")),"")</f>
        <v/>
      </c>
      <c r="AI488" t="str">
        <f>IF(E488&lt;&gt;"",IF(B488="","",IF(AND($B488='Determinazione classe'!$D$55,$C488='Determinazione classe'!$D$56,$D488='Determinazione classe'!$D$57),IF(COUNTIF(AI$3:AI487,$E488)=0,$E488,""),"")),"")</f>
        <v/>
      </c>
      <c r="AJ488" t="str">
        <f>IF(F488&lt;&gt;"",IF(B488="","",IF(AND($B488='Determinazione classe'!$D$55,$C488='Determinazione classe'!$D$56,$D488='Determinazione classe'!$D$57,$E488='Determinazione classe'!$D$58),IF(COUNTIF(AJ$3:AJ487,$F488)=0,$F488,""),"")),"")</f>
        <v/>
      </c>
      <c r="AK488" t="str">
        <f>IF(G488&lt;&gt;"",IF(B488="","",IF(AND($B488='Determinazione classe'!$D$55,$C488='Determinazione classe'!$D$56,$D488='Determinazione classe'!$D$57,$E488='Determinazione classe'!$D$58,$F488='Determinazione classe'!$D$59),IF(COUNTIF(AK$3:AK487,$G488)=0,$G488,""),"")),"")</f>
        <v/>
      </c>
      <c r="AL488" t="str">
        <f>IF(H488&lt;&gt;"",IF(B488="","",IF(AND($B488='Determinazione classe'!$D$55,$C488='Determinazione classe'!$D$56,$D488='Determinazione classe'!$D$57,$E488='Determinazione classe'!$D$58,$F488='Determinazione classe'!$D$59,$G488='Determinazione classe'!$D$60),IF(COUNTIF(AL$3:AL487,$H488)=0,$H488,""),"")),"")</f>
        <v/>
      </c>
      <c r="AR488">
        <f t="shared" si="147"/>
        <v>486</v>
      </c>
      <c r="AS488" s="375" t="str">
        <f t="shared" si="138"/>
        <v/>
      </c>
      <c r="AT488" s="375" t="str">
        <f t="shared" si="139"/>
        <v/>
      </c>
      <c r="AU488" s="375" t="str">
        <f t="shared" si="140"/>
        <v/>
      </c>
      <c r="AV488" s="375" t="str">
        <f t="shared" si="141"/>
        <v/>
      </c>
      <c r="AW488" s="375" t="str">
        <f t="shared" si="142"/>
        <v/>
      </c>
      <c r="AX488" s="375" t="str">
        <f t="shared" si="143"/>
        <v/>
      </c>
      <c r="AY488" s="375" t="str">
        <f t="shared" si="144"/>
        <v/>
      </c>
      <c r="BC488" t="str">
        <f>IF(BK488&lt;&gt;"",MAX(BC$3:BC487)+1,"")</f>
        <v/>
      </c>
      <c r="BD488" t="str">
        <f>IF(BL488&lt;&gt;"",MAX(BD$3:BD487)+1,"")</f>
        <v/>
      </c>
      <c r="BE488" t="str">
        <f>IF(BM488&lt;&gt;"",MAX(BE$3:BE487)+1,"")</f>
        <v/>
      </c>
      <c r="BF488" t="str">
        <f>IF(BN488&lt;&gt;"",MAX(BF$3:BF487)+1,"")</f>
        <v/>
      </c>
      <c r="BG488" t="str">
        <f>IF(BO488&lt;&gt;"",MAX(BG$3:BG487)+1,"")</f>
        <v/>
      </c>
      <c r="BH488" t="str">
        <f>IF(BP488&lt;&gt;"",MAX(BH$3:BH487)+1,"")</f>
        <v/>
      </c>
      <c r="BI488" t="str">
        <f>IF(BQ488&lt;&gt;"",MAX(BI$3:BI487)+1,"")</f>
        <v/>
      </c>
      <c r="BK488" t="str">
        <f>IF(B488&lt;&gt;"",IF(COUNTIF(BK$3:BK487,B488)&gt;0,"",B488),"")</f>
        <v/>
      </c>
      <c r="BL488" t="str">
        <f>IF(C488&lt;&gt;"",IF(COUNTIF(BL$3:BL487,C488)&gt;0,"",C488),"")</f>
        <v/>
      </c>
      <c r="BM488" t="str">
        <f>IF(D488&lt;&gt;"",IF(COUNTIF(BM$3:BM487,D488)&gt;0,"",D488),"")</f>
        <v/>
      </c>
      <c r="BN488" t="str">
        <f>IF(E488&lt;&gt;"",IF(COUNTIF(BN$3:BN487,E488)&gt;0,"",E488),"")</f>
        <v/>
      </c>
      <c r="BO488" t="str">
        <f>IF(F488&lt;&gt;"",IF(COUNTIF(BO$3:BO487,F488)&gt;0,"",F488),"")</f>
        <v/>
      </c>
      <c r="BP488" t="str">
        <f>IF(G488&lt;&gt;"",IF(COUNTIF(BP$3:BP487,G488)&gt;0,"",G488),"")</f>
        <v/>
      </c>
      <c r="BQ488" t="str">
        <f>IF(H488&lt;&gt;"",IF(COUNTIF(BQ$3:BQ487,H488)&gt;0,"",H488),"")</f>
        <v/>
      </c>
    </row>
    <row r="489" spans="1:69" x14ac:dyDescent="0.2">
      <c r="A489" s="342" t="str">
        <f t="shared" si="148"/>
        <v/>
      </c>
      <c r="B489" s="345"/>
      <c r="C489" s="345"/>
      <c r="D489" s="345"/>
      <c r="E489" s="345"/>
      <c r="F489" s="345"/>
      <c r="G489" s="345"/>
      <c r="H489" s="345"/>
      <c r="I489" s="533"/>
      <c r="J489" s="516"/>
      <c r="K489" s="516"/>
      <c r="L489" s="531"/>
      <c r="M489" s="534"/>
      <c r="O489">
        <f t="shared" si="145"/>
        <v>487</v>
      </c>
      <c r="P489" s="375" t="str">
        <f t="shared" si="146"/>
        <v/>
      </c>
      <c r="Q489" s="375" t="str">
        <f t="shared" si="132"/>
        <v/>
      </c>
      <c r="R489" s="375" t="str">
        <f t="shared" si="133"/>
        <v/>
      </c>
      <c r="S489" s="375" t="str">
        <f t="shared" si="134"/>
        <v/>
      </c>
      <c r="T489" s="375" t="str">
        <f t="shared" si="135"/>
        <v/>
      </c>
      <c r="U489" s="375" t="str">
        <f t="shared" si="136"/>
        <v/>
      </c>
      <c r="V489" s="375" t="str">
        <f t="shared" si="137"/>
        <v/>
      </c>
      <c r="X489" t="str">
        <f>IF(AF489&lt;&gt;"",MAX(X$3:X488)+1,"")</f>
        <v/>
      </c>
      <c r="Y489" t="str">
        <f>IF(AG489&lt;&gt;"",MAX(Y$3:Y488)+1,"")</f>
        <v/>
      </c>
      <c r="Z489" t="str">
        <f>IF(AH489&lt;&gt;"",MAX(Z$3:Z488)+1,"")</f>
        <v/>
      </c>
      <c r="AA489" t="str">
        <f>IF(AI489&lt;&gt;"",MAX(AA$3:AA488)+1,"")</f>
        <v/>
      </c>
      <c r="AB489" t="str">
        <f>IF(AJ489&lt;&gt;"",MAX(AB$3:AB488)+1,"")</f>
        <v/>
      </c>
      <c r="AC489" t="str">
        <f>IF(AK489&lt;&gt;"",MAX(AC$3:AC488)+1,"")</f>
        <v/>
      </c>
      <c r="AD489" t="str">
        <f>IF(AL489&lt;&gt;"",MAX(AD$3:AD488)+1,"")</f>
        <v/>
      </c>
      <c r="AF489" t="str">
        <f>IF(B489="","",IF(COUNTIF(AF$3:$AI488,B489)=0,B489,""))</f>
        <v/>
      </c>
      <c r="AG489" t="str">
        <f>IF(C489&lt;&gt;"",IF(B489="","",IF($B489='Determinazione classe'!$D$55,IF(COUNTIF(AG$3:$AG488,$C489)=0,$C489,""),"")),"")</f>
        <v/>
      </c>
      <c r="AH489" t="str">
        <f>IF(D489&lt;&gt;"",IF(B489="","",IF(AND($B489='Determinazione classe'!$D$55,$C489='Determinazione classe'!$D$56),IF(COUNTIF(AH$3:AH488,$D489)=0,$D489,""),"")),"")</f>
        <v/>
      </c>
      <c r="AI489" t="str">
        <f>IF(E489&lt;&gt;"",IF(B489="","",IF(AND($B489='Determinazione classe'!$D$55,$C489='Determinazione classe'!$D$56,$D489='Determinazione classe'!$D$57),IF(COUNTIF(AI$3:AI488,$E489)=0,$E489,""),"")),"")</f>
        <v/>
      </c>
      <c r="AJ489" t="str">
        <f>IF(F489&lt;&gt;"",IF(B489="","",IF(AND($B489='Determinazione classe'!$D$55,$C489='Determinazione classe'!$D$56,$D489='Determinazione classe'!$D$57,$E489='Determinazione classe'!$D$58),IF(COUNTIF(AJ$3:AJ488,$F489)=0,$F489,""),"")),"")</f>
        <v/>
      </c>
      <c r="AK489" t="str">
        <f>IF(G489&lt;&gt;"",IF(B489="","",IF(AND($B489='Determinazione classe'!$D$55,$C489='Determinazione classe'!$D$56,$D489='Determinazione classe'!$D$57,$E489='Determinazione classe'!$D$58,$F489='Determinazione classe'!$D$59),IF(COUNTIF(AK$3:AK488,$G489)=0,$G489,""),"")),"")</f>
        <v/>
      </c>
      <c r="AL489" t="str">
        <f>IF(H489&lt;&gt;"",IF(B489="","",IF(AND($B489='Determinazione classe'!$D$55,$C489='Determinazione classe'!$D$56,$D489='Determinazione classe'!$D$57,$E489='Determinazione classe'!$D$58,$F489='Determinazione classe'!$D$59,$G489='Determinazione classe'!$D$60),IF(COUNTIF(AL$3:AL488,$H489)=0,$H489,""),"")),"")</f>
        <v/>
      </c>
      <c r="AR489">
        <f t="shared" si="147"/>
        <v>487</v>
      </c>
      <c r="AS489" s="375" t="str">
        <f t="shared" si="138"/>
        <v/>
      </c>
      <c r="AT489" s="375" t="str">
        <f t="shared" si="139"/>
        <v/>
      </c>
      <c r="AU489" s="375" t="str">
        <f t="shared" si="140"/>
        <v/>
      </c>
      <c r="AV489" s="375" t="str">
        <f t="shared" si="141"/>
        <v/>
      </c>
      <c r="AW489" s="375" t="str">
        <f t="shared" si="142"/>
        <v/>
      </c>
      <c r="AX489" s="375" t="str">
        <f t="shared" si="143"/>
        <v/>
      </c>
      <c r="AY489" s="375" t="str">
        <f t="shared" si="144"/>
        <v/>
      </c>
      <c r="BC489" t="str">
        <f>IF(BK489&lt;&gt;"",MAX(BC$3:BC488)+1,"")</f>
        <v/>
      </c>
      <c r="BD489" t="str">
        <f>IF(BL489&lt;&gt;"",MAX(BD$3:BD488)+1,"")</f>
        <v/>
      </c>
      <c r="BE489" t="str">
        <f>IF(BM489&lt;&gt;"",MAX(BE$3:BE488)+1,"")</f>
        <v/>
      </c>
      <c r="BF489" t="str">
        <f>IF(BN489&lt;&gt;"",MAX(BF$3:BF488)+1,"")</f>
        <v/>
      </c>
      <c r="BG489" t="str">
        <f>IF(BO489&lt;&gt;"",MAX(BG$3:BG488)+1,"")</f>
        <v/>
      </c>
      <c r="BH489" t="str">
        <f>IF(BP489&lt;&gt;"",MAX(BH$3:BH488)+1,"")</f>
        <v/>
      </c>
      <c r="BI489" t="str">
        <f>IF(BQ489&lt;&gt;"",MAX(BI$3:BI488)+1,"")</f>
        <v/>
      </c>
      <c r="BK489" t="str">
        <f>IF(B489&lt;&gt;"",IF(COUNTIF(BK$3:BK488,B489)&gt;0,"",B489),"")</f>
        <v/>
      </c>
      <c r="BL489" t="str">
        <f>IF(C489&lt;&gt;"",IF(COUNTIF(BL$3:BL488,C489)&gt;0,"",C489),"")</f>
        <v/>
      </c>
      <c r="BM489" t="str">
        <f>IF(D489&lt;&gt;"",IF(COUNTIF(BM$3:BM488,D489)&gt;0,"",D489),"")</f>
        <v/>
      </c>
      <c r="BN489" t="str">
        <f>IF(E489&lt;&gt;"",IF(COUNTIF(BN$3:BN488,E489)&gt;0,"",E489),"")</f>
        <v/>
      </c>
      <c r="BO489" t="str">
        <f>IF(F489&lt;&gt;"",IF(COUNTIF(BO$3:BO488,F489)&gt;0,"",F489),"")</f>
        <v/>
      </c>
      <c r="BP489" t="str">
        <f>IF(G489&lt;&gt;"",IF(COUNTIF(BP$3:BP488,G489)&gt;0,"",G489),"")</f>
        <v/>
      </c>
      <c r="BQ489" t="str">
        <f>IF(H489&lt;&gt;"",IF(COUNTIF(BQ$3:BQ488,H489)&gt;0,"",H489),"")</f>
        <v/>
      </c>
    </row>
    <row r="490" spans="1:69" x14ac:dyDescent="0.2">
      <c r="A490" s="342" t="str">
        <f t="shared" si="148"/>
        <v/>
      </c>
      <c r="B490" s="345"/>
      <c r="C490" s="345"/>
      <c r="D490" s="345"/>
      <c r="E490" s="345"/>
      <c r="F490" s="345"/>
      <c r="G490" s="345"/>
      <c r="H490" s="345"/>
      <c r="I490" s="533"/>
      <c r="J490" s="516"/>
      <c r="K490" s="516"/>
      <c r="L490" s="531"/>
      <c r="M490" s="534"/>
      <c r="O490">
        <f t="shared" si="145"/>
        <v>488</v>
      </c>
      <c r="P490" s="375" t="str">
        <f t="shared" si="146"/>
        <v/>
      </c>
      <c r="Q490" s="375" t="str">
        <f t="shared" si="132"/>
        <v/>
      </c>
      <c r="R490" s="375" t="str">
        <f t="shared" si="133"/>
        <v/>
      </c>
      <c r="S490" s="375" t="str">
        <f t="shared" si="134"/>
        <v/>
      </c>
      <c r="T490" s="375" t="str">
        <f t="shared" si="135"/>
        <v/>
      </c>
      <c r="U490" s="375" t="str">
        <f t="shared" si="136"/>
        <v/>
      </c>
      <c r="V490" s="375" t="str">
        <f t="shared" si="137"/>
        <v/>
      </c>
      <c r="X490" t="str">
        <f>IF(AF490&lt;&gt;"",MAX(X$3:X489)+1,"")</f>
        <v/>
      </c>
      <c r="Y490" t="str">
        <f>IF(AG490&lt;&gt;"",MAX(Y$3:Y489)+1,"")</f>
        <v/>
      </c>
      <c r="Z490" t="str">
        <f>IF(AH490&lt;&gt;"",MAX(Z$3:Z489)+1,"")</f>
        <v/>
      </c>
      <c r="AA490" t="str">
        <f>IF(AI490&lt;&gt;"",MAX(AA$3:AA489)+1,"")</f>
        <v/>
      </c>
      <c r="AB490" t="str">
        <f>IF(AJ490&lt;&gt;"",MAX(AB$3:AB489)+1,"")</f>
        <v/>
      </c>
      <c r="AC490" t="str">
        <f>IF(AK490&lt;&gt;"",MAX(AC$3:AC489)+1,"")</f>
        <v/>
      </c>
      <c r="AD490" t="str">
        <f>IF(AL490&lt;&gt;"",MAX(AD$3:AD489)+1,"")</f>
        <v/>
      </c>
      <c r="AF490" t="str">
        <f>IF(B490="","",IF(COUNTIF(AF$3:$AI489,B490)=0,B490,""))</f>
        <v/>
      </c>
      <c r="AG490" t="str">
        <f>IF(C490&lt;&gt;"",IF(B490="","",IF($B490='Determinazione classe'!$D$55,IF(COUNTIF(AG$3:$AG489,$C490)=0,$C490,""),"")),"")</f>
        <v/>
      </c>
      <c r="AH490" t="str">
        <f>IF(D490&lt;&gt;"",IF(B490="","",IF(AND($B490='Determinazione classe'!$D$55,$C490='Determinazione classe'!$D$56),IF(COUNTIF(AH$3:AH489,$D490)=0,$D490,""),"")),"")</f>
        <v/>
      </c>
      <c r="AI490" t="str">
        <f>IF(E490&lt;&gt;"",IF(B490="","",IF(AND($B490='Determinazione classe'!$D$55,$C490='Determinazione classe'!$D$56,$D490='Determinazione classe'!$D$57),IF(COUNTIF(AI$3:AI489,$E490)=0,$E490,""),"")),"")</f>
        <v/>
      </c>
      <c r="AJ490" t="str">
        <f>IF(F490&lt;&gt;"",IF(B490="","",IF(AND($B490='Determinazione classe'!$D$55,$C490='Determinazione classe'!$D$56,$D490='Determinazione classe'!$D$57,$E490='Determinazione classe'!$D$58),IF(COUNTIF(AJ$3:AJ489,$F490)=0,$F490,""),"")),"")</f>
        <v/>
      </c>
      <c r="AK490" t="str">
        <f>IF(G490&lt;&gt;"",IF(B490="","",IF(AND($B490='Determinazione classe'!$D$55,$C490='Determinazione classe'!$D$56,$D490='Determinazione classe'!$D$57,$E490='Determinazione classe'!$D$58,$F490='Determinazione classe'!$D$59),IF(COUNTIF(AK$3:AK489,$G490)=0,$G490,""),"")),"")</f>
        <v/>
      </c>
      <c r="AL490" t="str">
        <f>IF(H490&lt;&gt;"",IF(B490="","",IF(AND($B490='Determinazione classe'!$D$55,$C490='Determinazione classe'!$D$56,$D490='Determinazione classe'!$D$57,$E490='Determinazione classe'!$D$58,$F490='Determinazione classe'!$D$59,$G490='Determinazione classe'!$D$60),IF(COUNTIF(AL$3:AL489,$H490)=0,$H490,""),"")),"")</f>
        <v/>
      </c>
      <c r="AR490">
        <f t="shared" si="147"/>
        <v>488</v>
      </c>
      <c r="AS490" s="375" t="str">
        <f t="shared" si="138"/>
        <v/>
      </c>
      <c r="AT490" s="375" t="str">
        <f t="shared" si="139"/>
        <v/>
      </c>
      <c r="AU490" s="375" t="str">
        <f t="shared" si="140"/>
        <v/>
      </c>
      <c r="AV490" s="375" t="str">
        <f t="shared" si="141"/>
        <v/>
      </c>
      <c r="AW490" s="375" t="str">
        <f t="shared" si="142"/>
        <v/>
      </c>
      <c r="AX490" s="375" t="str">
        <f t="shared" si="143"/>
        <v/>
      </c>
      <c r="AY490" s="375" t="str">
        <f t="shared" si="144"/>
        <v/>
      </c>
      <c r="BC490" t="str">
        <f>IF(BK490&lt;&gt;"",MAX(BC$3:BC489)+1,"")</f>
        <v/>
      </c>
      <c r="BD490" t="str">
        <f>IF(BL490&lt;&gt;"",MAX(BD$3:BD489)+1,"")</f>
        <v/>
      </c>
      <c r="BE490" t="str">
        <f>IF(BM490&lt;&gt;"",MAX(BE$3:BE489)+1,"")</f>
        <v/>
      </c>
      <c r="BF490" t="str">
        <f>IF(BN490&lt;&gt;"",MAX(BF$3:BF489)+1,"")</f>
        <v/>
      </c>
      <c r="BG490" t="str">
        <f>IF(BO490&lt;&gt;"",MAX(BG$3:BG489)+1,"")</f>
        <v/>
      </c>
      <c r="BH490" t="str">
        <f>IF(BP490&lt;&gt;"",MAX(BH$3:BH489)+1,"")</f>
        <v/>
      </c>
      <c r="BI490" t="str">
        <f>IF(BQ490&lt;&gt;"",MAX(BI$3:BI489)+1,"")</f>
        <v/>
      </c>
      <c r="BK490" t="str">
        <f>IF(B490&lt;&gt;"",IF(COUNTIF(BK$3:BK489,B490)&gt;0,"",B490),"")</f>
        <v/>
      </c>
      <c r="BL490" t="str">
        <f>IF(C490&lt;&gt;"",IF(COUNTIF(BL$3:BL489,C490)&gt;0,"",C490),"")</f>
        <v/>
      </c>
      <c r="BM490" t="str">
        <f>IF(D490&lt;&gt;"",IF(COUNTIF(BM$3:BM489,D490)&gt;0,"",D490),"")</f>
        <v/>
      </c>
      <c r="BN490" t="str">
        <f>IF(E490&lt;&gt;"",IF(COUNTIF(BN$3:BN489,E490)&gt;0,"",E490),"")</f>
        <v/>
      </c>
      <c r="BO490" t="str">
        <f>IF(F490&lt;&gt;"",IF(COUNTIF(BO$3:BO489,F490)&gt;0,"",F490),"")</f>
        <v/>
      </c>
      <c r="BP490" t="str">
        <f>IF(G490&lt;&gt;"",IF(COUNTIF(BP$3:BP489,G490)&gt;0,"",G490),"")</f>
        <v/>
      </c>
      <c r="BQ490" t="str">
        <f>IF(H490&lt;&gt;"",IF(COUNTIF(BQ$3:BQ489,H490)&gt;0,"",H490),"")</f>
        <v/>
      </c>
    </row>
    <row r="491" spans="1:69" x14ac:dyDescent="0.2">
      <c r="A491" s="342" t="str">
        <f t="shared" si="148"/>
        <v/>
      </c>
      <c r="B491" s="345"/>
      <c r="C491" s="345"/>
      <c r="D491" s="345"/>
      <c r="E491" s="345"/>
      <c r="F491" s="345"/>
      <c r="G491" s="345"/>
      <c r="H491" s="345"/>
      <c r="I491" s="533"/>
      <c r="J491" s="516"/>
      <c r="K491" s="516"/>
      <c r="L491" s="531"/>
      <c r="M491" s="534"/>
      <c r="O491">
        <f t="shared" si="145"/>
        <v>489</v>
      </c>
      <c r="P491" s="375" t="str">
        <f t="shared" si="146"/>
        <v/>
      </c>
      <c r="Q491" s="375" t="str">
        <f t="shared" si="132"/>
        <v/>
      </c>
      <c r="R491" s="375" t="str">
        <f t="shared" si="133"/>
        <v/>
      </c>
      <c r="S491" s="375" t="str">
        <f t="shared" si="134"/>
        <v/>
      </c>
      <c r="T491" s="375" t="str">
        <f t="shared" si="135"/>
        <v/>
      </c>
      <c r="U491" s="375" t="str">
        <f t="shared" si="136"/>
        <v/>
      </c>
      <c r="V491" s="375" t="str">
        <f t="shared" si="137"/>
        <v/>
      </c>
      <c r="X491" t="str">
        <f>IF(AF491&lt;&gt;"",MAX(X$3:X490)+1,"")</f>
        <v/>
      </c>
      <c r="Y491" t="str">
        <f>IF(AG491&lt;&gt;"",MAX(Y$3:Y490)+1,"")</f>
        <v/>
      </c>
      <c r="Z491" t="str">
        <f>IF(AH491&lt;&gt;"",MAX(Z$3:Z490)+1,"")</f>
        <v/>
      </c>
      <c r="AA491" t="str">
        <f>IF(AI491&lt;&gt;"",MAX(AA$3:AA490)+1,"")</f>
        <v/>
      </c>
      <c r="AB491" t="str">
        <f>IF(AJ491&lt;&gt;"",MAX(AB$3:AB490)+1,"")</f>
        <v/>
      </c>
      <c r="AC491" t="str">
        <f>IF(AK491&lt;&gt;"",MAX(AC$3:AC490)+1,"")</f>
        <v/>
      </c>
      <c r="AD491" t="str">
        <f>IF(AL491&lt;&gt;"",MAX(AD$3:AD490)+1,"")</f>
        <v/>
      </c>
      <c r="AF491" t="str">
        <f>IF(B491="","",IF(COUNTIF(AF$3:$AI490,B491)=0,B491,""))</f>
        <v/>
      </c>
      <c r="AG491" t="str">
        <f>IF(C491&lt;&gt;"",IF(B491="","",IF($B491='Determinazione classe'!$D$55,IF(COUNTIF(AG$3:$AG490,$C491)=0,$C491,""),"")),"")</f>
        <v/>
      </c>
      <c r="AH491" t="str">
        <f>IF(D491&lt;&gt;"",IF(B491="","",IF(AND($B491='Determinazione classe'!$D$55,$C491='Determinazione classe'!$D$56),IF(COUNTIF(AH$3:AH490,$D491)=0,$D491,""),"")),"")</f>
        <v/>
      </c>
      <c r="AI491" t="str">
        <f>IF(E491&lt;&gt;"",IF(B491="","",IF(AND($B491='Determinazione classe'!$D$55,$C491='Determinazione classe'!$D$56,$D491='Determinazione classe'!$D$57),IF(COUNTIF(AI$3:AI490,$E491)=0,$E491,""),"")),"")</f>
        <v/>
      </c>
      <c r="AJ491" t="str">
        <f>IF(F491&lt;&gt;"",IF(B491="","",IF(AND($B491='Determinazione classe'!$D$55,$C491='Determinazione classe'!$D$56,$D491='Determinazione classe'!$D$57,$E491='Determinazione classe'!$D$58),IF(COUNTIF(AJ$3:AJ490,$F491)=0,$F491,""),"")),"")</f>
        <v/>
      </c>
      <c r="AK491" t="str">
        <f>IF(G491&lt;&gt;"",IF(B491="","",IF(AND($B491='Determinazione classe'!$D$55,$C491='Determinazione classe'!$D$56,$D491='Determinazione classe'!$D$57,$E491='Determinazione classe'!$D$58,$F491='Determinazione classe'!$D$59),IF(COUNTIF(AK$3:AK490,$G491)=0,$G491,""),"")),"")</f>
        <v/>
      </c>
      <c r="AL491" t="str">
        <f>IF(H491&lt;&gt;"",IF(B491="","",IF(AND($B491='Determinazione classe'!$D$55,$C491='Determinazione classe'!$D$56,$D491='Determinazione classe'!$D$57,$E491='Determinazione classe'!$D$58,$F491='Determinazione classe'!$D$59,$G491='Determinazione classe'!$D$60),IF(COUNTIF(AL$3:AL490,$H491)=0,$H491,""),"")),"")</f>
        <v/>
      </c>
      <c r="AR491">
        <f t="shared" si="147"/>
        <v>489</v>
      </c>
      <c r="AS491" s="375" t="str">
        <f t="shared" si="138"/>
        <v/>
      </c>
      <c r="AT491" s="375" t="str">
        <f t="shared" si="139"/>
        <v/>
      </c>
      <c r="AU491" s="375" t="str">
        <f t="shared" si="140"/>
        <v/>
      </c>
      <c r="AV491" s="375" t="str">
        <f t="shared" si="141"/>
        <v/>
      </c>
      <c r="AW491" s="375" t="str">
        <f t="shared" si="142"/>
        <v/>
      </c>
      <c r="AX491" s="375" t="str">
        <f t="shared" si="143"/>
        <v/>
      </c>
      <c r="AY491" s="375" t="str">
        <f t="shared" si="144"/>
        <v/>
      </c>
      <c r="BC491" t="str">
        <f>IF(BK491&lt;&gt;"",MAX(BC$3:BC490)+1,"")</f>
        <v/>
      </c>
      <c r="BD491" t="str">
        <f>IF(BL491&lt;&gt;"",MAX(BD$3:BD490)+1,"")</f>
        <v/>
      </c>
      <c r="BE491" t="str">
        <f>IF(BM491&lt;&gt;"",MAX(BE$3:BE490)+1,"")</f>
        <v/>
      </c>
      <c r="BF491" t="str">
        <f>IF(BN491&lt;&gt;"",MAX(BF$3:BF490)+1,"")</f>
        <v/>
      </c>
      <c r="BG491" t="str">
        <f>IF(BO491&lt;&gt;"",MAX(BG$3:BG490)+1,"")</f>
        <v/>
      </c>
      <c r="BH491" t="str">
        <f>IF(BP491&lt;&gt;"",MAX(BH$3:BH490)+1,"")</f>
        <v/>
      </c>
      <c r="BI491" t="str">
        <f>IF(BQ491&lt;&gt;"",MAX(BI$3:BI490)+1,"")</f>
        <v/>
      </c>
      <c r="BK491" t="str">
        <f>IF(B491&lt;&gt;"",IF(COUNTIF(BK$3:BK490,B491)&gt;0,"",B491),"")</f>
        <v/>
      </c>
      <c r="BL491" t="str">
        <f>IF(C491&lt;&gt;"",IF(COUNTIF(BL$3:BL490,C491)&gt;0,"",C491),"")</f>
        <v/>
      </c>
      <c r="BM491" t="str">
        <f>IF(D491&lt;&gt;"",IF(COUNTIF(BM$3:BM490,D491)&gt;0,"",D491),"")</f>
        <v/>
      </c>
      <c r="BN491" t="str">
        <f>IF(E491&lt;&gt;"",IF(COUNTIF(BN$3:BN490,E491)&gt;0,"",E491),"")</f>
        <v/>
      </c>
      <c r="BO491" t="str">
        <f>IF(F491&lt;&gt;"",IF(COUNTIF(BO$3:BO490,F491)&gt;0,"",F491),"")</f>
        <v/>
      </c>
      <c r="BP491" t="str">
        <f>IF(G491&lt;&gt;"",IF(COUNTIF(BP$3:BP490,G491)&gt;0,"",G491),"")</f>
        <v/>
      </c>
      <c r="BQ491" t="str">
        <f>IF(H491&lt;&gt;"",IF(COUNTIF(BQ$3:BQ490,H491)&gt;0,"",H491),"")</f>
        <v/>
      </c>
    </row>
    <row r="492" spans="1:69" x14ac:dyDescent="0.2">
      <c r="A492" s="342" t="str">
        <f t="shared" si="148"/>
        <v/>
      </c>
      <c r="B492" s="345"/>
      <c r="C492" s="345"/>
      <c r="D492" s="345"/>
      <c r="E492" s="345"/>
      <c r="F492" s="345"/>
      <c r="G492" s="345"/>
      <c r="H492" s="345"/>
      <c r="I492" s="533"/>
      <c r="J492" s="516"/>
      <c r="K492" s="516"/>
      <c r="L492" s="531"/>
      <c r="M492" s="534"/>
      <c r="O492">
        <f t="shared" si="145"/>
        <v>490</v>
      </c>
      <c r="P492" s="375" t="str">
        <f t="shared" si="146"/>
        <v/>
      </c>
      <c r="Q492" s="375" t="str">
        <f t="shared" si="132"/>
        <v/>
      </c>
      <c r="R492" s="375" t="str">
        <f t="shared" si="133"/>
        <v/>
      </c>
      <c r="S492" s="375" t="str">
        <f t="shared" si="134"/>
        <v/>
      </c>
      <c r="T492" s="375" t="str">
        <f t="shared" si="135"/>
        <v/>
      </c>
      <c r="U492" s="375" t="str">
        <f t="shared" si="136"/>
        <v/>
      </c>
      <c r="V492" s="375" t="str">
        <f t="shared" si="137"/>
        <v/>
      </c>
      <c r="X492" t="str">
        <f>IF(AF492&lt;&gt;"",MAX(X$3:X491)+1,"")</f>
        <v/>
      </c>
      <c r="Y492" t="str">
        <f>IF(AG492&lt;&gt;"",MAX(Y$3:Y491)+1,"")</f>
        <v/>
      </c>
      <c r="Z492" t="str">
        <f>IF(AH492&lt;&gt;"",MAX(Z$3:Z491)+1,"")</f>
        <v/>
      </c>
      <c r="AA492" t="str">
        <f>IF(AI492&lt;&gt;"",MAX(AA$3:AA491)+1,"")</f>
        <v/>
      </c>
      <c r="AB492" t="str">
        <f>IF(AJ492&lt;&gt;"",MAX(AB$3:AB491)+1,"")</f>
        <v/>
      </c>
      <c r="AC492" t="str">
        <f>IF(AK492&lt;&gt;"",MAX(AC$3:AC491)+1,"")</f>
        <v/>
      </c>
      <c r="AD492" t="str">
        <f>IF(AL492&lt;&gt;"",MAX(AD$3:AD491)+1,"")</f>
        <v/>
      </c>
      <c r="AF492" t="str">
        <f>IF(B492="","",IF(COUNTIF(AF$3:$AI491,B492)=0,B492,""))</f>
        <v/>
      </c>
      <c r="AG492" t="str">
        <f>IF(C492&lt;&gt;"",IF(B492="","",IF($B492='Determinazione classe'!$D$55,IF(COUNTIF(AG$3:$AG491,$C492)=0,$C492,""),"")),"")</f>
        <v/>
      </c>
      <c r="AH492" t="str">
        <f>IF(D492&lt;&gt;"",IF(B492="","",IF(AND($B492='Determinazione classe'!$D$55,$C492='Determinazione classe'!$D$56),IF(COUNTIF(AH$3:AH491,$D492)=0,$D492,""),"")),"")</f>
        <v/>
      </c>
      <c r="AI492" t="str">
        <f>IF(E492&lt;&gt;"",IF(B492="","",IF(AND($B492='Determinazione classe'!$D$55,$C492='Determinazione classe'!$D$56,$D492='Determinazione classe'!$D$57),IF(COUNTIF(AI$3:AI491,$E492)=0,$E492,""),"")),"")</f>
        <v/>
      </c>
      <c r="AJ492" t="str">
        <f>IF(F492&lt;&gt;"",IF(B492="","",IF(AND($B492='Determinazione classe'!$D$55,$C492='Determinazione classe'!$D$56,$D492='Determinazione classe'!$D$57,$E492='Determinazione classe'!$D$58),IF(COUNTIF(AJ$3:AJ491,$F492)=0,$F492,""),"")),"")</f>
        <v/>
      </c>
      <c r="AK492" t="str">
        <f>IF(G492&lt;&gt;"",IF(B492="","",IF(AND($B492='Determinazione classe'!$D$55,$C492='Determinazione classe'!$D$56,$D492='Determinazione classe'!$D$57,$E492='Determinazione classe'!$D$58,$F492='Determinazione classe'!$D$59),IF(COUNTIF(AK$3:AK491,$G492)=0,$G492,""),"")),"")</f>
        <v/>
      </c>
      <c r="AL492" t="str">
        <f>IF(H492&lt;&gt;"",IF(B492="","",IF(AND($B492='Determinazione classe'!$D$55,$C492='Determinazione classe'!$D$56,$D492='Determinazione classe'!$D$57,$E492='Determinazione classe'!$D$58,$F492='Determinazione classe'!$D$59,$G492='Determinazione classe'!$D$60),IF(COUNTIF(AL$3:AL491,$H492)=0,$H492,""),"")),"")</f>
        <v/>
      </c>
      <c r="AR492">
        <f t="shared" si="147"/>
        <v>490</v>
      </c>
      <c r="AS492" s="375" t="str">
        <f t="shared" si="138"/>
        <v/>
      </c>
      <c r="AT492" s="375" t="str">
        <f t="shared" si="139"/>
        <v/>
      </c>
      <c r="AU492" s="375" t="str">
        <f t="shared" si="140"/>
        <v/>
      </c>
      <c r="AV492" s="375" t="str">
        <f t="shared" si="141"/>
        <v/>
      </c>
      <c r="AW492" s="375" t="str">
        <f t="shared" si="142"/>
        <v/>
      </c>
      <c r="AX492" s="375" t="str">
        <f t="shared" si="143"/>
        <v/>
      </c>
      <c r="AY492" s="375" t="str">
        <f t="shared" si="144"/>
        <v/>
      </c>
      <c r="BC492" t="str">
        <f>IF(BK492&lt;&gt;"",MAX(BC$3:BC491)+1,"")</f>
        <v/>
      </c>
      <c r="BD492" t="str">
        <f>IF(BL492&lt;&gt;"",MAX(BD$3:BD491)+1,"")</f>
        <v/>
      </c>
      <c r="BE492" t="str">
        <f>IF(BM492&lt;&gt;"",MAX(BE$3:BE491)+1,"")</f>
        <v/>
      </c>
      <c r="BF492" t="str">
        <f>IF(BN492&lt;&gt;"",MAX(BF$3:BF491)+1,"")</f>
        <v/>
      </c>
      <c r="BG492" t="str">
        <f>IF(BO492&lt;&gt;"",MAX(BG$3:BG491)+1,"")</f>
        <v/>
      </c>
      <c r="BH492" t="str">
        <f>IF(BP492&lt;&gt;"",MAX(BH$3:BH491)+1,"")</f>
        <v/>
      </c>
      <c r="BI492" t="str">
        <f>IF(BQ492&lt;&gt;"",MAX(BI$3:BI491)+1,"")</f>
        <v/>
      </c>
      <c r="BK492" t="str">
        <f>IF(B492&lt;&gt;"",IF(COUNTIF(BK$3:BK491,B492)&gt;0,"",B492),"")</f>
        <v/>
      </c>
      <c r="BL492" t="str">
        <f>IF(C492&lt;&gt;"",IF(COUNTIF(BL$3:BL491,C492)&gt;0,"",C492),"")</f>
        <v/>
      </c>
      <c r="BM492" t="str">
        <f>IF(D492&lt;&gt;"",IF(COUNTIF(BM$3:BM491,D492)&gt;0,"",D492),"")</f>
        <v/>
      </c>
      <c r="BN492" t="str">
        <f>IF(E492&lt;&gt;"",IF(COUNTIF(BN$3:BN491,E492)&gt;0,"",E492),"")</f>
        <v/>
      </c>
      <c r="BO492" t="str">
        <f>IF(F492&lt;&gt;"",IF(COUNTIF(BO$3:BO491,F492)&gt;0,"",F492),"")</f>
        <v/>
      </c>
      <c r="BP492" t="str">
        <f>IF(G492&lt;&gt;"",IF(COUNTIF(BP$3:BP491,G492)&gt;0,"",G492),"")</f>
        <v/>
      </c>
      <c r="BQ492" t="str">
        <f>IF(H492&lt;&gt;"",IF(COUNTIF(BQ$3:BQ491,H492)&gt;0,"",H492),"")</f>
        <v/>
      </c>
    </row>
    <row r="493" spans="1:69" x14ac:dyDescent="0.2">
      <c r="A493" s="342" t="str">
        <f t="shared" si="148"/>
        <v/>
      </c>
      <c r="B493" s="345"/>
      <c r="C493" s="345"/>
      <c r="D493" s="345"/>
      <c r="E493" s="345"/>
      <c r="F493" s="345"/>
      <c r="G493" s="345"/>
      <c r="H493" s="345"/>
      <c r="I493" s="533"/>
      <c r="J493" s="516"/>
      <c r="K493" s="516"/>
      <c r="L493" s="531"/>
      <c r="M493" s="534"/>
      <c r="O493">
        <f t="shared" si="145"/>
        <v>491</v>
      </c>
      <c r="P493" s="375" t="str">
        <f t="shared" si="146"/>
        <v/>
      </c>
      <c r="Q493" s="375" t="str">
        <f t="shared" si="132"/>
        <v/>
      </c>
      <c r="R493" s="375" t="str">
        <f t="shared" si="133"/>
        <v/>
      </c>
      <c r="S493" s="375" t="str">
        <f t="shared" si="134"/>
        <v/>
      </c>
      <c r="T493" s="375" t="str">
        <f t="shared" si="135"/>
        <v/>
      </c>
      <c r="U493" s="375" t="str">
        <f t="shared" si="136"/>
        <v/>
      </c>
      <c r="V493" s="375" t="str">
        <f t="shared" si="137"/>
        <v/>
      </c>
      <c r="X493" t="str">
        <f>IF(AF493&lt;&gt;"",MAX(X$3:X492)+1,"")</f>
        <v/>
      </c>
      <c r="Y493" t="str">
        <f>IF(AG493&lt;&gt;"",MAX(Y$3:Y492)+1,"")</f>
        <v/>
      </c>
      <c r="Z493" t="str">
        <f>IF(AH493&lt;&gt;"",MAX(Z$3:Z492)+1,"")</f>
        <v/>
      </c>
      <c r="AA493" t="str">
        <f>IF(AI493&lt;&gt;"",MAX(AA$3:AA492)+1,"")</f>
        <v/>
      </c>
      <c r="AB493" t="str">
        <f>IF(AJ493&lt;&gt;"",MAX(AB$3:AB492)+1,"")</f>
        <v/>
      </c>
      <c r="AC493" t="str">
        <f>IF(AK493&lt;&gt;"",MAX(AC$3:AC492)+1,"")</f>
        <v/>
      </c>
      <c r="AD493" t="str">
        <f>IF(AL493&lt;&gt;"",MAX(AD$3:AD492)+1,"")</f>
        <v/>
      </c>
      <c r="AF493" t="str">
        <f>IF(B493="","",IF(COUNTIF(AF$3:$AI492,B493)=0,B493,""))</f>
        <v/>
      </c>
      <c r="AG493" t="str">
        <f>IF(C493&lt;&gt;"",IF(B493="","",IF($B493='Determinazione classe'!$D$55,IF(COUNTIF(AG$3:$AG492,$C493)=0,$C493,""),"")),"")</f>
        <v/>
      </c>
      <c r="AH493" t="str">
        <f>IF(D493&lt;&gt;"",IF(B493="","",IF(AND($B493='Determinazione classe'!$D$55,$C493='Determinazione classe'!$D$56),IF(COUNTIF(AH$3:AH492,$D493)=0,$D493,""),"")),"")</f>
        <v/>
      </c>
      <c r="AI493" t="str">
        <f>IF(E493&lt;&gt;"",IF(B493="","",IF(AND($B493='Determinazione classe'!$D$55,$C493='Determinazione classe'!$D$56,$D493='Determinazione classe'!$D$57),IF(COUNTIF(AI$3:AI492,$E493)=0,$E493,""),"")),"")</f>
        <v/>
      </c>
      <c r="AJ493" t="str">
        <f>IF(F493&lt;&gt;"",IF(B493="","",IF(AND($B493='Determinazione classe'!$D$55,$C493='Determinazione classe'!$D$56,$D493='Determinazione classe'!$D$57,$E493='Determinazione classe'!$D$58),IF(COUNTIF(AJ$3:AJ492,$F493)=0,$F493,""),"")),"")</f>
        <v/>
      </c>
      <c r="AK493" t="str">
        <f>IF(G493&lt;&gt;"",IF(B493="","",IF(AND($B493='Determinazione classe'!$D$55,$C493='Determinazione classe'!$D$56,$D493='Determinazione classe'!$D$57,$E493='Determinazione classe'!$D$58,$F493='Determinazione classe'!$D$59),IF(COUNTIF(AK$3:AK492,$G493)=0,$G493,""),"")),"")</f>
        <v/>
      </c>
      <c r="AL493" t="str">
        <f>IF(H493&lt;&gt;"",IF(B493="","",IF(AND($B493='Determinazione classe'!$D$55,$C493='Determinazione classe'!$D$56,$D493='Determinazione classe'!$D$57,$E493='Determinazione classe'!$D$58,$F493='Determinazione classe'!$D$59,$G493='Determinazione classe'!$D$60),IF(COUNTIF(AL$3:AL492,$H493)=0,$H493,""),"")),"")</f>
        <v/>
      </c>
      <c r="AR493">
        <f t="shared" si="147"/>
        <v>491</v>
      </c>
      <c r="AS493" s="375" t="str">
        <f t="shared" si="138"/>
        <v/>
      </c>
      <c r="AT493" s="375" t="str">
        <f t="shared" si="139"/>
        <v/>
      </c>
      <c r="AU493" s="375" t="str">
        <f t="shared" si="140"/>
        <v/>
      </c>
      <c r="AV493" s="375" t="str">
        <f t="shared" si="141"/>
        <v/>
      </c>
      <c r="AW493" s="375" t="str">
        <f t="shared" si="142"/>
        <v/>
      </c>
      <c r="AX493" s="375" t="str">
        <f t="shared" si="143"/>
        <v/>
      </c>
      <c r="AY493" s="375" t="str">
        <f t="shared" si="144"/>
        <v/>
      </c>
      <c r="BC493" t="str">
        <f>IF(BK493&lt;&gt;"",MAX(BC$3:BC492)+1,"")</f>
        <v/>
      </c>
      <c r="BD493" t="str">
        <f>IF(BL493&lt;&gt;"",MAX(BD$3:BD492)+1,"")</f>
        <v/>
      </c>
      <c r="BE493" t="str">
        <f>IF(BM493&lt;&gt;"",MAX(BE$3:BE492)+1,"")</f>
        <v/>
      </c>
      <c r="BF493" t="str">
        <f>IF(BN493&lt;&gt;"",MAX(BF$3:BF492)+1,"")</f>
        <v/>
      </c>
      <c r="BG493" t="str">
        <f>IF(BO493&lt;&gt;"",MAX(BG$3:BG492)+1,"")</f>
        <v/>
      </c>
      <c r="BH493" t="str">
        <f>IF(BP493&lt;&gt;"",MAX(BH$3:BH492)+1,"")</f>
        <v/>
      </c>
      <c r="BI493" t="str">
        <f>IF(BQ493&lt;&gt;"",MAX(BI$3:BI492)+1,"")</f>
        <v/>
      </c>
      <c r="BK493" t="str">
        <f>IF(B493&lt;&gt;"",IF(COUNTIF(BK$3:BK492,B493)&gt;0,"",B493),"")</f>
        <v/>
      </c>
      <c r="BL493" t="str">
        <f>IF(C493&lt;&gt;"",IF(COUNTIF(BL$3:BL492,C493)&gt;0,"",C493),"")</f>
        <v/>
      </c>
      <c r="BM493" t="str">
        <f>IF(D493&lt;&gt;"",IF(COUNTIF(BM$3:BM492,D493)&gt;0,"",D493),"")</f>
        <v/>
      </c>
      <c r="BN493" t="str">
        <f>IF(E493&lt;&gt;"",IF(COUNTIF(BN$3:BN492,E493)&gt;0,"",E493),"")</f>
        <v/>
      </c>
      <c r="BO493" t="str">
        <f>IF(F493&lt;&gt;"",IF(COUNTIF(BO$3:BO492,F493)&gt;0,"",F493),"")</f>
        <v/>
      </c>
      <c r="BP493" t="str">
        <f>IF(G493&lt;&gt;"",IF(COUNTIF(BP$3:BP492,G493)&gt;0,"",G493),"")</f>
        <v/>
      </c>
      <c r="BQ493" t="str">
        <f>IF(H493&lt;&gt;"",IF(COUNTIF(BQ$3:BQ492,H493)&gt;0,"",H493),"")</f>
        <v/>
      </c>
    </row>
    <row r="494" spans="1:69" x14ac:dyDescent="0.2">
      <c r="A494" s="342" t="str">
        <f t="shared" si="148"/>
        <v/>
      </c>
      <c r="B494" s="345"/>
      <c r="C494" s="345"/>
      <c r="D494" s="345"/>
      <c r="E494" s="345"/>
      <c r="F494" s="345"/>
      <c r="G494" s="345"/>
      <c r="H494" s="345"/>
      <c r="I494" s="533"/>
      <c r="J494" s="516"/>
      <c r="K494" s="516"/>
      <c r="L494" s="531"/>
      <c r="M494" s="534"/>
      <c r="O494">
        <f t="shared" si="145"/>
        <v>492</v>
      </c>
      <c r="P494" s="375" t="str">
        <f t="shared" si="146"/>
        <v/>
      </c>
      <c r="Q494" s="375" t="str">
        <f t="shared" si="132"/>
        <v/>
      </c>
      <c r="R494" s="375" t="str">
        <f t="shared" si="133"/>
        <v/>
      </c>
      <c r="S494" s="375" t="str">
        <f t="shared" si="134"/>
        <v/>
      </c>
      <c r="T494" s="375" t="str">
        <f t="shared" si="135"/>
        <v/>
      </c>
      <c r="U494" s="375" t="str">
        <f t="shared" si="136"/>
        <v/>
      </c>
      <c r="V494" s="375" t="str">
        <f t="shared" si="137"/>
        <v/>
      </c>
      <c r="X494" t="str">
        <f>IF(AF494&lt;&gt;"",MAX(X$3:X493)+1,"")</f>
        <v/>
      </c>
      <c r="Y494" t="str">
        <f>IF(AG494&lt;&gt;"",MAX(Y$3:Y493)+1,"")</f>
        <v/>
      </c>
      <c r="Z494" t="str">
        <f>IF(AH494&lt;&gt;"",MAX(Z$3:Z493)+1,"")</f>
        <v/>
      </c>
      <c r="AA494" t="str">
        <f>IF(AI494&lt;&gt;"",MAX(AA$3:AA493)+1,"")</f>
        <v/>
      </c>
      <c r="AB494" t="str">
        <f>IF(AJ494&lt;&gt;"",MAX(AB$3:AB493)+1,"")</f>
        <v/>
      </c>
      <c r="AC494" t="str">
        <f>IF(AK494&lt;&gt;"",MAX(AC$3:AC493)+1,"")</f>
        <v/>
      </c>
      <c r="AD494" t="str">
        <f>IF(AL494&lt;&gt;"",MAX(AD$3:AD493)+1,"")</f>
        <v/>
      </c>
      <c r="AF494" t="str">
        <f>IF(B494="","",IF(COUNTIF(AF$3:$AI493,B494)=0,B494,""))</f>
        <v/>
      </c>
      <c r="AG494" t="str">
        <f>IF(C494&lt;&gt;"",IF(B494="","",IF($B494='Determinazione classe'!$D$55,IF(COUNTIF(AG$3:$AG493,$C494)=0,$C494,""),"")),"")</f>
        <v/>
      </c>
      <c r="AH494" t="str">
        <f>IF(D494&lt;&gt;"",IF(B494="","",IF(AND($B494='Determinazione classe'!$D$55,$C494='Determinazione classe'!$D$56),IF(COUNTIF(AH$3:AH493,$D494)=0,$D494,""),"")),"")</f>
        <v/>
      </c>
      <c r="AI494" t="str">
        <f>IF(E494&lt;&gt;"",IF(B494="","",IF(AND($B494='Determinazione classe'!$D$55,$C494='Determinazione classe'!$D$56,$D494='Determinazione classe'!$D$57),IF(COUNTIF(AI$3:AI493,$E494)=0,$E494,""),"")),"")</f>
        <v/>
      </c>
      <c r="AJ494" t="str">
        <f>IF(F494&lt;&gt;"",IF(B494="","",IF(AND($B494='Determinazione classe'!$D$55,$C494='Determinazione classe'!$D$56,$D494='Determinazione classe'!$D$57,$E494='Determinazione classe'!$D$58),IF(COUNTIF(AJ$3:AJ493,$F494)=0,$F494,""),"")),"")</f>
        <v/>
      </c>
      <c r="AK494" t="str">
        <f>IF(G494&lt;&gt;"",IF(B494="","",IF(AND($B494='Determinazione classe'!$D$55,$C494='Determinazione classe'!$D$56,$D494='Determinazione classe'!$D$57,$E494='Determinazione classe'!$D$58,$F494='Determinazione classe'!$D$59),IF(COUNTIF(AK$3:AK493,$G494)=0,$G494,""),"")),"")</f>
        <v/>
      </c>
      <c r="AL494" t="str">
        <f>IF(H494&lt;&gt;"",IF(B494="","",IF(AND($B494='Determinazione classe'!$D$55,$C494='Determinazione classe'!$D$56,$D494='Determinazione classe'!$D$57,$E494='Determinazione classe'!$D$58,$F494='Determinazione classe'!$D$59,$G494='Determinazione classe'!$D$60),IF(COUNTIF(AL$3:AL493,$H494)=0,$H494,""),"")),"")</f>
        <v/>
      </c>
      <c r="AR494">
        <f t="shared" si="147"/>
        <v>492</v>
      </c>
      <c r="AS494" s="375" t="str">
        <f t="shared" si="138"/>
        <v/>
      </c>
      <c r="AT494" s="375" t="str">
        <f t="shared" si="139"/>
        <v/>
      </c>
      <c r="AU494" s="375" t="str">
        <f t="shared" si="140"/>
        <v/>
      </c>
      <c r="AV494" s="375" t="str">
        <f t="shared" si="141"/>
        <v/>
      </c>
      <c r="AW494" s="375" t="str">
        <f t="shared" si="142"/>
        <v/>
      </c>
      <c r="AX494" s="375" t="str">
        <f t="shared" si="143"/>
        <v/>
      </c>
      <c r="AY494" s="375" t="str">
        <f t="shared" si="144"/>
        <v/>
      </c>
      <c r="BC494" t="str">
        <f>IF(BK494&lt;&gt;"",MAX(BC$3:BC493)+1,"")</f>
        <v/>
      </c>
      <c r="BD494" t="str">
        <f>IF(BL494&lt;&gt;"",MAX(BD$3:BD493)+1,"")</f>
        <v/>
      </c>
      <c r="BE494" t="str">
        <f>IF(BM494&lt;&gt;"",MAX(BE$3:BE493)+1,"")</f>
        <v/>
      </c>
      <c r="BF494" t="str">
        <f>IF(BN494&lt;&gt;"",MAX(BF$3:BF493)+1,"")</f>
        <v/>
      </c>
      <c r="BG494" t="str">
        <f>IF(BO494&lt;&gt;"",MAX(BG$3:BG493)+1,"")</f>
        <v/>
      </c>
      <c r="BH494" t="str">
        <f>IF(BP494&lt;&gt;"",MAX(BH$3:BH493)+1,"")</f>
        <v/>
      </c>
      <c r="BI494" t="str">
        <f>IF(BQ494&lt;&gt;"",MAX(BI$3:BI493)+1,"")</f>
        <v/>
      </c>
      <c r="BK494" t="str">
        <f>IF(B494&lt;&gt;"",IF(COUNTIF(BK$3:BK493,B494)&gt;0,"",B494),"")</f>
        <v/>
      </c>
      <c r="BL494" t="str">
        <f>IF(C494&lt;&gt;"",IF(COUNTIF(BL$3:BL493,C494)&gt;0,"",C494),"")</f>
        <v/>
      </c>
      <c r="BM494" t="str">
        <f>IF(D494&lt;&gt;"",IF(COUNTIF(BM$3:BM493,D494)&gt;0,"",D494),"")</f>
        <v/>
      </c>
      <c r="BN494" t="str">
        <f>IF(E494&lt;&gt;"",IF(COUNTIF(BN$3:BN493,E494)&gt;0,"",E494),"")</f>
        <v/>
      </c>
      <c r="BO494" t="str">
        <f>IF(F494&lt;&gt;"",IF(COUNTIF(BO$3:BO493,F494)&gt;0,"",F494),"")</f>
        <v/>
      </c>
      <c r="BP494" t="str">
        <f>IF(G494&lt;&gt;"",IF(COUNTIF(BP$3:BP493,G494)&gt;0,"",G494),"")</f>
        <v/>
      </c>
      <c r="BQ494" t="str">
        <f>IF(H494&lt;&gt;"",IF(COUNTIF(BQ$3:BQ493,H494)&gt;0,"",H494),"")</f>
        <v/>
      </c>
    </row>
    <row r="495" spans="1:69" x14ac:dyDescent="0.2">
      <c r="A495" s="342" t="str">
        <f t="shared" si="148"/>
        <v/>
      </c>
      <c r="B495" s="345"/>
      <c r="C495" s="345"/>
      <c r="D495" s="345"/>
      <c r="E495" s="345"/>
      <c r="F495" s="345"/>
      <c r="G495" s="345"/>
      <c r="H495" s="345"/>
      <c r="I495" s="533"/>
      <c r="J495" s="516"/>
      <c r="K495" s="516"/>
      <c r="L495" s="531"/>
      <c r="M495" s="534"/>
      <c r="O495">
        <f t="shared" si="145"/>
        <v>493</v>
      </c>
      <c r="P495" s="375" t="str">
        <f t="shared" si="146"/>
        <v/>
      </c>
      <c r="Q495" s="375" t="str">
        <f t="shared" si="132"/>
        <v/>
      </c>
      <c r="R495" s="375" t="str">
        <f t="shared" si="133"/>
        <v/>
      </c>
      <c r="S495" s="375" t="str">
        <f t="shared" si="134"/>
        <v/>
      </c>
      <c r="T495" s="375" t="str">
        <f t="shared" si="135"/>
        <v/>
      </c>
      <c r="U495" s="375" t="str">
        <f t="shared" si="136"/>
        <v/>
      </c>
      <c r="V495" s="375" t="str">
        <f t="shared" si="137"/>
        <v/>
      </c>
      <c r="X495" t="str">
        <f>IF(AF495&lt;&gt;"",MAX(X$3:X494)+1,"")</f>
        <v/>
      </c>
      <c r="Y495" t="str">
        <f>IF(AG495&lt;&gt;"",MAX(Y$3:Y494)+1,"")</f>
        <v/>
      </c>
      <c r="Z495" t="str">
        <f>IF(AH495&lt;&gt;"",MAX(Z$3:Z494)+1,"")</f>
        <v/>
      </c>
      <c r="AA495" t="str">
        <f>IF(AI495&lt;&gt;"",MAX(AA$3:AA494)+1,"")</f>
        <v/>
      </c>
      <c r="AB495" t="str">
        <f>IF(AJ495&lt;&gt;"",MAX(AB$3:AB494)+1,"")</f>
        <v/>
      </c>
      <c r="AC495" t="str">
        <f>IF(AK495&lt;&gt;"",MAX(AC$3:AC494)+1,"")</f>
        <v/>
      </c>
      <c r="AD495" t="str">
        <f>IF(AL495&lt;&gt;"",MAX(AD$3:AD494)+1,"")</f>
        <v/>
      </c>
      <c r="AF495" t="str">
        <f>IF(B495="","",IF(COUNTIF(AF$3:$AI494,B495)=0,B495,""))</f>
        <v/>
      </c>
      <c r="AG495" t="str">
        <f>IF(C495&lt;&gt;"",IF(B495="","",IF($B495='Determinazione classe'!$D$55,IF(COUNTIF(AG$3:$AG494,$C495)=0,$C495,""),"")),"")</f>
        <v/>
      </c>
      <c r="AH495" t="str">
        <f>IF(D495&lt;&gt;"",IF(B495="","",IF(AND($B495='Determinazione classe'!$D$55,$C495='Determinazione classe'!$D$56),IF(COUNTIF(AH$3:AH494,$D495)=0,$D495,""),"")),"")</f>
        <v/>
      </c>
      <c r="AI495" t="str">
        <f>IF(E495&lt;&gt;"",IF(B495="","",IF(AND($B495='Determinazione classe'!$D$55,$C495='Determinazione classe'!$D$56,$D495='Determinazione classe'!$D$57),IF(COUNTIF(AI$3:AI494,$E495)=0,$E495,""),"")),"")</f>
        <v/>
      </c>
      <c r="AJ495" t="str">
        <f>IF(F495&lt;&gt;"",IF(B495="","",IF(AND($B495='Determinazione classe'!$D$55,$C495='Determinazione classe'!$D$56,$D495='Determinazione classe'!$D$57,$E495='Determinazione classe'!$D$58),IF(COUNTIF(AJ$3:AJ494,$F495)=0,$F495,""),"")),"")</f>
        <v/>
      </c>
      <c r="AK495" t="str">
        <f>IF(G495&lt;&gt;"",IF(B495="","",IF(AND($B495='Determinazione classe'!$D$55,$C495='Determinazione classe'!$D$56,$D495='Determinazione classe'!$D$57,$E495='Determinazione classe'!$D$58,$F495='Determinazione classe'!$D$59),IF(COUNTIF(AK$3:AK494,$G495)=0,$G495,""),"")),"")</f>
        <v/>
      </c>
      <c r="AL495" t="str">
        <f>IF(H495&lt;&gt;"",IF(B495="","",IF(AND($B495='Determinazione classe'!$D$55,$C495='Determinazione classe'!$D$56,$D495='Determinazione classe'!$D$57,$E495='Determinazione classe'!$D$58,$F495='Determinazione classe'!$D$59,$G495='Determinazione classe'!$D$60),IF(COUNTIF(AL$3:AL494,$H495)=0,$H495,""),"")),"")</f>
        <v/>
      </c>
      <c r="AR495">
        <f t="shared" si="147"/>
        <v>493</v>
      </c>
      <c r="AS495" s="375" t="str">
        <f t="shared" si="138"/>
        <v/>
      </c>
      <c r="AT495" s="375" t="str">
        <f t="shared" si="139"/>
        <v/>
      </c>
      <c r="AU495" s="375" t="str">
        <f t="shared" si="140"/>
        <v/>
      </c>
      <c r="AV495" s="375" t="str">
        <f t="shared" si="141"/>
        <v/>
      </c>
      <c r="AW495" s="375" t="str">
        <f t="shared" si="142"/>
        <v/>
      </c>
      <c r="AX495" s="375" t="str">
        <f t="shared" si="143"/>
        <v/>
      </c>
      <c r="AY495" s="375" t="str">
        <f t="shared" si="144"/>
        <v/>
      </c>
      <c r="BC495" t="str">
        <f>IF(BK495&lt;&gt;"",MAX(BC$3:BC494)+1,"")</f>
        <v/>
      </c>
      <c r="BD495" t="str">
        <f>IF(BL495&lt;&gt;"",MAX(BD$3:BD494)+1,"")</f>
        <v/>
      </c>
      <c r="BE495" t="str">
        <f>IF(BM495&lt;&gt;"",MAX(BE$3:BE494)+1,"")</f>
        <v/>
      </c>
      <c r="BF495" t="str">
        <f>IF(BN495&lt;&gt;"",MAX(BF$3:BF494)+1,"")</f>
        <v/>
      </c>
      <c r="BG495" t="str">
        <f>IF(BO495&lt;&gt;"",MAX(BG$3:BG494)+1,"")</f>
        <v/>
      </c>
      <c r="BH495" t="str">
        <f>IF(BP495&lt;&gt;"",MAX(BH$3:BH494)+1,"")</f>
        <v/>
      </c>
      <c r="BI495" t="str">
        <f>IF(BQ495&lt;&gt;"",MAX(BI$3:BI494)+1,"")</f>
        <v/>
      </c>
      <c r="BK495" t="str">
        <f>IF(B495&lt;&gt;"",IF(COUNTIF(BK$3:BK494,B495)&gt;0,"",B495),"")</f>
        <v/>
      </c>
      <c r="BL495" t="str">
        <f>IF(C495&lt;&gt;"",IF(COUNTIF(BL$3:BL494,C495)&gt;0,"",C495),"")</f>
        <v/>
      </c>
      <c r="BM495" t="str">
        <f>IF(D495&lt;&gt;"",IF(COUNTIF(BM$3:BM494,D495)&gt;0,"",D495),"")</f>
        <v/>
      </c>
      <c r="BN495" t="str">
        <f>IF(E495&lt;&gt;"",IF(COUNTIF(BN$3:BN494,E495)&gt;0,"",E495),"")</f>
        <v/>
      </c>
      <c r="BO495" t="str">
        <f>IF(F495&lt;&gt;"",IF(COUNTIF(BO$3:BO494,F495)&gt;0,"",F495),"")</f>
        <v/>
      </c>
      <c r="BP495" t="str">
        <f>IF(G495&lt;&gt;"",IF(COUNTIF(BP$3:BP494,G495)&gt;0,"",G495),"")</f>
        <v/>
      </c>
      <c r="BQ495" t="str">
        <f>IF(H495&lt;&gt;"",IF(COUNTIF(BQ$3:BQ494,H495)&gt;0,"",H495),"")</f>
        <v/>
      </c>
    </row>
    <row r="496" spans="1:69" x14ac:dyDescent="0.2">
      <c r="A496" s="342" t="str">
        <f t="shared" si="148"/>
        <v/>
      </c>
      <c r="B496" s="345"/>
      <c r="C496" s="345"/>
      <c r="D496" s="345"/>
      <c r="E496" s="345"/>
      <c r="F496" s="345"/>
      <c r="G496" s="345"/>
      <c r="H496" s="345"/>
      <c r="I496" s="533"/>
      <c r="J496" s="516"/>
      <c r="K496" s="516"/>
      <c r="L496" s="531"/>
      <c r="M496" s="534"/>
      <c r="O496">
        <f t="shared" si="145"/>
        <v>494</v>
      </c>
      <c r="P496" s="375" t="str">
        <f t="shared" si="146"/>
        <v/>
      </c>
      <c r="Q496" s="375" t="str">
        <f t="shared" si="132"/>
        <v/>
      </c>
      <c r="R496" s="375" t="str">
        <f t="shared" si="133"/>
        <v/>
      </c>
      <c r="S496" s="375" t="str">
        <f t="shared" si="134"/>
        <v/>
      </c>
      <c r="T496" s="375" t="str">
        <f t="shared" si="135"/>
        <v/>
      </c>
      <c r="U496" s="375" t="str">
        <f t="shared" si="136"/>
        <v/>
      </c>
      <c r="V496" s="375" t="str">
        <f t="shared" si="137"/>
        <v/>
      </c>
      <c r="X496" t="str">
        <f>IF(AF496&lt;&gt;"",MAX(X$3:X495)+1,"")</f>
        <v/>
      </c>
      <c r="Y496" t="str">
        <f>IF(AG496&lt;&gt;"",MAX(Y$3:Y495)+1,"")</f>
        <v/>
      </c>
      <c r="Z496" t="str">
        <f>IF(AH496&lt;&gt;"",MAX(Z$3:Z495)+1,"")</f>
        <v/>
      </c>
      <c r="AA496" t="str">
        <f>IF(AI496&lt;&gt;"",MAX(AA$3:AA495)+1,"")</f>
        <v/>
      </c>
      <c r="AB496" t="str">
        <f>IF(AJ496&lt;&gt;"",MAX(AB$3:AB495)+1,"")</f>
        <v/>
      </c>
      <c r="AC496" t="str">
        <f>IF(AK496&lt;&gt;"",MAX(AC$3:AC495)+1,"")</f>
        <v/>
      </c>
      <c r="AD496" t="str">
        <f>IF(AL496&lt;&gt;"",MAX(AD$3:AD495)+1,"")</f>
        <v/>
      </c>
      <c r="AF496" t="str">
        <f>IF(B496="","",IF(COUNTIF(AF$3:$AI495,B496)=0,B496,""))</f>
        <v/>
      </c>
      <c r="AG496" t="str">
        <f>IF(C496&lt;&gt;"",IF(B496="","",IF($B496='Determinazione classe'!$D$55,IF(COUNTIF(AG$3:$AG495,$C496)=0,$C496,""),"")),"")</f>
        <v/>
      </c>
      <c r="AH496" t="str">
        <f>IF(D496&lt;&gt;"",IF(B496="","",IF(AND($B496='Determinazione classe'!$D$55,$C496='Determinazione classe'!$D$56),IF(COUNTIF(AH$3:AH495,$D496)=0,$D496,""),"")),"")</f>
        <v/>
      </c>
      <c r="AI496" t="str">
        <f>IF(E496&lt;&gt;"",IF(B496="","",IF(AND($B496='Determinazione classe'!$D$55,$C496='Determinazione classe'!$D$56,$D496='Determinazione classe'!$D$57),IF(COUNTIF(AI$3:AI495,$E496)=0,$E496,""),"")),"")</f>
        <v/>
      </c>
      <c r="AJ496" t="str">
        <f>IF(F496&lt;&gt;"",IF(B496="","",IF(AND($B496='Determinazione classe'!$D$55,$C496='Determinazione classe'!$D$56,$D496='Determinazione classe'!$D$57,$E496='Determinazione classe'!$D$58),IF(COUNTIF(AJ$3:AJ495,$F496)=0,$F496,""),"")),"")</f>
        <v/>
      </c>
      <c r="AK496" t="str">
        <f>IF(G496&lt;&gt;"",IF(B496="","",IF(AND($B496='Determinazione classe'!$D$55,$C496='Determinazione classe'!$D$56,$D496='Determinazione classe'!$D$57,$E496='Determinazione classe'!$D$58,$F496='Determinazione classe'!$D$59),IF(COUNTIF(AK$3:AK495,$G496)=0,$G496,""),"")),"")</f>
        <v/>
      </c>
      <c r="AL496" t="str">
        <f>IF(H496&lt;&gt;"",IF(B496="","",IF(AND($B496='Determinazione classe'!$D$55,$C496='Determinazione classe'!$D$56,$D496='Determinazione classe'!$D$57,$E496='Determinazione classe'!$D$58,$F496='Determinazione classe'!$D$59,$G496='Determinazione classe'!$D$60),IF(COUNTIF(AL$3:AL495,$H496)=0,$H496,""),"")),"")</f>
        <v/>
      </c>
      <c r="AR496">
        <f t="shared" si="147"/>
        <v>494</v>
      </c>
      <c r="AS496" s="375" t="str">
        <f t="shared" si="138"/>
        <v/>
      </c>
      <c r="AT496" s="375" t="str">
        <f t="shared" si="139"/>
        <v/>
      </c>
      <c r="AU496" s="375" t="str">
        <f t="shared" si="140"/>
        <v/>
      </c>
      <c r="AV496" s="375" t="str">
        <f t="shared" si="141"/>
        <v/>
      </c>
      <c r="AW496" s="375" t="str">
        <f t="shared" si="142"/>
        <v/>
      </c>
      <c r="AX496" s="375" t="str">
        <f t="shared" si="143"/>
        <v/>
      </c>
      <c r="AY496" s="375" t="str">
        <f t="shared" si="144"/>
        <v/>
      </c>
      <c r="BC496" t="str">
        <f>IF(BK496&lt;&gt;"",MAX(BC$3:BC495)+1,"")</f>
        <v/>
      </c>
      <c r="BD496" t="str">
        <f>IF(BL496&lt;&gt;"",MAX(BD$3:BD495)+1,"")</f>
        <v/>
      </c>
      <c r="BE496" t="str">
        <f>IF(BM496&lt;&gt;"",MAX(BE$3:BE495)+1,"")</f>
        <v/>
      </c>
      <c r="BF496" t="str">
        <f>IF(BN496&lt;&gt;"",MAX(BF$3:BF495)+1,"")</f>
        <v/>
      </c>
      <c r="BG496" t="str">
        <f>IF(BO496&lt;&gt;"",MAX(BG$3:BG495)+1,"")</f>
        <v/>
      </c>
      <c r="BH496" t="str">
        <f>IF(BP496&lt;&gt;"",MAX(BH$3:BH495)+1,"")</f>
        <v/>
      </c>
      <c r="BI496" t="str">
        <f>IF(BQ496&lt;&gt;"",MAX(BI$3:BI495)+1,"")</f>
        <v/>
      </c>
      <c r="BK496" t="str">
        <f>IF(B496&lt;&gt;"",IF(COUNTIF(BK$3:BK495,B496)&gt;0,"",B496),"")</f>
        <v/>
      </c>
      <c r="BL496" t="str">
        <f>IF(C496&lt;&gt;"",IF(COUNTIF(BL$3:BL495,C496)&gt;0,"",C496),"")</f>
        <v/>
      </c>
      <c r="BM496" t="str">
        <f>IF(D496&lt;&gt;"",IF(COUNTIF(BM$3:BM495,D496)&gt;0,"",D496),"")</f>
        <v/>
      </c>
      <c r="BN496" t="str">
        <f>IF(E496&lt;&gt;"",IF(COUNTIF(BN$3:BN495,E496)&gt;0,"",E496),"")</f>
        <v/>
      </c>
      <c r="BO496" t="str">
        <f>IF(F496&lt;&gt;"",IF(COUNTIF(BO$3:BO495,F496)&gt;0,"",F496),"")</f>
        <v/>
      </c>
      <c r="BP496" t="str">
        <f>IF(G496&lt;&gt;"",IF(COUNTIF(BP$3:BP495,G496)&gt;0,"",G496),"")</f>
        <v/>
      </c>
      <c r="BQ496" t="str">
        <f>IF(H496&lt;&gt;"",IF(COUNTIF(BQ$3:BQ495,H496)&gt;0,"",H496),"")</f>
        <v/>
      </c>
    </row>
    <row r="497" spans="1:69" x14ac:dyDescent="0.2">
      <c r="A497" s="342" t="str">
        <f t="shared" si="148"/>
        <v/>
      </c>
      <c r="B497" s="345"/>
      <c r="C497" s="345"/>
      <c r="D497" s="345"/>
      <c r="E497" s="345"/>
      <c r="F497" s="345"/>
      <c r="G497" s="345"/>
      <c r="H497" s="345"/>
      <c r="I497" s="533"/>
      <c r="J497" s="516"/>
      <c r="K497" s="516"/>
      <c r="L497" s="531"/>
      <c r="M497" s="534"/>
      <c r="O497">
        <f t="shared" si="145"/>
        <v>495</v>
      </c>
      <c r="P497" s="375" t="str">
        <f t="shared" si="146"/>
        <v/>
      </c>
      <c r="Q497" s="375" t="str">
        <f t="shared" si="132"/>
        <v/>
      </c>
      <c r="R497" s="375" t="str">
        <f t="shared" si="133"/>
        <v/>
      </c>
      <c r="S497" s="375" t="str">
        <f t="shared" si="134"/>
        <v/>
      </c>
      <c r="T497" s="375" t="str">
        <f t="shared" si="135"/>
        <v/>
      </c>
      <c r="U497" s="375" t="str">
        <f t="shared" si="136"/>
        <v/>
      </c>
      <c r="V497" s="375" t="str">
        <f t="shared" si="137"/>
        <v/>
      </c>
      <c r="X497" t="str">
        <f>IF(AF497&lt;&gt;"",MAX(X$3:X496)+1,"")</f>
        <v/>
      </c>
      <c r="Y497" t="str">
        <f>IF(AG497&lt;&gt;"",MAX(Y$3:Y496)+1,"")</f>
        <v/>
      </c>
      <c r="Z497" t="str">
        <f>IF(AH497&lt;&gt;"",MAX(Z$3:Z496)+1,"")</f>
        <v/>
      </c>
      <c r="AA497" t="str">
        <f>IF(AI497&lt;&gt;"",MAX(AA$3:AA496)+1,"")</f>
        <v/>
      </c>
      <c r="AB497" t="str">
        <f>IF(AJ497&lt;&gt;"",MAX(AB$3:AB496)+1,"")</f>
        <v/>
      </c>
      <c r="AC497" t="str">
        <f>IF(AK497&lt;&gt;"",MAX(AC$3:AC496)+1,"")</f>
        <v/>
      </c>
      <c r="AD497" t="str">
        <f>IF(AL497&lt;&gt;"",MAX(AD$3:AD496)+1,"")</f>
        <v/>
      </c>
      <c r="AF497" t="str">
        <f>IF(B497="","",IF(COUNTIF(AF$3:$AI496,B497)=0,B497,""))</f>
        <v/>
      </c>
      <c r="AG497" t="str">
        <f>IF(C497&lt;&gt;"",IF(B497="","",IF($B497='Determinazione classe'!$D$55,IF(COUNTIF(AG$3:$AG496,$C497)=0,$C497,""),"")),"")</f>
        <v/>
      </c>
      <c r="AH497" t="str">
        <f>IF(D497&lt;&gt;"",IF(B497="","",IF(AND($B497='Determinazione classe'!$D$55,$C497='Determinazione classe'!$D$56),IF(COUNTIF(AH$3:AH496,$D497)=0,$D497,""),"")),"")</f>
        <v/>
      </c>
      <c r="AI497" t="str">
        <f>IF(E497&lt;&gt;"",IF(B497="","",IF(AND($B497='Determinazione classe'!$D$55,$C497='Determinazione classe'!$D$56,$D497='Determinazione classe'!$D$57),IF(COUNTIF(AI$3:AI496,$E497)=0,$E497,""),"")),"")</f>
        <v/>
      </c>
      <c r="AJ497" t="str">
        <f>IF(F497&lt;&gt;"",IF(B497="","",IF(AND($B497='Determinazione classe'!$D$55,$C497='Determinazione classe'!$D$56,$D497='Determinazione classe'!$D$57,$E497='Determinazione classe'!$D$58),IF(COUNTIF(AJ$3:AJ496,$F497)=0,$F497,""),"")),"")</f>
        <v/>
      </c>
      <c r="AK497" t="str">
        <f>IF(G497&lt;&gt;"",IF(B497="","",IF(AND($B497='Determinazione classe'!$D$55,$C497='Determinazione classe'!$D$56,$D497='Determinazione classe'!$D$57,$E497='Determinazione classe'!$D$58,$F497='Determinazione classe'!$D$59),IF(COUNTIF(AK$3:AK496,$G497)=0,$G497,""),"")),"")</f>
        <v/>
      </c>
      <c r="AL497" t="str">
        <f>IF(H497&lt;&gt;"",IF(B497="","",IF(AND($B497='Determinazione classe'!$D$55,$C497='Determinazione classe'!$D$56,$D497='Determinazione classe'!$D$57,$E497='Determinazione classe'!$D$58,$F497='Determinazione classe'!$D$59,$G497='Determinazione classe'!$D$60),IF(COUNTIF(AL$3:AL496,$H497)=0,$H497,""),"")),"")</f>
        <v/>
      </c>
      <c r="AR497">
        <f t="shared" si="147"/>
        <v>495</v>
      </c>
      <c r="AS497" s="375" t="str">
        <f t="shared" si="138"/>
        <v/>
      </c>
      <c r="AT497" s="375" t="str">
        <f t="shared" si="139"/>
        <v/>
      </c>
      <c r="AU497" s="375" t="str">
        <f t="shared" si="140"/>
        <v/>
      </c>
      <c r="AV497" s="375" t="str">
        <f t="shared" si="141"/>
        <v/>
      </c>
      <c r="AW497" s="375" t="str">
        <f t="shared" si="142"/>
        <v/>
      </c>
      <c r="AX497" s="375" t="str">
        <f t="shared" si="143"/>
        <v/>
      </c>
      <c r="AY497" s="375" t="str">
        <f t="shared" si="144"/>
        <v/>
      </c>
      <c r="BC497" t="str">
        <f>IF(BK497&lt;&gt;"",MAX(BC$3:BC496)+1,"")</f>
        <v/>
      </c>
      <c r="BD497" t="str">
        <f>IF(BL497&lt;&gt;"",MAX(BD$3:BD496)+1,"")</f>
        <v/>
      </c>
      <c r="BE497" t="str">
        <f>IF(BM497&lt;&gt;"",MAX(BE$3:BE496)+1,"")</f>
        <v/>
      </c>
      <c r="BF497" t="str">
        <f>IF(BN497&lt;&gt;"",MAX(BF$3:BF496)+1,"")</f>
        <v/>
      </c>
      <c r="BG497" t="str">
        <f>IF(BO497&lt;&gt;"",MAX(BG$3:BG496)+1,"")</f>
        <v/>
      </c>
      <c r="BH497" t="str">
        <f>IF(BP497&lt;&gt;"",MAX(BH$3:BH496)+1,"")</f>
        <v/>
      </c>
      <c r="BI497" t="str">
        <f>IF(BQ497&lt;&gt;"",MAX(BI$3:BI496)+1,"")</f>
        <v/>
      </c>
      <c r="BK497" t="str">
        <f>IF(B497&lt;&gt;"",IF(COUNTIF(BK$3:BK496,B497)&gt;0,"",B497),"")</f>
        <v/>
      </c>
      <c r="BL497" t="str">
        <f>IF(C497&lt;&gt;"",IF(COUNTIF(BL$3:BL496,C497)&gt;0,"",C497),"")</f>
        <v/>
      </c>
      <c r="BM497" t="str">
        <f>IF(D497&lt;&gt;"",IF(COUNTIF(BM$3:BM496,D497)&gt;0,"",D497),"")</f>
        <v/>
      </c>
      <c r="BN497" t="str">
        <f>IF(E497&lt;&gt;"",IF(COUNTIF(BN$3:BN496,E497)&gt;0,"",E497),"")</f>
        <v/>
      </c>
      <c r="BO497" t="str">
        <f>IF(F497&lt;&gt;"",IF(COUNTIF(BO$3:BO496,F497)&gt;0,"",F497),"")</f>
        <v/>
      </c>
      <c r="BP497" t="str">
        <f>IF(G497&lt;&gt;"",IF(COUNTIF(BP$3:BP496,G497)&gt;0,"",G497),"")</f>
        <v/>
      </c>
      <c r="BQ497" t="str">
        <f>IF(H497&lt;&gt;"",IF(COUNTIF(BQ$3:BQ496,H497)&gt;0,"",H497),"")</f>
        <v/>
      </c>
    </row>
    <row r="498" spans="1:69" x14ac:dyDescent="0.2">
      <c r="A498" s="342" t="str">
        <f t="shared" si="148"/>
        <v/>
      </c>
      <c r="B498" s="345"/>
      <c r="C498" s="345"/>
      <c r="D498" s="345"/>
      <c r="E498" s="345"/>
      <c r="F498" s="345"/>
      <c r="G498" s="345"/>
      <c r="H498" s="345"/>
      <c r="I498" s="533"/>
      <c r="J498" s="516"/>
      <c r="K498" s="516"/>
      <c r="L498" s="531"/>
      <c r="M498" s="534"/>
      <c r="O498">
        <f t="shared" si="145"/>
        <v>496</v>
      </c>
      <c r="P498" s="375" t="str">
        <f t="shared" si="146"/>
        <v/>
      </c>
      <c r="Q498" s="375" t="str">
        <f t="shared" si="132"/>
        <v/>
      </c>
      <c r="R498" s="375" t="str">
        <f t="shared" si="133"/>
        <v/>
      </c>
      <c r="S498" s="375" t="str">
        <f t="shared" si="134"/>
        <v/>
      </c>
      <c r="T498" s="375" t="str">
        <f t="shared" si="135"/>
        <v/>
      </c>
      <c r="U498" s="375" t="str">
        <f t="shared" si="136"/>
        <v/>
      </c>
      <c r="V498" s="375" t="str">
        <f t="shared" si="137"/>
        <v/>
      </c>
      <c r="X498" t="str">
        <f>IF(AF498&lt;&gt;"",MAX(X$3:X497)+1,"")</f>
        <v/>
      </c>
      <c r="Y498" t="str">
        <f>IF(AG498&lt;&gt;"",MAX(Y$3:Y497)+1,"")</f>
        <v/>
      </c>
      <c r="Z498" t="str">
        <f>IF(AH498&lt;&gt;"",MAX(Z$3:Z497)+1,"")</f>
        <v/>
      </c>
      <c r="AA498" t="str">
        <f>IF(AI498&lt;&gt;"",MAX(AA$3:AA497)+1,"")</f>
        <v/>
      </c>
      <c r="AB498" t="str">
        <f>IF(AJ498&lt;&gt;"",MAX(AB$3:AB497)+1,"")</f>
        <v/>
      </c>
      <c r="AC498" t="str">
        <f>IF(AK498&lt;&gt;"",MAX(AC$3:AC497)+1,"")</f>
        <v/>
      </c>
      <c r="AD498" t="str">
        <f>IF(AL498&lt;&gt;"",MAX(AD$3:AD497)+1,"")</f>
        <v/>
      </c>
      <c r="AF498" t="str">
        <f>IF(B498="","",IF(COUNTIF(AF$3:$AI497,B498)=0,B498,""))</f>
        <v/>
      </c>
      <c r="AG498" t="str">
        <f>IF(C498&lt;&gt;"",IF(B498="","",IF($B498='Determinazione classe'!$D$55,IF(COUNTIF(AG$3:$AG497,$C498)=0,$C498,""),"")),"")</f>
        <v/>
      </c>
      <c r="AH498" t="str">
        <f>IF(D498&lt;&gt;"",IF(B498="","",IF(AND($B498='Determinazione classe'!$D$55,$C498='Determinazione classe'!$D$56),IF(COUNTIF(AH$3:AH497,$D498)=0,$D498,""),"")),"")</f>
        <v/>
      </c>
      <c r="AI498" t="str">
        <f>IF(E498&lt;&gt;"",IF(B498="","",IF(AND($B498='Determinazione classe'!$D$55,$C498='Determinazione classe'!$D$56,$D498='Determinazione classe'!$D$57),IF(COUNTIF(AI$3:AI497,$E498)=0,$E498,""),"")),"")</f>
        <v/>
      </c>
      <c r="AJ498" t="str">
        <f>IF(F498&lt;&gt;"",IF(B498="","",IF(AND($B498='Determinazione classe'!$D$55,$C498='Determinazione classe'!$D$56,$D498='Determinazione classe'!$D$57,$E498='Determinazione classe'!$D$58),IF(COUNTIF(AJ$3:AJ497,$F498)=0,$F498,""),"")),"")</f>
        <v/>
      </c>
      <c r="AK498" t="str">
        <f>IF(G498&lt;&gt;"",IF(B498="","",IF(AND($B498='Determinazione classe'!$D$55,$C498='Determinazione classe'!$D$56,$D498='Determinazione classe'!$D$57,$E498='Determinazione classe'!$D$58,$F498='Determinazione classe'!$D$59),IF(COUNTIF(AK$3:AK497,$G498)=0,$G498,""),"")),"")</f>
        <v/>
      </c>
      <c r="AL498" t="str">
        <f>IF(H498&lt;&gt;"",IF(B498="","",IF(AND($B498='Determinazione classe'!$D$55,$C498='Determinazione classe'!$D$56,$D498='Determinazione classe'!$D$57,$E498='Determinazione classe'!$D$58,$F498='Determinazione classe'!$D$59,$G498='Determinazione classe'!$D$60),IF(COUNTIF(AL$3:AL497,$H498)=0,$H498,""),"")),"")</f>
        <v/>
      </c>
      <c r="AR498">
        <f t="shared" si="147"/>
        <v>496</v>
      </c>
      <c r="AS498" s="375" t="str">
        <f t="shared" si="138"/>
        <v/>
      </c>
      <c r="AT498" s="375" t="str">
        <f t="shared" si="139"/>
        <v/>
      </c>
      <c r="AU498" s="375" t="str">
        <f t="shared" si="140"/>
        <v/>
      </c>
      <c r="AV498" s="375" t="str">
        <f t="shared" si="141"/>
        <v/>
      </c>
      <c r="AW498" s="375" t="str">
        <f t="shared" si="142"/>
        <v/>
      </c>
      <c r="AX498" s="375" t="str">
        <f t="shared" si="143"/>
        <v/>
      </c>
      <c r="AY498" s="375" t="str">
        <f t="shared" si="144"/>
        <v/>
      </c>
      <c r="BC498" t="str">
        <f>IF(BK498&lt;&gt;"",MAX(BC$3:BC497)+1,"")</f>
        <v/>
      </c>
      <c r="BD498" t="str">
        <f>IF(BL498&lt;&gt;"",MAX(BD$3:BD497)+1,"")</f>
        <v/>
      </c>
      <c r="BE498" t="str">
        <f>IF(BM498&lt;&gt;"",MAX(BE$3:BE497)+1,"")</f>
        <v/>
      </c>
      <c r="BF498" t="str">
        <f>IF(BN498&lt;&gt;"",MAX(BF$3:BF497)+1,"")</f>
        <v/>
      </c>
      <c r="BG498" t="str">
        <f>IF(BO498&lt;&gt;"",MAX(BG$3:BG497)+1,"")</f>
        <v/>
      </c>
      <c r="BH498" t="str">
        <f>IF(BP498&lt;&gt;"",MAX(BH$3:BH497)+1,"")</f>
        <v/>
      </c>
      <c r="BI498" t="str">
        <f>IF(BQ498&lt;&gt;"",MAX(BI$3:BI497)+1,"")</f>
        <v/>
      </c>
      <c r="BK498" t="str">
        <f>IF(B498&lt;&gt;"",IF(COUNTIF(BK$3:BK497,B498)&gt;0,"",B498),"")</f>
        <v/>
      </c>
      <c r="BL498" t="str">
        <f>IF(C498&lt;&gt;"",IF(COUNTIF(BL$3:BL497,C498)&gt;0,"",C498),"")</f>
        <v/>
      </c>
      <c r="BM498" t="str">
        <f>IF(D498&lt;&gt;"",IF(COUNTIF(BM$3:BM497,D498)&gt;0,"",D498),"")</f>
        <v/>
      </c>
      <c r="BN498" t="str">
        <f>IF(E498&lt;&gt;"",IF(COUNTIF(BN$3:BN497,E498)&gt;0,"",E498),"")</f>
        <v/>
      </c>
      <c r="BO498" t="str">
        <f>IF(F498&lt;&gt;"",IF(COUNTIF(BO$3:BO497,F498)&gt;0,"",F498),"")</f>
        <v/>
      </c>
      <c r="BP498" t="str">
        <f>IF(G498&lt;&gt;"",IF(COUNTIF(BP$3:BP497,G498)&gt;0,"",G498),"")</f>
        <v/>
      </c>
      <c r="BQ498" t="str">
        <f>IF(H498&lt;&gt;"",IF(COUNTIF(BQ$3:BQ497,H498)&gt;0,"",H498),"")</f>
        <v/>
      </c>
    </row>
    <row r="499" spans="1:69" x14ac:dyDescent="0.2">
      <c r="A499" s="342" t="str">
        <f t="shared" si="148"/>
        <v/>
      </c>
      <c r="B499" s="345"/>
      <c r="C499" s="345"/>
      <c r="D499" s="345"/>
      <c r="E499" s="345"/>
      <c r="F499" s="345"/>
      <c r="G499" s="345"/>
      <c r="H499" s="345"/>
      <c r="I499" s="533"/>
      <c r="J499" s="516"/>
      <c r="K499" s="516"/>
      <c r="L499" s="531"/>
      <c r="M499" s="534"/>
      <c r="O499">
        <f t="shared" si="145"/>
        <v>497</v>
      </c>
      <c r="P499" s="375" t="str">
        <f t="shared" si="146"/>
        <v/>
      </c>
      <c r="Q499" s="375" t="str">
        <f t="shared" si="132"/>
        <v/>
      </c>
      <c r="R499" s="375" t="str">
        <f t="shared" si="133"/>
        <v/>
      </c>
      <c r="S499" s="375" t="str">
        <f t="shared" si="134"/>
        <v/>
      </c>
      <c r="T499" s="375" t="str">
        <f t="shared" si="135"/>
        <v/>
      </c>
      <c r="U499" s="375" t="str">
        <f t="shared" si="136"/>
        <v/>
      </c>
      <c r="V499" s="375" t="str">
        <f t="shared" si="137"/>
        <v/>
      </c>
      <c r="X499" t="str">
        <f>IF(AF499&lt;&gt;"",MAX(X$3:X498)+1,"")</f>
        <v/>
      </c>
      <c r="Y499" t="str">
        <f>IF(AG499&lt;&gt;"",MAX(Y$3:Y498)+1,"")</f>
        <v/>
      </c>
      <c r="Z499" t="str">
        <f>IF(AH499&lt;&gt;"",MAX(Z$3:Z498)+1,"")</f>
        <v/>
      </c>
      <c r="AA499" t="str">
        <f>IF(AI499&lt;&gt;"",MAX(AA$3:AA498)+1,"")</f>
        <v/>
      </c>
      <c r="AB499" t="str">
        <f>IF(AJ499&lt;&gt;"",MAX(AB$3:AB498)+1,"")</f>
        <v/>
      </c>
      <c r="AC499" t="str">
        <f>IF(AK499&lt;&gt;"",MAX(AC$3:AC498)+1,"")</f>
        <v/>
      </c>
      <c r="AD499" t="str">
        <f>IF(AL499&lt;&gt;"",MAX(AD$3:AD498)+1,"")</f>
        <v/>
      </c>
      <c r="AF499" t="str">
        <f>IF(B499="","",IF(COUNTIF(AF$3:$AI498,B499)=0,B499,""))</f>
        <v/>
      </c>
      <c r="AG499" t="str">
        <f>IF(C499&lt;&gt;"",IF(B499="","",IF($B499='Determinazione classe'!$D$55,IF(COUNTIF(AG$3:$AG498,$C499)=0,$C499,""),"")),"")</f>
        <v/>
      </c>
      <c r="AH499" t="str">
        <f>IF(D499&lt;&gt;"",IF(B499="","",IF(AND($B499='Determinazione classe'!$D$55,$C499='Determinazione classe'!$D$56),IF(COUNTIF(AH$3:AH498,$D499)=0,$D499,""),"")),"")</f>
        <v/>
      </c>
      <c r="AI499" t="str">
        <f>IF(E499&lt;&gt;"",IF(B499="","",IF(AND($B499='Determinazione classe'!$D$55,$C499='Determinazione classe'!$D$56,$D499='Determinazione classe'!$D$57),IF(COUNTIF(AI$3:AI498,$E499)=0,$E499,""),"")),"")</f>
        <v/>
      </c>
      <c r="AJ499" t="str">
        <f>IF(F499&lt;&gt;"",IF(B499="","",IF(AND($B499='Determinazione classe'!$D$55,$C499='Determinazione classe'!$D$56,$D499='Determinazione classe'!$D$57,$E499='Determinazione classe'!$D$58),IF(COUNTIF(AJ$3:AJ498,$F499)=0,$F499,""),"")),"")</f>
        <v/>
      </c>
      <c r="AK499" t="str">
        <f>IF(G499&lt;&gt;"",IF(B499="","",IF(AND($B499='Determinazione classe'!$D$55,$C499='Determinazione classe'!$D$56,$D499='Determinazione classe'!$D$57,$E499='Determinazione classe'!$D$58,$F499='Determinazione classe'!$D$59),IF(COUNTIF(AK$3:AK498,$G499)=0,$G499,""),"")),"")</f>
        <v/>
      </c>
      <c r="AL499" t="str">
        <f>IF(H499&lt;&gt;"",IF(B499="","",IF(AND($B499='Determinazione classe'!$D$55,$C499='Determinazione classe'!$D$56,$D499='Determinazione classe'!$D$57,$E499='Determinazione classe'!$D$58,$F499='Determinazione classe'!$D$59,$G499='Determinazione classe'!$D$60),IF(COUNTIF(AL$3:AL498,$H499)=0,$H499,""),"")),"")</f>
        <v/>
      </c>
      <c r="AR499">
        <f t="shared" si="147"/>
        <v>497</v>
      </c>
      <c r="AS499" s="375" t="str">
        <f t="shared" si="138"/>
        <v/>
      </c>
      <c r="AT499" s="375" t="str">
        <f t="shared" si="139"/>
        <v/>
      </c>
      <c r="AU499" s="375" t="str">
        <f t="shared" si="140"/>
        <v/>
      </c>
      <c r="AV499" s="375" t="str">
        <f t="shared" si="141"/>
        <v/>
      </c>
      <c r="AW499" s="375" t="str">
        <f t="shared" si="142"/>
        <v/>
      </c>
      <c r="AX499" s="375" t="str">
        <f t="shared" si="143"/>
        <v/>
      </c>
      <c r="AY499" s="375" t="str">
        <f t="shared" si="144"/>
        <v/>
      </c>
      <c r="BC499" t="str">
        <f>IF(BK499&lt;&gt;"",MAX(BC$3:BC498)+1,"")</f>
        <v/>
      </c>
      <c r="BD499" t="str">
        <f>IF(BL499&lt;&gt;"",MAX(BD$3:BD498)+1,"")</f>
        <v/>
      </c>
      <c r="BE499" t="str">
        <f>IF(BM499&lt;&gt;"",MAX(BE$3:BE498)+1,"")</f>
        <v/>
      </c>
      <c r="BF499" t="str">
        <f>IF(BN499&lt;&gt;"",MAX(BF$3:BF498)+1,"")</f>
        <v/>
      </c>
      <c r="BG499" t="str">
        <f>IF(BO499&lt;&gt;"",MAX(BG$3:BG498)+1,"")</f>
        <v/>
      </c>
      <c r="BH499" t="str">
        <f>IF(BP499&lt;&gt;"",MAX(BH$3:BH498)+1,"")</f>
        <v/>
      </c>
      <c r="BI499" t="str">
        <f>IF(BQ499&lt;&gt;"",MAX(BI$3:BI498)+1,"")</f>
        <v/>
      </c>
      <c r="BK499" t="str">
        <f>IF(B499&lt;&gt;"",IF(COUNTIF(BK$3:BK498,B499)&gt;0,"",B499),"")</f>
        <v/>
      </c>
      <c r="BL499" t="str">
        <f>IF(C499&lt;&gt;"",IF(COUNTIF(BL$3:BL498,C499)&gt;0,"",C499),"")</f>
        <v/>
      </c>
      <c r="BM499" t="str">
        <f>IF(D499&lt;&gt;"",IF(COUNTIF(BM$3:BM498,D499)&gt;0,"",D499),"")</f>
        <v/>
      </c>
      <c r="BN499" t="str">
        <f>IF(E499&lt;&gt;"",IF(COUNTIF(BN$3:BN498,E499)&gt;0,"",E499),"")</f>
        <v/>
      </c>
      <c r="BO499" t="str">
        <f>IF(F499&lt;&gt;"",IF(COUNTIF(BO$3:BO498,F499)&gt;0,"",F499),"")</f>
        <v/>
      </c>
      <c r="BP499" t="str">
        <f>IF(G499&lt;&gt;"",IF(COUNTIF(BP$3:BP498,G499)&gt;0,"",G499),"")</f>
        <v/>
      </c>
      <c r="BQ499" t="str">
        <f>IF(H499&lt;&gt;"",IF(COUNTIF(BQ$3:BQ498,H499)&gt;0,"",H499),"")</f>
        <v/>
      </c>
    </row>
    <row r="500" spans="1:69" x14ac:dyDescent="0.2">
      <c r="A500" s="342" t="str">
        <f t="shared" si="148"/>
        <v/>
      </c>
      <c r="B500" s="345"/>
      <c r="C500" s="345"/>
      <c r="D500" s="345"/>
      <c r="E500" s="345"/>
      <c r="F500" s="345"/>
      <c r="G500" s="345"/>
      <c r="H500" s="345"/>
      <c r="I500" s="533"/>
      <c r="J500" s="516"/>
      <c r="K500" s="516"/>
      <c r="L500" s="531"/>
      <c r="M500" s="534"/>
      <c r="O500">
        <f t="shared" si="145"/>
        <v>498</v>
      </c>
      <c r="P500" s="375" t="str">
        <f t="shared" si="146"/>
        <v/>
      </c>
      <c r="Q500" s="375" t="str">
        <f t="shared" si="132"/>
        <v/>
      </c>
      <c r="R500" s="375" t="str">
        <f t="shared" si="133"/>
        <v/>
      </c>
      <c r="S500" s="375" t="str">
        <f t="shared" si="134"/>
        <v/>
      </c>
      <c r="T500" s="375" t="str">
        <f t="shared" si="135"/>
        <v/>
      </c>
      <c r="U500" s="375" t="str">
        <f t="shared" si="136"/>
        <v/>
      </c>
      <c r="V500" s="375" t="str">
        <f t="shared" si="137"/>
        <v/>
      </c>
      <c r="X500" t="str">
        <f>IF(AF500&lt;&gt;"",MAX(X$3:X499)+1,"")</f>
        <v/>
      </c>
      <c r="Y500" t="str">
        <f>IF(AG500&lt;&gt;"",MAX(Y$3:Y499)+1,"")</f>
        <v/>
      </c>
      <c r="Z500" t="str">
        <f>IF(AH500&lt;&gt;"",MAX(Z$3:Z499)+1,"")</f>
        <v/>
      </c>
      <c r="AA500" t="str">
        <f>IF(AI500&lt;&gt;"",MAX(AA$3:AA499)+1,"")</f>
        <v/>
      </c>
      <c r="AB500" t="str">
        <f>IF(AJ500&lt;&gt;"",MAX(AB$3:AB499)+1,"")</f>
        <v/>
      </c>
      <c r="AC500" t="str">
        <f>IF(AK500&lt;&gt;"",MAX(AC$3:AC499)+1,"")</f>
        <v/>
      </c>
      <c r="AD500" t="str">
        <f>IF(AL500&lt;&gt;"",MAX(AD$3:AD499)+1,"")</f>
        <v/>
      </c>
      <c r="AF500" t="str">
        <f>IF(B500="","",IF(COUNTIF(AF$3:$AI499,B500)=0,B500,""))</f>
        <v/>
      </c>
      <c r="AG500" t="str">
        <f>IF(C500&lt;&gt;"",IF(B500="","",IF($B500='Determinazione classe'!$D$55,IF(COUNTIF(AG$3:$AG499,$C500)=0,$C500,""),"")),"")</f>
        <v/>
      </c>
      <c r="AH500" t="str">
        <f>IF(D500&lt;&gt;"",IF(B500="","",IF(AND($B500='Determinazione classe'!$D$55,$C500='Determinazione classe'!$D$56),IF(COUNTIF(AH$3:AH499,$D500)=0,$D500,""),"")),"")</f>
        <v/>
      </c>
      <c r="AI500" t="str">
        <f>IF(E500&lt;&gt;"",IF(B500="","",IF(AND($B500='Determinazione classe'!$D$55,$C500='Determinazione classe'!$D$56,$D500='Determinazione classe'!$D$57),IF(COUNTIF(AI$3:AI499,$E500)=0,$E500,""),"")),"")</f>
        <v/>
      </c>
      <c r="AJ500" t="str">
        <f>IF(F500&lt;&gt;"",IF(B500="","",IF(AND($B500='Determinazione classe'!$D$55,$C500='Determinazione classe'!$D$56,$D500='Determinazione classe'!$D$57,$E500='Determinazione classe'!$D$58),IF(COUNTIF(AJ$3:AJ499,$F500)=0,$F500,""),"")),"")</f>
        <v/>
      </c>
      <c r="AK500" t="str">
        <f>IF(G500&lt;&gt;"",IF(B500="","",IF(AND($B500='Determinazione classe'!$D$55,$C500='Determinazione classe'!$D$56,$D500='Determinazione classe'!$D$57,$E500='Determinazione classe'!$D$58,$F500='Determinazione classe'!$D$59),IF(COUNTIF(AK$3:AK499,$G500)=0,$G500,""),"")),"")</f>
        <v/>
      </c>
      <c r="AL500" t="str">
        <f>IF(H500&lt;&gt;"",IF(B500="","",IF(AND($B500='Determinazione classe'!$D$55,$C500='Determinazione classe'!$D$56,$D500='Determinazione classe'!$D$57,$E500='Determinazione classe'!$D$58,$F500='Determinazione classe'!$D$59,$G500='Determinazione classe'!$D$60),IF(COUNTIF(AL$3:AL499,$H500)=0,$H500,""),"")),"")</f>
        <v/>
      </c>
      <c r="AR500">
        <f t="shared" si="147"/>
        <v>498</v>
      </c>
      <c r="AS500" s="375" t="str">
        <f t="shared" si="138"/>
        <v/>
      </c>
      <c r="AT500" s="375" t="str">
        <f t="shared" si="139"/>
        <v/>
      </c>
      <c r="AU500" s="375" t="str">
        <f t="shared" si="140"/>
        <v/>
      </c>
      <c r="AV500" s="375" t="str">
        <f t="shared" si="141"/>
        <v/>
      </c>
      <c r="AW500" s="375" t="str">
        <f t="shared" si="142"/>
        <v/>
      </c>
      <c r="AX500" s="375" t="str">
        <f t="shared" si="143"/>
        <v/>
      </c>
      <c r="AY500" s="375" t="str">
        <f t="shared" si="144"/>
        <v/>
      </c>
      <c r="BC500" t="str">
        <f>IF(BK500&lt;&gt;"",MAX(BC$3:BC499)+1,"")</f>
        <v/>
      </c>
      <c r="BD500" t="str">
        <f>IF(BL500&lt;&gt;"",MAX(BD$3:BD499)+1,"")</f>
        <v/>
      </c>
      <c r="BE500" t="str">
        <f>IF(BM500&lt;&gt;"",MAX(BE$3:BE499)+1,"")</f>
        <v/>
      </c>
      <c r="BF500" t="str">
        <f>IF(BN500&lt;&gt;"",MAX(BF$3:BF499)+1,"")</f>
        <v/>
      </c>
      <c r="BG500" t="str">
        <f>IF(BO500&lt;&gt;"",MAX(BG$3:BG499)+1,"")</f>
        <v/>
      </c>
      <c r="BH500" t="str">
        <f>IF(BP500&lt;&gt;"",MAX(BH$3:BH499)+1,"")</f>
        <v/>
      </c>
      <c r="BI500" t="str">
        <f>IF(BQ500&lt;&gt;"",MAX(BI$3:BI499)+1,"")</f>
        <v/>
      </c>
      <c r="BK500" t="str">
        <f>IF(B500&lt;&gt;"",IF(COUNTIF(BK$3:BK499,B500)&gt;0,"",B500),"")</f>
        <v/>
      </c>
      <c r="BL500" t="str">
        <f>IF(C500&lt;&gt;"",IF(COUNTIF(BL$3:BL499,C500)&gt;0,"",C500),"")</f>
        <v/>
      </c>
      <c r="BM500" t="str">
        <f>IF(D500&lt;&gt;"",IF(COUNTIF(BM$3:BM499,D500)&gt;0,"",D500),"")</f>
        <v/>
      </c>
      <c r="BN500" t="str">
        <f>IF(E500&lt;&gt;"",IF(COUNTIF(BN$3:BN499,E500)&gt;0,"",E500),"")</f>
        <v/>
      </c>
      <c r="BO500" t="str">
        <f>IF(F500&lt;&gt;"",IF(COUNTIF(BO$3:BO499,F500)&gt;0,"",F500),"")</f>
        <v/>
      </c>
      <c r="BP500" t="str">
        <f>IF(G500&lt;&gt;"",IF(COUNTIF(BP$3:BP499,G500)&gt;0,"",G500),"")</f>
        <v/>
      </c>
      <c r="BQ500" t="str">
        <f>IF(H500&lt;&gt;"",IF(COUNTIF(BQ$3:BQ499,H500)&gt;0,"",H500),"")</f>
        <v/>
      </c>
    </row>
    <row r="501" spans="1:69" x14ac:dyDescent="0.2">
      <c r="A501" s="342" t="str">
        <f t="shared" si="148"/>
        <v/>
      </c>
      <c r="B501" s="345"/>
      <c r="C501" s="345"/>
      <c r="D501" s="345"/>
      <c r="E501" s="345"/>
      <c r="F501" s="345"/>
      <c r="G501" s="345"/>
      <c r="H501" s="345"/>
      <c r="I501" s="533"/>
      <c r="J501" s="516"/>
      <c r="K501" s="516"/>
      <c r="L501" s="531"/>
      <c r="M501" s="534"/>
      <c r="O501">
        <f t="shared" si="145"/>
        <v>499</v>
      </c>
      <c r="P501" s="375" t="str">
        <f t="shared" si="146"/>
        <v/>
      </c>
      <c r="Q501" s="375" t="str">
        <f t="shared" si="132"/>
        <v/>
      </c>
      <c r="R501" s="375" t="str">
        <f t="shared" si="133"/>
        <v/>
      </c>
      <c r="S501" s="375" t="str">
        <f t="shared" si="134"/>
        <v/>
      </c>
      <c r="T501" s="375" t="str">
        <f t="shared" si="135"/>
        <v/>
      </c>
      <c r="U501" s="375" t="str">
        <f t="shared" si="136"/>
        <v/>
      </c>
      <c r="V501" s="375" t="str">
        <f t="shared" si="137"/>
        <v/>
      </c>
      <c r="X501" t="str">
        <f>IF(AF501&lt;&gt;"",MAX(X$3:X500)+1,"")</f>
        <v/>
      </c>
      <c r="Y501" t="str">
        <f>IF(AG501&lt;&gt;"",MAX(Y$3:Y500)+1,"")</f>
        <v/>
      </c>
      <c r="Z501" t="str">
        <f>IF(AH501&lt;&gt;"",MAX(Z$3:Z500)+1,"")</f>
        <v/>
      </c>
      <c r="AA501" t="str">
        <f>IF(AI501&lt;&gt;"",MAX(AA$3:AA500)+1,"")</f>
        <v/>
      </c>
      <c r="AB501" t="str">
        <f>IF(AJ501&lt;&gt;"",MAX(AB$3:AB500)+1,"")</f>
        <v/>
      </c>
      <c r="AC501" t="str">
        <f>IF(AK501&lt;&gt;"",MAX(AC$3:AC500)+1,"")</f>
        <v/>
      </c>
      <c r="AD501" t="str">
        <f>IF(AL501&lt;&gt;"",MAX(AD$3:AD500)+1,"")</f>
        <v/>
      </c>
      <c r="AF501" t="str">
        <f>IF(B501="","",IF(COUNTIF(AF$3:$AI500,B501)=0,B501,""))</f>
        <v/>
      </c>
      <c r="AH501" t="str">
        <f>IF(B501="","",IF(AND($B501='Determinazione classe'!$D$55,$C501='Determinazione classe'!$D$56),IF(COUNTIF(AH$3:AH500,$D501)=0,$D501,""),""))</f>
        <v/>
      </c>
      <c r="AI501" t="str">
        <f>IF(E501&lt;&gt;"",IF(B501="","",IF(AND($B501='Determinazione classe'!$D$55,$C501='Determinazione classe'!$D$56,$D501='Determinazione classe'!$D$57),IF(COUNTIF(AI$3:AI500,$E501)=0,$E501,""),"")),"")</f>
        <v/>
      </c>
      <c r="AJ501" t="str">
        <f>IF(F501&lt;&gt;"",IF(B501="","",IF(AND($B501='Determinazione classe'!$D$55,$C501='Determinazione classe'!$D$56,$D501='Determinazione classe'!$D$57,$E501='Determinazione classe'!$D$58),IF(COUNTIF(AJ$3:AJ500,$F501)=0,$F501,""),"")),"")</f>
        <v/>
      </c>
      <c r="AK501" t="str">
        <f>IF(G501&lt;&gt;"",IF(B501="","",IF(AND($B501='Determinazione classe'!$D$55,$C501='Determinazione classe'!$D$56,$D501='Determinazione classe'!$D$57,$E501='Determinazione classe'!$D$58,$F501='Determinazione classe'!$D$59),IF(COUNTIF(AK$3:AK500,$G501)=0,$G501,""),"")),"")</f>
        <v/>
      </c>
      <c r="AL501" t="str">
        <f>IF(H501&lt;&gt;"",IF(B501="","",IF(AND($B501='Determinazione classe'!$D$55,$C501='Determinazione classe'!$D$56,$D501='Determinazione classe'!$D$57,$E501='Determinazione classe'!$D$58,$F501='Determinazione classe'!$D$59,$G501='Determinazione classe'!$D$60),IF(COUNTIF(AL$3:AL500,$H501)=0,$H501,""),"")),"")</f>
        <v/>
      </c>
      <c r="AR501">
        <f t="shared" si="147"/>
        <v>499</v>
      </c>
      <c r="AS501" s="375" t="str">
        <f t="shared" si="138"/>
        <v/>
      </c>
      <c r="AT501" s="375" t="str">
        <f t="shared" si="139"/>
        <v/>
      </c>
      <c r="AU501" s="375" t="str">
        <f t="shared" si="140"/>
        <v/>
      </c>
      <c r="AV501" s="375" t="str">
        <f t="shared" si="141"/>
        <v/>
      </c>
      <c r="AW501" s="375" t="str">
        <f t="shared" si="142"/>
        <v/>
      </c>
      <c r="AX501" s="375" t="str">
        <f t="shared" si="143"/>
        <v/>
      </c>
      <c r="AY501" s="375" t="str">
        <f t="shared" si="144"/>
        <v/>
      </c>
      <c r="BC501" t="str">
        <f>IF(BK501&lt;&gt;"",MAX(BC$3:BC500)+1,"")</f>
        <v/>
      </c>
      <c r="BD501" t="str">
        <f>IF(BL501&lt;&gt;"",MAX(BD$3:BD500)+1,"")</f>
        <v/>
      </c>
      <c r="BE501" t="str">
        <f>IF(BM501&lt;&gt;"",MAX(BE$3:BE500)+1,"")</f>
        <v/>
      </c>
      <c r="BF501" t="str">
        <f>IF(BN501&lt;&gt;"",MAX(BF$3:BF500)+1,"")</f>
        <v/>
      </c>
      <c r="BG501" t="str">
        <f>IF(BO501&lt;&gt;"",MAX(BG$3:BG500)+1,"")</f>
        <v/>
      </c>
      <c r="BH501" t="str">
        <f>IF(BP501&lt;&gt;"",MAX(BH$3:BH500)+1,"")</f>
        <v/>
      </c>
      <c r="BI501" t="str">
        <f>IF(BQ501&lt;&gt;"",MAX(BI$3:BI500)+1,"")</f>
        <v/>
      </c>
      <c r="BK501" t="str">
        <f>IF(B501&lt;&gt;"",IF(COUNTIF(BK$3:BK500,B501)&gt;0,"",B501),"")</f>
        <v/>
      </c>
      <c r="BL501" t="str">
        <f>IF(C501&lt;&gt;"",IF(COUNTIF(BL$3:BL500,C501)&gt;0,"",C501),"")</f>
        <v/>
      </c>
      <c r="BM501" t="str">
        <f>IF(D501&lt;&gt;"",IF(COUNTIF(BM$3:BM500,D501)&gt;0,"",D501),"")</f>
        <v/>
      </c>
      <c r="BN501" t="str">
        <f>IF(E501&lt;&gt;"",IF(COUNTIF(BN$3:BN500,E501)&gt;0,"",E501),"")</f>
        <v/>
      </c>
      <c r="BO501" t="str">
        <f>IF(F501&lt;&gt;"",IF(COUNTIF(BO$3:BO500,F501)&gt;0,"",F501),"")</f>
        <v/>
      </c>
      <c r="BP501" t="str">
        <f>IF(G501&lt;&gt;"",IF(COUNTIF(BP$3:BP500,G501)&gt;0,"",G501),"")</f>
        <v/>
      </c>
      <c r="BQ501" t="str">
        <f>IF(H501&lt;&gt;"",IF(COUNTIF(BQ$3:BQ500,H501)&gt;0,"",H501),"")</f>
        <v/>
      </c>
    </row>
    <row r="502" spans="1:69" x14ac:dyDescent="0.2">
      <c r="A502" s="342" t="str">
        <f t="shared" si="148"/>
        <v/>
      </c>
      <c r="B502" s="345"/>
      <c r="C502" s="345"/>
      <c r="D502" s="345"/>
      <c r="E502" s="345"/>
      <c r="F502" s="345"/>
      <c r="G502" s="345"/>
      <c r="H502" s="345"/>
      <c r="I502" s="533"/>
      <c r="J502" s="516"/>
      <c r="K502" s="516"/>
      <c r="L502" s="531"/>
      <c r="M502" s="534"/>
      <c r="BC502" t="str">
        <f>IF(BK502&lt;&gt;"",MAX(BC$3:BC501)+1,"")</f>
        <v/>
      </c>
      <c r="BD502" t="str">
        <f>IF(BL502&lt;&gt;"",MAX(BD$3:BD501)+1,"")</f>
        <v/>
      </c>
      <c r="BE502" t="str">
        <f>IF(BM502&lt;&gt;"",MAX(BE$3:BE501)+1,"")</f>
        <v/>
      </c>
      <c r="BF502" t="str">
        <f>IF(BN502&lt;&gt;"",MAX(BF$3:BF501)+1,"")</f>
        <v/>
      </c>
      <c r="BG502" t="str">
        <f>IF(BO502&lt;&gt;"",MAX(BG$3:BG501)+1,"")</f>
        <v/>
      </c>
      <c r="BH502" t="str">
        <f>IF(BP502&lt;&gt;"",MAX(BH$3:BH501)+1,"")</f>
        <v/>
      </c>
      <c r="BI502" t="str">
        <f>IF(BQ502&lt;&gt;"",MAX(BI$3:BI501)+1,"")</f>
        <v/>
      </c>
      <c r="BK502" t="str">
        <f>IF(B502&lt;&gt;"",IF(COUNTIF(BK$3:BK501,B502)&gt;0,"",B502),"")</f>
        <v/>
      </c>
      <c r="BL502" t="str">
        <f>IF(C502&lt;&gt;"",IF(COUNTIF(BL$3:BL501,C502)&gt;0,"",C502),"")</f>
        <v/>
      </c>
      <c r="BM502" t="str">
        <f>IF(D502&lt;&gt;"",IF(COUNTIF(BM$3:BM501,D502)&gt;0,"",D502),"")</f>
        <v/>
      </c>
      <c r="BN502" t="str">
        <f>IF(E502&lt;&gt;"",IF(COUNTIF(BN$3:BN501,E502)&gt;0,"",E502),"")</f>
        <v/>
      </c>
      <c r="BO502" t="str">
        <f>IF(F502&lt;&gt;"",IF(COUNTIF(BO$3:BO501,F502)&gt;0,"",F502),"")</f>
        <v/>
      </c>
      <c r="BP502" t="str">
        <f>IF(G502&lt;&gt;"",IF(COUNTIF(BP$3:BP501,G502)&gt;0,"",G502),"")</f>
        <v/>
      </c>
      <c r="BQ502" t="str">
        <f>IF(H502&lt;&gt;"",IF(COUNTIF(BQ$3:BQ501,H502)&gt;0,"",H502),"")</f>
        <v/>
      </c>
    </row>
    <row r="503" spans="1:69" ht="24" x14ac:dyDescent="0.2">
      <c r="A503" s="342"/>
      <c r="B503" s="348" t="s">
        <v>131</v>
      </c>
      <c r="C503" s="348" t="s">
        <v>312</v>
      </c>
      <c r="D503" s="348" t="s">
        <v>258</v>
      </c>
      <c r="E503" s="348" t="s">
        <v>313</v>
      </c>
      <c r="F503" s="348" t="s">
        <v>313</v>
      </c>
      <c r="G503" s="348" t="s">
        <v>313</v>
      </c>
      <c r="H503" s="348" t="s">
        <v>313</v>
      </c>
      <c r="I503" s="371" t="s">
        <v>319</v>
      </c>
      <c r="J503" s="348" t="s">
        <v>350</v>
      </c>
      <c r="K503" s="348" t="s">
        <v>304</v>
      </c>
      <c r="L503" s="348" t="s">
        <v>315</v>
      </c>
      <c r="M503" s="348" t="s">
        <v>314</v>
      </c>
    </row>
    <row r="504" spans="1:69" x14ac:dyDescent="0.2">
      <c r="A504" s="342" t="str">
        <f t="shared" si="148"/>
        <v>Sottotetti</v>
      </c>
      <c r="B504" s="345" t="s">
        <v>131</v>
      </c>
      <c r="C504" s="345"/>
      <c r="D504" s="345"/>
      <c r="E504" s="345"/>
      <c r="F504" s="345"/>
      <c r="G504" s="345"/>
      <c r="H504" s="345"/>
      <c r="I504" s="533">
        <v>1</v>
      </c>
      <c r="J504" s="516"/>
      <c r="K504" s="516"/>
      <c r="L504" s="531" t="s">
        <v>309</v>
      </c>
      <c r="M504" s="534" t="s">
        <v>192</v>
      </c>
    </row>
    <row r="505" spans="1:69" x14ac:dyDescent="0.2">
      <c r="A505" s="342" t="str">
        <f t="shared" si="148"/>
        <v>Sottotetti</v>
      </c>
      <c r="B505" s="345" t="s">
        <v>131</v>
      </c>
      <c r="C505" s="345"/>
      <c r="D505" s="345"/>
      <c r="E505" s="345"/>
      <c r="F505" s="345"/>
      <c r="G505" s="345"/>
      <c r="H505" s="345"/>
      <c r="I505" s="533">
        <v>1</v>
      </c>
      <c r="J505" s="516"/>
      <c r="K505" s="516"/>
      <c r="L505" s="531" t="s">
        <v>306</v>
      </c>
      <c r="M505" s="534" t="s">
        <v>192</v>
      </c>
    </row>
    <row r="506" spans="1:69" x14ac:dyDescent="0.2">
      <c r="A506" s="342"/>
      <c r="B506" s="345"/>
      <c r="C506" s="345"/>
      <c r="D506" s="345"/>
      <c r="E506" s="345"/>
      <c r="F506" s="345"/>
      <c r="G506" s="345"/>
      <c r="H506" s="345"/>
      <c r="I506" s="533"/>
      <c r="J506" s="516"/>
      <c r="K506" s="516"/>
      <c r="L506" s="531"/>
      <c r="M506" s="534"/>
    </row>
    <row r="507" spans="1:69" x14ac:dyDescent="0.2">
      <c r="A507" s="342" t="str">
        <f t="shared" si="148"/>
        <v/>
      </c>
      <c r="B507" s="345"/>
      <c r="C507" s="345"/>
      <c r="D507" s="345"/>
      <c r="E507" s="345"/>
      <c r="F507" s="345"/>
      <c r="G507" s="345"/>
      <c r="H507" s="345"/>
      <c r="I507" s="533"/>
      <c r="J507" s="516"/>
      <c r="K507" s="516"/>
      <c r="L507" s="531"/>
      <c r="M507" s="534"/>
    </row>
    <row r="508" spans="1:69" x14ac:dyDescent="0.2">
      <c r="A508" s="342" t="str">
        <f t="shared" si="148"/>
        <v/>
      </c>
      <c r="B508" s="345"/>
      <c r="C508" s="345"/>
      <c r="D508" s="345"/>
      <c r="E508" s="345"/>
      <c r="F508" s="345"/>
      <c r="G508" s="345"/>
      <c r="H508" s="345"/>
      <c r="I508" s="533"/>
      <c r="J508" s="516"/>
      <c r="K508" s="516"/>
      <c r="L508" s="531"/>
      <c r="M508" s="534"/>
    </row>
    <row r="509" spans="1:69" x14ac:dyDescent="0.2">
      <c r="A509" s="342" t="str">
        <f t="shared" si="148"/>
        <v/>
      </c>
      <c r="B509" s="345"/>
      <c r="C509" s="345"/>
      <c r="D509" s="345"/>
      <c r="E509" s="345"/>
      <c r="F509" s="345"/>
      <c r="G509" s="345"/>
      <c r="H509" s="345"/>
      <c r="I509" s="533"/>
      <c r="J509" s="516"/>
      <c r="K509" s="516"/>
      <c r="L509" s="531"/>
      <c r="M509" s="534"/>
    </row>
  </sheetData>
  <phoneticPr fontId="72" type="noConversion"/>
  <conditionalFormatting sqref="K3:K502">
    <cfRule type="expression" dxfId="9" priority="1">
      <formula>AND($K3="",$J3="Coefficiente")</formula>
    </cfRule>
    <cfRule type="expression" dxfId="8" priority="2">
      <formula>AND($J3&lt;&gt;"",$J3&lt;&gt;"Coefficiente")</formula>
    </cfRule>
  </conditionalFormatting>
  <dataValidations count="2">
    <dataValidation type="list" allowBlank="1" showInputMessage="1" showErrorMessage="1" sqref="L504:L506" xr:uid="{3B730CDA-E944-4FE6-9E8F-1CBD53B020AE}">
      <formula1>"Nuova Costruzione,Ristrutturazione Edilizia"</formula1>
    </dataValidation>
    <dataValidation allowBlank="1" showInputMessage="1" showErrorMessage="1" promptTitle="Valori ammessi" prompt="Numero percentuale_x000a_la scritta &quot;Classe&quot;_x000a_la scritta &quot;SU o SNR&quot;" sqref="K3:K502" xr:uid="{EA2A75B8-C3CE-4040-9AAB-722129D80D5C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3112D5A-7446-4F3E-B01C-B4FD010074C2}">
          <x14:formula1>
            <xm:f>Parametri!$B$75:$B$76</xm:f>
          </x14:formula1>
          <xm:sqref>M1 M504:M1048576 M3:M502</xm:sqref>
        </x14:dataValidation>
        <x14:dataValidation type="list" allowBlank="1" showErrorMessage="1" promptTitle="Valori ammessi" xr:uid="{61289551-0E3B-4D2B-BC65-AE24705DD45F}">
          <x14:formula1>
            <xm:f>Parametri!$B$62:$B$67</xm:f>
          </x14:formula1>
          <xm:sqref>J35:J502</xm:sqref>
        </x14:dataValidation>
        <x14:dataValidation type="list" allowBlank="1" showInputMessage="1" showErrorMessage="1" xr:uid="{EC0B8BCD-CF89-4DF8-9D4E-686D4E8ED74E}">
          <x14:formula1>
            <xm:f>Parametri!$B$57:$B$58</xm:f>
          </x14:formula1>
          <xm:sqref>L3:L502</xm:sqref>
        </x14:dataValidation>
        <x14:dataValidation type="list" allowBlank="1" showErrorMessage="1" promptTitle="Valori ammessi" xr:uid="{DFF705FA-122C-4B5D-A6CC-A668F98EEA2F}">
          <x14:formula1>
            <xm:f>Parametri!$B$62:$B$69</xm:f>
          </x14:formula1>
          <xm:sqref>J3:J34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17">
    <tabColor rgb="FF000000"/>
    <outlinePr summaryBelow="0" summaryRight="0"/>
  </sheetPr>
  <dimension ref="A1:BV1008"/>
  <sheetViews>
    <sheetView topLeftCell="BD1" zoomScale="85" zoomScaleNormal="85" workbookViewId="0">
      <selection activeCell="BK28" sqref="BK28"/>
    </sheetView>
  </sheetViews>
  <sheetFormatPr defaultColWidth="12.7109375" defaultRowHeight="0" customHeight="1" zeroHeight="1" x14ac:dyDescent="0.2"/>
  <cols>
    <col min="1" max="1" width="2.7109375" customWidth="1"/>
    <col min="2" max="9" width="10.140625" customWidth="1"/>
    <col min="10" max="12" width="2.7109375" customWidth="1"/>
    <col min="13" max="18" width="6.28515625" customWidth="1"/>
    <col min="19" max="19" width="2.7109375" customWidth="1"/>
    <col min="20" max="25" width="6.28515625" customWidth="1"/>
    <col min="26" max="26" width="2.7109375" customWidth="1"/>
    <col min="27" max="33" width="6.28515625" customWidth="1"/>
    <col min="34" max="34" width="5.7109375" customWidth="1"/>
    <col min="35" max="35" width="5.7109375" style="344" customWidth="1"/>
    <col min="36" max="36" width="52.140625" bestFit="1" customWidth="1"/>
    <col min="37" max="37" width="7.28515625" customWidth="1"/>
    <col min="38" max="38" width="5.7109375" customWidth="1"/>
    <col min="39" max="39" width="10.28515625" bestFit="1" customWidth="1"/>
    <col min="40" max="41" width="5.7109375" customWidth="1"/>
    <col min="42" max="42" width="3.85546875" style="344" customWidth="1"/>
    <col min="43" max="43" width="8" bestFit="1" customWidth="1"/>
    <col min="44" max="44" width="5.7109375" style="344" customWidth="1"/>
    <col min="45" max="45" width="8.140625" style="344" bestFit="1" customWidth="1"/>
    <col min="46" max="46" width="5.7109375" style="344" customWidth="1"/>
    <col min="47" max="47" width="5.7109375" customWidth="1"/>
    <col min="48" max="48" width="5.7109375" style="344" customWidth="1"/>
    <col min="49" max="51" width="5.7109375" customWidth="1"/>
    <col min="58" max="58" width="7" customWidth="1"/>
    <col min="59" max="59" width="54.5703125" bestFit="1" customWidth="1"/>
    <col min="60" max="60" width="27" bestFit="1" customWidth="1"/>
    <col min="61" max="61" width="11.140625" customWidth="1"/>
    <col min="62" max="62" width="16.7109375" bestFit="1" customWidth="1"/>
    <col min="63" max="63" width="16.7109375" style="564" bestFit="1" customWidth="1"/>
    <col min="66" max="66" width="73.7109375" customWidth="1"/>
    <col min="71" max="71" width="28.85546875" bestFit="1" customWidth="1"/>
  </cols>
  <sheetData>
    <row r="1" spans="1:74" ht="15.75" customHeight="1" x14ac:dyDescent="0.25">
      <c r="A1" s="308"/>
      <c r="B1" s="309" t="s">
        <v>277</v>
      </c>
      <c r="C1" s="309"/>
      <c r="D1" s="309" t="s">
        <v>372</v>
      </c>
      <c r="E1" t="s">
        <v>372</v>
      </c>
      <c r="F1" t="s">
        <v>372</v>
      </c>
      <c r="G1" t="s">
        <v>372</v>
      </c>
      <c r="H1" t="s">
        <v>372</v>
      </c>
      <c r="I1" s="309" t="s">
        <v>371</v>
      </c>
      <c r="J1" s="308"/>
      <c r="K1" s="308"/>
      <c r="L1" s="308"/>
      <c r="M1" s="310" t="s">
        <v>278</v>
      </c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I1" s="562" t="s">
        <v>322</v>
      </c>
      <c r="AJ1" s="558"/>
      <c r="AK1" s="557" t="s">
        <v>334</v>
      </c>
      <c r="AL1" s="558"/>
      <c r="AM1" s="558"/>
      <c r="AN1" s="558"/>
      <c r="AO1" s="558"/>
      <c r="AP1" s="559"/>
      <c r="AQ1" s="560">
        <f ca="1">IF('Determinazione classe'!I2="Sì",'Determinazione classe'!E12,'Determinazione classe'!I12)</f>
        <v>0</v>
      </c>
      <c r="AR1" s="559"/>
      <c r="AS1" s="561" t="s">
        <v>339</v>
      </c>
      <c r="AT1" s="559" t="str">
        <f>'Determinazione classe'!E70</f>
        <v>No</v>
      </c>
      <c r="AX1" s="569" t="s">
        <v>345</v>
      </c>
      <c r="AY1" s="569"/>
      <c r="AZ1" s="569"/>
      <c r="BA1" s="569"/>
      <c r="BB1" s="569"/>
      <c r="BC1" s="569"/>
      <c r="BD1" s="569"/>
      <c r="BE1" s="569"/>
      <c r="BG1" s="570" t="s">
        <v>363</v>
      </c>
      <c r="BH1" s="570"/>
      <c r="BI1" s="570"/>
      <c r="BJ1" s="570"/>
      <c r="BK1" s="571"/>
      <c r="BN1" s="815" t="s">
        <v>16419</v>
      </c>
      <c r="BO1" s="816" t="str">
        <f>IF(Parametri!D2="Seleziona un Comune","No",VLOOKUP(Parametri!D4,Regioni_lista!$A:$C,3,FALSE))</f>
        <v>No</v>
      </c>
      <c r="BP1" s="809"/>
      <c r="BQ1" s="809"/>
      <c r="BS1" s="903" t="s">
        <v>16719</v>
      </c>
    </row>
    <row r="2" spans="1:74" ht="15.75" customHeight="1" x14ac:dyDescent="0.25">
      <c r="A2" s="313"/>
      <c r="B2" s="314"/>
      <c r="C2" s="314">
        <f ca="1">Calcoli!BP4</f>
        <v>0</v>
      </c>
      <c r="D2" s="314">
        <f ca="1">IF(Calcoli!$BO$4="X",Calcoli!$BQ$4,0)</f>
        <v>0</v>
      </c>
      <c r="E2" s="314">
        <f ca="1">IF(Calcoli!$BO$5="X",Calcoli!$BQ$5,0)</f>
        <v>95</v>
      </c>
      <c r="F2" s="314">
        <f ca="1">IF(Calcoli!$BO$6="X",Calcoli!$BQ$6,0)</f>
        <v>110</v>
      </c>
      <c r="G2" s="314">
        <f ca="1">IF(Calcoli!$BO$7="X",Calcoli!$BQ$7,0)</f>
        <v>130</v>
      </c>
      <c r="H2" s="314">
        <f ca="1">IF(Calcoli!$BO$8="X",Calcoli!$BQ$8,0)</f>
        <v>160</v>
      </c>
      <c r="I2" s="315">
        <f ca="1">Calcoli!BP15</f>
        <v>999999999</v>
      </c>
      <c r="J2" s="316"/>
      <c r="K2" s="311" t="str">
        <f>'Calcolo superfici edificio'!$I$8</f>
        <v>?</v>
      </c>
      <c r="L2" s="316"/>
      <c r="M2" s="311" t="str">
        <f>Master_Italia!B20</f>
        <v>Contributo sul costo di costruzione - classi di edifici e relative maggiorazioni per comuni con meno di 50.000 abitanti</v>
      </c>
      <c r="N2" s="311">
        <f>Master_Italia!C20</f>
        <v>0</v>
      </c>
      <c r="O2" s="311">
        <f>Master_Italia!D20</f>
        <v>0</v>
      </c>
      <c r="P2" s="311">
        <f>Master_Italia!E20</f>
        <v>0</v>
      </c>
      <c r="Q2" s="311">
        <f>Master_Italia!F20</f>
        <v>0</v>
      </c>
      <c r="R2" s="311">
        <f>Master_Italia!G20</f>
        <v>0</v>
      </c>
      <c r="T2" s="317">
        <f ca="1">'Determinazione classe'!$L$34</f>
        <v>0</v>
      </c>
      <c r="AK2" s="339" t="s">
        <v>335</v>
      </c>
      <c r="AQ2" s="372">
        <f>IF('Determinazione classe'!I2="Sì",'Determinazione classe'!G19,'Determinazione classe'!I19)</f>
        <v>0</v>
      </c>
      <c r="AS2" s="539" t="s">
        <v>336</v>
      </c>
      <c r="AT2" s="539" t="s">
        <v>337</v>
      </c>
      <c r="AX2" t="str">
        <f>'Costo di costruzione'!D2</f>
        <v>Comune con meno di 50.000 abitanti</v>
      </c>
      <c r="BN2" s="817"/>
      <c r="BO2" s="809"/>
      <c r="BP2" s="809"/>
      <c r="BQ2" s="809"/>
    </row>
    <row r="3" spans="1:74" ht="15.75" customHeight="1" x14ac:dyDescent="0.25">
      <c r="A3" s="318"/>
      <c r="B3" s="319">
        <f>'Calcolo superfici edificio'!E51</f>
        <v>0</v>
      </c>
      <c r="C3" s="320"/>
      <c r="D3" s="320">
        <f t="shared" ref="D3:I3" ca="1" si="0">IF(AND($B3&gt;C$2,$B3&lt;=D$2),$B3,0)</f>
        <v>0</v>
      </c>
      <c r="E3" s="320">
        <f t="shared" ca="1" si="0"/>
        <v>0</v>
      </c>
      <c r="F3" s="320">
        <f t="shared" ca="1" si="0"/>
        <v>0</v>
      </c>
      <c r="G3" s="320">
        <f t="shared" ca="1" si="0"/>
        <v>0</v>
      </c>
      <c r="H3" s="320">
        <f t="shared" ca="1" si="0"/>
        <v>0</v>
      </c>
      <c r="I3" s="320">
        <f t="shared" ca="1" si="0"/>
        <v>0</v>
      </c>
      <c r="J3" s="316"/>
      <c r="K3" s="312" t="str">
        <f>IF($K$2="?","",1)</f>
        <v/>
      </c>
      <c r="L3" s="316"/>
      <c r="M3" s="311">
        <f>Master_Italia!B21</f>
        <v>0</v>
      </c>
      <c r="N3" s="311">
        <f>Master_Italia!C21</f>
        <v>0</v>
      </c>
      <c r="O3" s="311">
        <f>Master_Italia!D21</f>
        <v>0</v>
      </c>
      <c r="P3" s="311">
        <f>Master_Italia!E21</f>
        <v>0</v>
      </c>
      <c r="Q3" s="311">
        <f>Master_Italia!F21</f>
        <v>0</v>
      </c>
      <c r="R3" s="311" t="str">
        <f>Master_Italia!G21</f>
        <v>Indicare i mq per i quali considerare la %</v>
      </c>
      <c r="AI3" s="344" t="str">
        <f>Reg_toscana!B23</f>
        <v>a</v>
      </c>
      <c r="AJ3" t="str">
        <f>Reg_toscana!C23</f>
        <v>Superiore a mq 160 e accessori inferiori a mq 60</v>
      </c>
      <c r="AK3" t="str">
        <f>Reg_toscana!D23</f>
        <v>No</v>
      </c>
      <c r="AL3">
        <f>Reg_toscana!E23</f>
        <v>160</v>
      </c>
      <c r="AM3">
        <f>Reg_toscana!F23</f>
        <v>999999999</v>
      </c>
      <c r="AN3">
        <f>Reg_toscana!G23</f>
        <v>0</v>
      </c>
      <c r="AO3">
        <f>Reg_toscana!H23</f>
        <v>60</v>
      </c>
      <c r="AP3" s="344" t="str">
        <f ca="1">IF($AT$1="Sì",IF($AK3="Sì","X",""),
IF(AND(AS4="x",AT4="z"),"X",IF(AND(AS3="x"),"X","")))</f>
        <v/>
      </c>
      <c r="AQ3" s="538">
        <f>Reg_toscana!I23</f>
        <v>0.08</v>
      </c>
      <c r="AR3" s="344" t="str">
        <f ca="1">IF(AND(AS4="x",AT4="z"),"X",IF(AND(AS3="x",AT3="x"),"X",""))</f>
        <v/>
      </c>
      <c r="AS3" s="344" t="str">
        <f t="shared" ref="AS3:AS13" ca="1" si="1">IF(AND($AQ$1&gt;AL3,$AQ$1&lt;=AM3),"x","")</f>
        <v/>
      </c>
      <c r="AT3" s="344" t="str">
        <f t="shared" ref="AT3:AT9" si="2">IF(AND($AQ$2&lt;=$AO3),"x",IF($AQ$2&gt;$AO3,"z",""))</f>
        <v>x</v>
      </c>
      <c r="AX3" t="str">
        <f>IF('Costo di costruzione'!$D$2=Parametri!$B$48,Master_Italia!B22,Master_Italia!B39)</f>
        <v>Classe</v>
      </c>
      <c r="AY3" t="str">
        <f>IF('Costo di costruzione'!$D$2=Parametri!$B$48,Master_Italia!C22,Master_Italia!C39)</f>
        <v>Minimo</v>
      </c>
      <c r="AZ3" t="str">
        <f>IF('Costo di costruzione'!$D$2=Parametri!$B$48,Master_Italia!D22,Master_Italia!D39)</f>
        <v>Massimo (compreso)</v>
      </c>
      <c r="BA3" t="str">
        <f>IF('Costo di costruzione'!$D$2=Parametri!$B$48,Master_Italia!E22,Master_Italia!E39)</f>
        <v>Maggiorazione</v>
      </c>
      <c r="BB3" t="str">
        <f>IF('Costo di costruzione'!$D$2=Parametri!$B$48,Master_Italia!F22,Master_Italia!F39)</f>
        <v>Nuova edificazione</v>
      </c>
      <c r="BC3" t="str">
        <f>IF('Costo di costruzione'!$D$2=Parametri!$B$48,Master_Italia!G22,Master_Italia!G39)</f>
        <v>Ristrutturazione</v>
      </c>
      <c r="BD3" t="str">
        <f>IF('Costo di costruzione'!$D$2=Parametri!$B$48,Master_Italia!H22,Master_Italia!H39)</f>
        <v>mq &gt; 450</v>
      </c>
      <c r="BE3">
        <f>IF('Costo di costruzione'!$D$2=Parametri!$B$48,Parametri!P27,Parametri!P50)</f>
        <v>0</v>
      </c>
      <c r="BG3" t="s">
        <v>358</v>
      </c>
      <c r="BK3" s="564" t="s">
        <v>357</v>
      </c>
      <c r="BN3" s="607" t="s">
        <v>375</v>
      </c>
      <c r="BO3" s="608" t="s">
        <v>376</v>
      </c>
      <c r="BP3" s="607" t="s">
        <v>373</v>
      </c>
      <c r="BQ3" s="608" t="s">
        <v>372</v>
      </c>
      <c r="BS3" t="str">
        <f>Parametri!$D$4</f>
        <v>Toscana</v>
      </c>
    </row>
    <row r="4" spans="1:74" ht="15.75" customHeight="1" x14ac:dyDescent="0.25">
      <c r="A4" s="318"/>
      <c r="B4" s="319">
        <f>'Calcolo superfici edificio'!E67</f>
        <v>0</v>
      </c>
      <c r="C4" s="320"/>
      <c r="D4" s="320">
        <f t="shared" ref="D4:I4" ca="1" si="3">IF(AND($B4&gt;C$2,$B4&lt;=D$2),$B4,0)</f>
        <v>0</v>
      </c>
      <c r="E4" s="320">
        <f t="shared" ca="1" si="3"/>
        <v>0</v>
      </c>
      <c r="F4" s="320">
        <f t="shared" ca="1" si="3"/>
        <v>0</v>
      </c>
      <c r="G4" s="320">
        <f t="shared" ca="1" si="3"/>
        <v>0</v>
      </c>
      <c r="H4" s="320">
        <f t="shared" ca="1" si="3"/>
        <v>0</v>
      </c>
      <c r="I4" s="320">
        <f t="shared" ca="1" si="3"/>
        <v>0</v>
      </c>
      <c r="J4" s="316"/>
      <c r="K4" s="312" t="str">
        <f t="shared" ref="K4:K40" si="4">IF($K$2="?","",IF(K3="","",IF((K3+1)&gt;$K$2,"",K3+1)))</f>
        <v/>
      </c>
      <c r="L4" s="316"/>
      <c r="M4" s="311" t="str">
        <f>Master_Italia!B22</f>
        <v>Classe</v>
      </c>
      <c r="N4" s="311" t="str">
        <f>Master_Italia!C22</f>
        <v>Minimo</v>
      </c>
      <c r="O4" s="311" t="str">
        <f>Master_Italia!D22</f>
        <v>Massimo (compreso)</v>
      </c>
      <c r="P4" s="311" t="str">
        <f>Master_Italia!E22</f>
        <v>Maggiorazione</v>
      </c>
      <c r="Q4" s="311" t="str">
        <f>Master_Italia!F22</f>
        <v>Nuova edificazione</v>
      </c>
      <c r="R4" s="311" t="str">
        <f>Master_Italia!G22</f>
        <v>Ristrutturazione</v>
      </c>
      <c r="T4" s="311" t="str">
        <f>'Costo di costruzione'!$D$2</f>
        <v>Comune con meno di 50.000 abitanti</v>
      </c>
      <c r="AI4" s="344" t="str">
        <f>Reg_toscana!B24</f>
        <v>b</v>
      </c>
      <c r="AJ4" t="str">
        <f>Reg_toscana!C24</f>
        <v>compreso tra mq 160 e mq 130 e accessori inferiori a mq 55</v>
      </c>
      <c r="AK4" t="str">
        <f>Reg_toscana!D24</f>
        <v>No</v>
      </c>
      <c r="AL4">
        <f>Reg_toscana!E24</f>
        <v>130</v>
      </c>
      <c r="AM4">
        <f>Reg_toscana!F24</f>
        <v>160</v>
      </c>
      <c r="AN4">
        <f>Reg_toscana!G24</f>
        <v>0</v>
      </c>
      <c r="AO4">
        <f>Reg_toscana!H24</f>
        <v>55</v>
      </c>
      <c r="AP4" s="344" t="str">
        <f t="shared" ref="AP4:AP13" ca="1" si="5">IF($AT$1="Sì",IF($AK4="Sì","X",""),
IF(AND(AS5="x",AT5="z"),"X",IF(AND(AS4="x",AT4="x"),"X","")))</f>
        <v/>
      </c>
      <c r="AQ4" s="538">
        <f>Reg_toscana!I24</f>
        <v>7.0000000000000007E-2</v>
      </c>
      <c r="AR4" s="344" t="str">
        <f t="shared" ref="AR4:AR13" ca="1" si="6">IF(AND(AS5="x",AT5="z"),"X",IF(AND(AS4="x",AT4="x"),"X",""))</f>
        <v/>
      </c>
      <c r="AS4" s="344" t="str">
        <f t="shared" ca="1" si="1"/>
        <v/>
      </c>
      <c r="AT4" s="344" t="str">
        <f t="shared" si="2"/>
        <v>x</v>
      </c>
      <c r="AX4" t="str">
        <f>IF('Costo di costruzione'!$D$2=Parametri!$B$48,Master_Italia!B23,Master_Italia!B40)</f>
        <v>I</v>
      </c>
      <c r="AY4">
        <f>IF('Costo di costruzione'!$D$2=Parametri!$B$48,Master_Italia!C23,Master_Italia!C40)</f>
        <v>0</v>
      </c>
      <c r="AZ4">
        <f>IF('Costo di costruzione'!$D$2=Parametri!$B$48,Master_Italia!D23,Master_Italia!D40)</f>
        <v>5</v>
      </c>
      <c r="BA4">
        <f>IF('Costo di costruzione'!$D$2=Parametri!$B$48,Master_Italia!E23,Master_Italia!E40)</f>
        <v>0</v>
      </c>
      <c r="BB4">
        <f>IF('Costo di costruzione'!$D$2=Parametri!$B$48,Master_Italia!F23,Master_Italia!F40)</f>
        <v>0.06</v>
      </c>
      <c r="BC4">
        <f>IF('Costo di costruzione'!$D$2=Parametri!$B$48,Master_Italia!G23,Master_Italia!G40)</f>
        <v>0.05</v>
      </c>
      <c r="BD4">
        <f>IF('Costo di costruzione'!$D$2=Parametri!$B$48,Master_Italia!H23,Master_Italia!H40)</f>
        <v>4.4999999999999998E-2</v>
      </c>
      <c r="BE4">
        <f>IF('Costo di costruzione'!$D$2=Parametri!$B$48,Master_Italia!I23,Master_Italia!I40)</f>
        <v>1</v>
      </c>
      <c r="BG4" t="s">
        <v>346</v>
      </c>
      <c r="BH4" s="342" t="str">
        <f>BI4&amp;BJ4</f>
        <v>ClasseNuova Costruzione</v>
      </c>
      <c r="BI4" t="str">
        <f>Parametri!$B$62</f>
        <v>Classe</v>
      </c>
      <c r="BJ4" t="str">
        <f>Parametri!$B$57</f>
        <v>Nuova Costruzione</v>
      </c>
      <c r="BK4" s="565">
        <f ca="1">VLOOKUP('Determinazione classe'!$M$34,Calcoli!$AX$4:$BE$32,5,FALSE)</f>
        <v>0.06</v>
      </c>
      <c r="BN4" s="609" t="str">
        <f ca="1">"S.u.a. "&amp;$BP$3&amp;BP4&amp;" "&amp;$BQ$3&amp;BQ4</f>
        <v>S.u.a. &gt;0 &lt;=0</v>
      </c>
      <c r="BO4" s="610" cm="1">
        <f t="array" aca="1" ref="BO4" ca="1">IF($BO$1="No",Master_Italia!C6,INDIRECT("Reg_"&amp;Parametri!$D$4&amp;"!C6"))</f>
        <v>0</v>
      </c>
      <c r="BP4" s="610" cm="1">
        <f t="array" aca="1" ref="BP4" ca="1">IF($BO$1="No",Master_Italia!D6,INDIRECT("Reg_"&amp;Parametri!$D$4&amp;"!D6"))</f>
        <v>0</v>
      </c>
      <c r="BQ4" s="610" cm="1">
        <f t="array" aca="1" ref="BQ4" ca="1">IF($BO$1="No",Master_Italia!E6,INDIRECT("Reg_"&amp;Parametri!$D$4&amp;"!E6"))</f>
        <v>0</v>
      </c>
      <c r="BS4" s="339" t="s">
        <v>16720</v>
      </c>
      <c r="BT4" t="str">
        <f>IF(BS3="Emilia Romagna",EMIRO_D_S!C41,'Oneri di Urbanizzazione'!E53)</f>
        <v/>
      </c>
      <c r="BV4" s="904"/>
    </row>
    <row r="5" spans="1:74" ht="15.75" customHeight="1" x14ac:dyDescent="0.25">
      <c r="A5" s="318"/>
      <c r="B5" s="319">
        <f>'Calcolo superfici edificio'!E83</f>
        <v>0</v>
      </c>
      <c r="C5" s="320"/>
      <c r="D5" s="320">
        <f t="shared" ref="D5:I5" ca="1" si="7">IF(AND($B5&gt;C$2,$B5&lt;=D$2),$B5,0)</f>
        <v>0</v>
      </c>
      <c r="E5" s="320">
        <f t="shared" ca="1" si="7"/>
        <v>0</v>
      </c>
      <c r="F5" s="320">
        <f t="shared" ca="1" si="7"/>
        <v>0</v>
      </c>
      <c r="G5" s="320">
        <f t="shared" ca="1" si="7"/>
        <v>0</v>
      </c>
      <c r="H5" s="320">
        <f t="shared" ca="1" si="7"/>
        <v>0</v>
      </c>
      <c r="I5" s="320">
        <f t="shared" ca="1" si="7"/>
        <v>0</v>
      </c>
      <c r="J5" s="316"/>
      <c r="K5" s="312" t="str">
        <f t="shared" si="4"/>
        <v/>
      </c>
      <c r="L5" s="316"/>
      <c r="M5" s="311" t="str">
        <f>Master_Italia!B23</f>
        <v>I</v>
      </c>
      <c r="N5" s="311">
        <f>Master_Italia!C23</f>
        <v>0</v>
      </c>
      <c r="O5" s="311">
        <f>Master_Italia!D23</f>
        <v>5</v>
      </c>
      <c r="P5" s="321">
        <f>Master_Italia!E23</f>
        <v>0</v>
      </c>
      <c r="Q5" s="321">
        <f>Master_Italia!F23</f>
        <v>0.06</v>
      </c>
      <c r="R5" s="321">
        <f>Master_Italia!G23</f>
        <v>0.05</v>
      </c>
      <c r="AI5" s="344" t="str">
        <f>Reg_toscana!B25</f>
        <v>c</v>
      </c>
      <c r="AJ5" t="str">
        <f>Reg_toscana!C25</f>
        <v>compreso tra mq 130 e mq 110 e accessori inferiori a mq 45</v>
      </c>
      <c r="AK5" t="str">
        <f>Reg_toscana!D25</f>
        <v>No</v>
      </c>
      <c r="AL5">
        <f>Reg_toscana!E25</f>
        <v>110</v>
      </c>
      <c r="AM5">
        <f>Reg_toscana!F25</f>
        <v>130</v>
      </c>
      <c r="AN5">
        <f>Reg_toscana!G25</f>
        <v>0</v>
      </c>
      <c r="AO5">
        <f>Reg_toscana!H25</f>
        <v>45</v>
      </c>
      <c r="AP5" s="344" t="str">
        <f t="shared" ca="1" si="5"/>
        <v/>
      </c>
      <c r="AQ5" s="538">
        <f>Reg_toscana!I25</f>
        <v>7.0000000000000007E-2</v>
      </c>
      <c r="AR5" s="344" t="str">
        <f ca="1">IF(AND(AS6="x",AT6="z"),"X",IF(AND(AS5="x",AT5="x"),"X",""))</f>
        <v/>
      </c>
      <c r="AS5" s="344" t="str">
        <f t="shared" ca="1" si="1"/>
        <v/>
      </c>
      <c r="AT5" s="344" t="str">
        <f t="shared" si="2"/>
        <v>x</v>
      </c>
      <c r="AX5" t="str">
        <f>IF('Costo di costruzione'!$D$2=Parametri!$B$48,Master_Italia!B24,Master_Italia!B41)</f>
        <v>II</v>
      </c>
      <c r="AY5">
        <f>IF('Costo di costruzione'!$D$2=Parametri!$B$48,Master_Italia!C24,Master_Italia!C41)</f>
        <v>5</v>
      </c>
      <c r="AZ5">
        <f>IF('Costo di costruzione'!$D$2=Parametri!$B$48,Master_Italia!D24,Master_Italia!D41)</f>
        <v>10</v>
      </c>
      <c r="BA5">
        <f>IF('Costo di costruzione'!$D$2=Parametri!$B$48,Master_Italia!E24,Master_Italia!E41)</f>
        <v>0.05</v>
      </c>
      <c r="BB5">
        <f>IF('Costo di costruzione'!$D$2=Parametri!$B$48,Master_Italia!F24,Master_Italia!F41)</f>
        <v>0.06</v>
      </c>
      <c r="BC5">
        <f>IF('Costo di costruzione'!$D$2=Parametri!$B$48,Master_Italia!G24,Master_Italia!G41)</f>
        <v>0.05</v>
      </c>
      <c r="BD5">
        <f>IF('Costo di costruzione'!$D$2=Parametri!$B$48,Master_Italia!H24,Master_Italia!H41)</f>
        <v>4.4999999999999998E-2</v>
      </c>
      <c r="BE5">
        <f>IF('Costo di costruzione'!$D$2=Parametri!$B$48,Master_Italia!I24,Master_Italia!I41)</f>
        <v>2</v>
      </c>
      <c r="BG5" t="s">
        <v>351</v>
      </c>
      <c r="BH5" s="342" t="str">
        <f t="shared" ref="BH5:BH16" si="8">BI5&amp;BJ5</f>
        <v>ClasseRistrutturazione</v>
      </c>
      <c r="BI5" t="str">
        <f>Parametri!$B$62</f>
        <v>Classe</v>
      </c>
      <c r="BJ5" t="str">
        <f>Parametri!$B$58</f>
        <v>Ristrutturazione</v>
      </c>
      <c r="BK5" s="565">
        <f ca="1">VLOOKUP('Determinazione classe'!$M$34,Calcoli!$AX$4:$BE$32,6,FALSE)</f>
        <v>0.05</v>
      </c>
      <c r="BN5" s="609" t="str">
        <f ca="1">"S.u.a. "&amp;$BP$3&amp;BP5&amp;" "&amp;$BQ$3&amp;BQ5</f>
        <v>S.u.a. &gt;0 &lt;=95</v>
      </c>
      <c r="BO5" s="610" t="str" cm="1">
        <f t="array" aca="1" ref="BO5" ca="1">IF($BO$1="No",Master_Italia!C7,INDIRECT("Reg_"&amp;Parametri!$D$4&amp;"!C7"))</f>
        <v>X</v>
      </c>
      <c r="BP5" s="610" cm="1">
        <f t="array" aca="1" ref="BP5" ca="1">IF($BO$1="No",Master_Italia!D7,INDIRECT("Reg_"&amp;Parametri!$D$4&amp;"!D7"))</f>
        <v>0</v>
      </c>
      <c r="BQ5" s="610" cm="1">
        <f t="array" aca="1" ref="BQ5" ca="1">IF($BO$1="No",Master_Italia!E7,INDIRECT("Reg_"&amp;Parametri!$D$4&amp;"!E7"))</f>
        <v>95</v>
      </c>
      <c r="BS5" s="339" t="s">
        <v>16721</v>
      </c>
      <c r="BT5" t="str">
        <f>IF(BS3="Emilia Romagna",EMIRO_D_S!C42,'Oneri di Urbanizzazione'!E56)</f>
        <v/>
      </c>
    </row>
    <row r="6" spans="1:74" ht="15.75" customHeight="1" x14ac:dyDescent="0.25">
      <c r="A6" s="318"/>
      <c r="B6" s="319">
        <f>'Calcolo superfici edificio'!E99</f>
        <v>0</v>
      </c>
      <c r="C6" s="320"/>
      <c r="D6" s="320">
        <f t="shared" ref="D6:I6" ca="1" si="9">IF(AND($B6&gt;C$2,$B6&lt;=D$2),$B6,0)</f>
        <v>0</v>
      </c>
      <c r="E6" s="320">
        <f t="shared" ca="1" si="9"/>
        <v>0</v>
      </c>
      <c r="F6" s="320">
        <f t="shared" ca="1" si="9"/>
        <v>0</v>
      </c>
      <c r="G6" s="320">
        <f t="shared" ca="1" si="9"/>
        <v>0</v>
      </c>
      <c r="H6" s="320">
        <f t="shared" ca="1" si="9"/>
        <v>0</v>
      </c>
      <c r="I6" s="320">
        <f t="shared" ca="1" si="9"/>
        <v>0</v>
      </c>
      <c r="J6" s="316"/>
      <c r="K6" s="312" t="str">
        <f t="shared" si="4"/>
        <v/>
      </c>
      <c r="L6" s="316"/>
      <c r="M6" s="311" t="str">
        <f>Master_Italia!B24</f>
        <v>II</v>
      </c>
      <c r="N6" s="311">
        <f>Master_Italia!C24</f>
        <v>5</v>
      </c>
      <c r="O6" s="311">
        <f>Master_Italia!D24</f>
        <v>10</v>
      </c>
      <c r="P6" s="321">
        <f>Master_Italia!E24</f>
        <v>0.05</v>
      </c>
      <c r="Q6" s="321">
        <f>Master_Italia!F24</f>
        <v>0.06</v>
      </c>
      <c r="R6" s="321">
        <f>Master_Italia!G24</f>
        <v>0.05</v>
      </c>
      <c r="T6" s="312" t="str">
        <f>IF($T$4=Parametri!$B$48,M4,IF($T$4=Parametri!$B$49,M35,""))</f>
        <v>Classe</v>
      </c>
      <c r="U6" s="312" t="str">
        <f>IF($T$4=Parametri!$B$48,N4,IF($T$4=Parametri!$B$49,N35,""))</f>
        <v>Minimo</v>
      </c>
      <c r="V6" s="312" t="str">
        <f>IF($T$4=Parametri!$B$48,O4,IF($T$4=Parametri!$B$49,O35,""))</f>
        <v>Massimo (compreso)</v>
      </c>
      <c r="W6" s="312" t="str">
        <f>IF($T$4=Parametri!$B$48,P4,IF($T$4=Parametri!$B$49,P35,""))</f>
        <v>Maggiorazione</v>
      </c>
      <c r="X6" s="312" t="str">
        <f>IF($T$4=Parametri!$B$48,Q4,IF($T$4=Parametri!$B$49,Q35,""))</f>
        <v>Nuova edificazione</v>
      </c>
      <c r="Y6" s="312" t="str">
        <f>IF($T$4=Parametri!$B$48,R4,IF($T$4=Parametri!$B$49,R35,""))</f>
        <v>Ristrutturazione</v>
      </c>
      <c r="AI6" s="344" t="str">
        <f>Reg_toscana!B26</f>
        <v>d</v>
      </c>
      <c r="AJ6" t="str">
        <f>Reg_toscana!C26</f>
        <v>compreso tra mq 110 e mq 95 e accessori inferiori a mq 45</v>
      </c>
      <c r="AK6" t="str">
        <f>Reg_toscana!D26</f>
        <v>No</v>
      </c>
      <c r="AL6">
        <f>Reg_toscana!E26</f>
        <v>95</v>
      </c>
      <c r="AM6">
        <f>Reg_toscana!F26</f>
        <v>110</v>
      </c>
      <c r="AN6">
        <f>Reg_toscana!G26</f>
        <v>0</v>
      </c>
      <c r="AO6">
        <f>Reg_toscana!H26</f>
        <v>45</v>
      </c>
      <c r="AP6" s="344" t="str">
        <f t="shared" ca="1" si="5"/>
        <v/>
      </c>
      <c r="AQ6" s="538">
        <f>Reg_toscana!I26</f>
        <v>0.06</v>
      </c>
      <c r="AR6" s="344" t="str">
        <f t="shared" ca="1" si="6"/>
        <v/>
      </c>
      <c r="AS6" s="344" t="str">
        <f t="shared" ca="1" si="1"/>
        <v/>
      </c>
      <c r="AT6" s="344" t="str">
        <f t="shared" si="2"/>
        <v>x</v>
      </c>
      <c r="AX6" t="str">
        <f>IF('Costo di costruzione'!$D$2=Parametri!$B$48,Master_Italia!B25,Master_Italia!B42)</f>
        <v>III</v>
      </c>
      <c r="AY6">
        <f>IF('Costo di costruzione'!$D$2=Parametri!$B$48,Master_Italia!C25,Master_Italia!C42)</f>
        <v>10</v>
      </c>
      <c r="AZ6">
        <f>IF('Costo di costruzione'!$D$2=Parametri!$B$48,Master_Italia!D25,Master_Italia!D42)</f>
        <v>15</v>
      </c>
      <c r="BA6">
        <f>IF('Costo di costruzione'!$D$2=Parametri!$B$48,Master_Italia!E25,Master_Italia!E42)</f>
        <v>0.1</v>
      </c>
      <c r="BB6">
        <f>IF('Costo di costruzione'!$D$2=Parametri!$B$48,Master_Italia!F25,Master_Italia!F42)</f>
        <v>0.06</v>
      </c>
      <c r="BC6">
        <f>IF('Costo di costruzione'!$D$2=Parametri!$B$48,Master_Italia!G25,Master_Italia!G42)</f>
        <v>0.05</v>
      </c>
      <c r="BD6">
        <f>IF('Costo di costruzione'!$D$2=Parametri!$B$48,Master_Italia!H25,Master_Italia!H42)</f>
        <v>4.4999999999999998E-2</v>
      </c>
      <c r="BE6">
        <f>IF('Costo di costruzione'!$D$2=Parametri!$B$48,Master_Italia!I25,Master_Italia!I42)</f>
        <v>3</v>
      </c>
      <c r="BG6" t="s">
        <v>352</v>
      </c>
      <c r="BH6" s="342" t="str">
        <f t="shared" si="8"/>
        <v/>
      </c>
      <c r="BK6" s="566">
        <f ca="1">'Costo di costruzione'!G19</f>
        <v>0</v>
      </c>
      <c r="BN6" s="609" t="str">
        <f ca="1">"S.u.a. "&amp;$BP$3&amp;BP6&amp;" "&amp;$BQ$3&amp;BQ6</f>
        <v>S.u.a. &gt;95 &lt;=110</v>
      </c>
      <c r="BO6" s="610" t="str" cm="1">
        <f t="array" aca="1" ref="BO6" ca="1">IF($BO$1="No",Master_Italia!C8,INDIRECT("Reg_"&amp;Parametri!$D$4&amp;"!C8"))</f>
        <v>X</v>
      </c>
      <c r="BP6" s="610" cm="1">
        <f t="array" aca="1" ref="BP6" ca="1">IF($BO$1="No",Master_Italia!D8,INDIRECT("Reg_"&amp;Parametri!$D$4&amp;"!D8"))</f>
        <v>95</v>
      </c>
      <c r="BQ6" s="610" cm="1">
        <f t="array" aca="1" ref="BQ6" ca="1">IF($BO$1="No",Master_Italia!E8,INDIRECT("Reg_"&amp;Parametri!$D$4&amp;"!E8"))</f>
        <v>110</v>
      </c>
      <c r="BS6" s="339" t="s">
        <v>16722</v>
      </c>
      <c r="BT6">
        <f>IF(BS3="Emilia Romagna",EMIRO_CS!C27,0)</f>
        <v>0</v>
      </c>
    </row>
    <row r="7" spans="1:74" ht="15.75" customHeight="1" x14ac:dyDescent="0.25">
      <c r="A7" s="318"/>
      <c r="B7" s="319">
        <f>'Calcolo superfici edificio'!E115</f>
        <v>0</v>
      </c>
      <c r="C7" s="320"/>
      <c r="D7" s="320">
        <f t="shared" ref="D7:I7" ca="1" si="10">IF(AND($B7&gt;C$2,$B7&lt;=D$2),$B7,0)</f>
        <v>0</v>
      </c>
      <c r="E7" s="320">
        <f t="shared" ca="1" si="10"/>
        <v>0</v>
      </c>
      <c r="F7" s="320">
        <f t="shared" ca="1" si="10"/>
        <v>0</v>
      </c>
      <c r="G7" s="320">
        <f t="shared" ca="1" si="10"/>
        <v>0</v>
      </c>
      <c r="H7" s="320">
        <f t="shared" ca="1" si="10"/>
        <v>0</v>
      </c>
      <c r="I7" s="320">
        <f t="shared" ca="1" si="10"/>
        <v>0</v>
      </c>
      <c r="J7" s="316"/>
      <c r="K7" s="312" t="str">
        <f t="shared" si="4"/>
        <v/>
      </c>
      <c r="L7" s="316"/>
      <c r="M7" s="311" t="str">
        <f>Master_Italia!B25</f>
        <v>III</v>
      </c>
      <c r="N7" s="311">
        <f>Master_Italia!C25</f>
        <v>10</v>
      </c>
      <c r="O7" s="311">
        <f>Master_Italia!D25</f>
        <v>15</v>
      </c>
      <c r="P7" s="321">
        <f>Master_Italia!E25</f>
        <v>0.1</v>
      </c>
      <c r="Q7" s="321">
        <f>Master_Italia!F25</f>
        <v>0.06</v>
      </c>
      <c r="R7" s="321">
        <f>Master_Italia!G25</f>
        <v>0.05</v>
      </c>
      <c r="T7" s="312" t="str">
        <f>IF($T$4=Parametri!$B$48,M5,IF($T$4=Parametri!$B$49,M36,""))</f>
        <v>I</v>
      </c>
      <c r="U7" s="312">
        <f>IF($T$4=Parametri!$B$48,N5,IF($T$4=Parametri!$B$49,N36,""))</f>
        <v>0</v>
      </c>
      <c r="V7" s="312">
        <f>IF($T$4=Parametri!$B$48,O5,IF($T$4=Parametri!$B$49,O36,""))</f>
        <v>5</v>
      </c>
      <c r="W7" s="322">
        <f>IF($T$4=Parametri!$B$48,P5,IF($T$4=Parametri!$B$49,P36,""))</f>
        <v>0</v>
      </c>
      <c r="X7" s="322">
        <f>IF($T$4=Parametri!$B$48,Q5,IF($T$4=Parametri!$B$49,Q36,""))</f>
        <v>0.06</v>
      </c>
      <c r="Y7" s="322">
        <f>IF($T$4=Parametri!$B$48,R5,IF($T$4=Parametri!$B$49,R36,""))</f>
        <v>0.05</v>
      </c>
      <c r="AA7" s="312">
        <f ca="1">IF(U7="","",IF(AND(($T$2)&gt;=$U7,($T$2)&lt;=$V7),1,0))</f>
        <v>1</v>
      </c>
      <c r="AB7" s="312" t="str">
        <f t="shared" ref="AB7:AG7" ca="1" si="11">IF($AA7=1,T7,"")</f>
        <v>I</v>
      </c>
      <c r="AC7" s="312">
        <f t="shared" ca="1" si="11"/>
        <v>0</v>
      </c>
      <c r="AD7" s="312">
        <f t="shared" ca="1" si="11"/>
        <v>5</v>
      </c>
      <c r="AE7" s="322">
        <f t="shared" ca="1" si="11"/>
        <v>0</v>
      </c>
      <c r="AF7" s="322">
        <f t="shared" ca="1" si="11"/>
        <v>0.06</v>
      </c>
      <c r="AG7" s="322">
        <f t="shared" ca="1" si="11"/>
        <v>0.05</v>
      </c>
      <c r="AI7" s="344" t="str">
        <f>Reg_toscana!B27</f>
        <v>e</v>
      </c>
      <c r="AJ7" t="str">
        <f>Reg_toscana!C27</f>
        <v>inferiore a mq 95 e accessori inferiori a mq 40</v>
      </c>
      <c r="AK7" t="str">
        <f>Reg_toscana!D27</f>
        <v>No</v>
      </c>
      <c r="AL7">
        <f>Reg_toscana!E27</f>
        <v>0</v>
      </c>
      <c r="AM7">
        <f>Reg_toscana!F27</f>
        <v>95</v>
      </c>
      <c r="AN7">
        <f>Reg_toscana!G27</f>
        <v>0</v>
      </c>
      <c r="AO7">
        <f>Reg_toscana!H27</f>
        <v>40</v>
      </c>
      <c r="AP7" s="344" t="str">
        <f t="shared" ca="1" si="5"/>
        <v/>
      </c>
      <c r="AQ7" s="538">
        <f>Reg_toscana!I27</f>
        <v>0.06</v>
      </c>
      <c r="AS7" s="344" t="str">
        <f t="shared" ca="1" si="1"/>
        <v/>
      </c>
      <c r="AT7" s="344" t="str">
        <f t="shared" si="2"/>
        <v>x</v>
      </c>
      <c r="AX7" t="str">
        <f>IF('Costo di costruzione'!$D$2=Parametri!$B$48,Master_Italia!B26,Master_Italia!B43)</f>
        <v>IV</v>
      </c>
      <c r="AY7">
        <f>IF('Costo di costruzione'!$D$2=Parametri!$B$48,Master_Italia!C26,Master_Italia!C43)</f>
        <v>15</v>
      </c>
      <c r="AZ7">
        <f>IF('Costo di costruzione'!$D$2=Parametri!$B$48,Master_Italia!D26,Master_Italia!D43)</f>
        <v>20</v>
      </c>
      <c r="BA7">
        <f>IF('Costo di costruzione'!$D$2=Parametri!$B$48,Master_Italia!E26,Master_Italia!E43)</f>
        <v>0.15</v>
      </c>
      <c r="BB7">
        <f>IF('Costo di costruzione'!$D$2=Parametri!$B$48,Master_Italia!F26,Master_Italia!F43)</f>
        <v>0.08</v>
      </c>
      <c r="BC7">
        <f>IF('Costo di costruzione'!$D$2=Parametri!$B$48,Master_Italia!G26,Master_Italia!G43)</f>
        <v>0.06</v>
      </c>
      <c r="BD7">
        <f>IF('Costo di costruzione'!$D$2=Parametri!$B$48,Master_Italia!H26,Master_Italia!H43)</f>
        <v>4.4999999999999998E-2</v>
      </c>
      <c r="BE7">
        <f>IF('Costo di costruzione'!$D$2=Parametri!$B$48,Master_Italia!I26,Master_Italia!I43)</f>
        <v>4</v>
      </c>
      <c r="BG7" t="s">
        <v>353</v>
      </c>
      <c r="BH7" s="342" t="str">
        <f t="shared" si="8"/>
        <v/>
      </c>
      <c r="BK7" s="566">
        <f>Master_Italia!$H$21</f>
        <v>450</v>
      </c>
      <c r="BN7" s="609" t="str">
        <f ca="1">"S.u.a. "&amp;$BP$3&amp;BP7&amp;" "&amp;$BQ$3&amp;BQ7</f>
        <v>S.u.a. &gt;110 &lt;=130</v>
      </c>
      <c r="BO7" s="610" t="str" cm="1">
        <f t="array" aca="1" ref="BO7" ca="1">IF($BO$1="No",Master_Italia!C9,INDIRECT("Reg_"&amp;Parametri!$D$4&amp;"!C9"))</f>
        <v>X</v>
      </c>
      <c r="BP7" s="610" cm="1">
        <f t="array" aca="1" ref="BP7" ca="1">IF($BO$1="No",Master_Italia!D9,INDIRECT("Reg_"&amp;Parametri!$D$4&amp;"!D9"))</f>
        <v>110</v>
      </c>
      <c r="BQ7" s="610" cm="1">
        <f t="array" aca="1" ref="BQ7" ca="1">IF($BO$1="No",Master_Italia!E9,INDIRECT("Reg_"&amp;Parametri!$D$4&amp;"!E9"))</f>
        <v>130</v>
      </c>
      <c r="BS7" s="339" t="s">
        <v>16723</v>
      </c>
    </row>
    <row r="8" spans="1:74" ht="15.75" customHeight="1" x14ac:dyDescent="0.25">
      <c r="A8" s="318"/>
      <c r="B8" s="319">
        <f>'Calcolo superfici edificio'!E131</f>
        <v>0</v>
      </c>
      <c r="C8" s="320"/>
      <c r="D8" s="320">
        <f t="shared" ref="D8:I8" ca="1" si="12">IF(AND($B8&gt;C$2,$B8&lt;=D$2),$B8,0)</f>
        <v>0</v>
      </c>
      <c r="E8" s="320">
        <f t="shared" ca="1" si="12"/>
        <v>0</v>
      </c>
      <c r="F8" s="320">
        <f t="shared" ca="1" si="12"/>
        <v>0</v>
      </c>
      <c r="G8" s="320">
        <f t="shared" ca="1" si="12"/>
        <v>0</v>
      </c>
      <c r="H8" s="320">
        <f t="shared" ca="1" si="12"/>
        <v>0</v>
      </c>
      <c r="I8" s="320">
        <f t="shared" ca="1" si="12"/>
        <v>0</v>
      </c>
      <c r="J8" s="316"/>
      <c r="K8" s="312" t="str">
        <f t="shared" si="4"/>
        <v/>
      </c>
      <c r="L8" s="316"/>
      <c r="M8" s="311" t="str">
        <f>Master_Italia!B26</f>
        <v>IV</v>
      </c>
      <c r="N8" s="311">
        <f>Master_Italia!C26</f>
        <v>15</v>
      </c>
      <c r="O8" s="311">
        <f>Master_Italia!D26</f>
        <v>20</v>
      </c>
      <c r="P8" s="321">
        <f>Master_Italia!E26</f>
        <v>0.15</v>
      </c>
      <c r="Q8" s="321">
        <f>Master_Italia!F26</f>
        <v>0.08</v>
      </c>
      <c r="R8" s="321">
        <f>Master_Italia!G26</f>
        <v>0.06</v>
      </c>
      <c r="T8" s="312" t="str">
        <f>IF($T$4=Parametri!$B$48,M6,IF($T$4=Parametri!$B$49,M37,""))</f>
        <v>II</v>
      </c>
      <c r="U8" s="312">
        <f>IF($T$4=Parametri!$B$48,N6,IF($T$4=Parametri!$B$49,N37,""))</f>
        <v>5</v>
      </c>
      <c r="V8" s="312">
        <f>IF($T$4=Parametri!$B$48,O6,IF($T$4=Parametri!$B$49,O37,""))</f>
        <v>10</v>
      </c>
      <c r="W8" s="322">
        <f>IF($T$4=Parametri!$B$48,P6,IF($T$4=Parametri!$B$49,P37,""))</f>
        <v>0.05</v>
      </c>
      <c r="X8" s="322">
        <f>IF($T$4=Parametri!$B$48,Q6,IF($T$4=Parametri!$B$49,Q37,""))</f>
        <v>0.06</v>
      </c>
      <c r="Y8" s="322">
        <f>IF($T$4=Parametri!$B$48,R6,IF($T$4=Parametri!$B$49,R37,""))</f>
        <v>0.05</v>
      </c>
      <c r="AA8" s="312">
        <f ca="1">IF(U8="","",IF(AND(($T$2)&gt;$U8,($T$2)&lt;=$V8),1,0))</f>
        <v>0</v>
      </c>
      <c r="AB8" s="312" t="str">
        <f t="shared" ref="AB8:AG8" ca="1" si="13">IF($AA8=1,T8,"")</f>
        <v/>
      </c>
      <c r="AC8" s="312" t="str">
        <f t="shared" ca="1" si="13"/>
        <v/>
      </c>
      <c r="AD8" s="312" t="str">
        <f t="shared" ca="1" si="13"/>
        <v/>
      </c>
      <c r="AE8" s="312" t="str">
        <f t="shared" ca="1" si="13"/>
        <v/>
      </c>
      <c r="AF8" s="312" t="str">
        <f t="shared" ca="1" si="13"/>
        <v/>
      </c>
      <c r="AG8" s="312" t="str">
        <f t="shared" ca="1" si="13"/>
        <v/>
      </c>
      <c r="AI8" s="344" t="str">
        <f>Reg_toscana!B28</f>
        <v>f</v>
      </c>
      <c r="AJ8" t="str">
        <f>Reg_toscana!C28</f>
        <v>Abitazioni aventi caratteristiche di lusso (D.M. 02/08/1969)</v>
      </c>
      <c r="AK8" s="339" t="s">
        <v>86</v>
      </c>
      <c r="AL8">
        <f>Reg_toscana!E28</f>
        <v>0</v>
      </c>
      <c r="AM8">
        <f>Reg_toscana!F28</f>
        <v>0</v>
      </c>
      <c r="AN8">
        <f>Reg_toscana!G28</f>
        <v>0</v>
      </c>
      <c r="AO8">
        <f>Reg_toscana!H28</f>
        <v>0</v>
      </c>
      <c r="AP8" s="344" t="str">
        <f ca="1">IF($AT$1="Sì",IF($AK8="Sì","X",""),
IF(AND(AS9="x",AT9="z"),"X",IF(AND(AS8="x",AT8="x"),"X","")))</f>
        <v/>
      </c>
      <c r="AQ8" s="538">
        <f>Reg_toscana!I28</f>
        <v>0.1</v>
      </c>
      <c r="AR8" s="344" t="str">
        <f t="shared" ca="1" si="6"/>
        <v/>
      </c>
      <c r="AS8" s="344" t="str">
        <f t="shared" ca="1" si="1"/>
        <v/>
      </c>
      <c r="AT8" s="344" t="str">
        <f t="shared" si="2"/>
        <v>x</v>
      </c>
      <c r="AX8" t="str">
        <f>IF('Costo di costruzione'!$D$2=Parametri!$B$48,Master_Italia!B27,Master_Italia!B44)</f>
        <v>V</v>
      </c>
      <c r="AY8">
        <f>IF('Costo di costruzione'!$D$2=Parametri!$B$48,Master_Italia!C27,Master_Italia!C44)</f>
        <v>20</v>
      </c>
      <c r="AZ8">
        <f>IF('Costo di costruzione'!$D$2=Parametri!$B$48,Master_Italia!D27,Master_Italia!D44)</f>
        <v>25</v>
      </c>
      <c r="BA8">
        <f>IF('Costo di costruzione'!$D$2=Parametri!$B$48,Master_Italia!E27,Master_Italia!E44)</f>
        <v>0.2</v>
      </c>
      <c r="BB8">
        <f>IF('Costo di costruzione'!$D$2=Parametri!$B$48,Master_Italia!F27,Master_Italia!F44)</f>
        <v>0.08</v>
      </c>
      <c r="BC8">
        <f>IF('Costo di costruzione'!$D$2=Parametri!$B$48,Master_Italia!G27,Master_Italia!G44)</f>
        <v>0.06</v>
      </c>
      <c r="BD8">
        <f>IF('Costo di costruzione'!$D$2=Parametri!$B$48,Master_Italia!H27,Master_Italia!H44)</f>
        <v>4.4999999999999998E-2</v>
      </c>
      <c r="BE8">
        <f>IF('Costo di costruzione'!$D$2=Parametri!$B$48,Master_Italia!I27,Master_Italia!I44)</f>
        <v>5</v>
      </c>
      <c r="BG8" t="s">
        <v>354</v>
      </c>
      <c r="BH8" s="342" t="str">
        <f t="shared" si="8"/>
        <v>MetraturaNuova Costruzione</v>
      </c>
      <c r="BI8" t="str">
        <f>Parametri!$B$64</f>
        <v>Metratura</v>
      </c>
      <c r="BJ8" t="str">
        <f>Parametri!$B$57</f>
        <v>Nuova Costruzione</v>
      </c>
      <c r="BK8" s="565">
        <f ca="1">IF(BK6&gt;BK7,VLOOKUP('Determinazione classe'!$M$34,Calcoli!AX4:$BE$30,7,FALSE),Calcoli!BK4)</f>
        <v>0.06</v>
      </c>
      <c r="BN8" s="609" t="str">
        <f ca="1">"S.u.a. "&amp;$BP$3&amp;BP8&amp;" "&amp;$BQ$3&amp;BQ8</f>
        <v>S.u.a. &gt;130 &lt;=160</v>
      </c>
      <c r="BO8" s="610" t="str" cm="1">
        <f t="array" aca="1" ref="BO8" ca="1">IF($BO$1="No",Master_Italia!C10,INDIRECT("Reg_"&amp;Parametri!$D$4&amp;"!C10"))</f>
        <v>X</v>
      </c>
      <c r="BP8" s="610" cm="1">
        <f t="array" aca="1" ref="BP8" ca="1">IF($BO$1="No",Master_Italia!D10,INDIRECT("Reg_"&amp;Parametri!$D$4&amp;"!D10"))</f>
        <v>130</v>
      </c>
      <c r="BQ8" s="610" cm="1">
        <f t="array" aca="1" ref="BQ8" ca="1">IF($BO$1="No",Master_Italia!E10,INDIRECT("Reg_"&amp;Parametri!$D$4&amp;"!E10"))</f>
        <v>160</v>
      </c>
      <c r="BS8" s="339" t="s">
        <v>16724</v>
      </c>
    </row>
    <row r="9" spans="1:74" ht="15.75" customHeight="1" x14ac:dyDescent="0.25">
      <c r="A9" s="318"/>
      <c r="B9" s="319">
        <f>'Calcolo superfici edificio'!E147</f>
        <v>0</v>
      </c>
      <c r="C9" s="320"/>
      <c r="D9" s="320">
        <f t="shared" ref="D9:I9" ca="1" si="14">IF(AND($B9&gt;C$2,$B9&lt;=D$2),$B9,0)</f>
        <v>0</v>
      </c>
      <c r="E9" s="320">
        <f t="shared" ca="1" si="14"/>
        <v>0</v>
      </c>
      <c r="F9" s="320">
        <f t="shared" ca="1" si="14"/>
        <v>0</v>
      </c>
      <c r="G9" s="320">
        <f t="shared" ca="1" si="14"/>
        <v>0</v>
      </c>
      <c r="H9" s="320">
        <f t="shared" ca="1" si="14"/>
        <v>0</v>
      </c>
      <c r="I9" s="320">
        <f t="shared" ca="1" si="14"/>
        <v>0</v>
      </c>
      <c r="J9" s="316"/>
      <c r="K9" s="312" t="str">
        <f t="shared" si="4"/>
        <v/>
      </c>
      <c r="L9" s="316"/>
      <c r="M9" s="311" t="str">
        <f>Master_Italia!B27</f>
        <v>V</v>
      </c>
      <c r="N9" s="311">
        <f>Master_Italia!C27</f>
        <v>20</v>
      </c>
      <c r="O9" s="311">
        <f>Master_Italia!D27</f>
        <v>25</v>
      </c>
      <c r="P9" s="321">
        <f>Master_Italia!E27</f>
        <v>0.2</v>
      </c>
      <c r="Q9" s="321">
        <f>Master_Italia!F27</f>
        <v>0.08</v>
      </c>
      <c r="R9" s="321">
        <f>Master_Italia!G27</f>
        <v>0.06</v>
      </c>
      <c r="T9" s="312" t="str">
        <f>IF($T$4=Parametri!$B$48,M7,IF($T$4=Parametri!$B$49,M38,""))</f>
        <v>III</v>
      </c>
      <c r="U9" s="312">
        <f>IF($T$4=Parametri!$B$48,N7,IF($T$4=Parametri!$B$49,N38,""))</f>
        <v>10</v>
      </c>
      <c r="V9" s="312">
        <f>IF($T$4=Parametri!$B$48,O7,IF($T$4=Parametri!$B$49,O38,""))</f>
        <v>15</v>
      </c>
      <c r="W9" s="322">
        <f>IF($T$4=Parametri!$B$48,P7,IF($T$4=Parametri!$B$49,P38,""))</f>
        <v>0.1</v>
      </c>
      <c r="X9" s="322">
        <f>IF($T$4=Parametri!$B$48,Q7,IF($T$4=Parametri!$B$49,Q38,""))</f>
        <v>0.06</v>
      </c>
      <c r="Y9" s="322">
        <f>IF($T$4=Parametri!$B$48,R7,IF($T$4=Parametri!$B$49,R38,""))</f>
        <v>0.05</v>
      </c>
      <c r="AA9" s="312">
        <f t="shared" ref="AA9:AA32" ca="1" si="15">IF(U9="","",IF(AND(($T$2)&gt;$U9,($T$2)&lt;=$V9),1,0))</f>
        <v>0</v>
      </c>
      <c r="AB9" s="312" t="str">
        <f t="shared" ref="AB9:AG9" ca="1" si="16">IF($AA9=1,T9,"")</f>
        <v/>
      </c>
      <c r="AC9" s="312" t="str">
        <f t="shared" ca="1" si="16"/>
        <v/>
      </c>
      <c r="AD9" s="312" t="str">
        <f t="shared" ca="1" si="16"/>
        <v/>
      </c>
      <c r="AE9" s="312" t="str">
        <f t="shared" ca="1" si="16"/>
        <v/>
      </c>
      <c r="AF9" s="312" t="str">
        <f t="shared" ca="1" si="16"/>
        <v/>
      </c>
      <c r="AG9" s="312" t="str">
        <f t="shared" ca="1" si="16"/>
        <v/>
      </c>
      <c r="AI9" s="344">
        <f>Reg_toscana!B29</f>
        <v>0</v>
      </c>
      <c r="AJ9">
        <f>Reg_toscana!C29</f>
        <v>0</v>
      </c>
      <c r="AK9">
        <f>Reg_toscana!D29</f>
        <v>0</v>
      </c>
      <c r="AL9">
        <f>Reg_toscana!E29</f>
        <v>0</v>
      </c>
      <c r="AM9">
        <f>Reg_toscana!F29</f>
        <v>0</v>
      </c>
      <c r="AN9">
        <f>Reg_toscana!G29</f>
        <v>0</v>
      </c>
      <c r="AO9">
        <f>Reg_toscana!H29</f>
        <v>0</v>
      </c>
      <c r="AP9" s="344" t="str">
        <f t="shared" ca="1" si="5"/>
        <v/>
      </c>
      <c r="AQ9" s="538">
        <f>Reg_toscana!I29</f>
        <v>0</v>
      </c>
      <c r="AR9" s="344" t="str">
        <f t="shared" ca="1" si="6"/>
        <v/>
      </c>
      <c r="AS9" s="344" t="str">
        <f t="shared" ca="1" si="1"/>
        <v/>
      </c>
      <c r="AT9" s="344" t="str">
        <f t="shared" si="2"/>
        <v>x</v>
      </c>
      <c r="AX9" t="str">
        <f>IF('Costo di costruzione'!$D$2=Parametri!$B$48,Master_Italia!B28,Master_Italia!B45)</f>
        <v>VI</v>
      </c>
      <c r="AY9">
        <f>IF('Costo di costruzione'!$D$2=Parametri!$B$48,Master_Italia!C28,Master_Italia!C45)</f>
        <v>25</v>
      </c>
      <c r="AZ9">
        <f>IF('Costo di costruzione'!$D$2=Parametri!$B$48,Master_Italia!D28,Master_Italia!D45)</f>
        <v>30</v>
      </c>
      <c r="BA9">
        <f>IF('Costo di costruzione'!$D$2=Parametri!$B$48,Master_Italia!E28,Master_Italia!E45)</f>
        <v>0.25</v>
      </c>
      <c r="BB9">
        <f>IF('Costo di costruzione'!$D$2=Parametri!$B$48,Master_Italia!F28,Master_Italia!F45)</f>
        <v>0.08</v>
      </c>
      <c r="BC9">
        <f>IF('Costo di costruzione'!$D$2=Parametri!$B$48,Master_Italia!G28,Master_Italia!G45)</f>
        <v>0.06</v>
      </c>
      <c r="BD9">
        <f>IF('Costo di costruzione'!$D$2=Parametri!$B$48,Master_Italia!H28,Master_Italia!H45)</f>
        <v>4.4999999999999998E-2</v>
      </c>
      <c r="BE9">
        <f>IF('Costo di costruzione'!$D$2=Parametri!$B$48,Master_Italia!I28,Master_Italia!I45)</f>
        <v>6</v>
      </c>
      <c r="BG9" t="s">
        <v>355</v>
      </c>
      <c r="BH9" s="342" t="str">
        <f t="shared" si="8"/>
        <v>MetraturaRistrutturazione</v>
      </c>
      <c r="BI9" t="str">
        <f>Parametri!$B$64</f>
        <v>Metratura</v>
      </c>
      <c r="BJ9" t="str">
        <f>Parametri!$B$58</f>
        <v>Ristrutturazione</v>
      </c>
      <c r="BK9" s="565">
        <f ca="1">IF(BK6&gt;BK7,VLOOKUP('Determinazione classe'!$M$34,Calcoli!AX5:$BE$30,7,FALSE),Calcoli!BK5)</f>
        <v>0.05</v>
      </c>
      <c r="BN9" s="609" t="str">
        <f ca="1">"S.u.a. "&amp;$BP$3&amp;BP9</f>
        <v>S.u.a. &gt;160</v>
      </c>
      <c r="BO9" s="610" t="str" cm="1">
        <f t="array" aca="1" ref="BO9" ca="1">IF($BO$1="No",Master_Italia!C11,INDIRECT("Reg_"&amp;Parametri!$D$4&amp;"!C11"))</f>
        <v>X</v>
      </c>
      <c r="BP9" s="610" cm="1">
        <f t="array" aca="1" ref="BP9" ca="1">IF($BO$1="No",Master_Italia!D11,INDIRECT("Reg_"&amp;Parametri!$D$4&amp;"!D11"))</f>
        <v>160</v>
      </c>
      <c r="BQ9" s="610" cm="1">
        <f t="array" aca="1" ref="BQ9" ca="1">IF($BO$1="No",Master_Italia!E11,INDIRECT("Reg_"&amp;Parametri!$D$4&amp;"!E11"))</f>
        <v>999999999</v>
      </c>
      <c r="BS9" s="339" t="s">
        <v>16725</v>
      </c>
    </row>
    <row r="10" spans="1:74" ht="15.75" customHeight="1" x14ac:dyDescent="0.25">
      <c r="A10" s="318"/>
      <c r="B10" s="319">
        <f>'Calcolo superfici edificio'!E163</f>
        <v>0</v>
      </c>
      <c r="C10" s="320"/>
      <c r="D10" s="320">
        <f t="shared" ref="D10:I10" ca="1" si="17">IF(AND($B10&gt;C$2,$B10&lt;=D$2),$B10,0)</f>
        <v>0</v>
      </c>
      <c r="E10" s="320">
        <f t="shared" ca="1" si="17"/>
        <v>0</v>
      </c>
      <c r="F10" s="320">
        <f t="shared" ca="1" si="17"/>
        <v>0</v>
      </c>
      <c r="G10" s="320">
        <f t="shared" ca="1" si="17"/>
        <v>0</v>
      </c>
      <c r="H10" s="320">
        <f t="shared" ca="1" si="17"/>
        <v>0</v>
      </c>
      <c r="I10" s="320">
        <f t="shared" ca="1" si="17"/>
        <v>0</v>
      </c>
      <c r="J10" s="316"/>
      <c r="K10" s="312" t="str">
        <f t="shared" si="4"/>
        <v/>
      </c>
      <c r="L10" s="316"/>
      <c r="M10" s="311" t="str">
        <f>Master_Italia!B28</f>
        <v>VI</v>
      </c>
      <c r="N10" s="311">
        <f>Master_Italia!C28</f>
        <v>25</v>
      </c>
      <c r="O10" s="311">
        <f>Master_Italia!D28</f>
        <v>30</v>
      </c>
      <c r="P10" s="321">
        <f>Master_Italia!E28</f>
        <v>0.25</v>
      </c>
      <c r="Q10" s="321">
        <f>Master_Italia!F28</f>
        <v>0.08</v>
      </c>
      <c r="R10" s="321">
        <f>Master_Italia!G28</f>
        <v>0.06</v>
      </c>
      <c r="T10" s="312" t="str">
        <f>IF($T$4=Parametri!$B$48,M8,IF($T$4=Parametri!$B$49,M39,""))</f>
        <v>IV</v>
      </c>
      <c r="U10" s="312">
        <f>IF($T$4=Parametri!$B$48,N8,IF($T$4=Parametri!$B$49,N39,""))</f>
        <v>15</v>
      </c>
      <c r="V10" s="312">
        <f>IF($T$4=Parametri!$B$48,O8,IF($T$4=Parametri!$B$49,O39,""))</f>
        <v>20</v>
      </c>
      <c r="W10" s="322">
        <f>IF($T$4=Parametri!$B$48,P8,IF($T$4=Parametri!$B$49,P39,""))</f>
        <v>0.15</v>
      </c>
      <c r="X10" s="322">
        <f>IF($T$4=Parametri!$B$48,Q8,IF($T$4=Parametri!$B$49,Q39,""))</f>
        <v>0.08</v>
      </c>
      <c r="Y10" s="322">
        <f>IF($T$4=Parametri!$B$48,R8,IF($T$4=Parametri!$B$49,R39,""))</f>
        <v>0.06</v>
      </c>
      <c r="AA10" s="312">
        <f t="shared" ca="1" si="15"/>
        <v>0</v>
      </c>
      <c r="AB10" s="312" t="str">
        <f t="shared" ref="AB10:AG10" ca="1" si="18">IF($AA10=1,T10,"")</f>
        <v/>
      </c>
      <c r="AC10" s="312" t="str">
        <f t="shared" ca="1" si="18"/>
        <v/>
      </c>
      <c r="AD10" s="312" t="str">
        <f t="shared" ca="1" si="18"/>
        <v/>
      </c>
      <c r="AE10" s="312" t="str">
        <f t="shared" ca="1" si="18"/>
        <v/>
      </c>
      <c r="AF10" s="312" t="str">
        <f t="shared" ca="1" si="18"/>
        <v/>
      </c>
      <c r="AG10" s="312" t="str">
        <f t="shared" ca="1" si="18"/>
        <v/>
      </c>
      <c r="AI10" s="344">
        <f>Reg_toscana!B30</f>
        <v>0</v>
      </c>
      <c r="AJ10">
        <f>Reg_toscana!C30</f>
        <v>0</v>
      </c>
      <c r="AK10">
        <f>Reg_toscana!D30</f>
        <v>0</v>
      </c>
      <c r="AL10">
        <f>Reg_toscana!E30</f>
        <v>0</v>
      </c>
      <c r="AM10">
        <f>Reg_toscana!F30</f>
        <v>0</v>
      </c>
      <c r="AN10">
        <f>Reg_toscana!G30</f>
        <v>0</v>
      </c>
      <c r="AO10">
        <f>Reg_toscana!H30</f>
        <v>0</v>
      </c>
      <c r="AP10" s="344" t="str">
        <f t="shared" ca="1" si="5"/>
        <v/>
      </c>
      <c r="AQ10" s="538">
        <f>Reg_toscana!I30</f>
        <v>0</v>
      </c>
      <c r="AR10" s="344" t="str">
        <f t="shared" ca="1" si="6"/>
        <v/>
      </c>
      <c r="AS10" s="344" t="str">
        <f t="shared" ca="1" si="1"/>
        <v/>
      </c>
      <c r="AT10" s="344" t="str">
        <f>IF(AND($AQ$2&lt;$AO10),"x",IF($AQ$2&gt;$AO10,"z",""))</f>
        <v/>
      </c>
      <c r="AX10" t="str">
        <f>IF('Costo di costruzione'!$D$2=Parametri!$B$48,Master_Italia!B29,Master_Italia!B46)</f>
        <v>VII</v>
      </c>
      <c r="AY10">
        <f>IF('Costo di costruzione'!$D$2=Parametri!$B$48,Master_Italia!C29,Master_Italia!C46)</f>
        <v>30</v>
      </c>
      <c r="AZ10">
        <f>IF('Costo di costruzione'!$D$2=Parametri!$B$48,Master_Italia!D29,Master_Italia!D46)</f>
        <v>35</v>
      </c>
      <c r="BA10">
        <f>IF('Costo di costruzione'!$D$2=Parametri!$B$48,Master_Italia!E29,Master_Italia!E46)</f>
        <v>0.3</v>
      </c>
      <c r="BB10">
        <f>IF('Costo di costruzione'!$D$2=Parametri!$B$48,Master_Italia!F29,Master_Italia!F46)</f>
        <v>0.08</v>
      </c>
      <c r="BC10">
        <f>IF('Costo di costruzione'!$D$2=Parametri!$B$48,Master_Italia!G29,Master_Italia!G46)</f>
        <v>0.06</v>
      </c>
      <c r="BD10">
        <f>IF('Costo di costruzione'!$D$2=Parametri!$B$48,Master_Italia!H29,Master_Italia!H46)</f>
        <v>4.4999999999999998E-2</v>
      </c>
      <c r="BE10">
        <f>IF('Costo di costruzione'!$D$2=Parametri!$B$48,Master_Italia!I29,Master_Italia!I46)</f>
        <v>7</v>
      </c>
      <c r="BG10" t="s">
        <v>356</v>
      </c>
      <c r="BH10" s="342" t="str">
        <f t="shared" si="8"/>
        <v>CoefficienteNuova Costruzione</v>
      </c>
      <c r="BI10" t="str">
        <f>Parametri!$B$65</f>
        <v>Coefficiente</v>
      </c>
      <c r="BJ10" t="str">
        <f>Parametri!$B$57</f>
        <v>Nuova Costruzione</v>
      </c>
      <c r="BK10" s="565">
        <f>IFERROR(VLOOKUP(CONCATENATE('Determinazione classe'!D55,'Determinazione classe'!D56,'Determinazione classe'!D57,'Determinazione classe'!D58,'Determinazione classe'!D59,'Determinazione classe'!D60,'Determinazione classe'!D61),CC_Parametri!$A:$M,11,FALSE),0)</f>
        <v>0</v>
      </c>
      <c r="BN10" s="609" t="s">
        <v>74</v>
      </c>
      <c r="BO10" s="610" t="str" cm="1">
        <f t="array" aca="1" ref="BO10" ca="1">IF($BO$1="No",Master_Italia!C12,INDIRECT("Reg_"&amp;Parametri!$D$4&amp;"!C12"))</f>
        <v>X</v>
      </c>
      <c r="BP10" s="610" cm="1">
        <f t="array" aca="1" ref="BP10" ca="1">IF($BO$1="No",Master_Italia!D12,INDIRECT("Reg_"&amp;Parametri!$D$4&amp;"!D12"))</f>
        <v>0</v>
      </c>
      <c r="BQ10" s="610" cm="1">
        <f t="array" aca="1" ref="BQ10" ca="1">IF($BO$1="No",Master_Italia!E12,INDIRECT("Reg_"&amp;Parametri!$D$4&amp;"!E12"))</f>
        <v>0</v>
      </c>
      <c r="BS10" s="339" t="s">
        <v>16726</v>
      </c>
    </row>
    <row r="11" spans="1:74" ht="15.75" customHeight="1" x14ac:dyDescent="0.25">
      <c r="A11" s="318"/>
      <c r="B11" s="319">
        <f>'Calcolo superfici edificio'!E179</f>
        <v>0</v>
      </c>
      <c r="C11" s="320"/>
      <c r="D11" s="320">
        <f t="shared" ref="D11:I11" ca="1" si="19">IF(AND($B11&gt;C$2,$B11&lt;=D$2),$B11,0)</f>
        <v>0</v>
      </c>
      <c r="E11" s="320">
        <f t="shared" ca="1" si="19"/>
        <v>0</v>
      </c>
      <c r="F11" s="320">
        <f t="shared" ca="1" si="19"/>
        <v>0</v>
      </c>
      <c r="G11" s="320">
        <f t="shared" ca="1" si="19"/>
        <v>0</v>
      </c>
      <c r="H11" s="320">
        <f t="shared" ca="1" si="19"/>
        <v>0</v>
      </c>
      <c r="I11" s="320">
        <f t="shared" ca="1" si="19"/>
        <v>0</v>
      </c>
      <c r="J11" s="316"/>
      <c r="K11" s="312" t="str">
        <f t="shared" si="4"/>
        <v/>
      </c>
      <c r="L11" s="316"/>
      <c r="M11" s="311" t="str">
        <f>Master_Italia!B29</f>
        <v>VII</v>
      </c>
      <c r="N11" s="311">
        <f>Master_Italia!C29</f>
        <v>30</v>
      </c>
      <c r="O11" s="311">
        <f>Master_Italia!D29</f>
        <v>35</v>
      </c>
      <c r="P11" s="321">
        <f>Master_Italia!E29</f>
        <v>0.3</v>
      </c>
      <c r="Q11" s="321">
        <f>Master_Italia!F29</f>
        <v>0.08</v>
      </c>
      <c r="R11" s="321">
        <f>Master_Italia!G29</f>
        <v>0.06</v>
      </c>
      <c r="T11" s="312" t="str">
        <f>IF($T$4=Parametri!$B$48,M9,IF($T$4=Parametri!$B$49,M40,""))</f>
        <v>V</v>
      </c>
      <c r="U11" s="312">
        <f>IF($T$4=Parametri!$B$48,N9,IF($T$4=Parametri!$B$49,N40,""))</f>
        <v>20</v>
      </c>
      <c r="V11" s="312">
        <f>IF($T$4=Parametri!$B$48,O9,IF($T$4=Parametri!$B$49,O40,""))</f>
        <v>25</v>
      </c>
      <c r="W11" s="322">
        <f>IF($T$4=Parametri!$B$48,P9,IF($T$4=Parametri!$B$49,P40,""))</f>
        <v>0.2</v>
      </c>
      <c r="X11" s="322">
        <f>IF($T$4=Parametri!$B$48,Q9,IF($T$4=Parametri!$B$49,Q40,""))</f>
        <v>0.08</v>
      </c>
      <c r="Y11" s="322">
        <f>IF($T$4=Parametri!$B$48,R9,IF($T$4=Parametri!$B$49,R40,""))</f>
        <v>0.06</v>
      </c>
      <c r="AA11" s="312">
        <f t="shared" ca="1" si="15"/>
        <v>0</v>
      </c>
      <c r="AB11" s="312" t="str">
        <f t="shared" ref="AB11:AG11" ca="1" si="20">IF($AA11=1,T11,"")</f>
        <v/>
      </c>
      <c r="AC11" s="312" t="str">
        <f t="shared" ca="1" si="20"/>
        <v/>
      </c>
      <c r="AD11" s="312" t="str">
        <f t="shared" ca="1" si="20"/>
        <v/>
      </c>
      <c r="AE11" s="312" t="str">
        <f t="shared" ca="1" si="20"/>
        <v/>
      </c>
      <c r="AF11" s="312" t="str">
        <f t="shared" ca="1" si="20"/>
        <v/>
      </c>
      <c r="AG11" s="312" t="str">
        <f t="shared" ca="1" si="20"/>
        <v/>
      </c>
      <c r="AI11" s="344">
        <f>Parametri!H77</f>
        <v>0</v>
      </c>
      <c r="AJ11">
        <f>Reg_toscana!C31</f>
        <v>0</v>
      </c>
      <c r="AK11">
        <f>Reg_toscana!D31</f>
        <v>0</v>
      </c>
      <c r="AL11">
        <f>Reg_toscana!E31</f>
        <v>0</v>
      </c>
      <c r="AM11">
        <f>Reg_toscana!F31</f>
        <v>0</v>
      </c>
      <c r="AN11">
        <f>Parametri!M77</f>
        <v>0</v>
      </c>
      <c r="AO11">
        <f>Parametri!N77</f>
        <v>0</v>
      </c>
      <c r="AP11" s="344" t="str">
        <f t="shared" ca="1" si="5"/>
        <v/>
      </c>
      <c r="AQ11" s="538">
        <f>Parametri!O77</f>
        <v>0</v>
      </c>
      <c r="AR11" s="344" t="str">
        <f t="shared" ca="1" si="6"/>
        <v/>
      </c>
      <c r="AS11" s="344" t="str">
        <f t="shared" ca="1" si="1"/>
        <v/>
      </c>
      <c r="AT11" s="344" t="str">
        <f>IF(AND($AQ$2&lt;$AO11),"x",IF($AQ$2&gt;$AO11,"z",""))</f>
        <v/>
      </c>
      <c r="AX11" t="str">
        <f>IF('Costo di costruzione'!$D$2=Parametri!$B$48,Master_Italia!B30,Master_Italia!B47)</f>
        <v>VIII</v>
      </c>
      <c r="AY11">
        <f>IF('Costo di costruzione'!$D$2=Parametri!$B$48,Master_Italia!C30,Master_Italia!C47)</f>
        <v>35</v>
      </c>
      <c r="AZ11">
        <f>IF('Costo di costruzione'!$D$2=Parametri!$B$48,Master_Italia!D30,Master_Italia!D47)</f>
        <v>40</v>
      </c>
      <c r="BA11">
        <f>IF('Costo di costruzione'!$D$2=Parametri!$B$48,Master_Italia!E30,Master_Italia!E47)</f>
        <v>0.35</v>
      </c>
      <c r="BB11">
        <f>IF('Costo di costruzione'!$D$2=Parametri!$B$48,Master_Italia!F30,Master_Italia!F47)</f>
        <v>0.08</v>
      </c>
      <c r="BC11">
        <f>IF('Costo di costruzione'!$D$2=Parametri!$B$48,Master_Italia!G30,Master_Italia!G47)</f>
        <v>0.06</v>
      </c>
      <c r="BD11">
        <f>IF('Costo di costruzione'!$D$2=Parametri!$B$48,Master_Italia!H30,Master_Italia!H47)</f>
        <v>4.4999999999999998E-2</v>
      </c>
      <c r="BE11">
        <f>IF('Costo di costruzione'!$D$2=Parametri!$B$48,Master_Italia!I30,Master_Italia!I47)</f>
        <v>8</v>
      </c>
      <c r="BG11" t="s">
        <v>356</v>
      </c>
      <c r="BH11" s="342" t="str">
        <f t="shared" si="8"/>
        <v>CoefficienteRistrutturazione</v>
      </c>
      <c r="BI11" t="str">
        <f>Parametri!$B$65</f>
        <v>Coefficiente</v>
      </c>
      <c r="BJ11" t="str">
        <f>Parametri!$B$58</f>
        <v>Ristrutturazione</v>
      </c>
      <c r="BK11" s="565">
        <f>IFERROR(VLOOKUP(CONCATENATE('Determinazione classe'!D55,'Determinazione classe'!D56,'Determinazione classe'!D57,'Determinazione classe'!D58,'Determinazione classe'!D59,'Determinazione classe'!D60,'Determinazione classe'!D61),CC_Parametri!$A:$M,11,FALSE),0)</f>
        <v>0</v>
      </c>
      <c r="BN11" s="609" t="s">
        <v>75</v>
      </c>
      <c r="BO11" s="610" t="str" cm="1">
        <f t="array" aca="1" ref="BO11" ca="1">IF($BO$1="No",Master_Italia!C13,INDIRECT("Reg_"&amp;Parametri!$D$4&amp;"!C13"))</f>
        <v>X</v>
      </c>
      <c r="BP11" s="610" cm="1">
        <f t="array" aca="1" ref="BP11" ca="1">IF($BO$1="No",Master_Italia!D13,INDIRECT("Reg_"&amp;Parametri!$D$4&amp;"!D13"))</f>
        <v>0</v>
      </c>
      <c r="BQ11" s="610" cm="1">
        <f t="array" aca="1" ref="BQ11" ca="1">IF($BO$1="No",Master_Italia!E13,INDIRECT("Reg_"&amp;Parametri!$D$4&amp;"!E13"))</f>
        <v>0</v>
      </c>
      <c r="BS11" s="339" t="s">
        <v>16727</v>
      </c>
    </row>
    <row r="12" spans="1:74" ht="15.75" customHeight="1" x14ac:dyDescent="0.25">
      <c r="A12" s="318"/>
      <c r="B12" s="319">
        <f>'Calcolo superfici edificio'!E195</f>
        <v>0</v>
      </c>
      <c r="C12" s="320"/>
      <c r="D12" s="320">
        <f t="shared" ref="D12:I12" ca="1" si="21">IF(AND($B12&gt;C$2,$B12&lt;=D$2),$B12,0)</f>
        <v>0</v>
      </c>
      <c r="E12" s="320">
        <f t="shared" ca="1" si="21"/>
        <v>0</v>
      </c>
      <c r="F12" s="320">
        <f t="shared" ca="1" si="21"/>
        <v>0</v>
      </c>
      <c r="G12" s="320">
        <f t="shared" ca="1" si="21"/>
        <v>0</v>
      </c>
      <c r="H12" s="320">
        <f t="shared" ca="1" si="21"/>
        <v>0</v>
      </c>
      <c r="I12" s="320">
        <f t="shared" ca="1" si="21"/>
        <v>0</v>
      </c>
      <c r="J12" s="316"/>
      <c r="K12" s="312" t="str">
        <f t="shared" si="4"/>
        <v/>
      </c>
      <c r="L12" s="316"/>
      <c r="M12" s="311" t="str">
        <f>Master_Italia!B30</f>
        <v>VIII</v>
      </c>
      <c r="N12" s="311">
        <f>Master_Italia!C30</f>
        <v>35</v>
      </c>
      <c r="O12" s="311">
        <f>Master_Italia!D30</f>
        <v>40</v>
      </c>
      <c r="P12" s="321">
        <f>Master_Italia!E30</f>
        <v>0.35</v>
      </c>
      <c r="Q12" s="321">
        <f>Master_Italia!F30</f>
        <v>0.08</v>
      </c>
      <c r="R12" s="321">
        <f>Master_Italia!G30</f>
        <v>0.06</v>
      </c>
      <c r="T12" s="312" t="str">
        <f>IF($T$4=Parametri!$B$48,M10,IF($T$4=Parametri!$B$49,M41,""))</f>
        <v>VI</v>
      </c>
      <c r="U12" s="312">
        <f>IF($T$4=Parametri!$B$48,N10,IF($T$4=Parametri!$B$49,N41,""))</f>
        <v>25</v>
      </c>
      <c r="V12" s="312">
        <f>IF($T$4=Parametri!$B$48,O10,IF($T$4=Parametri!$B$49,O41,""))</f>
        <v>30</v>
      </c>
      <c r="W12" s="322">
        <f>IF($T$4=Parametri!$B$48,P10,IF($T$4=Parametri!$B$49,P41,""))</f>
        <v>0.25</v>
      </c>
      <c r="X12" s="322">
        <f>IF($T$4=Parametri!$B$48,Q10,IF($T$4=Parametri!$B$49,Q41,""))</f>
        <v>0.08</v>
      </c>
      <c r="Y12" s="322">
        <f>IF($T$4=Parametri!$B$48,R10,IF($T$4=Parametri!$B$49,R41,""))</f>
        <v>0.06</v>
      </c>
      <c r="AA12" s="312">
        <f t="shared" ca="1" si="15"/>
        <v>0</v>
      </c>
      <c r="AB12" s="312" t="str">
        <f t="shared" ref="AB12:AG12" ca="1" si="22">IF($AA12=1,T12,"")</f>
        <v/>
      </c>
      <c r="AC12" s="312" t="str">
        <f t="shared" ca="1" si="22"/>
        <v/>
      </c>
      <c r="AD12" s="312" t="str">
        <f t="shared" ca="1" si="22"/>
        <v/>
      </c>
      <c r="AE12" s="312" t="str">
        <f t="shared" ca="1" si="22"/>
        <v/>
      </c>
      <c r="AF12" s="312" t="str">
        <f t="shared" ca="1" si="22"/>
        <v/>
      </c>
      <c r="AG12" s="312" t="str">
        <f t="shared" ca="1" si="22"/>
        <v/>
      </c>
      <c r="AI12" s="344">
        <f>Parametri!H78</f>
        <v>0</v>
      </c>
      <c r="AJ12">
        <f>Reg_toscana!C32</f>
        <v>0</v>
      </c>
      <c r="AK12">
        <f>Reg_toscana!D32</f>
        <v>0</v>
      </c>
      <c r="AL12">
        <f>Reg_toscana!E32</f>
        <v>0</v>
      </c>
      <c r="AM12">
        <f>Reg_toscana!F32</f>
        <v>0</v>
      </c>
      <c r="AN12">
        <f>Parametri!M78</f>
        <v>0</v>
      </c>
      <c r="AO12">
        <f>Parametri!N78</f>
        <v>0</v>
      </c>
      <c r="AP12" s="344" t="str">
        <f t="shared" ca="1" si="5"/>
        <v/>
      </c>
      <c r="AQ12" s="538">
        <f>Parametri!O78</f>
        <v>0</v>
      </c>
      <c r="AR12" s="344" t="str">
        <f t="shared" ca="1" si="6"/>
        <v/>
      </c>
      <c r="AS12" s="344" t="str">
        <f t="shared" ca="1" si="1"/>
        <v/>
      </c>
      <c r="AT12" s="344" t="str">
        <f>IF(AND($AQ$2&lt;$AO12),"x",IF($AQ$2&gt;$AO12,"z",""))</f>
        <v/>
      </c>
      <c r="AX12" t="str">
        <f>IF('Costo di costruzione'!$D$2=Parametri!$B$48,Master_Italia!B31,Master_Italia!B48)</f>
        <v>IX</v>
      </c>
      <c r="AY12">
        <f>IF('Costo di costruzione'!$D$2=Parametri!$B$48,Master_Italia!C31,Master_Italia!C48)</f>
        <v>40</v>
      </c>
      <c r="AZ12">
        <f>IF('Costo di costruzione'!$D$2=Parametri!$B$48,Master_Italia!D31,Master_Italia!D48)</f>
        <v>45</v>
      </c>
      <c r="BA12">
        <f>IF('Costo di costruzione'!$D$2=Parametri!$B$48,Master_Italia!E31,Master_Italia!E48)</f>
        <v>0.4</v>
      </c>
      <c r="BB12">
        <f>IF('Costo di costruzione'!$D$2=Parametri!$B$48,Master_Italia!F31,Master_Italia!F48)</f>
        <v>0.18</v>
      </c>
      <c r="BC12">
        <f>IF('Costo di costruzione'!$D$2=Parametri!$B$48,Master_Italia!G31,Master_Italia!G48)</f>
        <v>0.1</v>
      </c>
      <c r="BD12">
        <f>IF('Costo di costruzione'!$D$2=Parametri!$B$48,Master_Italia!H31,Master_Italia!H48)</f>
        <v>4.4999999999999998E-2</v>
      </c>
      <c r="BE12">
        <f>IF('Costo di costruzione'!$D$2=Parametri!$B$48,Master_Italia!I31,Master_Italia!I48)</f>
        <v>9</v>
      </c>
      <c r="BG12" t="s">
        <v>360</v>
      </c>
      <c r="BH12" s="342" t="str">
        <f t="shared" si="8"/>
        <v>SU e SNRNuova Costruzione</v>
      </c>
      <c r="BI12" t="str">
        <f>Parametri!$B$63</f>
        <v>SU e SNR</v>
      </c>
      <c r="BJ12" t="str">
        <f>Parametri!$B$57</f>
        <v>Nuova Costruzione</v>
      </c>
      <c r="BK12" s="565">
        <f ca="1">IFERROR(VLOOKUP("x",$AP$3:$AQ$13,2,FALSE)-IF(AK18="Sì",AL18,0),0)</f>
        <v>0</v>
      </c>
      <c r="BN12" s="609" t="s">
        <v>76</v>
      </c>
      <c r="BO12" s="610" t="str" cm="1">
        <f t="array" aca="1" ref="BO12" ca="1">IF($BO$1="No",Master_Italia!C14,INDIRECT("Reg_"&amp;Parametri!$D$4&amp;"!C14"))</f>
        <v>X</v>
      </c>
      <c r="BP12" s="610" cm="1">
        <f t="array" aca="1" ref="BP12" ca="1">IF($BO$1="No",Master_Italia!D14,INDIRECT("Reg_"&amp;Parametri!$D$4&amp;"!D14"))</f>
        <v>0</v>
      </c>
      <c r="BQ12" s="610" cm="1">
        <f t="array" aca="1" ref="BQ12" ca="1">IF($BO$1="No",Master_Italia!E14,INDIRECT("Reg_"&amp;Parametri!$D$4&amp;"!E14"))</f>
        <v>0</v>
      </c>
      <c r="BS12" s="339" t="s">
        <v>16728</v>
      </c>
    </row>
    <row r="13" spans="1:74" ht="15.75" customHeight="1" x14ac:dyDescent="0.25">
      <c r="A13" s="318"/>
      <c r="B13" s="319">
        <f>'Calcolo superfici edificio'!E211</f>
        <v>0</v>
      </c>
      <c r="C13" s="320"/>
      <c r="D13" s="320">
        <f t="shared" ref="D13:I13" ca="1" si="23">IF(AND($B13&gt;C$2,$B13&lt;=D$2),$B13,0)</f>
        <v>0</v>
      </c>
      <c r="E13" s="320">
        <f t="shared" ca="1" si="23"/>
        <v>0</v>
      </c>
      <c r="F13" s="320">
        <f t="shared" ca="1" si="23"/>
        <v>0</v>
      </c>
      <c r="G13" s="320">
        <f t="shared" ca="1" si="23"/>
        <v>0</v>
      </c>
      <c r="H13" s="320">
        <f t="shared" ca="1" si="23"/>
        <v>0</v>
      </c>
      <c r="I13" s="320">
        <f t="shared" ca="1" si="23"/>
        <v>0</v>
      </c>
      <c r="J13" s="316"/>
      <c r="K13" s="312" t="str">
        <f t="shared" si="4"/>
        <v/>
      </c>
      <c r="L13" s="316"/>
      <c r="M13" s="311" t="str">
        <f>Master_Italia!B31</f>
        <v>IX</v>
      </c>
      <c r="N13" s="311">
        <f>Master_Italia!C31</f>
        <v>40</v>
      </c>
      <c r="O13" s="311">
        <f>Master_Italia!D31</f>
        <v>45</v>
      </c>
      <c r="P13" s="321">
        <f>Master_Italia!E31</f>
        <v>0.4</v>
      </c>
      <c r="Q13" s="321">
        <f>Master_Italia!F31</f>
        <v>0.18</v>
      </c>
      <c r="R13" s="321">
        <f>Master_Italia!G31</f>
        <v>0.1</v>
      </c>
      <c r="T13" s="312" t="str">
        <f>IF($T$4=Parametri!$B$48,M11,IF($T$4=Parametri!$B$49,M42,""))</f>
        <v>VII</v>
      </c>
      <c r="U13" s="312">
        <f>IF($T$4=Parametri!$B$48,N11,IF($T$4=Parametri!$B$49,N42,""))</f>
        <v>30</v>
      </c>
      <c r="V13" s="312">
        <f>IF($T$4=Parametri!$B$48,O11,IF($T$4=Parametri!$B$49,O42,""))</f>
        <v>35</v>
      </c>
      <c r="W13" s="322">
        <f>IF($T$4=Parametri!$B$48,P11,IF($T$4=Parametri!$B$49,P42,""))</f>
        <v>0.3</v>
      </c>
      <c r="X13" s="322">
        <f>IF($T$4=Parametri!$B$48,Q11,IF($T$4=Parametri!$B$49,Q42,""))</f>
        <v>0.08</v>
      </c>
      <c r="Y13" s="322">
        <f>IF($T$4=Parametri!$B$48,R11,IF($T$4=Parametri!$B$49,R42,""))</f>
        <v>0.06</v>
      </c>
      <c r="AA13" s="312">
        <f t="shared" ca="1" si="15"/>
        <v>0</v>
      </c>
      <c r="AB13" s="312" t="str">
        <f t="shared" ref="AB13:AG13" ca="1" si="24">IF($AA13=1,T13,"")</f>
        <v/>
      </c>
      <c r="AC13" s="312" t="str">
        <f t="shared" ca="1" si="24"/>
        <v/>
      </c>
      <c r="AD13" s="312" t="str">
        <f t="shared" ca="1" si="24"/>
        <v/>
      </c>
      <c r="AE13" s="312" t="str">
        <f t="shared" ca="1" si="24"/>
        <v/>
      </c>
      <c r="AF13" s="312" t="str">
        <f t="shared" ca="1" si="24"/>
        <v/>
      </c>
      <c r="AG13" s="312" t="str">
        <f t="shared" ca="1" si="24"/>
        <v/>
      </c>
      <c r="AI13" s="344">
        <f>Parametri!H79</f>
        <v>0</v>
      </c>
      <c r="AJ13">
        <f>Reg_toscana!C33</f>
        <v>0</v>
      </c>
      <c r="AK13">
        <f>Reg_toscana!D33</f>
        <v>0</v>
      </c>
      <c r="AL13">
        <f>Reg_toscana!E33</f>
        <v>0</v>
      </c>
      <c r="AM13">
        <f>Reg_toscana!F33</f>
        <v>0</v>
      </c>
      <c r="AN13">
        <f>Parametri!M79</f>
        <v>0</v>
      </c>
      <c r="AO13">
        <f>Parametri!N79</f>
        <v>0</v>
      </c>
      <c r="AP13" s="344" t="str">
        <f t="shared" ca="1" si="5"/>
        <v/>
      </c>
      <c r="AQ13" s="538">
        <f>Parametri!O79</f>
        <v>0</v>
      </c>
      <c r="AR13" s="344" t="str">
        <f t="shared" ca="1" si="6"/>
        <v/>
      </c>
      <c r="AS13" s="344" t="str">
        <f t="shared" ca="1" si="1"/>
        <v/>
      </c>
      <c r="AT13" s="344" t="str">
        <f>IF(AND($AQ$2&lt;$AO13),"x",IF($AQ$2&gt;$AO13,"z",""))</f>
        <v/>
      </c>
      <c r="AX13" t="str">
        <f>IF('Costo di costruzione'!$D$2=Parametri!$B$48,Master_Italia!B32,Master_Italia!B49)</f>
        <v>X</v>
      </c>
      <c r="AY13">
        <f>IF('Costo di costruzione'!$D$2=Parametri!$B$48,Master_Italia!C32,Master_Italia!C49)</f>
        <v>45</v>
      </c>
      <c r="AZ13">
        <f>IF('Costo di costruzione'!$D$2=Parametri!$B$48,Master_Italia!D32,Master_Italia!D49)</f>
        <v>50</v>
      </c>
      <c r="BA13">
        <f>IF('Costo di costruzione'!$D$2=Parametri!$B$48,Master_Italia!E32,Master_Italia!E49)</f>
        <v>0.45</v>
      </c>
      <c r="BB13">
        <f>IF('Costo di costruzione'!$D$2=Parametri!$B$48,Master_Italia!F32,Master_Italia!F49)</f>
        <v>0.18</v>
      </c>
      <c r="BC13">
        <f>IF('Costo di costruzione'!$D$2=Parametri!$B$48,Master_Italia!G32,Master_Italia!G49)</f>
        <v>0.1</v>
      </c>
      <c r="BD13">
        <f>IF('Costo di costruzione'!$D$2=Parametri!$B$48,Master_Italia!H32,Master_Italia!H49)</f>
        <v>4.4999999999999998E-2</v>
      </c>
      <c r="BE13">
        <f>IF('Costo di costruzione'!$D$2=Parametri!$B$48,Master_Italia!I32,Master_Italia!I49)</f>
        <v>10</v>
      </c>
      <c r="BG13" t="s">
        <v>360</v>
      </c>
      <c r="BH13" s="342" t="str">
        <f t="shared" si="8"/>
        <v>SU e SNRRistrutturazione</v>
      </c>
      <c r="BI13" t="str">
        <f>Parametri!$B$63</f>
        <v>SU e SNR</v>
      </c>
      <c r="BJ13" t="str">
        <f>Parametri!$B$58</f>
        <v>Ristrutturazione</v>
      </c>
      <c r="BK13" s="565">
        <f ca="1">IFERROR(VLOOKUP("x",$AP$3:$AQ$13,2,FALSE)-IF(AK18="Sì",AL18,0),0)</f>
        <v>0</v>
      </c>
      <c r="BN13" s="609"/>
      <c r="BO13" s="610" cm="1">
        <f t="array" aca="1" ref="BO13" ca="1">IF($BO$1="No",Master_Italia!C15,INDIRECT("Reg_"&amp;Parametri!$D$4&amp;"!C15"))</f>
        <v>0</v>
      </c>
      <c r="BP13" s="610" cm="1">
        <f t="array" aca="1" ref="BP13" ca="1">IF($BO$1="No",Master_Italia!D15,INDIRECT("Reg_"&amp;Parametri!$D$4&amp;"!D15"))</f>
        <v>0</v>
      </c>
      <c r="BQ13" s="610" cm="1">
        <f t="array" aca="1" ref="BQ13" ca="1">IF($BO$1="No",Master_Italia!E15,INDIRECT("Reg_"&amp;Parametri!$D$4&amp;"!E15"))</f>
        <v>0</v>
      </c>
      <c r="BS13" s="339" t="s">
        <v>16729</v>
      </c>
    </row>
    <row r="14" spans="1:74" ht="15.75" customHeight="1" x14ac:dyDescent="0.25">
      <c r="A14" s="318"/>
      <c r="B14" s="319">
        <f>'Calcolo superfici edificio'!E227</f>
        <v>0</v>
      </c>
      <c r="C14" s="320"/>
      <c r="D14" s="320">
        <f t="shared" ref="D14:I14" ca="1" si="25">IF(AND($B14&gt;C$2,$B14&lt;=D$2),$B14,0)</f>
        <v>0</v>
      </c>
      <c r="E14" s="320">
        <f t="shared" ca="1" si="25"/>
        <v>0</v>
      </c>
      <c r="F14" s="320">
        <f t="shared" ca="1" si="25"/>
        <v>0</v>
      </c>
      <c r="G14" s="320">
        <f t="shared" ca="1" si="25"/>
        <v>0</v>
      </c>
      <c r="H14" s="320">
        <f t="shared" ca="1" si="25"/>
        <v>0</v>
      </c>
      <c r="I14" s="320">
        <f t="shared" ca="1" si="25"/>
        <v>0</v>
      </c>
      <c r="J14" s="316"/>
      <c r="K14" s="312" t="str">
        <f t="shared" si="4"/>
        <v/>
      </c>
      <c r="L14" s="316"/>
      <c r="M14" s="311" t="str">
        <f>Master_Italia!B32</f>
        <v>X</v>
      </c>
      <c r="N14" s="311">
        <f>Master_Italia!C32</f>
        <v>45</v>
      </c>
      <c r="O14" s="311">
        <f>Master_Italia!D32</f>
        <v>50</v>
      </c>
      <c r="P14" s="321">
        <f>Master_Italia!E32</f>
        <v>0.45</v>
      </c>
      <c r="Q14" s="321">
        <f>Master_Italia!F32</f>
        <v>0.18</v>
      </c>
      <c r="R14" s="321">
        <f>Master_Italia!G32</f>
        <v>0.1</v>
      </c>
      <c r="T14" s="312" t="str">
        <f>IF($T$4=Parametri!$B$48,M12,IF($T$4=Parametri!$B$49,M43,""))</f>
        <v>VIII</v>
      </c>
      <c r="U14" s="312">
        <f>IF($T$4=Parametri!$B$48,N12,IF($T$4=Parametri!$B$49,N43,""))</f>
        <v>35</v>
      </c>
      <c r="V14" s="312">
        <f>IF($T$4=Parametri!$B$48,O12,IF($T$4=Parametri!$B$49,O43,""))</f>
        <v>40</v>
      </c>
      <c r="W14" s="322">
        <f>IF($T$4=Parametri!$B$48,P12,IF($T$4=Parametri!$B$49,P43,""))</f>
        <v>0.35</v>
      </c>
      <c r="X14" s="322">
        <f>IF($T$4=Parametri!$B$48,Q12,IF($T$4=Parametri!$B$49,Q43,""))</f>
        <v>0.08</v>
      </c>
      <c r="Y14" s="322">
        <f>IF($T$4=Parametri!$B$48,R12,IF($T$4=Parametri!$B$49,R43,""))</f>
        <v>0.06</v>
      </c>
      <c r="AA14" s="312">
        <f t="shared" ca="1" si="15"/>
        <v>0</v>
      </c>
      <c r="AB14" s="312" t="str">
        <f t="shared" ref="AB14:AG14" ca="1" si="26">IF($AA14=1,T14,"")</f>
        <v/>
      </c>
      <c r="AC14" s="312" t="str">
        <f t="shared" ca="1" si="26"/>
        <v/>
      </c>
      <c r="AD14" s="312" t="str">
        <f t="shared" ca="1" si="26"/>
        <v/>
      </c>
      <c r="AE14" s="312" t="str">
        <f t="shared" ca="1" si="26"/>
        <v/>
      </c>
      <c r="AF14" s="312" t="str">
        <f t="shared" ca="1" si="26"/>
        <v/>
      </c>
      <c r="AG14" s="312" t="str">
        <f t="shared" ca="1" si="26"/>
        <v/>
      </c>
      <c r="AX14" t="str">
        <f>IF('Costo di costruzione'!$D$2=Parametri!$B$48,Master_Italia!B33,Master_Italia!B50)</f>
        <v>XI</v>
      </c>
      <c r="AY14">
        <f>IF('Costo di costruzione'!$D$2=Parametri!$B$48,Master_Italia!C33,Master_Italia!C50)</f>
        <v>50</v>
      </c>
      <c r="AZ14">
        <f>IF('Costo di costruzione'!$D$2=Parametri!$B$48,Master_Italia!D33,Master_Italia!D50)</f>
        <v>999999</v>
      </c>
      <c r="BA14">
        <f>IF('Costo di costruzione'!$D$2=Parametri!$B$48,Master_Italia!E33,Master_Italia!E50)</f>
        <v>0.5</v>
      </c>
      <c r="BB14">
        <f>IF('Costo di costruzione'!$D$2=Parametri!$B$48,Master_Italia!F33,Master_Italia!F50)</f>
        <v>0.18</v>
      </c>
      <c r="BC14">
        <f>IF('Costo di costruzione'!$D$2=Parametri!$B$48,Master_Italia!G33,Master_Italia!G50)</f>
        <v>0.1</v>
      </c>
      <c r="BD14">
        <f>IF('Costo di costruzione'!$D$2=Parametri!$B$48,Master_Italia!H33,Master_Italia!H50)</f>
        <v>4.4999999999999998E-2</v>
      </c>
      <c r="BE14">
        <f>IF('Costo di costruzione'!$D$2=Parametri!$B$48,Master_Italia!I33,Master_Italia!I50)</f>
        <v>11</v>
      </c>
      <c r="BG14" s="339" t="s">
        <v>389</v>
      </c>
      <c r="BH14" s="342" t="str">
        <f t="shared" si="8"/>
        <v>ZonaNuova Costruzione</v>
      </c>
      <c r="BI14" t="str">
        <f>Parametri!$B$66</f>
        <v>Zona</v>
      </c>
      <c r="BJ14" t="str">
        <f>Parametri!$B$57</f>
        <v>Nuova Costruzione</v>
      </c>
      <c r="BK14" s="626">
        <f ca="1">'Determinazione classe'!N36</f>
        <v>3.8300000000000001E-2</v>
      </c>
      <c r="BN14" s="609"/>
      <c r="BO14" s="610" cm="1">
        <f t="array" aca="1" ref="BO14" ca="1">IF($BO$1="No",Master_Italia!C16,INDIRECT("Reg_"&amp;Parametri!$D$4&amp;"!C16"))</f>
        <v>0</v>
      </c>
      <c r="BP14" s="610" cm="1">
        <f t="array" aca="1" ref="BP14" ca="1">IF($BO$1="No",Master_Italia!D16,INDIRECT("Reg_"&amp;Parametri!$D$4&amp;"!D16"))</f>
        <v>0</v>
      </c>
      <c r="BQ14" s="610" cm="1">
        <f t="array" aca="1" ref="BQ14" ca="1">IF($BO$1="No",Master_Italia!E16,INDIRECT("Reg_"&amp;Parametri!$D$4&amp;"!E16"))</f>
        <v>0</v>
      </c>
    </row>
    <row r="15" spans="1:74" ht="15.75" customHeight="1" x14ac:dyDescent="0.25">
      <c r="A15" s="318"/>
      <c r="B15" s="319">
        <f>'Calcolo superfici edificio'!E243</f>
        <v>0</v>
      </c>
      <c r="C15" s="320"/>
      <c r="D15" s="320">
        <f t="shared" ref="D15:I15" ca="1" si="27">IF(AND($B15&gt;C$2,$B15&lt;=D$2),$B15,0)</f>
        <v>0</v>
      </c>
      <c r="E15" s="320">
        <f t="shared" ca="1" si="27"/>
        <v>0</v>
      </c>
      <c r="F15" s="320">
        <f t="shared" ca="1" si="27"/>
        <v>0</v>
      </c>
      <c r="G15" s="320">
        <f t="shared" ca="1" si="27"/>
        <v>0</v>
      </c>
      <c r="H15" s="320">
        <f t="shared" ca="1" si="27"/>
        <v>0</v>
      </c>
      <c r="I15" s="320">
        <f t="shared" ca="1" si="27"/>
        <v>0</v>
      </c>
      <c r="J15" s="316"/>
      <c r="K15" s="312" t="str">
        <f t="shared" si="4"/>
        <v/>
      </c>
      <c r="L15" s="316"/>
      <c r="M15" s="311" t="str">
        <f>Master_Italia!B33</f>
        <v>XI</v>
      </c>
      <c r="N15" s="311">
        <f>Master_Italia!C33</f>
        <v>50</v>
      </c>
      <c r="O15" s="311">
        <f>Master_Italia!D33</f>
        <v>999999</v>
      </c>
      <c r="P15" s="321">
        <f>Master_Italia!E33</f>
        <v>0.5</v>
      </c>
      <c r="Q15" s="321">
        <f>Master_Italia!F33</f>
        <v>0.18</v>
      </c>
      <c r="R15" s="321">
        <f>Master_Italia!G33</f>
        <v>0.1</v>
      </c>
      <c r="T15" s="312" t="str">
        <f>IF($T$4=Parametri!$B$48,M13,IF($T$4=Parametri!$B$49,M44,""))</f>
        <v>IX</v>
      </c>
      <c r="U15" s="312">
        <f>IF($T$4=Parametri!$B$48,N13,IF($T$4=Parametri!$B$49,N44,""))</f>
        <v>40</v>
      </c>
      <c r="V15" s="312">
        <f>IF($T$4=Parametri!$B$48,O13,IF($T$4=Parametri!$B$49,O44,""))</f>
        <v>45</v>
      </c>
      <c r="W15" s="322">
        <f>IF($T$4=Parametri!$B$48,P13,IF($T$4=Parametri!$B$49,P44,""))</f>
        <v>0.4</v>
      </c>
      <c r="X15" s="322">
        <f>IF($T$4=Parametri!$B$48,Q13,IF($T$4=Parametri!$B$49,Q44,""))</f>
        <v>0.18</v>
      </c>
      <c r="Y15" s="322">
        <f>IF($T$4=Parametri!$B$48,R13,IF($T$4=Parametri!$B$49,R44,""))</f>
        <v>0.1</v>
      </c>
      <c r="AA15" s="312">
        <f t="shared" ca="1" si="15"/>
        <v>0</v>
      </c>
      <c r="AB15" s="312" t="str">
        <f t="shared" ref="AB15:AG15" ca="1" si="28">IF($AA15=1,T15,"")</f>
        <v/>
      </c>
      <c r="AC15" s="312" t="str">
        <f t="shared" ca="1" si="28"/>
        <v/>
      </c>
      <c r="AD15" s="312" t="str">
        <f t="shared" ca="1" si="28"/>
        <v/>
      </c>
      <c r="AE15" s="312" t="str">
        <f t="shared" ca="1" si="28"/>
        <v/>
      </c>
      <c r="AF15" s="312" t="str">
        <f t="shared" ca="1" si="28"/>
        <v/>
      </c>
      <c r="AG15" s="312" t="str">
        <f t="shared" ca="1" si="28"/>
        <v/>
      </c>
      <c r="BG15" s="339" t="s">
        <v>389</v>
      </c>
      <c r="BH15" s="342" t="str">
        <f t="shared" si="8"/>
        <v>ZonaRistrutturazione</v>
      </c>
      <c r="BI15" t="str">
        <f>Parametri!$B$66</f>
        <v>Zona</v>
      </c>
      <c r="BJ15" t="str">
        <f>Parametri!$B$58</f>
        <v>Ristrutturazione</v>
      </c>
      <c r="BK15" s="626">
        <f ca="1">'Determinazione classe'!N36</f>
        <v>3.8300000000000001E-2</v>
      </c>
      <c r="BN15" s="609" t="s">
        <v>374</v>
      </c>
      <c r="BO15" s="610" cm="1">
        <f t="array" aca="1" ref="BO15" ca="1">IF($BO$1="No",Master_Italia!C17,INDIRECT("Reg_"&amp;Parametri!$D$4&amp;"!C17"))</f>
        <v>0</v>
      </c>
      <c r="BP15" s="610" cm="1">
        <f t="array" aca="1" ref="BP15" ca="1">IF($BO$1="No",Master_Italia!D17,INDIRECT("Reg_"&amp;Parametri!$D$4&amp;"!D17"))</f>
        <v>999999999</v>
      </c>
      <c r="BQ15" s="610" cm="1">
        <f t="array" aca="1" ref="BQ15" ca="1">IF($BO$1="No",Master_Italia!E17,INDIRECT("Reg_"&amp;Parametri!$D$4&amp;"!E17"))</f>
        <v>0</v>
      </c>
    </row>
    <row r="16" spans="1:74" ht="15.75" customHeight="1" x14ac:dyDescent="0.25">
      <c r="A16" s="318"/>
      <c r="B16" s="319">
        <f>'Calcolo superfici edificio'!E259</f>
        <v>0</v>
      </c>
      <c r="C16" s="320"/>
      <c r="D16" s="320">
        <f t="shared" ref="D16:I16" ca="1" si="29">IF(AND($B16&gt;C$2,$B16&lt;=D$2),$B16,0)</f>
        <v>0</v>
      </c>
      <c r="E16" s="320">
        <f t="shared" ca="1" si="29"/>
        <v>0</v>
      </c>
      <c r="F16" s="320">
        <f t="shared" ca="1" si="29"/>
        <v>0</v>
      </c>
      <c r="G16" s="320">
        <f t="shared" ca="1" si="29"/>
        <v>0</v>
      </c>
      <c r="H16" s="320">
        <f t="shared" ca="1" si="29"/>
        <v>0</v>
      </c>
      <c r="I16" s="320">
        <f t="shared" ca="1" si="29"/>
        <v>0</v>
      </c>
      <c r="J16" s="316"/>
      <c r="K16" s="312" t="str">
        <f t="shared" si="4"/>
        <v/>
      </c>
      <c r="L16" s="316"/>
      <c r="M16" s="311" t="e">
        <f>Parametri!#REF!</f>
        <v>#REF!</v>
      </c>
      <c r="N16" s="311" t="e">
        <f>Parametri!#REF!</f>
        <v>#REF!</v>
      </c>
      <c r="O16" s="311" t="e">
        <f>Parametri!#REF!</f>
        <v>#REF!</v>
      </c>
      <c r="P16" s="311" t="e">
        <f>Parametri!#REF!</f>
        <v>#REF!</v>
      </c>
      <c r="Q16" s="311">
        <f>Parametri!M39</f>
        <v>0</v>
      </c>
      <c r="R16" s="311">
        <f>Parametri!N39</f>
        <v>0</v>
      </c>
      <c r="T16" s="312" t="str">
        <f>IF($T$4=Parametri!$B$48,M14,IF($T$4=Parametri!$B$49,M45,""))</f>
        <v>X</v>
      </c>
      <c r="U16" s="312">
        <f>IF($T$4=Parametri!$B$48,N14,IF($T$4=Parametri!$B$49,N45,""))</f>
        <v>45</v>
      </c>
      <c r="V16" s="312">
        <f>IF($T$4=Parametri!$B$48,O14,IF($T$4=Parametri!$B$49,O45,""))</f>
        <v>50</v>
      </c>
      <c r="W16" s="322">
        <f>IF($T$4=Parametri!$B$48,P14,IF($T$4=Parametri!$B$49,P45,""))</f>
        <v>0.45</v>
      </c>
      <c r="X16" s="322">
        <f>IF($T$4=Parametri!$B$48,Q14,IF($T$4=Parametri!$B$49,Q45,""))</f>
        <v>0.18</v>
      </c>
      <c r="Y16" s="322">
        <f>IF($T$4=Parametri!$B$48,R14,IF($T$4=Parametri!$B$49,R45,""))</f>
        <v>0.1</v>
      </c>
      <c r="AA16" s="312">
        <f ca="1">IF(U16="","",IF(AND(($T$2)&gt;$U16,($T$2)&lt;=$V16),1,0))</f>
        <v>0</v>
      </c>
      <c r="AB16" s="312" t="str">
        <f t="shared" ref="AB16:AG16" ca="1" si="30">IF($AA16=1,T16,"")</f>
        <v/>
      </c>
      <c r="AC16" s="312" t="str">
        <f t="shared" ca="1" si="30"/>
        <v/>
      </c>
      <c r="AD16" s="312" t="str">
        <f t="shared" ca="1" si="30"/>
        <v/>
      </c>
      <c r="AE16" s="312" t="str">
        <f t="shared" ca="1" si="30"/>
        <v/>
      </c>
      <c r="AF16" s="312" t="str">
        <f t="shared" ca="1" si="30"/>
        <v/>
      </c>
      <c r="AG16" s="312" t="str">
        <f t="shared" ca="1" si="30"/>
        <v/>
      </c>
      <c r="BG16" s="339" t="s">
        <v>489</v>
      </c>
      <c r="BH16" s="342" t="str">
        <f t="shared" si="8"/>
        <v>P.R.G.Nuova Costruzione</v>
      </c>
      <c r="BI16" t="str">
        <f>Parametri!$B$67</f>
        <v>P.R.G.</v>
      </c>
      <c r="BJ16" t="str">
        <f>Parametri!$B$57</f>
        <v>Nuova Costruzione</v>
      </c>
      <c r="BK16" s="626">
        <f ca="1">'Determinazione classe'!$N$51</f>
        <v>2.75E-2</v>
      </c>
    </row>
    <row r="17" spans="1:67" ht="15.75" customHeight="1" x14ac:dyDescent="0.25">
      <c r="A17" s="318"/>
      <c r="B17" s="319">
        <f>'Calcolo superfici edificio'!E275</f>
        <v>0</v>
      </c>
      <c r="C17" s="320"/>
      <c r="D17" s="320">
        <f t="shared" ref="D17:I17" ca="1" si="31">IF(AND($B17&gt;C$2,$B17&lt;=D$2),$B17,0)</f>
        <v>0</v>
      </c>
      <c r="E17" s="320">
        <f t="shared" ca="1" si="31"/>
        <v>0</v>
      </c>
      <c r="F17" s="320">
        <f t="shared" ca="1" si="31"/>
        <v>0</v>
      </c>
      <c r="G17" s="320">
        <f t="shared" ca="1" si="31"/>
        <v>0</v>
      </c>
      <c r="H17" s="320">
        <f t="shared" ca="1" si="31"/>
        <v>0</v>
      </c>
      <c r="I17" s="320">
        <f t="shared" ca="1" si="31"/>
        <v>0</v>
      </c>
      <c r="J17" s="316"/>
      <c r="K17" s="312" t="str">
        <f t="shared" si="4"/>
        <v/>
      </c>
      <c r="L17" s="316"/>
      <c r="M17" s="311" t="e">
        <f>Parametri!#REF!</f>
        <v>#REF!</v>
      </c>
      <c r="N17" s="311" t="e">
        <f>Parametri!#REF!</f>
        <v>#REF!</v>
      </c>
      <c r="O17" s="311" t="e">
        <f>Parametri!#REF!</f>
        <v>#REF!</v>
      </c>
      <c r="P17" s="311" t="e">
        <f>Parametri!#REF!</f>
        <v>#REF!</v>
      </c>
      <c r="Q17" s="311">
        <f>Parametri!M40</f>
        <v>0</v>
      </c>
      <c r="R17" s="311">
        <f>Parametri!N40</f>
        <v>0</v>
      </c>
      <c r="T17" s="312" t="str">
        <f>IF($T$4=Parametri!$B$48,M15,IF($T$4=Parametri!$B$49,M46,""))</f>
        <v>XI</v>
      </c>
      <c r="U17" s="312">
        <f>IF($T$4=Parametri!$B$48,N15,IF($T$4=Parametri!$B$49,N46,""))</f>
        <v>50</v>
      </c>
      <c r="V17" s="312">
        <f>IF($T$4=Parametri!$B$48,O15,IF($T$4=Parametri!$B$49,O46,""))</f>
        <v>999999</v>
      </c>
      <c r="W17" s="322">
        <f>IF($T$4=Parametri!$B$48,P15,IF($T$4=Parametri!$B$49,P46,""))</f>
        <v>0.5</v>
      </c>
      <c r="X17" s="322">
        <f>IF($T$4=Parametri!$B$48,Q15,IF($T$4=Parametri!$B$49,Q46,""))</f>
        <v>0.18</v>
      </c>
      <c r="Y17" s="322">
        <f>IF($T$4=Parametri!$B$48,R15,IF($T$4=Parametri!$B$49,R46,""))</f>
        <v>0.1</v>
      </c>
      <c r="AA17" s="312">
        <f t="shared" ca="1" si="15"/>
        <v>0</v>
      </c>
      <c r="AB17" s="312" t="str">
        <f t="shared" ref="AB17:AG17" ca="1" si="32">IF($AA17=1,T17,"")</f>
        <v/>
      </c>
      <c r="AC17" s="312" t="str">
        <f t="shared" ca="1" si="32"/>
        <v/>
      </c>
      <c r="AD17" s="312" t="str">
        <f t="shared" ca="1" si="32"/>
        <v/>
      </c>
      <c r="AE17" s="312" t="str">
        <f t="shared" ca="1" si="32"/>
        <v/>
      </c>
      <c r="AF17" s="312" t="str">
        <f t="shared" ca="1" si="32"/>
        <v/>
      </c>
      <c r="AG17" s="312" t="str">
        <f t="shared" ca="1" si="32"/>
        <v/>
      </c>
      <c r="BG17" s="339" t="s">
        <v>489</v>
      </c>
      <c r="BH17" s="342" t="str">
        <f>BI17&amp;BJ17</f>
        <v>P.R.G.Ristrutturazione</v>
      </c>
      <c r="BI17" t="str">
        <f>Parametri!$B$67</f>
        <v>P.R.G.</v>
      </c>
      <c r="BJ17" t="str">
        <f>Parametri!$B$58</f>
        <v>Ristrutturazione</v>
      </c>
      <c r="BK17" s="626">
        <f ca="1">'Determinazione classe'!$N$51</f>
        <v>2.75E-2</v>
      </c>
    </row>
    <row r="18" spans="1:67" ht="15.75" customHeight="1" x14ac:dyDescent="0.25">
      <c r="A18" s="318"/>
      <c r="B18" s="319">
        <f>'Calcolo superfici edificio'!E291</f>
        <v>0</v>
      </c>
      <c r="C18" s="320"/>
      <c r="D18" s="320">
        <f t="shared" ref="D18:I18" ca="1" si="33">IF(AND($B18&gt;C$2,$B18&lt;=D$2),$B18,0)</f>
        <v>0</v>
      </c>
      <c r="E18" s="320">
        <f t="shared" ca="1" si="33"/>
        <v>0</v>
      </c>
      <c r="F18" s="320">
        <f t="shared" ca="1" si="33"/>
        <v>0</v>
      </c>
      <c r="G18" s="320">
        <f t="shared" ca="1" si="33"/>
        <v>0</v>
      </c>
      <c r="H18" s="320">
        <f t="shared" ca="1" si="33"/>
        <v>0</v>
      </c>
      <c r="I18" s="320">
        <f t="shared" ca="1" si="33"/>
        <v>0</v>
      </c>
      <c r="J18" s="316"/>
      <c r="K18" s="312" t="str">
        <f t="shared" si="4"/>
        <v/>
      </c>
      <c r="L18" s="316"/>
      <c r="M18" s="311" t="e">
        <f>Parametri!#REF!</f>
        <v>#REF!</v>
      </c>
      <c r="N18" s="311" t="e">
        <f>Parametri!#REF!</f>
        <v>#REF!</v>
      </c>
      <c r="O18" s="311" t="e">
        <f>Parametri!#REF!</f>
        <v>#REF!</v>
      </c>
      <c r="P18" s="311" t="e">
        <f>Parametri!#REF!</f>
        <v>#REF!</v>
      </c>
      <c r="Q18" s="311">
        <f>Parametri!M41</f>
        <v>0</v>
      </c>
      <c r="R18" s="311">
        <f>Parametri!N41</f>
        <v>0</v>
      </c>
      <c r="T18" s="312" t="e">
        <f>IF($T$4=Parametri!$B$48,M16,IF($T$4=Parametri!$B$49,M47,""))</f>
        <v>#REF!</v>
      </c>
      <c r="U18" s="312" t="e">
        <f>IF($T$4=Parametri!$B$48,N16,IF($T$4=Parametri!$B$49,N47,""))</f>
        <v>#REF!</v>
      </c>
      <c r="V18" s="312" t="e">
        <f>IF($T$4=Parametri!$B$48,O16,IF($T$4=Parametri!$B$49,O47,""))</f>
        <v>#REF!</v>
      </c>
      <c r="W18" s="312" t="e">
        <f>IF($T$4=Parametri!$B$48,P16,IF($T$4=Parametri!$B$49,P47,""))</f>
        <v>#REF!</v>
      </c>
      <c r="X18" s="312">
        <f>IF($T$4=Parametri!$B$48,Q16,IF($T$4=Parametri!$B$49,Q47,""))</f>
        <v>0</v>
      </c>
      <c r="Y18" s="312">
        <f>IF($T$4=Parametri!$B$48,R16,IF($T$4=Parametri!$B$49,R47,""))</f>
        <v>0</v>
      </c>
      <c r="AA18" s="312" t="e">
        <f t="shared" si="15"/>
        <v>#REF!</v>
      </c>
      <c r="AB18" s="312" t="e">
        <f t="shared" ref="AB18:AG18" si="34">IF($AA18=1,T18,"")</f>
        <v>#REF!</v>
      </c>
      <c r="AC18" s="312" t="e">
        <f t="shared" si="34"/>
        <v>#REF!</v>
      </c>
      <c r="AD18" s="312" t="e">
        <f t="shared" si="34"/>
        <v>#REF!</v>
      </c>
      <c r="AE18" s="312" t="e">
        <f t="shared" si="34"/>
        <v>#REF!</v>
      </c>
      <c r="AF18" s="312" t="e">
        <f t="shared" si="34"/>
        <v>#REF!</v>
      </c>
      <c r="AG18" s="312" t="e">
        <f t="shared" si="34"/>
        <v>#REF!</v>
      </c>
      <c r="AJ18" t="s">
        <v>369</v>
      </c>
      <c r="AK18" t="str">
        <f>'Determinazione classe'!M72</f>
        <v>No</v>
      </c>
      <c r="AL18" s="584">
        <f>'Determinazione classe'!N72</f>
        <v>0.01</v>
      </c>
      <c r="BG18" s="339" t="s">
        <v>16635</v>
      </c>
      <c r="BH18" s="342" t="str">
        <f t="shared" ref="BH18:BH21" si="35">BI18&amp;BJ18</f>
        <v>EMIRONuova Costruzione</v>
      </c>
      <c r="BI18" t="str">
        <f>Parametri!$B$68</f>
        <v>EMIRO</v>
      </c>
      <c r="BJ18" t="str">
        <f>Parametri!$B$57</f>
        <v>Nuova Costruzione</v>
      </c>
      <c r="BK18" s="626">
        <f ca="1">'EMIRO_Calcolo QCC'!$C$26</f>
        <v>7.0000000000000007E-2</v>
      </c>
    </row>
    <row r="19" spans="1:67" ht="15.75" customHeight="1" x14ac:dyDescent="0.25">
      <c r="A19" s="318"/>
      <c r="B19" s="319">
        <f>'Calcolo superfici edificio'!E307</f>
        <v>0</v>
      </c>
      <c r="C19" s="320"/>
      <c r="D19" s="320">
        <f t="shared" ref="D19:I19" ca="1" si="36">IF(AND($B19&gt;C$2,$B19&lt;=D$2),$B19,0)</f>
        <v>0</v>
      </c>
      <c r="E19" s="320">
        <f t="shared" ca="1" si="36"/>
        <v>0</v>
      </c>
      <c r="F19" s="320">
        <f t="shared" ca="1" si="36"/>
        <v>0</v>
      </c>
      <c r="G19" s="320">
        <f t="shared" ca="1" si="36"/>
        <v>0</v>
      </c>
      <c r="H19" s="320">
        <f t="shared" ca="1" si="36"/>
        <v>0</v>
      </c>
      <c r="I19" s="320">
        <f t="shared" ca="1" si="36"/>
        <v>0</v>
      </c>
      <c r="J19" s="316"/>
      <c r="K19" s="312" t="str">
        <f t="shared" si="4"/>
        <v/>
      </c>
      <c r="L19" s="316"/>
      <c r="M19" s="311" t="e">
        <f>Parametri!#REF!</f>
        <v>#REF!</v>
      </c>
      <c r="N19" s="311" t="e">
        <f>Parametri!#REF!</f>
        <v>#REF!</v>
      </c>
      <c r="O19" s="311" t="e">
        <f>Parametri!#REF!</f>
        <v>#REF!</v>
      </c>
      <c r="P19" s="311" t="e">
        <f>Parametri!#REF!</f>
        <v>#REF!</v>
      </c>
      <c r="Q19" s="311">
        <f>Parametri!M42</f>
        <v>0</v>
      </c>
      <c r="R19" s="311">
        <f>Parametri!N42</f>
        <v>0</v>
      </c>
      <c r="T19" s="312" t="e">
        <f>IF($T$4=Parametri!$B$48,M17,IF($T$4=Parametri!$B$49,M48,""))</f>
        <v>#REF!</v>
      </c>
      <c r="U19" s="312" t="e">
        <f>IF($T$4=Parametri!$B$48,N17,IF($T$4=Parametri!$B$49,N48,""))</f>
        <v>#REF!</v>
      </c>
      <c r="V19" s="312" t="e">
        <f>IF($T$4=Parametri!$B$48,O17,IF($T$4=Parametri!$B$49,O48,""))</f>
        <v>#REF!</v>
      </c>
      <c r="W19" s="312" t="e">
        <f>IF($T$4=Parametri!$B$48,P17,IF($T$4=Parametri!$B$49,P48,""))</f>
        <v>#REF!</v>
      </c>
      <c r="X19" s="312">
        <f>IF($T$4=Parametri!$B$48,Q17,IF($T$4=Parametri!$B$49,Q48,""))</f>
        <v>0</v>
      </c>
      <c r="Y19" s="312">
        <f>IF($T$4=Parametri!$B$48,R17,IF($T$4=Parametri!$B$49,R48,""))</f>
        <v>0</v>
      </c>
      <c r="AA19" s="312" t="e">
        <f t="shared" si="15"/>
        <v>#REF!</v>
      </c>
      <c r="AB19" s="312" t="e">
        <f t="shared" ref="AB19:AG19" si="37">IF($AA19=1,T19,"")</f>
        <v>#REF!</v>
      </c>
      <c r="AC19" s="312" t="e">
        <f t="shared" si="37"/>
        <v>#REF!</v>
      </c>
      <c r="AD19" s="312" t="e">
        <f t="shared" si="37"/>
        <v>#REF!</v>
      </c>
      <c r="AE19" s="312" t="e">
        <f t="shared" si="37"/>
        <v>#REF!</v>
      </c>
      <c r="AF19" s="312" t="e">
        <f t="shared" si="37"/>
        <v>#REF!</v>
      </c>
      <c r="AG19" s="312" t="e">
        <f t="shared" si="37"/>
        <v>#REF!</v>
      </c>
      <c r="BG19" s="339" t="s">
        <v>16635</v>
      </c>
      <c r="BH19" s="342" t="str">
        <f t="shared" si="35"/>
        <v>EMIRORistrutturazione</v>
      </c>
      <c r="BI19" t="str">
        <f>Parametri!$B$68</f>
        <v>EMIRO</v>
      </c>
      <c r="BJ19" t="str">
        <f>Parametri!$B$58</f>
        <v>Ristrutturazione</v>
      </c>
      <c r="BK19" s="626">
        <f ca="1">'EMIRO_Calcolo QCC'!$C$26</f>
        <v>7.0000000000000007E-2</v>
      </c>
    </row>
    <row r="20" spans="1:67" ht="15.75" customHeight="1" x14ac:dyDescent="0.25">
      <c r="A20" s="318"/>
      <c r="B20" s="319">
        <f>'Calcolo superfici edificio'!E323</f>
        <v>0</v>
      </c>
      <c r="C20" s="320"/>
      <c r="D20" s="320">
        <f t="shared" ref="D20:I20" ca="1" si="38">IF(AND($B20&gt;C$2,$B20&lt;=D$2),$B20,0)</f>
        <v>0</v>
      </c>
      <c r="E20" s="320">
        <f t="shared" ca="1" si="38"/>
        <v>0</v>
      </c>
      <c r="F20" s="320">
        <f t="shared" ca="1" si="38"/>
        <v>0</v>
      </c>
      <c r="G20" s="320">
        <f t="shared" ca="1" si="38"/>
        <v>0</v>
      </c>
      <c r="H20" s="320">
        <f t="shared" ca="1" si="38"/>
        <v>0</v>
      </c>
      <c r="I20" s="320">
        <f t="shared" ca="1" si="38"/>
        <v>0</v>
      </c>
      <c r="J20" s="316"/>
      <c r="K20" s="312" t="str">
        <f t="shared" si="4"/>
        <v/>
      </c>
      <c r="L20" s="316"/>
      <c r="M20" s="311">
        <f>Parametri!I43</f>
        <v>0</v>
      </c>
      <c r="N20" s="311">
        <f>Parametri!J43</f>
        <v>0</v>
      </c>
      <c r="O20" s="311">
        <f>Parametri!K43</f>
        <v>0</v>
      </c>
      <c r="P20" s="311">
        <f>Parametri!L43</f>
        <v>0</v>
      </c>
      <c r="Q20" s="311">
        <f>Parametri!M43</f>
        <v>0</v>
      </c>
      <c r="R20" s="311">
        <f>Parametri!N43</f>
        <v>0</v>
      </c>
      <c r="T20" s="312" t="e">
        <f>IF($T$4=Parametri!$B$48,M18,IF($T$4=Parametri!$B$49,M49,""))</f>
        <v>#REF!</v>
      </c>
      <c r="U20" s="312" t="e">
        <f>IF($T$4=Parametri!$B$48,N18,IF($T$4=Parametri!$B$49,N49,""))</f>
        <v>#REF!</v>
      </c>
      <c r="V20" s="312" t="e">
        <f>IF($T$4=Parametri!$B$48,O18,IF($T$4=Parametri!$B$49,O49,""))</f>
        <v>#REF!</v>
      </c>
      <c r="W20" s="312" t="e">
        <f>IF($T$4=Parametri!$B$48,P18,IF($T$4=Parametri!$B$49,P49,""))</f>
        <v>#REF!</v>
      </c>
      <c r="X20" s="312">
        <f>IF($T$4=Parametri!$B$48,Q18,IF($T$4=Parametri!$B$49,Q49,""))</f>
        <v>0</v>
      </c>
      <c r="Y20" s="312">
        <f>IF($T$4=Parametri!$B$48,R18,IF($T$4=Parametri!$B$49,R49,""))</f>
        <v>0</v>
      </c>
      <c r="AA20" s="312" t="e">
        <f t="shared" si="15"/>
        <v>#REF!</v>
      </c>
      <c r="AB20" s="312" t="e">
        <f t="shared" ref="AB20:AG20" si="39">IF($AA20=1,T20,"")</f>
        <v>#REF!</v>
      </c>
      <c r="AC20" s="312" t="e">
        <f t="shared" si="39"/>
        <v>#REF!</v>
      </c>
      <c r="AD20" s="312" t="e">
        <f t="shared" si="39"/>
        <v>#REF!</v>
      </c>
      <c r="AE20" s="312" t="e">
        <f t="shared" si="39"/>
        <v>#REF!</v>
      </c>
      <c r="AF20" s="312" t="e">
        <f t="shared" si="39"/>
        <v>#REF!</v>
      </c>
      <c r="AG20" s="312" t="e">
        <f t="shared" si="39"/>
        <v>#REF!</v>
      </c>
      <c r="BG20" s="339" t="s">
        <v>16759</v>
      </c>
      <c r="BH20" s="342" t="str">
        <f t="shared" si="35"/>
        <v>ABRUZZONuova Costruzione</v>
      </c>
      <c r="BI20" s="339" t="s">
        <v>16748</v>
      </c>
      <c r="BJ20" s="339" t="s">
        <v>306</v>
      </c>
      <c r="BK20" s="626" t="e">
        <f ca="1">BO34/100</f>
        <v>#N/A</v>
      </c>
    </row>
    <row r="21" spans="1:67" ht="15.75" customHeight="1" x14ac:dyDescent="0.25">
      <c r="A21" s="318"/>
      <c r="B21" s="319">
        <f>'Calcolo superfici edificio'!E339</f>
        <v>0</v>
      </c>
      <c r="C21" s="320"/>
      <c r="D21" s="320">
        <f t="shared" ref="D21:I21" ca="1" si="40">IF(AND($B21&gt;C$2,$B21&lt;=D$2),$B21,0)</f>
        <v>0</v>
      </c>
      <c r="E21" s="320">
        <f t="shared" ca="1" si="40"/>
        <v>0</v>
      </c>
      <c r="F21" s="320">
        <f t="shared" ca="1" si="40"/>
        <v>0</v>
      </c>
      <c r="G21" s="320">
        <f t="shared" ca="1" si="40"/>
        <v>0</v>
      </c>
      <c r="H21" s="320">
        <f t="shared" ca="1" si="40"/>
        <v>0</v>
      </c>
      <c r="I21" s="320">
        <f t="shared" ca="1" si="40"/>
        <v>0</v>
      </c>
      <c r="J21" s="316"/>
      <c r="K21" s="312" t="str">
        <f t="shared" si="4"/>
        <v/>
      </c>
      <c r="L21" s="316"/>
      <c r="M21" s="311">
        <f>Parametri!I44</f>
        <v>0</v>
      </c>
      <c r="N21" s="311">
        <f>Parametri!J44</f>
        <v>0</v>
      </c>
      <c r="O21" s="311">
        <f>Parametri!K44</f>
        <v>0</v>
      </c>
      <c r="P21" s="311">
        <f>Parametri!L44</f>
        <v>0</v>
      </c>
      <c r="Q21" s="311">
        <f>Parametri!M44</f>
        <v>0</v>
      </c>
      <c r="R21" s="311">
        <f>Parametri!N44</f>
        <v>0</v>
      </c>
      <c r="T21" s="312" t="e">
        <f>IF($T$4=Parametri!$B$48,M19,IF($T$4=Parametri!$B$49,M50,""))</f>
        <v>#REF!</v>
      </c>
      <c r="U21" s="312" t="e">
        <f>IF($T$4=Parametri!$B$48,N19,IF($T$4=Parametri!$B$49,N50,""))</f>
        <v>#REF!</v>
      </c>
      <c r="V21" s="312" t="e">
        <f>IF($T$4=Parametri!$B$48,O19,IF($T$4=Parametri!$B$49,O50,""))</f>
        <v>#REF!</v>
      </c>
      <c r="W21" s="312" t="e">
        <f>IF($T$4=Parametri!$B$48,P19,IF($T$4=Parametri!$B$49,P50,""))</f>
        <v>#REF!</v>
      </c>
      <c r="X21" s="312">
        <f>IF($T$4=Parametri!$B$48,Q19,IF($T$4=Parametri!$B$49,Q50,""))</f>
        <v>0</v>
      </c>
      <c r="Y21" s="312">
        <f>IF($T$4=Parametri!$B$48,R19,IF($T$4=Parametri!$B$49,R50,""))</f>
        <v>0</v>
      </c>
      <c r="AA21" s="312" t="e">
        <f t="shared" si="15"/>
        <v>#REF!</v>
      </c>
      <c r="AB21" s="312" t="e">
        <f t="shared" ref="AB21:AG21" si="41">IF($AA21=1,T21,"")</f>
        <v>#REF!</v>
      </c>
      <c r="AC21" s="312" t="e">
        <f t="shared" si="41"/>
        <v>#REF!</v>
      </c>
      <c r="AD21" s="312" t="e">
        <f t="shared" si="41"/>
        <v>#REF!</v>
      </c>
      <c r="AE21" s="312" t="e">
        <f t="shared" si="41"/>
        <v>#REF!</v>
      </c>
      <c r="AF21" s="312" t="e">
        <f t="shared" si="41"/>
        <v>#REF!</v>
      </c>
      <c r="AG21" s="312" t="e">
        <f t="shared" si="41"/>
        <v>#REF!</v>
      </c>
      <c r="BG21" s="339" t="s">
        <v>16759</v>
      </c>
      <c r="BH21" s="342" t="str">
        <f t="shared" si="35"/>
        <v>ABRUZZORistrutturazione</v>
      </c>
      <c r="BI21" s="339" t="s">
        <v>16748</v>
      </c>
      <c r="BJ21" s="339" t="s">
        <v>130</v>
      </c>
      <c r="BK21" s="626" t="e">
        <f ca="1">BO34/100</f>
        <v>#N/A</v>
      </c>
    </row>
    <row r="22" spans="1:67" ht="15.75" customHeight="1" x14ac:dyDescent="0.25">
      <c r="A22" s="318"/>
      <c r="B22" s="319"/>
      <c r="C22" s="320"/>
      <c r="D22" s="320"/>
      <c r="E22" s="320"/>
      <c r="F22" s="320"/>
      <c r="G22" s="320"/>
      <c r="H22" s="320"/>
      <c r="I22" s="320"/>
      <c r="J22" s="316"/>
      <c r="K22" s="312"/>
      <c r="L22" s="316"/>
      <c r="M22" s="311"/>
      <c r="N22" s="311"/>
      <c r="O22" s="311"/>
      <c r="P22" s="311"/>
      <c r="Q22" s="311"/>
      <c r="R22" s="311"/>
      <c r="T22" s="312"/>
      <c r="U22" s="312"/>
      <c r="V22" s="312"/>
      <c r="W22" s="312"/>
      <c r="X22" s="312"/>
      <c r="Y22" s="312"/>
      <c r="AA22" s="312"/>
      <c r="AB22" s="312"/>
      <c r="AC22" s="312"/>
      <c r="AD22" s="312"/>
      <c r="AE22" s="312"/>
      <c r="AF22" s="312"/>
      <c r="AG22" s="312"/>
    </row>
    <row r="23" spans="1:67" ht="15.75" customHeight="1" x14ac:dyDescent="0.25">
      <c r="A23" s="318"/>
      <c r="B23" s="319"/>
      <c r="C23" s="320"/>
      <c r="D23" s="320"/>
      <c r="E23" s="320"/>
      <c r="F23" s="320"/>
      <c r="G23" s="320"/>
      <c r="H23" s="320"/>
      <c r="I23" s="320"/>
      <c r="J23" s="316"/>
      <c r="K23" s="312"/>
      <c r="L23" s="316"/>
      <c r="M23" s="311"/>
      <c r="N23" s="311"/>
      <c r="O23" s="311"/>
      <c r="P23" s="311"/>
      <c r="Q23" s="311"/>
      <c r="R23" s="311"/>
      <c r="T23" s="312"/>
      <c r="U23" s="312"/>
      <c r="V23" s="312"/>
      <c r="W23" s="312"/>
      <c r="X23" s="312"/>
      <c r="Y23" s="312"/>
      <c r="AA23" s="312"/>
      <c r="AB23" s="312"/>
      <c r="AC23" s="312"/>
      <c r="AD23" s="312"/>
      <c r="AE23" s="312"/>
      <c r="AF23" s="312"/>
      <c r="AG23" s="312"/>
    </row>
    <row r="24" spans="1:67" ht="15.75" customHeight="1" x14ac:dyDescent="0.25">
      <c r="A24" s="318"/>
      <c r="B24" s="319"/>
      <c r="C24" s="320"/>
      <c r="D24" s="320"/>
      <c r="E24" s="320"/>
      <c r="F24" s="320"/>
      <c r="G24" s="320"/>
      <c r="H24" s="320"/>
      <c r="I24" s="320"/>
      <c r="J24" s="316"/>
      <c r="K24" s="312"/>
      <c r="L24" s="316"/>
      <c r="M24" s="311"/>
      <c r="N24" s="311"/>
      <c r="O24" s="311"/>
      <c r="P24" s="311"/>
      <c r="Q24" s="311"/>
      <c r="R24" s="311"/>
      <c r="T24" s="312"/>
      <c r="U24" s="312"/>
      <c r="V24" s="312"/>
      <c r="W24" s="312"/>
      <c r="X24" s="312"/>
      <c r="Y24" s="312"/>
      <c r="AA24" s="312"/>
      <c r="AB24" s="312"/>
      <c r="AC24" s="312"/>
      <c r="AD24" s="312"/>
      <c r="AE24" s="312"/>
      <c r="AF24" s="312"/>
      <c r="AG24" s="312"/>
      <c r="BN24" s="339" t="s">
        <v>16760</v>
      </c>
    </row>
    <row r="25" spans="1:67" ht="15.75" customHeight="1" x14ac:dyDescent="0.25">
      <c r="A25" s="318"/>
      <c r="B25" s="319"/>
      <c r="C25" s="320"/>
      <c r="D25" s="320"/>
      <c r="E25" s="320"/>
      <c r="F25" s="320"/>
      <c r="G25" s="320"/>
      <c r="H25" s="320"/>
      <c r="I25" s="320"/>
      <c r="J25" s="316"/>
      <c r="K25" s="312"/>
      <c r="L25" s="316"/>
      <c r="M25" s="311"/>
      <c r="N25" s="311"/>
      <c r="O25" s="311"/>
      <c r="P25" s="311"/>
      <c r="Q25" s="311"/>
      <c r="R25" s="311"/>
      <c r="T25" s="312"/>
      <c r="U25" s="312"/>
      <c r="V25" s="312"/>
      <c r="W25" s="312"/>
      <c r="X25" s="312"/>
      <c r="Y25" s="312"/>
      <c r="AA25" s="312"/>
      <c r="AB25" s="312"/>
      <c r="AC25" s="312"/>
      <c r="AD25" s="312"/>
      <c r="AE25" s="312"/>
      <c r="AF25" s="312"/>
      <c r="AG25" s="312"/>
      <c r="BN25" t="str">
        <f>VLOOKUP('Determinazione classe'!D55,CC_Parametri!B:M,11,FALSE)</f>
        <v>Nuova Costruzione</v>
      </c>
    </row>
    <row r="26" spans="1:67" ht="15.75" customHeight="1" x14ac:dyDescent="0.25">
      <c r="A26" s="318"/>
      <c r="B26" s="319"/>
      <c r="C26" s="320"/>
      <c r="D26" s="320"/>
      <c r="E26" s="320"/>
      <c r="F26" s="320"/>
      <c r="G26" s="320"/>
      <c r="H26" s="320"/>
      <c r="I26" s="320"/>
      <c r="J26" s="316"/>
      <c r="K26" s="312"/>
      <c r="L26" s="316"/>
      <c r="M26" s="311"/>
      <c r="N26" s="311"/>
      <c r="O26" s="311"/>
      <c r="P26" s="311"/>
      <c r="Q26" s="311"/>
      <c r="R26" s="311"/>
      <c r="T26" s="312"/>
      <c r="U26" s="312"/>
      <c r="V26" s="312"/>
      <c r="W26" s="312"/>
      <c r="X26" s="312"/>
      <c r="Y26" s="312"/>
      <c r="AA26" s="312"/>
      <c r="AB26" s="312"/>
      <c r="AC26" s="312"/>
      <c r="AD26" s="312"/>
      <c r="AE26" s="312"/>
      <c r="AF26" s="312"/>
      <c r="AG26" s="312"/>
      <c r="BN26" t="str">
        <f>Reg_abruzzo!D21</f>
        <v>III</v>
      </c>
    </row>
    <row r="27" spans="1:67" ht="15.75" customHeight="1" x14ac:dyDescent="0.25">
      <c r="A27" s="318"/>
      <c r="B27" s="319"/>
      <c r="C27" s="320"/>
      <c r="D27" s="320"/>
      <c r="E27" s="320"/>
      <c r="F27" s="320"/>
      <c r="G27" s="320"/>
      <c r="H27" s="320"/>
      <c r="I27" s="320"/>
      <c r="J27" s="316"/>
      <c r="K27" s="312"/>
      <c r="L27" s="316"/>
      <c r="M27" s="311"/>
      <c r="N27" s="311"/>
      <c r="O27" s="311"/>
      <c r="P27" s="311"/>
      <c r="Q27" s="311"/>
      <c r="R27" s="311"/>
      <c r="T27" s="312"/>
      <c r="U27" s="312"/>
      <c r="V27" s="312"/>
      <c r="W27" s="312"/>
      <c r="X27" s="312"/>
      <c r="Y27" s="312"/>
      <c r="AA27" s="312"/>
      <c r="AB27" s="312"/>
      <c r="AC27" s="312"/>
      <c r="AD27" s="312"/>
      <c r="AE27" s="312"/>
      <c r="AF27" s="312"/>
      <c r="AG27" s="312"/>
      <c r="BG27" t="s">
        <v>16636</v>
      </c>
      <c r="BH27" t="str">
        <f>Parametri!$D$4</f>
        <v>Toscana</v>
      </c>
      <c r="BJ27">
        <f>IF(BH27="Emilia Romagna",1,0)</f>
        <v>0</v>
      </c>
      <c r="BK27" s="564">
        <f>IF(BJ27=1,'EMIRO_Calcolo QCC'!C23,IF(AND('Determinazione classe'!$D$55&lt;&gt;"",'Determinazione classe'!$D$55&lt;&gt;"?"),VLOOKUP(CONCATENATE('Determinazione classe'!$D$55,'Determinazione classe'!$D$56,'Determinazione classe'!$D$57,'Determinazione classe'!$D$58,'Determinazione classe'!$D$59,'Determinazione classe'!$D$60,'Determinazione classe'!$D$61),CC_Parametri!$A:$Z,9,FALSE),0))</f>
        <v>287.91000000000003</v>
      </c>
      <c r="BN27" s="991">
        <f ca="1">'Determinazione classe'!N34</f>
        <v>0</v>
      </c>
    </row>
    <row r="28" spans="1:67" ht="15.75" customHeight="1" x14ac:dyDescent="0.25">
      <c r="A28" s="318"/>
      <c r="B28" s="319"/>
      <c r="C28" s="320"/>
      <c r="D28" s="320"/>
      <c r="E28" s="320"/>
      <c r="F28" s="320"/>
      <c r="G28" s="320"/>
      <c r="H28" s="320"/>
      <c r="I28" s="320"/>
      <c r="J28" s="316"/>
      <c r="K28" s="312"/>
      <c r="L28" s="316"/>
      <c r="M28" s="311"/>
      <c r="N28" s="311"/>
      <c r="O28" s="311"/>
      <c r="P28" s="311"/>
      <c r="Q28" s="311"/>
      <c r="R28" s="311"/>
      <c r="T28" s="312"/>
      <c r="U28" s="312"/>
      <c r="V28" s="312"/>
      <c r="W28" s="312"/>
      <c r="X28" s="312"/>
      <c r="Y28" s="312"/>
      <c r="AA28" s="312"/>
      <c r="AB28" s="312"/>
      <c r="AC28" s="312"/>
      <c r="AD28" s="312"/>
      <c r="AE28" s="312"/>
      <c r="AF28" s="312"/>
      <c r="AG28" s="312"/>
      <c r="BG28" t="s">
        <v>16637</v>
      </c>
      <c r="BH28" t="str">
        <f>Parametri!$D$4</f>
        <v>Toscana</v>
      </c>
      <c r="BJ28">
        <f>IF(BH28="Emilia Romagna",1,0)</f>
        <v>0</v>
      </c>
      <c r="BK28" s="564">
        <f ca="1">IF(BJ28=1,'EMIRO_Calcolo QCC'!C25,IF('Determinazione classe'!D55&lt;&gt;"",'Determinazione classe'!Q55+'Determinazione classe'!Q55*'Determinazione classe'!$N$34,0))</f>
        <v>287.91000000000003</v>
      </c>
      <c r="BN28" s="339" t="str">
        <f ca="1">IF(BN27&lt;=5%,"DA 0 A 5",IF(BN27&lt;=15%,"DA 5 A 15",IF(BN27&lt;=35%,"DA 15 A 35","OLTRE 35")))</f>
        <v>DA 0 A 5</v>
      </c>
    </row>
    <row r="29" spans="1:67" ht="15.75" customHeight="1" x14ac:dyDescent="0.25">
      <c r="A29" s="318"/>
      <c r="B29" s="319"/>
      <c r="C29" s="320"/>
      <c r="D29" s="320"/>
      <c r="E29" s="320"/>
      <c r="F29" s="320"/>
      <c r="G29" s="320"/>
      <c r="H29" s="320"/>
      <c r="I29" s="320"/>
      <c r="J29" s="316"/>
      <c r="K29" s="312"/>
      <c r="L29" s="316"/>
      <c r="M29" s="311"/>
      <c r="N29" s="311"/>
      <c r="O29" s="311"/>
      <c r="P29" s="311"/>
      <c r="Q29" s="311"/>
      <c r="R29" s="311"/>
      <c r="T29" s="312"/>
      <c r="U29" s="312"/>
      <c r="V29" s="312"/>
      <c r="W29" s="312"/>
      <c r="X29" s="312"/>
      <c r="Y29" s="312"/>
      <c r="AA29" s="312"/>
      <c r="AB29" s="312"/>
      <c r="AC29" s="312"/>
      <c r="AD29" s="312"/>
      <c r="AE29" s="312"/>
      <c r="AF29" s="312"/>
      <c r="AG29" s="312"/>
      <c r="BN29" s="339" t="str">
        <f>'Determinazione classe'!D57</f>
        <v/>
      </c>
    </row>
    <row r="30" spans="1:67" ht="15.75" customHeight="1" x14ac:dyDescent="0.25">
      <c r="A30" s="318"/>
      <c r="B30" s="319">
        <f>'Calcolo superfici edificio'!E355</f>
        <v>0</v>
      </c>
      <c r="C30" s="320"/>
      <c r="D30" s="320">
        <f t="shared" ref="D30:I30" ca="1" si="42">IF(AND($B30&gt;C$2,$B30&lt;=D$2),$B30,0)</f>
        <v>0</v>
      </c>
      <c r="E30" s="320">
        <f t="shared" ca="1" si="42"/>
        <v>0</v>
      </c>
      <c r="F30" s="320">
        <f t="shared" ca="1" si="42"/>
        <v>0</v>
      </c>
      <c r="G30" s="320">
        <f t="shared" ca="1" si="42"/>
        <v>0</v>
      </c>
      <c r="H30" s="320">
        <f t="shared" ca="1" si="42"/>
        <v>0</v>
      </c>
      <c r="I30" s="320">
        <f t="shared" ca="1" si="42"/>
        <v>0</v>
      </c>
      <c r="J30" s="316"/>
      <c r="K30" s="312" t="str">
        <f>IF($K$2="?","",IF(K21="","",IF((K21+1)&gt;$K$2,"",K21+1)))</f>
        <v/>
      </c>
      <c r="L30" s="316"/>
      <c r="M30" s="311">
        <f>Parametri!I45</f>
        <v>0</v>
      </c>
      <c r="N30" s="311">
        <f>Parametri!J45</f>
        <v>0</v>
      </c>
      <c r="O30" s="311">
        <f>Parametri!K45</f>
        <v>0</v>
      </c>
      <c r="P30" s="311">
        <f>Parametri!L45</f>
        <v>0</v>
      </c>
      <c r="Q30" s="311">
        <f>Parametri!M45</f>
        <v>0</v>
      </c>
      <c r="R30" s="311">
        <f>Parametri!N45</f>
        <v>0</v>
      </c>
      <c r="T30" s="312">
        <f>IF($T$4=Parametri!$B$48,M20,IF($T$4=Parametri!$B$49,M51,""))</f>
        <v>0</v>
      </c>
      <c r="U30" s="312">
        <f>IF($T$4=Parametri!$B$48,N20,IF($T$4=Parametri!$B$49,N51,""))</f>
        <v>0</v>
      </c>
      <c r="V30" s="312">
        <f>IF($T$4=Parametri!$B$48,O20,IF($T$4=Parametri!$B$49,O51,""))</f>
        <v>0</v>
      </c>
      <c r="W30" s="312">
        <f>IF($T$4=Parametri!$B$48,P20,IF($T$4=Parametri!$B$49,P51,""))</f>
        <v>0</v>
      </c>
      <c r="X30" s="312">
        <f>IF($T$4=Parametri!$B$48,Q20,IF($T$4=Parametri!$B$49,Q51,""))</f>
        <v>0</v>
      </c>
      <c r="Y30" s="312">
        <f>IF($T$4=Parametri!$B$48,R20,IF($T$4=Parametri!$B$49,R51,""))</f>
        <v>0</v>
      </c>
      <c r="AA30" s="312">
        <f t="shared" ca="1" si="15"/>
        <v>0</v>
      </c>
      <c r="AB30" s="312" t="str">
        <f t="shared" ref="AB30:AG30" ca="1" si="43">IF($AA30=1,T30,"")</f>
        <v/>
      </c>
      <c r="AC30" s="312" t="str">
        <f t="shared" ca="1" si="43"/>
        <v/>
      </c>
      <c r="AD30" s="312" t="str">
        <f t="shared" ca="1" si="43"/>
        <v/>
      </c>
      <c r="AE30" s="312" t="str">
        <f t="shared" ca="1" si="43"/>
        <v/>
      </c>
      <c r="AF30" s="312" t="str">
        <f t="shared" ca="1" si="43"/>
        <v/>
      </c>
      <c r="AG30" s="312" t="str">
        <f t="shared" ca="1" si="43"/>
        <v/>
      </c>
      <c r="BN30" s="339" t="str">
        <f>'Determinazione classe'!D58</f>
        <v/>
      </c>
    </row>
    <row r="31" spans="1:67" ht="15.75" customHeight="1" x14ac:dyDescent="0.25">
      <c r="A31" s="318"/>
      <c r="B31" s="319">
        <f>'Calcolo superfici edificio'!E371</f>
        <v>0</v>
      </c>
      <c r="C31" s="320"/>
      <c r="D31" s="320">
        <f t="shared" ref="D31:I31" ca="1" si="44">IF(AND($B31&gt;C$2,$B31&lt;=D$2),$B31,0)</f>
        <v>0</v>
      </c>
      <c r="E31" s="320">
        <f t="shared" ca="1" si="44"/>
        <v>0</v>
      </c>
      <c r="F31" s="320">
        <f t="shared" ca="1" si="44"/>
        <v>0</v>
      </c>
      <c r="G31" s="320">
        <f t="shared" ca="1" si="44"/>
        <v>0</v>
      </c>
      <c r="H31" s="320">
        <f t="shared" ca="1" si="44"/>
        <v>0</v>
      </c>
      <c r="I31" s="320">
        <f t="shared" ca="1" si="44"/>
        <v>0</v>
      </c>
      <c r="J31" s="316"/>
      <c r="K31" s="312" t="str">
        <f t="shared" si="4"/>
        <v/>
      </c>
      <c r="L31" s="316"/>
      <c r="M31" s="311">
        <f>Parametri!I46</f>
        <v>0</v>
      </c>
      <c r="N31" s="311">
        <f>Parametri!J46</f>
        <v>0</v>
      </c>
      <c r="O31" s="311">
        <f>Parametri!K46</f>
        <v>0</v>
      </c>
      <c r="P31" s="311">
        <f>Parametri!L46</f>
        <v>0</v>
      </c>
      <c r="Q31" s="311">
        <f>Parametri!M46</f>
        <v>0</v>
      </c>
      <c r="R31" s="311">
        <f>Parametri!N46</f>
        <v>0</v>
      </c>
      <c r="T31" s="312">
        <f>IF($T$4=Parametri!$B$48,M21,IF($T$4=Parametri!$B$49,M52,""))</f>
        <v>0</v>
      </c>
      <c r="U31" s="312">
        <f>IF($T$4=Parametri!$B$48,N21,IF($T$4=Parametri!$B$49,N52,""))</f>
        <v>0</v>
      </c>
      <c r="V31" s="312">
        <f>IF($T$4=Parametri!$B$48,O21,IF($T$4=Parametri!$B$49,O52,""))</f>
        <v>0</v>
      </c>
      <c r="W31" s="312">
        <f>IF($T$4=Parametri!$B$48,P21,IF($T$4=Parametri!$B$49,P52,""))</f>
        <v>0</v>
      </c>
      <c r="X31" s="312">
        <f>IF($T$4=Parametri!$B$48,Q21,IF($T$4=Parametri!$B$49,Q52,""))</f>
        <v>0</v>
      </c>
      <c r="Y31" s="312">
        <f>IF($T$4=Parametri!$B$48,R21,IF($T$4=Parametri!$B$49,R52,""))</f>
        <v>0</v>
      </c>
      <c r="AA31" s="312">
        <f t="shared" ca="1" si="15"/>
        <v>0</v>
      </c>
      <c r="AB31" s="312" t="str">
        <f t="shared" ref="AB31:AG31" ca="1" si="45">IF($AA31=1,T31,"")</f>
        <v/>
      </c>
      <c r="AC31" s="312" t="str">
        <f t="shared" ca="1" si="45"/>
        <v/>
      </c>
      <c r="AD31" s="312" t="str">
        <f t="shared" ca="1" si="45"/>
        <v/>
      </c>
      <c r="AE31" s="312" t="str">
        <f t="shared" ca="1" si="45"/>
        <v/>
      </c>
      <c r="AF31" s="312" t="str">
        <f t="shared" ca="1" si="45"/>
        <v/>
      </c>
      <c r="AG31" s="312" t="str">
        <f t="shared" ca="1" si="45"/>
        <v/>
      </c>
      <c r="BN31" s="339" t="s">
        <v>464</v>
      </c>
      <c r="BO31" s="339">
        <f ca="1">VLOOKUP(CONCATENATE($BN$25,$BN$26,$BN$28,BN31),Reg_abruzzo!$B$26:$G$98,6,FALSE)</f>
        <v>12</v>
      </c>
    </row>
    <row r="32" spans="1:67" ht="15.75" customHeight="1" x14ac:dyDescent="0.25">
      <c r="A32" s="318"/>
      <c r="B32" s="319">
        <f>'Calcolo superfici edificio'!E387</f>
        <v>0</v>
      </c>
      <c r="C32" s="320"/>
      <c r="D32" s="320">
        <f t="shared" ref="D32:I32" ca="1" si="46">IF(AND($B32&gt;C$2,$B32&lt;=D$2),$B32,0)</f>
        <v>0</v>
      </c>
      <c r="E32" s="320">
        <f t="shared" ca="1" si="46"/>
        <v>0</v>
      </c>
      <c r="F32" s="320">
        <f t="shared" ca="1" si="46"/>
        <v>0</v>
      </c>
      <c r="G32" s="320">
        <f t="shared" ca="1" si="46"/>
        <v>0</v>
      </c>
      <c r="H32" s="320">
        <f t="shared" ca="1" si="46"/>
        <v>0</v>
      </c>
      <c r="I32" s="320">
        <f t="shared" ca="1" si="46"/>
        <v>0</v>
      </c>
      <c r="J32" s="316"/>
      <c r="K32" s="312" t="str">
        <f t="shared" si="4"/>
        <v/>
      </c>
      <c r="L32" s="316"/>
      <c r="M32" s="311" t="str">
        <f>Master_Italia!B36</f>
        <v>Contributo sul costo di costruzione - classi di edifici e relative maggiorazioni per comuni con più di 50.000 abitanti</v>
      </c>
      <c r="N32" s="311">
        <f>Master_Italia!C36</f>
        <v>0</v>
      </c>
      <c r="O32" s="311">
        <f>Master_Italia!D36</f>
        <v>0</v>
      </c>
      <c r="P32" s="311">
        <f>Master_Italia!E36</f>
        <v>0</v>
      </c>
      <c r="Q32" s="311">
        <f>Master_Italia!F36</f>
        <v>0</v>
      </c>
      <c r="R32" s="311">
        <f>Master_Italia!G36</f>
        <v>0</v>
      </c>
      <c r="T32" s="312">
        <f>IF($T$4=Parametri!$B$48,M30,IF($T$4=Parametri!$B$49,M53,""))</f>
        <v>0</v>
      </c>
      <c r="U32" s="312">
        <f>IF($T$4=Parametri!$B$48,N30,IF($T$4=Parametri!$B$49,N53,""))</f>
        <v>0</v>
      </c>
      <c r="V32" s="312">
        <f>IF($T$4=Parametri!$B$48,O30,IF($T$4=Parametri!$B$49,O53,""))</f>
        <v>0</v>
      </c>
      <c r="W32" s="312">
        <f>IF($T$4=Parametri!$B$48,P30,IF($T$4=Parametri!$B$49,P53,""))</f>
        <v>0</v>
      </c>
      <c r="X32" s="312">
        <f>IF($T$4=Parametri!$B$48,Q30,IF($T$4=Parametri!$B$49,Q53,""))</f>
        <v>0</v>
      </c>
      <c r="Y32" s="312">
        <f>IF($T$4=Parametri!$B$48,R30,IF($T$4=Parametri!$B$49,R53,""))</f>
        <v>0</v>
      </c>
      <c r="AA32" s="312">
        <f t="shared" ca="1" si="15"/>
        <v>0</v>
      </c>
      <c r="AB32" s="312" t="str">
        <f t="shared" ref="AB32:AG32" ca="1" si="47">IF($AA32=1,T32,"")</f>
        <v/>
      </c>
      <c r="AC32" s="312" t="str">
        <f t="shared" ca="1" si="47"/>
        <v/>
      </c>
      <c r="AD32" s="312" t="str">
        <f t="shared" ca="1" si="47"/>
        <v/>
      </c>
      <c r="AE32" s="312" t="str">
        <f t="shared" ca="1" si="47"/>
        <v/>
      </c>
      <c r="AF32" s="312" t="str">
        <f t="shared" ca="1" si="47"/>
        <v/>
      </c>
      <c r="AG32" s="312" t="str">
        <f t="shared" ca="1" si="47"/>
        <v/>
      </c>
      <c r="BG32" t="s">
        <v>401</v>
      </c>
      <c r="BH32" s="342"/>
      <c r="BK32" s="698">
        <f>'Determinazione classe'!F63</f>
        <v>0</v>
      </c>
      <c r="BN32" s="339" t="s">
        <v>16512</v>
      </c>
      <c r="BO32" s="339" t="e">
        <f>VLOOKUP(CONCATENATE($BN$25,$BN$26,BN29,BN32),Reg_abruzzo!$B$26:$G$98,6,FALSE)</f>
        <v>#N/A</v>
      </c>
    </row>
    <row r="33" spans="1:67" ht="15.75" customHeight="1" x14ac:dyDescent="0.25">
      <c r="A33" s="318"/>
      <c r="B33" s="319">
        <f>'Calcolo superfici edificio'!E403</f>
        <v>0</v>
      </c>
      <c r="C33" s="320"/>
      <c r="D33" s="320">
        <f t="shared" ref="D33:I33" ca="1" si="48">IF(AND($B33&gt;C$2,$B33&lt;=D$2),$B33,0)</f>
        <v>0</v>
      </c>
      <c r="E33" s="320">
        <f t="shared" ca="1" si="48"/>
        <v>0</v>
      </c>
      <c r="F33" s="320">
        <f t="shared" ca="1" si="48"/>
        <v>0</v>
      </c>
      <c r="G33" s="320">
        <f t="shared" ca="1" si="48"/>
        <v>0</v>
      </c>
      <c r="H33" s="320">
        <f t="shared" ca="1" si="48"/>
        <v>0</v>
      </c>
      <c r="I33" s="320">
        <f t="shared" ca="1" si="48"/>
        <v>0</v>
      </c>
      <c r="J33" s="316"/>
      <c r="K33" s="312" t="str">
        <f t="shared" si="4"/>
        <v/>
      </c>
      <c r="L33" s="316"/>
      <c r="M33" s="311">
        <f>Master_Italia!B37</f>
        <v>0</v>
      </c>
      <c r="N33" s="311">
        <f>Master_Italia!C37</f>
        <v>0</v>
      </c>
      <c r="O33" s="311">
        <f>Master_Italia!D37</f>
        <v>0</v>
      </c>
      <c r="P33" s="311">
        <f>Master_Italia!E37</f>
        <v>0</v>
      </c>
      <c r="Q33" s="311">
        <f>Master_Italia!F37</f>
        <v>0</v>
      </c>
      <c r="R33" s="311">
        <f>Master_Italia!G37</f>
        <v>0</v>
      </c>
      <c r="BG33" t="s">
        <v>361</v>
      </c>
      <c r="BH33" s="342"/>
      <c r="BK33" s="563" t="str">
        <f>IF(BK34=Parametri!B57,'Determinazione classe'!Q54,'Determinazione classe'!Q62)</f>
        <v>SU e SNR</v>
      </c>
      <c r="BN33" s="339" t="s">
        <v>16506</v>
      </c>
      <c r="BO33" s="339" t="e">
        <f>VLOOKUP(CONCATENATE($BN$25,$BN$26,$BN$30,BN33),Reg_abruzzo!$B$26:$G$98,6,FALSE)</f>
        <v>#N/A</v>
      </c>
    </row>
    <row r="34" spans="1:67" ht="15.75" customHeight="1" x14ac:dyDescent="0.25">
      <c r="A34" s="318"/>
      <c r="B34" s="319">
        <f>'Calcolo superfici edificio'!E419</f>
        <v>0</v>
      </c>
      <c r="C34" s="320"/>
      <c r="D34" s="320">
        <f t="shared" ref="D34:I34" ca="1" si="49">IF(AND($B34&gt;C$2,$B34&lt;=D$2),$B34,0)</f>
        <v>0</v>
      </c>
      <c r="E34" s="320">
        <f t="shared" ca="1" si="49"/>
        <v>0</v>
      </c>
      <c r="F34" s="320">
        <f t="shared" ca="1" si="49"/>
        <v>0</v>
      </c>
      <c r="G34" s="320">
        <f t="shared" ca="1" si="49"/>
        <v>0</v>
      </c>
      <c r="H34" s="320">
        <f t="shared" ca="1" si="49"/>
        <v>0</v>
      </c>
      <c r="I34" s="320">
        <f t="shared" ca="1" si="49"/>
        <v>0</v>
      </c>
      <c r="J34" s="316"/>
      <c r="K34" s="312" t="str">
        <f t="shared" si="4"/>
        <v/>
      </c>
      <c r="L34" s="316"/>
      <c r="M34" s="311">
        <f>Master_Italia!B38</f>
        <v>0</v>
      </c>
      <c r="N34" s="311">
        <f>Master_Italia!C38</f>
        <v>0</v>
      </c>
      <c r="O34" s="311">
        <f>Master_Italia!D38</f>
        <v>0</v>
      </c>
      <c r="P34" s="311">
        <f>Master_Italia!E38</f>
        <v>0</v>
      </c>
      <c r="Q34" s="311">
        <f>Master_Italia!F38</f>
        <v>0</v>
      </c>
      <c r="R34" s="311">
        <f>Master_Italia!G38</f>
        <v>0</v>
      </c>
      <c r="BG34" t="s">
        <v>362</v>
      </c>
      <c r="BH34" s="342"/>
      <c r="BK34" s="344" t="str">
        <f>'Determinazione classe'!D94</f>
        <v>Nuova Costruzione</v>
      </c>
      <c r="BN34" s="339" t="s">
        <v>16766</v>
      </c>
      <c r="BO34" t="e">
        <f ca="1">(BO31+BO32+BO33)/3</f>
        <v>#N/A</v>
      </c>
    </row>
    <row r="35" spans="1:67" ht="15.75" customHeight="1" x14ac:dyDescent="0.25">
      <c r="A35" s="318"/>
      <c r="B35" s="319">
        <f>'Calcolo superfici edificio'!E435</f>
        <v>0</v>
      </c>
      <c r="C35" s="320"/>
      <c r="D35" s="320">
        <f t="shared" ref="D35:I35" ca="1" si="50">IF(AND($B35&gt;C$2,$B35&lt;=D$2),$B35,0)</f>
        <v>0</v>
      </c>
      <c r="E35" s="320">
        <f t="shared" ca="1" si="50"/>
        <v>0</v>
      </c>
      <c r="F35" s="320">
        <f t="shared" ca="1" si="50"/>
        <v>0</v>
      </c>
      <c r="G35" s="320">
        <f t="shared" ca="1" si="50"/>
        <v>0</v>
      </c>
      <c r="H35" s="320">
        <f t="shared" ca="1" si="50"/>
        <v>0</v>
      </c>
      <c r="I35" s="320">
        <f t="shared" ca="1" si="50"/>
        <v>0</v>
      </c>
      <c r="J35" s="316"/>
      <c r="K35" s="312" t="str">
        <f t="shared" si="4"/>
        <v/>
      </c>
      <c r="L35" s="316"/>
      <c r="M35" s="311" t="str">
        <f>Master_Italia!B39</f>
        <v>Classe</v>
      </c>
      <c r="N35" s="311" t="str">
        <f>Master_Italia!C39</f>
        <v>Minimo</v>
      </c>
      <c r="O35" s="311" t="str">
        <f>Master_Italia!D39</f>
        <v>Massimo (compreso)</v>
      </c>
      <c r="P35" s="311" t="str">
        <f>Master_Italia!E39</f>
        <v>Maggiorazione</v>
      </c>
      <c r="Q35" s="311" t="str">
        <f>Master_Italia!F39</f>
        <v>Nuova edificazione</v>
      </c>
      <c r="R35" s="311" t="str">
        <f>Master_Italia!G39</f>
        <v>Ristrutturazione</v>
      </c>
      <c r="BG35" s="567" t="s">
        <v>359</v>
      </c>
      <c r="BH35" s="574"/>
      <c r="BI35" s="567"/>
      <c r="BJ35" s="567"/>
      <c r="BK35" s="568">
        <f ca="1">IF(BK34="?",0,IF(BJ27=1,'EMIRO_Calcolo QCC'!C26,VLOOKUP(BK33&amp;BK34,$BH$4:$BK$21,4,FALSE)))</f>
        <v>0</v>
      </c>
    </row>
    <row r="36" spans="1:67" ht="15.75" customHeight="1" x14ac:dyDescent="0.25">
      <c r="A36" s="318"/>
      <c r="B36" s="319">
        <f>'Calcolo superfici edificio'!E451</f>
        <v>0</v>
      </c>
      <c r="C36" s="320"/>
      <c r="D36" s="320">
        <f t="shared" ref="D36:I36" ca="1" si="51">IF(AND($B36&gt;C$2,$B36&lt;=D$2),$B36,0)</f>
        <v>0</v>
      </c>
      <c r="E36" s="320">
        <f t="shared" ca="1" si="51"/>
        <v>0</v>
      </c>
      <c r="F36" s="320">
        <f t="shared" ca="1" si="51"/>
        <v>0</v>
      </c>
      <c r="G36" s="320">
        <f t="shared" ca="1" si="51"/>
        <v>0</v>
      </c>
      <c r="H36" s="320">
        <f t="shared" ca="1" si="51"/>
        <v>0</v>
      </c>
      <c r="I36" s="320">
        <f t="shared" ca="1" si="51"/>
        <v>0</v>
      </c>
      <c r="J36" s="316"/>
      <c r="K36" s="312" t="str">
        <f t="shared" si="4"/>
        <v/>
      </c>
      <c r="L36" s="316"/>
      <c r="M36" s="311" t="str">
        <f>Master_Italia!B40</f>
        <v>I</v>
      </c>
      <c r="N36" s="311">
        <f>Master_Italia!C40</f>
        <v>0</v>
      </c>
      <c r="O36" s="311">
        <f>Master_Italia!D40</f>
        <v>5</v>
      </c>
      <c r="P36" s="321">
        <f>Master_Italia!E40</f>
        <v>0</v>
      </c>
      <c r="Q36" s="321">
        <f>Master_Italia!F40</f>
        <v>7.0000000000000007E-2</v>
      </c>
      <c r="R36" s="321">
        <f>Master_Italia!G40</f>
        <v>0.05</v>
      </c>
      <c r="BH36" s="342"/>
      <c r="BK36" s="344"/>
    </row>
    <row r="37" spans="1:67" ht="15.75" customHeight="1" x14ac:dyDescent="0.25">
      <c r="A37" s="318"/>
      <c r="B37" s="319">
        <f>'Calcolo superfici edificio'!E467</f>
        <v>0</v>
      </c>
      <c r="C37" s="320"/>
      <c r="D37" s="320">
        <f t="shared" ref="D37:I37" ca="1" si="52">IF(AND($B37&gt;C$2,$B37&lt;=D$2),$B37,0)</f>
        <v>0</v>
      </c>
      <c r="E37" s="320">
        <f t="shared" ca="1" si="52"/>
        <v>0</v>
      </c>
      <c r="F37" s="320">
        <f t="shared" ca="1" si="52"/>
        <v>0</v>
      </c>
      <c r="G37" s="320">
        <f t="shared" ca="1" si="52"/>
        <v>0</v>
      </c>
      <c r="H37" s="320">
        <f t="shared" ca="1" si="52"/>
        <v>0</v>
      </c>
      <c r="I37" s="320">
        <f t="shared" ca="1" si="52"/>
        <v>0</v>
      </c>
      <c r="J37" s="316"/>
      <c r="K37" s="312" t="str">
        <f t="shared" si="4"/>
        <v/>
      </c>
      <c r="L37" s="316"/>
      <c r="M37" s="311" t="str">
        <f>Master_Italia!B41</f>
        <v>II</v>
      </c>
      <c r="N37" s="311">
        <f>Master_Italia!C41</f>
        <v>5</v>
      </c>
      <c r="O37" s="311">
        <f>Master_Italia!D41</f>
        <v>10</v>
      </c>
      <c r="P37" s="321">
        <f>Master_Italia!E41</f>
        <v>0.05</v>
      </c>
      <c r="Q37" s="321">
        <f>Master_Italia!F41</f>
        <v>7.0000000000000007E-2</v>
      </c>
      <c r="R37" s="321">
        <f>Master_Italia!G41</f>
        <v>0.05</v>
      </c>
      <c r="BH37" s="342"/>
      <c r="BK37" s="344"/>
    </row>
    <row r="38" spans="1:67" ht="15.75" customHeight="1" x14ac:dyDescent="0.25">
      <c r="A38" s="318"/>
      <c r="B38" s="319">
        <f>'Calcolo superfici edificio'!E483</f>
        <v>0</v>
      </c>
      <c r="C38" s="320"/>
      <c r="D38" s="320">
        <f t="shared" ref="D38:I38" ca="1" si="53">IF(AND($B38&gt;C$2,$B38&lt;=D$2),$B38,0)</f>
        <v>0</v>
      </c>
      <c r="E38" s="320">
        <f t="shared" ca="1" si="53"/>
        <v>0</v>
      </c>
      <c r="F38" s="320">
        <f t="shared" ca="1" si="53"/>
        <v>0</v>
      </c>
      <c r="G38" s="320">
        <f t="shared" ca="1" si="53"/>
        <v>0</v>
      </c>
      <c r="H38" s="320">
        <f t="shared" ca="1" si="53"/>
        <v>0</v>
      </c>
      <c r="I38" s="320">
        <f t="shared" ca="1" si="53"/>
        <v>0</v>
      </c>
      <c r="J38" s="316"/>
      <c r="K38" s="312" t="str">
        <f t="shared" si="4"/>
        <v/>
      </c>
      <c r="L38" s="316"/>
      <c r="M38" s="311" t="str">
        <f>Master_Italia!B42</f>
        <v>III</v>
      </c>
      <c r="N38" s="311">
        <f>Master_Italia!C42</f>
        <v>10</v>
      </c>
      <c r="O38" s="311">
        <f>Master_Italia!D42</f>
        <v>15</v>
      </c>
      <c r="P38" s="321">
        <f>Master_Italia!E42</f>
        <v>0.1</v>
      </c>
      <c r="Q38" s="321">
        <f>Master_Italia!F42</f>
        <v>7.0000000000000007E-2</v>
      </c>
      <c r="R38" s="321">
        <f>Master_Italia!G42</f>
        <v>0.05</v>
      </c>
      <c r="BI38" s="339" t="s">
        <v>414</v>
      </c>
      <c r="BJ38" s="339" t="s">
        <v>415</v>
      </c>
      <c r="BK38" s="539" t="s">
        <v>416</v>
      </c>
    </row>
    <row r="39" spans="1:67" ht="15.75" customHeight="1" x14ac:dyDescent="0.25">
      <c r="A39" s="318"/>
      <c r="B39" s="319">
        <f>'Calcolo superfici edificio'!E499</f>
        <v>0</v>
      </c>
      <c r="C39" s="320"/>
      <c r="D39" s="320">
        <f t="shared" ref="D39:I39" ca="1" si="54">IF(AND($B39&gt;C$2,$B39&lt;=D$2),$B39,0)</f>
        <v>0</v>
      </c>
      <c r="E39" s="320">
        <f t="shared" ca="1" si="54"/>
        <v>0</v>
      </c>
      <c r="F39" s="320">
        <f t="shared" ca="1" si="54"/>
        <v>0</v>
      </c>
      <c r="G39" s="320">
        <f t="shared" ca="1" si="54"/>
        <v>0</v>
      </c>
      <c r="H39" s="320">
        <f t="shared" ca="1" si="54"/>
        <v>0</v>
      </c>
      <c r="I39" s="320">
        <f t="shared" ca="1" si="54"/>
        <v>0</v>
      </c>
      <c r="J39" s="316"/>
      <c r="K39" s="312" t="str">
        <f t="shared" si="4"/>
        <v/>
      </c>
      <c r="L39" s="316"/>
      <c r="M39" s="311" t="str">
        <f>Master_Italia!B43</f>
        <v>IV</v>
      </c>
      <c r="N39" s="311">
        <f>Master_Italia!C43</f>
        <v>15</v>
      </c>
      <c r="O39" s="311">
        <f>Master_Italia!D43</f>
        <v>20</v>
      </c>
      <c r="P39" s="321">
        <f>Master_Italia!E43</f>
        <v>0.15</v>
      </c>
      <c r="Q39" s="321">
        <f>Master_Italia!F43</f>
        <v>0.1</v>
      </c>
      <c r="R39" s="321">
        <f>Master_Italia!G43</f>
        <v>0.06</v>
      </c>
      <c r="BG39" s="339" t="s">
        <v>417</v>
      </c>
      <c r="BI39" s="344">
        <f>'CC altri'!Q16</f>
        <v>0</v>
      </c>
      <c r="BJ39" s="344">
        <f>'CC altri'!R16</f>
        <v>0</v>
      </c>
      <c r="BK39" s="565">
        <f t="shared" ref="BK39:BK48" si="55">IF(BI39=0,0,VLOOKUP(BI39&amp;BJ39,$BH$4:$BK$32,4,FALSE))</f>
        <v>0</v>
      </c>
    </row>
    <row r="40" spans="1:67" ht="15.75" customHeight="1" x14ac:dyDescent="0.25">
      <c r="A40" s="318"/>
      <c r="B40" s="319">
        <f>'Calcolo superfici edificio'!E515</f>
        <v>0</v>
      </c>
      <c r="C40" s="320"/>
      <c r="D40" s="320">
        <f t="shared" ref="D40:I40" ca="1" si="56">IF(AND($B40&gt;C$2,$B40&lt;=D$2),$B40,0)</f>
        <v>0</v>
      </c>
      <c r="E40" s="320">
        <f t="shared" ca="1" si="56"/>
        <v>0</v>
      </c>
      <c r="F40" s="320">
        <f t="shared" ca="1" si="56"/>
        <v>0</v>
      </c>
      <c r="G40" s="320">
        <f t="shared" ca="1" si="56"/>
        <v>0</v>
      </c>
      <c r="H40" s="320">
        <f t="shared" ca="1" si="56"/>
        <v>0</v>
      </c>
      <c r="I40" s="320">
        <f t="shared" ca="1" si="56"/>
        <v>0</v>
      </c>
      <c r="J40" s="316"/>
      <c r="K40" s="312" t="str">
        <f t="shared" si="4"/>
        <v/>
      </c>
      <c r="L40" s="316"/>
      <c r="M40" s="311" t="str">
        <f>Master_Italia!B44</f>
        <v>V</v>
      </c>
      <c r="N40" s="311">
        <f>Master_Italia!C44</f>
        <v>20</v>
      </c>
      <c r="O40" s="311">
        <f>Master_Italia!D44</f>
        <v>25</v>
      </c>
      <c r="P40" s="321">
        <f>Master_Italia!E44</f>
        <v>0.2</v>
      </c>
      <c r="Q40" s="321">
        <f>Master_Italia!F44</f>
        <v>0.1</v>
      </c>
      <c r="R40" s="321">
        <f>Master_Italia!G44</f>
        <v>0.06</v>
      </c>
      <c r="BG40" s="339" t="s">
        <v>418</v>
      </c>
      <c r="BI40" s="344">
        <f>'CC altri'!Q20</f>
        <v>0</v>
      </c>
      <c r="BJ40" s="344">
        <f>'CC altri'!R20</f>
        <v>0</v>
      </c>
      <c r="BK40" s="565">
        <f t="shared" si="55"/>
        <v>0</v>
      </c>
    </row>
    <row r="41" spans="1:67" ht="12.75" x14ac:dyDescent="0.2">
      <c r="A41" s="318"/>
      <c r="J41" s="316"/>
      <c r="L41" s="316"/>
      <c r="M41" s="311" t="str">
        <f>Master_Italia!B45</f>
        <v>VI</v>
      </c>
      <c r="N41" s="311">
        <f>Master_Italia!C45</f>
        <v>25</v>
      </c>
      <c r="O41" s="311">
        <f>Master_Italia!D45</f>
        <v>30</v>
      </c>
      <c r="P41" s="321">
        <f>Master_Italia!E45</f>
        <v>0.25</v>
      </c>
      <c r="Q41" s="321">
        <f>Master_Italia!F45</f>
        <v>0.1</v>
      </c>
      <c r="R41" s="321">
        <f>Master_Italia!G45</f>
        <v>0.06</v>
      </c>
      <c r="BG41" s="339" t="s">
        <v>419</v>
      </c>
      <c r="BI41" s="344">
        <f>'CC altri'!Q24</f>
        <v>0</v>
      </c>
      <c r="BJ41" s="344">
        <f>'CC altri'!R24</f>
        <v>0</v>
      </c>
      <c r="BK41" s="565">
        <f t="shared" si="55"/>
        <v>0</v>
      </c>
    </row>
    <row r="42" spans="1:67" ht="12.75" x14ac:dyDescent="0.2">
      <c r="A42" s="318"/>
      <c r="J42" s="316"/>
      <c r="L42" s="316"/>
      <c r="M42" s="311" t="str">
        <f>Master_Italia!B46</f>
        <v>VII</v>
      </c>
      <c r="N42" s="311">
        <f>Master_Italia!C46</f>
        <v>30</v>
      </c>
      <c r="O42" s="311">
        <f>Master_Italia!D46</f>
        <v>35</v>
      </c>
      <c r="P42" s="321">
        <f>Master_Italia!E46</f>
        <v>0.3</v>
      </c>
      <c r="Q42" s="321">
        <f>Master_Italia!F46</f>
        <v>0.1</v>
      </c>
      <c r="R42" s="321">
        <f>Master_Italia!G46</f>
        <v>0.06</v>
      </c>
      <c r="BG42" s="339" t="s">
        <v>420</v>
      </c>
      <c r="BI42" s="344">
        <f>'CC altri'!Q28</f>
        <v>0</v>
      </c>
      <c r="BJ42" s="344">
        <f>'CC altri'!R28</f>
        <v>0</v>
      </c>
      <c r="BK42" s="565">
        <f t="shared" si="55"/>
        <v>0</v>
      </c>
    </row>
    <row r="43" spans="1:67" ht="12.75" x14ac:dyDescent="0.2">
      <c r="A43" s="318"/>
      <c r="J43" s="316"/>
      <c r="L43" s="316"/>
      <c r="M43" s="311" t="str">
        <f>Master_Italia!B47</f>
        <v>VIII</v>
      </c>
      <c r="N43" s="311">
        <f>Master_Italia!C47</f>
        <v>35</v>
      </c>
      <c r="O43" s="311">
        <f>Master_Italia!D47</f>
        <v>40</v>
      </c>
      <c r="P43" s="321">
        <f>Master_Italia!E47</f>
        <v>0.35</v>
      </c>
      <c r="Q43" s="321">
        <f>Master_Italia!F47</f>
        <v>0.1</v>
      </c>
      <c r="R43" s="321">
        <f>Master_Italia!G47</f>
        <v>0.06</v>
      </c>
      <c r="BG43" s="339" t="s">
        <v>421</v>
      </c>
      <c r="BI43" s="344">
        <f>'CC altri'!Q32</f>
        <v>0</v>
      </c>
      <c r="BJ43" s="344">
        <f>'CC altri'!R32</f>
        <v>0</v>
      </c>
      <c r="BK43" s="565">
        <f t="shared" si="55"/>
        <v>0</v>
      </c>
    </row>
    <row r="44" spans="1:67" ht="12.75" x14ac:dyDescent="0.2">
      <c r="A44" s="318"/>
      <c r="J44" s="316"/>
      <c r="L44" s="316"/>
      <c r="M44" s="311" t="str">
        <f>Master_Italia!B48</f>
        <v>IX</v>
      </c>
      <c r="N44" s="311">
        <f>Master_Italia!C48</f>
        <v>40</v>
      </c>
      <c r="O44" s="311">
        <f>Master_Italia!D48</f>
        <v>45</v>
      </c>
      <c r="P44" s="321">
        <f>Master_Italia!E48</f>
        <v>0.4</v>
      </c>
      <c r="Q44" s="321">
        <f>Master_Italia!F48</f>
        <v>0.2</v>
      </c>
      <c r="R44" s="321">
        <f>Master_Italia!G48</f>
        <v>0.15</v>
      </c>
      <c r="BG44" s="339" t="s">
        <v>422</v>
      </c>
      <c r="BI44" s="344">
        <f>'CC altri'!Q36</f>
        <v>0</v>
      </c>
      <c r="BJ44" s="344">
        <f>'CC altri'!R36</f>
        <v>0</v>
      </c>
      <c r="BK44" s="565">
        <f t="shared" si="55"/>
        <v>0</v>
      </c>
    </row>
    <row r="45" spans="1:67" ht="12.75" x14ac:dyDescent="0.2">
      <c r="A45" s="318"/>
      <c r="J45" s="316"/>
      <c r="L45" s="316"/>
      <c r="M45" s="311" t="str">
        <f>Master_Italia!B49</f>
        <v>X</v>
      </c>
      <c r="N45" s="311">
        <f>Master_Italia!C49</f>
        <v>45</v>
      </c>
      <c r="O45" s="311">
        <f>Master_Italia!D49</f>
        <v>50</v>
      </c>
      <c r="P45" s="321">
        <f>Master_Italia!E49</f>
        <v>0.45</v>
      </c>
      <c r="Q45" s="321">
        <f>Master_Italia!F49</f>
        <v>0.2</v>
      </c>
      <c r="R45" s="321">
        <f>Master_Italia!G49</f>
        <v>0.15</v>
      </c>
      <c r="BG45" s="339" t="s">
        <v>423</v>
      </c>
      <c r="BI45" s="344">
        <f>'CC altri'!Q40</f>
        <v>0</v>
      </c>
      <c r="BJ45" s="344">
        <f>'CC altri'!R40</f>
        <v>0</v>
      </c>
      <c r="BK45" s="565">
        <f t="shared" si="55"/>
        <v>0</v>
      </c>
    </row>
    <row r="46" spans="1:67" ht="12.75" x14ac:dyDescent="0.2">
      <c r="A46" s="318"/>
      <c r="J46" s="316"/>
      <c r="L46" s="316"/>
      <c r="M46" s="311" t="str">
        <f>Master_Italia!B50</f>
        <v>XI</v>
      </c>
      <c r="N46" s="311">
        <f>Master_Italia!C50</f>
        <v>50</v>
      </c>
      <c r="O46" s="311">
        <f>Master_Italia!D50</f>
        <v>999999</v>
      </c>
      <c r="P46" s="321">
        <f>Master_Italia!E50</f>
        <v>0.5</v>
      </c>
      <c r="Q46" s="321">
        <f>Master_Italia!F50</f>
        <v>0.2</v>
      </c>
      <c r="R46" s="321">
        <f>Master_Italia!G50</f>
        <v>0.15</v>
      </c>
      <c r="BG46" s="339" t="s">
        <v>424</v>
      </c>
      <c r="BI46" s="344">
        <f>'CC altri'!Q44</f>
        <v>0</v>
      </c>
      <c r="BJ46" s="344">
        <f>'CC altri'!R44</f>
        <v>0</v>
      </c>
      <c r="BK46" s="565">
        <f t="shared" si="55"/>
        <v>0</v>
      </c>
    </row>
    <row r="47" spans="1:67" ht="12.75" x14ac:dyDescent="0.2">
      <c r="A47" s="318"/>
      <c r="J47" s="316"/>
      <c r="L47" s="316"/>
      <c r="M47" s="311">
        <f>Parametri!I62</f>
        <v>0</v>
      </c>
      <c r="N47" s="311">
        <f>Parametri!J62</f>
        <v>0</v>
      </c>
      <c r="O47" s="311">
        <f>Parametri!K62</f>
        <v>0</v>
      </c>
      <c r="P47" s="311">
        <f>Parametri!L62</f>
        <v>0</v>
      </c>
      <c r="Q47" s="311">
        <f>Parametri!M62</f>
        <v>0</v>
      </c>
      <c r="R47" s="311">
        <f>Parametri!N62</f>
        <v>0</v>
      </c>
      <c r="BG47" s="339" t="s">
        <v>425</v>
      </c>
      <c r="BI47" s="344">
        <f>'CC altri'!Q48</f>
        <v>0</v>
      </c>
      <c r="BJ47" s="344">
        <f>'CC altri'!R48</f>
        <v>0</v>
      </c>
      <c r="BK47" s="565">
        <f t="shared" si="55"/>
        <v>0</v>
      </c>
    </row>
    <row r="48" spans="1:67" ht="12.75" x14ac:dyDescent="0.2">
      <c r="A48" s="318"/>
      <c r="J48" s="316"/>
      <c r="L48" s="316"/>
      <c r="BG48" s="339" t="s">
        <v>426</v>
      </c>
      <c r="BI48" s="344">
        <f>'CC altri'!Q52</f>
        <v>0</v>
      </c>
      <c r="BJ48" s="344">
        <f>'CC altri'!R52</f>
        <v>0</v>
      </c>
      <c r="BK48" s="565">
        <f t="shared" si="55"/>
        <v>0</v>
      </c>
    </row>
    <row r="49" spans="1:62" ht="12.75" x14ac:dyDescent="0.2">
      <c r="A49" s="318"/>
      <c r="J49" s="316"/>
      <c r="L49" s="316"/>
      <c r="BG49" s="339"/>
      <c r="BI49" s="344"/>
      <c r="BJ49" s="344"/>
    </row>
    <row r="50" spans="1:62" ht="12.75" x14ac:dyDescent="0.2">
      <c r="A50" s="318"/>
      <c r="J50" s="316"/>
      <c r="L50" s="316"/>
      <c r="BG50" s="339"/>
    </row>
    <row r="51" spans="1:62" ht="12.75" x14ac:dyDescent="0.2">
      <c r="A51" s="318"/>
      <c r="J51" s="316"/>
      <c r="L51" s="316"/>
      <c r="BG51" s="339"/>
    </row>
    <row r="52" spans="1:62" ht="12.75" x14ac:dyDescent="0.2">
      <c r="A52" s="318"/>
      <c r="J52" s="316"/>
      <c r="L52" s="316"/>
      <c r="BG52" s="339"/>
    </row>
    <row r="53" spans="1:62" ht="12.75" x14ac:dyDescent="0.2">
      <c r="A53" s="318"/>
      <c r="J53" s="316"/>
      <c r="L53" s="316"/>
      <c r="BG53" s="339"/>
    </row>
    <row r="54" spans="1:62" ht="12.75" x14ac:dyDescent="0.2">
      <c r="A54" s="318"/>
      <c r="J54" s="316"/>
      <c r="L54" s="316"/>
      <c r="BG54" s="339"/>
    </row>
    <row r="55" spans="1:62" ht="12.75" x14ac:dyDescent="0.2">
      <c r="A55" s="318"/>
      <c r="J55" s="316"/>
      <c r="L55" s="316"/>
      <c r="BG55" s="339"/>
    </row>
    <row r="56" spans="1:62" ht="12.75" x14ac:dyDescent="0.2">
      <c r="A56" s="318"/>
      <c r="J56" s="316"/>
      <c r="L56" s="316"/>
      <c r="BG56" s="339"/>
    </row>
    <row r="57" spans="1:62" ht="12.75" x14ac:dyDescent="0.2">
      <c r="A57" s="318"/>
      <c r="J57" s="316"/>
      <c r="L57" s="316"/>
      <c r="BG57" s="339"/>
    </row>
    <row r="58" spans="1:62" ht="12.75" x14ac:dyDescent="0.2">
      <c r="A58" s="318"/>
      <c r="J58" s="316"/>
      <c r="L58" s="316"/>
      <c r="BG58" s="339"/>
    </row>
    <row r="59" spans="1:62" ht="12.75" x14ac:dyDescent="0.2">
      <c r="A59" s="318"/>
      <c r="J59" s="316"/>
      <c r="L59" s="316"/>
      <c r="BG59" s="339"/>
    </row>
    <row r="60" spans="1:62" ht="12.75" x14ac:dyDescent="0.2">
      <c r="A60" s="318"/>
      <c r="J60" s="316"/>
      <c r="L60" s="316"/>
      <c r="BG60" s="339"/>
    </row>
    <row r="61" spans="1:62" ht="12.75" x14ac:dyDescent="0.2">
      <c r="A61" s="318"/>
      <c r="J61" s="316"/>
      <c r="L61" s="316"/>
    </row>
    <row r="62" spans="1:62" ht="12.75" x14ac:dyDescent="0.2">
      <c r="A62" s="318"/>
      <c r="J62" s="316"/>
      <c r="L62" s="316"/>
    </row>
    <row r="63" spans="1:62" ht="12.75" x14ac:dyDescent="0.2">
      <c r="A63" s="318"/>
      <c r="J63" s="316"/>
      <c r="L63" s="316"/>
    </row>
    <row r="64" spans="1:62" ht="12.75" x14ac:dyDescent="0.2">
      <c r="A64" s="318"/>
      <c r="J64" s="316"/>
      <c r="L64" s="316"/>
    </row>
    <row r="65" spans="1:12" ht="12.75" x14ac:dyDescent="0.2">
      <c r="A65" s="318"/>
      <c r="J65" s="316"/>
      <c r="L65" s="316"/>
    </row>
    <row r="66" spans="1:12" ht="12.75" x14ac:dyDescent="0.2">
      <c r="A66" s="318"/>
      <c r="J66" s="316"/>
      <c r="L66" s="316"/>
    </row>
    <row r="67" spans="1:12" ht="12.75" x14ac:dyDescent="0.2">
      <c r="A67" s="318"/>
      <c r="J67" s="316"/>
      <c r="L67" s="316"/>
    </row>
    <row r="68" spans="1:12" ht="12.75" x14ac:dyDescent="0.2">
      <c r="A68" s="318"/>
      <c r="J68" s="316"/>
      <c r="L68" s="316"/>
    </row>
    <row r="69" spans="1:12" ht="12.75" x14ac:dyDescent="0.2">
      <c r="A69" s="318"/>
      <c r="J69" s="316"/>
      <c r="L69" s="316"/>
    </row>
    <row r="70" spans="1:12" ht="12.75" x14ac:dyDescent="0.2">
      <c r="A70" s="318"/>
      <c r="J70" s="316"/>
      <c r="L70" s="316"/>
    </row>
    <row r="71" spans="1:12" ht="12.75" x14ac:dyDescent="0.2">
      <c r="A71" s="318"/>
      <c r="J71" s="316"/>
      <c r="L71" s="316"/>
    </row>
    <row r="72" spans="1:12" ht="12.75" x14ac:dyDescent="0.2">
      <c r="A72" s="318"/>
      <c r="J72" s="316"/>
      <c r="L72" s="316"/>
    </row>
    <row r="73" spans="1:12" ht="12.75" x14ac:dyDescent="0.2">
      <c r="A73" s="318"/>
      <c r="J73" s="316"/>
      <c r="L73" s="316"/>
    </row>
    <row r="74" spans="1:12" ht="12.75" x14ac:dyDescent="0.2">
      <c r="A74" s="318"/>
      <c r="J74" s="316"/>
      <c r="L74" s="316"/>
    </row>
    <row r="75" spans="1:12" ht="12.75" x14ac:dyDescent="0.2">
      <c r="A75" s="318"/>
      <c r="J75" s="316"/>
      <c r="L75" s="316"/>
    </row>
    <row r="76" spans="1:12" ht="12.75" x14ac:dyDescent="0.2">
      <c r="A76" s="318"/>
      <c r="J76" s="316"/>
      <c r="L76" s="316"/>
    </row>
    <row r="77" spans="1:12" ht="12.75" x14ac:dyDescent="0.2">
      <c r="A77" s="318"/>
      <c r="J77" s="316"/>
      <c r="L77" s="316"/>
    </row>
    <row r="78" spans="1:12" ht="12.75" x14ac:dyDescent="0.2">
      <c r="A78" s="318"/>
      <c r="J78" s="316"/>
      <c r="L78" s="316"/>
    </row>
    <row r="79" spans="1:12" ht="12.75" x14ac:dyDescent="0.2">
      <c r="A79" s="318"/>
      <c r="J79" s="316"/>
      <c r="L79" s="316"/>
    </row>
    <row r="80" spans="1:12" ht="12.75" x14ac:dyDescent="0.2">
      <c r="A80" s="318"/>
      <c r="J80" s="316"/>
      <c r="L80" s="316"/>
    </row>
    <row r="81" spans="1:12" ht="12.75" x14ac:dyDescent="0.2">
      <c r="A81" s="318"/>
      <c r="J81" s="316"/>
      <c r="L81" s="316"/>
    </row>
    <row r="82" spans="1:12" ht="12.75" x14ac:dyDescent="0.2">
      <c r="A82" s="318"/>
      <c r="J82" s="316"/>
      <c r="L82" s="316"/>
    </row>
    <row r="83" spans="1:12" ht="12.75" x14ac:dyDescent="0.2">
      <c r="A83" s="318"/>
      <c r="J83" s="316"/>
      <c r="L83" s="316"/>
    </row>
    <row r="84" spans="1:12" ht="12.75" x14ac:dyDescent="0.2">
      <c r="A84" s="318"/>
      <c r="J84" s="316"/>
      <c r="L84" s="316"/>
    </row>
    <row r="85" spans="1:12" ht="12.75" x14ac:dyDescent="0.2">
      <c r="A85" s="318"/>
      <c r="J85" s="316"/>
      <c r="L85" s="316"/>
    </row>
    <row r="86" spans="1:12" ht="12.75" x14ac:dyDescent="0.2">
      <c r="A86" s="318"/>
      <c r="J86" s="316"/>
      <c r="L86" s="316"/>
    </row>
    <row r="87" spans="1:12" ht="12.75" x14ac:dyDescent="0.2">
      <c r="A87" s="318"/>
      <c r="J87" s="316"/>
      <c r="L87" s="316"/>
    </row>
    <row r="88" spans="1:12" ht="12.75" x14ac:dyDescent="0.2">
      <c r="A88" s="318"/>
      <c r="J88" s="316"/>
      <c r="L88" s="316"/>
    </row>
    <row r="89" spans="1:12" ht="12.75" x14ac:dyDescent="0.2">
      <c r="A89" s="318"/>
      <c r="J89" s="316"/>
      <c r="L89" s="316"/>
    </row>
    <row r="90" spans="1:12" ht="12.75" x14ac:dyDescent="0.2">
      <c r="A90" s="318"/>
      <c r="J90" s="316"/>
      <c r="L90" s="316"/>
    </row>
    <row r="91" spans="1:12" ht="12.75" x14ac:dyDescent="0.2">
      <c r="A91" s="318"/>
      <c r="J91" s="316"/>
      <c r="L91" s="316"/>
    </row>
    <row r="92" spans="1:12" ht="12.75" x14ac:dyDescent="0.2">
      <c r="A92" s="318"/>
      <c r="J92" s="316"/>
      <c r="L92" s="316"/>
    </row>
    <row r="93" spans="1:12" ht="12.75" x14ac:dyDescent="0.2">
      <c r="A93" s="318"/>
      <c r="J93" s="316"/>
      <c r="L93" s="316"/>
    </row>
    <row r="94" spans="1:12" ht="12.75" x14ac:dyDescent="0.2">
      <c r="A94" s="318"/>
      <c r="J94" s="316"/>
      <c r="L94" s="316"/>
    </row>
    <row r="95" spans="1:12" ht="12.75" x14ac:dyDescent="0.2">
      <c r="A95" s="318"/>
      <c r="J95" s="316"/>
      <c r="L95" s="316"/>
    </row>
    <row r="96" spans="1:12" ht="12.75" x14ac:dyDescent="0.2">
      <c r="A96" s="318"/>
      <c r="J96" s="316"/>
      <c r="L96" s="316"/>
    </row>
    <row r="97" spans="1:12" ht="12.75" x14ac:dyDescent="0.2">
      <c r="A97" s="318"/>
      <c r="J97" s="316"/>
      <c r="L97" s="316"/>
    </row>
    <row r="98" spans="1:12" ht="12.75" x14ac:dyDescent="0.2">
      <c r="A98" s="318"/>
      <c r="J98" s="316"/>
      <c r="L98" s="316"/>
    </row>
    <row r="99" spans="1:12" ht="12.75" x14ac:dyDescent="0.2">
      <c r="A99" s="318"/>
      <c r="J99" s="316"/>
      <c r="L99" s="316"/>
    </row>
    <row r="100" spans="1:12" ht="12.75" x14ac:dyDescent="0.2">
      <c r="A100" s="318"/>
      <c r="J100" s="316"/>
      <c r="L100" s="316"/>
    </row>
    <row r="101" spans="1:12" ht="12.75" x14ac:dyDescent="0.2">
      <c r="A101" s="318"/>
      <c r="J101" s="316"/>
      <c r="L101" s="316"/>
    </row>
    <row r="102" spans="1:12" ht="12.75" x14ac:dyDescent="0.2">
      <c r="A102" s="318"/>
      <c r="J102" s="316"/>
      <c r="L102" s="316"/>
    </row>
    <row r="103" spans="1:12" ht="12.75" x14ac:dyDescent="0.2">
      <c r="A103" s="318"/>
      <c r="J103" s="316"/>
      <c r="L103" s="316"/>
    </row>
    <row r="104" spans="1:12" ht="12.75" x14ac:dyDescent="0.2">
      <c r="A104" s="318"/>
      <c r="J104" s="316"/>
      <c r="L104" s="316"/>
    </row>
    <row r="105" spans="1:12" ht="12.75" x14ac:dyDescent="0.2">
      <c r="A105" s="318"/>
      <c r="J105" s="316"/>
      <c r="L105" s="316"/>
    </row>
    <row r="106" spans="1:12" ht="12.75" x14ac:dyDescent="0.2">
      <c r="A106" s="318"/>
      <c r="J106" s="316"/>
      <c r="L106" s="316"/>
    </row>
    <row r="107" spans="1:12" ht="12.75" x14ac:dyDescent="0.2">
      <c r="A107" s="318"/>
      <c r="J107" s="316"/>
      <c r="L107" s="316"/>
    </row>
    <row r="108" spans="1:12" ht="12.75" x14ac:dyDescent="0.2">
      <c r="A108" s="318"/>
      <c r="J108" s="316"/>
      <c r="L108" s="316"/>
    </row>
    <row r="109" spans="1:12" ht="12.75" x14ac:dyDescent="0.2">
      <c r="A109" s="318"/>
      <c r="J109" s="316"/>
      <c r="L109" s="316"/>
    </row>
    <row r="110" spans="1:12" ht="12.75" x14ac:dyDescent="0.2">
      <c r="A110" s="318"/>
      <c r="J110" s="316"/>
      <c r="L110" s="316"/>
    </row>
    <row r="111" spans="1:12" ht="12.75" x14ac:dyDescent="0.2">
      <c r="A111" s="318"/>
      <c r="J111" s="316"/>
      <c r="L111" s="316"/>
    </row>
    <row r="112" spans="1:12" ht="12.75" x14ac:dyDescent="0.2">
      <c r="A112" s="318"/>
      <c r="J112" s="316"/>
      <c r="L112" s="316"/>
    </row>
    <row r="113" spans="1:12" ht="12.75" x14ac:dyDescent="0.2">
      <c r="A113" s="318"/>
      <c r="J113" s="316"/>
      <c r="L113" s="316"/>
    </row>
    <row r="114" spans="1:12" ht="12.75" x14ac:dyDescent="0.2">
      <c r="A114" s="318"/>
      <c r="J114" s="316"/>
      <c r="L114" s="316"/>
    </row>
    <row r="115" spans="1:12" ht="12.75" x14ac:dyDescent="0.2">
      <c r="A115" s="318"/>
      <c r="J115" s="316"/>
      <c r="L115" s="316"/>
    </row>
    <row r="116" spans="1:12" ht="12.75" x14ac:dyDescent="0.2">
      <c r="A116" s="318"/>
      <c r="J116" s="316"/>
      <c r="L116" s="316"/>
    </row>
    <row r="117" spans="1:12" ht="12.75" x14ac:dyDescent="0.2">
      <c r="A117" s="318"/>
      <c r="J117" s="316"/>
      <c r="L117" s="316"/>
    </row>
    <row r="118" spans="1:12" ht="12.75" x14ac:dyDescent="0.2">
      <c r="A118" s="318"/>
      <c r="J118" s="316"/>
      <c r="L118" s="316"/>
    </row>
    <row r="119" spans="1:12" ht="12.75" x14ac:dyDescent="0.2">
      <c r="A119" s="318"/>
      <c r="J119" s="316"/>
      <c r="L119" s="316"/>
    </row>
    <row r="120" spans="1:12" ht="12.75" x14ac:dyDescent="0.2">
      <c r="A120" s="318"/>
      <c r="J120" s="316"/>
      <c r="L120" s="316"/>
    </row>
    <row r="121" spans="1:12" ht="12.75" x14ac:dyDescent="0.2">
      <c r="A121" s="318"/>
      <c r="J121" s="316"/>
      <c r="L121" s="316"/>
    </row>
    <row r="122" spans="1:12" ht="12.75" x14ac:dyDescent="0.2">
      <c r="A122" s="318"/>
      <c r="J122" s="316"/>
      <c r="L122" s="316"/>
    </row>
    <row r="123" spans="1:12" ht="12.75" x14ac:dyDescent="0.2">
      <c r="A123" s="318"/>
      <c r="J123" s="316"/>
      <c r="L123" s="316"/>
    </row>
    <row r="124" spans="1:12" ht="12.75" x14ac:dyDescent="0.2">
      <c r="A124" s="318"/>
      <c r="J124" s="316"/>
      <c r="L124" s="316"/>
    </row>
    <row r="125" spans="1:12" ht="12.75" x14ac:dyDescent="0.2">
      <c r="A125" s="318"/>
      <c r="J125" s="316"/>
      <c r="L125" s="316"/>
    </row>
    <row r="126" spans="1:12" ht="12.75" x14ac:dyDescent="0.2">
      <c r="A126" s="318"/>
      <c r="J126" s="316"/>
      <c r="L126" s="316"/>
    </row>
    <row r="127" spans="1:12" ht="12.75" x14ac:dyDescent="0.2">
      <c r="A127" s="318"/>
      <c r="J127" s="316"/>
      <c r="L127" s="316"/>
    </row>
    <row r="128" spans="1:12" ht="12.75" x14ac:dyDescent="0.2">
      <c r="A128" s="318"/>
      <c r="J128" s="316"/>
      <c r="L128" s="316"/>
    </row>
    <row r="129" spans="1:12" ht="12.75" x14ac:dyDescent="0.2">
      <c r="A129" s="318"/>
      <c r="J129" s="316"/>
      <c r="L129" s="316"/>
    </row>
    <row r="130" spans="1:12" ht="12.75" x14ac:dyDescent="0.2">
      <c r="A130" s="318"/>
      <c r="J130" s="316"/>
      <c r="L130" s="316"/>
    </row>
    <row r="131" spans="1:12" ht="12.75" x14ac:dyDescent="0.2">
      <c r="A131" s="318"/>
      <c r="J131" s="316"/>
      <c r="L131" s="316"/>
    </row>
    <row r="132" spans="1:12" ht="12.75" x14ac:dyDescent="0.2">
      <c r="A132" s="318"/>
      <c r="J132" s="316"/>
      <c r="L132" s="316"/>
    </row>
    <row r="133" spans="1:12" ht="12.75" x14ac:dyDescent="0.2">
      <c r="A133" s="318"/>
      <c r="J133" s="316"/>
      <c r="L133" s="316"/>
    </row>
    <row r="134" spans="1:12" ht="12.75" x14ac:dyDescent="0.2">
      <c r="A134" s="318"/>
      <c r="J134" s="316"/>
      <c r="L134" s="316"/>
    </row>
    <row r="135" spans="1:12" ht="12.75" x14ac:dyDescent="0.2">
      <c r="A135" s="318"/>
      <c r="J135" s="316"/>
      <c r="L135" s="316"/>
    </row>
    <row r="136" spans="1:12" ht="12.75" x14ac:dyDescent="0.2">
      <c r="A136" s="318"/>
      <c r="J136" s="316"/>
      <c r="L136" s="316"/>
    </row>
    <row r="137" spans="1:12" ht="12.75" x14ac:dyDescent="0.2">
      <c r="A137" s="318"/>
      <c r="J137" s="316"/>
      <c r="L137" s="316"/>
    </row>
    <row r="138" spans="1:12" ht="12.75" x14ac:dyDescent="0.2">
      <c r="A138" s="318"/>
      <c r="J138" s="316"/>
      <c r="L138" s="316"/>
    </row>
    <row r="139" spans="1:12" ht="12.75" x14ac:dyDescent="0.2">
      <c r="A139" s="318"/>
      <c r="J139" s="316"/>
      <c r="L139" s="316"/>
    </row>
    <row r="140" spans="1:12" ht="12.75" x14ac:dyDescent="0.2">
      <c r="A140" s="318"/>
      <c r="J140" s="316"/>
      <c r="L140" s="316"/>
    </row>
    <row r="141" spans="1:12" ht="12.75" x14ac:dyDescent="0.2">
      <c r="A141" s="318"/>
      <c r="J141" s="316"/>
      <c r="L141" s="316"/>
    </row>
    <row r="142" spans="1:12" ht="12.75" x14ac:dyDescent="0.2">
      <c r="A142" s="318"/>
      <c r="J142" s="316"/>
      <c r="L142" s="316"/>
    </row>
    <row r="143" spans="1:12" ht="12.75" x14ac:dyDescent="0.2">
      <c r="A143" s="318"/>
      <c r="J143" s="316"/>
      <c r="L143" s="316"/>
    </row>
    <row r="144" spans="1:12" ht="12.75" x14ac:dyDescent="0.2">
      <c r="A144" s="318"/>
      <c r="J144" s="316"/>
      <c r="L144" s="316"/>
    </row>
    <row r="145" spans="1:12" ht="12.75" x14ac:dyDescent="0.2">
      <c r="A145" s="318"/>
      <c r="J145" s="316"/>
      <c r="L145" s="316"/>
    </row>
    <row r="146" spans="1:12" ht="12.75" x14ac:dyDescent="0.2">
      <c r="A146" s="318"/>
      <c r="J146" s="316"/>
      <c r="L146" s="316"/>
    </row>
    <row r="147" spans="1:12" ht="12.75" x14ac:dyDescent="0.2">
      <c r="A147" s="318"/>
      <c r="J147" s="316"/>
      <c r="L147" s="316"/>
    </row>
    <row r="148" spans="1:12" ht="12.75" x14ac:dyDescent="0.2">
      <c r="A148" s="318"/>
      <c r="J148" s="316"/>
      <c r="L148" s="316"/>
    </row>
    <row r="149" spans="1:12" ht="12.75" x14ac:dyDescent="0.2">
      <c r="A149" s="318"/>
      <c r="J149" s="316"/>
      <c r="L149" s="316"/>
    </row>
    <row r="150" spans="1:12" ht="12.75" x14ac:dyDescent="0.2">
      <c r="A150" s="318"/>
      <c r="J150" s="316"/>
      <c r="L150" s="316"/>
    </row>
    <row r="151" spans="1:12" ht="12.75" x14ac:dyDescent="0.2">
      <c r="A151" s="318"/>
      <c r="J151" s="316"/>
      <c r="L151" s="316"/>
    </row>
    <row r="152" spans="1:12" ht="12.75" x14ac:dyDescent="0.2">
      <c r="A152" s="318"/>
      <c r="J152" s="316"/>
      <c r="L152" s="316"/>
    </row>
    <row r="153" spans="1:12" ht="12.75" x14ac:dyDescent="0.2">
      <c r="A153" s="318"/>
      <c r="J153" s="316"/>
      <c r="L153" s="316"/>
    </row>
    <row r="154" spans="1:12" ht="12.75" x14ac:dyDescent="0.2">
      <c r="A154" s="318"/>
      <c r="J154" s="316"/>
      <c r="L154" s="316"/>
    </row>
    <row r="155" spans="1:12" ht="12.75" x14ac:dyDescent="0.2">
      <c r="A155" s="318"/>
      <c r="J155" s="316"/>
      <c r="L155" s="316"/>
    </row>
    <row r="156" spans="1:12" ht="12.75" x14ac:dyDescent="0.2">
      <c r="A156" s="318"/>
      <c r="J156" s="316"/>
      <c r="L156" s="316"/>
    </row>
    <row r="157" spans="1:12" ht="12.75" x14ac:dyDescent="0.2">
      <c r="A157" s="318"/>
      <c r="J157" s="316"/>
      <c r="L157" s="316"/>
    </row>
    <row r="158" spans="1:12" ht="12.75" x14ac:dyDescent="0.2">
      <c r="A158" s="318"/>
      <c r="J158" s="316"/>
      <c r="L158" s="316"/>
    </row>
    <row r="159" spans="1:12" ht="12.75" x14ac:dyDescent="0.2">
      <c r="A159" s="318"/>
      <c r="J159" s="316"/>
      <c r="L159" s="316"/>
    </row>
    <row r="160" spans="1:12" ht="12.75" x14ac:dyDescent="0.2">
      <c r="A160" s="318"/>
      <c r="J160" s="316"/>
      <c r="L160" s="316"/>
    </row>
    <row r="161" spans="1:12" ht="12.75" x14ac:dyDescent="0.2">
      <c r="A161" s="318"/>
      <c r="J161" s="316"/>
      <c r="L161" s="316"/>
    </row>
    <row r="162" spans="1:12" ht="12.75" x14ac:dyDescent="0.2">
      <c r="A162" s="318"/>
      <c r="J162" s="316"/>
      <c r="L162" s="316"/>
    </row>
    <row r="163" spans="1:12" ht="12.75" x14ac:dyDescent="0.2">
      <c r="A163" s="318"/>
      <c r="J163" s="316"/>
      <c r="L163" s="316"/>
    </row>
    <row r="164" spans="1:12" ht="12.75" x14ac:dyDescent="0.2">
      <c r="A164" s="318"/>
      <c r="J164" s="316"/>
      <c r="L164" s="316"/>
    </row>
    <row r="165" spans="1:12" ht="12.75" x14ac:dyDescent="0.2">
      <c r="A165" s="318"/>
      <c r="J165" s="316"/>
      <c r="L165" s="316"/>
    </row>
    <row r="166" spans="1:12" ht="12.75" x14ac:dyDescent="0.2">
      <c r="A166" s="318"/>
      <c r="J166" s="316"/>
      <c r="L166" s="316"/>
    </row>
    <row r="167" spans="1:12" ht="12.75" x14ac:dyDescent="0.2">
      <c r="A167" s="318"/>
      <c r="J167" s="316"/>
      <c r="L167" s="316"/>
    </row>
    <row r="168" spans="1:12" ht="12.75" x14ac:dyDescent="0.2">
      <c r="A168" s="318"/>
      <c r="J168" s="316"/>
      <c r="L168" s="316"/>
    </row>
    <row r="169" spans="1:12" ht="12.75" x14ac:dyDescent="0.2">
      <c r="A169" s="318"/>
      <c r="J169" s="316"/>
      <c r="L169" s="316"/>
    </row>
    <row r="170" spans="1:12" ht="12.75" x14ac:dyDescent="0.2">
      <c r="A170" s="318"/>
      <c r="J170" s="316"/>
      <c r="L170" s="316"/>
    </row>
    <row r="171" spans="1:12" ht="12.75" x14ac:dyDescent="0.2">
      <c r="A171" s="318"/>
      <c r="J171" s="316"/>
      <c r="L171" s="316"/>
    </row>
    <row r="172" spans="1:12" ht="12.75" x14ac:dyDescent="0.2">
      <c r="A172" s="318"/>
      <c r="J172" s="316"/>
      <c r="L172" s="316"/>
    </row>
    <row r="173" spans="1:12" ht="12.75" x14ac:dyDescent="0.2">
      <c r="A173" s="318"/>
      <c r="J173" s="316"/>
      <c r="L173" s="316"/>
    </row>
    <row r="174" spans="1:12" ht="12.75" x14ac:dyDescent="0.2">
      <c r="A174" s="318"/>
      <c r="J174" s="316"/>
      <c r="L174" s="316"/>
    </row>
    <row r="175" spans="1:12" ht="12.75" x14ac:dyDescent="0.2">
      <c r="A175" s="318"/>
      <c r="J175" s="316"/>
      <c r="L175" s="316"/>
    </row>
    <row r="176" spans="1:12" ht="12.75" x14ac:dyDescent="0.2">
      <c r="A176" s="318"/>
      <c r="J176" s="316"/>
      <c r="L176" s="316"/>
    </row>
    <row r="177" spans="1:12" ht="12.75" x14ac:dyDescent="0.2">
      <c r="A177" s="318"/>
      <c r="J177" s="316"/>
      <c r="L177" s="316"/>
    </row>
    <row r="178" spans="1:12" ht="12.75" x14ac:dyDescent="0.2">
      <c r="A178" s="318"/>
      <c r="J178" s="316"/>
      <c r="L178" s="316"/>
    </row>
    <row r="179" spans="1:12" ht="12.75" x14ac:dyDescent="0.2">
      <c r="A179" s="318"/>
      <c r="J179" s="316"/>
      <c r="L179" s="316"/>
    </row>
    <row r="180" spans="1:12" ht="12.75" x14ac:dyDescent="0.2">
      <c r="A180" s="318"/>
      <c r="J180" s="316"/>
      <c r="L180" s="316"/>
    </row>
    <row r="181" spans="1:12" ht="12.75" x14ac:dyDescent="0.2">
      <c r="A181" s="318"/>
      <c r="J181" s="316"/>
      <c r="L181" s="316"/>
    </row>
    <row r="182" spans="1:12" ht="12.75" x14ac:dyDescent="0.2">
      <c r="A182" s="318"/>
      <c r="J182" s="316"/>
      <c r="L182" s="316"/>
    </row>
    <row r="183" spans="1:12" ht="12.75" x14ac:dyDescent="0.2">
      <c r="A183" s="318"/>
      <c r="J183" s="316"/>
      <c r="L183" s="316"/>
    </row>
    <row r="184" spans="1:12" ht="12.75" x14ac:dyDescent="0.2">
      <c r="A184" s="318"/>
      <c r="J184" s="316"/>
      <c r="L184" s="316"/>
    </row>
    <row r="185" spans="1:12" ht="12.75" x14ac:dyDescent="0.2">
      <c r="A185" s="318"/>
      <c r="J185" s="316"/>
      <c r="L185" s="316"/>
    </row>
    <row r="186" spans="1:12" ht="12.75" x14ac:dyDescent="0.2">
      <c r="A186" s="318"/>
      <c r="J186" s="316"/>
      <c r="L186" s="316"/>
    </row>
    <row r="187" spans="1:12" ht="12.75" x14ac:dyDescent="0.2">
      <c r="A187" s="318"/>
      <c r="J187" s="316"/>
      <c r="L187" s="316"/>
    </row>
    <row r="188" spans="1:12" ht="12.75" x14ac:dyDescent="0.2">
      <c r="A188" s="318"/>
      <c r="J188" s="316"/>
      <c r="L188" s="316"/>
    </row>
    <row r="189" spans="1:12" ht="12.75" x14ac:dyDescent="0.2">
      <c r="A189" s="318"/>
      <c r="J189" s="316"/>
      <c r="L189" s="316"/>
    </row>
    <row r="190" spans="1:12" ht="12.75" x14ac:dyDescent="0.2">
      <c r="A190" s="318"/>
      <c r="J190" s="316"/>
      <c r="L190" s="316"/>
    </row>
    <row r="191" spans="1:12" ht="12.75" x14ac:dyDescent="0.2">
      <c r="A191" s="318"/>
      <c r="J191" s="316"/>
      <c r="L191" s="316"/>
    </row>
    <row r="192" spans="1:12" ht="12.75" x14ac:dyDescent="0.2">
      <c r="A192" s="318"/>
      <c r="J192" s="316"/>
      <c r="L192" s="316"/>
    </row>
    <row r="193" spans="1:12" ht="12.75" x14ac:dyDescent="0.2">
      <c r="A193" s="318"/>
      <c r="J193" s="316"/>
      <c r="L193" s="316"/>
    </row>
    <row r="194" spans="1:12" ht="12.75" x14ac:dyDescent="0.2">
      <c r="A194" s="318"/>
      <c r="J194" s="316"/>
      <c r="L194" s="316"/>
    </row>
    <row r="195" spans="1:12" ht="12.75" x14ac:dyDescent="0.2">
      <c r="A195" s="318"/>
      <c r="J195" s="316"/>
      <c r="L195" s="316"/>
    </row>
    <row r="196" spans="1:12" ht="12.75" x14ac:dyDescent="0.2">
      <c r="A196" s="318"/>
      <c r="J196" s="316"/>
      <c r="L196" s="316"/>
    </row>
    <row r="197" spans="1:12" ht="12.75" x14ac:dyDescent="0.2">
      <c r="A197" s="318"/>
      <c r="J197" s="316"/>
      <c r="L197" s="316"/>
    </row>
    <row r="198" spans="1:12" ht="12.75" x14ac:dyDescent="0.2">
      <c r="A198" s="318"/>
      <c r="J198" s="316"/>
      <c r="L198" s="316"/>
    </row>
    <row r="199" spans="1:12" ht="12.75" x14ac:dyDescent="0.2">
      <c r="A199" s="318"/>
      <c r="J199" s="316"/>
      <c r="L199" s="316"/>
    </row>
    <row r="200" spans="1:12" ht="12.75" x14ac:dyDescent="0.2">
      <c r="A200" s="318"/>
      <c r="J200" s="316"/>
      <c r="L200" s="316"/>
    </row>
    <row r="201" spans="1:12" ht="12.75" x14ac:dyDescent="0.2">
      <c r="A201" s="318"/>
      <c r="J201" s="316"/>
      <c r="L201" s="316"/>
    </row>
    <row r="202" spans="1:12" ht="12.75" x14ac:dyDescent="0.2">
      <c r="A202" s="318"/>
      <c r="J202" s="316"/>
      <c r="L202" s="316"/>
    </row>
    <row r="203" spans="1:12" ht="12.75" x14ac:dyDescent="0.2">
      <c r="A203" s="318"/>
      <c r="J203" s="316"/>
      <c r="L203" s="316"/>
    </row>
    <row r="204" spans="1:12" ht="12.75" x14ac:dyDescent="0.2">
      <c r="A204" s="318"/>
      <c r="J204" s="316"/>
      <c r="L204" s="316"/>
    </row>
    <row r="205" spans="1:12" ht="12.75" x14ac:dyDescent="0.2">
      <c r="A205" s="318"/>
      <c r="J205" s="316"/>
      <c r="L205" s="316"/>
    </row>
    <row r="206" spans="1:12" ht="12.75" x14ac:dyDescent="0.2">
      <c r="A206" s="318"/>
      <c r="J206" s="316"/>
      <c r="L206" s="316"/>
    </row>
    <row r="207" spans="1:12" ht="12.75" x14ac:dyDescent="0.2">
      <c r="A207" s="318"/>
      <c r="J207" s="316"/>
      <c r="L207" s="316"/>
    </row>
    <row r="208" spans="1:12" ht="12.75" x14ac:dyDescent="0.2">
      <c r="A208" s="318"/>
      <c r="J208" s="316"/>
      <c r="L208" s="316"/>
    </row>
    <row r="209" spans="1:12" ht="12.75" x14ac:dyDescent="0.2">
      <c r="A209" s="318"/>
      <c r="J209" s="316"/>
      <c r="L209" s="316"/>
    </row>
    <row r="210" spans="1:12" ht="12.75" hidden="1" x14ac:dyDescent="0.2">
      <c r="A210" s="318"/>
      <c r="J210" s="316"/>
      <c r="L210" s="316"/>
    </row>
    <row r="211" spans="1:12" ht="12.75" hidden="1" x14ac:dyDescent="0.2">
      <c r="A211" s="318"/>
      <c r="J211" s="316"/>
      <c r="L211" s="316"/>
    </row>
    <row r="212" spans="1:12" ht="12.75" hidden="1" x14ac:dyDescent="0.2">
      <c r="A212" s="318"/>
      <c r="J212" s="316"/>
      <c r="L212" s="316"/>
    </row>
    <row r="213" spans="1:12" ht="12.75" hidden="1" x14ac:dyDescent="0.2">
      <c r="A213" s="318"/>
      <c r="J213" s="316"/>
      <c r="L213" s="316"/>
    </row>
    <row r="214" spans="1:12" ht="12.75" hidden="1" x14ac:dyDescent="0.2">
      <c r="A214" s="318"/>
      <c r="J214" s="316"/>
      <c r="L214" s="316"/>
    </row>
    <row r="215" spans="1:12" ht="12.75" hidden="1" x14ac:dyDescent="0.2">
      <c r="A215" s="318"/>
      <c r="J215" s="316"/>
      <c r="L215" s="316"/>
    </row>
    <row r="216" spans="1:12" ht="12.75" hidden="1" x14ac:dyDescent="0.2">
      <c r="A216" s="318"/>
      <c r="J216" s="316"/>
      <c r="L216" s="316"/>
    </row>
    <row r="217" spans="1:12" ht="12.75" hidden="1" x14ac:dyDescent="0.2">
      <c r="A217" s="318"/>
      <c r="J217" s="316"/>
      <c r="L217" s="316"/>
    </row>
    <row r="218" spans="1:12" ht="12.75" hidden="1" x14ac:dyDescent="0.2">
      <c r="A218" s="318"/>
      <c r="J218" s="316"/>
      <c r="L218" s="316"/>
    </row>
    <row r="219" spans="1:12" ht="12.75" hidden="1" x14ac:dyDescent="0.2">
      <c r="A219" s="318"/>
      <c r="J219" s="316"/>
      <c r="L219" s="316"/>
    </row>
    <row r="220" spans="1:12" ht="12.75" hidden="1" x14ac:dyDescent="0.2">
      <c r="A220" s="318"/>
      <c r="J220" s="316"/>
      <c r="L220" s="316"/>
    </row>
    <row r="221" spans="1:12" ht="12.75" hidden="1" x14ac:dyDescent="0.2">
      <c r="A221" s="318"/>
      <c r="J221" s="316"/>
      <c r="L221" s="316"/>
    </row>
    <row r="222" spans="1:12" ht="12.75" hidden="1" x14ac:dyDescent="0.2">
      <c r="A222" s="318"/>
      <c r="J222" s="316"/>
      <c r="L222" s="316"/>
    </row>
    <row r="223" spans="1:12" ht="12.75" hidden="1" x14ac:dyDescent="0.2">
      <c r="A223" s="318"/>
      <c r="J223" s="316"/>
      <c r="L223" s="316"/>
    </row>
    <row r="224" spans="1:12" ht="12.75" hidden="1" x14ac:dyDescent="0.2">
      <c r="A224" s="318"/>
      <c r="J224" s="316"/>
      <c r="L224" s="316"/>
    </row>
    <row r="225" spans="1:12" ht="12.75" hidden="1" x14ac:dyDescent="0.2">
      <c r="A225" s="318"/>
      <c r="J225" s="316"/>
      <c r="L225" s="316"/>
    </row>
    <row r="226" spans="1:12" ht="12.75" hidden="1" x14ac:dyDescent="0.2">
      <c r="A226" s="318"/>
      <c r="J226" s="316"/>
      <c r="L226" s="316"/>
    </row>
    <row r="227" spans="1:12" ht="12.75" hidden="1" x14ac:dyDescent="0.2">
      <c r="A227" s="318"/>
      <c r="J227" s="316"/>
      <c r="L227" s="316"/>
    </row>
    <row r="228" spans="1:12" ht="12.75" hidden="1" x14ac:dyDescent="0.2">
      <c r="A228" s="318"/>
      <c r="J228" s="316"/>
      <c r="L228" s="316"/>
    </row>
    <row r="229" spans="1:12" ht="12.75" hidden="1" x14ac:dyDescent="0.2">
      <c r="A229" s="318"/>
      <c r="J229" s="316"/>
      <c r="L229" s="316"/>
    </row>
    <row r="230" spans="1:12" ht="12.75" hidden="1" x14ac:dyDescent="0.2">
      <c r="A230" s="318"/>
      <c r="J230" s="316"/>
      <c r="L230" s="316"/>
    </row>
    <row r="231" spans="1:12" ht="12.75" hidden="1" x14ac:dyDescent="0.2">
      <c r="A231" s="318"/>
      <c r="J231" s="316"/>
      <c r="L231" s="316"/>
    </row>
    <row r="232" spans="1:12" ht="12.75" hidden="1" x14ac:dyDescent="0.2">
      <c r="A232" s="318"/>
      <c r="J232" s="316"/>
      <c r="L232" s="316"/>
    </row>
    <row r="233" spans="1:12" ht="12.75" hidden="1" x14ac:dyDescent="0.2">
      <c r="A233" s="318"/>
      <c r="J233" s="316"/>
      <c r="L233" s="316"/>
    </row>
    <row r="234" spans="1:12" ht="12.75" hidden="1" x14ac:dyDescent="0.2">
      <c r="A234" s="318"/>
      <c r="J234" s="316"/>
      <c r="L234" s="316"/>
    </row>
    <row r="235" spans="1:12" ht="12.75" hidden="1" x14ac:dyDescent="0.2">
      <c r="A235" s="318"/>
      <c r="J235" s="316"/>
      <c r="L235" s="316"/>
    </row>
    <row r="236" spans="1:12" ht="12.75" hidden="1" x14ac:dyDescent="0.2">
      <c r="A236" s="318"/>
      <c r="J236" s="316"/>
      <c r="L236" s="316"/>
    </row>
    <row r="237" spans="1:12" ht="12.75" hidden="1" x14ac:dyDescent="0.2">
      <c r="A237" s="318"/>
      <c r="J237" s="316"/>
      <c r="L237" s="316"/>
    </row>
    <row r="238" spans="1:12" ht="12.75" hidden="1" x14ac:dyDescent="0.2">
      <c r="A238" s="318"/>
      <c r="J238" s="316"/>
      <c r="L238" s="316"/>
    </row>
    <row r="239" spans="1:12" ht="12.75" hidden="1" x14ac:dyDescent="0.2">
      <c r="A239" s="318"/>
      <c r="J239" s="316"/>
      <c r="L239" s="316"/>
    </row>
    <row r="240" spans="1:12" ht="12.75" hidden="1" x14ac:dyDescent="0.2">
      <c r="A240" s="318"/>
      <c r="J240" s="316"/>
      <c r="L240" s="316"/>
    </row>
    <row r="241" spans="1:12" ht="12.75" hidden="1" x14ac:dyDescent="0.2">
      <c r="A241" s="318"/>
      <c r="J241" s="316"/>
      <c r="L241" s="316"/>
    </row>
    <row r="242" spans="1:12" ht="12.75" hidden="1" x14ac:dyDescent="0.2">
      <c r="A242" s="318"/>
      <c r="J242" s="316"/>
      <c r="L242" s="316"/>
    </row>
    <row r="243" spans="1:12" ht="12.75" hidden="1" x14ac:dyDescent="0.2">
      <c r="A243" s="318"/>
      <c r="J243" s="316"/>
      <c r="L243" s="316"/>
    </row>
    <row r="244" spans="1:12" ht="12.75" hidden="1" x14ac:dyDescent="0.2">
      <c r="A244" s="318"/>
      <c r="J244" s="316"/>
      <c r="L244" s="316"/>
    </row>
    <row r="245" spans="1:12" ht="12.75" hidden="1" x14ac:dyDescent="0.2">
      <c r="A245" s="318"/>
      <c r="J245" s="316"/>
      <c r="L245" s="316"/>
    </row>
    <row r="246" spans="1:12" ht="12.75" hidden="1" x14ac:dyDescent="0.2">
      <c r="A246" s="318"/>
      <c r="J246" s="316"/>
      <c r="L246" s="316"/>
    </row>
    <row r="247" spans="1:12" ht="12.75" hidden="1" x14ac:dyDescent="0.2">
      <c r="A247" s="318"/>
      <c r="J247" s="316"/>
      <c r="L247" s="316"/>
    </row>
    <row r="248" spans="1:12" ht="12.75" hidden="1" x14ac:dyDescent="0.2">
      <c r="A248" s="318"/>
      <c r="J248" s="316"/>
      <c r="L248" s="316"/>
    </row>
    <row r="249" spans="1:12" ht="12.75" hidden="1" x14ac:dyDescent="0.2">
      <c r="A249" s="318"/>
      <c r="J249" s="316"/>
      <c r="L249" s="316"/>
    </row>
    <row r="250" spans="1:12" ht="12.75" hidden="1" x14ac:dyDescent="0.2">
      <c r="A250" s="318"/>
      <c r="J250" s="316"/>
      <c r="L250" s="316"/>
    </row>
    <row r="251" spans="1:12" ht="12.75" hidden="1" x14ac:dyDescent="0.2">
      <c r="A251" s="318"/>
      <c r="J251" s="316"/>
      <c r="L251" s="316"/>
    </row>
    <row r="252" spans="1:12" ht="12.75" hidden="1" x14ac:dyDescent="0.2">
      <c r="A252" s="318"/>
      <c r="J252" s="316"/>
      <c r="L252" s="316"/>
    </row>
    <row r="253" spans="1:12" ht="12.75" hidden="1" x14ac:dyDescent="0.2">
      <c r="A253" s="318"/>
      <c r="J253" s="316"/>
      <c r="L253" s="316"/>
    </row>
    <row r="254" spans="1:12" ht="12.75" hidden="1" x14ac:dyDescent="0.2">
      <c r="A254" s="318"/>
      <c r="J254" s="316"/>
      <c r="L254" s="316"/>
    </row>
    <row r="255" spans="1:12" ht="12.75" hidden="1" x14ac:dyDescent="0.2">
      <c r="A255" s="318"/>
      <c r="J255" s="316"/>
      <c r="L255" s="316"/>
    </row>
    <row r="256" spans="1:12" ht="12.75" hidden="1" x14ac:dyDescent="0.2">
      <c r="A256" s="318"/>
      <c r="J256" s="316"/>
      <c r="L256" s="316"/>
    </row>
    <row r="257" spans="1:12" ht="12.75" hidden="1" x14ac:dyDescent="0.2">
      <c r="A257" s="318"/>
      <c r="J257" s="316"/>
      <c r="L257" s="316"/>
    </row>
    <row r="258" spans="1:12" ht="12.75" hidden="1" x14ac:dyDescent="0.2">
      <c r="A258" s="318"/>
      <c r="J258" s="316"/>
      <c r="L258" s="316"/>
    </row>
    <row r="259" spans="1:12" ht="12.75" hidden="1" x14ac:dyDescent="0.2">
      <c r="A259" s="318"/>
      <c r="J259" s="316"/>
      <c r="L259" s="316"/>
    </row>
    <row r="260" spans="1:12" ht="12.75" hidden="1" x14ac:dyDescent="0.2">
      <c r="A260" s="318"/>
      <c r="J260" s="316"/>
      <c r="L260" s="316"/>
    </row>
    <row r="261" spans="1:12" ht="12.75" hidden="1" x14ac:dyDescent="0.2">
      <c r="A261" s="318"/>
      <c r="J261" s="316"/>
      <c r="L261" s="316"/>
    </row>
    <row r="262" spans="1:12" ht="12.75" hidden="1" x14ac:dyDescent="0.2">
      <c r="A262" s="318"/>
      <c r="J262" s="316"/>
      <c r="L262" s="316"/>
    </row>
    <row r="263" spans="1:12" ht="12.75" hidden="1" x14ac:dyDescent="0.2">
      <c r="A263" s="318"/>
      <c r="J263" s="316"/>
      <c r="L263" s="316"/>
    </row>
    <row r="264" spans="1:12" ht="12.75" hidden="1" x14ac:dyDescent="0.2">
      <c r="A264" s="318"/>
      <c r="J264" s="316"/>
      <c r="L264" s="316"/>
    </row>
    <row r="265" spans="1:12" ht="12.75" hidden="1" x14ac:dyDescent="0.2">
      <c r="A265" s="318"/>
      <c r="J265" s="316"/>
      <c r="L265" s="316"/>
    </row>
    <row r="266" spans="1:12" ht="12.75" hidden="1" x14ac:dyDescent="0.2">
      <c r="A266" s="318"/>
      <c r="J266" s="316"/>
      <c r="L266" s="316"/>
    </row>
    <row r="267" spans="1:12" ht="12.75" hidden="1" x14ac:dyDescent="0.2">
      <c r="A267" s="318"/>
      <c r="J267" s="316"/>
      <c r="L267" s="316"/>
    </row>
    <row r="268" spans="1:12" ht="12.75" hidden="1" x14ac:dyDescent="0.2">
      <c r="A268" s="318"/>
      <c r="J268" s="316"/>
      <c r="L268" s="316"/>
    </row>
    <row r="269" spans="1:12" ht="12.75" hidden="1" x14ac:dyDescent="0.2">
      <c r="A269" s="318"/>
      <c r="J269" s="316"/>
      <c r="L269" s="316"/>
    </row>
    <row r="270" spans="1:12" ht="12.75" hidden="1" x14ac:dyDescent="0.2">
      <c r="A270" s="318"/>
      <c r="J270" s="316"/>
      <c r="L270" s="316"/>
    </row>
    <row r="271" spans="1:12" ht="12.75" hidden="1" x14ac:dyDescent="0.2">
      <c r="A271" s="318"/>
      <c r="J271" s="316"/>
      <c r="L271" s="316"/>
    </row>
    <row r="272" spans="1:12" ht="12.75" hidden="1" x14ac:dyDescent="0.2">
      <c r="A272" s="318"/>
      <c r="J272" s="316"/>
      <c r="L272" s="316"/>
    </row>
    <row r="273" spans="1:12" ht="12.75" hidden="1" x14ac:dyDescent="0.2">
      <c r="A273" s="318"/>
      <c r="J273" s="316"/>
      <c r="L273" s="316"/>
    </row>
    <row r="274" spans="1:12" ht="12.75" hidden="1" x14ac:dyDescent="0.2">
      <c r="A274" s="318"/>
      <c r="J274" s="316"/>
      <c r="L274" s="316"/>
    </row>
    <row r="275" spans="1:12" ht="12.75" hidden="1" x14ac:dyDescent="0.2">
      <c r="A275" s="318"/>
      <c r="J275" s="316"/>
      <c r="L275" s="316"/>
    </row>
    <row r="276" spans="1:12" ht="12.75" hidden="1" x14ac:dyDescent="0.2">
      <c r="A276" s="318"/>
      <c r="J276" s="316"/>
      <c r="L276" s="316"/>
    </row>
    <row r="277" spans="1:12" ht="12.75" hidden="1" x14ac:dyDescent="0.2">
      <c r="A277" s="318"/>
      <c r="J277" s="316"/>
      <c r="L277" s="316"/>
    </row>
    <row r="278" spans="1:12" ht="12.75" hidden="1" x14ac:dyDescent="0.2">
      <c r="A278" s="318"/>
      <c r="J278" s="316"/>
      <c r="L278" s="316"/>
    </row>
    <row r="279" spans="1:12" ht="12.75" hidden="1" x14ac:dyDescent="0.2">
      <c r="A279" s="318"/>
      <c r="J279" s="316"/>
      <c r="L279" s="316"/>
    </row>
    <row r="280" spans="1:12" ht="12.75" hidden="1" x14ac:dyDescent="0.2">
      <c r="A280" s="318"/>
      <c r="J280" s="316"/>
      <c r="L280" s="316"/>
    </row>
    <row r="281" spans="1:12" ht="12.75" hidden="1" x14ac:dyDescent="0.2">
      <c r="A281" s="318"/>
      <c r="J281" s="316"/>
      <c r="L281" s="316"/>
    </row>
    <row r="282" spans="1:12" ht="12.75" hidden="1" x14ac:dyDescent="0.2">
      <c r="A282" s="318"/>
      <c r="J282" s="316"/>
      <c r="L282" s="316"/>
    </row>
    <row r="283" spans="1:12" ht="12.75" hidden="1" x14ac:dyDescent="0.2">
      <c r="A283" s="318"/>
      <c r="J283" s="316"/>
      <c r="L283" s="316"/>
    </row>
    <row r="284" spans="1:12" ht="12.75" hidden="1" x14ac:dyDescent="0.2">
      <c r="A284" s="318"/>
      <c r="J284" s="316"/>
      <c r="L284" s="316"/>
    </row>
    <row r="285" spans="1:12" ht="12.75" hidden="1" x14ac:dyDescent="0.2">
      <c r="A285" s="318"/>
      <c r="J285" s="316"/>
      <c r="L285" s="316"/>
    </row>
    <row r="286" spans="1:12" ht="12.75" hidden="1" x14ac:dyDescent="0.2">
      <c r="A286" s="318"/>
      <c r="J286" s="316"/>
      <c r="L286" s="316"/>
    </row>
    <row r="287" spans="1:12" ht="12.75" hidden="1" x14ac:dyDescent="0.2">
      <c r="A287" s="318"/>
      <c r="J287" s="316"/>
      <c r="L287" s="316"/>
    </row>
    <row r="288" spans="1:12" ht="12.75" hidden="1" x14ac:dyDescent="0.2">
      <c r="A288" s="318"/>
      <c r="J288" s="316"/>
      <c r="L288" s="316"/>
    </row>
    <row r="289" spans="1:12" ht="12.75" hidden="1" x14ac:dyDescent="0.2">
      <c r="A289" s="318"/>
      <c r="J289" s="316"/>
      <c r="L289" s="316"/>
    </row>
    <row r="290" spans="1:12" ht="12.75" hidden="1" x14ac:dyDescent="0.2">
      <c r="A290" s="318"/>
      <c r="J290" s="316"/>
      <c r="L290" s="316"/>
    </row>
    <row r="291" spans="1:12" ht="12.75" hidden="1" x14ac:dyDescent="0.2">
      <c r="A291" s="318"/>
      <c r="J291" s="316"/>
      <c r="L291" s="316"/>
    </row>
    <row r="292" spans="1:12" ht="12.75" hidden="1" x14ac:dyDescent="0.2">
      <c r="A292" s="318"/>
      <c r="J292" s="316"/>
      <c r="L292" s="316"/>
    </row>
    <row r="293" spans="1:12" ht="12.75" hidden="1" x14ac:dyDescent="0.2">
      <c r="A293" s="318"/>
      <c r="J293" s="316"/>
      <c r="L293" s="316"/>
    </row>
    <row r="294" spans="1:12" ht="12.75" hidden="1" x14ac:dyDescent="0.2">
      <c r="A294" s="318"/>
      <c r="J294" s="316"/>
      <c r="L294" s="316"/>
    </row>
    <row r="295" spans="1:12" ht="12.75" hidden="1" x14ac:dyDescent="0.2">
      <c r="A295" s="318"/>
      <c r="J295" s="316"/>
      <c r="L295" s="316"/>
    </row>
    <row r="296" spans="1:12" ht="12.75" hidden="1" x14ac:dyDescent="0.2">
      <c r="A296" s="318"/>
      <c r="J296" s="316"/>
      <c r="L296" s="316"/>
    </row>
    <row r="297" spans="1:12" ht="12.75" hidden="1" x14ac:dyDescent="0.2">
      <c r="A297" s="318"/>
      <c r="J297" s="316"/>
      <c r="L297" s="316"/>
    </row>
    <row r="298" spans="1:12" ht="12.75" hidden="1" x14ac:dyDescent="0.2">
      <c r="A298" s="318"/>
      <c r="J298" s="316"/>
      <c r="L298" s="316"/>
    </row>
    <row r="299" spans="1:12" ht="12.75" hidden="1" x14ac:dyDescent="0.2">
      <c r="A299" s="318"/>
      <c r="J299" s="316"/>
      <c r="L299" s="316"/>
    </row>
    <row r="300" spans="1:12" ht="12.75" hidden="1" x14ac:dyDescent="0.2">
      <c r="A300" s="318"/>
      <c r="J300" s="316"/>
      <c r="L300" s="316"/>
    </row>
    <row r="301" spans="1:12" ht="12.75" hidden="1" x14ac:dyDescent="0.2">
      <c r="A301" s="318"/>
      <c r="J301" s="316"/>
      <c r="L301" s="316"/>
    </row>
    <row r="302" spans="1:12" ht="12.75" hidden="1" x14ac:dyDescent="0.2">
      <c r="A302" s="318"/>
      <c r="J302" s="316"/>
      <c r="L302" s="316"/>
    </row>
    <row r="303" spans="1:12" ht="12.75" hidden="1" x14ac:dyDescent="0.2">
      <c r="A303" s="318"/>
      <c r="J303" s="316"/>
      <c r="L303" s="316"/>
    </row>
    <row r="304" spans="1:12" ht="12.75" hidden="1" x14ac:dyDescent="0.2">
      <c r="A304" s="318"/>
      <c r="J304" s="316"/>
      <c r="L304" s="316"/>
    </row>
    <row r="305" spans="1:12" ht="12.75" hidden="1" x14ac:dyDescent="0.2">
      <c r="A305" s="318"/>
      <c r="J305" s="316"/>
      <c r="L305" s="316"/>
    </row>
    <row r="306" spans="1:12" ht="12.75" hidden="1" x14ac:dyDescent="0.2">
      <c r="A306" s="318"/>
      <c r="J306" s="316"/>
      <c r="L306" s="316"/>
    </row>
    <row r="307" spans="1:12" ht="12.75" hidden="1" x14ac:dyDescent="0.2">
      <c r="A307" s="318"/>
      <c r="J307" s="316"/>
      <c r="L307" s="316"/>
    </row>
    <row r="308" spans="1:12" ht="12.75" hidden="1" x14ac:dyDescent="0.2">
      <c r="A308" s="318"/>
      <c r="J308" s="316"/>
      <c r="L308" s="316"/>
    </row>
    <row r="309" spans="1:12" ht="12.75" hidden="1" x14ac:dyDescent="0.2">
      <c r="A309" s="318"/>
      <c r="J309" s="316"/>
      <c r="L309" s="316"/>
    </row>
    <row r="310" spans="1:12" ht="12.75" hidden="1" x14ac:dyDescent="0.2">
      <c r="A310" s="318"/>
      <c r="J310" s="316"/>
      <c r="L310" s="316"/>
    </row>
    <row r="311" spans="1:12" ht="12.75" hidden="1" x14ac:dyDescent="0.2">
      <c r="A311" s="318"/>
      <c r="J311" s="316"/>
      <c r="L311" s="316"/>
    </row>
    <row r="312" spans="1:12" ht="12.75" hidden="1" x14ac:dyDescent="0.2">
      <c r="A312" s="318"/>
      <c r="J312" s="316"/>
      <c r="L312" s="316"/>
    </row>
    <row r="313" spans="1:12" ht="12.75" hidden="1" x14ac:dyDescent="0.2">
      <c r="A313" s="318"/>
      <c r="J313" s="316"/>
      <c r="L313" s="316"/>
    </row>
    <row r="314" spans="1:12" ht="12.75" hidden="1" x14ac:dyDescent="0.2">
      <c r="A314" s="318"/>
      <c r="J314" s="316"/>
      <c r="L314" s="316"/>
    </row>
    <row r="315" spans="1:12" ht="12.75" hidden="1" x14ac:dyDescent="0.2">
      <c r="A315" s="318"/>
      <c r="J315" s="316"/>
      <c r="L315" s="316"/>
    </row>
    <row r="316" spans="1:12" ht="12.75" hidden="1" x14ac:dyDescent="0.2">
      <c r="A316" s="318"/>
      <c r="J316" s="316"/>
      <c r="L316" s="316"/>
    </row>
    <row r="317" spans="1:12" ht="12.75" hidden="1" x14ac:dyDescent="0.2">
      <c r="A317" s="318"/>
      <c r="J317" s="316"/>
      <c r="L317" s="316"/>
    </row>
    <row r="318" spans="1:12" ht="12.75" hidden="1" x14ac:dyDescent="0.2">
      <c r="A318" s="318"/>
      <c r="J318" s="316"/>
      <c r="L318" s="316"/>
    </row>
    <row r="319" spans="1:12" ht="12.75" hidden="1" x14ac:dyDescent="0.2">
      <c r="A319" s="318"/>
      <c r="J319" s="316"/>
      <c r="L319" s="316"/>
    </row>
    <row r="320" spans="1:12" ht="12.75" hidden="1" x14ac:dyDescent="0.2">
      <c r="A320" s="318"/>
      <c r="J320" s="316"/>
      <c r="L320" s="316"/>
    </row>
    <row r="321" spans="1:12" ht="12.75" hidden="1" x14ac:dyDescent="0.2">
      <c r="A321" s="318"/>
      <c r="J321" s="316"/>
      <c r="L321" s="316"/>
    </row>
    <row r="322" spans="1:12" ht="12.75" hidden="1" x14ac:dyDescent="0.2">
      <c r="A322" s="318"/>
      <c r="J322" s="316"/>
      <c r="L322" s="316"/>
    </row>
    <row r="323" spans="1:12" ht="12.75" hidden="1" x14ac:dyDescent="0.2">
      <c r="A323" s="318"/>
      <c r="J323" s="316"/>
      <c r="L323" s="316"/>
    </row>
    <row r="324" spans="1:12" ht="12.75" hidden="1" x14ac:dyDescent="0.2">
      <c r="A324" s="318"/>
      <c r="J324" s="316"/>
      <c r="L324" s="316"/>
    </row>
    <row r="325" spans="1:12" ht="12.75" hidden="1" x14ac:dyDescent="0.2">
      <c r="A325" s="318"/>
      <c r="J325" s="316"/>
      <c r="L325" s="316"/>
    </row>
    <row r="326" spans="1:12" ht="12.75" hidden="1" x14ac:dyDescent="0.2">
      <c r="A326" s="318"/>
      <c r="J326" s="316"/>
      <c r="L326" s="316"/>
    </row>
    <row r="327" spans="1:12" ht="12.75" hidden="1" x14ac:dyDescent="0.2">
      <c r="A327" s="318"/>
      <c r="J327" s="316"/>
      <c r="L327" s="316"/>
    </row>
    <row r="328" spans="1:12" ht="12.75" hidden="1" x14ac:dyDescent="0.2">
      <c r="A328" s="318"/>
      <c r="J328" s="316"/>
      <c r="L328" s="316"/>
    </row>
    <row r="329" spans="1:12" ht="12.75" hidden="1" x14ac:dyDescent="0.2">
      <c r="A329" s="318"/>
      <c r="J329" s="316"/>
      <c r="L329" s="316"/>
    </row>
    <row r="330" spans="1:12" ht="12.75" hidden="1" x14ac:dyDescent="0.2">
      <c r="A330" s="318"/>
      <c r="J330" s="316"/>
      <c r="L330" s="316"/>
    </row>
    <row r="331" spans="1:12" ht="12.75" hidden="1" x14ac:dyDescent="0.2">
      <c r="A331" s="318"/>
      <c r="J331" s="316"/>
      <c r="L331" s="316"/>
    </row>
    <row r="332" spans="1:12" ht="12.75" hidden="1" x14ac:dyDescent="0.2">
      <c r="A332" s="318"/>
      <c r="J332" s="316"/>
      <c r="L332" s="316"/>
    </row>
    <row r="333" spans="1:12" ht="12.75" hidden="1" x14ac:dyDescent="0.2">
      <c r="A333" s="318"/>
      <c r="J333" s="316"/>
      <c r="L333" s="316"/>
    </row>
    <row r="334" spans="1:12" ht="12.75" hidden="1" x14ac:dyDescent="0.2">
      <c r="A334" s="318"/>
      <c r="J334" s="316"/>
      <c r="L334" s="316"/>
    </row>
    <row r="335" spans="1:12" ht="12.75" hidden="1" x14ac:dyDescent="0.2">
      <c r="A335" s="318"/>
      <c r="J335" s="316"/>
      <c r="L335" s="316"/>
    </row>
    <row r="336" spans="1:12" ht="12.75" hidden="1" x14ac:dyDescent="0.2">
      <c r="A336" s="318"/>
      <c r="J336" s="316"/>
      <c r="L336" s="316"/>
    </row>
    <row r="337" spans="1:12" ht="12.75" hidden="1" x14ac:dyDescent="0.2">
      <c r="A337" s="318"/>
      <c r="J337" s="316"/>
      <c r="L337" s="316"/>
    </row>
    <row r="338" spans="1:12" ht="12.75" hidden="1" x14ac:dyDescent="0.2">
      <c r="A338" s="318"/>
      <c r="J338" s="316"/>
      <c r="L338" s="316"/>
    </row>
    <row r="339" spans="1:12" ht="12.75" hidden="1" x14ac:dyDescent="0.2">
      <c r="A339" s="318"/>
      <c r="J339" s="316"/>
      <c r="L339" s="316"/>
    </row>
    <row r="340" spans="1:12" ht="12.75" hidden="1" x14ac:dyDescent="0.2">
      <c r="A340" s="318"/>
      <c r="J340" s="316"/>
      <c r="L340" s="316"/>
    </row>
    <row r="341" spans="1:12" ht="12.75" hidden="1" x14ac:dyDescent="0.2">
      <c r="A341" s="318"/>
      <c r="J341" s="316"/>
      <c r="L341" s="316"/>
    </row>
    <row r="342" spans="1:12" ht="12.75" hidden="1" x14ac:dyDescent="0.2">
      <c r="A342" s="318"/>
      <c r="J342" s="316"/>
      <c r="L342" s="316"/>
    </row>
    <row r="343" spans="1:12" ht="12.75" hidden="1" x14ac:dyDescent="0.2">
      <c r="A343" s="318"/>
      <c r="J343" s="316"/>
      <c r="L343" s="316"/>
    </row>
    <row r="344" spans="1:12" ht="12.75" hidden="1" x14ac:dyDescent="0.2">
      <c r="A344" s="318"/>
      <c r="J344" s="316"/>
      <c r="L344" s="316"/>
    </row>
    <row r="345" spans="1:12" ht="12.75" hidden="1" x14ac:dyDescent="0.2">
      <c r="A345" s="318"/>
      <c r="J345" s="316"/>
      <c r="L345" s="316"/>
    </row>
    <row r="346" spans="1:12" ht="12.75" hidden="1" x14ac:dyDescent="0.2">
      <c r="A346" s="318"/>
      <c r="J346" s="316"/>
      <c r="L346" s="316"/>
    </row>
    <row r="347" spans="1:12" ht="12.75" hidden="1" x14ac:dyDescent="0.2">
      <c r="A347" s="318"/>
      <c r="J347" s="316"/>
      <c r="L347" s="316"/>
    </row>
    <row r="348" spans="1:12" ht="12.75" hidden="1" x14ac:dyDescent="0.2">
      <c r="A348" s="318"/>
      <c r="J348" s="316"/>
      <c r="L348" s="316"/>
    </row>
    <row r="349" spans="1:12" ht="12.75" hidden="1" x14ac:dyDescent="0.2">
      <c r="A349" s="318"/>
      <c r="J349" s="316"/>
      <c r="L349" s="316"/>
    </row>
    <row r="350" spans="1:12" ht="12.75" hidden="1" x14ac:dyDescent="0.2">
      <c r="A350" s="318"/>
      <c r="J350" s="316"/>
      <c r="L350" s="316"/>
    </row>
    <row r="351" spans="1:12" ht="12.75" hidden="1" x14ac:dyDescent="0.2">
      <c r="A351" s="318"/>
      <c r="J351" s="316"/>
      <c r="L351" s="316"/>
    </row>
    <row r="352" spans="1:12" ht="12.75" hidden="1" x14ac:dyDescent="0.2">
      <c r="A352" s="318"/>
      <c r="J352" s="316"/>
      <c r="L352" s="316"/>
    </row>
    <row r="353" spans="1:12" ht="12.75" hidden="1" x14ac:dyDescent="0.2">
      <c r="A353" s="318"/>
      <c r="J353" s="316"/>
      <c r="L353" s="316"/>
    </row>
    <row r="354" spans="1:12" ht="12.75" hidden="1" x14ac:dyDescent="0.2">
      <c r="A354" s="318"/>
      <c r="J354" s="316"/>
      <c r="L354" s="316"/>
    </row>
    <row r="355" spans="1:12" ht="12.75" hidden="1" x14ac:dyDescent="0.2">
      <c r="A355" s="318"/>
      <c r="J355" s="316"/>
      <c r="L355" s="316"/>
    </row>
    <row r="356" spans="1:12" ht="12.75" hidden="1" x14ac:dyDescent="0.2">
      <c r="A356" s="318"/>
      <c r="J356" s="316"/>
      <c r="L356" s="316"/>
    </row>
    <row r="357" spans="1:12" ht="12.75" hidden="1" x14ac:dyDescent="0.2">
      <c r="A357" s="318"/>
      <c r="J357" s="316"/>
      <c r="L357" s="316"/>
    </row>
    <row r="358" spans="1:12" ht="12.75" hidden="1" x14ac:dyDescent="0.2">
      <c r="A358" s="318"/>
      <c r="J358" s="316"/>
      <c r="L358" s="316"/>
    </row>
    <row r="359" spans="1:12" ht="12.75" hidden="1" x14ac:dyDescent="0.2">
      <c r="A359" s="318"/>
      <c r="J359" s="316"/>
      <c r="L359" s="316"/>
    </row>
    <row r="360" spans="1:12" ht="12.75" hidden="1" x14ac:dyDescent="0.2">
      <c r="A360" s="318"/>
      <c r="J360" s="316"/>
      <c r="L360" s="316"/>
    </row>
    <row r="361" spans="1:12" ht="12.75" hidden="1" x14ac:dyDescent="0.2">
      <c r="A361" s="318"/>
      <c r="J361" s="316"/>
      <c r="L361" s="316"/>
    </row>
    <row r="362" spans="1:12" ht="12.75" hidden="1" x14ac:dyDescent="0.2">
      <c r="A362" s="318"/>
      <c r="J362" s="316"/>
      <c r="L362" s="316"/>
    </row>
    <row r="363" spans="1:12" ht="12.75" hidden="1" x14ac:dyDescent="0.2">
      <c r="A363" s="318"/>
      <c r="J363" s="316"/>
      <c r="L363" s="316"/>
    </row>
    <row r="364" spans="1:12" ht="12.75" hidden="1" x14ac:dyDescent="0.2">
      <c r="A364" s="318"/>
      <c r="J364" s="316"/>
      <c r="L364" s="316"/>
    </row>
    <row r="365" spans="1:12" ht="12.75" hidden="1" x14ac:dyDescent="0.2">
      <c r="A365" s="318"/>
      <c r="J365" s="316"/>
      <c r="L365" s="316"/>
    </row>
    <row r="366" spans="1:12" ht="12.75" hidden="1" x14ac:dyDescent="0.2">
      <c r="A366" s="318"/>
      <c r="J366" s="316"/>
      <c r="L366" s="316"/>
    </row>
    <row r="367" spans="1:12" ht="12.75" hidden="1" x14ac:dyDescent="0.2">
      <c r="A367" s="318"/>
      <c r="J367" s="316"/>
      <c r="L367" s="316"/>
    </row>
    <row r="368" spans="1:12" ht="12.75" hidden="1" x14ac:dyDescent="0.2">
      <c r="A368" s="318"/>
      <c r="J368" s="316"/>
      <c r="L368" s="316"/>
    </row>
    <row r="369" spans="1:12" ht="12.75" hidden="1" x14ac:dyDescent="0.2">
      <c r="A369" s="318"/>
      <c r="J369" s="316"/>
      <c r="L369" s="316"/>
    </row>
    <row r="370" spans="1:12" ht="12.75" hidden="1" x14ac:dyDescent="0.2">
      <c r="A370" s="318"/>
      <c r="J370" s="316"/>
      <c r="L370" s="316"/>
    </row>
    <row r="371" spans="1:12" ht="12.75" hidden="1" x14ac:dyDescent="0.2">
      <c r="A371" s="318"/>
      <c r="J371" s="316"/>
      <c r="L371" s="316"/>
    </row>
    <row r="372" spans="1:12" ht="12.75" hidden="1" x14ac:dyDescent="0.2">
      <c r="A372" s="318"/>
      <c r="J372" s="316"/>
      <c r="L372" s="316"/>
    </row>
    <row r="373" spans="1:12" ht="12.75" hidden="1" x14ac:dyDescent="0.2">
      <c r="A373" s="318"/>
      <c r="J373" s="316"/>
      <c r="L373" s="316"/>
    </row>
    <row r="374" spans="1:12" ht="12.75" hidden="1" x14ac:dyDescent="0.2">
      <c r="A374" s="318"/>
      <c r="J374" s="316"/>
      <c r="L374" s="316"/>
    </row>
    <row r="375" spans="1:12" ht="12.75" hidden="1" x14ac:dyDescent="0.2">
      <c r="A375" s="318"/>
      <c r="J375" s="316"/>
      <c r="L375" s="316"/>
    </row>
    <row r="376" spans="1:12" ht="12.75" hidden="1" x14ac:dyDescent="0.2">
      <c r="A376" s="318"/>
      <c r="J376" s="316"/>
      <c r="L376" s="316"/>
    </row>
    <row r="377" spans="1:12" ht="12.75" hidden="1" x14ac:dyDescent="0.2">
      <c r="A377" s="318"/>
      <c r="J377" s="316"/>
      <c r="L377" s="316"/>
    </row>
    <row r="378" spans="1:12" ht="12.75" hidden="1" x14ac:dyDescent="0.2">
      <c r="A378" s="318"/>
      <c r="J378" s="316"/>
      <c r="L378" s="316"/>
    </row>
    <row r="379" spans="1:12" ht="12.75" hidden="1" x14ac:dyDescent="0.2">
      <c r="A379" s="318"/>
      <c r="J379" s="316"/>
      <c r="L379" s="316"/>
    </row>
    <row r="380" spans="1:12" ht="12.75" hidden="1" x14ac:dyDescent="0.2">
      <c r="A380" s="318"/>
      <c r="J380" s="316"/>
      <c r="L380" s="316"/>
    </row>
    <row r="381" spans="1:12" ht="12.75" hidden="1" x14ac:dyDescent="0.2">
      <c r="A381" s="318"/>
      <c r="J381" s="316"/>
      <c r="L381" s="316"/>
    </row>
    <row r="382" spans="1:12" ht="12.75" hidden="1" x14ac:dyDescent="0.2">
      <c r="A382" s="318"/>
      <c r="J382" s="316"/>
      <c r="L382" s="316"/>
    </row>
    <row r="383" spans="1:12" ht="12.75" hidden="1" x14ac:dyDescent="0.2">
      <c r="A383" s="318"/>
      <c r="J383" s="316"/>
      <c r="L383" s="316"/>
    </row>
    <row r="384" spans="1:12" ht="12.75" hidden="1" x14ac:dyDescent="0.2">
      <c r="A384" s="318"/>
      <c r="J384" s="316"/>
      <c r="L384" s="316"/>
    </row>
    <row r="385" spans="1:12" ht="12.75" hidden="1" x14ac:dyDescent="0.2">
      <c r="A385" s="318"/>
      <c r="J385" s="316"/>
      <c r="L385" s="316"/>
    </row>
    <row r="386" spans="1:12" ht="12.75" hidden="1" x14ac:dyDescent="0.2">
      <c r="A386" s="318"/>
      <c r="J386" s="316"/>
      <c r="L386" s="316"/>
    </row>
    <row r="387" spans="1:12" ht="12.75" hidden="1" x14ac:dyDescent="0.2">
      <c r="A387" s="318"/>
      <c r="J387" s="316"/>
      <c r="L387" s="316"/>
    </row>
    <row r="388" spans="1:12" ht="12.75" hidden="1" x14ac:dyDescent="0.2">
      <c r="A388" s="318"/>
      <c r="J388" s="316"/>
      <c r="L388" s="316"/>
    </row>
    <row r="389" spans="1:12" ht="12.75" hidden="1" x14ac:dyDescent="0.2">
      <c r="A389" s="318"/>
      <c r="J389" s="316"/>
      <c r="L389" s="316"/>
    </row>
    <row r="390" spans="1:12" ht="12.75" hidden="1" x14ac:dyDescent="0.2">
      <c r="A390" s="318"/>
      <c r="J390" s="316"/>
      <c r="L390" s="316"/>
    </row>
    <row r="391" spans="1:12" ht="12.75" hidden="1" x14ac:dyDescent="0.2">
      <c r="A391" s="318"/>
      <c r="J391" s="316"/>
      <c r="L391" s="316"/>
    </row>
    <row r="392" spans="1:12" ht="12.75" hidden="1" x14ac:dyDescent="0.2">
      <c r="A392" s="318"/>
      <c r="J392" s="316"/>
      <c r="L392" s="316"/>
    </row>
    <row r="393" spans="1:12" ht="12.75" hidden="1" x14ac:dyDescent="0.2">
      <c r="A393" s="318"/>
      <c r="J393" s="316"/>
      <c r="L393" s="316"/>
    </row>
    <row r="394" spans="1:12" ht="12.75" hidden="1" x14ac:dyDescent="0.2">
      <c r="A394" s="318"/>
      <c r="J394" s="316"/>
      <c r="L394" s="316"/>
    </row>
    <row r="395" spans="1:12" ht="12.75" hidden="1" x14ac:dyDescent="0.2">
      <c r="A395" s="318"/>
      <c r="J395" s="316"/>
      <c r="L395" s="316"/>
    </row>
    <row r="396" spans="1:12" ht="12.75" hidden="1" x14ac:dyDescent="0.2">
      <c r="A396" s="318"/>
      <c r="J396" s="316"/>
      <c r="L396" s="316"/>
    </row>
    <row r="397" spans="1:12" ht="12.75" hidden="1" x14ac:dyDescent="0.2">
      <c r="A397" s="318"/>
      <c r="J397" s="316"/>
      <c r="L397" s="316"/>
    </row>
    <row r="398" spans="1:12" ht="12.75" hidden="1" x14ac:dyDescent="0.2">
      <c r="A398" s="318"/>
      <c r="J398" s="316"/>
      <c r="L398" s="316"/>
    </row>
    <row r="399" spans="1:12" ht="12.75" hidden="1" x14ac:dyDescent="0.2">
      <c r="A399" s="318"/>
      <c r="J399" s="316"/>
      <c r="L399" s="316"/>
    </row>
    <row r="400" spans="1:12" ht="12.75" hidden="1" x14ac:dyDescent="0.2">
      <c r="A400" s="318"/>
      <c r="J400" s="316"/>
      <c r="L400" s="316"/>
    </row>
    <row r="401" spans="1:12" ht="12.75" hidden="1" x14ac:dyDescent="0.2">
      <c r="A401" s="318"/>
      <c r="J401" s="316"/>
      <c r="L401" s="316"/>
    </row>
    <row r="402" spans="1:12" ht="12.75" hidden="1" x14ac:dyDescent="0.2">
      <c r="A402" s="318"/>
      <c r="J402" s="316"/>
      <c r="L402" s="316"/>
    </row>
    <row r="403" spans="1:12" ht="12.75" hidden="1" x14ac:dyDescent="0.2">
      <c r="A403" s="318"/>
      <c r="J403" s="316"/>
      <c r="L403" s="316"/>
    </row>
    <row r="404" spans="1:12" ht="12.75" hidden="1" x14ac:dyDescent="0.2">
      <c r="A404" s="318"/>
      <c r="J404" s="316"/>
      <c r="L404" s="316"/>
    </row>
    <row r="405" spans="1:12" ht="12.75" hidden="1" x14ac:dyDescent="0.2">
      <c r="A405" s="318"/>
      <c r="J405" s="316"/>
      <c r="L405" s="316"/>
    </row>
    <row r="406" spans="1:12" ht="12.75" hidden="1" x14ac:dyDescent="0.2">
      <c r="A406" s="318"/>
      <c r="J406" s="316"/>
      <c r="L406" s="316"/>
    </row>
    <row r="407" spans="1:12" ht="12.75" hidden="1" x14ac:dyDescent="0.2">
      <c r="A407" s="318"/>
      <c r="J407" s="316"/>
      <c r="L407" s="316"/>
    </row>
    <row r="408" spans="1:12" ht="12.75" hidden="1" x14ac:dyDescent="0.2">
      <c r="A408" s="318"/>
      <c r="J408" s="316"/>
      <c r="L408" s="316"/>
    </row>
    <row r="409" spans="1:12" ht="12.75" hidden="1" x14ac:dyDescent="0.2">
      <c r="A409" s="318"/>
      <c r="J409" s="316"/>
      <c r="L409" s="316"/>
    </row>
    <row r="410" spans="1:12" ht="12.75" hidden="1" x14ac:dyDescent="0.2">
      <c r="A410" s="318"/>
      <c r="J410" s="316"/>
      <c r="L410" s="316"/>
    </row>
    <row r="411" spans="1:12" ht="12.75" hidden="1" x14ac:dyDescent="0.2">
      <c r="A411" s="318"/>
      <c r="J411" s="316"/>
      <c r="L411" s="316"/>
    </row>
    <row r="412" spans="1:12" ht="12.75" hidden="1" x14ac:dyDescent="0.2">
      <c r="A412" s="318"/>
      <c r="J412" s="316"/>
      <c r="L412" s="316"/>
    </row>
    <row r="413" spans="1:12" ht="12.75" hidden="1" x14ac:dyDescent="0.2">
      <c r="A413" s="318"/>
      <c r="J413" s="316"/>
      <c r="L413" s="316"/>
    </row>
    <row r="414" spans="1:12" ht="12.75" hidden="1" x14ac:dyDescent="0.2">
      <c r="A414" s="318"/>
      <c r="J414" s="316"/>
      <c r="L414" s="316"/>
    </row>
    <row r="415" spans="1:12" ht="12.75" hidden="1" x14ac:dyDescent="0.2">
      <c r="A415" s="318"/>
      <c r="J415" s="316"/>
      <c r="L415" s="316"/>
    </row>
    <row r="416" spans="1:12" ht="12.75" hidden="1" x14ac:dyDescent="0.2">
      <c r="A416" s="318"/>
      <c r="J416" s="316"/>
      <c r="L416" s="316"/>
    </row>
    <row r="417" spans="1:12" ht="12.75" hidden="1" x14ac:dyDescent="0.2">
      <c r="A417" s="318"/>
      <c r="J417" s="316"/>
      <c r="L417" s="316"/>
    </row>
    <row r="418" spans="1:12" ht="12.75" hidden="1" x14ac:dyDescent="0.2">
      <c r="A418" s="318"/>
      <c r="J418" s="316"/>
      <c r="L418" s="316"/>
    </row>
    <row r="419" spans="1:12" ht="12.75" hidden="1" x14ac:dyDescent="0.2">
      <c r="A419" s="318"/>
      <c r="J419" s="316"/>
      <c r="L419" s="316"/>
    </row>
    <row r="420" spans="1:12" ht="12.75" hidden="1" x14ac:dyDescent="0.2">
      <c r="A420" s="318"/>
      <c r="J420" s="316"/>
      <c r="L420" s="316"/>
    </row>
    <row r="421" spans="1:12" ht="12.75" hidden="1" x14ac:dyDescent="0.2">
      <c r="A421" s="318"/>
      <c r="J421" s="316"/>
      <c r="L421" s="316"/>
    </row>
    <row r="422" spans="1:12" ht="12.75" hidden="1" x14ac:dyDescent="0.2">
      <c r="A422" s="318"/>
      <c r="J422" s="316"/>
      <c r="L422" s="316"/>
    </row>
    <row r="423" spans="1:12" ht="12.75" hidden="1" x14ac:dyDescent="0.2">
      <c r="A423" s="318"/>
      <c r="J423" s="316"/>
      <c r="L423" s="316"/>
    </row>
    <row r="424" spans="1:12" ht="12.75" hidden="1" x14ac:dyDescent="0.2">
      <c r="A424" s="318"/>
      <c r="J424" s="316"/>
      <c r="L424" s="316"/>
    </row>
    <row r="425" spans="1:12" ht="12.75" hidden="1" x14ac:dyDescent="0.2">
      <c r="A425" s="318"/>
      <c r="J425" s="316"/>
      <c r="L425" s="316"/>
    </row>
    <row r="426" spans="1:12" ht="12.75" hidden="1" x14ac:dyDescent="0.2">
      <c r="A426" s="318"/>
      <c r="J426" s="316"/>
      <c r="L426" s="316"/>
    </row>
    <row r="427" spans="1:12" ht="12.75" hidden="1" x14ac:dyDescent="0.2">
      <c r="A427" s="318"/>
      <c r="J427" s="316"/>
      <c r="L427" s="316"/>
    </row>
    <row r="428" spans="1:12" ht="12.75" hidden="1" x14ac:dyDescent="0.2">
      <c r="A428" s="318"/>
      <c r="J428" s="316"/>
      <c r="L428" s="316"/>
    </row>
    <row r="429" spans="1:12" ht="12.75" hidden="1" x14ac:dyDescent="0.2">
      <c r="A429" s="318"/>
      <c r="J429" s="316"/>
      <c r="L429" s="316"/>
    </row>
    <row r="430" spans="1:12" ht="12.75" hidden="1" x14ac:dyDescent="0.2">
      <c r="A430" s="318"/>
      <c r="J430" s="316"/>
      <c r="L430" s="316"/>
    </row>
    <row r="431" spans="1:12" ht="12.75" hidden="1" x14ac:dyDescent="0.2">
      <c r="A431" s="318"/>
      <c r="J431" s="316"/>
      <c r="L431" s="316"/>
    </row>
    <row r="432" spans="1:12" ht="12.75" hidden="1" x14ac:dyDescent="0.2">
      <c r="A432" s="318"/>
      <c r="J432" s="316"/>
      <c r="L432" s="316"/>
    </row>
    <row r="433" spans="1:12" ht="12.75" hidden="1" x14ac:dyDescent="0.2">
      <c r="A433" s="318"/>
      <c r="J433" s="316"/>
      <c r="L433" s="316"/>
    </row>
    <row r="434" spans="1:12" ht="12.75" hidden="1" x14ac:dyDescent="0.2">
      <c r="A434" s="318"/>
      <c r="J434" s="316"/>
      <c r="L434" s="316"/>
    </row>
    <row r="435" spans="1:12" ht="12.75" hidden="1" x14ac:dyDescent="0.2">
      <c r="A435" s="318"/>
      <c r="J435" s="316"/>
      <c r="L435" s="316"/>
    </row>
    <row r="436" spans="1:12" ht="12.75" hidden="1" x14ac:dyDescent="0.2">
      <c r="A436" s="318"/>
      <c r="J436" s="316"/>
      <c r="L436" s="316"/>
    </row>
    <row r="437" spans="1:12" ht="12.75" hidden="1" x14ac:dyDescent="0.2">
      <c r="A437" s="318"/>
      <c r="J437" s="316"/>
      <c r="L437" s="316"/>
    </row>
    <row r="438" spans="1:12" ht="12.75" hidden="1" x14ac:dyDescent="0.2">
      <c r="A438" s="318"/>
      <c r="J438" s="316"/>
      <c r="L438" s="316"/>
    </row>
    <row r="439" spans="1:12" ht="12.75" hidden="1" x14ac:dyDescent="0.2">
      <c r="A439" s="318"/>
      <c r="J439" s="316"/>
      <c r="L439" s="316"/>
    </row>
    <row r="440" spans="1:12" ht="12.75" hidden="1" x14ac:dyDescent="0.2">
      <c r="A440" s="318"/>
      <c r="J440" s="316"/>
      <c r="L440" s="316"/>
    </row>
    <row r="441" spans="1:12" ht="12.75" hidden="1" x14ac:dyDescent="0.2">
      <c r="A441" s="318"/>
      <c r="J441" s="316"/>
      <c r="L441" s="316"/>
    </row>
    <row r="442" spans="1:12" ht="12.75" hidden="1" x14ac:dyDescent="0.2">
      <c r="A442" s="318"/>
      <c r="J442" s="316"/>
      <c r="L442" s="316"/>
    </row>
    <row r="443" spans="1:12" ht="12.75" hidden="1" x14ac:dyDescent="0.2">
      <c r="A443" s="318"/>
      <c r="J443" s="316"/>
      <c r="L443" s="316"/>
    </row>
    <row r="444" spans="1:12" ht="12.75" hidden="1" x14ac:dyDescent="0.2">
      <c r="A444" s="318"/>
      <c r="J444" s="316"/>
      <c r="L444" s="316"/>
    </row>
    <row r="445" spans="1:12" ht="12.75" hidden="1" x14ac:dyDescent="0.2">
      <c r="A445" s="318"/>
      <c r="J445" s="316"/>
      <c r="L445" s="316"/>
    </row>
    <row r="446" spans="1:12" ht="12.75" hidden="1" x14ac:dyDescent="0.2">
      <c r="A446" s="318"/>
      <c r="J446" s="316"/>
      <c r="L446" s="316"/>
    </row>
    <row r="447" spans="1:12" ht="12.75" hidden="1" x14ac:dyDescent="0.2">
      <c r="A447" s="318"/>
      <c r="J447" s="316"/>
      <c r="L447" s="316"/>
    </row>
    <row r="448" spans="1:12" ht="12.75" hidden="1" x14ac:dyDescent="0.2">
      <c r="A448" s="318"/>
      <c r="J448" s="316"/>
      <c r="L448" s="316"/>
    </row>
    <row r="449" spans="1:12" ht="12.75" hidden="1" x14ac:dyDescent="0.2">
      <c r="A449" s="318"/>
      <c r="J449" s="316"/>
      <c r="L449" s="316"/>
    </row>
    <row r="450" spans="1:12" ht="12.75" hidden="1" x14ac:dyDescent="0.2">
      <c r="A450" s="318"/>
      <c r="J450" s="316"/>
      <c r="L450" s="316"/>
    </row>
    <row r="451" spans="1:12" ht="12.75" hidden="1" x14ac:dyDescent="0.2">
      <c r="A451" s="318"/>
      <c r="J451" s="316"/>
      <c r="L451" s="316"/>
    </row>
    <row r="452" spans="1:12" ht="12.75" hidden="1" x14ac:dyDescent="0.2">
      <c r="A452" s="318"/>
      <c r="J452" s="316"/>
      <c r="L452" s="316"/>
    </row>
    <row r="453" spans="1:12" ht="12.75" hidden="1" x14ac:dyDescent="0.2">
      <c r="A453" s="318"/>
      <c r="J453" s="316"/>
      <c r="L453" s="316"/>
    </row>
    <row r="454" spans="1:12" ht="12.75" hidden="1" x14ac:dyDescent="0.2">
      <c r="A454" s="318"/>
      <c r="J454" s="316"/>
      <c r="L454" s="316"/>
    </row>
    <row r="455" spans="1:12" ht="12.75" hidden="1" x14ac:dyDescent="0.2">
      <c r="A455" s="318"/>
      <c r="J455" s="316"/>
      <c r="L455" s="316"/>
    </row>
    <row r="456" spans="1:12" ht="12.75" hidden="1" x14ac:dyDescent="0.2">
      <c r="A456" s="318"/>
      <c r="J456" s="316"/>
      <c r="L456" s="316"/>
    </row>
    <row r="457" spans="1:12" ht="12.75" hidden="1" x14ac:dyDescent="0.2">
      <c r="A457" s="318"/>
      <c r="J457" s="316"/>
      <c r="L457" s="316"/>
    </row>
    <row r="458" spans="1:12" ht="12.75" hidden="1" x14ac:dyDescent="0.2">
      <c r="A458" s="318"/>
      <c r="J458" s="316"/>
      <c r="L458" s="316"/>
    </row>
    <row r="459" spans="1:12" ht="12.75" hidden="1" x14ac:dyDescent="0.2">
      <c r="A459" s="318"/>
      <c r="J459" s="316"/>
      <c r="L459" s="316"/>
    </row>
    <row r="460" spans="1:12" ht="12.75" hidden="1" x14ac:dyDescent="0.2">
      <c r="A460" s="318"/>
      <c r="J460" s="316"/>
      <c r="L460" s="316"/>
    </row>
    <row r="461" spans="1:12" ht="12.75" hidden="1" x14ac:dyDescent="0.2">
      <c r="A461" s="318"/>
      <c r="J461" s="316"/>
      <c r="L461" s="316"/>
    </row>
    <row r="462" spans="1:12" ht="12.75" hidden="1" x14ac:dyDescent="0.2">
      <c r="A462" s="318"/>
      <c r="J462" s="316"/>
      <c r="L462" s="316"/>
    </row>
    <row r="463" spans="1:12" ht="12.75" hidden="1" x14ac:dyDescent="0.2">
      <c r="A463" s="318"/>
      <c r="J463" s="316"/>
      <c r="L463" s="316"/>
    </row>
    <row r="464" spans="1:12" ht="12.75" hidden="1" x14ac:dyDescent="0.2">
      <c r="A464" s="318"/>
      <c r="J464" s="316"/>
      <c r="L464" s="316"/>
    </row>
    <row r="465" spans="1:12" ht="12.75" hidden="1" x14ac:dyDescent="0.2">
      <c r="A465" s="318"/>
      <c r="J465" s="316"/>
      <c r="L465" s="316"/>
    </row>
    <row r="466" spans="1:12" ht="12.75" hidden="1" x14ac:dyDescent="0.2">
      <c r="A466" s="318"/>
      <c r="J466" s="316"/>
      <c r="L466" s="316"/>
    </row>
    <row r="467" spans="1:12" ht="12.75" hidden="1" x14ac:dyDescent="0.2">
      <c r="A467" s="318"/>
      <c r="J467" s="316"/>
      <c r="L467" s="316"/>
    </row>
    <row r="468" spans="1:12" ht="12.75" hidden="1" x14ac:dyDescent="0.2">
      <c r="A468" s="318"/>
      <c r="J468" s="316"/>
      <c r="L468" s="316"/>
    </row>
    <row r="469" spans="1:12" ht="12.75" hidden="1" x14ac:dyDescent="0.2">
      <c r="A469" s="318"/>
      <c r="J469" s="316"/>
      <c r="L469" s="316"/>
    </row>
    <row r="470" spans="1:12" ht="12.75" hidden="1" x14ac:dyDescent="0.2">
      <c r="A470" s="318"/>
      <c r="J470" s="316"/>
      <c r="L470" s="316"/>
    </row>
    <row r="471" spans="1:12" ht="12.75" hidden="1" x14ac:dyDescent="0.2">
      <c r="A471" s="318"/>
      <c r="J471" s="316"/>
      <c r="L471" s="316"/>
    </row>
    <row r="472" spans="1:12" ht="12.75" hidden="1" x14ac:dyDescent="0.2">
      <c r="A472" s="318"/>
      <c r="J472" s="316"/>
      <c r="L472" s="316"/>
    </row>
    <row r="473" spans="1:12" ht="12.75" hidden="1" x14ac:dyDescent="0.2">
      <c r="A473" s="318"/>
      <c r="J473" s="316"/>
      <c r="L473" s="316"/>
    </row>
    <row r="474" spans="1:12" ht="12.75" hidden="1" x14ac:dyDescent="0.2">
      <c r="A474" s="318"/>
      <c r="J474" s="316"/>
      <c r="L474" s="316"/>
    </row>
    <row r="475" spans="1:12" ht="12.75" hidden="1" x14ac:dyDescent="0.2">
      <c r="A475" s="318"/>
      <c r="J475" s="316"/>
      <c r="L475" s="316"/>
    </row>
    <row r="476" spans="1:12" ht="12.75" hidden="1" x14ac:dyDescent="0.2">
      <c r="A476" s="318"/>
      <c r="J476" s="316"/>
      <c r="L476" s="316"/>
    </row>
    <row r="477" spans="1:12" ht="12.75" hidden="1" x14ac:dyDescent="0.2">
      <c r="A477" s="318"/>
      <c r="J477" s="316"/>
      <c r="L477" s="316"/>
    </row>
    <row r="478" spans="1:12" ht="12.75" hidden="1" x14ac:dyDescent="0.2">
      <c r="A478" s="318"/>
      <c r="J478" s="316"/>
      <c r="L478" s="316"/>
    </row>
    <row r="479" spans="1:12" ht="12.75" hidden="1" x14ac:dyDescent="0.2">
      <c r="A479" s="318"/>
      <c r="J479" s="316"/>
      <c r="L479" s="316"/>
    </row>
    <row r="480" spans="1:12" ht="12.75" hidden="1" x14ac:dyDescent="0.2">
      <c r="A480" s="318"/>
      <c r="J480" s="316"/>
      <c r="L480" s="316"/>
    </row>
    <row r="481" spans="1:12" ht="12.75" hidden="1" x14ac:dyDescent="0.2">
      <c r="A481" s="318"/>
      <c r="J481" s="316"/>
      <c r="L481" s="316"/>
    </row>
    <row r="482" spans="1:12" ht="12.75" hidden="1" x14ac:dyDescent="0.2">
      <c r="A482" s="318"/>
      <c r="J482" s="316"/>
      <c r="L482" s="316"/>
    </row>
    <row r="483" spans="1:12" ht="12.75" hidden="1" x14ac:dyDescent="0.2">
      <c r="A483" s="318"/>
      <c r="J483" s="316"/>
      <c r="L483" s="316"/>
    </row>
    <row r="484" spans="1:12" ht="12.75" hidden="1" x14ac:dyDescent="0.2">
      <c r="A484" s="318"/>
      <c r="J484" s="316"/>
      <c r="L484" s="316"/>
    </row>
    <row r="485" spans="1:12" ht="12.75" hidden="1" x14ac:dyDescent="0.2">
      <c r="A485" s="318"/>
      <c r="J485" s="316"/>
      <c r="L485" s="316"/>
    </row>
    <row r="486" spans="1:12" ht="12.75" hidden="1" x14ac:dyDescent="0.2">
      <c r="A486" s="318"/>
      <c r="J486" s="316"/>
      <c r="L486" s="316"/>
    </row>
    <row r="487" spans="1:12" ht="12.75" hidden="1" x14ac:dyDescent="0.2">
      <c r="A487" s="318"/>
      <c r="J487" s="316"/>
      <c r="L487" s="316"/>
    </row>
    <row r="488" spans="1:12" ht="12.75" hidden="1" x14ac:dyDescent="0.2">
      <c r="A488" s="318"/>
      <c r="J488" s="316"/>
      <c r="L488" s="316"/>
    </row>
    <row r="489" spans="1:12" ht="12.75" hidden="1" x14ac:dyDescent="0.2">
      <c r="A489" s="318"/>
      <c r="J489" s="316"/>
      <c r="L489" s="316"/>
    </row>
    <row r="490" spans="1:12" ht="12.75" hidden="1" x14ac:dyDescent="0.2">
      <c r="A490" s="318"/>
      <c r="J490" s="316"/>
      <c r="L490" s="316"/>
    </row>
    <row r="491" spans="1:12" ht="12.75" hidden="1" x14ac:dyDescent="0.2">
      <c r="A491" s="318"/>
      <c r="J491" s="316"/>
      <c r="L491" s="316"/>
    </row>
    <row r="492" spans="1:12" ht="12.75" hidden="1" x14ac:dyDescent="0.2">
      <c r="A492" s="318"/>
      <c r="J492" s="316"/>
      <c r="L492" s="316"/>
    </row>
    <row r="493" spans="1:12" ht="12.75" hidden="1" x14ac:dyDescent="0.2">
      <c r="A493" s="318"/>
      <c r="J493" s="316"/>
      <c r="L493" s="316"/>
    </row>
    <row r="494" spans="1:12" ht="12.75" hidden="1" x14ac:dyDescent="0.2">
      <c r="A494" s="318"/>
      <c r="J494" s="316"/>
      <c r="L494" s="316"/>
    </row>
    <row r="495" spans="1:12" ht="12.75" hidden="1" x14ac:dyDescent="0.2">
      <c r="A495" s="318"/>
      <c r="J495" s="316"/>
      <c r="L495" s="316"/>
    </row>
    <row r="496" spans="1:12" ht="12.75" hidden="1" x14ac:dyDescent="0.2">
      <c r="A496" s="318"/>
      <c r="J496" s="316"/>
      <c r="L496" s="316"/>
    </row>
    <row r="497" spans="1:12" ht="12.75" hidden="1" x14ac:dyDescent="0.2">
      <c r="A497" s="318"/>
      <c r="J497" s="316"/>
      <c r="L497" s="316"/>
    </row>
    <row r="498" spans="1:12" ht="12.75" hidden="1" x14ac:dyDescent="0.2">
      <c r="A498" s="318"/>
      <c r="J498" s="316"/>
      <c r="L498" s="316"/>
    </row>
    <row r="499" spans="1:12" ht="12.75" hidden="1" x14ac:dyDescent="0.2">
      <c r="A499" s="318"/>
      <c r="J499" s="316"/>
      <c r="L499" s="316"/>
    </row>
    <row r="500" spans="1:12" ht="12.75" hidden="1" x14ac:dyDescent="0.2">
      <c r="A500" s="318"/>
      <c r="J500" s="316"/>
      <c r="L500" s="316"/>
    </row>
    <row r="501" spans="1:12" ht="12.75" hidden="1" x14ac:dyDescent="0.2">
      <c r="A501" s="318"/>
      <c r="J501" s="316"/>
      <c r="L501" s="316"/>
    </row>
    <row r="502" spans="1:12" ht="12.75" hidden="1" x14ac:dyDescent="0.2">
      <c r="A502" s="318"/>
      <c r="J502" s="316"/>
      <c r="L502" s="316"/>
    </row>
    <row r="503" spans="1:12" ht="12.75" hidden="1" x14ac:dyDescent="0.2">
      <c r="A503" s="318"/>
      <c r="J503" s="316"/>
      <c r="L503" s="316"/>
    </row>
    <row r="504" spans="1:12" ht="12.75" hidden="1" x14ac:dyDescent="0.2">
      <c r="A504" s="318"/>
      <c r="J504" s="316"/>
      <c r="L504" s="316"/>
    </row>
    <row r="505" spans="1:12" ht="12.75" hidden="1" x14ac:dyDescent="0.2">
      <c r="A505" s="318"/>
      <c r="J505" s="316"/>
      <c r="L505" s="316"/>
    </row>
    <row r="506" spans="1:12" ht="12.75" hidden="1" x14ac:dyDescent="0.2">
      <c r="A506" s="318"/>
      <c r="J506" s="316"/>
      <c r="L506" s="316"/>
    </row>
    <row r="507" spans="1:12" ht="12.75" hidden="1" x14ac:dyDescent="0.2">
      <c r="A507" s="318"/>
      <c r="J507" s="316"/>
      <c r="L507" s="316"/>
    </row>
    <row r="508" spans="1:12" ht="12.75" hidden="1" x14ac:dyDescent="0.2">
      <c r="A508" s="318"/>
      <c r="J508" s="316"/>
      <c r="L508" s="316"/>
    </row>
    <row r="509" spans="1:12" ht="12.75" hidden="1" x14ac:dyDescent="0.2">
      <c r="A509" s="318"/>
      <c r="J509" s="316"/>
      <c r="L509" s="316"/>
    </row>
    <row r="510" spans="1:12" ht="12.75" hidden="1" x14ac:dyDescent="0.2">
      <c r="A510" s="318"/>
      <c r="J510" s="316"/>
      <c r="L510" s="316"/>
    </row>
    <row r="511" spans="1:12" ht="12.75" hidden="1" x14ac:dyDescent="0.2">
      <c r="A511" s="318"/>
      <c r="J511" s="316"/>
      <c r="L511" s="316"/>
    </row>
    <row r="512" spans="1:12" ht="12.75" hidden="1" x14ac:dyDescent="0.2">
      <c r="A512" s="318"/>
      <c r="J512" s="316"/>
      <c r="L512" s="316"/>
    </row>
    <row r="513" spans="1:12" ht="12.75" hidden="1" x14ac:dyDescent="0.2">
      <c r="A513" s="318"/>
      <c r="J513" s="316"/>
      <c r="L513" s="316"/>
    </row>
    <row r="514" spans="1:12" ht="12.75" hidden="1" x14ac:dyDescent="0.2">
      <c r="A514" s="318"/>
      <c r="J514" s="316"/>
      <c r="L514" s="316"/>
    </row>
    <row r="515" spans="1:12" ht="12.75" hidden="1" x14ac:dyDescent="0.2">
      <c r="A515" s="318"/>
      <c r="J515" s="316"/>
      <c r="L515" s="316"/>
    </row>
    <row r="516" spans="1:12" ht="12.75" hidden="1" x14ac:dyDescent="0.2">
      <c r="A516" s="318"/>
      <c r="J516" s="316"/>
      <c r="L516" s="316"/>
    </row>
    <row r="517" spans="1:12" ht="12.75" hidden="1" x14ac:dyDescent="0.2">
      <c r="A517" s="318"/>
      <c r="J517" s="316"/>
      <c r="L517" s="316"/>
    </row>
    <row r="518" spans="1:12" ht="12.75" hidden="1" x14ac:dyDescent="0.2">
      <c r="A518" s="318"/>
      <c r="J518" s="316"/>
      <c r="L518" s="316"/>
    </row>
    <row r="519" spans="1:12" ht="12.75" hidden="1" x14ac:dyDescent="0.2">
      <c r="A519" s="318"/>
      <c r="J519" s="316"/>
      <c r="L519" s="316"/>
    </row>
    <row r="520" spans="1:12" ht="12.75" hidden="1" x14ac:dyDescent="0.2">
      <c r="A520" s="318"/>
      <c r="J520" s="316"/>
      <c r="L520" s="316"/>
    </row>
    <row r="521" spans="1:12" ht="12.75" hidden="1" x14ac:dyDescent="0.2">
      <c r="A521" s="318"/>
      <c r="J521" s="316"/>
      <c r="L521" s="316"/>
    </row>
    <row r="522" spans="1:12" ht="12.75" hidden="1" x14ac:dyDescent="0.2">
      <c r="A522" s="318"/>
      <c r="J522" s="316"/>
      <c r="L522" s="316"/>
    </row>
    <row r="523" spans="1:12" ht="12.75" hidden="1" x14ac:dyDescent="0.2">
      <c r="A523" s="318"/>
      <c r="J523" s="316"/>
      <c r="L523" s="316"/>
    </row>
    <row r="524" spans="1:12" ht="12.75" hidden="1" x14ac:dyDescent="0.2">
      <c r="A524" s="318"/>
      <c r="J524" s="316"/>
      <c r="L524" s="316"/>
    </row>
    <row r="525" spans="1:12" ht="12.75" hidden="1" x14ac:dyDescent="0.2">
      <c r="A525" s="318"/>
      <c r="J525" s="316"/>
      <c r="L525" s="316"/>
    </row>
    <row r="526" spans="1:12" ht="12.75" hidden="1" x14ac:dyDescent="0.2">
      <c r="A526" s="318"/>
      <c r="J526" s="316"/>
      <c r="L526" s="316"/>
    </row>
    <row r="527" spans="1:12" ht="12.75" hidden="1" x14ac:dyDescent="0.2">
      <c r="A527" s="318"/>
      <c r="J527" s="316"/>
      <c r="L527" s="316"/>
    </row>
    <row r="528" spans="1:12" ht="12.75" hidden="1" x14ac:dyDescent="0.2">
      <c r="A528" s="318"/>
      <c r="J528" s="316"/>
      <c r="L528" s="316"/>
    </row>
    <row r="529" spans="1:12" ht="12.75" hidden="1" x14ac:dyDescent="0.2">
      <c r="A529" s="318"/>
      <c r="J529" s="316"/>
      <c r="L529" s="316"/>
    </row>
    <row r="530" spans="1:12" ht="12.75" hidden="1" x14ac:dyDescent="0.2">
      <c r="A530" s="318"/>
      <c r="J530" s="316"/>
      <c r="L530" s="316"/>
    </row>
    <row r="531" spans="1:12" ht="12.75" hidden="1" x14ac:dyDescent="0.2">
      <c r="A531" s="318"/>
      <c r="J531" s="316"/>
      <c r="L531" s="316"/>
    </row>
    <row r="532" spans="1:12" ht="12.75" hidden="1" x14ac:dyDescent="0.2">
      <c r="A532" s="318"/>
      <c r="J532" s="316"/>
      <c r="L532" s="316"/>
    </row>
    <row r="533" spans="1:12" ht="12.75" hidden="1" x14ac:dyDescent="0.2">
      <c r="A533" s="318"/>
      <c r="J533" s="316"/>
      <c r="L533" s="316"/>
    </row>
    <row r="534" spans="1:12" ht="12.75" hidden="1" x14ac:dyDescent="0.2">
      <c r="A534" s="318"/>
      <c r="J534" s="316"/>
      <c r="L534" s="316"/>
    </row>
    <row r="535" spans="1:12" ht="12.75" hidden="1" x14ac:dyDescent="0.2">
      <c r="A535" s="318"/>
      <c r="J535" s="316"/>
      <c r="L535" s="316"/>
    </row>
    <row r="536" spans="1:12" ht="12.75" hidden="1" x14ac:dyDescent="0.2">
      <c r="A536" s="318"/>
      <c r="J536" s="316"/>
      <c r="L536" s="316"/>
    </row>
    <row r="537" spans="1:12" ht="12.75" hidden="1" x14ac:dyDescent="0.2">
      <c r="A537" s="318"/>
      <c r="J537" s="316"/>
      <c r="L537" s="316"/>
    </row>
    <row r="538" spans="1:12" ht="12.75" hidden="1" x14ac:dyDescent="0.2">
      <c r="A538" s="318"/>
      <c r="J538" s="316"/>
      <c r="L538" s="316"/>
    </row>
    <row r="539" spans="1:12" ht="12.75" hidden="1" x14ac:dyDescent="0.2">
      <c r="A539" s="318"/>
      <c r="J539" s="316"/>
      <c r="L539" s="316"/>
    </row>
    <row r="540" spans="1:12" ht="12.75" hidden="1" x14ac:dyDescent="0.2">
      <c r="A540" s="318"/>
      <c r="J540" s="316"/>
      <c r="L540" s="316"/>
    </row>
    <row r="541" spans="1:12" ht="12.75" hidden="1" x14ac:dyDescent="0.2">
      <c r="A541" s="318"/>
      <c r="J541" s="316"/>
      <c r="L541" s="316"/>
    </row>
    <row r="542" spans="1:12" ht="12.75" hidden="1" x14ac:dyDescent="0.2">
      <c r="A542" s="318"/>
      <c r="J542" s="316"/>
      <c r="L542" s="316"/>
    </row>
    <row r="543" spans="1:12" ht="12.75" hidden="1" x14ac:dyDescent="0.2">
      <c r="A543" s="318"/>
      <c r="J543" s="316"/>
      <c r="L543" s="316"/>
    </row>
    <row r="544" spans="1:12" ht="12.75" hidden="1" x14ac:dyDescent="0.2">
      <c r="A544" s="318"/>
      <c r="J544" s="316"/>
      <c r="L544" s="316"/>
    </row>
    <row r="545" spans="1:12" ht="12.75" hidden="1" x14ac:dyDescent="0.2">
      <c r="A545" s="318"/>
      <c r="J545" s="316"/>
      <c r="L545" s="316"/>
    </row>
    <row r="546" spans="1:12" ht="12.75" hidden="1" x14ac:dyDescent="0.2">
      <c r="A546" s="318"/>
      <c r="J546" s="316"/>
      <c r="L546" s="316"/>
    </row>
    <row r="547" spans="1:12" ht="12.75" hidden="1" x14ac:dyDescent="0.2">
      <c r="A547" s="318"/>
      <c r="J547" s="316"/>
      <c r="L547" s="316"/>
    </row>
    <row r="548" spans="1:12" ht="12.75" hidden="1" x14ac:dyDescent="0.2">
      <c r="A548" s="318"/>
      <c r="J548" s="316"/>
      <c r="L548" s="316"/>
    </row>
    <row r="549" spans="1:12" ht="12.75" hidden="1" x14ac:dyDescent="0.2">
      <c r="A549" s="318"/>
      <c r="J549" s="316"/>
      <c r="L549" s="316"/>
    </row>
    <row r="550" spans="1:12" ht="12.75" hidden="1" x14ac:dyDescent="0.2">
      <c r="A550" s="318"/>
      <c r="J550" s="316"/>
      <c r="L550" s="316"/>
    </row>
    <row r="551" spans="1:12" ht="12.75" hidden="1" x14ac:dyDescent="0.2">
      <c r="A551" s="318"/>
      <c r="J551" s="316"/>
      <c r="L551" s="316"/>
    </row>
    <row r="552" spans="1:12" ht="12.75" hidden="1" x14ac:dyDescent="0.2">
      <c r="A552" s="318"/>
      <c r="J552" s="316"/>
      <c r="L552" s="316"/>
    </row>
    <row r="553" spans="1:12" ht="12.75" hidden="1" x14ac:dyDescent="0.2">
      <c r="A553" s="318"/>
      <c r="J553" s="316"/>
      <c r="L553" s="316"/>
    </row>
    <row r="554" spans="1:12" ht="12.75" hidden="1" x14ac:dyDescent="0.2">
      <c r="A554" s="318"/>
      <c r="J554" s="316"/>
      <c r="L554" s="316"/>
    </row>
    <row r="555" spans="1:12" ht="12.75" hidden="1" x14ac:dyDescent="0.2">
      <c r="A555" s="318"/>
      <c r="J555" s="316"/>
      <c r="L555" s="316"/>
    </row>
    <row r="556" spans="1:12" ht="12.75" hidden="1" x14ac:dyDescent="0.2">
      <c r="A556" s="318"/>
      <c r="J556" s="316"/>
      <c r="L556" s="316"/>
    </row>
    <row r="557" spans="1:12" ht="12.75" hidden="1" x14ac:dyDescent="0.2">
      <c r="A557" s="318"/>
      <c r="J557" s="316"/>
      <c r="L557" s="316"/>
    </row>
    <row r="558" spans="1:12" ht="12.75" hidden="1" x14ac:dyDescent="0.2">
      <c r="A558" s="318"/>
      <c r="J558" s="316"/>
      <c r="L558" s="316"/>
    </row>
    <row r="559" spans="1:12" ht="12.75" hidden="1" x14ac:dyDescent="0.2">
      <c r="A559" s="318"/>
      <c r="J559" s="316"/>
      <c r="L559" s="316"/>
    </row>
    <row r="560" spans="1:12" ht="12.75" hidden="1" x14ac:dyDescent="0.2">
      <c r="A560" s="318"/>
      <c r="J560" s="316"/>
      <c r="L560" s="316"/>
    </row>
    <row r="561" spans="1:12" ht="12.75" hidden="1" x14ac:dyDescent="0.2">
      <c r="A561" s="318"/>
      <c r="J561" s="316"/>
      <c r="L561" s="316"/>
    </row>
    <row r="562" spans="1:12" ht="12.75" hidden="1" x14ac:dyDescent="0.2">
      <c r="A562" s="318"/>
      <c r="J562" s="316"/>
      <c r="L562" s="316"/>
    </row>
    <row r="563" spans="1:12" ht="12.75" hidden="1" x14ac:dyDescent="0.2">
      <c r="A563" s="318"/>
      <c r="J563" s="316"/>
      <c r="L563" s="316"/>
    </row>
    <row r="564" spans="1:12" ht="12.75" hidden="1" x14ac:dyDescent="0.2">
      <c r="A564" s="318"/>
      <c r="J564" s="316"/>
      <c r="L564" s="316"/>
    </row>
    <row r="565" spans="1:12" ht="12.75" hidden="1" x14ac:dyDescent="0.2">
      <c r="A565" s="318"/>
      <c r="J565" s="316"/>
      <c r="L565" s="316"/>
    </row>
    <row r="566" spans="1:12" ht="12.75" hidden="1" x14ac:dyDescent="0.2">
      <c r="A566" s="318"/>
      <c r="J566" s="316"/>
      <c r="L566" s="316"/>
    </row>
    <row r="567" spans="1:12" ht="12.75" hidden="1" x14ac:dyDescent="0.2">
      <c r="A567" s="318"/>
      <c r="J567" s="316"/>
      <c r="L567" s="316"/>
    </row>
    <row r="568" spans="1:12" ht="12.75" hidden="1" x14ac:dyDescent="0.2">
      <c r="A568" s="318"/>
      <c r="J568" s="316"/>
      <c r="L568" s="316"/>
    </row>
    <row r="569" spans="1:12" ht="12.75" hidden="1" x14ac:dyDescent="0.2">
      <c r="A569" s="318"/>
      <c r="J569" s="316"/>
      <c r="L569" s="316"/>
    </row>
    <row r="570" spans="1:12" ht="12.75" hidden="1" x14ac:dyDescent="0.2">
      <c r="A570" s="318"/>
      <c r="J570" s="316"/>
      <c r="L570" s="316"/>
    </row>
    <row r="571" spans="1:12" ht="12.75" hidden="1" x14ac:dyDescent="0.2">
      <c r="A571" s="318"/>
      <c r="J571" s="316"/>
      <c r="L571" s="316"/>
    </row>
    <row r="572" spans="1:12" ht="12.75" hidden="1" x14ac:dyDescent="0.2">
      <c r="A572" s="318"/>
      <c r="J572" s="316"/>
      <c r="L572" s="316"/>
    </row>
    <row r="573" spans="1:12" ht="12.75" hidden="1" x14ac:dyDescent="0.2">
      <c r="A573" s="318"/>
      <c r="J573" s="316"/>
      <c r="L573" s="316"/>
    </row>
    <row r="574" spans="1:12" ht="12.75" hidden="1" x14ac:dyDescent="0.2">
      <c r="A574" s="318"/>
      <c r="J574" s="316"/>
      <c r="L574" s="316"/>
    </row>
    <row r="575" spans="1:12" ht="12.75" hidden="1" x14ac:dyDescent="0.2">
      <c r="A575" s="318"/>
      <c r="J575" s="316"/>
      <c r="L575" s="316"/>
    </row>
    <row r="576" spans="1:12" ht="12.75" hidden="1" x14ac:dyDescent="0.2">
      <c r="A576" s="318"/>
      <c r="J576" s="316"/>
      <c r="L576" s="316"/>
    </row>
    <row r="577" spans="1:12" ht="12.75" hidden="1" x14ac:dyDescent="0.2">
      <c r="A577" s="318"/>
      <c r="J577" s="316"/>
      <c r="L577" s="316"/>
    </row>
    <row r="578" spans="1:12" ht="12.75" hidden="1" x14ac:dyDescent="0.2">
      <c r="A578" s="318"/>
      <c r="J578" s="316"/>
      <c r="L578" s="316"/>
    </row>
    <row r="579" spans="1:12" ht="12.75" hidden="1" x14ac:dyDescent="0.2">
      <c r="A579" s="318"/>
      <c r="J579" s="316"/>
      <c r="L579" s="316"/>
    </row>
    <row r="580" spans="1:12" ht="12.75" hidden="1" x14ac:dyDescent="0.2">
      <c r="A580" s="318"/>
      <c r="J580" s="316"/>
      <c r="L580" s="316"/>
    </row>
    <row r="581" spans="1:12" ht="12.75" hidden="1" x14ac:dyDescent="0.2">
      <c r="A581" s="318"/>
      <c r="J581" s="316"/>
      <c r="L581" s="316"/>
    </row>
    <row r="582" spans="1:12" ht="12.75" hidden="1" x14ac:dyDescent="0.2">
      <c r="A582" s="318"/>
      <c r="J582" s="316"/>
      <c r="L582" s="316"/>
    </row>
    <row r="583" spans="1:12" ht="12.75" hidden="1" x14ac:dyDescent="0.2">
      <c r="A583" s="318"/>
      <c r="J583" s="316"/>
      <c r="L583" s="316"/>
    </row>
    <row r="584" spans="1:12" ht="12.75" hidden="1" x14ac:dyDescent="0.2">
      <c r="A584" s="318"/>
      <c r="J584" s="316"/>
      <c r="L584" s="316"/>
    </row>
    <row r="585" spans="1:12" ht="12.75" hidden="1" x14ac:dyDescent="0.2">
      <c r="A585" s="318"/>
      <c r="J585" s="316"/>
      <c r="L585" s="316"/>
    </row>
    <row r="586" spans="1:12" ht="12.75" hidden="1" x14ac:dyDescent="0.2">
      <c r="A586" s="318"/>
      <c r="J586" s="316"/>
      <c r="L586" s="316"/>
    </row>
    <row r="587" spans="1:12" ht="12.75" hidden="1" x14ac:dyDescent="0.2">
      <c r="A587" s="318"/>
      <c r="J587" s="316"/>
      <c r="L587" s="316"/>
    </row>
    <row r="588" spans="1:12" ht="12.75" hidden="1" x14ac:dyDescent="0.2">
      <c r="A588" s="318"/>
      <c r="J588" s="316"/>
      <c r="L588" s="316"/>
    </row>
    <row r="589" spans="1:12" ht="12.75" hidden="1" x14ac:dyDescent="0.2">
      <c r="A589" s="318"/>
      <c r="J589" s="316"/>
      <c r="L589" s="316"/>
    </row>
    <row r="590" spans="1:12" ht="12.75" hidden="1" x14ac:dyDescent="0.2">
      <c r="A590" s="318"/>
      <c r="J590" s="316"/>
      <c r="L590" s="316"/>
    </row>
    <row r="591" spans="1:12" ht="12.75" hidden="1" x14ac:dyDescent="0.2">
      <c r="A591" s="318"/>
      <c r="J591" s="316"/>
      <c r="L591" s="316"/>
    </row>
    <row r="592" spans="1:12" ht="12.75" hidden="1" x14ac:dyDescent="0.2">
      <c r="A592" s="318"/>
      <c r="J592" s="316"/>
      <c r="L592" s="316"/>
    </row>
    <row r="593" spans="1:12" ht="12.75" hidden="1" x14ac:dyDescent="0.2">
      <c r="A593" s="318"/>
      <c r="J593" s="316"/>
      <c r="L593" s="316"/>
    </row>
    <row r="594" spans="1:12" ht="12.75" hidden="1" x14ac:dyDescent="0.2">
      <c r="A594" s="318"/>
      <c r="J594" s="316"/>
      <c r="L594" s="316"/>
    </row>
    <row r="595" spans="1:12" ht="12.75" hidden="1" x14ac:dyDescent="0.2">
      <c r="A595" s="318"/>
      <c r="J595" s="316"/>
      <c r="L595" s="316"/>
    </row>
    <row r="596" spans="1:12" ht="12.75" hidden="1" x14ac:dyDescent="0.2">
      <c r="A596" s="318"/>
      <c r="J596" s="316"/>
      <c r="L596" s="316"/>
    </row>
    <row r="597" spans="1:12" ht="12.75" hidden="1" x14ac:dyDescent="0.2">
      <c r="A597" s="318"/>
      <c r="J597" s="316"/>
      <c r="L597" s="316"/>
    </row>
    <row r="598" spans="1:12" ht="12.75" hidden="1" x14ac:dyDescent="0.2">
      <c r="A598" s="318"/>
      <c r="J598" s="316"/>
      <c r="L598" s="316"/>
    </row>
    <row r="599" spans="1:12" ht="12.75" hidden="1" x14ac:dyDescent="0.2">
      <c r="A599" s="318"/>
      <c r="J599" s="316"/>
      <c r="L599" s="316"/>
    </row>
    <row r="600" spans="1:12" ht="12.75" hidden="1" x14ac:dyDescent="0.2">
      <c r="A600" s="318"/>
      <c r="J600" s="316"/>
      <c r="L600" s="316"/>
    </row>
    <row r="601" spans="1:12" ht="12.75" hidden="1" x14ac:dyDescent="0.2">
      <c r="A601" s="318"/>
      <c r="J601" s="316"/>
      <c r="L601" s="316"/>
    </row>
    <row r="602" spans="1:12" ht="12.75" hidden="1" x14ac:dyDescent="0.2">
      <c r="A602" s="318"/>
      <c r="J602" s="316"/>
      <c r="L602" s="316"/>
    </row>
    <row r="603" spans="1:12" ht="12.75" hidden="1" x14ac:dyDescent="0.2">
      <c r="A603" s="318"/>
      <c r="J603" s="316"/>
      <c r="L603" s="316"/>
    </row>
    <row r="604" spans="1:12" ht="12.75" hidden="1" x14ac:dyDescent="0.2">
      <c r="A604" s="318"/>
      <c r="J604" s="316"/>
      <c r="L604" s="316"/>
    </row>
    <row r="605" spans="1:12" ht="12.75" hidden="1" x14ac:dyDescent="0.2">
      <c r="A605" s="318"/>
      <c r="J605" s="316"/>
      <c r="L605" s="316"/>
    </row>
    <row r="606" spans="1:12" ht="12.75" hidden="1" x14ac:dyDescent="0.2">
      <c r="A606" s="318"/>
      <c r="J606" s="316"/>
      <c r="L606" s="316"/>
    </row>
    <row r="607" spans="1:12" ht="12.75" hidden="1" x14ac:dyDescent="0.2">
      <c r="A607" s="318"/>
      <c r="J607" s="316"/>
      <c r="L607" s="316"/>
    </row>
    <row r="608" spans="1:12" ht="12.75" hidden="1" x14ac:dyDescent="0.2">
      <c r="A608" s="318"/>
      <c r="J608" s="316"/>
      <c r="L608" s="316"/>
    </row>
    <row r="609" spans="1:12" ht="12.75" hidden="1" x14ac:dyDescent="0.2">
      <c r="A609" s="318"/>
      <c r="J609" s="316"/>
      <c r="L609" s="316"/>
    </row>
    <row r="610" spans="1:12" ht="12.75" hidden="1" x14ac:dyDescent="0.2">
      <c r="A610" s="318"/>
      <c r="J610" s="316"/>
      <c r="L610" s="316"/>
    </row>
    <row r="611" spans="1:12" ht="12.75" hidden="1" x14ac:dyDescent="0.2">
      <c r="A611" s="318"/>
      <c r="J611" s="316"/>
      <c r="L611" s="316"/>
    </row>
    <row r="612" spans="1:12" ht="12.75" hidden="1" x14ac:dyDescent="0.2">
      <c r="A612" s="318"/>
      <c r="J612" s="316"/>
      <c r="L612" s="316"/>
    </row>
    <row r="613" spans="1:12" ht="12.75" hidden="1" x14ac:dyDescent="0.2">
      <c r="A613" s="318"/>
      <c r="J613" s="316"/>
      <c r="L613" s="316"/>
    </row>
    <row r="614" spans="1:12" ht="12.75" hidden="1" x14ac:dyDescent="0.2">
      <c r="A614" s="318"/>
      <c r="J614" s="316"/>
      <c r="L614" s="316"/>
    </row>
    <row r="615" spans="1:12" ht="12.75" hidden="1" x14ac:dyDescent="0.2">
      <c r="A615" s="318"/>
      <c r="J615" s="316"/>
      <c r="L615" s="316"/>
    </row>
    <row r="616" spans="1:12" ht="12.75" hidden="1" x14ac:dyDescent="0.2">
      <c r="A616" s="318"/>
      <c r="J616" s="316"/>
      <c r="L616" s="316"/>
    </row>
    <row r="617" spans="1:12" ht="12.75" hidden="1" x14ac:dyDescent="0.2">
      <c r="A617" s="318"/>
      <c r="J617" s="316"/>
      <c r="L617" s="316"/>
    </row>
    <row r="618" spans="1:12" ht="12.75" hidden="1" x14ac:dyDescent="0.2">
      <c r="A618" s="318"/>
      <c r="J618" s="316"/>
      <c r="L618" s="316"/>
    </row>
    <row r="619" spans="1:12" ht="12.75" hidden="1" x14ac:dyDescent="0.2">
      <c r="A619" s="318"/>
      <c r="J619" s="316"/>
      <c r="L619" s="316"/>
    </row>
    <row r="620" spans="1:12" ht="12.75" hidden="1" x14ac:dyDescent="0.2">
      <c r="A620" s="318"/>
      <c r="J620" s="316"/>
      <c r="L620" s="316"/>
    </row>
    <row r="621" spans="1:12" ht="12.75" hidden="1" x14ac:dyDescent="0.2">
      <c r="A621" s="318"/>
      <c r="J621" s="316"/>
      <c r="L621" s="316"/>
    </row>
    <row r="622" spans="1:12" ht="12.75" hidden="1" x14ac:dyDescent="0.2">
      <c r="A622" s="318"/>
      <c r="J622" s="316"/>
      <c r="L622" s="316"/>
    </row>
    <row r="623" spans="1:12" ht="12.75" hidden="1" x14ac:dyDescent="0.2">
      <c r="A623" s="318"/>
      <c r="J623" s="316"/>
      <c r="L623" s="316"/>
    </row>
    <row r="624" spans="1:12" ht="12.75" hidden="1" x14ac:dyDescent="0.2">
      <c r="A624" s="318"/>
      <c r="J624" s="316"/>
      <c r="L624" s="316"/>
    </row>
    <row r="625" spans="1:12" ht="12.75" hidden="1" x14ac:dyDescent="0.2">
      <c r="A625" s="318"/>
      <c r="J625" s="316"/>
      <c r="L625" s="316"/>
    </row>
    <row r="626" spans="1:12" ht="12.75" hidden="1" x14ac:dyDescent="0.2">
      <c r="A626" s="318"/>
      <c r="J626" s="316"/>
      <c r="L626" s="316"/>
    </row>
    <row r="627" spans="1:12" ht="12.75" hidden="1" x14ac:dyDescent="0.2">
      <c r="A627" s="318"/>
      <c r="J627" s="316"/>
      <c r="L627" s="316"/>
    </row>
    <row r="628" spans="1:12" ht="12.75" hidden="1" x14ac:dyDescent="0.2">
      <c r="A628" s="318"/>
      <c r="J628" s="316"/>
      <c r="L628" s="316"/>
    </row>
    <row r="629" spans="1:12" ht="12.75" hidden="1" x14ac:dyDescent="0.2">
      <c r="A629" s="318"/>
      <c r="J629" s="316"/>
      <c r="L629" s="316"/>
    </row>
    <row r="630" spans="1:12" ht="12.75" hidden="1" x14ac:dyDescent="0.2">
      <c r="A630" s="318"/>
      <c r="J630" s="316"/>
      <c r="L630" s="316"/>
    </row>
    <row r="631" spans="1:12" ht="12.75" hidden="1" x14ac:dyDescent="0.2">
      <c r="A631" s="318"/>
      <c r="J631" s="316"/>
      <c r="L631" s="316"/>
    </row>
    <row r="632" spans="1:12" ht="12.75" hidden="1" x14ac:dyDescent="0.2">
      <c r="A632" s="318"/>
      <c r="J632" s="316"/>
      <c r="L632" s="316"/>
    </row>
    <row r="633" spans="1:12" ht="12.75" hidden="1" x14ac:dyDescent="0.2">
      <c r="A633" s="318"/>
      <c r="J633" s="316"/>
      <c r="L633" s="316"/>
    </row>
    <row r="634" spans="1:12" ht="12.75" hidden="1" x14ac:dyDescent="0.2">
      <c r="A634" s="318"/>
      <c r="J634" s="316"/>
      <c r="L634" s="316"/>
    </row>
    <row r="635" spans="1:12" ht="12.75" hidden="1" x14ac:dyDescent="0.2">
      <c r="A635" s="318"/>
      <c r="J635" s="316"/>
      <c r="L635" s="316"/>
    </row>
    <row r="636" spans="1:12" ht="12.75" hidden="1" x14ac:dyDescent="0.2">
      <c r="A636" s="318"/>
      <c r="J636" s="316"/>
      <c r="L636" s="316"/>
    </row>
    <row r="637" spans="1:12" ht="12.75" hidden="1" x14ac:dyDescent="0.2">
      <c r="A637" s="318"/>
      <c r="J637" s="316"/>
      <c r="L637" s="316"/>
    </row>
    <row r="638" spans="1:12" ht="12.75" hidden="1" x14ac:dyDescent="0.2">
      <c r="A638" s="318"/>
      <c r="J638" s="316"/>
      <c r="L638" s="316"/>
    </row>
    <row r="639" spans="1:12" ht="12.75" hidden="1" x14ac:dyDescent="0.2">
      <c r="A639" s="318"/>
      <c r="J639" s="316"/>
      <c r="L639" s="316"/>
    </row>
    <row r="640" spans="1:12" ht="12.75" hidden="1" x14ac:dyDescent="0.2">
      <c r="A640" s="318"/>
      <c r="J640" s="316"/>
      <c r="L640" s="316"/>
    </row>
    <row r="641" spans="1:12" ht="12.75" hidden="1" x14ac:dyDescent="0.2">
      <c r="A641" s="318"/>
      <c r="J641" s="316"/>
      <c r="L641" s="316"/>
    </row>
    <row r="642" spans="1:12" ht="12.75" hidden="1" x14ac:dyDescent="0.2">
      <c r="A642" s="318"/>
      <c r="J642" s="316"/>
      <c r="L642" s="316"/>
    </row>
    <row r="643" spans="1:12" ht="12.75" hidden="1" x14ac:dyDescent="0.2">
      <c r="A643" s="318"/>
      <c r="J643" s="316"/>
      <c r="L643" s="316"/>
    </row>
    <row r="644" spans="1:12" ht="12.75" hidden="1" x14ac:dyDescent="0.2">
      <c r="A644" s="318"/>
      <c r="J644" s="316"/>
      <c r="L644" s="316"/>
    </row>
    <row r="645" spans="1:12" ht="12.75" hidden="1" x14ac:dyDescent="0.2">
      <c r="A645" s="318"/>
      <c r="J645" s="316"/>
      <c r="L645" s="316"/>
    </row>
    <row r="646" spans="1:12" ht="12.75" hidden="1" x14ac:dyDescent="0.2">
      <c r="A646" s="318"/>
      <c r="J646" s="316"/>
      <c r="L646" s="316"/>
    </row>
    <row r="647" spans="1:12" ht="12.75" hidden="1" x14ac:dyDescent="0.2">
      <c r="A647" s="318"/>
      <c r="J647" s="316"/>
      <c r="L647" s="316"/>
    </row>
    <row r="648" spans="1:12" ht="12.75" hidden="1" x14ac:dyDescent="0.2">
      <c r="A648" s="318"/>
      <c r="J648" s="316"/>
      <c r="L648" s="316"/>
    </row>
    <row r="649" spans="1:12" ht="12.75" hidden="1" x14ac:dyDescent="0.2">
      <c r="A649" s="318"/>
      <c r="J649" s="316"/>
      <c r="L649" s="316"/>
    </row>
    <row r="650" spans="1:12" ht="12.75" hidden="1" x14ac:dyDescent="0.2">
      <c r="A650" s="318"/>
      <c r="J650" s="316"/>
      <c r="L650" s="316"/>
    </row>
    <row r="651" spans="1:12" ht="12.75" hidden="1" x14ac:dyDescent="0.2">
      <c r="A651" s="318"/>
      <c r="J651" s="316"/>
      <c r="L651" s="316"/>
    </row>
    <row r="652" spans="1:12" ht="12.75" hidden="1" x14ac:dyDescent="0.2">
      <c r="A652" s="318"/>
      <c r="J652" s="316"/>
      <c r="L652" s="316"/>
    </row>
    <row r="653" spans="1:12" ht="12.75" hidden="1" x14ac:dyDescent="0.2">
      <c r="A653" s="318"/>
      <c r="J653" s="316"/>
      <c r="L653" s="316"/>
    </row>
    <row r="654" spans="1:12" ht="12.75" hidden="1" x14ac:dyDescent="0.2">
      <c r="A654" s="318"/>
      <c r="J654" s="316"/>
      <c r="L654" s="316"/>
    </row>
    <row r="655" spans="1:12" ht="12.75" hidden="1" x14ac:dyDescent="0.2">
      <c r="A655" s="318"/>
      <c r="J655" s="316"/>
      <c r="L655" s="316"/>
    </row>
    <row r="656" spans="1:12" ht="12.75" hidden="1" x14ac:dyDescent="0.2">
      <c r="A656" s="318"/>
      <c r="J656" s="316"/>
      <c r="L656" s="316"/>
    </row>
    <row r="657" spans="1:12" ht="12.75" hidden="1" x14ac:dyDescent="0.2">
      <c r="A657" s="318"/>
      <c r="J657" s="316"/>
      <c r="L657" s="316"/>
    </row>
    <row r="658" spans="1:12" ht="12.75" hidden="1" x14ac:dyDescent="0.2">
      <c r="A658" s="318"/>
      <c r="J658" s="316"/>
      <c r="L658" s="316"/>
    </row>
    <row r="659" spans="1:12" ht="12.75" hidden="1" x14ac:dyDescent="0.2">
      <c r="A659" s="318"/>
      <c r="J659" s="316"/>
      <c r="L659" s="316"/>
    </row>
    <row r="660" spans="1:12" ht="12.75" hidden="1" x14ac:dyDescent="0.2">
      <c r="A660" s="318"/>
      <c r="J660" s="316"/>
      <c r="L660" s="316"/>
    </row>
    <row r="661" spans="1:12" ht="12.75" hidden="1" x14ac:dyDescent="0.2">
      <c r="A661" s="318"/>
      <c r="J661" s="316"/>
      <c r="L661" s="316"/>
    </row>
    <row r="662" spans="1:12" ht="12.75" hidden="1" x14ac:dyDescent="0.2">
      <c r="A662" s="318"/>
      <c r="J662" s="316"/>
      <c r="L662" s="316"/>
    </row>
    <row r="663" spans="1:12" ht="12.75" hidden="1" x14ac:dyDescent="0.2">
      <c r="A663" s="318"/>
      <c r="J663" s="316"/>
      <c r="L663" s="316"/>
    </row>
    <row r="664" spans="1:12" ht="12.75" hidden="1" x14ac:dyDescent="0.2">
      <c r="A664" s="318"/>
      <c r="J664" s="316"/>
      <c r="L664" s="316"/>
    </row>
    <row r="665" spans="1:12" ht="12.75" hidden="1" x14ac:dyDescent="0.2">
      <c r="A665" s="318"/>
      <c r="J665" s="316"/>
      <c r="L665" s="316"/>
    </row>
    <row r="666" spans="1:12" ht="12.75" hidden="1" x14ac:dyDescent="0.2">
      <c r="A666" s="318"/>
      <c r="J666" s="316"/>
      <c r="L666" s="316"/>
    </row>
    <row r="667" spans="1:12" ht="12.75" hidden="1" x14ac:dyDescent="0.2">
      <c r="A667" s="318"/>
      <c r="J667" s="316"/>
      <c r="L667" s="316"/>
    </row>
    <row r="668" spans="1:12" ht="12.75" hidden="1" x14ac:dyDescent="0.2">
      <c r="A668" s="318"/>
      <c r="J668" s="316"/>
      <c r="L668" s="316"/>
    </row>
    <row r="669" spans="1:12" ht="12.75" hidden="1" x14ac:dyDescent="0.2">
      <c r="A669" s="318"/>
      <c r="J669" s="316"/>
      <c r="L669" s="316"/>
    </row>
    <row r="670" spans="1:12" ht="12.75" hidden="1" x14ac:dyDescent="0.2">
      <c r="A670" s="318"/>
      <c r="J670" s="316"/>
      <c r="L670" s="316"/>
    </row>
    <row r="671" spans="1:12" ht="12.75" hidden="1" x14ac:dyDescent="0.2">
      <c r="A671" s="318"/>
      <c r="J671" s="316"/>
      <c r="L671" s="316"/>
    </row>
    <row r="672" spans="1:12" ht="12.75" hidden="1" x14ac:dyDescent="0.2">
      <c r="A672" s="318"/>
      <c r="J672" s="316"/>
      <c r="L672" s="316"/>
    </row>
    <row r="673" spans="1:12" ht="12.75" hidden="1" x14ac:dyDescent="0.2">
      <c r="A673" s="318"/>
      <c r="J673" s="316"/>
      <c r="L673" s="316"/>
    </row>
    <row r="674" spans="1:12" ht="12.75" hidden="1" x14ac:dyDescent="0.2">
      <c r="A674" s="318"/>
      <c r="J674" s="316"/>
      <c r="L674" s="316"/>
    </row>
    <row r="675" spans="1:12" ht="12.75" hidden="1" x14ac:dyDescent="0.2">
      <c r="A675" s="318"/>
      <c r="J675" s="316"/>
      <c r="L675" s="316"/>
    </row>
    <row r="676" spans="1:12" ht="12.75" hidden="1" x14ac:dyDescent="0.2">
      <c r="A676" s="318"/>
      <c r="J676" s="316"/>
      <c r="L676" s="316"/>
    </row>
    <row r="677" spans="1:12" ht="12.75" hidden="1" x14ac:dyDescent="0.2">
      <c r="A677" s="318"/>
      <c r="J677" s="316"/>
      <c r="L677" s="316"/>
    </row>
    <row r="678" spans="1:12" ht="12.75" hidden="1" x14ac:dyDescent="0.2">
      <c r="A678" s="318"/>
      <c r="J678" s="316"/>
      <c r="L678" s="316"/>
    </row>
    <row r="679" spans="1:12" ht="12.75" hidden="1" x14ac:dyDescent="0.2">
      <c r="A679" s="318"/>
      <c r="J679" s="316"/>
      <c r="L679" s="316"/>
    </row>
    <row r="680" spans="1:12" ht="12.75" hidden="1" x14ac:dyDescent="0.2">
      <c r="A680" s="318"/>
      <c r="J680" s="316"/>
      <c r="L680" s="316"/>
    </row>
    <row r="681" spans="1:12" ht="12.75" hidden="1" x14ac:dyDescent="0.2">
      <c r="A681" s="318"/>
      <c r="J681" s="316"/>
      <c r="L681" s="316"/>
    </row>
    <row r="682" spans="1:12" ht="12.75" hidden="1" x14ac:dyDescent="0.2">
      <c r="A682" s="318"/>
      <c r="J682" s="316"/>
      <c r="L682" s="316"/>
    </row>
    <row r="683" spans="1:12" ht="12.75" hidden="1" x14ac:dyDescent="0.2">
      <c r="A683" s="318"/>
      <c r="J683" s="316"/>
      <c r="L683" s="316"/>
    </row>
    <row r="684" spans="1:12" ht="12.75" hidden="1" x14ac:dyDescent="0.2">
      <c r="A684" s="318"/>
      <c r="J684" s="316"/>
      <c r="L684" s="316"/>
    </row>
    <row r="685" spans="1:12" ht="12.75" hidden="1" x14ac:dyDescent="0.2">
      <c r="A685" s="318"/>
      <c r="J685" s="316"/>
      <c r="L685" s="316"/>
    </row>
    <row r="686" spans="1:12" ht="12.75" hidden="1" x14ac:dyDescent="0.2">
      <c r="A686" s="318"/>
      <c r="J686" s="316"/>
      <c r="L686" s="316"/>
    </row>
    <row r="687" spans="1:12" ht="12.75" hidden="1" x14ac:dyDescent="0.2">
      <c r="A687" s="318"/>
      <c r="J687" s="316"/>
      <c r="L687" s="316"/>
    </row>
    <row r="688" spans="1:12" ht="12.75" hidden="1" x14ac:dyDescent="0.2">
      <c r="A688" s="318"/>
      <c r="J688" s="316"/>
      <c r="L688" s="316"/>
    </row>
    <row r="689" spans="1:12" ht="12.75" hidden="1" x14ac:dyDescent="0.2">
      <c r="A689" s="318"/>
      <c r="J689" s="316"/>
      <c r="L689" s="316"/>
    </row>
    <row r="690" spans="1:12" ht="12.75" hidden="1" x14ac:dyDescent="0.2">
      <c r="A690" s="318"/>
      <c r="J690" s="316"/>
      <c r="L690" s="316"/>
    </row>
    <row r="691" spans="1:12" ht="12.75" hidden="1" x14ac:dyDescent="0.2">
      <c r="A691" s="318"/>
      <c r="J691" s="316"/>
      <c r="L691" s="316"/>
    </row>
    <row r="692" spans="1:12" ht="12.75" hidden="1" x14ac:dyDescent="0.2">
      <c r="A692" s="318"/>
      <c r="J692" s="316"/>
      <c r="L692" s="316"/>
    </row>
    <row r="693" spans="1:12" ht="12.75" hidden="1" x14ac:dyDescent="0.2">
      <c r="A693" s="318"/>
      <c r="J693" s="316"/>
      <c r="L693" s="316"/>
    </row>
    <row r="694" spans="1:12" ht="12.75" hidden="1" x14ac:dyDescent="0.2">
      <c r="A694" s="318"/>
      <c r="J694" s="316"/>
      <c r="L694" s="316"/>
    </row>
    <row r="695" spans="1:12" ht="12.75" hidden="1" x14ac:dyDescent="0.2">
      <c r="A695" s="318"/>
      <c r="J695" s="316"/>
      <c r="L695" s="316"/>
    </row>
    <row r="696" spans="1:12" ht="12.75" hidden="1" x14ac:dyDescent="0.2">
      <c r="A696" s="318"/>
      <c r="J696" s="316"/>
      <c r="L696" s="316"/>
    </row>
    <row r="697" spans="1:12" ht="12.75" hidden="1" x14ac:dyDescent="0.2">
      <c r="A697" s="318"/>
      <c r="J697" s="316"/>
      <c r="L697" s="316"/>
    </row>
    <row r="698" spans="1:12" ht="12.75" hidden="1" x14ac:dyDescent="0.2">
      <c r="A698" s="318"/>
      <c r="J698" s="316"/>
      <c r="L698" s="316"/>
    </row>
    <row r="699" spans="1:12" ht="12.75" hidden="1" x14ac:dyDescent="0.2">
      <c r="A699" s="318"/>
      <c r="J699" s="316"/>
      <c r="L699" s="316"/>
    </row>
    <row r="700" spans="1:12" ht="12.75" hidden="1" x14ac:dyDescent="0.2">
      <c r="A700" s="318"/>
      <c r="J700" s="316"/>
      <c r="L700" s="316"/>
    </row>
    <row r="701" spans="1:12" ht="12.75" hidden="1" x14ac:dyDescent="0.2">
      <c r="A701" s="318"/>
      <c r="J701" s="316"/>
      <c r="L701" s="316"/>
    </row>
    <row r="702" spans="1:12" ht="12.75" hidden="1" x14ac:dyDescent="0.2">
      <c r="A702" s="318"/>
      <c r="J702" s="316"/>
      <c r="L702" s="316"/>
    </row>
    <row r="703" spans="1:12" ht="12.75" hidden="1" x14ac:dyDescent="0.2">
      <c r="A703" s="318"/>
      <c r="J703" s="316"/>
      <c r="L703" s="316"/>
    </row>
    <row r="704" spans="1:12" ht="12.75" hidden="1" x14ac:dyDescent="0.2">
      <c r="A704" s="318"/>
      <c r="J704" s="316"/>
      <c r="L704" s="316"/>
    </row>
    <row r="705" spans="1:12" ht="12.75" hidden="1" x14ac:dyDescent="0.2">
      <c r="A705" s="318"/>
      <c r="J705" s="316"/>
      <c r="L705" s="316"/>
    </row>
    <row r="706" spans="1:12" ht="12.75" hidden="1" x14ac:dyDescent="0.2">
      <c r="A706" s="318"/>
      <c r="J706" s="316"/>
      <c r="L706" s="316"/>
    </row>
    <row r="707" spans="1:12" ht="12.75" hidden="1" x14ac:dyDescent="0.2">
      <c r="A707" s="318"/>
      <c r="J707" s="316"/>
      <c r="L707" s="316"/>
    </row>
    <row r="708" spans="1:12" ht="12.75" hidden="1" x14ac:dyDescent="0.2">
      <c r="A708" s="318"/>
      <c r="J708" s="316"/>
      <c r="L708" s="316"/>
    </row>
    <row r="709" spans="1:12" ht="12.75" hidden="1" x14ac:dyDescent="0.2">
      <c r="A709" s="318"/>
      <c r="J709" s="316"/>
      <c r="L709" s="316"/>
    </row>
    <row r="710" spans="1:12" ht="12.75" hidden="1" x14ac:dyDescent="0.2">
      <c r="A710" s="318"/>
      <c r="J710" s="316"/>
      <c r="L710" s="316"/>
    </row>
    <row r="711" spans="1:12" ht="12.75" hidden="1" x14ac:dyDescent="0.2">
      <c r="A711" s="318"/>
      <c r="J711" s="316"/>
      <c r="L711" s="316"/>
    </row>
    <row r="712" spans="1:12" ht="12.75" hidden="1" x14ac:dyDescent="0.2">
      <c r="A712" s="318"/>
      <c r="J712" s="316"/>
      <c r="L712" s="316"/>
    </row>
    <row r="713" spans="1:12" ht="12.75" hidden="1" x14ac:dyDescent="0.2">
      <c r="A713" s="318"/>
      <c r="J713" s="316"/>
      <c r="L713" s="316"/>
    </row>
    <row r="714" spans="1:12" ht="12.75" hidden="1" x14ac:dyDescent="0.2">
      <c r="A714" s="318"/>
      <c r="J714" s="316"/>
      <c r="L714" s="316"/>
    </row>
    <row r="715" spans="1:12" ht="12.75" hidden="1" x14ac:dyDescent="0.2">
      <c r="A715" s="318"/>
      <c r="J715" s="316"/>
      <c r="L715" s="316"/>
    </row>
    <row r="716" spans="1:12" ht="12.75" hidden="1" x14ac:dyDescent="0.2">
      <c r="A716" s="318"/>
      <c r="J716" s="316"/>
      <c r="L716" s="316"/>
    </row>
    <row r="717" spans="1:12" ht="12.75" hidden="1" x14ac:dyDescent="0.2">
      <c r="A717" s="318"/>
      <c r="J717" s="316"/>
      <c r="L717" s="316"/>
    </row>
    <row r="718" spans="1:12" ht="12.75" hidden="1" x14ac:dyDescent="0.2">
      <c r="A718" s="318"/>
      <c r="J718" s="316"/>
      <c r="L718" s="316"/>
    </row>
    <row r="719" spans="1:12" ht="12.75" hidden="1" x14ac:dyDescent="0.2">
      <c r="A719" s="318"/>
      <c r="J719" s="316"/>
      <c r="L719" s="316"/>
    </row>
    <row r="720" spans="1:12" ht="12.75" hidden="1" x14ac:dyDescent="0.2">
      <c r="A720" s="318"/>
      <c r="J720" s="316"/>
      <c r="L720" s="316"/>
    </row>
    <row r="721" spans="1:12" ht="12.75" hidden="1" x14ac:dyDescent="0.2">
      <c r="A721" s="318"/>
      <c r="J721" s="316"/>
      <c r="L721" s="316"/>
    </row>
    <row r="722" spans="1:12" ht="12.75" hidden="1" x14ac:dyDescent="0.2">
      <c r="A722" s="318"/>
      <c r="J722" s="316"/>
      <c r="L722" s="316"/>
    </row>
    <row r="723" spans="1:12" ht="12.75" hidden="1" x14ac:dyDescent="0.2">
      <c r="A723" s="318"/>
      <c r="J723" s="316"/>
      <c r="L723" s="316"/>
    </row>
    <row r="724" spans="1:12" ht="12.75" hidden="1" x14ac:dyDescent="0.2">
      <c r="A724" s="318"/>
      <c r="J724" s="316"/>
      <c r="L724" s="316"/>
    </row>
    <row r="725" spans="1:12" ht="12.75" hidden="1" x14ac:dyDescent="0.2">
      <c r="A725" s="318"/>
      <c r="J725" s="316"/>
      <c r="L725" s="316"/>
    </row>
    <row r="726" spans="1:12" ht="12.75" hidden="1" x14ac:dyDescent="0.2">
      <c r="A726" s="318"/>
      <c r="J726" s="316"/>
      <c r="L726" s="316"/>
    </row>
    <row r="727" spans="1:12" ht="12.75" hidden="1" x14ac:dyDescent="0.2">
      <c r="A727" s="318"/>
      <c r="J727" s="316"/>
      <c r="L727" s="316"/>
    </row>
    <row r="728" spans="1:12" ht="12.75" hidden="1" x14ac:dyDescent="0.2">
      <c r="A728" s="318"/>
      <c r="J728" s="316"/>
      <c r="L728" s="316"/>
    </row>
    <row r="729" spans="1:12" ht="12.75" hidden="1" x14ac:dyDescent="0.2">
      <c r="A729" s="318"/>
      <c r="J729" s="316"/>
      <c r="L729" s="316"/>
    </row>
    <row r="730" spans="1:12" ht="12.75" hidden="1" x14ac:dyDescent="0.2">
      <c r="A730" s="318"/>
      <c r="J730" s="316"/>
      <c r="L730" s="316"/>
    </row>
    <row r="731" spans="1:12" ht="12.75" hidden="1" x14ac:dyDescent="0.2">
      <c r="A731" s="318"/>
      <c r="J731" s="316"/>
      <c r="L731" s="316"/>
    </row>
    <row r="732" spans="1:12" ht="12.75" hidden="1" x14ac:dyDescent="0.2">
      <c r="A732" s="318"/>
      <c r="J732" s="316"/>
      <c r="L732" s="316"/>
    </row>
    <row r="733" spans="1:12" ht="12.75" hidden="1" x14ac:dyDescent="0.2">
      <c r="A733" s="318"/>
      <c r="J733" s="316"/>
      <c r="L733" s="316"/>
    </row>
    <row r="734" spans="1:12" ht="12.75" hidden="1" x14ac:dyDescent="0.2">
      <c r="A734" s="318"/>
      <c r="J734" s="316"/>
      <c r="L734" s="316"/>
    </row>
    <row r="735" spans="1:12" ht="12.75" hidden="1" x14ac:dyDescent="0.2">
      <c r="A735" s="318"/>
      <c r="J735" s="316"/>
      <c r="L735" s="316"/>
    </row>
    <row r="736" spans="1:12" ht="12.75" hidden="1" x14ac:dyDescent="0.2">
      <c r="A736" s="318"/>
      <c r="J736" s="316"/>
      <c r="L736" s="316"/>
    </row>
    <row r="737" spans="1:12" ht="12.75" hidden="1" x14ac:dyDescent="0.2">
      <c r="A737" s="318"/>
      <c r="J737" s="316"/>
      <c r="L737" s="316"/>
    </row>
    <row r="738" spans="1:12" ht="12.75" hidden="1" x14ac:dyDescent="0.2">
      <c r="A738" s="318"/>
      <c r="J738" s="316"/>
      <c r="L738" s="316"/>
    </row>
    <row r="739" spans="1:12" ht="12.75" hidden="1" x14ac:dyDescent="0.2">
      <c r="A739" s="318"/>
      <c r="J739" s="316"/>
      <c r="L739" s="316"/>
    </row>
    <row r="740" spans="1:12" ht="12.75" hidden="1" x14ac:dyDescent="0.2">
      <c r="A740" s="318"/>
      <c r="J740" s="316"/>
      <c r="L740" s="316"/>
    </row>
    <row r="741" spans="1:12" ht="12.75" hidden="1" x14ac:dyDescent="0.2">
      <c r="A741" s="318"/>
      <c r="J741" s="316"/>
      <c r="L741" s="316"/>
    </row>
    <row r="742" spans="1:12" ht="12.75" hidden="1" x14ac:dyDescent="0.2">
      <c r="A742" s="318"/>
      <c r="J742" s="316"/>
      <c r="L742" s="316"/>
    </row>
    <row r="743" spans="1:12" ht="12.75" hidden="1" x14ac:dyDescent="0.2">
      <c r="A743" s="318"/>
      <c r="J743" s="316"/>
      <c r="L743" s="316"/>
    </row>
    <row r="744" spans="1:12" ht="12.75" hidden="1" x14ac:dyDescent="0.2">
      <c r="A744" s="318"/>
      <c r="J744" s="316"/>
      <c r="L744" s="316"/>
    </row>
    <row r="745" spans="1:12" ht="12.75" hidden="1" x14ac:dyDescent="0.2">
      <c r="A745" s="318"/>
      <c r="J745" s="316"/>
      <c r="L745" s="316"/>
    </row>
    <row r="746" spans="1:12" ht="12.75" hidden="1" x14ac:dyDescent="0.2">
      <c r="A746" s="318"/>
      <c r="J746" s="316"/>
      <c r="L746" s="316"/>
    </row>
    <row r="747" spans="1:12" ht="12.75" hidden="1" x14ac:dyDescent="0.2">
      <c r="A747" s="318"/>
      <c r="J747" s="316"/>
      <c r="L747" s="316"/>
    </row>
    <row r="748" spans="1:12" ht="12.75" hidden="1" x14ac:dyDescent="0.2">
      <c r="A748" s="318"/>
      <c r="J748" s="316"/>
      <c r="L748" s="316"/>
    </row>
    <row r="749" spans="1:12" ht="12.75" hidden="1" x14ac:dyDescent="0.2">
      <c r="A749" s="318"/>
      <c r="J749" s="316"/>
      <c r="L749" s="316"/>
    </row>
    <row r="750" spans="1:12" ht="12.75" hidden="1" x14ac:dyDescent="0.2">
      <c r="A750" s="318"/>
      <c r="J750" s="316"/>
      <c r="L750" s="316"/>
    </row>
    <row r="751" spans="1:12" ht="12.75" hidden="1" x14ac:dyDescent="0.2">
      <c r="A751" s="318"/>
      <c r="J751" s="316"/>
      <c r="L751" s="316"/>
    </row>
    <row r="752" spans="1:12" ht="12.75" hidden="1" x14ac:dyDescent="0.2">
      <c r="A752" s="318"/>
      <c r="J752" s="316"/>
      <c r="L752" s="316"/>
    </row>
    <row r="753" spans="1:12" ht="12.75" hidden="1" x14ac:dyDescent="0.2">
      <c r="A753" s="318"/>
      <c r="J753" s="316"/>
      <c r="L753" s="316"/>
    </row>
    <row r="754" spans="1:12" ht="12.75" hidden="1" x14ac:dyDescent="0.2">
      <c r="A754" s="318"/>
      <c r="J754" s="316"/>
      <c r="L754" s="316"/>
    </row>
    <row r="755" spans="1:12" ht="12.75" hidden="1" x14ac:dyDescent="0.2">
      <c r="A755" s="318"/>
      <c r="J755" s="316"/>
      <c r="L755" s="316"/>
    </row>
    <row r="756" spans="1:12" ht="12.75" hidden="1" x14ac:dyDescent="0.2">
      <c r="A756" s="318"/>
      <c r="J756" s="316"/>
      <c r="L756" s="316"/>
    </row>
    <row r="757" spans="1:12" ht="12.75" hidden="1" x14ac:dyDescent="0.2">
      <c r="A757" s="318"/>
      <c r="J757" s="316"/>
      <c r="L757" s="316"/>
    </row>
    <row r="758" spans="1:12" ht="12.75" hidden="1" x14ac:dyDescent="0.2">
      <c r="A758" s="318"/>
      <c r="J758" s="316"/>
      <c r="L758" s="316"/>
    </row>
    <row r="759" spans="1:12" ht="12.75" hidden="1" x14ac:dyDescent="0.2">
      <c r="A759" s="318"/>
      <c r="J759" s="316"/>
      <c r="L759" s="316"/>
    </row>
    <row r="760" spans="1:12" ht="12.75" hidden="1" x14ac:dyDescent="0.2">
      <c r="A760" s="318"/>
      <c r="J760" s="316"/>
      <c r="L760" s="316"/>
    </row>
    <row r="761" spans="1:12" ht="12.75" hidden="1" x14ac:dyDescent="0.2">
      <c r="A761" s="318"/>
      <c r="J761" s="316"/>
      <c r="L761" s="316"/>
    </row>
    <row r="762" spans="1:12" ht="12.75" hidden="1" x14ac:dyDescent="0.2">
      <c r="A762" s="318"/>
      <c r="J762" s="316"/>
      <c r="L762" s="316"/>
    </row>
    <row r="763" spans="1:12" ht="12.75" hidden="1" x14ac:dyDescent="0.2">
      <c r="A763" s="318"/>
      <c r="J763" s="316"/>
      <c r="L763" s="316"/>
    </row>
    <row r="764" spans="1:12" ht="12.75" hidden="1" x14ac:dyDescent="0.2">
      <c r="A764" s="318"/>
      <c r="J764" s="316"/>
      <c r="L764" s="316"/>
    </row>
    <row r="765" spans="1:12" ht="12.75" hidden="1" x14ac:dyDescent="0.2">
      <c r="A765" s="318"/>
      <c r="J765" s="316"/>
      <c r="L765" s="316"/>
    </row>
    <row r="766" spans="1:12" ht="12.75" hidden="1" x14ac:dyDescent="0.2">
      <c r="A766" s="318"/>
      <c r="J766" s="316"/>
      <c r="L766" s="316"/>
    </row>
    <row r="767" spans="1:12" ht="12.75" hidden="1" x14ac:dyDescent="0.2">
      <c r="A767" s="318"/>
      <c r="J767" s="316"/>
      <c r="L767" s="316"/>
    </row>
    <row r="768" spans="1:12" ht="12.75" hidden="1" x14ac:dyDescent="0.2">
      <c r="A768" s="318"/>
      <c r="J768" s="316"/>
      <c r="L768" s="316"/>
    </row>
    <row r="769" spans="1:12" ht="12.75" hidden="1" x14ac:dyDescent="0.2">
      <c r="A769" s="318"/>
      <c r="J769" s="316"/>
      <c r="L769" s="316"/>
    </row>
    <row r="770" spans="1:12" ht="12.75" hidden="1" x14ac:dyDescent="0.2">
      <c r="A770" s="318"/>
      <c r="J770" s="316"/>
      <c r="L770" s="316"/>
    </row>
    <row r="771" spans="1:12" ht="12.75" hidden="1" x14ac:dyDescent="0.2">
      <c r="A771" s="318"/>
      <c r="J771" s="316"/>
      <c r="L771" s="316"/>
    </row>
    <row r="772" spans="1:12" ht="12.75" hidden="1" x14ac:dyDescent="0.2">
      <c r="A772" s="318"/>
      <c r="J772" s="316"/>
      <c r="L772" s="316"/>
    </row>
    <row r="773" spans="1:12" ht="12.75" hidden="1" x14ac:dyDescent="0.2">
      <c r="A773" s="318"/>
      <c r="J773" s="316"/>
      <c r="L773" s="316"/>
    </row>
    <row r="774" spans="1:12" ht="12.75" hidden="1" x14ac:dyDescent="0.2">
      <c r="A774" s="318"/>
      <c r="J774" s="316"/>
      <c r="L774" s="316"/>
    </row>
    <row r="775" spans="1:12" ht="12.75" hidden="1" x14ac:dyDescent="0.2">
      <c r="A775" s="318"/>
      <c r="J775" s="316"/>
      <c r="L775" s="316"/>
    </row>
    <row r="776" spans="1:12" ht="12.75" hidden="1" x14ac:dyDescent="0.2">
      <c r="A776" s="318"/>
      <c r="J776" s="316"/>
      <c r="L776" s="316"/>
    </row>
    <row r="777" spans="1:12" ht="12.75" hidden="1" x14ac:dyDescent="0.2">
      <c r="A777" s="318"/>
      <c r="J777" s="316"/>
      <c r="L777" s="316"/>
    </row>
    <row r="778" spans="1:12" ht="12.75" hidden="1" x14ac:dyDescent="0.2">
      <c r="A778" s="318"/>
      <c r="J778" s="316"/>
      <c r="L778" s="316"/>
    </row>
    <row r="779" spans="1:12" ht="12.75" hidden="1" x14ac:dyDescent="0.2">
      <c r="A779" s="318"/>
      <c r="J779" s="316"/>
      <c r="L779" s="316"/>
    </row>
    <row r="780" spans="1:12" ht="12.75" hidden="1" x14ac:dyDescent="0.2">
      <c r="A780" s="318"/>
      <c r="J780" s="316"/>
      <c r="L780" s="316"/>
    </row>
    <row r="781" spans="1:12" ht="12.75" hidden="1" x14ac:dyDescent="0.2">
      <c r="A781" s="318"/>
      <c r="J781" s="316"/>
      <c r="L781" s="316"/>
    </row>
    <row r="782" spans="1:12" ht="12.75" hidden="1" x14ac:dyDescent="0.2">
      <c r="A782" s="318"/>
      <c r="J782" s="316"/>
      <c r="L782" s="316"/>
    </row>
    <row r="783" spans="1:12" ht="12.75" hidden="1" x14ac:dyDescent="0.2">
      <c r="A783" s="318"/>
      <c r="J783" s="316"/>
      <c r="L783" s="316"/>
    </row>
    <row r="784" spans="1:12" ht="12.75" hidden="1" x14ac:dyDescent="0.2">
      <c r="A784" s="318"/>
      <c r="J784" s="316"/>
      <c r="L784" s="316"/>
    </row>
    <row r="785" spans="1:12" ht="12.75" hidden="1" x14ac:dyDescent="0.2">
      <c r="A785" s="318"/>
      <c r="J785" s="316"/>
      <c r="L785" s="316"/>
    </row>
    <row r="786" spans="1:12" ht="12.75" hidden="1" x14ac:dyDescent="0.2">
      <c r="A786" s="318"/>
      <c r="J786" s="316"/>
      <c r="L786" s="316"/>
    </row>
    <row r="787" spans="1:12" ht="12.75" hidden="1" x14ac:dyDescent="0.2">
      <c r="A787" s="318"/>
      <c r="J787" s="316"/>
      <c r="L787" s="316"/>
    </row>
    <row r="788" spans="1:12" ht="12.75" hidden="1" x14ac:dyDescent="0.2">
      <c r="A788" s="318"/>
      <c r="J788" s="316"/>
      <c r="L788" s="316"/>
    </row>
    <row r="789" spans="1:12" ht="12.75" hidden="1" x14ac:dyDescent="0.2">
      <c r="A789" s="318"/>
      <c r="J789" s="316"/>
      <c r="L789" s="316"/>
    </row>
    <row r="790" spans="1:12" ht="12.75" hidden="1" x14ac:dyDescent="0.2">
      <c r="A790" s="318"/>
      <c r="J790" s="316"/>
      <c r="L790" s="316"/>
    </row>
    <row r="791" spans="1:12" ht="12.75" hidden="1" x14ac:dyDescent="0.2">
      <c r="A791" s="318"/>
      <c r="J791" s="316"/>
      <c r="L791" s="316"/>
    </row>
    <row r="792" spans="1:12" ht="12.75" hidden="1" x14ac:dyDescent="0.2">
      <c r="A792" s="318"/>
      <c r="J792" s="316"/>
      <c r="L792" s="316"/>
    </row>
    <row r="793" spans="1:12" ht="12.75" hidden="1" x14ac:dyDescent="0.2">
      <c r="A793" s="318"/>
      <c r="J793" s="316"/>
      <c r="L793" s="316"/>
    </row>
    <row r="794" spans="1:12" ht="12.75" hidden="1" x14ac:dyDescent="0.2">
      <c r="A794" s="318"/>
      <c r="J794" s="316"/>
      <c r="L794" s="316"/>
    </row>
    <row r="795" spans="1:12" ht="12.75" hidden="1" x14ac:dyDescent="0.2">
      <c r="A795" s="318"/>
      <c r="J795" s="316"/>
      <c r="L795" s="316"/>
    </row>
    <row r="796" spans="1:12" ht="12.75" hidden="1" x14ac:dyDescent="0.2">
      <c r="A796" s="318"/>
      <c r="J796" s="316"/>
      <c r="L796" s="316"/>
    </row>
    <row r="797" spans="1:12" ht="12.75" hidden="1" x14ac:dyDescent="0.2">
      <c r="A797" s="318"/>
      <c r="J797" s="316"/>
      <c r="L797" s="316"/>
    </row>
    <row r="798" spans="1:12" ht="12.75" hidden="1" x14ac:dyDescent="0.2">
      <c r="A798" s="318"/>
      <c r="J798" s="316"/>
      <c r="L798" s="316"/>
    </row>
    <row r="799" spans="1:12" ht="12.75" hidden="1" x14ac:dyDescent="0.2">
      <c r="A799" s="318"/>
      <c r="J799" s="316"/>
      <c r="L799" s="316"/>
    </row>
    <row r="800" spans="1:12" ht="12.75" hidden="1" x14ac:dyDescent="0.2">
      <c r="A800" s="318"/>
      <c r="J800" s="316"/>
      <c r="L800" s="316"/>
    </row>
    <row r="801" spans="1:12" ht="12.75" hidden="1" x14ac:dyDescent="0.2">
      <c r="A801" s="318"/>
      <c r="J801" s="316"/>
      <c r="L801" s="316"/>
    </row>
    <row r="802" spans="1:12" ht="12.75" hidden="1" x14ac:dyDescent="0.2">
      <c r="A802" s="318"/>
      <c r="J802" s="316"/>
      <c r="L802" s="316"/>
    </row>
    <row r="803" spans="1:12" ht="12.75" hidden="1" x14ac:dyDescent="0.2">
      <c r="A803" s="318"/>
      <c r="J803" s="316"/>
      <c r="L803" s="316"/>
    </row>
    <row r="804" spans="1:12" ht="12.75" hidden="1" x14ac:dyDescent="0.2">
      <c r="A804" s="318"/>
      <c r="J804" s="316"/>
      <c r="L804" s="316"/>
    </row>
    <row r="805" spans="1:12" ht="12.75" hidden="1" x14ac:dyDescent="0.2">
      <c r="A805" s="318"/>
      <c r="J805" s="316"/>
      <c r="L805" s="316"/>
    </row>
    <row r="806" spans="1:12" ht="12.75" hidden="1" x14ac:dyDescent="0.2">
      <c r="A806" s="318"/>
      <c r="J806" s="316"/>
      <c r="L806" s="316"/>
    </row>
    <row r="807" spans="1:12" ht="12.75" hidden="1" x14ac:dyDescent="0.2">
      <c r="A807" s="318"/>
      <c r="J807" s="316"/>
      <c r="L807" s="316"/>
    </row>
    <row r="808" spans="1:12" ht="12.75" hidden="1" x14ac:dyDescent="0.2">
      <c r="A808" s="318"/>
      <c r="J808" s="316"/>
      <c r="L808" s="316"/>
    </row>
    <row r="809" spans="1:12" ht="12.75" hidden="1" x14ac:dyDescent="0.2">
      <c r="A809" s="318"/>
      <c r="J809" s="316"/>
      <c r="L809" s="316"/>
    </row>
    <row r="810" spans="1:12" ht="12.75" hidden="1" x14ac:dyDescent="0.2">
      <c r="A810" s="318"/>
      <c r="J810" s="316"/>
      <c r="L810" s="316"/>
    </row>
    <row r="811" spans="1:12" ht="12.75" hidden="1" x14ac:dyDescent="0.2">
      <c r="A811" s="318"/>
      <c r="J811" s="316"/>
      <c r="L811" s="316"/>
    </row>
    <row r="812" spans="1:12" ht="12.75" hidden="1" x14ac:dyDescent="0.2">
      <c r="A812" s="318"/>
      <c r="J812" s="316"/>
      <c r="L812" s="316"/>
    </row>
    <row r="813" spans="1:12" ht="12.75" hidden="1" x14ac:dyDescent="0.2">
      <c r="A813" s="318"/>
      <c r="J813" s="316"/>
      <c r="L813" s="316"/>
    </row>
    <row r="814" spans="1:12" ht="12.75" hidden="1" x14ac:dyDescent="0.2">
      <c r="A814" s="318"/>
      <c r="J814" s="316"/>
      <c r="L814" s="316"/>
    </row>
    <row r="815" spans="1:12" ht="12.75" hidden="1" x14ac:dyDescent="0.2">
      <c r="A815" s="318"/>
      <c r="J815" s="316"/>
      <c r="L815" s="316"/>
    </row>
    <row r="816" spans="1:12" ht="12.75" hidden="1" x14ac:dyDescent="0.2">
      <c r="A816" s="318"/>
      <c r="J816" s="316"/>
      <c r="L816" s="316"/>
    </row>
    <row r="817" spans="1:12" ht="12.75" hidden="1" x14ac:dyDescent="0.2">
      <c r="A817" s="318"/>
      <c r="J817" s="316"/>
      <c r="L817" s="316"/>
    </row>
    <row r="818" spans="1:12" ht="12.75" hidden="1" x14ac:dyDescent="0.2">
      <c r="A818" s="318"/>
      <c r="J818" s="316"/>
      <c r="L818" s="316"/>
    </row>
    <row r="819" spans="1:12" ht="12.75" hidden="1" x14ac:dyDescent="0.2">
      <c r="A819" s="318"/>
      <c r="J819" s="316"/>
      <c r="L819" s="316"/>
    </row>
    <row r="820" spans="1:12" ht="12.75" hidden="1" x14ac:dyDescent="0.2">
      <c r="A820" s="318"/>
      <c r="J820" s="316"/>
      <c r="L820" s="316"/>
    </row>
    <row r="821" spans="1:12" ht="12.75" hidden="1" x14ac:dyDescent="0.2">
      <c r="A821" s="318"/>
      <c r="J821" s="316"/>
      <c r="L821" s="316"/>
    </row>
    <row r="822" spans="1:12" ht="12.75" hidden="1" x14ac:dyDescent="0.2">
      <c r="A822" s="318"/>
      <c r="J822" s="316"/>
      <c r="L822" s="316"/>
    </row>
    <row r="823" spans="1:12" ht="12.75" hidden="1" x14ac:dyDescent="0.2">
      <c r="A823" s="318"/>
      <c r="J823" s="316"/>
      <c r="L823" s="316"/>
    </row>
    <row r="824" spans="1:12" ht="12.75" hidden="1" x14ac:dyDescent="0.2">
      <c r="A824" s="318"/>
      <c r="J824" s="316"/>
      <c r="L824" s="316"/>
    </row>
    <row r="825" spans="1:12" ht="12.75" hidden="1" x14ac:dyDescent="0.2">
      <c r="A825" s="318"/>
      <c r="J825" s="316"/>
      <c r="L825" s="316"/>
    </row>
    <row r="826" spans="1:12" ht="12.75" hidden="1" x14ac:dyDescent="0.2">
      <c r="A826" s="318"/>
      <c r="J826" s="316"/>
      <c r="L826" s="316"/>
    </row>
    <row r="827" spans="1:12" ht="12.75" hidden="1" x14ac:dyDescent="0.2">
      <c r="A827" s="318"/>
      <c r="J827" s="316"/>
      <c r="L827" s="316"/>
    </row>
    <row r="828" spans="1:12" ht="12.75" hidden="1" x14ac:dyDescent="0.2">
      <c r="A828" s="318"/>
      <c r="J828" s="316"/>
      <c r="L828" s="316"/>
    </row>
    <row r="829" spans="1:12" ht="12.75" hidden="1" x14ac:dyDescent="0.2">
      <c r="A829" s="318"/>
      <c r="J829" s="316"/>
      <c r="L829" s="316"/>
    </row>
    <row r="830" spans="1:12" ht="12.75" hidden="1" x14ac:dyDescent="0.2">
      <c r="A830" s="318"/>
      <c r="J830" s="316"/>
      <c r="L830" s="316"/>
    </row>
    <row r="831" spans="1:12" ht="12.75" hidden="1" x14ac:dyDescent="0.2">
      <c r="A831" s="318"/>
      <c r="J831" s="316"/>
      <c r="L831" s="316"/>
    </row>
    <row r="832" spans="1:12" ht="12.75" hidden="1" x14ac:dyDescent="0.2">
      <c r="A832" s="318"/>
      <c r="J832" s="316"/>
      <c r="L832" s="316"/>
    </row>
    <row r="833" spans="1:12" ht="12.75" hidden="1" x14ac:dyDescent="0.2">
      <c r="A833" s="318"/>
      <c r="J833" s="316"/>
      <c r="L833" s="316"/>
    </row>
    <row r="834" spans="1:12" ht="12.75" hidden="1" x14ac:dyDescent="0.2">
      <c r="A834" s="318"/>
      <c r="J834" s="316"/>
      <c r="L834" s="316"/>
    </row>
    <row r="835" spans="1:12" ht="12.75" hidden="1" x14ac:dyDescent="0.2">
      <c r="A835" s="318"/>
      <c r="J835" s="316"/>
      <c r="L835" s="316"/>
    </row>
    <row r="836" spans="1:12" ht="12.75" hidden="1" x14ac:dyDescent="0.2">
      <c r="A836" s="318"/>
      <c r="J836" s="316"/>
      <c r="L836" s="316"/>
    </row>
    <row r="837" spans="1:12" ht="12.75" hidden="1" x14ac:dyDescent="0.2">
      <c r="A837" s="318"/>
      <c r="J837" s="316"/>
      <c r="L837" s="316"/>
    </row>
    <row r="838" spans="1:12" ht="12.75" hidden="1" x14ac:dyDescent="0.2">
      <c r="A838" s="318"/>
      <c r="J838" s="316"/>
      <c r="L838" s="316"/>
    </row>
    <row r="839" spans="1:12" ht="12.75" hidden="1" x14ac:dyDescent="0.2">
      <c r="A839" s="318"/>
      <c r="J839" s="316"/>
      <c r="L839" s="316"/>
    </row>
    <row r="840" spans="1:12" ht="12.75" hidden="1" x14ac:dyDescent="0.2">
      <c r="A840" s="318"/>
      <c r="J840" s="316"/>
      <c r="L840" s="316"/>
    </row>
    <row r="841" spans="1:12" ht="12.75" hidden="1" x14ac:dyDescent="0.2">
      <c r="A841" s="318"/>
      <c r="J841" s="316"/>
      <c r="L841" s="316"/>
    </row>
    <row r="842" spans="1:12" ht="12.75" hidden="1" x14ac:dyDescent="0.2">
      <c r="A842" s="318"/>
      <c r="J842" s="316"/>
      <c r="L842" s="316"/>
    </row>
    <row r="843" spans="1:12" ht="12.75" hidden="1" x14ac:dyDescent="0.2">
      <c r="A843" s="318"/>
      <c r="J843" s="316"/>
      <c r="L843" s="316"/>
    </row>
    <row r="844" spans="1:12" ht="12.75" hidden="1" x14ac:dyDescent="0.2">
      <c r="A844" s="318"/>
      <c r="J844" s="316"/>
      <c r="L844" s="316"/>
    </row>
    <row r="845" spans="1:12" ht="12.75" hidden="1" x14ac:dyDescent="0.2">
      <c r="A845" s="318"/>
      <c r="J845" s="316"/>
      <c r="L845" s="316"/>
    </row>
    <row r="846" spans="1:12" ht="12.75" hidden="1" x14ac:dyDescent="0.2">
      <c r="A846" s="318"/>
      <c r="J846" s="316"/>
      <c r="L846" s="316"/>
    </row>
    <row r="847" spans="1:12" ht="12.75" hidden="1" x14ac:dyDescent="0.2">
      <c r="A847" s="318"/>
      <c r="J847" s="316"/>
      <c r="L847" s="316"/>
    </row>
    <row r="848" spans="1:12" ht="12.75" hidden="1" x14ac:dyDescent="0.2">
      <c r="A848" s="318"/>
      <c r="J848" s="316"/>
      <c r="L848" s="316"/>
    </row>
    <row r="849" spans="1:12" ht="12.75" hidden="1" x14ac:dyDescent="0.2">
      <c r="A849" s="318"/>
      <c r="J849" s="316"/>
      <c r="L849" s="316"/>
    </row>
    <row r="850" spans="1:12" ht="12.75" hidden="1" x14ac:dyDescent="0.2">
      <c r="A850" s="318"/>
      <c r="J850" s="316"/>
      <c r="L850" s="316"/>
    </row>
    <row r="851" spans="1:12" ht="12.75" hidden="1" x14ac:dyDescent="0.2">
      <c r="A851" s="318"/>
      <c r="J851" s="316"/>
      <c r="L851" s="316"/>
    </row>
    <row r="852" spans="1:12" ht="12.75" hidden="1" x14ac:dyDescent="0.2">
      <c r="A852" s="318"/>
      <c r="J852" s="316"/>
      <c r="L852" s="316"/>
    </row>
    <row r="853" spans="1:12" ht="12.75" hidden="1" x14ac:dyDescent="0.2">
      <c r="A853" s="318"/>
      <c r="J853" s="316"/>
      <c r="L853" s="316"/>
    </row>
    <row r="854" spans="1:12" ht="12.75" hidden="1" x14ac:dyDescent="0.2">
      <c r="A854" s="318"/>
      <c r="J854" s="316"/>
      <c r="L854" s="316"/>
    </row>
    <row r="855" spans="1:12" ht="12.75" hidden="1" x14ac:dyDescent="0.2">
      <c r="A855" s="318"/>
      <c r="J855" s="316"/>
      <c r="L855" s="316"/>
    </row>
    <row r="856" spans="1:12" ht="12.75" hidden="1" x14ac:dyDescent="0.2">
      <c r="A856" s="318"/>
      <c r="J856" s="316"/>
      <c r="L856" s="316"/>
    </row>
    <row r="857" spans="1:12" ht="12.75" hidden="1" x14ac:dyDescent="0.2">
      <c r="A857" s="318"/>
      <c r="J857" s="316"/>
      <c r="L857" s="316"/>
    </row>
    <row r="858" spans="1:12" ht="12.75" hidden="1" x14ac:dyDescent="0.2">
      <c r="A858" s="318"/>
      <c r="J858" s="316"/>
      <c r="L858" s="316"/>
    </row>
    <row r="859" spans="1:12" ht="12.75" hidden="1" x14ac:dyDescent="0.2">
      <c r="A859" s="318"/>
      <c r="J859" s="316"/>
      <c r="L859" s="316"/>
    </row>
    <row r="860" spans="1:12" ht="12.75" hidden="1" x14ac:dyDescent="0.2">
      <c r="A860" s="318"/>
      <c r="J860" s="316"/>
      <c r="L860" s="316"/>
    </row>
    <row r="861" spans="1:12" ht="12.75" hidden="1" x14ac:dyDescent="0.2">
      <c r="A861" s="318"/>
      <c r="J861" s="316"/>
      <c r="L861" s="316"/>
    </row>
    <row r="862" spans="1:12" ht="12.75" hidden="1" x14ac:dyDescent="0.2">
      <c r="A862" s="318"/>
      <c r="J862" s="316"/>
      <c r="L862" s="316"/>
    </row>
    <row r="863" spans="1:12" ht="12.75" hidden="1" x14ac:dyDescent="0.2">
      <c r="A863" s="318"/>
      <c r="J863" s="316"/>
      <c r="L863" s="316"/>
    </row>
    <row r="864" spans="1:12" ht="12.75" hidden="1" x14ac:dyDescent="0.2">
      <c r="A864" s="318"/>
      <c r="J864" s="316"/>
      <c r="L864" s="316"/>
    </row>
    <row r="865" spans="1:12" ht="12.75" hidden="1" x14ac:dyDescent="0.2">
      <c r="A865" s="318"/>
      <c r="J865" s="316"/>
      <c r="L865" s="316"/>
    </row>
    <row r="866" spans="1:12" ht="12.75" hidden="1" x14ac:dyDescent="0.2">
      <c r="A866" s="318"/>
      <c r="J866" s="316"/>
      <c r="L866" s="316"/>
    </row>
    <row r="867" spans="1:12" ht="12.75" hidden="1" x14ac:dyDescent="0.2">
      <c r="A867" s="318"/>
      <c r="J867" s="316"/>
      <c r="L867" s="316"/>
    </row>
    <row r="868" spans="1:12" ht="12.75" hidden="1" x14ac:dyDescent="0.2">
      <c r="A868" s="318"/>
      <c r="J868" s="316"/>
      <c r="L868" s="316"/>
    </row>
    <row r="869" spans="1:12" ht="12.75" hidden="1" x14ac:dyDescent="0.2">
      <c r="A869" s="318"/>
      <c r="J869" s="316"/>
      <c r="L869" s="316"/>
    </row>
    <row r="870" spans="1:12" ht="12.75" hidden="1" x14ac:dyDescent="0.2">
      <c r="A870" s="318"/>
      <c r="J870" s="316"/>
      <c r="L870" s="316"/>
    </row>
    <row r="871" spans="1:12" ht="12.75" hidden="1" x14ac:dyDescent="0.2">
      <c r="A871" s="318"/>
      <c r="J871" s="316"/>
      <c r="L871" s="316"/>
    </row>
    <row r="872" spans="1:12" ht="12.75" hidden="1" x14ac:dyDescent="0.2">
      <c r="A872" s="318"/>
      <c r="J872" s="316"/>
      <c r="L872" s="316"/>
    </row>
    <row r="873" spans="1:12" ht="12.75" hidden="1" x14ac:dyDescent="0.2">
      <c r="A873" s="318"/>
      <c r="J873" s="316"/>
      <c r="L873" s="316"/>
    </row>
    <row r="874" spans="1:12" ht="12.75" hidden="1" x14ac:dyDescent="0.2">
      <c r="A874" s="318"/>
      <c r="J874" s="316"/>
      <c r="L874" s="316"/>
    </row>
    <row r="875" spans="1:12" ht="12.75" hidden="1" x14ac:dyDescent="0.2">
      <c r="A875" s="318"/>
      <c r="J875" s="316"/>
      <c r="L875" s="316"/>
    </row>
    <row r="876" spans="1:12" ht="12.75" hidden="1" x14ac:dyDescent="0.2">
      <c r="A876" s="318"/>
      <c r="J876" s="316"/>
      <c r="L876" s="316"/>
    </row>
    <row r="877" spans="1:12" ht="12.75" hidden="1" x14ac:dyDescent="0.2">
      <c r="A877" s="318"/>
      <c r="J877" s="316"/>
      <c r="L877" s="316"/>
    </row>
    <row r="878" spans="1:12" ht="12.75" hidden="1" x14ac:dyDescent="0.2">
      <c r="A878" s="318"/>
      <c r="J878" s="316"/>
      <c r="L878" s="316"/>
    </row>
    <row r="879" spans="1:12" ht="12.75" hidden="1" x14ac:dyDescent="0.2">
      <c r="A879" s="318"/>
      <c r="J879" s="316"/>
      <c r="L879" s="316"/>
    </row>
    <row r="880" spans="1:12" ht="12.75" hidden="1" x14ac:dyDescent="0.2">
      <c r="A880" s="318"/>
      <c r="J880" s="316"/>
      <c r="L880" s="316"/>
    </row>
    <row r="881" spans="1:12" ht="12.75" hidden="1" x14ac:dyDescent="0.2">
      <c r="A881" s="318"/>
      <c r="J881" s="316"/>
      <c r="L881" s="316"/>
    </row>
    <row r="882" spans="1:12" ht="12.75" hidden="1" x14ac:dyDescent="0.2">
      <c r="A882" s="318"/>
      <c r="J882" s="316"/>
      <c r="L882" s="316"/>
    </row>
    <row r="883" spans="1:12" ht="12.75" hidden="1" x14ac:dyDescent="0.2">
      <c r="A883" s="318"/>
      <c r="J883" s="316"/>
      <c r="L883" s="316"/>
    </row>
    <row r="884" spans="1:12" ht="12.75" hidden="1" x14ac:dyDescent="0.2">
      <c r="A884" s="318"/>
      <c r="J884" s="316"/>
      <c r="L884" s="316"/>
    </row>
    <row r="885" spans="1:12" ht="12.75" hidden="1" x14ac:dyDescent="0.2">
      <c r="A885" s="318"/>
      <c r="J885" s="316"/>
      <c r="L885" s="316"/>
    </row>
    <row r="886" spans="1:12" ht="12.75" hidden="1" x14ac:dyDescent="0.2">
      <c r="A886" s="318"/>
      <c r="J886" s="316"/>
      <c r="L886" s="316"/>
    </row>
    <row r="887" spans="1:12" ht="12.75" hidden="1" x14ac:dyDescent="0.2">
      <c r="A887" s="318"/>
      <c r="J887" s="316"/>
      <c r="L887" s="316"/>
    </row>
    <row r="888" spans="1:12" ht="12.75" hidden="1" x14ac:dyDescent="0.2">
      <c r="A888" s="318"/>
      <c r="J888" s="316"/>
      <c r="L888" s="316"/>
    </row>
    <row r="889" spans="1:12" ht="12.75" hidden="1" x14ac:dyDescent="0.2">
      <c r="A889" s="318"/>
      <c r="J889" s="316"/>
      <c r="L889" s="316"/>
    </row>
    <row r="890" spans="1:12" ht="12.75" hidden="1" x14ac:dyDescent="0.2">
      <c r="A890" s="318"/>
      <c r="J890" s="316"/>
      <c r="L890" s="316"/>
    </row>
    <row r="891" spans="1:12" ht="12.75" hidden="1" x14ac:dyDescent="0.2">
      <c r="A891" s="318"/>
      <c r="J891" s="316"/>
      <c r="L891" s="316"/>
    </row>
    <row r="892" spans="1:12" ht="12.75" hidden="1" x14ac:dyDescent="0.2">
      <c r="A892" s="318"/>
      <c r="J892" s="316"/>
      <c r="L892" s="316"/>
    </row>
    <row r="893" spans="1:12" ht="12.75" hidden="1" x14ac:dyDescent="0.2">
      <c r="A893" s="318"/>
      <c r="J893" s="316"/>
      <c r="L893" s="316"/>
    </row>
    <row r="894" spans="1:12" ht="12.75" hidden="1" x14ac:dyDescent="0.2">
      <c r="A894" s="318"/>
      <c r="J894" s="316"/>
      <c r="L894" s="316"/>
    </row>
    <row r="895" spans="1:12" ht="12.75" hidden="1" x14ac:dyDescent="0.2">
      <c r="A895" s="318"/>
      <c r="J895" s="316"/>
      <c r="L895" s="316"/>
    </row>
    <row r="896" spans="1:12" ht="12.75" hidden="1" x14ac:dyDescent="0.2">
      <c r="A896" s="318"/>
      <c r="J896" s="316"/>
      <c r="L896" s="316"/>
    </row>
    <row r="897" spans="1:12" ht="12.75" hidden="1" x14ac:dyDescent="0.2">
      <c r="A897" s="318"/>
      <c r="J897" s="316"/>
      <c r="L897" s="316"/>
    </row>
    <row r="898" spans="1:12" ht="12.75" hidden="1" x14ac:dyDescent="0.2">
      <c r="A898" s="318"/>
      <c r="J898" s="316"/>
      <c r="L898" s="316"/>
    </row>
    <row r="899" spans="1:12" ht="12.75" hidden="1" x14ac:dyDescent="0.2">
      <c r="A899" s="318"/>
      <c r="J899" s="316"/>
      <c r="L899" s="316"/>
    </row>
    <row r="900" spans="1:12" ht="12.75" hidden="1" x14ac:dyDescent="0.2">
      <c r="A900" s="318"/>
      <c r="J900" s="316"/>
      <c r="L900" s="316"/>
    </row>
    <row r="901" spans="1:12" ht="12.75" hidden="1" x14ac:dyDescent="0.2">
      <c r="A901" s="318"/>
      <c r="J901" s="316"/>
      <c r="L901" s="316"/>
    </row>
    <row r="902" spans="1:12" ht="12.75" hidden="1" x14ac:dyDescent="0.2">
      <c r="A902" s="318"/>
      <c r="J902" s="316"/>
      <c r="L902" s="316"/>
    </row>
    <row r="903" spans="1:12" ht="12.75" hidden="1" x14ac:dyDescent="0.2">
      <c r="A903" s="318"/>
      <c r="J903" s="316"/>
      <c r="L903" s="316"/>
    </row>
    <row r="904" spans="1:12" ht="12.75" hidden="1" x14ac:dyDescent="0.2">
      <c r="A904" s="318"/>
      <c r="J904" s="316"/>
      <c r="L904" s="316"/>
    </row>
    <row r="905" spans="1:12" ht="12.75" hidden="1" x14ac:dyDescent="0.2">
      <c r="A905" s="318"/>
      <c r="J905" s="316"/>
      <c r="L905" s="316"/>
    </row>
    <row r="906" spans="1:12" ht="12.75" hidden="1" x14ac:dyDescent="0.2">
      <c r="A906" s="318"/>
      <c r="J906" s="316"/>
      <c r="L906" s="316"/>
    </row>
    <row r="907" spans="1:12" ht="12.75" hidden="1" x14ac:dyDescent="0.2">
      <c r="A907" s="318"/>
      <c r="J907" s="316"/>
      <c r="L907" s="316"/>
    </row>
    <row r="908" spans="1:12" ht="12.75" hidden="1" x14ac:dyDescent="0.2">
      <c r="A908" s="318"/>
      <c r="J908" s="316"/>
      <c r="L908" s="316"/>
    </row>
    <row r="909" spans="1:12" ht="12.75" hidden="1" x14ac:dyDescent="0.2">
      <c r="A909" s="318"/>
      <c r="J909" s="316"/>
      <c r="L909" s="316"/>
    </row>
    <row r="910" spans="1:12" ht="12.75" hidden="1" x14ac:dyDescent="0.2">
      <c r="A910" s="318"/>
      <c r="J910" s="316"/>
      <c r="L910" s="316"/>
    </row>
    <row r="911" spans="1:12" ht="12.75" hidden="1" x14ac:dyDescent="0.2">
      <c r="A911" s="318"/>
      <c r="J911" s="316"/>
      <c r="L911" s="316"/>
    </row>
    <row r="912" spans="1:12" ht="12.75" hidden="1" x14ac:dyDescent="0.2">
      <c r="A912" s="318"/>
      <c r="J912" s="316"/>
      <c r="L912" s="316"/>
    </row>
    <row r="913" spans="1:12" ht="12.75" hidden="1" x14ac:dyDescent="0.2">
      <c r="A913" s="318"/>
      <c r="J913" s="316"/>
      <c r="L913" s="316"/>
    </row>
    <row r="914" spans="1:12" ht="12.75" hidden="1" x14ac:dyDescent="0.2">
      <c r="A914" s="318"/>
      <c r="J914" s="316"/>
      <c r="L914" s="316"/>
    </row>
    <row r="915" spans="1:12" ht="12.75" hidden="1" x14ac:dyDescent="0.2">
      <c r="A915" s="318"/>
      <c r="J915" s="316"/>
      <c r="L915" s="316"/>
    </row>
    <row r="916" spans="1:12" ht="12.75" hidden="1" x14ac:dyDescent="0.2">
      <c r="A916" s="318"/>
      <c r="J916" s="316"/>
      <c r="L916" s="316"/>
    </row>
    <row r="917" spans="1:12" ht="12.75" hidden="1" x14ac:dyDescent="0.2">
      <c r="A917" s="318"/>
      <c r="J917" s="316"/>
      <c r="L917" s="316"/>
    </row>
    <row r="918" spans="1:12" ht="12.75" hidden="1" x14ac:dyDescent="0.2">
      <c r="A918" s="318"/>
      <c r="J918" s="316"/>
      <c r="L918" s="316"/>
    </row>
    <row r="919" spans="1:12" ht="12.75" hidden="1" x14ac:dyDescent="0.2">
      <c r="A919" s="318"/>
      <c r="J919" s="316"/>
      <c r="L919" s="316"/>
    </row>
    <row r="920" spans="1:12" ht="12.75" hidden="1" x14ac:dyDescent="0.2">
      <c r="A920" s="318"/>
      <c r="J920" s="316"/>
      <c r="L920" s="316"/>
    </row>
    <row r="921" spans="1:12" ht="12.75" hidden="1" x14ac:dyDescent="0.2">
      <c r="A921" s="318"/>
      <c r="J921" s="316"/>
      <c r="L921" s="316"/>
    </row>
    <row r="922" spans="1:12" ht="12.75" hidden="1" x14ac:dyDescent="0.2">
      <c r="A922" s="318"/>
      <c r="J922" s="316"/>
      <c r="L922" s="316"/>
    </row>
    <row r="923" spans="1:12" ht="12.75" hidden="1" x14ac:dyDescent="0.2">
      <c r="A923" s="318"/>
      <c r="J923" s="316"/>
      <c r="L923" s="316"/>
    </row>
    <row r="924" spans="1:12" ht="12.75" hidden="1" x14ac:dyDescent="0.2">
      <c r="A924" s="318"/>
      <c r="J924" s="316"/>
      <c r="L924" s="316"/>
    </row>
    <row r="925" spans="1:12" ht="12.75" hidden="1" x14ac:dyDescent="0.2">
      <c r="A925" s="318"/>
      <c r="J925" s="316"/>
      <c r="L925" s="316"/>
    </row>
    <row r="926" spans="1:12" ht="12.75" hidden="1" x14ac:dyDescent="0.2">
      <c r="A926" s="318"/>
      <c r="J926" s="316"/>
      <c r="L926" s="316"/>
    </row>
    <row r="927" spans="1:12" ht="12.75" hidden="1" x14ac:dyDescent="0.2">
      <c r="A927" s="318"/>
      <c r="J927" s="316"/>
      <c r="L927" s="316"/>
    </row>
    <row r="928" spans="1:12" ht="12.75" hidden="1" x14ac:dyDescent="0.2">
      <c r="A928" s="318"/>
      <c r="J928" s="316"/>
      <c r="L928" s="316"/>
    </row>
    <row r="929" spans="1:12" ht="12.75" hidden="1" x14ac:dyDescent="0.2">
      <c r="A929" s="318"/>
      <c r="J929" s="316"/>
      <c r="L929" s="316"/>
    </row>
    <row r="930" spans="1:12" ht="12.75" hidden="1" x14ac:dyDescent="0.2">
      <c r="A930" s="318"/>
      <c r="J930" s="316"/>
      <c r="L930" s="316"/>
    </row>
    <row r="931" spans="1:12" ht="12.75" hidden="1" x14ac:dyDescent="0.2">
      <c r="A931" s="318"/>
      <c r="J931" s="316"/>
      <c r="L931" s="316"/>
    </row>
    <row r="932" spans="1:12" ht="12.75" hidden="1" x14ac:dyDescent="0.2">
      <c r="A932" s="318"/>
      <c r="J932" s="316"/>
      <c r="L932" s="316"/>
    </row>
    <row r="933" spans="1:12" ht="12.75" hidden="1" x14ac:dyDescent="0.2">
      <c r="A933" s="318"/>
      <c r="J933" s="316"/>
      <c r="L933" s="316"/>
    </row>
    <row r="934" spans="1:12" ht="12.75" hidden="1" x14ac:dyDescent="0.2">
      <c r="A934" s="318"/>
      <c r="J934" s="316"/>
      <c r="L934" s="316"/>
    </row>
    <row r="935" spans="1:12" ht="12.75" hidden="1" x14ac:dyDescent="0.2">
      <c r="A935" s="318"/>
      <c r="J935" s="316"/>
      <c r="L935" s="316"/>
    </row>
    <row r="936" spans="1:12" ht="12.75" hidden="1" x14ac:dyDescent="0.2">
      <c r="A936" s="318"/>
      <c r="J936" s="316"/>
      <c r="L936" s="316"/>
    </row>
    <row r="937" spans="1:12" ht="12.75" hidden="1" x14ac:dyDescent="0.2">
      <c r="A937" s="318"/>
      <c r="J937" s="316"/>
      <c r="L937" s="316"/>
    </row>
    <row r="938" spans="1:12" ht="12.75" hidden="1" x14ac:dyDescent="0.2">
      <c r="A938" s="318"/>
      <c r="J938" s="316"/>
      <c r="L938" s="316"/>
    </row>
    <row r="939" spans="1:12" ht="12.75" hidden="1" x14ac:dyDescent="0.2">
      <c r="A939" s="318"/>
      <c r="J939" s="316"/>
      <c r="L939" s="316"/>
    </row>
    <row r="940" spans="1:12" ht="12.75" hidden="1" x14ac:dyDescent="0.2">
      <c r="A940" s="318"/>
      <c r="J940" s="316"/>
      <c r="L940" s="316"/>
    </row>
    <row r="941" spans="1:12" ht="12.75" hidden="1" x14ac:dyDescent="0.2">
      <c r="A941" s="318"/>
      <c r="J941" s="316"/>
      <c r="L941" s="316"/>
    </row>
    <row r="942" spans="1:12" ht="12.75" hidden="1" x14ac:dyDescent="0.2">
      <c r="A942" s="318"/>
      <c r="J942" s="316"/>
      <c r="L942" s="316"/>
    </row>
    <row r="943" spans="1:12" ht="12.75" hidden="1" x14ac:dyDescent="0.2">
      <c r="A943" s="318"/>
      <c r="J943" s="316"/>
      <c r="L943" s="316"/>
    </row>
    <row r="944" spans="1:12" ht="12.75" hidden="1" x14ac:dyDescent="0.2">
      <c r="A944" s="318"/>
      <c r="J944" s="316"/>
      <c r="L944" s="316"/>
    </row>
    <row r="945" spans="1:12" ht="12.75" hidden="1" x14ac:dyDescent="0.2">
      <c r="A945" s="318"/>
      <c r="J945" s="316"/>
      <c r="L945" s="316"/>
    </row>
    <row r="946" spans="1:12" ht="12.75" hidden="1" x14ac:dyDescent="0.2">
      <c r="A946" s="318"/>
      <c r="J946" s="316"/>
      <c r="L946" s="316"/>
    </row>
    <row r="947" spans="1:12" ht="12.75" hidden="1" x14ac:dyDescent="0.2">
      <c r="A947" s="318"/>
      <c r="J947" s="316"/>
      <c r="L947" s="316"/>
    </row>
    <row r="948" spans="1:12" ht="12.75" hidden="1" x14ac:dyDescent="0.2">
      <c r="A948" s="318"/>
      <c r="J948" s="316"/>
      <c r="L948" s="316"/>
    </row>
    <row r="949" spans="1:12" ht="12.75" hidden="1" x14ac:dyDescent="0.2">
      <c r="A949" s="318"/>
      <c r="J949" s="316"/>
      <c r="L949" s="316"/>
    </row>
    <row r="950" spans="1:12" ht="12.75" hidden="1" x14ac:dyDescent="0.2">
      <c r="A950" s="318"/>
      <c r="J950" s="316"/>
      <c r="L950" s="316"/>
    </row>
    <row r="951" spans="1:12" ht="12.75" hidden="1" x14ac:dyDescent="0.2">
      <c r="A951" s="318"/>
      <c r="J951" s="316"/>
      <c r="L951" s="316"/>
    </row>
    <row r="952" spans="1:12" ht="12.75" hidden="1" x14ac:dyDescent="0.2">
      <c r="A952" s="318"/>
      <c r="J952" s="316"/>
      <c r="L952" s="316"/>
    </row>
    <row r="953" spans="1:12" ht="12.75" hidden="1" x14ac:dyDescent="0.2">
      <c r="A953" s="318"/>
      <c r="J953" s="316"/>
      <c r="L953" s="316"/>
    </row>
    <row r="954" spans="1:12" ht="12.75" hidden="1" x14ac:dyDescent="0.2">
      <c r="A954" s="318"/>
      <c r="J954" s="316"/>
      <c r="L954" s="316"/>
    </row>
    <row r="955" spans="1:12" ht="12.75" hidden="1" x14ac:dyDescent="0.2">
      <c r="A955" s="318"/>
      <c r="J955" s="316"/>
      <c r="L955" s="316"/>
    </row>
    <row r="956" spans="1:12" ht="12.75" hidden="1" x14ac:dyDescent="0.2">
      <c r="A956" s="318"/>
      <c r="J956" s="316"/>
      <c r="L956" s="316"/>
    </row>
    <row r="957" spans="1:12" ht="12.75" hidden="1" x14ac:dyDescent="0.2">
      <c r="A957" s="318"/>
      <c r="J957" s="316"/>
      <c r="L957" s="316"/>
    </row>
    <row r="958" spans="1:12" ht="12.75" hidden="1" x14ac:dyDescent="0.2">
      <c r="A958" s="318"/>
      <c r="J958" s="316"/>
      <c r="L958" s="316"/>
    </row>
    <row r="959" spans="1:12" ht="12.75" hidden="1" x14ac:dyDescent="0.2">
      <c r="A959" s="318"/>
      <c r="J959" s="316"/>
      <c r="L959" s="316"/>
    </row>
    <row r="960" spans="1:12" ht="12.75" hidden="1" x14ac:dyDescent="0.2">
      <c r="A960" s="318"/>
      <c r="J960" s="316"/>
      <c r="L960" s="316"/>
    </row>
    <row r="961" spans="1:12" ht="12.75" hidden="1" x14ac:dyDescent="0.2">
      <c r="A961" s="318"/>
      <c r="J961" s="316"/>
      <c r="L961" s="316"/>
    </row>
    <row r="962" spans="1:12" ht="12.75" hidden="1" x14ac:dyDescent="0.2">
      <c r="A962" s="318"/>
      <c r="J962" s="316"/>
      <c r="L962" s="316"/>
    </row>
    <row r="963" spans="1:12" ht="12.75" hidden="1" x14ac:dyDescent="0.2">
      <c r="A963" s="318"/>
      <c r="J963" s="316"/>
      <c r="L963" s="316"/>
    </row>
    <row r="964" spans="1:12" ht="12.75" hidden="1" x14ac:dyDescent="0.2">
      <c r="A964" s="318"/>
      <c r="J964" s="316"/>
      <c r="L964" s="316"/>
    </row>
    <row r="965" spans="1:12" ht="12.75" hidden="1" x14ac:dyDescent="0.2">
      <c r="A965" s="318"/>
      <c r="J965" s="316"/>
      <c r="L965" s="316"/>
    </row>
    <row r="966" spans="1:12" ht="12.75" hidden="1" x14ac:dyDescent="0.2">
      <c r="A966" s="318"/>
      <c r="J966" s="316"/>
      <c r="L966" s="316"/>
    </row>
    <row r="967" spans="1:12" ht="12.75" hidden="1" x14ac:dyDescent="0.2">
      <c r="A967" s="318"/>
      <c r="J967" s="316"/>
      <c r="L967" s="316"/>
    </row>
    <row r="968" spans="1:12" ht="12.75" hidden="1" x14ac:dyDescent="0.2">
      <c r="A968" s="318"/>
      <c r="J968" s="316"/>
      <c r="L968" s="316"/>
    </row>
    <row r="969" spans="1:12" ht="12.75" hidden="1" x14ac:dyDescent="0.2">
      <c r="A969" s="318"/>
      <c r="J969" s="316"/>
      <c r="L969" s="316"/>
    </row>
    <row r="970" spans="1:12" ht="12.75" hidden="1" x14ac:dyDescent="0.2">
      <c r="A970" s="318"/>
      <c r="J970" s="316"/>
      <c r="L970" s="316"/>
    </row>
    <row r="971" spans="1:12" ht="12.75" hidden="1" x14ac:dyDescent="0.2">
      <c r="A971" s="318"/>
      <c r="J971" s="316"/>
      <c r="L971" s="316"/>
    </row>
    <row r="972" spans="1:12" ht="12.75" hidden="1" x14ac:dyDescent="0.2">
      <c r="A972" s="318"/>
      <c r="J972" s="316"/>
      <c r="L972" s="316"/>
    </row>
    <row r="973" spans="1:12" ht="12.75" hidden="1" x14ac:dyDescent="0.2">
      <c r="A973" s="318"/>
      <c r="J973" s="316"/>
      <c r="L973" s="316"/>
    </row>
    <row r="974" spans="1:12" ht="12.75" hidden="1" x14ac:dyDescent="0.2">
      <c r="A974" s="318"/>
      <c r="J974" s="316"/>
      <c r="L974" s="316"/>
    </row>
    <row r="975" spans="1:12" ht="12.75" hidden="1" x14ac:dyDescent="0.2">
      <c r="A975" s="318"/>
      <c r="J975" s="316"/>
      <c r="L975" s="316"/>
    </row>
    <row r="976" spans="1:12" ht="12.75" hidden="1" x14ac:dyDescent="0.2">
      <c r="A976" s="318"/>
      <c r="J976" s="316"/>
      <c r="L976" s="316"/>
    </row>
    <row r="977" spans="1:12" ht="12.75" hidden="1" x14ac:dyDescent="0.2">
      <c r="A977" s="318"/>
      <c r="J977" s="316"/>
      <c r="L977" s="316"/>
    </row>
    <row r="978" spans="1:12" ht="12.75" hidden="1" x14ac:dyDescent="0.2">
      <c r="A978" s="318"/>
      <c r="J978" s="316"/>
      <c r="L978" s="316"/>
    </row>
    <row r="979" spans="1:12" ht="12.75" hidden="1" x14ac:dyDescent="0.2">
      <c r="A979" s="318"/>
      <c r="J979" s="316"/>
      <c r="L979" s="316"/>
    </row>
    <row r="980" spans="1:12" ht="12.75" hidden="1" x14ac:dyDescent="0.2">
      <c r="A980" s="318"/>
      <c r="J980" s="316"/>
      <c r="L980" s="316"/>
    </row>
    <row r="981" spans="1:12" ht="12.75" hidden="1" x14ac:dyDescent="0.2">
      <c r="A981" s="318"/>
      <c r="J981" s="316"/>
      <c r="L981" s="316"/>
    </row>
    <row r="982" spans="1:12" ht="12.75" hidden="1" x14ac:dyDescent="0.2">
      <c r="A982" s="318"/>
      <c r="J982" s="316"/>
      <c r="L982" s="316"/>
    </row>
    <row r="983" spans="1:12" ht="12.75" hidden="1" x14ac:dyDescent="0.2">
      <c r="A983" s="318"/>
      <c r="J983" s="316"/>
      <c r="L983" s="316"/>
    </row>
    <row r="984" spans="1:12" ht="12.75" hidden="1" x14ac:dyDescent="0.2">
      <c r="A984" s="318"/>
      <c r="J984" s="316"/>
      <c r="L984" s="316"/>
    </row>
    <row r="985" spans="1:12" ht="12.75" hidden="1" x14ac:dyDescent="0.2">
      <c r="A985" s="318"/>
      <c r="J985" s="316"/>
      <c r="L985" s="316"/>
    </row>
    <row r="986" spans="1:12" ht="12.75" hidden="1" x14ac:dyDescent="0.2">
      <c r="A986" s="318"/>
      <c r="J986" s="316"/>
      <c r="L986" s="316"/>
    </row>
    <row r="987" spans="1:12" ht="12.75" hidden="1" x14ac:dyDescent="0.2">
      <c r="A987" s="318"/>
      <c r="J987" s="316"/>
      <c r="L987" s="316"/>
    </row>
    <row r="988" spans="1:12" ht="12.75" hidden="1" x14ac:dyDescent="0.2">
      <c r="A988" s="318"/>
      <c r="J988" s="316"/>
      <c r="L988" s="316"/>
    </row>
    <row r="989" spans="1:12" ht="12.75" hidden="1" x14ac:dyDescent="0.2">
      <c r="A989" s="318"/>
      <c r="J989" s="316"/>
      <c r="L989" s="316"/>
    </row>
    <row r="990" spans="1:12" ht="12.75" hidden="1" x14ac:dyDescent="0.2">
      <c r="A990" s="318"/>
      <c r="J990" s="316"/>
      <c r="L990" s="316"/>
    </row>
    <row r="991" spans="1:12" ht="12.75" hidden="1" x14ac:dyDescent="0.2">
      <c r="A991" s="318"/>
      <c r="J991" s="316"/>
      <c r="L991" s="316"/>
    </row>
    <row r="992" spans="1:12" ht="12.75" hidden="1" x14ac:dyDescent="0.2">
      <c r="A992" s="318"/>
      <c r="J992" s="316"/>
      <c r="L992" s="316"/>
    </row>
    <row r="993" spans="1:12" ht="12.75" hidden="1" x14ac:dyDescent="0.2">
      <c r="A993" s="318"/>
      <c r="J993" s="316"/>
      <c r="L993" s="316"/>
    </row>
    <row r="994" spans="1:12" ht="12.75" hidden="1" x14ac:dyDescent="0.2">
      <c r="A994" s="318"/>
      <c r="J994" s="316"/>
      <c r="L994" s="316"/>
    </row>
    <row r="995" spans="1:12" ht="12.75" hidden="1" x14ac:dyDescent="0.2">
      <c r="A995" s="318"/>
      <c r="J995" s="316"/>
      <c r="L995" s="316"/>
    </row>
    <row r="996" spans="1:12" ht="12.75" hidden="1" x14ac:dyDescent="0.2">
      <c r="A996" s="318"/>
      <c r="J996" s="316"/>
      <c r="L996" s="316"/>
    </row>
    <row r="997" spans="1:12" ht="12.75" hidden="1" x14ac:dyDescent="0.2">
      <c r="A997" s="318"/>
      <c r="J997" s="316"/>
      <c r="L997" s="316"/>
    </row>
    <row r="998" spans="1:12" ht="12.75" hidden="1" x14ac:dyDescent="0.2">
      <c r="A998" s="318"/>
      <c r="J998" s="316"/>
      <c r="L998" s="316"/>
    </row>
    <row r="999" spans="1:12" ht="12.75" hidden="1" x14ac:dyDescent="0.2">
      <c r="A999" s="318"/>
      <c r="J999" s="316"/>
      <c r="L999" s="316"/>
    </row>
    <row r="1000" spans="1:12" ht="12.75" hidden="1" x14ac:dyDescent="0.2">
      <c r="A1000" s="318"/>
      <c r="J1000" s="316"/>
      <c r="L1000" s="316"/>
    </row>
    <row r="1001" spans="1:12" ht="12.75" hidden="1" x14ac:dyDescent="0.2">
      <c r="A1001" s="318"/>
      <c r="J1001" s="316"/>
      <c r="L1001" s="316"/>
    </row>
    <row r="1002" spans="1:12" ht="12.75" hidden="1" x14ac:dyDescent="0.2">
      <c r="A1002" s="318"/>
      <c r="J1002" s="316"/>
      <c r="L1002" s="316"/>
    </row>
    <row r="1003" spans="1:12" ht="12.75" hidden="1" x14ac:dyDescent="0.2">
      <c r="A1003" s="318"/>
      <c r="J1003" s="316"/>
      <c r="L1003" s="316"/>
    </row>
    <row r="1004" spans="1:12" ht="12.75" hidden="1" x14ac:dyDescent="0.2">
      <c r="A1004" s="318"/>
      <c r="J1004" s="316"/>
      <c r="L1004" s="316"/>
    </row>
    <row r="1005" spans="1:12" ht="12.75" hidden="1" x14ac:dyDescent="0.2">
      <c r="A1005" s="318"/>
      <c r="J1005" s="316"/>
      <c r="L1005" s="316"/>
    </row>
    <row r="1006" spans="1:12" ht="12.75" hidden="1" x14ac:dyDescent="0.2">
      <c r="A1006" s="318"/>
      <c r="J1006" s="316"/>
      <c r="L1006" s="316"/>
    </row>
    <row r="1007" spans="1:12" ht="12.75" hidden="1" x14ac:dyDescent="0.2">
      <c r="A1007" s="318"/>
      <c r="J1007" s="316"/>
      <c r="L1007" s="316"/>
    </row>
    <row r="1008" spans="1:12" ht="12.75" hidden="1" x14ac:dyDescent="0.2">
      <c r="A1008" s="323"/>
      <c r="J1008" s="316"/>
      <c r="L1008" s="316"/>
    </row>
  </sheetData>
  <phoneticPr fontId="72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A6A84-FECB-4FC7-B6F2-0A6587AB83F8}">
  <sheetPr codeName="Foglio18">
    <tabColor theme="1"/>
  </sheetPr>
  <dimension ref="B1:Z123"/>
  <sheetViews>
    <sheetView zoomScaleNormal="100" workbookViewId="0">
      <selection activeCell="N33" sqref="N33"/>
    </sheetView>
  </sheetViews>
  <sheetFormatPr defaultRowHeight="15" x14ac:dyDescent="0.25"/>
  <cols>
    <col min="1" max="1" width="10.140625" style="854" bestFit="1" customWidth="1"/>
    <col min="2" max="2" width="31" style="854" bestFit="1" customWidth="1"/>
    <col min="3" max="3" width="27.7109375" style="854" customWidth="1"/>
    <col min="4" max="4" width="13" style="854" customWidth="1"/>
    <col min="5" max="5" width="12" style="854" bestFit="1" customWidth="1"/>
    <col min="6" max="7" width="9.28515625" style="854" bestFit="1" customWidth="1"/>
    <col min="8" max="8" width="26.85546875" style="854" customWidth="1"/>
    <col min="9" max="9" width="26.85546875" style="854" bestFit="1" customWidth="1"/>
    <col min="10" max="10" width="10" style="868" bestFit="1" customWidth="1"/>
    <col min="11" max="11" width="9.140625" style="854"/>
    <col min="12" max="12" width="9.42578125" style="854" bestFit="1" customWidth="1"/>
    <col min="13" max="14" width="9.140625" style="854"/>
    <col min="15" max="15" width="18" style="854" customWidth="1"/>
    <col min="16" max="16" width="26.85546875" style="854" bestFit="1" customWidth="1"/>
    <col min="17" max="17" width="12.28515625" style="854" bestFit="1" customWidth="1"/>
    <col min="18" max="18" width="9.140625" style="854"/>
    <col min="19" max="19" width="26.85546875" style="854" bestFit="1" customWidth="1"/>
    <col min="20" max="21" width="26.85546875" style="854" customWidth="1"/>
    <col min="22" max="22" width="29.7109375" style="854" bestFit="1" customWidth="1"/>
    <col min="23" max="23" width="17.5703125" style="854" customWidth="1"/>
    <col min="24" max="24" width="9.140625" style="854"/>
    <col min="25" max="26" width="26.85546875" style="854" bestFit="1" customWidth="1"/>
    <col min="27" max="16384" width="9.140625" style="854"/>
  </cols>
  <sheetData>
    <row r="1" spans="2:26" ht="14.25" customHeight="1" x14ac:dyDescent="0.25"/>
    <row r="2" spans="2:26" ht="14.25" customHeight="1" x14ac:dyDescent="0.25">
      <c r="B2" s="854" t="s">
        <v>362</v>
      </c>
      <c r="C2" s="854" t="str">
        <f>'EMIRO_Calcolo QCC'!C12</f>
        <v>NC - Nuova costruzione</v>
      </c>
      <c r="O2" s="854" t="s">
        <v>16633</v>
      </c>
    </row>
    <row r="3" spans="2:26" ht="14.25" customHeight="1" x14ac:dyDescent="0.25">
      <c r="O3" s="854" t="s">
        <v>16632</v>
      </c>
      <c r="P3" s="854" t="str">
        <f>'EMIRO_Calcolo QCC'!C4</f>
        <v>B1</v>
      </c>
    </row>
    <row r="4" spans="2:26" ht="14.25" customHeight="1" x14ac:dyDescent="0.25">
      <c r="B4" s="854" t="s">
        <v>16631</v>
      </c>
      <c r="O4" s="854" t="s">
        <v>16630</v>
      </c>
      <c r="P4" s="854" t="str">
        <f>'EMIRO_Calcolo QCC'!C8</f>
        <v>Residenziale</v>
      </c>
    </row>
    <row r="5" spans="2:26" ht="14.25" customHeight="1" x14ac:dyDescent="0.25"/>
    <row r="6" spans="2:26" ht="14.25" customHeight="1" x14ac:dyDescent="0.25">
      <c r="B6" s="857" t="s">
        <v>16629</v>
      </c>
      <c r="C6" s="857"/>
      <c r="H6" s="857" t="s">
        <v>16628</v>
      </c>
      <c r="I6" s="857"/>
      <c r="M6" s="873"/>
      <c r="P6" s="854" t="s">
        <v>16627</v>
      </c>
      <c r="Q6" s="854" t="s">
        <v>258</v>
      </c>
      <c r="R6" s="854" t="s">
        <v>16626</v>
      </c>
      <c r="S6" s="854" t="s">
        <v>16625</v>
      </c>
      <c r="T6" s="854" t="s">
        <v>192</v>
      </c>
      <c r="U6" s="854" t="s">
        <v>16449</v>
      </c>
      <c r="V6" s="854" t="s">
        <v>16624</v>
      </c>
      <c r="W6" s="854" t="s">
        <v>16623</v>
      </c>
      <c r="Y6" s="854" t="s">
        <v>16622</v>
      </c>
      <c r="Z6" s="854" t="s">
        <v>16621</v>
      </c>
    </row>
    <row r="7" spans="2:26" ht="14.25" customHeight="1" x14ac:dyDescent="0.25">
      <c r="B7" s="857" t="s">
        <v>16620</v>
      </c>
      <c r="C7" s="857" t="str">
        <f>VLOOKUP(C2,EMIRO_parametri!$F$97:$G$108,2,FALSE)</f>
        <v>no</v>
      </c>
      <c r="H7" s="857"/>
      <c r="I7" s="857"/>
      <c r="O7" s="854">
        <v>0</v>
      </c>
      <c r="V7" s="854">
        <v>0</v>
      </c>
      <c r="W7" s="854">
        <v>0</v>
      </c>
    </row>
    <row r="8" spans="2:26" ht="14.25" customHeight="1" x14ac:dyDescent="0.25">
      <c r="B8" s="857" t="s">
        <v>16614</v>
      </c>
      <c r="C8" s="872" t="str">
        <f>'EMIRO_Calcolo QCC'!C4</f>
        <v>B1</v>
      </c>
      <c r="H8" s="857" t="s">
        <v>16619</v>
      </c>
      <c r="I8" s="857" t="str">
        <f>'EMIRO_Calcolo QCC'!C10</f>
        <v>Abitazioni civili</v>
      </c>
      <c r="O8" s="854">
        <v>1</v>
      </c>
      <c r="P8" s="854" t="str">
        <f>IFERROR(VLOOKUP(O8&amp;"-"&amp;$P$3,EMIRO_Valori_di_Mercato!$A:$P,16,FALSE),"")</f>
        <v>Abitazioni civili</v>
      </c>
      <c r="Q8" s="854" t="str">
        <f>IF(P8&lt;&gt;"",VLOOKUP(P8,EMIRO_parametri!$C$98:$D$114,2,FALSE),"")</f>
        <v>Residenziale</v>
      </c>
      <c r="R8" s="854">
        <f>IF(P8&lt;&gt;"",COUNTIF($P$8:P8,P8),"")</f>
        <v>1</v>
      </c>
      <c r="S8" s="854" t="str">
        <f>IF(R8=1,P8,"")</f>
        <v>Abitazioni civili</v>
      </c>
      <c r="T8" s="854" t="str">
        <f>IF(Q8="Residenziale",S8,"")</f>
        <v>Abitazioni civili</v>
      </c>
      <c r="U8" s="854" t="str">
        <f>IF(Q8="Terziario",S8,"")</f>
        <v/>
      </c>
      <c r="V8" s="854">
        <f>IF(T8&lt;&gt;"",MAX($V$7:V7)+1,"")</f>
        <v>1</v>
      </c>
      <c r="W8" s="854" t="str">
        <f>IF(U8&lt;&gt;"",MAX($W$7:W7)+1,"")</f>
        <v/>
      </c>
      <c r="Y8" s="854" t="str">
        <f>IF(S8&lt;&gt;"",S8,"")</f>
        <v>Abitazioni civili</v>
      </c>
      <c r="Z8" s="854" t="str">
        <f>IFERROR(IF($P$4="Residenziale",VLOOKUP(O8,$V$7:$Y$21,4,FALSE),VLOOKUP(O8,$W$7:$Y$21,3,FALSE)),"")</f>
        <v>Abitazioni civili</v>
      </c>
    </row>
    <row r="9" spans="2:26" ht="14.25" customHeight="1" x14ac:dyDescent="0.25">
      <c r="B9" s="857" t="s">
        <v>16613</v>
      </c>
      <c r="C9" s="872" t="str">
        <f>'EMIRO_Calcolo QCC'!C9</f>
        <v>Abitazioni civili</v>
      </c>
      <c r="H9" s="857" t="s">
        <v>16618</v>
      </c>
      <c r="I9" s="857" t="str">
        <f>'EMIRO_Calcolo QCC'!C9</f>
        <v>Abitazioni civili</v>
      </c>
      <c r="O9" s="854">
        <f>+O8+1</f>
        <v>2</v>
      </c>
      <c r="P9" s="854" t="str">
        <f>IFERROR(VLOOKUP(O9&amp;"-"&amp;$P$3,EMIRO_Valori_di_Mercato!$A:$P,16,FALSE),"")</f>
        <v>Abitazioni civili</v>
      </c>
      <c r="Q9" s="854" t="str">
        <f>IF(P9&lt;&gt;"",VLOOKUP(P9,EMIRO_parametri!$C$98:$D$114,2,FALSE),"")</f>
        <v>Residenziale</v>
      </c>
      <c r="R9" s="854">
        <f>IF(P9&lt;&gt;"",COUNTIF($P$8:P9,P9),"")</f>
        <v>2</v>
      </c>
      <c r="S9" s="854" t="str">
        <f>IF(R9=1,P9,"")</f>
        <v/>
      </c>
      <c r="T9" s="854" t="str">
        <f>IF(Q9="Residenziale",S9,"")</f>
        <v/>
      </c>
      <c r="U9" s="854" t="str">
        <f>IF(Q9="Terziario",S9,"")</f>
        <v/>
      </c>
      <c r="V9" s="854" t="str">
        <f>IF(T9&lt;&gt;"",MAX($V$7:V8)+1,"")</f>
        <v/>
      </c>
      <c r="W9" s="854" t="str">
        <f>IF(U9&lt;&gt;"",MAX($W$7:W8)+1,"")</f>
        <v/>
      </c>
      <c r="Y9" s="854" t="str">
        <f>IF(S9&lt;&gt;"",S9,"")</f>
        <v/>
      </c>
      <c r="Z9" s="854" t="str">
        <f>IFERROR(IF($P$4="Residenziale",VLOOKUP(O9,$V$7:$Y$21,4,FALSE),VLOOKUP(O9,$W$7:$Y$21,3,FALSE)),"")</f>
        <v>Abitazioni di tipo economico</v>
      </c>
    </row>
    <row r="10" spans="2:26" ht="14.25" customHeight="1" x14ac:dyDescent="0.25">
      <c r="B10" s="857" t="s">
        <v>16617</v>
      </c>
      <c r="C10" s="857">
        <f>COUNTIFS(EMIRO_Valori_di_Mercato!$P:$P,$C$9,EMIRO_Valori_di_Mercato!$M:$M,$C$8)</f>
        <v>3</v>
      </c>
      <c r="O10" s="854">
        <f>+O9+1</f>
        <v>3</v>
      </c>
      <c r="P10" s="854" t="str">
        <f>IFERROR(VLOOKUP(O10&amp;"-"&amp;$P$3,EMIRO_Valori_di_Mercato!$A:$P,16,FALSE),"")</f>
        <v>Abitazioni civili</v>
      </c>
      <c r="Q10" s="854" t="str">
        <f>IF(P10&lt;&gt;"",VLOOKUP(P10,EMIRO_parametri!$C$98:$D$114,2,FALSE),"")</f>
        <v>Residenziale</v>
      </c>
      <c r="R10" s="854">
        <f>IF(P10&lt;&gt;"",COUNTIF($P$8:P10,P10),"")</f>
        <v>3</v>
      </c>
      <c r="S10" s="854" t="str">
        <f>IF(R10=1,P10,"")</f>
        <v/>
      </c>
      <c r="T10" s="854" t="str">
        <f>IF(Q10="Residenziale",S10,"")</f>
        <v/>
      </c>
      <c r="U10" s="854" t="str">
        <f>IF(Q10="Terziario",S10,"")</f>
        <v/>
      </c>
      <c r="V10" s="854" t="str">
        <f>IF(T10&lt;&gt;"",MAX($V$7:V9)+1,"")</f>
        <v/>
      </c>
      <c r="W10" s="854" t="str">
        <f>IF(U10&lt;&gt;"",MAX($W$7:W9)+1,"")</f>
        <v/>
      </c>
      <c r="Y10" s="854" t="str">
        <f>IF(S10&lt;&gt;"",S10,"")</f>
        <v/>
      </c>
      <c r="Z10" s="854" t="str">
        <f>IFERROR(IF($P$4="Residenziale",VLOOKUP(O10,$V$7:$Y$21,4,FALSE),VLOOKUP(O10,$W$7:$Y$21,3,FALSE)),"")</f>
        <v/>
      </c>
    </row>
    <row r="11" spans="2:26" ht="14.25" customHeight="1" x14ac:dyDescent="0.25">
      <c r="B11" s="857" t="s">
        <v>16616</v>
      </c>
      <c r="C11" s="872" t="str">
        <f>'EMIRO_Calcolo QCC'!C14</f>
        <v>no</v>
      </c>
      <c r="O11" s="854">
        <f>+O10+1</f>
        <v>4</v>
      </c>
      <c r="P11" s="854" t="str">
        <f>IFERROR(VLOOKUP(O11&amp;"-"&amp;$P$3,EMIRO_Valori_di_Mercato!$A:$P,16,FALSE),"")</f>
        <v>Abitazioni di tipo economico</v>
      </c>
      <c r="Q11" s="854" t="str">
        <f>IF(P11&lt;&gt;"",VLOOKUP(P11,EMIRO_parametri!$C$98:$D$114,2,FALSE),"")</f>
        <v>Residenziale</v>
      </c>
      <c r="R11" s="854">
        <f>IF(P11&lt;&gt;"",COUNTIF($P$8:P11,P11),"")</f>
        <v>1</v>
      </c>
      <c r="S11" s="854" t="str">
        <f>IF(R11=1,P11,"")</f>
        <v>Abitazioni di tipo economico</v>
      </c>
      <c r="T11" s="854" t="str">
        <f>IF(Q11="Residenziale",S11,"")</f>
        <v>Abitazioni di tipo economico</v>
      </c>
      <c r="U11" s="854" t="str">
        <f>IF(Q11="Terziario",S11,"")</f>
        <v/>
      </c>
      <c r="V11" s="854">
        <f>IF(T11&lt;&gt;"",MAX($V$7:V10)+1,"")</f>
        <v>2</v>
      </c>
      <c r="W11" s="854" t="str">
        <f>IF(U11&lt;&gt;"",MAX($W$7:W10)+1,"")</f>
        <v/>
      </c>
      <c r="Y11" s="854" t="str">
        <f>IF(S11&lt;&gt;"",S11,"")</f>
        <v>Abitazioni di tipo economico</v>
      </c>
      <c r="Z11" s="854" t="str">
        <f>IFERROR(IF($P$4="Residenziale",VLOOKUP(O11,$V$7:$Y$21,4,FALSE),VLOOKUP(O11,$W$7:$Y$21,3,FALSE)),"")</f>
        <v/>
      </c>
    </row>
    <row r="12" spans="2:26" ht="14.25" customHeight="1" x14ac:dyDescent="0.25">
      <c r="B12" s="857" t="s">
        <v>16611</v>
      </c>
      <c r="C12" s="871">
        <f>MAX(J15:J17)</f>
        <v>1068.75</v>
      </c>
      <c r="P12" s="854" t="str">
        <f>IFERROR(VLOOKUP(O12&amp;"-"&amp;$P$3,EMIRO_Valori_di_Mercato!$A:$P,16,FALSE),"")</f>
        <v/>
      </c>
    </row>
    <row r="13" spans="2:26" x14ac:dyDescent="0.25">
      <c r="O13" s="854">
        <f>+O11+1</f>
        <v>5</v>
      </c>
      <c r="P13" s="854" t="str">
        <f>IFERROR(VLOOKUP(O13&amp;"-"&amp;$P$3,EMIRO_Valori_di_Mercato!$A:$P,16,FALSE),"")</f>
        <v>Box</v>
      </c>
      <c r="Q13" s="854" t="str">
        <f>IF(P13&lt;&gt;"",VLOOKUP(P13,EMIRO_parametri!$C$98:$D$114,2,FALSE),"")</f>
        <v>Terziario</v>
      </c>
      <c r="R13" s="854">
        <f>IF(P13&lt;&gt;"",COUNTIF($P$8:P13,P13),"")</f>
        <v>1</v>
      </c>
      <c r="S13" s="854" t="str">
        <f t="shared" ref="S13:S22" si="0">IF(R13=1,P13,"")</f>
        <v>Box</v>
      </c>
      <c r="T13" s="854" t="str">
        <f t="shared" ref="T13:T22" si="1">IF(Q13="Residenziale",S13,"")</f>
        <v/>
      </c>
      <c r="U13" s="854" t="str">
        <f t="shared" ref="U13:U22" si="2">IF(Q13="Terziario",S13,"")</f>
        <v>Box</v>
      </c>
      <c r="V13" s="854" t="str">
        <f>IF(T13&lt;&gt;"",MAX($V$7:V11)+1,"")</f>
        <v/>
      </c>
      <c r="W13" s="854">
        <f>IF(U13&lt;&gt;"",MAX($W$7:W11)+1,"")</f>
        <v>1</v>
      </c>
      <c r="Y13" s="854" t="str">
        <f t="shared" ref="Y13:Y22" si="3">IF(S13&lt;&gt;"",S13,"")</f>
        <v>Box</v>
      </c>
      <c r="Z13" s="854" t="str">
        <f t="shared" ref="Z13:Z58" si="4">IFERROR(IF($P$4="Residenziale",VLOOKUP(O13,$V$7:$Y$21,4,FALSE),VLOOKUP(O13,$W$7:$Y$21,3,FALSE)),"")</f>
        <v/>
      </c>
    </row>
    <row r="14" spans="2:26" x14ac:dyDescent="0.25">
      <c r="B14" s="857" t="s">
        <v>219</v>
      </c>
      <c r="C14" s="857" t="s">
        <v>16474</v>
      </c>
      <c r="D14" s="857" t="s">
        <v>16473</v>
      </c>
      <c r="E14" s="857" t="s">
        <v>227</v>
      </c>
      <c r="F14" s="857" t="s">
        <v>16472</v>
      </c>
      <c r="G14" s="857" t="s">
        <v>16471</v>
      </c>
      <c r="H14" s="857" t="s">
        <v>16470</v>
      </c>
      <c r="I14" s="857" t="s">
        <v>16469</v>
      </c>
      <c r="J14" s="871" t="s">
        <v>16468</v>
      </c>
      <c r="O14" s="854">
        <f t="shared" ref="O14:O58" si="5">+O13+1</f>
        <v>6</v>
      </c>
      <c r="P14" s="854" t="str">
        <f>IFERROR(VLOOKUP(O14&amp;"-"&amp;$P$3,EMIRO_Valori_di_Mercato!$A:$P,16,FALSE),"")</f>
        <v>Posti auto scoperti</v>
      </c>
      <c r="Q14" s="854" t="str">
        <f>IF(P14&lt;&gt;"",VLOOKUP(P14,EMIRO_parametri!$C$98:$D$114,2,FALSE),"")</f>
        <v>Terziario</v>
      </c>
      <c r="R14" s="854">
        <f>IF(P14&lt;&gt;"",COUNTIF($P$8:P14,P14),"")</f>
        <v>1</v>
      </c>
      <c r="S14" s="854" t="str">
        <f t="shared" si="0"/>
        <v>Posti auto scoperti</v>
      </c>
      <c r="T14" s="854" t="str">
        <f t="shared" si="1"/>
        <v/>
      </c>
      <c r="U14" s="854" t="str">
        <f t="shared" si="2"/>
        <v>Posti auto scoperti</v>
      </c>
      <c r="V14" s="854" t="str">
        <f>IF(T14&lt;&gt;"",MAX($V$7:V13)+1,"")</f>
        <v/>
      </c>
      <c r="W14" s="854">
        <f>IF(U14&lt;&gt;"",MAX($W$7:W13)+1,"")</f>
        <v>2</v>
      </c>
      <c r="Y14" s="854" t="str">
        <f t="shared" si="3"/>
        <v>Posti auto scoperti</v>
      </c>
      <c r="Z14" s="854" t="str">
        <f t="shared" si="4"/>
        <v/>
      </c>
    </row>
    <row r="15" spans="2:26" x14ac:dyDescent="0.25">
      <c r="B15" s="857" t="str">
        <f>$C$8</f>
        <v>B1</v>
      </c>
      <c r="C15" s="857" t="str">
        <f>IF($C$10=0,"Non Previsto",$C$9)</f>
        <v>Abitazioni civili</v>
      </c>
      <c r="D15" s="969" t="s">
        <v>16536</v>
      </c>
      <c r="E15" s="871">
        <f>IFERROR(IF($C$10=0,VLOOKUP(CONCATENATE($C$8,$I$8,$D15),EMIRO_Valori_di_Mercato!$B:$X,18,FALSE),VLOOKUP(CONCATENATE($C$8,$C$9,$D15),EMIRO_Valori_di_Mercato!$B:$X,18,FALSE)),0)</f>
        <v>1800</v>
      </c>
      <c r="F15" s="871">
        <f>IFERROR(IF($C$10=0,VLOOKUP(CONCATENATE($C$8,$I$8,$D15),EMIRO_Valori_di_Mercato!$B:$X,19,FALSE),VLOOKUP(CONCATENATE($C$8,$C$9,$D15),EMIRO_Valori_di_Mercato!$B:$X,19,FALSE)),0)</f>
        <v>2700</v>
      </c>
      <c r="G15" s="871">
        <f>AVERAGE(E15:F15)</f>
        <v>2250</v>
      </c>
      <c r="H15" s="871">
        <f>IFERROR(VLOOKUP($I$8&amp;$I$9,EMIRO_parametri!$A$20:$D$50,4,FALSE),1)</f>
        <v>1</v>
      </c>
      <c r="I15" s="871">
        <v>1</v>
      </c>
      <c r="J15" s="871">
        <f>G15*H15*I15*EMIRO_parametri!$A$72</f>
        <v>1068.75</v>
      </c>
      <c r="O15" s="854">
        <f t="shared" si="5"/>
        <v>7</v>
      </c>
      <c r="P15" s="854" t="str">
        <f>IFERROR(VLOOKUP(O15&amp;"-"&amp;$P$3,EMIRO_Valori_di_Mercato!$A:$P,16,FALSE),"")</f>
        <v>Magazzini</v>
      </c>
      <c r="Q15" s="854" t="str">
        <f>IF(P15&lt;&gt;"",VLOOKUP(P15,EMIRO_parametri!$C$98:$D$114,2,FALSE),"")</f>
        <v>Terziario</v>
      </c>
      <c r="R15" s="854">
        <f>IF(P15&lt;&gt;"",COUNTIF($P$8:P15,P15),"")</f>
        <v>1</v>
      </c>
      <c r="S15" s="854" t="str">
        <f t="shared" si="0"/>
        <v>Magazzini</v>
      </c>
      <c r="T15" s="854" t="str">
        <f t="shared" si="1"/>
        <v/>
      </c>
      <c r="U15" s="854" t="str">
        <f t="shared" si="2"/>
        <v>Magazzini</v>
      </c>
      <c r="V15" s="854" t="str">
        <f>IF(T15&lt;&gt;"",MAX($V$7:V14)+1,"")</f>
        <v/>
      </c>
      <c r="W15" s="854">
        <f>IF(U15&lt;&gt;"",MAX($W$7:W14)+1,"")</f>
        <v>3</v>
      </c>
      <c r="Y15" s="854" t="str">
        <f t="shared" si="3"/>
        <v>Magazzini</v>
      </c>
      <c r="Z15" s="854" t="str">
        <f t="shared" si="4"/>
        <v/>
      </c>
    </row>
    <row r="16" spans="2:26" x14ac:dyDescent="0.25">
      <c r="B16" s="857" t="str">
        <f>$C$8</f>
        <v>B1</v>
      </c>
      <c r="C16" s="857" t="str">
        <f>IF($C$10=0,"Non Previsto",$C$9)</f>
        <v>Abitazioni civili</v>
      </c>
      <c r="D16" s="857" t="s">
        <v>16531</v>
      </c>
      <c r="E16" s="871">
        <f>IFERROR(IF($C$10=0,VLOOKUP(CONCATENATE($C$8,$I$8,$D16),EMIRO_Valori_di_Mercato!$B:$X,18,FALSE),VLOOKUP(CONCATENATE($C$8,$C$9,$D16),EMIRO_Valori_di_Mercato!$B:$X,18,FALSE)),0)</f>
        <v>1150</v>
      </c>
      <c r="F16" s="871">
        <f>IFERROR(IF($C$10=0,VLOOKUP(CONCATENATE($C$8,$I$8,$D16),EMIRO_Valori_di_Mercato!$B:$X,19,FALSE),VLOOKUP(CONCATENATE($C$8,$C$9,$D16),EMIRO_Valori_di_Mercato!$B:$X,19,FALSE)),0)</f>
        <v>1650</v>
      </c>
      <c r="G16" s="871">
        <f>AVERAGE(E16:F16)</f>
        <v>1400</v>
      </c>
      <c r="H16" s="871">
        <f>IFERROR(VLOOKUP($I$8&amp;$I$9,EMIRO_parametri!$A$20:$D$50,4,FALSE),1)</f>
        <v>1</v>
      </c>
      <c r="I16" s="871">
        <f>EMIRO_parametri!$C$5</f>
        <v>1.3</v>
      </c>
      <c r="J16" s="871">
        <f>G16*H16*I16*EMIRO_parametri!$A$72</f>
        <v>864.5</v>
      </c>
      <c r="O16" s="854">
        <f t="shared" si="5"/>
        <v>8</v>
      </c>
      <c r="P16" s="854" t="str">
        <f>IFERROR(VLOOKUP(O16&amp;"-"&amp;$P$3,EMIRO_Valori_di_Mercato!$A:$P,16,FALSE),"")</f>
        <v>Negozi</v>
      </c>
      <c r="Q16" s="854" t="str">
        <f>IF(P16&lt;&gt;"",VLOOKUP(P16,EMIRO_parametri!$C$98:$D$114,2,FALSE),"")</f>
        <v>Terziario</v>
      </c>
      <c r="R16" s="854">
        <f>IF(P16&lt;&gt;"",COUNTIF($P$8:P16,P16),"")</f>
        <v>1</v>
      </c>
      <c r="S16" s="854" t="str">
        <f t="shared" si="0"/>
        <v>Negozi</v>
      </c>
      <c r="T16" s="854" t="str">
        <f t="shared" si="1"/>
        <v/>
      </c>
      <c r="U16" s="854" t="str">
        <f t="shared" si="2"/>
        <v>Negozi</v>
      </c>
      <c r="V16" s="854" t="str">
        <f>IF(T16&lt;&gt;"",MAX($V$7:V15)+1,"")</f>
        <v/>
      </c>
      <c r="W16" s="854">
        <f>IF(U16&lt;&gt;"",MAX($W$7:W15)+1,"")</f>
        <v>4</v>
      </c>
      <c r="Y16" s="854" t="str">
        <f t="shared" si="3"/>
        <v>Negozi</v>
      </c>
      <c r="Z16" s="854" t="str">
        <f t="shared" si="4"/>
        <v/>
      </c>
    </row>
    <row r="17" spans="2:26" x14ac:dyDescent="0.25">
      <c r="B17" s="857" t="str">
        <f>$C$8</f>
        <v>B1</v>
      </c>
      <c r="C17" s="857" t="str">
        <f>IF($C$10=0,"Non Previsto",$C$9)</f>
        <v>Abitazioni civili</v>
      </c>
      <c r="D17" s="857" t="s">
        <v>16545</v>
      </c>
      <c r="E17" s="871">
        <f>IFERROR(IF($C$10=0,VLOOKUP(CONCATENATE($C$8,$I$8,$D17),EMIRO_Valori_di_Mercato!$B:$X,18,FALSE),VLOOKUP(CONCATENATE($C$8,$C$9,$D17),EMIRO_Valori_di_Mercato!$B:$X,18,FALSE)),0)</f>
        <v>750</v>
      </c>
      <c r="F17" s="871">
        <f>IFERROR(IF($C$10=0,VLOOKUP(CONCATENATE($C$8,$I$8,$D17),EMIRO_Valori_di_Mercato!$B:$X,19,FALSE),VLOOKUP(CONCATENATE($C$8,$C$9,$D17),EMIRO_Valori_di_Mercato!$B:$X,19,FALSE)),0)</f>
        <v>1100</v>
      </c>
      <c r="G17" s="871">
        <f>AVERAGE(E17:F17)</f>
        <v>925</v>
      </c>
      <c r="H17" s="871">
        <f>IFERROR(VLOOKUP($I$8&amp;$I$9,EMIRO_parametri!$A$20:$D$50,4,FALSE),1)</f>
        <v>1</v>
      </c>
      <c r="I17" s="871">
        <f>EMIRO_parametri!$C$6</f>
        <v>1.9</v>
      </c>
      <c r="J17" s="871">
        <f>G17*H17*I17*EMIRO_parametri!$A$72</f>
        <v>834.8125</v>
      </c>
      <c r="O17" s="854">
        <f t="shared" si="5"/>
        <v>9</v>
      </c>
      <c r="P17" s="854" t="str">
        <f>IFERROR(VLOOKUP(O17&amp;"-"&amp;$P$3,EMIRO_Valori_di_Mercato!$A:$P,16,FALSE),"")</f>
        <v>Uffici</v>
      </c>
      <c r="Q17" s="854" t="str">
        <f>IF(P17&lt;&gt;"",VLOOKUP(P17,EMIRO_parametri!$C$98:$D$114,2,FALSE),"")</f>
        <v>Terziario</v>
      </c>
      <c r="R17" s="854">
        <f>IF(P17&lt;&gt;"",COUNTIF($P$8:P17,P17),"")</f>
        <v>1</v>
      </c>
      <c r="S17" s="854" t="str">
        <f t="shared" si="0"/>
        <v>Uffici</v>
      </c>
      <c r="T17" s="854" t="str">
        <f t="shared" si="1"/>
        <v/>
      </c>
      <c r="U17" s="854" t="str">
        <f t="shared" si="2"/>
        <v>Uffici</v>
      </c>
      <c r="V17" s="854" t="str">
        <f>IF(T17&lt;&gt;"",MAX($V$7:V16)+1,"")</f>
        <v/>
      </c>
      <c r="W17" s="854">
        <f>IF(U17&lt;&gt;"",MAX($W$7:W16)+1,"")</f>
        <v>5</v>
      </c>
      <c r="Y17" s="854" t="str">
        <f t="shared" si="3"/>
        <v>Uffici</v>
      </c>
      <c r="Z17" s="854" t="str">
        <f t="shared" si="4"/>
        <v/>
      </c>
    </row>
    <row r="18" spans="2:26" x14ac:dyDescent="0.25">
      <c r="O18" s="854">
        <f t="shared" si="5"/>
        <v>10</v>
      </c>
      <c r="P18" s="854" t="str">
        <f>IFERROR(VLOOKUP(O18&amp;"-"&amp;$P$3,EMIRO_Valori_di_Mercato!$A:$P,16,FALSE),"")</f>
        <v>Laboratori</v>
      </c>
      <c r="Q18" s="854" t="str">
        <f>IF(P18&lt;&gt;"",VLOOKUP(P18,EMIRO_parametri!$C$98:$D$114,2,FALSE),"")</f>
        <v>Terziario</v>
      </c>
      <c r="R18" s="854">
        <f>IF(P18&lt;&gt;"",COUNTIF($P$8:P18,P18),"")</f>
        <v>1</v>
      </c>
      <c r="S18" s="854" t="str">
        <f t="shared" si="0"/>
        <v>Laboratori</v>
      </c>
      <c r="T18" s="854" t="str">
        <f t="shared" si="1"/>
        <v/>
      </c>
      <c r="U18" s="854" t="str">
        <f t="shared" si="2"/>
        <v>Laboratori</v>
      </c>
      <c r="V18" s="854" t="str">
        <f>IF(T18&lt;&gt;"",MAX($V$7:V17)+1,"")</f>
        <v/>
      </c>
      <c r="W18" s="854">
        <f>IF(U18&lt;&gt;"",MAX($W$7:W17)+1,"")</f>
        <v>6</v>
      </c>
      <c r="Y18" s="854" t="str">
        <f t="shared" si="3"/>
        <v>Laboratori</v>
      </c>
      <c r="Z18" s="854" t="str">
        <f t="shared" si="4"/>
        <v/>
      </c>
    </row>
    <row r="19" spans="2:26" x14ac:dyDescent="0.25">
      <c r="O19" s="854">
        <f t="shared" si="5"/>
        <v>11</v>
      </c>
      <c r="P19" s="854" t="str">
        <f>IFERROR(VLOOKUP(O19&amp;"-"&amp;$P$3,EMIRO_Valori_di_Mercato!$A:$P,16,FALSE),"")</f>
        <v/>
      </c>
      <c r="Q19" s="854" t="str">
        <f>IF(P19&lt;&gt;"",VLOOKUP(P19,EMIRO_parametri!$C$98:$D$114,2,FALSE),"")</f>
        <v/>
      </c>
      <c r="R19" s="854" t="str">
        <f>IF(P19&lt;&gt;"",COUNTIF($P$8:P19,P19),"")</f>
        <v/>
      </c>
      <c r="S19" s="854" t="str">
        <f t="shared" si="0"/>
        <v/>
      </c>
      <c r="T19" s="854" t="str">
        <f t="shared" si="1"/>
        <v/>
      </c>
      <c r="U19" s="854" t="str">
        <f t="shared" si="2"/>
        <v/>
      </c>
      <c r="V19" s="854" t="str">
        <f>IF(T19&lt;&gt;"",MAX($V$7:V18)+1,"")</f>
        <v/>
      </c>
      <c r="W19" s="854" t="str">
        <f>IF(U19&lt;&gt;"",MAX($W$7:W18)+1,"")</f>
        <v/>
      </c>
      <c r="Y19" s="854" t="str">
        <f t="shared" si="3"/>
        <v/>
      </c>
      <c r="Z19" s="854" t="str">
        <f t="shared" si="4"/>
        <v/>
      </c>
    </row>
    <row r="20" spans="2:26" x14ac:dyDescent="0.25">
      <c r="B20" s="857" t="s">
        <v>16615</v>
      </c>
      <c r="C20" s="857"/>
      <c r="O20" s="854">
        <f t="shared" si="5"/>
        <v>12</v>
      </c>
      <c r="P20" s="854" t="str">
        <f>IFERROR(VLOOKUP(O20&amp;"-"&amp;$P$3,EMIRO_Valori_di_Mercato!$A:$P,16,FALSE),"")</f>
        <v/>
      </c>
      <c r="Q20" s="854" t="str">
        <f>IF(P20&lt;&gt;"",VLOOKUP(P20,EMIRO_parametri!$C$98:$D$114,2,FALSE),"")</f>
        <v/>
      </c>
      <c r="R20" s="854" t="str">
        <f>IF(P20&lt;&gt;"",COUNTIF($P$8:P20,P20),"")</f>
        <v/>
      </c>
      <c r="S20" s="854" t="str">
        <f t="shared" si="0"/>
        <v/>
      </c>
      <c r="T20" s="854" t="str">
        <f t="shared" si="1"/>
        <v/>
      </c>
      <c r="U20" s="854" t="str">
        <f t="shared" si="2"/>
        <v/>
      </c>
      <c r="V20" s="854" t="str">
        <f>IF(T20&lt;&gt;"",MAX($V$7:V19)+1,"")</f>
        <v/>
      </c>
      <c r="W20" s="854" t="str">
        <f>IF(U20&lt;&gt;"",MAX($W$7:W19)+1,"")</f>
        <v/>
      </c>
      <c r="Y20" s="854" t="str">
        <f t="shared" si="3"/>
        <v/>
      </c>
      <c r="Z20" s="854" t="str">
        <f t="shared" si="4"/>
        <v/>
      </c>
    </row>
    <row r="21" spans="2:26" x14ac:dyDescent="0.25">
      <c r="B21" s="857" t="s">
        <v>16614</v>
      </c>
      <c r="C21" s="872" t="str">
        <f>'EMIRO_Calcolo QCC'!C4</f>
        <v>B1</v>
      </c>
      <c r="O21" s="854">
        <f t="shared" si="5"/>
        <v>13</v>
      </c>
      <c r="P21" s="854" t="str">
        <f>IFERROR(VLOOKUP(O21&amp;"-"&amp;$P$3,EMIRO_Valori_di_Mercato!$A:$P,16,FALSE),"")</f>
        <v/>
      </c>
      <c r="Q21" s="854" t="str">
        <f>IF(P21&lt;&gt;"",VLOOKUP(P21,EMIRO_parametri!$C$98:$D$114,2,FALSE),"")</f>
        <v/>
      </c>
      <c r="R21" s="854" t="str">
        <f>IF(P21&lt;&gt;"",COUNTIF($P$8:P21,P21),"")</f>
        <v/>
      </c>
      <c r="S21" s="854" t="str">
        <f t="shared" si="0"/>
        <v/>
      </c>
      <c r="T21" s="854" t="str">
        <f t="shared" si="1"/>
        <v/>
      </c>
      <c r="U21" s="854" t="str">
        <f t="shared" si="2"/>
        <v/>
      </c>
      <c r="V21" s="854" t="str">
        <f>IF(T21&lt;&gt;"",MAX($V$7:V20)+1,"")</f>
        <v/>
      </c>
      <c r="W21" s="854" t="str">
        <f>IF(U21&lt;&gt;"",MAX($W$7:W20)+1,"")</f>
        <v/>
      </c>
      <c r="Y21" s="854" t="str">
        <f t="shared" si="3"/>
        <v/>
      </c>
      <c r="Z21" s="854" t="str">
        <f t="shared" si="4"/>
        <v/>
      </c>
    </row>
    <row r="22" spans="2:26" x14ac:dyDescent="0.25">
      <c r="B22" s="857" t="s">
        <v>16613</v>
      </c>
      <c r="C22" s="872" t="str">
        <f>IF('EMIRO_Calcolo QCC'!C18&lt;&gt;"",VLOOKUP('EMIRO_Calcolo QCC'!C18,EMIRO_parametri!$C$98:$E$111,3,FALSE),"")</f>
        <v/>
      </c>
      <c r="O22" s="854">
        <f t="shared" si="5"/>
        <v>14</v>
      </c>
      <c r="P22" s="854" t="str">
        <f>IFERROR(VLOOKUP(O22&amp;"-"&amp;$P$3,EMIRO_Valori_di_Mercato!$A:$P,16,FALSE),"")</f>
        <v/>
      </c>
      <c r="Q22" s="854" t="str">
        <f>IF(P22&lt;&gt;"",VLOOKUP(P22,EMIRO_parametri!$C$98:$D$114,2,FALSE),"")</f>
        <v/>
      </c>
      <c r="R22" s="854" t="str">
        <f>IF(P22&lt;&gt;"",COUNTIF($P$8:P22,P22),"")</f>
        <v/>
      </c>
      <c r="S22" s="854" t="str">
        <f t="shared" si="0"/>
        <v/>
      </c>
      <c r="T22" s="854" t="str">
        <f t="shared" si="1"/>
        <v/>
      </c>
      <c r="U22" s="854" t="str">
        <f t="shared" si="2"/>
        <v/>
      </c>
      <c r="V22" s="854" t="str">
        <f>IF(T22&lt;&gt;"",MAX($V$7:V21)+1,"")</f>
        <v/>
      </c>
      <c r="W22" s="854" t="str">
        <f>IF(U22&lt;&gt;"",MAX($W$7:W21)+1,"")</f>
        <v/>
      </c>
      <c r="Y22" s="854" t="str">
        <f t="shared" si="3"/>
        <v/>
      </c>
      <c r="Z22" s="854" t="str">
        <f t="shared" si="4"/>
        <v/>
      </c>
    </row>
    <row r="23" spans="2:26" x14ac:dyDescent="0.25">
      <c r="B23" s="857" t="s">
        <v>16612</v>
      </c>
      <c r="C23" s="872"/>
      <c r="O23" s="854">
        <f t="shared" si="5"/>
        <v>15</v>
      </c>
      <c r="P23" s="854" t="str">
        <f>IFERROR(VLOOKUP(O23&amp;"-"&amp;$P$3,EMIRO_Valori_di_Mercato!$A:$P,16,FALSE),"")</f>
        <v/>
      </c>
      <c r="Z23" s="854" t="str">
        <f t="shared" si="4"/>
        <v/>
      </c>
    </row>
    <row r="24" spans="2:26" x14ac:dyDescent="0.25">
      <c r="B24" s="857" t="s">
        <v>16611</v>
      </c>
      <c r="C24" s="871" t="str">
        <f>IF(C22&lt;&gt;"",IF(C23&lt;&gt;"",VLOOKUP(C23,$D$27:$J$29,7,FALSE),MAX(J27:J29)),"")</f>
        <v/>
      </c>
      <c r="O24" s="854">
        <f t="shared" si="5"/>
        <v>16</v>
      </c>
      <c r="P24" s="854" t="str">
        <f>IFERROR(VLOOKUP(O24&amp;"-"&amp;$P$3,EMIRO_Valori_di_Mercato!$A:$P,16,FALSE),"")</f>
        <v/>
      </c>
      <c r="Q24" s="854" t="str">
        <f>IF(P24&lt;&gt;"",VLOOKUP(P24,EMIRO_parametri!$C$98:$D$114,2,FALSE),"")</f>
        <v/>
      </c>
      <c r="R24" s="854" t="str">
        <f>IF(P24&lt;&gt;"",COUNTIF($P$8:P24,P24),"")</f>
        <v/>
      </c>
      <c r="S24" s="854" t="str">
        <f t="shared" ref="S24:S58" si="6">IF(R24=1,P24,"")</f>
        <v/>
      </c>
      <c r="T24" s="854" t="str">
        <f t="shared" ref="T24:T58" si="7">IF(Q24="Residenziale",S24,"")</f>
        <v/>
      </c>
      <c r="U24" s="854" t="str">
        <f t="shared" ref="U24:U58" si="8">IF(Q24="Terziario",S24,"")</f>
        <v/>
      </c>
      <c r="V24" s="854" t="str">
        <f>IF(T24&lt;&gt;"",MAX($V$7:V22)+1,"")</f>
        <v/>
      </c>
      <c r="W24" s="854" t="str">
        <f>IF(U24&lt;&gt;"",MAX($W$7:W22)+1,"")</f>
        <v/>
      </c>
      <c r="Y24" s="854" t="str">
        <f t="shared" ref="Y24:Y58" si="9">IF(S24&lt;&gt;"",S24,"")</f>
        <v/>
      </c>
      <c r="Z24" s="854" t="str">
        <f t="shared" si="4"/>
        <v/>
      </c>
    </row>
    <row r="25" spans="2:26" x14ac:dyDescent="0.25">
      <c r="O25" s="854">
        <f t="shared" si="5"/>
        <v>17</v>
      </c>
      <c r="P25" s="854" t="str">
        <f>IFERROR(VLOOKUP(O25&amp;"-"&amp;$P$3,EMIRO_Valori_di_Mercato!$A:$P,16,FALSE),"")</f>
        <v/>
      </c>
      <c r="Q25" s="854" t="str">
        <f>IF(P25&lt;&gt;"",VLOOKUP(P25,EMIRO_parametri!$C$98:$D$114,2,FALSE),"")</f>
        <v/>
      </c>
      <c r="R25" s="854" t="str">
        <f>IF(P25&lt;&gt;"",COUNTIF($P$8:P25,P25),"")</f>
        <v/>
      </c>
      <c r="S25" s="854" t="str">
        <f t="shared" si="6"/>
        <v/>
      </c>
      <c r="T25" s="854" t="str">
        <f t="shared" si="7"/>
        <v/>
      </c>
      <c r="U25" s="854" t="str">
        <f t="shared" si="8"/>
        <v/>
      </c>
      <c r="V25" s="854" t="str">
        <f>IF(T25&lt;&gt;"",MAX($V$7:V24)+1,"")</f>
        <v/>
      </c>
      <c r="W25" s="854" t="str">
        <f>IF(U25&lt;&gt;"",MAX($W$7:W24)+1,"")</f>
        <v/>
      </c>
      <c r="Y25" s="854" t="str">
        <f t="shared" si="9"/>
        <v/>
      </c>
      <c r="Z25" s="854" t="str">
        <f t="shared" si="4"/>
        <v/>
      </c>
    </row>
    <row r="26" spans="2:26" x14ac:dyDescent="0.25">
      <c r="B26" s="857" t="s">
        <v>219</v>
      </c>
      <c r="C26" s="857" t="s">
        <v>16474</v>
      </c>
      <c r="D26" s="857" t="s">
        <v>16473</v>
      </c>
      <c r="E26" s="857" t="s">
        <v>227</v>
      </c>
      <c r="F26" s="857" t="s">
        <v>16472</v>
      </c>
      <c r="G26" s="857" t="s">
        <v>16471</v>
      </c>
      <c r="H26" s="857" t="s">
        <v>16470</v>
      </c>
      <c r="I26" s="857" t="s">
        <v>16469</v>
      </c>
      <c r="J26" s="871" t="s">
        <v>16468</v>
      </c>
      <c r="O26" s="854">
        <f t="shared" si="5"/>
        <v>18</v>
      </c>
      <c r="P26" s="854" t="str">
        <f>IFERROR(VLOOKUP(O26&amp;"-"&amp;$P$3,EMIRO_Valori_di_Mercato!$A:$P,16,FALSE),"")</f>
        <v/>
      </c>
      <c r="Q26" s="854" t="str">
        <f>IF(P26&lt;&gt;"",VLOOKUP(P26,EMIRO_parametri!$C$98:$D$114,2,FALSE),"")</f>
        <v/>
      </c>
      <c r="R26" s="854" t="str">
        <f>IF(P26&lt;&gt;"",COUNTIF($P$8:P26,P26),"")</f>
        <v/>
      </c>
      <c r="S26" s="854" t="str">
        <f t="shared" si="6"/>
        <v/>
      </c>
      <c r="T26" s="854" t="str">
        <f t="shared" si="7"/>
        <v/>
      </c>
      <c r="U26" s="854" t="str">
        <f t="shared" si="8"/>
        <v/>
      </c>
      <c r="V26" s="854" t="str">
        <f>IF(T26&lt;&gt;"",MAX($V$7:V25)+1,"")</f>
        <v/>
      </c>
      <c r="W26" s="854" t="str">
        <f>IF(U26&lt;&gt;"",MAX($W$7:W25)+1,"")</f>
        <v/>
      </c>
      <c r="Y26" s="854" t="str">
        <f t="shared" si="9"/>
        <v/>
      </c>
      <c r="Z26" s="854" t="str">
        <f t="shared" si="4"/>
        <v/>
      </c>
    </row>
    <row r="27" spans="2:26" x14ac:dyDescent="0.25">
      <c r="B27" s="857" t="str">
        <f>$C$8</f>
        <v>B1</v>
      </c>
      <c r="C27" s="857" t="str">
        <f>$C$22</f>
        <v/>
      </c>
      <c r="D27" s="857" t="s">
        <v>16536</v>
      </c>
      <c r="E27" s="871">
        <f>IFERROR(VLOOKUP(CONCATENATE($C$8,$C$22,$D27),EMIRO_Valori_di_Mercato!$B:$X,18,FALSE),0)</f>
        <v>0</v>
      </c>
      <c r="F27" s="871">
        <f>IFERROR(VLOOKUP(CONCATENATE($C$21,$C$22,$D27),EMIRO_Valori_di_Mercato!$B:$X,19,FALSE),0)</f>
        <v>0</v>
      </c>
      <c r="G27" s="871">
        <f>AVERAGE(E27:F27)</f>
        <v>0</v>
      </c>
      <c r="H27" s="871">
        <f>IF(C22&lt;&gt;"",VLOOKUP("Abitazioni civili"&amp;$C$22,EMIRO_parametri!$A$20:$D$50,4,FALSE),0)</f>
        <v>0</v>
      </c>
      <c r="I27" s="871">
        <v>1</v>
      </c>
      <c r="J27" s="871">
        <f>G27*H27*I27*EMIRO_parametri!$A$72</f>
        <v>0</v>
      </c>
      <c r="O27" s="854">
        <f t="shared" si="5"/>
        <v>19</v>
      </c>
      <c r="P27" s="854" t="str">
        <f>IFERROR(VLOOKUP(O27&amp;"-"&amp;$P$3,EMIRO_Valori_di_Mercato!$A:$P,16,FALSE),"")</f>
        <v/>
      </c>
      <c r="Q27" s="854" t="str">
        <f>IF(P27&lt;&gt;"",VLOOKUP(P27,EMIRO_parametri!$C$98:$D$114,2,FALSE),"")</f>
        <v/>
      </c>
      <c r="R27" s="854" t="str">
        <f>IF(P27&lt;&gt;"",COUNTIF($P$8:P27,P27),"")</f>
        <v/>
      </c>
      <c r="S27" s="854" t="str">
        <f t="shared" si="6"/>
        <v/>
      </c>
      <c r="T27" s="854" t="str">
        <f t="shared" si="7"/>
        <v/>
      </c>
      <c r="U27" s="854" t="str">
        <f t="shared" si="8"/>
        <v/>
      </c>
      <c r="V27" s="854" t="str">
        <f>IF(T27&lt;&gt;"",MAX($V$7:V26)+1,"")</f>
        <v/>
      </c>
      <c r="W27" s="854" t="str">
        <f>IF(U27&lt;&gt;"",MAX($W$7:W26)+1,"")</f>
        <v/>
      </c>
      <c r="Y27" s="854" t="str">
        <f t="shared" si="9"/>
        <v/>
      </c>
      <c r="Z27" s="854" t="str">
        <f t="shared" si="4"/>
        <v/>
      </c>
    </row>
    <row r="28" spans="2:26" x14ac:dyDescent="0.25">
      <c r="B28" s="857" t="str">
        <f>$C$8</f>
        <v>B1</v>
      </c>
      <c r="C28" s="857" t="str">
        <f>$C$22</f>
        <v/>
      </c>
      <c r="D28" s="857" t="s">
        <v>16531</v>
      </c>
      <c r="E28" s="871">
        <f>IFERROR(VLOOKUP(CONCATENATE($C$8,$C$22,$D28),EMIRO_Valori_di_Mercato!$B:$X,18,FALSE),0)</f>
        <v>0</v>
      </c>
      <c r="F28" s="871">
        <f>IFERROR(VLOOKUP(CONCATENATE($C$21,$C$22,$D28),EMIRO_Valori_di_Mercato!$B:$X,19,FALSE),0)</f>
        <v>0</v>
      </c>
      <c r="G28" s="871">
        <f>AVERAGE(E28:F28)</f>
        <v>0</v>
      </c>
      <c r="H28" s="871">
        <f>IF(C22&lt;&gt;"",VLOOKUP("Abitazioni civili"&amp;$C$22,EMIRO_parametri!$A$20:$D$50,4,FALSE),0)</f>
        <v>0</v>
      </c>
      <c r="I28" s="871">
        <f>EMIRO_parametri!$C$5</f>
        <v>1.3</v>
      </c>
      <c r="J28" s="871">
        <f>G28*H28*I28*EMIRO_parametri!$A$72</f>
        <v>0</v>
      </c>
      <c r="O28" s="854">
        <f t="shared" si="5"/>
        <v>20</v>
      </c>
      <c r="P28" s="854" t="str">
        <f>IFERROR(VLOOKUP(O28&amp;"-"&amp;$P$3,EMIRO_Valori_di_Mercato!$A:$P,16,FALSE),"")</f>
        <v/>
      </c>
      <c r="Q28" s="854" t="str">
        <f>IF(P28&lt;&gt;"",VLOOKUP(P28,EMIRO_parametri!$C$98:$D$114,2,FALSE),"")</f>
        <v/>
      </c>
      <c r="R28" s="854" t="str">
        <f>IF(P28&lt;&gt;"",COUNTIF($P$8:P28,P28),"")</f>
        <v/>
      </c>
      <c r="S28" s="854" t="str">
        <f t="shared" si="6"/>
        <v/>
      </c>
      <c r="T28" s="854" t="str">
        <f t="shared" si="7"/>
        <v/>
      </c>
      <c r="U28" s="854" t="str">
        <f t="shared" si="8"/>
        <v/>
      </c>
      <c r="V28" s="854" t="str">
        <f>IF(T28&lt;&gt;"",MAX($V$7:V27)+1,"")</f>
        <v/>
      </c>
      <c r="W28" s="854" t="str">
        <f>IF(U28&lt;&gt;"",MAX($W$7:W27)+1,"")</f>
        <v/>
      </c>
      <c r="Y28" s="854" t="str">
        <f t="shared" si="9"/>
        <v/>
      </c>
      <c r="Z28" s="854" t="str">
        <f t="shared" si="4"/>
        <v/>
      </c>
    </row>
    <row r="29" spans="2:26" x14ac:dyDescent="0.25">
      <c r="B29" s="857" t="str">
        <f>$C$8</f>
        <v>B1</v>
      </c>
      <c r="C29" s="857" t="str">
        <f>$C$22</f>
        <v/>
      </c>
      <c r="D29" s="857" t="s">
        <v>16545</v>
      </c>
      <c r="E29" s="871">
        <f>IFERROR(VLOOKUP(CONCATENATE($C$8,$C$22,$D29),EMIRO_Valori_di_Mercato!$B:$X,18,FALSE),0)</f>
        <v>0</v>
      </c>
      <c r="F29" s="871">
        <f>IFERROR(VLOOKUP(CONCATENATE($C$21,$C$22,$D29),EMIRO_Valori_di_Mercato!$B:$X,19,FALSE),0)</f>
        <v>0</v>
      </c>
      <c r="G29" s="871">
        <f>AVERAGE(E29:F29)</f>
        <v>0</v>
      </c>
      <c r="H29" s="871">
        <f>IF(C22&lt;&gt;"",VLOOKUP("Abitazioni civili"&amp;$C$22,EMIRO_parametri!$A$20:$D$50,4,FALSE),0)</f>
        <v>0</v>
      </c>
      <c r="I29" s="871">
        <f>EMIRO_parametri!$C$6</f>
        <v>1.9</v>
      </c>
      <c r="J29" s="871">
        <f>G29*H29*I29*EMIRO_parametri!$A$72</f>
        <v>0</v>
      </c>
      <c r="O29" s="854">
        <f t="shared" si="5"/>
        <v>21</v>
      </c>
      <c r="P29" s="854" t="str">
        <f>IFERROR(VLOOKUP(O29&amp;"-"&amp;$P$3,EMIRO_Valori_di_Mercato!$A:$P,16,FALSE),"")</f>
        <v/>
      </c>
      <c r="Q29" s="854" t="str">
        <f>IF(P29&lt;&gt;"",VLOOKUP(P29,EMIRO_parametri!$C$98:$D$114,2,FALSE),"")</f>
        <v/>
      </c>
      <c r="R29" s="854" t="str">
        <f>IF(P29&lt;&gt;"",COUNTIF($P$8:P29,P29),"")</f>
        <v/>
      </c>
      <c r="S29" s="854" t="str">
        <f t="shared" si="6"/>
        <v/>
      </c>
      <c r="T29" s="854" t="str">
        <f t="shared" si="7"/>
        <v/>
      </c>
      <c r="U29" s="854" t="str">
        <f t="shared" si="8"/>
        <v/>
      </c>
      <c r="V29" s="854" t="str">
        <f>IF(T29&lt;&gt;"",MAX($V$7:V28)+1,"")</f>
        <v/>
      </c>
      <c r="W29" s="854" t="str">
        <f>IF(U29&lt;&gt;"",MAX($W$7:W28)+1,"")</f>
        <v/>
      </c>
      <c r="Y29" s="854" t="str">
        <f t="shared" si="9"/>
        <v/>
      </c>
      <c r="Z29" s="854" t="str">
        <f t="shared" si="4"/>
        <v/>
      </c>
    </row>
    <row r="30" spans="2:26" x14ac:dyDescent="0.25">
      <c r="O30" s="854">
        <f t="shared" si="5"/>
        <v>22</v>
      </c>
      <c r="P30" s="854" t="str">
        <f>IFERROR(VLOOKUP(O30&amp;"-"&amp;$P$3,EMIRO_Valori_di_Mercato!$A:$P,16,FALSE),"")</f>
        <v/>
      </c>
      <c r="Q30" s="854" t="str">
        <f>IF(P30&lt;&gt;"",VLOOKUP(P30,EMIRO_parametri!$C$98:$D$114,2,FALSE),"")</f>
        <v/>
      </c>
      <c r="R30" s="854" t="str">
        <f>IF(P30&lt;&gt;"",COUNTIF($P$8:P30,P30),"")</f>
        <v/>
      </c>
      <c r="S30" s="854" t="str">
        <f t="shared" si="6"/>
        <v/>
      </c>
      <c r="T30" s="854" t="str">
        <f t="shared" si="7"/>
        <v/>
      </c>
      <c r="U30" s="854" t="str">
        <f t="shared" si="8"/>
        <v/>
      </c>
      <c r="V30" s="854" t="str">
        <f>IF(T30&lt;&gt;"",MAX($V$7:V29)+1,"")</f>
        <v/>
      </c>
      <c r="W30" s="854" t="str">
        <f>IF(U30&lt;&gt;"",MAX($W$7:W29)+1,"")</f>
        <v/>
      </c>
      <c r="Y30" s="854" t="str">
        <f t="shared" si="9"/>
        <v/>
      </c>
      <c r="Z30" s="854" t="str">
        <f t="shared" si="4"/>
        <v/>
      </c>
    </row>
    <row r="31" spans="2:26" x14ac:dyDescent="0.25">
      <c r="O31" s="854">
        <f t="shared" si="5"/>
        <v>23</v>
      </c>
      <c r="P31" s="854" t="str">
        <f>IFERROR(VLOOKUP(O31&amp;"-"&amp;$P$3,EMIRO_Valori_di_Mercato!$A:$P,16,FALSE),"")</f>
        <v/>
      </c>
      <c r="Q31" s="854" t="str">
        <f>IF(P31&lt;&gt;"",VLOOKUP(P31,EMIRO_parametri!$C$98:$D$114,2,FALSE),"")</f>
        <v/>
      </c>
      <c r="R31" s="854" t="str">
        <f>IF(P31&lt;&gt;"",COUNTIF($P$8:P31,P31),"")</f>
        <v/>
      </c>
      <c r="S31" s="854" t="str">
        <f t="shared" si="6"/>
        <v/>
      </c>
      <c r="T31" s="854" t="str">
        <f t="shared" si="7"/>
        <v/>
      </c>
      <c r="U31" s="854" t="str">
        <f t="shared" si="8"/>
        <v/>
      </c>
      <c r="V31" s="854" t="str">
        <f>IF(T31&lt;&gt;"",MAX($V$7:V30)+1,"")</f>
        <v/>
      </c>
      <c r="W31" s="854" t="str">
        <f>IF(U31&lt;&gt;"",MAX($W$7:W30)+1,"")</f>
        <v/>
      </c>
      <c r="Y31" s="854" t="str">
        <f t="shared" si="9"/>
        <v/>
      </c>
      <c r="Z31" s="854" t="str">
        <f t="shared" si="4"/>
        <v/>
      </c>
    </row>
    <row r="32" spans="2:26" x14ac:dyDescent="0.25">
      <c r="O32" s="854">
        <f t="shared" si="5"/>
        <v>24</v>
      </c>
      <c r="P32" s="854" t="str">
        <f>IFERROR(VLOOKUP(O32&amp;"-"&amp;$P$3,EMIRO_Valori_di_Mercato!$A:$P,16,FALSE),"")</f>
        <v/>
      </c>
      <c r="Q32" s="854" t="str">
        <f>IF(P32&lt;&gt;"",VLOOKUP(P32,EMIRO_parametri!$C$98:$D$114,2,FALSE),"")</f>
        <v/>
      </c>
      <c r="R32" s="854" t="str">
        <f>IF(P32&lt;&gt;"",COUNTIF($P$8:P32,P32),"")</f>
        <v/>
      </c>
      <c r="S32" s="854" t="str">
        <f t="shared" si="6"/>
        <v/>
      </c>
      <c r="T32" s="854" t="str">
        <f t="shared" si="7"/>
        <v/>
      </c>
      <c r="U32" s="854" t="str">
        <f t="shared" si="8"/>
        <v/>
      </c>
      <c r="V32" s="854" t="str">
        <f>IF(T32&lt;&gt;"",MAX($V$7:V31)+1,"")</f>
        <v/>
      </c>
      <c r="W32" s="854" t="str">
        <f>IF(U32&lt;&gt;"",MAX($W$7:W31)+1,"")</f>
        <v/>
      </c>
      <c r="Y32" s="854" t="str">
        <f t="shared" si="9"/>
        <v/>
      </c>
      <c r="Z32" s="854" t="str">
        <f t="shared" si="4"/>
        <v/>
      </c>
    </row>
    <row r="33" spans="2:26" x14ac:dyDescent="0.25">
      <c r="B33" s="857" t="s">
        <v>16610</v>
      </c>
      <c r="C33" s="857"/>
      <c r="D33" s="857"/>
      <c r="E33" s="857"/>
      <c r="F33" s="857"/>
      <c r="G33" s="857"/>
      <c r="H33" s="857"/>
      <c r="I33" s="857"/>
      <c r="J33" s="871">
        <f>IFERROR(IF(C7="si",IF(C12-C24&gt;0,C12-C24,0),C12),0)</f>
        <v>1068.75</v>
      </c>
      <c r="O33" s="854">
        <f t="shared" si="5"/>
        <v>25</v>
      </c>
      <c r="P33" s="854" t="str">
        <f>IFERROR(VLOOKUP(O33&amp;"-"&amp;$P$3,EMIRO_Valori_di_Mercato!$A:$P,16,FALSE),"")</f>
        <v/>
      </c>
      <c r="Q33" s="854" t="str">
        <f>IF(P33&lt;&gt;"",VLOOKUP(P33,EMIRO_parametri!$C$98:$D$114,2,FALSE),"")</f>
        <v/>
      </c>
      <c r="R33" s="854" t="str">
        <f>IF(P33&lt;&gt;"",COUNTIF($P$8:P33,P33),"")</f>
        <v/>
      </c>
      <c r="S33" s="854" t="str">
        <f t="shared" si="6"/>
        <v/>
      </c>
      <c r="T33" s="854" t="str">
        <f t="shared" si="7"/>
        <v/>
      </c>
      <c r="U33" s="854" t="str">
        <f t="shared" si="8"/>
        <v/>
      </c>
      <c r="V33" s="854" t="str">
        <f>IF(T33&lt;&gt;"",MAX($V$7:V32)+1,"")</f>
        <v/>
      </c>
      <c r="W33" s="854" t="str">
        <f>IF(U33&lt;&gt;"",MAX($W$7:W32)+1,"")</f>
        <v/>
      </c>
      <c r="Y33" s="854" t="str">
        <f t="shared" si="9"/>
        <v/>
      </c>
      <c r="Z33" s="854" t="str">
        <f t="shared" si="4"/>
        <v/>
      </c>
    </row>
    <row r="34" spans="2:26" x14ac:dyDescent="0.25">
      <c r="O34" s="854">
        <f t="shared" si="5"/>
        <v>26</v>
      </c>
      <c r="P34" s="854" t="str">
        <f>IFERROR(VLOOKUP(O34&amp;"-"&amp;$P$3,EMIRO_Valori_di_Mercato!$A:$P,16,FALSE),"")</f>
        <v/>
      </c>
      <c r="Q34" s="854" t="str">
        <f>IF(P34&lt;&gt;"",VLOOKUP(P34,EMIRO_parametri!$C$98:$D$114,2,FALSE),"")</f>
        <v/>
      </c>
      <c r="R34" s="854" t="str">
        <f>IF(P34&lt;&gt;"",COUNTIF($P$8:P34,P34),"")</f>
        <v/>
      </c>
      <c r="S34" s="854" t="str">
        <f t="shared" si="6"/>
        <v/>
      </c>
      <c r="T34" s="854" t="str">
        <f t="shared" si="7"/>
        <v/>
      </c>
      <c r="U34" s="854" t="str">
        <f t="shared" si="8"/>
        <v/>
      </c>
      <c r="V34" s="854" t="str">
        <f>IF(T34&lt;&gt;"",MAX($V$7:V33)+1,"")</f>
        <v/>
      </c>
      <c r="W34" s="854" t="str">
        <f>IF(U34&lt;&gt;"",MAX($W$7:W33)+1,"")</f>
        <v/>
      </c>
      <c r="Y34" s="854" t="str">
        <f t="shared" si="9"/>
        <v/>
      </c>
      <c r="Z34" s="854" t="str">
        <f t="shared" si="4"/>
        <v/>
      </c>
    </row>
    <row r="35" spans="2:26" x14ac:dyDescent="0.25">
      <c r="B35" s="854" t="s">
        <v>16609</v>
      </c>
      <c r="O35" s="854">
        <f t="shared" si="5"/>
        <v>27</v>
      </c>
      <c r="P35" s="854" t="str">
        <f>IFERROR(VLOOKUP(O35&amp;"-"&amp;$P$3,EMIRO_Valori_di_Mercato!$A:$P,16,FALSE),"")</f>
        <v/>
      </c>
      <c r="Q35" s="854" t="str">
        <f>IF(P35&lt;&gt;"",VLOOKUP(P35,EMIRO_parametri!$C$98:$D$114,2,FALSE),"")</f>
        <v/>
      </c>
      <c r="R35" s="854" t="str">
        <f>IF(P35&lt;&gt;"",COUNTIF($P$8:P35,P35),"")</f>
        <v/>
      </c>
      <c r="S35" s="854" t="str">
        <f t="shared" si="6"/>
        <v/>
      </c>
      <c r="T35" s="854" t="str">
        <f t="shared" si="7"/>
        <v/>
      </c>
      <c r="U35" s="854" t="str">
        <f t="shared" si="8"/>
        <v/>
      </c>
      <c r="V35" s="854" t="str">
        <f>IF(T35&lt;&gt;"",MAX($V$7:V34)+1,"")</f>
        <v/>
      </c>
      <c r="W35" s="854" t="str">
        <f>IF(U35&lt;&gt;"",MAX($W$7:W34)+1,"")</f>
        <v/>
      </c>
      <c r="Y35" s="854" t="str">
        <f t="shared" si="9"/>
        <v/>
      </c>
      <c r="Z35" s="854" t="str">
        <f t="shared" si="4"/>
        <v/>
      </c>
    </row>
    <row r="36" spans="2:26" x14ac:dyDescent="0.25">
      <c r="B36" s="857" t="s">
        <v>16608</v>
      </c>
      <c r="C36" s="869">
        <f ca="1">'Determinazione classe'!N34</f>
        <v>0</v>
      </c>
      <c r="D36" s="857"/>
      <c r="E36" s="857"/>
      <c r="F36" s="857"/>
      <c r="G36" s="857"/>
      <c r="H36" s="857"/>
      <c r="I36" s="857"/>
      <c r="J36" s="871">
        <f ca="1">+J33+(J33*C36)</f>
        <v>1068.75</v>
      </c>
      <c r="O36" s="854">
        <f t="shared" si="5"/>
        <v>28</v>
      </c>
      <c r="P36" s="854" t="str">
        <f>IFERROR(VLOOKUP(O36&amp;"-"&amp;$P$3,EMIRO_Valori_di_Mercato!$A:$P,16,FALSE),"")</f>
        <v/>
      </c>
      <c r="Q36" s="854" t="str">
        <f>IF(P36&lt;&gt;"",VLOOKUP(P36,EMIRO_parametri!$C$98:$D$114,2,FALSE),"")</f>
        <v/>
      </c>
      <c r="R36" s="854" t="str">
        <f>IF(P36&lt;&gt;"",COUNTIF($P$8:P36,P36),"")</f>
        <v/>
      </c>
      <c r="S36" s="854" t="str">
        <f t="shared" si="6"/>
        <v/>
      </c>
      <c r="T36" s="854" t="str">
        <f t="shared" si="7"/>
        <v/>
      </c>
      <c r="U36" s="854" t="str">
        <f t="shared" si="8"/>
        <v/>
      </c>
      <c r="V36" s="854" t="str">
        <f>IF(T36&lt;&gt;"",MAX($V$7:V35)+1,"")</f>
        <v/>
      </c>
      <c r="W36" s="854" t="str">
        <f>IF(U36&lt;&gt;"",MAX($W$7:W35)+1,"")</f>
        <v/>
      </c>
      <c r="Y36" s="854" t="str">
        <f t="shared" si="9"/>
        <v/>
      </c>
      <c r="Z36" s="854" t="str">
        <f t="shared" si="4"/>
        <v/>
      </c>
    </row>
    <row r="37" spans="2:26" x14ac:dyDescent="0.25">
      <c r="O37" s="854">
        <f t="shared" si="5"/>
        <v>29</v>
      </c>
      <c r="P37" s="854" t="str">
        <f>IFERROR(VLOOKUP(O37&amp;"-"&amp;$P$3,EMIRO_Valori_di_Mercato!$A:$P,16,FALSE),"")</f>
        <v/>
      </c>
      <c r="Q37" s="854" t="str">
        <f>IF(P37&lt;&gt;"",VLOOKUP(P37,EMIRO_parametri!$C$98:$D$114,2,FALSE),"")</f>
        <v/>
      </c>
      <c r="R37" s="854" t="str">
        <f>IF(P37&lt;&gt;"",COUNTIF($P$8:P37,P37),"")</f>
        <v/>
      </c>
      <c r="S37" s="854" t="str">
        <f t="shared" si="6"/>
        <v/>
      </c>
      <c r="T37" s="854" t="str">
        <f t="shared" si="7"/>
        <v/>
      </c>
      <c r="U37" s="854" t="str">
        <f t="shared" si="8"/>
        <v/>
      </c>
      <c r="V37" s="854" t="str">
        <f>IF(T37&lt;&gt;"",MAX($V$7:V36)+1,"")</f>
        <v/>
      </c>
      <c r="W37" s="854" t="str">
        <f>IF(U37&lt;&gt;"",MAX($W$7:W36)+1,"")</f>
        <v/>
      </c>
      <c r="Y37" s="854" t="str">
        <f t="shared" si="9"/>
        <v/>
      </c>
      <c r="Z37" s="854" t="str">
        <f t="shared" si="4"/>
        <v/>
      </c>
    </row>
    <row r="38" spans="2:26" x14ac:dyDescent="0.25">
      <c r="O38" s="854">
        <f t="shared" si="5"/>
        <v>30</v>
      </c>
      <c r="P38" s="854" t="str">
        <f>IFERROR(VLOOKUP(O38&amp;"-"&amp;$P$3,EMIRO_Valori_di_Mercato!$A:$P,16,FALSE),"")</f>
        <v/>
      </c>
      <c r="Q38" s="854" t="str">
        <f>IF(P38&lt;&gt;"",VLOOKUP(P38,EMIRO_parametri!$C$98:$D$114,2,FALSE),"")</f>
        <v/>
      </c>
      <c r="R38" s="854" t="str">
        <f>IF(P38&lt;&gt;"",COUNTIF($P$8:P38,P38),"")</f>
        <v/>
      </c>
      <c r="S38" s="854" t="str">
        <f t="shared" si="6"/>
        <v/>
      </c>
      <c r="T38" s="854" t="str">
        <f t="shared" si="7"/>
        <v/>
      </c>
      <c r="U38" s="854" t="str">
        <f t="shared" si="8"/>
        <v/>
      </c>
      <c r="V38" s="854" t="str">
        <f>IF(T38&lt;&gt;"",MAX($V$7:V37)+1,"")</f>
        <v/>
      </c>
      <c r="W38" s="854" t="str">
        <f>IF(U38&lt;&gt;"",MAX($W$7:W37)+1,"")</f>
        <v/>
      </c>
      <c r="Y38" s="854" t="str">
        <f t="shared" si="9"/>
        <v/>
      </c>
      <c r="Z38" s="854" t="str">
        <f t="shared" si="4"/>
        <v/>
      </c>
    </row>
    <row r="39" spans="2:26" x14ac:dyDescent="0.25">
      <c r="B39" s="857" t="s">
        <v>16607</v>
      </c>
      <c r="C39" s="857" t="s">
        <v>16606</v>
      </c>
      <c r="D39" s="857"/>
      <c r="E39" s="857"/>
      <c r="F39" s="857"/>
      <c r="J39" s="870">
        <f ca="1">IF(J33=0,0,VLOOKUP("X",$B$40:$F$51,5,FALSE))</f>
        <v>7.0000000000000007E-2</v>
      </c>
      <c r="O39" s="854">
        <f t="shared" si="5"/>
        <v>31</v>
      </c>
      <c r="P39" s="854" t="str">
        <f>IFERROR(VLOOKUP(O39&amp;"-"&amp;$P$3,EMIRO_Valori_di_Mercato!$A:$P,16,FALSE),"")</f>
        <v/>
      </c>
      <c r="Q39" s="854" t="str">
        <f>IF(P39&lt;&gt;"",VLOOKUP(P39,EMIRO_parametri!$C$98:$D$114,2,FALSE),"")</f>
        <v/>
      </c>
      <c r="R39" s="854" t="str">
        <f>IF(P39&lt;&gt;"",COUNTIF($P$8:P39,P39),"")</f>
        <v/>
      </c>
      <c r="S39" s="854" t="str">
        <f t="shared" si="6"/>
        <v/>
      </c>
      <c r="T39" s="854" t="str">
        <f t="shared" si="7"/>
        <v/>
      </c>
      <c r="U39" s="854" t="str">
        <f t="shared" si="8"/>
        <v/>
      </c>
      <c r="V39" s="854" t="str">
        <f>IF(T39&lt;&gt;"",MAX($V$7:V38)+1,"")</f>
        <v/>
      </c>
      <c r="W39" s="854" t="str">
        <f>IF(U39&lt;&gt;"",MAX($W$7:W38)+1,"")</f>
        <v/>
      </c>
      <c r="Y39" s="854" t="str">
        <f t="shared" si="9"/>
        <v/>
      </c>
      <c r="Z39" s="854" t="str">
        <f t="shared" si="4"/>
        <v/>
      </c>
    </row>
    <row r="40" spans="2:26" x14ac:dyDescent="0.25">
      <c r="B40" s="857" t="str">
        <f t="shared" ref="B40:B49" ca="1" si="10">IF($C$11="si","",IF(AND($J$36&gt;D40,$J$36&lt;=E40),"X",""))</f>
        <v/>
      </c>
      <c r="C40" s="857" t="str">
        <f>EMIRO_parametri!A83</f>
        <v>QCC</v>
      </c>
      <c r="D40" s="857">
        <f>EMIRO_parametri!B83</f>
        <v>0</v>
      </c>
      <c r="E40" s="857">
        <f>EMIRO_parametri!C83</f>
        <v>500</v>
      </c>
      <c r="F40" s="869">
        <f>EMIRO_parametri!D83</f>
        <v>0.05</v>
      </c>
      <c r="O40" s="854">
        <f t="shared" si="5"/>
        <v>32</v>
      </c>
      <c r="P40" s="854" t="str">
        <f>IFERROR(VLOOKUP(O40&amp;"-"&amp;$P$3,EMIRO_Valori_di_Mercato!$A:$P,16,FALSE),"")</f>
        <v/>
      </c>
      <c r="Q40" s="854" t="str">
        <f>IF(P40&lt;&gt;"",VLOOKUP(P40,EMIRO_parametri!$C$98:$D$114,2,FALSE),"")</f>
        <v/>
      </c>
      <c r="R40" s="854" t="str">
        <f>IF(P40&lt;&gt;"",COUNTIF($P$8:P40,P40),"")</f>
        <v/>
      </c>
      <c r="S40" s="854" t="str">
        <f t="shared" si="6"/>
        <v/>
      </c>
      <c r="T40" s="854" t="str">
        <f t="shared" si="7"/>
        <v/>
      </c>
      <c r="U40" s="854" t="str">
        <f t="shared" si="8"/>
        <v/>
      </c>
      <c r="V40" s="854" t="str">
        <f>IF(T40&lt;&gt;"",MAX($V$7:V39)+1,"")</f>
        <v/>
      </c>
      <c r="W40" s="854" t="str">
        <f>IF(U40&lt;&gt;"",MAX($W$7:W39)+1,"")</f>
        <v/>
      </c>
      <c r="Y40" s="854" t="str">
        <f t="shared" si="9"/>
        <v/>
      </c>
      <c r="Z40" s="854" t="str">
        <f t="shared" si="4"/>
        <v/>
      </c>
    </row>
    <row r="41" spans="2:26" x14ac:dyDescent="0.25">
      <c r="B41" s="857" t="str">
        <f t="shared" ca="1" si="10"/>
        <v/>
      </c>
      <c r="C41" s="857" t="str">
        <f>EMIRO_parametri!A84</f>
        <v>QCC</v>
      </c>
      <c r="D41" s="857">
        <f>EMIRO_parametri!B84</f>
        <v>501</v>
      </c>
      <c r="E41" s="857">
        <f>EMIRO_parametri!C84</f>
        <v>1000</v>
      </c>
      <c r="F41" s="869">
        <f>EMIRO_parametri!D84</f>
        <v>0.06</v>
      </c>
      <c r="O41" s="854">
        <f t="shared" si="5"/>
        <v>33</v>
      </c>
      <c r="P41" s="854" t="str">
        <f>IFERROR(VLOOKUP(O41&amp;"-"&amp;$P$3,EMIRO_Valori_di_Mercato!$A:$P,16,FALSE),"")</f>
        <v/>
      </c>
      <c r="Q41" s="854" t="str">
        <f>IF(P41&lt;&gt;"",VLOOKUP(P41,EMIRO_parametri!$C$98:$D$114,2,FALSE),"")</f>
        <v/>
      </c>
      <c r="R41" s="854" t="str">
        <f>IF(P41&lt;&gt;"",COUNTIF($P$8:P41,P41),"")</f>
        <v/>
      </c>
      <c r="S41" s="854" t="str">
        <f t="shared" si="6"/>
        <v/>
      </c>
      <c r="T41" s="854" t="str">
        <f t="shared" si="7"/>
        <v/>
      </c>
      <c r="U41" s="854" t="str">
        <f t="shared" si="8"/>
        <v/>
      </c>
      <c r="V41" s="854" t="str">
        <f>IF(T41&lt;&gt;"",MAX($V$7:V40)+1,"")</f>
        <v/>
      </c>
      <c r="W41" s="854" t="str">
        <f>IF(U41&lt;&gt;"",MAX($W$7:W40)+1,"")</f>
        <v/>
      </c>
      <c r="Y41" s="854" t="str">
        <f t="shared" si="9"/>
        <v/>
      </c>
      <c r="Z41" s="854" t="str">
        <f t="shared" si="4"/>
        <v/>
      </c>
    </row>
    <row r="42" spans="2:26" x14ac:dyDescent="0.25">
      <c r="B42" s="857" t="str">
        <f ca="1">IF($C$11="si","",IF(AND($J$36&gt;D42,$J$36&lt;=E42),"X",""))</f>
        <v>X</v>
      </c>
      <c r="C42" s="857" t="str">
        <f>EMIRO_parametri!A85</f>
        <v>QCC</v>
      </c>
      <c r="D42" s="857">
        <f>EMIRO_parametri!B85</f>
        <v>1001</v>
      </c>
      <c r="E42" s="857">
        <f>EMIRO_parametri!C85</f>
        <v>1500</v>
      </c>
      <c r="F42" s="869">
        <f>EMIRO_parametri!D85</f>
        <v>7.0000000000000007E-2</v>
      </c>
      <c r="O42" s="854">
        <f t="shared" si="5"/>
        <v>34</v>
      </c>
      <c r="P42" s="854" t="str">
        <f>IFERROR(VLOOKUP(O42&amp;"-"&amp;$P$3,EMIRO_Valori_di_Mercato!$A:$P,16,FALSE),"")</f>
        <v/>
      </c>
      <c r="Q42" s="854" t="str">
        <f>IF(P42&lt;&gt;"",VLOOKUP(P42,EMIRO_parametri!$C$98:$D$114,2,FALSE),"")</f>
        <v/>
      </c>
      <c r="R42" s="854" t="str">
        <f>IF(P42&lt;&gt;"",COUNTIF($P$8:P42,P42),"")</f>
        <v/>
      </c>
      <c r="S42" s="854" t="str">
        <f t="shared" si="6"/>
        <v/>
      </c>
      <c r="T42" s="854" t="str">
        <f t="shared" si="7"/>
        <v/>
      </c>
      <c r="U42" s="854" t="str">
        <f t="shared" si="8"/>
        <v/>
      </c>
      <c r="V42" s="854" t="str">
        <f>IF(T42&lt;&gt;"",MAX($V$7:V41)+1,"")</f>
        <v/>
      </c>
      <c r="W42" s="854" t="str">
        <f>IF(U42&lt;&gt;"",MAX($W$7:W41)+1,"")</f>
        <v/>
      </c>
      <c r="Y42" s="854" t="str">
        <f t="shared" si="9"/>
        <v/>
      </c>
      <c r="Z42" s="854" t="str">
        <f t="shared" si="4"/>
        <v/>
      </c>
    </row>
    <row r="43" spans="2:26" x14ac:dyDescent="0.25">
      <c r="B43" s="857" t="str">
        <f t="shared" ca="1" si="10"/>
        <v/>
      </c>
      <c r="C43" s="857" t="str">
        <f>EMIRO_parametri!A86</f>
        <v>QCC</v>
      </c>
      <c r="D43" s="857">
        <f>EMIRO_parametri!B86</f>
        <v>1501</v>
      </c>
      <c r="E43" s="857">
        <f>EMIRO_parametri!C86</f>
        <v>2000</v>
      </c>
      <c r="F43" s="869">
        <f>EMIRO_parametri!D86</f>
        <v>0.08</v>
      </c>
      <c r="O43" s="854">
        <f t="shared" si="5"/>
        <v>35</v>
      </c>
      <c r="P43" s="854" t="str">
        <f>IFERROR(VLOOKUP(O43&amp;"-"&amp;$P$3,EMIRO_Valori_di_Mercato!$A:$P,16,FALSE),"")</f>
        <v/>
      </c>
      <c r="Q43" s="854" t="str">
        <f>IF(P43&lt;&gt;"",VLOOKUP(P43,EMIRO_parametri!$C$98:$D$114,2,FALSE),"")</f>
        <v/>
      </c>
      <c r="R43" s="854" t="str">
        <f>IF(P43&lt;&gt;"",COUNTIF($P$8:P43,P43),"")</f>
        <v/>
      </c>
      <c r="S43" s="854" t="str">
        <f t="shared" si="6"/>
        <v/>
      </c>
      <c r="T43" s="854" t="str">
        <f t="shared" si="7"/>
        <v/>
      </c>
      <c r="U43" s="854" t="str">
        <f t="shared" si="8"/>
        <v/>
      </c>
      <c r="V43" s="854" t="str">
        <f>IF(T43&lt;&gt;"",MAX($V$7:V42)+1,"")</f>
        <v/>
      </c>
      <c r="W43" s="854" t="str">
        <f>IF(U43&lt;&gt;"",MAX($W$7:W42)+1,"")</f>
        <v/>
      </c>
      <c r="Y43" s="854" t="str">
        <f t="shared" si="9"/>
        <v/>
      </c>
      <c r="Z43" s="854" t="str">
        <f t="shared" si="4"/>
        <v/>
      </c>
    </row>
    <row r="44" spans="2:26" x14ac:dyDescent="0.25">
      <c r="B44" s="857" t="str">
        <f t="shared" ca="1" si="10"/>
        <v/>
      </c>
      <c r="C44" s="857" t="str">
        <f>EMIRO_parametri!A87</f>
        <v>QCC</v>
      </c>
      <c r="D44" s="857">
        <f>EMIRO_parametri!B87</f>
        <v>2001</v>
      </c>
      <c r="E44" s="857">
        <f>EMIRO_parametri!C87</f>
        <v>2500</v>
      </c>
      <c r="F44" s="869">
        <f>EMIRO_parametri!D87</f>
        <v>0.09</v>
      </c>
      <c r="O44" s="854">
        <f t="shared" si="5"/>
        <v>36</v>
      </c>
      <c r="P44" s="854" t="str">
        <f>IFERROR(VLOOKUP(O44&amp;"-"&amp;$P$3,EMIRO_Valori_di_Mercato!$A:$P,16,FALSE),"")</f>
        <v/>
      </c>
      <c r="Q44" s="854" t="str">
        <f>IF(P44&lt;&gt;"",VLOOKUP(P44,EMIRO_parametri!$C$98:$D$114,2,FALSE),"")</f>
        <v/>
      </c>
      <c r="R44" s="854" t="str">
        <f>IF(P44&lt;&gt;"",COUNTIF($P$8:P44,P44),"")</f>
        <v/>
      </c>
      <c r="S44" s="854" t="str">
        <f t="shared" si="6"/>
        <v/>
      </c>
      <c r="T44" s="854" t="str">
        <f t="shared" si="7"/>
        <v/>
      </c>
      <c r="U44" s="854" t="str">
        <f t="shared" si="8"/>
        <v/>
      </c>
      <c r="V44" s="854" t="str">
        <f>IF(T44&lt;&gt;"",MAX($V$7:V43)+1,"")</f>
        <v/>
      </c>
      <c r="W44" s="854" t="str">
        <f>IF(U44&lt;&gt;"",MAX($W$7:W43)+1,"")</f>
        <v/>
      </c>
      <c r="Y44" s="854" t="str">
        <f t="shared" si="9"/>
        <v/>
      </c>
      <c r="Z44" s="854" t="str">
        <f t="shared" si="4"/>
        <v/>
      </c>
    </row>
    <row r="45" spans="2:26" x14ac:dyDescent="0.25">
      <c r="B45" s="857" t="str">
        <f t="shared" ca="1" si="10"/>
        <v/>
      </c>
      <c r="C45" s="857" t="str">
        <f>EMIRO_parametri!A88</f>
        <v>QCC</v>
      </c>
      <c r="D45" s="857">
        <f>EMIRO_parametri!B88</f>
        <v>2501</v>
      </c>
      <c r="E45" s="857">
        <f>EMIRO_parametri!C88</f>
        <v>3000</v>
      </c>
      <c r="F45" s="869">
        <f>EMIRO_parametri!D88</f>
        <v>0.1</v>
      </c>
      <c r="O45" s="854">
        <f t="shared" si="5"/>
        <v>37</v>
      </c>
      <c r="P45" s="854" t="str">
        <f>IFERROR(VLOOKUP(O45&amp;"-"&amp;$P$3,EMIRO_Valori_di_Mercato!$A:$P,16,FALSE),"")</f>
        <v/>
      </c>
      <c r="Q45" s="854" t="str">
        <f>IF(P45&lt;&gt;"",VLOOKUP(P45,EMIRO_parametri!$C$98:$D$114,2,FALSE),"")</f>
        <v/>
      </c>
      <c r="R45" s="854" t="str">
        <f>IF(P45&lt;&gt;"",COUNTIF($P$8:P45,P45),"")</f>
        <v/>
      </c>
      <c r="S45" s="854" t="str">
        <f t="shared" si="6"/>
        <v/>
      </c>
      <c r="T45" s="854" t="str">
        <f t="shared" si="7"/>
        <v/>
      </c>
      <c r="U45" s="854" t="str">
        <f t="shared" si="8"/>
        <v/>
      </c>
      <c r="V45" s="854" t="str">
        <f>IF(T45&lt;&gt;"",MAX($V$7:V44)+1,"")</f>
        <v/>
      </c>
      <c r="W45" s="854" t="str">
        <f>IF(U45&lt;&gt;"",MAX($W$7:W44)+1,"")</f>
        <v/>
      </c>
      <c r="Y45" s="854" t="str">
        <f t="shared" si="9"/>
        <v/>
      </c>
      <c r="Z45" s="854" t="str">
        <f t="shared" si="4"/>
        <v/>
      </c>
    </row>
    <row r="46" spans="2:26" x14ac:dyDescent="0.25">
      <c r="B46" s="857" t="str">
        <f t="shared" ca="1" si="10"/>
        <v/>
      </c>
      <c r="C46" s="857" t="str">
        <f>EMIRO_parametri!A89</f>
        <v>QCC</v>
      </c>
      <c r="D46" s="857">
        <f>EMIRO_parametri!B89</f>
        <v>3001</v>
      </c>
      <c r="E46" s="857">
        <f>EMIRO_parametri!C89</f>
        <v>3500</v>
      </c>
      <c r="F46" s="869">
        <f>EMIRO_parametri!D89</f>
        <v>0.11</v>
      </c>
      <c r="O46" s="854">
        <f t="shared" si="5"/>
        <v>38</v>
      </c>
      <c r="P46" s="854" t="str">
        <f>IFERROR(VLOOKUP(O46&amp;"-"&amp;$P$3,EMIRO_Valori_di_Mercato!$A:$P,16,FALSE),"")</f>
        <v/>
      </c>
      <c r="Q46" s="854" t="str">
        <f>IF(P46&lt;&gt;"",VLOOKUP(P46,EMIRO_parametri!$C$98:$D$114,2,FALSE),"")</f>
        <v/>
      </c>
      <c r="R46" s="854" t="str">
        <f>IF(P46&lt;&gt;"",COUNTIF($P$8:P46,P46),"")</f>
        <v/>
      </c>
      <c r="S46" s="854" t="str">
        <f t="shared" si="6"/>
        <v/>
      </c>
      <c r="T46" s="854" t="str">
        <f t="shared" si="7"/>
        <v/>
      </c>
      <c r="U46" s="854" t="str">
        <f t="shared" si="8"/>
        <v/>
      </c>
      <c r="V46" s="854" t="str">
        <f>IF(T46&lt;&gt;"",MAX($V$7:V45)+1,"")</f>
        <v/>
      </c>
      <c r="W46" s="854" t="str">
        <f>IF(U46&lt;&gt;"",MAX($W$7:W45)+1,"")</f>
        <v/>
      </c>
      <c r="Y46" s="854" t="str">
        <f t="shared" si="9"/>
        <v/>
      </c>
      <c r="Z46" s="854" t="str">
        <f t="shared" si="4"/>
        <v/>
      </c>
    </row>
    <row r="47" spans="2:26" x14ac:dyDescent="0.25">
      <c r="B47" s="857" t="str">
        <f t="shared" ca="1" si="10"/>
        <v/>
      </c>
      <c r="C47" s="857" t="str">
        <f>EMIRO_parametri!A90</f>
        <v>QCC</v>
      </c>
      <c r="D47" s="857">
        <f>EMIRO_parametri!B90</f>
        <v>3501</v>
      </c>
      <c r="E47" s="857">
        <f>EMIRO_parametri!C90</f>
        <v>4000</v>
      </c>
      <c r="F47" s="869">
        <f>EMIRO_parametri!D90</f>
        <v>0.12</v>
      </c>
      <c r="O47" s="854">
        <f t="shared" si="5"/>
        <v>39</v>
      </c>
      <c r="P47" s="854" t="str">
        <f>IFERROR(VLOOKUP(O47&amp;"-"&amp;$P$3,EMIRO_Valori_di_Mercato!$A:$P,16,FALSE),"")</f>
        <v/>
      </c>
      <c r="Q47" s="854" t="str">
        <f>IF(P47&lt;&gt;"",VLOOKUP(P47,EMIRO_parametri!$C$98:$D$114,2,FALSE),"")</f>
        <v/>
      </c>
      <c r="R47" s="854" t="str">
        <f>IF(P47&lt;&gt;"",COUNTIF($P$8:P47,P47),"")</f>
        <v/>
      </c>
      <c r="S47" s="854" t="str">
        <f t="shared" si="6"/>
        <v/>
      </c>
      <c r="T47" s="854" t="str">
        <f t="shared" si="7"/>
        <v/>
      </c>
      <c r="U47" s="854" t="str">
        <f t="shared" si="8"/>
        <v/>
      </c>
      <c r="V47" s="854" t="str">
        <f>IF(T47&lt;&gt;"",MAX($V$7:V46)+1,"")</f>
        <v/>
      </c>
      <c r="W47" s="854" t="str">
        <f>IF(U47&lt;&gt;"",MAX($W$7:W46)+1,"")</f>
        <v/>
      </c>
      <c r="Y47" s="854" t="str">
        <f t="shared" si="9"/>
        <v/>
      </c>
      <c r="Z47" s="854" t="str">
        <f t="shared" si="4"/>
        <v/>
      </c>
    </row>
    <row r="48" spans="2:26" x14ac:dyDescent="0.25">
      <c r="B48" s="857" t="str">
        <f t="shared" ca="1" si="10"/>
        <v/>
      </c>
      <c r="C48" s="857" t="str">
        <f>EMIRO_parametri!A91</f>
        <v>QCC</v>
      </c>
      <c r="D48" s="857">
        <f>EMIRO_parametri!B91</f>
        <v>4001</v>
      </c>
      <c r="E48" s="857">
        <f>EMIRO_parametri!C91</f>
        <v>4500</v>
      </c>
      <c r="F48" s="869">
        <f>EMIRO_parametri!D91</f>
        <v>0.13</v>
      </c>
      <c r="O48" s="854">
        <f t="shared" si="5"/>
        <v>40</v>
      </c>
      <c r="P48" s="854" t="str">
        <f>IFERROR(VLOOKUP(O48&amp;"-"&amp;$P$3,EMIRO_Valori_di_Mercato!$A:$P,16,FALSE),"")</f>
        <v/>
      </c>
      <c r="Q48" s="854" t="str">
        <f>IF(P48&lt;&gt;"",VLOOKUP(P48,EMIRO_parametri!$C$98:$D$114,2,FALSE),"")</f>
        <v/>
      </c>
      <c r="R48" s="854" t="str">
        <f>IF(P48&lt;&gt;"",COUNTIF($P$8:P48,P48),"")</f>
        <v/>
      </c>
      <c r="S48" s="854" t="str">
        <f t="shared" si="6"/>
        <v/>
      </c>
      <c r="T48" s="854" t="str">
        <f t="shared" si="7"/>
        <v/>
      </c>
      <c r="U48" s="854" t="str">
        <f t="shared" si="8"/>
        <v/>
      </c>
      <c r="V48" s="854" t="str">
        <f>IF(T48&lt;&gt;"",MAX($V$7:V47)+1,"")</f>
        <v/>
      </c>
      <c r="W48" s="854" t="str">
        <f>IF(U48&lt;&gt;"",MAX($W$7:W47)+1,"")</f>
        <v/>
      </c>
      <c r="Y48" s="854" t="str">
        <f t="shared" si="9"/>
        <v/>
      </c>
      <c r="Z48" s="854" t="str">
        <f t="shared" si="4"/>
        <v/>
      </c>
    </row>
    <row r="49" spans="2:26" x14ac:dyDescent="0.25">
      <c r="B49" s="857" t="str">
        <f t="shared" ca="1" si="10"/>
        <v/>
      </c>
      <c r="C49" s="857" t="str">
        <f>EMIRO_parametri!A92</f>
        <v>QCC</v>
      </c>
      <c r="D49" s="857">
        <f>EMIRO_parametri!B92</f>
        <v>4500</v>
      </c>
      <c r="E49" s="857">
        <f>EMIRO_parametri!C92</f>
        <v>99999999999</v>
      </c>
      <c r="F49" s="869">
        <f>EMIRO_parametri!D92</f>
        <v>0.14000000000000001</v>
      </c>
      <c r="O49" s="854">
        <f t="shared" si="5"/>
        <v>41</v>
      </c>
      <c r="P49" s="854" t="str">
        <f>IFERROR(VLOOKUP(O49&amp;"-"&amp;$P$3,EMIRO_Valori_di_Mercato!$A:$P,16,FALSE),"")</f>
        <v/>
      </c>
      <c r="Q49" s="854" t="str">
        <f>IF(P49&lt;&gt;"",VLOOKUP(P49,EMIRO_parametri!$C$98:$D$114,2,FALSE),"")</f>
        <v/>
      </c>
      <c r="R49" s="854" t="str">
        <f>IF(P49&lt;&gt;"",COUNTIF($P$8:P49,P49),"")</f>
        <v/>
      </c>
      <c r="S49" s="854" t="str">
        <f t="shared" si="6"/>
        <v/>
      </c>
      <c r="T49" s="854" t="str">
        <f t="shared" si="7"/>
        <v/>
      </c>
      <c r="U49" s="854" t="str">
        <f t="shared" si="8"/>
        <v/>
      </c>
      <c r="V49" s="854" t="str">
        <f>IF(T49&lt;&gt;"",MAX($V$7:V48)+1,"")</f>
        <v/>
      </c>
      <c r="W49" s="854" t="str">
        <f>IF(U49&lt;&gt;"",MAX($W$7:W48)+1,"")</f>
        <v/>
      </c>
      <c r="Y49" s="854" t="str">
        <f t="shared" si="9"/>
        <v/>
      </c>
      <c r="Z49" s="854" t="str">
        <f t="shared" si="4"/>
        <v/>
      </c>
    </row>
    <row r="50" spans="2:26" x14ac:dyDescent="0.25">
      <c r="B50" s="857"/>
      <c r="C50" s="857"/>
      <c r="D50" s="857"/>
      <c r="E50" s="857"/>
      <c r="F50" s="869"/>
      <c r="O50" s="854">
        <f t="shared" si="5"/>
        <v>42</v>
      </c>
      <c r="P50" s="854" t="str">
        <f>IFERROR(VLOOKUP(O50&amp;"-"&amp;$P$3,EMIRO_Valori_di_Mercato!$A:$P,16,FALSE),"")</f>
        <v/>
      </c>
      <c r="Q50" s="854" t="str">
        <f>IF(P50&lt;&gt;"",VLOOKUP(P50,EMIRO_parametri!$C$98:$D$114,2,FALSE),"")</f>
        <v/>
      </c>
      <c r="R50" s="854" t="str">
        <f>IF(P50&lt;&gt;"",COUNTIF($P$8:P50,P50),"")</f>
        <v/>
      </c>
      <c r="S50" s="854" t="str">
        <f t="shared" si="6"/>
        <v/>
      </c>
      <c r="T50" s="854" t="str">
        <f t="shared" si="7"/>
        <v/>
      </c>
      <c r="U50" s="854" t="str">
        <f t="shared" si="8"/>
        <v/>
      </c>
      <c r="V50" s="854" t="str">
        <f>IF(T50&lt;&gt;"",MAX($V$7:V49)+1,"")</f>
        <v/>
      </c>
      <c r="W50" s="854" t="str">
        <f>IF(U50&lt;&gt;"",MAX($W$7:W49)+1,"")</f>
        <v/>
      </c>
      <c r="Y50" s="854" t="str">
        <f t="shared" si="9"/>
        <v/>
      </c>
      <c r="Z50" s="854" t="str">
        <f t="shared" si="4"/>
        <v/>
      </c>
    </row>
    <row r="51" spans="2:26" x14ac:dyDescent="0.25">
      <c r="B51" s="857" t="str">
        <f>IF($C$11="si","X","")</f>
        <v/>
      </c>
      <c r="C51" s="857" t="str">
        <f>EMIRO_parametri!A94</f>
        <v>LUSSO</v>
      </c>
      <c r="D51" s="857">
        <f>EMIRO_parametri!B94</f>
        <v>0</v>
      </c>
      <c r="E51" s="857">
        <f>EMIRO_parametri!C94</f>
        <v>0</v>
      </c>
      <c r="F51" s="869">
        <f>EMIRO_parametri!D94</f>
        <v>0.2</v>
      </c>
      <c r="O51" s="854">
        <f t="shared" si="5"/>
        <v>43</v>
      </c>
      <c r="P51" s="854" t="str">
        <f>IFERROR(VLOOKUP(O51&amp;"-"&amp;$P$3,EMIRO_Valori_di_Mercato!$A:$P,16,FALSE),"")</f>
        <v/>
      </c>
      <c r="Q51" s="854" t="str">
        <f>IF(P51&lt;&gt;"",VLOOKUP(P51,EMIRO_parametri!$C$98:$D$114,2,FALSE),"")</f>
        <v/>
      </c>
      <c r="R51" s="854" t="str">
        <f>IF(P51&lt;&gt;"",COUNTIF($P$8:P51,P51),"")</f>
        <v/>
      </c>
      <c r="S51" s="854" t="str">
        <f t="shared" si="6"/>
        <v/>
      </c>
      <c r="T51" s="854" t="str">
        <f t="shared" si="7"/>
        <v/>
      </c>
      <c r="U51" s="854" t="str">
        <f t="shared" si="8"/>
        <v/>
      </c>
      <c r="V51" s="854" t="str">
        <f>IF(T51&lt;&gt;"",MAX($V$7:V50)+1,"")</f>
        <v/>
      </c>
      <c r="W51" s="854" t="str">
        <f>IF(U51&lt;&gt;"",MAX($W$7:W50)+1,"")</f>
        <v/>
      </c>
      <c r="Y51" s="854" t="str">
        <f t="shared" si="9"/>
        <v/>
      </c>
      <c r="Z51" s="854" t="str">
        <f t="shared" si="4"/>
        <v/>
      </c>
    </row>
    <row r="52" spans="2:26" x14ac:dyDescent="0.25">
      <c r="O52" s="854">
        <f t="shared" si="5"/>
        <v>44</v>
      </c>
      <c r="P52" s="854" t="str">
        <f>IFERROR(VLOOKUP(O52&amp;"-"&amp;$P$3,EMIRO_Valori_di_Mercato!$A:$P,16,FALSE),"")</f>
        <v/>
      </c>
      <c r="Q52" s="854" t="str">
        <f>IF(P52&lt;&gt;"",VLOOKUP(P52,EMIRO_parametri!$C$98:$D$114,2,FALSE),"")</f>
        <v/>
      </c>
      <c r="R52" s="854" t="str">
        <f>IF(P52&lt;&gt;"",COUNTIF($P$8:P52,P52),"")</f>
        <v/>
      </c>
      <c r="S52" s="854" t="str">
        <f t="shared" si="6"/>
        <v/>
      </c>
      <c r="T52" s="854" t="str">
        <f t="shared" si="7"/>
        <v/>
      </c>
      <c r="U52" s="854" t="str">
        <f t="shared" si="8"/>
        <v/>
      </c>
      <c r="V52" s="854" t="str">
        <f>IF(T52&lt;&gt;"",MAX($V$7:V51)+1,"")</f>
        <v/>
      </c>
      <c r="W52" s="854" t="str">
        <f>IF(U52&lt;&gt;"",MAX($W$7:W51)+1,"")</f>
        <v/>
      </c>
      <c r="Y52" s="854" t="str">
        <f t="shared" si="9"/>
        <v/>
      </c>
      <c r="Z52" s="854" t="str">
        <f t="shared" si="4"/>
        <v/>
      </c>
    </row>
    <row r="53" spans="2:26" x14ac:dyDescent="0.25">
      <c r="O53" s="854">
        <f t="shared" si="5"/>
        <v>45</v>
      </c>
      <c r="P53" s="854" t="str">
        <f>IFERROR(VLOOKUP(O53&amp;"-"&amp;$P$3,EMIRO_Valori_di_Mercato!$A:$P,16,FALSE),"")</f>
        <v/>
      </c>
      <c r="Q53" s="854" t="str">
        <f>IF(P53&lt;&gt;"",VLOOKUP(P53,EMIRO_parametri!$C$98:$D$114,2,FALSE),"")</f>
        <v/>
      </c>
      <c r="R53" s="854" t="str">
        <f>IF(P53&lt;&gt;"",COUNTIF($P$8:P53,P53),"")</f>
        <v/>
      </c>
      <c r="S53" s="854" t="str">
        <f t="shared" si="6"/>
        <v/>
      </c>
      <c r="T53" s="854" t="str">
        <f t="shared" si="7"/>
        <v/>
      </c>
      <c r="U53" s="854" t="str">
        <f t="shared" si="8"/>
        <v/>
      </c>
      <c r="V53" s="854" t="str">
        <f>IF(T53&lt;&gt;"",MAX($V$7:V52)+1,"")</f>
        <v/>
      </c>
      <c r="W53" s="854" t="str">
        <f>IF(U53&lt;&gt;"",MAX($W$7:W52)+1,"")</f>
        <v/>
      </c>
      <c r="Y53" s="854" t="str">
        <f t="shared" si="9"/>
        <v/>
      </c>
      <c r="Z53" s="854" t="str">
        <f t="shared" si="4"/>
        <v/>
      </c>
    </row>
    <row r="54" spans="2:26" x14ac:dyDescent="0.25">
      <c r="O54" s="854">
        <f t="shared" si="5"/>
        <v>46</v>
      </c>
      <c r="P54" s="854" t="str">
        <f>IFERROR(VLOOKUP(O54&amp;"-"&amp;$P$3,EMIRO_Valori_di_Mercato!$A:$P,16,FALSE),"")</f>
        <v/>
      </c>
      <c r="Q54" s="854" t="str">
        <f>IF(P54&lt;&gt;"",VLOOKUP(P54,EMIRO_parametri!$C$98:$D$114,2,FALSE),"")</f>
        <v/>
      </c>
      <c r="R54" s="854" t="str">
        <f>IF(P54&lt;&gt;"",COUNTIF($P$8:P54,P54),"")</f>
        <v/>
      </c>
      <c r="S54" s="854" t="str">
        <f t="shared" si="6"/>
        <v/>
      </c>
      <c r="T54" s="854" t="str">
        <f t="shared" si="7"/>
        <v/>
      </c>
      <c r="U54" s="854" t="str">
        <f t="shared" si="8"/>
        <v/>
      </c>
      <c r="V54" s="854" t="str">
        <f>IF(T54&lt;&gt;"",MAX($V$7:V53)+1,"")</f>
        <v/>
      </c>
      <c r="W54" s="854" t="str">
        <f>IF(U54&lt;&gt;"",MAX($W$7:W53)+1,"")</f>
        <v/>
      </c>
      <c r="Y54" s="854" t="str">
        <f t="shared" si="9"/>
        <v/>
      </c>
      <c r="Z54" s="854" t="str">
        <f t="shared" si="4"/>
        <v/>
      </c>
    </row>
    <row r="55" spans="2:26" x14ac:dyDescent="0.25">
      <c r="O55" s="854">
        <f t="shared" si="5"/>
        <v>47</v>
      </c>
      <c r="P55" s="854" t="str">
        <f>IFERROR(VLOOKUP(O55&amp;"-"&amp;$P$3,EMIRO_Valori_di_Mercato!$A:$P,16,FALSE),"")</f>
        <v/>
      </c>
      <c r="Q55" s="854" t="str">
        <f>IF(P55&lt;&gt;"",VLOOKUP(P55,EMIRO_parametri!$C$98:$D$114,2,FALSE),"")</f>
        <v/>
      </c>
      <c r="R55" s="854" t="str">
        <f>IF(P55&lt;&gt;"",COUNTIF($P$8:P55,P55),"")</f>
        <v/>
      </c>
      <c r="S55" s="854" t="str">
        <f t="shared" si="6"/>
        <v/>
      </c>
      <c r="T55" s="854" t="str">
        <f t="shared" si="7"/>
        <v/>
      </c>
      <c r="U55" s="854" t="str">
        <f t="shared" si="8"/>
        <v/>
      </c>
      <c r="V55" s="854" t="str">
        <f>IF(T55&lt;&gt;"",MAX($V$7:V54)+1,"")</f>
        <v/>
      </c>
      <c r="W55" s="854" t="str">
        <f>IF(U55&lt;&gt;"",MAX($W$7:W54)+1,"")</f>
        <v/>
      </c>
      <c r="Y55" s="854" t="str">
        <f t="shared" si="9"/>
        <v/>
      </c>
      <c r="Z55" s="854" t="str">
        <f t="shared" si="4"/>
        <v/>
      </c>
    </row>
    <row r="56" spans="2:26" x14ac:dyDescent="0.25">
      <c r="O56" s="854">
        <f t="shared" si="5"/>
        <v>48</v>
      </c>
      <c r="P56" s="854" t="str">
        <f>IFERROR(VLOOKUP(O56&amp;"-"&amp;$P$3,EMIRO_Valori_di_Mercato!$A:$P,16,FALSE),"")</f>
        <v/>
      </c>
      <c r="Q56" s="854" t="str">
        <f>IF(P56&lt;&gt;"",VLOOKUP(P56,EMIRO_parametri!$C$98:$D$114,2,FALSE),"")</f>
        <v/>
      </c>
      <c r="R56" s="854" t="str">
        <f>IF(P56&lt;&gt;"",COUNTIF($P$8:P56,P56),"")</f>
        <v/>
      </c>
      <c r="S56" s="854" t="str">
        <f t="shared" si="6"/>
        <v/>
      </c>
      <c r="T56" s="854" t="str">
        <f t="shared" si="7"/>
        <v/>
      </c>
      <c r="U56" s="854" t="str">
        <f t="shared" si="8"/>
        <v/>
      </c>
      <c r="V56" s="854" t="str">
        <f>IF(T56&lt;&gt;"",MAX($V$7:V55)+1,"")</f>
        <v/>
      </c>
      <c r="W56" s="854" t="str">
        <f>IF(U56&lt;&gt;"",MAX($W$7:W55)+1,"")</f>
        <v/>
      </c>
      <c r="Y56" s="854" t="str">
        <f t="shared" si="9"/>
        <v/>
      </c>
      <c r="Z56" s="854" t="str">
        <f t="shared" si="4"/>
        <v/>
      </c>
    </row>
    <row r="57" spans="2:26" x14ac:dyDescent="0.25">
      <c r="O57" s="854">
        <f t="shared" si="5"/>
        <v>49</v>
      </c>
      <c r="P57" s="854" t="str">
        <f>IFERROR(VLOOKUP(O57&amp;"-"&amp;$P$3,EMIRO_Valori_di_Mercato!$A:$P,16,FALSE),"")</f>
        <v/>
      </c>
      <c r="Q57" s="854" t="str">
        <f>IF(P57&lt;&gt;"",VLOOKUP(P57,EMIRO_parametri!$C$98:$D$114,2,FALSE),"")</f>
        <v/>
      </c>
      <c r="R57" s="854" t="str">
        <f>IF(P57&lt;&gt;"",COUNTIF($P$8:P57,P57),"")</f>
        <v/>
      </c>
      <c r="S57" s="854" t="str">
        <f t="shared" si="6"/>
        <v/>
      </c>
      <c r="T57" s="854" t="str">
        <f t="shared" si="7"/>
        <v/>
      </c>
      <c r="U57" s="854" t="str">
        <f t="shared" si="8"/>
        <v/>
      </c>
      <c r="V57" s="854" t="str">
        <f>IF(T57&lt;&gt;"",MAX($V$7:V56)+1,"")</f>
        <v/>
      </c>
      <c r="W57" s="854" t="str">
        <f>IF(U57&lt;&gt;"",MAX($W$7:W56)+1,"")</f>
        <v/>
      </c>
      <c r="Y57" s="854" t="str">
        <f t="shared" si="9"/>
        <v/>
      </c>
      <c r="Z57" s="854" t="str">
        <f t="shared" si="4"/>
        <v/>
      </c>
    </row>
    <row r="58" spans="2:26" x14ac:dyDescent="0.25">
      <c r="O58" s="854">
        <f t="shared" si="5"/>
        <v>50</v>
      </c>
      <c r="P58" s="854" t="str">
        <f>IFERROR(VLOOKUP(O58&amp;"-"&amp;$P$3,EMIRO_Valori_di_Mercato!$A:$P,16,FALSE),"")</f>
        <v/>
      </c>
      <c r="Q58" s="854" t="str">
        <f>IF(P58&lt;&gt;"",VLOOKUP(P58,EMIRO_parametri!$C$98:$D$114,2,FALSE),"")</f>
        <v/>
      </c>
      <c r="R58" s="854" t="str">
        <f>IF(P58&lt;&gt;"",COUNTIF($P$8:P58,P58),"")</f>
        <v/>
      </c>
      <c r="S58" s="854" t="str">
        <f t="shared" si="6"/>
        <v/>
      </c>
      <c r="T58" s="854" t="str">
        <f t="shared" si="7"/>
        <v/>
      </c>
      <c r="U58" s="854" t="str">
        <f t="shared" si="8"/>
        <v/>
      </c>
      <c r="V58" s="854" t="str">
        <f>IF(T58&lt;&gt;"",MAX($V$7:V57)+1,"")</f>
        <v/>
      </c>
      <c r="W58" s="854" t="str">
        <f>IF(U58&lt;&gt;"",MAX($W$7:W57)+1,"")</f>
        <v/>
      </c>
      <c r="Y58" s="854" t="str">
        <f t="shared" si="9"/>
        <v/>
      </c>
      <c r="Z58" s="854" t="str">
        <f t="shared" si="4"/>
        <v/>
      </c>
    </row>
    <row r="63" spans="2:26" x14ac:dyDescent="0.25">
      <c r="B63" s="952" t="s">
        <v>16735</v>
      </c>
      <c r="E63" s="856"/>
    </row>
    <row r="64" spans="2:26" x14ac:dyDescent="0.25">
      <c r="C64" s="871"/>
    </row>
    <row r="65" spans="2:12" x14ac:dyDescent="0.25">
      <c r="B65" s="972" t="str">
        <f>'EMIRO_CC altri'!E14</f>
        <v>B1</v>
      </c>
      <c r="C65" s="972" t="str">
        <f>'EMIRO_CC altri'!F14</f>
        <v>Residenziale</v>
      </c>
      <c r="D65" s="972" t="str">
        <f>'EMIRO_CC altri'!G14</f>
        <v>Abitazioni civili</v>
      </c>
      <c r="E65" s="972" t="str">
        <f>'EMIRO_CC altri'!H14</f>
        <v>Abitazioni civili</v>
      </c>
      <c r="F65" s="972">
        <f>'EMIRO_CC altri'!I14</f>
        <v>0</v>
      </c>
      <c r="G65" s="972">
        <f>'EMIRO_CC altri'!J14</f>
        <v>0</v>
      </c>
      <c r="H65" s="972">
        <f>'EMIRO_CC altri'!K14</f>
        <v>0</v>
      </c>
      <c r="I65" s="972">
        <f>'EMIRO_CC altri'!L14</f>
        <v>0</v>
      </c>
      <c r="J65" s="972">
        <f>'EMIRO_CC altri'!M14</f>
        <v>0</v>
      </c>
      <c r="L65" s="973" t="s">
        <v>16736</v>
      </c>
    </row>
    <row r="66" spans="2:12" x14ac:dyDescent="0.25">
      <c r="B66" s="857" t="s">
        <v>219</v>
      </c>
      <c r="C66" s="857" t="s">
        <v>16474</v>
      </c>
      <c r="D66" s="857" t="s">
        <v>16473</v>
      </c>
      <c r="E66" s="857" t="s">
        <v>227</v>
      </c>
      <c r="F66" s="857" t="s">
        <v>16472</v>
      </c>
      <c r="G66" s="857" t="s">
        <v>16471</v>
      </c>
      <c r="H66" s="857" t="s">
        <v>16470</v>
      </c>
      <c r="I66" s="857" t="s">
        <v>16469</v>
      </c>
      <c r="J66" s="871" t="s">
        <v>16468</v>
      </c>
      <c r="L66" s="970">
        <f>MAX(J67:J69)</f>
        <v>1068.75</v>
      </c>
    </row>
    <row r="67" spans="2:12" x14ac:dyDescent="0.25">
      <c r="B67" s="857" t="str">
        <f>B65</f>
        <v>B1</v>
      </c>
      <c r="C67" s="857" t="str">
        <f>E65</f>
        <v>Abitazioni civili</v>
      </c>
      <c r="D67" s="969" t="s">
        <v>16536</v>
      </c>
      <c r="E67" s="871">
        <f>IFERROR(VLOOKUP(CONCATENATE(B65,E65,$D67),EMIRO_Valori_di_Mercato!$B:$X,18,FALSE),0)</f>
        <v>1800</v>
      </c>
      <c r="F67" s="871">
        <f>IFERROR(VLOOKUP(CONCATENATE(B65,E65,$D67),EMIRO_Valori_di_Mercato!$B:$X,19,FALSE),0)</f>
        <v>2700</v>
      </c>
      <c r="G67" s="871">
        <f>AVERAGE(E67:F67)</f>
        <v>2250</v>
      </c>
      <c r="H67" s="871">
        <f>IFERROR(VLOOKUP($I$8&amp;$I$9,EMIRO_parametri!$A$20:$D$50,4,FALSE),1)</f>
        <v>1</v>
      </c>
      <c r="I67" s="871">
        <v>1</v>
      </c>
      <c r="J67" s="871">
        <f>G67*H67*I67*EMIRO_parametri!$A$72</f>
        <v>1068.75</v>
      </c>
      <c r="L67" s="971">
        <f ca="1">'Determinazione classe'!$N$34</f>
        <v>0</v>
      </c>
    </row>
    <row r="68" spans="2:12" x14ac:dyDescent="0.25">
      <c r="B68" s="857" t="str">
        <f>B65</f>
        <v>B1</v>
      </c>
      <c r="C68" s="857" t="str">
        <f>E65</f>
        <v>Abitazioni civili</v>
      </c>
      <c r="D68" s="857" t="s">
        <v>16531</v>
      </c>
      <c r="E68" s="871">
        <f>IFERROR(VLOOKUP(CONCATENATE(B65,E65,$D68),EMIRO_Valori_di_Mercato!$B:$X,18,FALSE),0)</f>
        <v>1150</v>
      </c>
      <c r="F68" s="871">
        <f>IFERROR(VLOOKUP(CONCATENATE(B65,$E$65,$D68),EMIRO_Valori_di_Mercato!$B:$X,19,FALSE),0)</f>
        <v>1650</v>
      </c>
      <c r="G68" s="871">
        <f>AVERAGE(E68:F68)</f>
        <v>1400</v>
      </c>
      <c r="H68" s="871">
        <f>IFERROR(VLOOKUP($I$8&amp;$I$9,EMIRO_parametri!$A$20:$D$50,4,FALSE),1)</f>
        <v>1</v>
      </c>
      <c r="I68" s="871">
        <f>EMIRO_parametri!$C$5</f>
        <v>1.3</v>
      </c>
      <c r="J68" s="871">
        <f>G68*H68*I68*EMIRO_parametri!$A$72</f>
        <v>864.5</v>
      </c>
      <c r="L68" s="970">
        <f ca="1">L66+(L66*L67)</f>
        <v>1068.75</v>
      </c>
    </row>
    <row r="69" spans="2:12" x14ac:dyDescent="0.25">
      <c r="B69" s="857" t="str">
        <f>B65</f>
        <v>B1</v>
      </c>
      <c r="C69" s="857" t="str">
        <f>E65</f>
        <v>Abitazioni civili</v>
      </c>
      <c r="D69" s="857" t="s">
        <v>16545</v>
      </c>
      <c r="E69" s="871">
        <f>IFERROR(VLOOKUP(CONCATENATE(B65,E65,$D69),EMIRO_Valori_di_Mercato!$B:$X,18,FALSE),0)</f>
        <v>750</v>
      </c>
      <c r="F69" s="871">
        <f>IFERROR(VLOOKUP(CONCATENATE(B65,$E$65,$D69),EMIRO_Valori_di_Mercato!$B:$X,19,FALSE),0)</f>
        <v>1100</v>
      </c>
      <c r="G69" s="871">
        <f>AVERAGE(E69:F69)</f>
        <v>925</v>
      </c>
      <c r="H69" s="871">
        <f>IFERROR(VLOOKUP($I$8&amp;$I$9,EMIRO_parametri!$A$20:$D$50,4,FALSE),1)</f>
        <v>1</v>
      </c>
      <c r="I69" s="871">
        <f>EMIRO_parametri!$C$6</f>
        <v>1.9</v>
      </c>
      <c r="J69" s="871">
        <f>G69*H69*I69*EMIRO_parametri!$A$72</f>
        <v>834.8125</v>
      </c>
    </row>
    <row r="71" spans="2:12" x14ac:dyDescent="0.25">
      <c r="B71" s="974" t="str">
        <f>'EMIRO_CC altri'!E18</f>
        <v>B1</v>
      </c>
      <c r="C71" s="974">
        <f>'EMIRO_CC altri'!F18</f>
        <v>0</v>
      </c>
      <c r="D71" s="974">
        <f>'EMIRO_CC altri'!G18</f>
        <v>0</v>
      </c>
      <c r="E71" s="974" t="str">
        <f>'EMIRO_CC altri'!H18</f>
        <v>Abitazioni civili</v>
      </c>
      <c r="F71" s="974">
        <f>'EMIRO_CC altri'!I18</f>
        <v>0</v>
      </c>
      <c r="G71" s="974">
        <f>'EMIRO_CC altri'!J18</f>
        <v>0</v>
      </c>
      <c r="H71" s="974">
        <f>'EMIRO_CC altri'!K18</f>
        <v>0</v>
      </c>
      <c r="I71" s="974">
        <f>'EMIRO_CC altri'!L18</f>
        <v>0</v>
      </c>
      <c r="J71" s="974">
        <f>'EMIRO_CC altri'!M18</f>
        <v>0</v>
      </c>
      <c r="L71" s="973" t="s">
        <v>16737</v>
      </c>
    </row>
    <row r="72" spans="2:12" x14ac:dyDescent="0.25">
      <c r="B72" s="857" t="s">
        <v>219</v>
      </c>
      <c r="C72" s="857" t="s">
        <v>16474</v>
      </c>
      <c r="D72" s="857" t="s">
        <v>16473</v>
      </c>
      <c r="E72" s="857" t="s">
        <v>227</v>
      </c>
      <c r="F72" s="857" t="s">
        <v>16472</v>
      </c>
      <c r="G72" s="857" t="s">
        <v>16471</v>
      </c>
      <c r="H72" s="857" t="s">
        <v>16470</v>
      </c>
      <c r="I72" s="857" t="s">
        <v>16469</v>
      </c>
      <c r="J72" s="871" t="s">
        <v>16468</v>
      </c>
      <c r="L72" s="970">
        <f>MAX(J73:J75)</f>
        <v>1068.75</v>
      </c>
    </row>
    <row r="73" spans="2:12" x14ac:dyDescent="0.25">
      <c r="B73" s="857" t="str">
        <f>B71</f>
        <v>B1</v>
      </c>
      <c r="C73" s="857" t="str">
        <f>E71</f>
        <v>Abitazioni civili</v>
      </c>
      <c r="D73" s="969" t="s">
        <v>16536</v>
      </c>
      <c r="E73" s="871">
        <f>IFERROR(VLOOKUP(CONCATENATE(B71,E71,$D73),EMIRO_Valori_di_Mercato!$B:$X,18,FALSE),0)</f>
        <v>1800</v>
      </c>
      <c r="F73" s="871">
        <f>IFERROR(VLOOKUP(CONCATENATE(B71,E71,$D73),EMIRO_Valori_di_Mercato!$B:$X,19,FALSE),0)</f>
        <v>2700</v>
      </c>
      <c r="G73" s="871">
        <f>AVERAGE(E73:F73)</f>
        <v>2250</v>
      </c>
      <c r="H73" s="871">
        <f>IFERROR(VLOOKUP($I$8&amp;$I$9,EMIRO_parametri!$A$20:$D$50,4,FALSE),1)</f>
        <v>1</v>
      </c>
      <c r="I73" s="871">
        <v>1</v>
      </c>
      <c r="J73" s="871">
        <f>G73*H73*I73*EMIRO_parametri!$A$72</f>
        <v>1068.75</v>
      </c>
      <c r="L73" s="971">
        <f ca="1">'Determinazione classe'!$N$34</f>
        <v>0</v>
      </c>
    </row>
    <row r="74" spans="2:12" x14ac:dyDescent="0.25">
      <c r="B74" s="857" t="str">
        <f>B71</f>
        <v>B1</v>
      </c>
      <c r="C74" s="857" t="str">
        <f>E71</f>
        <v>Abitazioni civili</v>
      </c>
      <c r="D74" s="857" t="s">
        <v>16531</v>
      </c>
      <c r="E74" s="871">
        <f>IFERROR(VLOOKUP(CONCATENATE(B71,E71,$D74),EMIRO_Valori_di_Mercato!$B:$X,18,FALSE),0)</f>
        <v>1150</v>
      </c>
      <c r="F74" s="871">
        <f>IFERROR(VLOOKUP(CONCATENATE(B71,$E$65,$D74),EMIRO_Valori_di_Mercato!$B:$X,19,FALSE),0)</f>
        <v>1650</v>
      </c>
      <c r="G74" s="871">
        <f>AVERAGE(E74:F74)</f>
        <v>1400</v>
      </c>
      <c r="H74" s="871">
        <f>IFERROR(VLOOKUP($I$8&amp;$I$9,EMIRO_parametri!$A$20:$D$50,4,FALSE),1)</f>
        <v>1</v>
      </c>
      <c r="I74" s="871">
        <f>EMIRO_parametri!$C$5</f>
        <v>1.3</v>
      </c>
      <c r="J74" s="871">
        <f>G74*H74*I74*EMIRO_parametri!$A$72</f>
        <v>864.5</v>
      </c>
      <c r="L74" s="970">
        <f ca="1">L72+(L72*L73)</f>
        <v>1068.75</v>
      </c>
    </row>
    <row r="75" spans="2:12" x14ac:dyDescent="0.25">
      <c r="B75" s="857" t="str">
        <f>B71</f>
        <v>B1</v>
      </c>
      <c r="C75" s="857" t="str">
        <f>E71</f>
        <v>Abitazioni civili</v>
      </c>
      <c r="D75" s="857" t="s">
        <v>16545</v>
      </c>
      <c r="E75" s="871">
        <f>IFERROR(VLOOKUP(CONCATENATE(B71,E71,$D75),EMIRO_Valori_di_Mercato!$B:$X,18,FALSE),0)</f>
        <v>750</v>
      </c>
      <c r="F75" s="871">
        <f>IFERROR(VLOOKUP(CONCATENATE(B71,$E$65,$D75),EMIRO_Valori_di_Mercato!$B:$X,19,FALSE),0)</f>
        <v>1100</v>
      </c>
      <c r="G75" s="871">
        <f>AVERAGE(E75:F75)</f>
        <v>925</v>
      </c>
      <c r="H75" s="871">
        <f>IFERROR(VLOOKUP($I$8&amp;$I$9,EMIRO_parametri!$A$20:$D$50,4,FALSE),1)</f>
        <v>1</v>
      </c>
      <c r="I75" s="871">
        <f>EMIRO_parametri!$C$6</f>
        <v>1.9</v>
      </c>
      <c r="J75" s="871">
        <f>G75*H75*I75*EMIRO_parametri!$A$72</f>
        <v>834.8125</v>
      </c>
    </row>
    <row r="77" spans="2:12" x14ac:dyDescent="0.25">
      <c r="B77" s="974" t="str">
        <f>'EMIRO_CC altri'!E22</f>
        <v>B1</v>
      </c>
      <c r="C77" s="974">
        <f>'EMIRO_CC altri'!F22</f>
        <v>0</v>
      </c>
      <c r="D77" s="974">
        <f>'EMIRO_CC altri'!G22</f>
        <v>0</v>
      </c>
      <c r="E77" s="974" t="str">
        <f>'EMIRO_CC altri'!H22</f>
        <v>Abitazioni civili</v>
      </c>
      <c r="F77" s="974">
        <f>'EMIRO_CC altri'!I22</f>
        <v>0</v>
      </c>
      <c r="G77" s="974">
        <f>'EMIRO_CC altri'!J22</f>
        <v>0</v>
      </c>
      <c r="H77" s="974">
        <f>'EMIRO_CC altri'!K22</f>
        <v>0</v>
      </c>
      <c r="I77" s="974">
        <f>'EMIRO_CC altri'!L22</f>
        <v>0</v>
      </c>
      <c r="J77" s="974">
        <f>'EMIRO_CC altri'!M22</f>
        <v>0</v>
      </c>
      <c r="L77" s="973" t="s">
        <v>16738</v>
      </c>
    </row>
    <row r="78" spans="2:12" x14ac:dyDescent="0.25">
      <c r="B78" s="857" t="s">
        <v>219</v>
      </c>
      <c r="C78" s="857" t="s">
        <v>16474</v>
      </c>
      <c r="D78" s="857" t="s">
        <v>16473</v>
      </c>
      <c r="E78" s="857" t="s">
        <v>227</v>
      </c>
      <c r="F78" s="857" t="s">
        <v>16472</v>
      </c>
      <c r="G78" s="857" t="s">
        <v>16471</v>
      </c>
      <c r="H78" s="857" t="s">
        <v>16470</v>
      </c>
      <c r="I78" s="857" t="s">
        <v>16469</v>
      </c>
      <c r="J78" s="871" t="s">
        <v>16468</v>
      </c>
      <c r="L78" s="970">
        <f>MAX(J79:J81)</f>
        <v>1068.75</v>
      </c>
    </row>
    <row r="79" spans="2:12" x14ac:dyDescent="0.25">
      <c r="B79" s="857" t="str">
        <f>B77</f>
        <v>B1</v>
      </c>
      <c r="C79" s="857" t="str">
        <f>E77</f>
        <v>Abitazioni civili</v>
      </c>
      <c r="D79" s="969" t="s">
        <v>16536</v>
      </c>
      <c r="E79" s="871">
        <f>IFERROR(VLOOKUP(CONCATENATE(B77,E77,$D79),EMIRO_Valori_di_Mercato!$B:$X,18,FALSE),0)</f>
        <v>1800</v>
      </c>
      <c r="F79" s="871">
        <f>IFERROR(VLOOKUP(CONCATENATE(B77,E77,$D79),EMIRO_Valori_di_Mercato!$B:$X,19,FALSE),0)</f>
        <v>2700</v>
      </c>
      <c r="G79" s="871">
        <f>AVERAGE(E79:F79)</f>
        <v>2250</v>
      </c>
      <c r="H79" s="871">
        <f>IFERROR(VLOOKUP($I$8&amp;$I$9,EMIRO_parametri!$A$20:$D$50,4,FALSE),1)</f>
        <v>1</v>
      </c>
      <c r="I79" s="871">
        <v>1</v>
      </c>
      <c r="J79" s="871">
        <f>G79*H79*I79*EMIRO_parametri!$A$72</f>
        <v>1068.75</v>
      </c>
      <c r="L79" s="971">
        <f ca="1">'Determinazione classe'!$N$34</f>
        <v>0</v>
      </c>
    </row>
    <row r="80" spans="2:12" x14ac:dyDescent="0.25">
      <c r="B80" s="857" t="str">
        <f>B77</f>
        <v>B1</v>
      </c>
      <c r="C80" s="857" t="str">
        <f>E77</f>
        <v>Abitazioni civili</v>
      </c>
      <c r="D80" s="857" t="s">
        <v>16531</v>
      </c>
      <c r="E80" s="871">
        <f>IFERROR(VLOOKUP(CONCATENATE(B77,E77,$D80),EMIRO_Valori_di_Mercato!$B:$X,18,FALSE),0)</f>
        <v>1150</v>
      </c>
      <c r="F80" s="871">
        <f>IFERROR(VLOOKUP(CONCATENATE(B77,$E$65,$D80),EMIRO_Valori_di_Mercato!$B:$X,19,FALSE),0)</f>
        <v>1650</v>
      </c>
      <c r="G80" s="871">
        <f>AVERAGE(E80:F80)</f>
        <v>1400</v>
      </c>
      <c r="H80" s="871">
        <f>IFERROR(VLOOKUP($I$8&amp;$I$9,EMIRO_parametri!$A$20:$D$50,4,FALSE),1)</f>
        <v>1</v>
      </c>
      <c r="I80" s="871">
        <f>EMIRO_parametri!$C$5</f>
        <v>1.3</v>
      </c>
      <c r="J80" s="871">
        <f>G80*H80*I80*EMIRO_parametri!$A$72</f>
        <v>864.5</v>
      </c>
      <c r="L80" s="970">
        <f ca="1">L78+(L78*L79)</f>
        <v>1068.75</v>
      </c>
    </row>
    <row r="81" spans="2:12" x14ac:dyDescent="0.25">
      <c r="B81" s="857" t="str">
        <f>B77</f>
        <v>B1</v>
      </c>
      <c r="C81" s="857" t="str">
        <f>E77</f>
        <v>Abitazioni civili</v>
      </c>
      <c r="D81" s="857" t="s">
        <v>16545</v>
      </c>
      <c r="E81" s="871">
        <f>IFERROR(VLOOKUP(CONCATENATE(B77,E77,$D81),EMIRO_Valori_di_Mercato!$B:$X,18,FALSE),0)</f>
        <v>750</v>
      </c>
      <c r="F81" s="871">
        <f>IFERROR(VLOOKUP(CONCATENATE(B77,$E$65,$D81),EMIRO_Valori_di_Mercato!$B:$X,19,FALSE),0)</f>
        <v>1100</v>
      </c>
      <c r="G81" s="871">
        <f>AVERAGE(E81:F81)</f>
        <v>925</v>
      </c>
      <c r="H81" s="871">
        <f>IFERROR(VLOOKUP($I$8&amp;$I$9,EMIRO_parametri!$A$20:$D$50,4,FALSE),1)</f>
        <v>1</v>
      </c>
      <c r="I81" s="871">
        <f>EMIRO_parametri!$C$6</f>
        <v>1.9</v>
      </c>
      <c r="J81" s="871">
        <f>G81*H81*I81*EMIRO_parametri!$A$72</f>
        <v>834.8125</v>
      </c>
    </row>
    <row r="83" spans="2:12" x14ac:dyDescent="0.25">
      <c r="B83" s="974" t="str">
        <f>'EMIRO_CC altri'!E26</f>
        <v>B1</v>
      </c>
      <c r="C83" s="974">
        <f>'EMIRO_CC altri'!F26</f>
        <v>0</v>
      </c>
      <c r="D83" s="974">
        <f>'EMIRO_CC altri'!G26</f>
        <v>0</v>
      </c>
      <c r="E83" s="974" t="str">
        <f>'EMIRO_CC altri'!H26</f>
        <v>Abitazioni civili</v>
      </c>
      <c r="F83" s="974">
        <f>'EMIRO_CC altri'!I26</f>
        <v>0</v>
      </c>
      <c r="G83" s="974">
        <f>'EMIRO_CC altri'!J26</f>
        <v>0</v>
      </c>
      <c r="H83" s="974">
        <f>'EMIRO_CC altri'!K26</f>
        <v>0</v>
      </c>
      <c r="I83" s="974">
        <f>'EMIRO_CC altri'!L26</f>
        <v>0</v>
      </c>
      <c r="J83" s="974">
        <f>'EMIRO_CC altri'!M26</f>
        <v>0</v>
      </c>
      <c r="L83" s="973" t="s">
        <v>16739</v>
      </c>
    </row>
    <row r="84" spans="2:12" x14ac:dyDescent="0.25">
      <c r="B84" s="857" t="s">
        <v>219</v>
      </c>
      <c r="C84" s="857" t="s">
        <v>16474</v>
      </c>
      <c r="D84" s="857" t="s">
        <v>16473</v>
      </c>
      <c r="E84" s="857" t="s">
        <v>227</v>
      </c>
      <c r="F84" s="857" t="s">
        <v>16472</v>
      </c>
      <c r="G84" s="857" t="s">
        <v>16471</v>
      </c>
      <c r="H84" s="857" t="s">
        <v>16470</v>
      </c>
      <c r="I84" s="857" t="s">
        <v>16469</v>
      </c>
      <c r="J84" s="871" t="s">
        <v>16468</v>
      </c>
      <c r="L84" s="970">
        <f>MAX(J85:J87)</f>
        <v>1068.75</v>
      </c>
    </row>
    <row r="85" spans="2:12" x14ac:dyDescent="0.25">
      <c r="B85" s="857" t="str">
        <f>B83</f>
        <v>B1</v>
      </c>
      <c r="C85" s="857" t="str">
        <f>E83</f>
        <v>Abitazioni civili</v>
      </c>
      <c r="D85" s="969" t="s">
        <v>16536</v>
      </c>
      <c r="E85" s="871">
        <f>IFERROR(VLOOKUP(CONCATENATE(B83,E83,$D85),EMIRO_Valori_di_Mercato!$B:$X,18,FALSE),0)</f>
        <v>1800</v>
      </c>
      <c r="F85" s="871">
        <f>IFERROR(VLOOKUP(CONCATENATE(B83,E83,$D85),EMIRO_Valori_di_Mercato!$B:$X,19,FALSE),0)</f>
        <v>2700</v>
      </c>
      <c r="G85" s="871">
        <f>AVERAGE(E85:F85)</f>
        <v>2250</v>
      </c>
      <c r="H85" s="871">
        <f>IFERROR(VLOOKUP($I$8&amp;$I$9,EMIRO_parametri!$A$20:$D$50,4,FALSE),1)</f>
        <v>1</v>
      </c>
      <c r="I85" s="871">
        <v>1</v>
      </c>
      <c r="J85" s="871">
        <f>G85*H85*I85*EMIRO_parametri!$A$72</f>
        <v>1068.75</v>
      </c>
      <c r="L85" s="971">
        <f ca="1">'Determinazione classe'!$N$34</f>
        <v>0</v>
      </c>
    </row>
    <row r="86" spans="2:12" x14ac:dyDescent="0.25">
      <c r="B86" s="857" t="str">
        <f>B83</f>
        <v>B1</v>
      </c>
      <c r="C86" s="857" t="str">
        <f>E83</f>
        <v>Abitazioni civili</v>
      </c>
      <c r="D86" s="857" t="s">
        <v>16531</v>
      </c>
      <c r="E86" s="871">
        <f>IFERROR(VLOOKUP(CONCATENATE(B83,E83,$D86),EMIRO_Valori_di_Mercato!$B:$X,18,FALSE),0)</f>
        <v>1150</v>
      </c>
      <c r="F86" s="871">
        <f>IFERROR(VLOOKUP(CONCATENATE(B83,$E$65,$D86),EMIRO_Valori_di_Mercato!$B:$X,19,FALSE),0)</f>
        <v>1650</v>
      </c>
      <c r="G86" s="871">
        <f>AVERAGE(E86:F86)</f>
        <v>1400</v>
      </c>
      <c r="H86" s="871">
        <f>IFERROR(VLOOKUP($I$8&amp;$I$9,EMIRO_parametri!$A$20:$D$50,4,FALSE),1)</f>
        <v>1</v>
      </c>
      <c r="I86" s="871">
        <f>EMIRO_parametri!$C$5</f>
        <v>1.3</v>
      </c>
      <c r="J86" s="871">
        <f>G86*H86*I86*EMIRO_parametri!$A$72</f>
        <v>864.5</v>
      </c>
      <c r="L86" s="970">
        <f ca="1">L84+(L84*L85)</f>
        <v>1068.75</v>
      </c>
    </row>
    <row r="87" spans="2:12" x14ac:dyDescent="0.25">
      <c r="B87" s="857" t="str">
        <f>B83</f>
        <v>B1</v>
      </c>
      <c r="C87" s="857" t="str">
        <f>E83</f>
        <v>Abitazioni civili</v>
      </c>
      <c r="D87" s="857" t="s">
        <v>16545</v>
      </c>
      <c r="E87" s="871">
        <f>IFERROR(VLOOKUP(CONCATENATE(B83,E83,$D87),EMIRO_Valori_di_Mercato!$B:$X,18,FALSE),0)</f>
        <v>750</v>
      </c>
      <c r="F87" s="871">
        <f>IFERROR(VLOOKUP(CONCATENATE(B83,$E$65,$D87),EMIRO_Valori_di_Mercato!$B:$X,19,FALSE),0)</f>
        <v>1100</v>
      </c>
      <c r="G87" s="871">
        <f>AVERAGE(E87:F87)</f>
        <v>925</v>
      </c>
      <c r="H87" s="871">
        <f>IFERROR(VLOOKUP($I$8&amp;$I$9,EMIRO_parametri!$A$20:$D$50,4,FALSE),1)</f>
        <v>1</v>
      </c>
      <c r="I87" s="871">
        <f>EMIRO_parametri!$C$6</f>
        <v>1.9</v>
      </c>
      <c r="J87" s="871">
        <f>G87*H87*I87*EMIRO_parametri!$A$72</f>
        <v>834.8125</v>
      </c>
    </row>
    <row r="89" spans="2:12" x14ac:dyDescent="0.25">
      <c r="B89" s="974" t="str">
        <f>'EMIRO_CC altri'!E30</f>
        <v>B1</v>
      </c>
      <c r="C89" s="974">
        <f>'EMIRO_CC altri'!F30</f>
        <v>0</v>
      </c>
      <c r="D89" s="974">
        <f>'EMIRO_CC altri'!G30</f>
        <v>0</v>
      </c>
      <c r="E89" s="974" t="str">
        <f>'EMIRO_CC altri'!H30</f>
        <v>Abitazioni civili</v>
      </c>
      <c r="F89" s="974">
        <f>'EMIRO_CC altri'!I30</f>
        <v>0</v>
      </c>
      <c r="G89" s="974">
        <f>'EMIRO_CC altri'!J30</f>
        <v>0</v>
      </c>
      <c r="H89" s="974">
        <f>'EMIRO_CC altri'!K30</f>
        <v>0</v>
      </c>
      <c r="I89" s="974">
        <f>'EMIRO_CC altri'!L30</f>
        <v>0</v>
      </c>
      <c r="J89" s="974">
        <f>'EMIRO_CC altri'!M30</f>
        <v>0</v>
      </c>
      <c r="L89" s="973" t="s">
        <v>16740</v>
      </c>
    </row>
    <row r="90" spans="2:12" x14ac:dyDescent="0.25">
      <c r="B90" s="857" t="s">
        <v>219</v>
      </c>
      <c r="C90" s="857" t="s">
        <v>16474</v>
      </c>
      <c r="D90" s="857" t="s">
        <v>16473</v>
      </c>
      <c r="E90" s="857" t="s">
        <v>227</v>
      </c>
      <c r="F90" s="857" t="s">
        <v>16472</v>
      </c>
      <c r="G90" s="857" t="s">
        <v>16471</v>
      </c>
      <c r="H90" s="857" t="s">
        <v>16470</v>
      </c>
      <c r="I90" s="857" t="s">
        <v>16469</v>
      </c>
      <c r="J90" s="871" t="s">
        <v>16468</v>
      </c>
      <c r="L90" s="970">
        <f>MAX(J91:J93)</f>
        <v>1068.75</v>
      </c>
    </row>
    <row r="91" spans="2:12" x14ac:dyDescent="0.25">
      <c r="B91" s="857" t="str">
        <f>B89</f>
        <v>B1</v>
      </c>
      <c r="C91" s="857" t="str">
        <f>E89</f>
        <v>Abitazioni civili</v>
      </c>
      <c r="D91" s="969" t="s">
        <v>16536</v>
      </c>
      <c r="E91" s="871">
        <f>IFERROR(VLOOKUP(CONCATENATE(B89,E89,$D91),EMIRO_Valori_di_Mercato!$B:$X,18,FALSE),0)</f>
        <v>1800</v>
      </c>
      <c r="F91" s="871">
        <f>IFERROR(VLOOKUP(CONCATENATE(B89,E89,$D91),EMIRO_Valori_di_Mercato!$B:$X,19,FALSE),0)</f>
        <v>2700</v>
      </c>
      <c r="G91" s="871">
        <f>AVERAGE(E91:F91)</f>
        <v>2250</v>
      </c>
      <c r="H91" s="871">
        <f>IFERROR(VLOOKUP($I$8&amp;$I$9,EMIRO_parametri!$A$20:$D$50,4,FALSE),1)</f>
        <v>1</v>
      </c>
      <c r="I91" s="871">
        <v>1</v>
      </c>
      <c r="J91" s="871">
        <f>G91*H91*I91*EMIRO_parametri!$A$72</f>
        <v>1068.75</v>
      </c>
      <c r="L91" s="971">
        <f ca="1">'Determinazione classe'!$N$34</f>
        <v>0</v>
      </c>
    </row>
    <row r="92" spans="2:12" x14ac:dyDescent="0.25">
      <c r="B92" s="857" t="str">
        <f>B89</f>
        <v>B1</v>
      </c>
      <c r="C92" s="857" t="str">
        <f>E89</f>
        <v>Abitazioni civili</v>
      </c>
      <c r="D92" s="857" t="s">
        <v>16531</v>
      </c>
      <c r="E92" s="871">
        <f>IFERROR(VLOOKUP(CONCATENATE(B89,E89,$D92),EMIRO_Valori_di_Mercato!$B:$X,18,FALSE),0)</f>
        <v>1150</v>
      </c>
      <c r="F92" s="871">
        <f>IFERROR(VLOOKUP(CONCATENATE(B89,$E$65,$D92),EMIRO_Valori_di_Mercato!$B:$X,19,FALSE),0)</f>
        <v>1650</v>
      </c>
      <c r="G92" s="871">
        <f>AVERAGE(E92:F92)</f>
        <v>1400</v>
      </c>
      <c r="H92" s="871">
        <f>IFERROR(VLOOKUP($I$8&amp;$I$9,EMIRO_parametri!$A$20:$D$50,4,FALSE),1)</f>
        <v>1</v>
      </c>
      <c r="I92" s="871">
        <f>EMIRO_parametri!$C$5</f>
        <v>1.3</v>
      </c>
      <c r="J92" s="871">
        <f>G92*H92*I92*EMIRO_parametri!$A$72</f>
        <v>864.5</v>
      </c>
      <c r="L92" s="970">
        <f ca="1">L90+(L90*L91)</f>
        <v>1068.75</v>
      </c>
    </row>
    <row r="93" spans="2:12" x14ac:dyDescent="0.25">
      <c r="B93" s="857" t="str">
        <f>B89</f>
        <v>B1</v>
      </c>
      <c r="C93" s="857" t="str">
        <f>E89</f>
        <v>Abitazioni civili</v>
      </c>
      <c r="D93" s="857" t="s">
        <v>16545</v>
      </c>
      <c r="E93" s="871">
        <f>IFERROR(VLOOKUP(CONCATENATE(B89,E89,$D93),EMIRO_Valori_di_Mercato!$B:$X,18,FALSE),0)</f>
        <v>750</v>
      </c>
      <c r="F93" s="871">
        <f>IFERROR(VLOOKUP(CONCATENATE(B89,$E$65,$D93),EMIRO_Valori_di_Mercato!$B:$X,19,FALSE),0)</f>
        <v>1100</v>
      </c>
      <c r="G93" s="871">
        <f>AVERAGE(E93:F93)</f>
        <v>925</v>
      </c>
      <c r="H93" s="871">
        <f>IFERROR(VLOOKUP($I$8&amp;$I$9,EMIRO_parametri!$A$20:$D$50,4,FALSE),1)</f>
        <v>1</v>
      </c>
      <c r="I93" s="871">
        <f>EMIRO_parametri!$C$6</f>
        <v>1.9</v>
      </c>
      <c r="J93" s="871">
        <f>G93*H93*I93*EMIRO_parametri!$A$72</f>
        <v>834.8125</v>
      </c>
    </row>
    <row r="95" spans="2:12" x14ac:dyDescent="0.25">
      <c r="B95" s="974" t="str">
        <f>'EMIRO_CC altri'!E34</f>
        <v>B1</v>
      </c>
      <c r="C95" s="974">
        <f>'EMIRO_CC altri'!F34</f>
        <v>0</v>
      </c>
      <c r="D95" s="974">
        <f>'EMIRO_CC altri'!G34</f>
        <v>0</v>
      </c>
      <c r="E95" s="974" t="str">
        <f>'EMIRO_CC altri'!H34</f>
        <v>Abitazioni civili</v>
      </c>
      <c r="F95" s="974">
        <f>'EMIRO_CC altri'!I34</f>
        <v>0</v>
      </c>
      <c r="G95" s="974">
        <f>'EMIRO_CC altri'!J34</f>
        <v>0</v>
      </c>
      <c r="H95" s="974">
        <f>'EMIRO_CC altri'!K34</f>
        <v>0</v>
      </c>
      <c r="I95" s="974">
        <f>'EMIRO_CC altri'!L34</f>
        <v>0</v>
      </c>
      <c r="J95" s="974">
        <f>'EMIRO_CC altri'!M34</f>
        <v>0</v>
      </c>
      <c r="L95" s="973" t="s">
        <v>16741</v>
      </c>
    </row>
    <row r="96" spans="2:12" x14ac:dyDescent="0.25">
      <c r="B96" s="857" t="s">
        <v>219</v>
      </c>
      <c r="C96" s="857" t="s">
        <v>16474</v>
      </c>
      <c r="D96" s="857" t="s">
        <v>16473</v>
      </c>
      <c r="E96" s="857" t="s">
        <v>227</v>
      </c>
      <c r="F96" s="857" t="s">
        <v>16472</v>
      </c>
      <c r="G96" s="857" t="s">
        <v>16471</v>
      </c>
      <c r="H96" s="857" t="s">
        <v>16470</v>
      </c>
      <c r="I96" s="857" t="s">
        <v>16469</v>
      </c>
      <c r="J96" s="871" t="s">
        <v>16468</v>
      </c>
      <c r="L96" s="970">
        <f>MAX(J97:J99)</f>
        <v>1068.75</v>
      </c>
    </row>
    <row r="97" spans="2:12" x14ac:dyDescent="0.25">
      <c r="B97" s="857" t="str">
        <f>B95</f>
        <v>B1</v>
      </c>
      <c r="C97" s="857" t="str">
        <f>E95</f>
        <v>Abitazioni civili</v>
      </c>
      <c r="D97" s="969" t="s">
        <v>16536</v>
      </c>
      <c r="E97" s="871">
        <f>IFERROR(VLOOKUP(CONCATENATE(B95,E95,$D97),EMIRO_Valori_di_Mercato!$B:$X,18,FALSE),0)</f>
        <v>1800</v>
      </c>
      <c r="F97" s="871">
        <f>IFERROR(VLOOKUP(CONCATENATE(B95,E95,$D97),EMIRO_Valori_di_Mercato!$B:$X,19,FALSE),0)</f>
        <v>2700</v>
      </c>
      <c r="G97" s="871">
        <f>AVERAGE(E97:F97)</f>
        <v>2250</v>
      </c>
      <c r="H97" s="871">
        <f>IFERROR(VLOOKUP($I$8&amp;$I$9,EMIRO_parametri!$A$20:$D$50,4,FALSE),1)</f>
        <v>1</v>
      </c>
      <c r="I97" s="871">
        <v>1</v>
      </c>
      <c r="J97" s="871">
        <f>G97*H97*I97*EMIRO_parametri!$A$72</f>
        <v>1068.75</v>
      </c>
      <c r="L97" s="971">
        <f ca="1">'Determinazione classe'!$N$34</f>
        <v>0</v>
      </c>
    </row>
    <row r="98" spans="2:12" x14ac:dyDescent="0.25">
      <c r="B98" s="857" t="str">
        <f>B95</f>
        <v>B1</v>
      </c>
      <c r="C98" s="857" t="str">
        <f>E95</f>
        <v>Abitazioni civili</v>
      </c>
      <c r="D98" s="857" t="s">
        <v>16531</v>
      </c>
      <c r="E98" s="871">
        <f>IFERROR(VLOOKUP(CONCATENATE(B95,E95,$D98),EMIRO_Valori_di_Mercato!$B:$X,18,FALSE),0)</f>
        <v>1150</v>
      </c>
      <c r="F98" s="871">
        <f>IFERROR(VLOOKUP(CONCATENATE(B95,$E$65,$D98),EMIRO_Valori_di_Mercato!$B:$X,19,FALSE),0)</f>
        <v>1650</v>
      </c>
      <c r="G98" s="871">
        <f>AVERAGE(E98:F98)</f>
        <v>1400</v>
      </c>
      <c r="H98" s="871">
        <f>IFERROR(VLOOKUP($I$8&amp;$I$9,EMIRO_parametri!$A$20:$D$50,4,FALSE),1)</f>
        <v>1</v>
      </c>
      <c r="I98" s="871">
        <f>EMIRO_parametri!$C$5</f>
        <v>1.3</v>
      </c>
      <c r="J98" s="871">
        <f>G98*H98*I98*EMIRO_parametri!$A$72</f>
        <v>864.5</v>
      </c>
      <c r="L98" s="970">
        <f ca="1">L96+(L96*L97)</f>
        <v>1068.75</v>
      </c>
    </row>
    <row r="99" spans="2:12" x14ac:dyDescent="0.25">
      <c r="B99" s="857" t="str">
        <f>B95</f>
        <v>B1</v>
      </c>
      <c r="C99" s="857" t="str">
        <f>E95</f>
        <v>Abitazioni civili</v>
      </c>
      <c r="D99" s="857" t="s">
        <v>16545</v>
      </c>
      <c r="E99" s="871">
        <f>IFERROR(VLOOKUP(CONCATENATE(B95,E95,$D99),EMIRO_Valori_di_Mercato!$B:$X,18,FALSE),0)</f>
        <v>750</v>
      </c>
      <c r="F99" s="871">
        <f>IFERROR(VLOOKUP(CONCATENATE(B95,$E$65,$D99),EMIRO_Valori_di_Mercato!$B:$X,19,FALSE),0)</f>
        <v>1100</v>
      </c>
      <c r="G99" s="871">
        <f>AVERAGE(E99:F99)</f>
        <v>925</v>
      </c>
      <c r="H99" s="871">
        <f>IFERROR(VLOOKUP($I$8&amp;$I$9,EMIRO_parametri!$A$20:$D$50,4,FALSE),1)</f>
        <v>1</v>
      </c>
      <c r="I99" s="871">
        <f>EMIRO_parametri!$C$6</f>
        <v>1.9</v>
      </c>
      <c r="J99" s="871">
        <f>G99*H99*I99*EMIRO_parametri!$A$72</f>
        <v>834.8125</v>
      </c>
    </row>
    <row r="101" spans="2:12" x14ac:dyDescent="0.25">
      <c r="B101" s="974" t="str">
        <f>'EMIRO_CC altri'!E38</f>
        <v>B1</v>
      </c>
      <c r="C101" s="974">
        <f>'EMIRO_CC altri'!F38</f>
        <v>0</v>
      </c>
      <c r="D101" s="974">
        <f>'EMIRO_CC altri'!G38</f>
        <v>0</v>
      </c>
      <c r="E101" s="974" t="str">
        <f>'EMIRO_CC altri'!H38</f>
        <v>Abitazioni civili</v>
      </c>
      <c r="F101" s="974">
        <f>'EMIRO_CC altri'!I38</f>
        <v>0</v>
      </c>
      <c r="G101" s="974">
        <f>'EMIRO_CC altri'!J38</f>
        <v>0</v>
      </c>
      <c r="H101" s="974">
        <f>'EMIRO_CC altri'!K38</f>
        <v>0</v>
      </c>
      <c r="I101" s="974">
        <f>'EMIRO_CC altri'!L38</f>
        <v>0</v>
      </c>
      <c r="J101" s="974">
        <f>'EMIRO_CC altri'!M38</f>
        <v>0</v>
      </c>
      <c r="L101" s="973" t="s">
        <v>16742</v>
      </c>
    </row>
    <row r="102" spans="2:12" x14ac:dyDescent="0.25">
      <c r="B102" s="857" t="s">
        <v>219</v>
      </c>
      <c r="C102" s="857" t="s">
        <v>16474</v>
      </c>
      <c r="D102" s="857" t="s">
        <v>16473</v>
      </c>
      <c r="E102" s="857" t="s">
        <v>227</v>
      </c>
      <c r="F102" s="857" t="s">
        <v>16472</v>
      </c>
      <c r="G102" s="857" t="s">
        <v>16471</v>
      </c>
      <c r="H102" s="857" t="s">
        <v>16470</v>
      </c>
      <c r="I102" s="857" t="s">
        <v>16469</v>
      </c>
      <c r="J102" s="871" t="s">
        <v>16468</v>
      </c>
      <c r="L102" s="970">
        <f>MAX(J103:J105)</f>
        <v>1068.75</v>
      </c>
    </row>
    <row r="103" spans="2:12" x14ac:dyDescent="0.25">
      <c r="B103" s="857" t="str">
        <f>B101</f>
        <v>B1</v>
      </c>
      <c r="C103" s="857" t="str">
        <f>E101</f>
        <v>Abitazioni civili</v>
      </c>
      <c r="D103" s="969" t="s">
        <v>16536</v>
      </c>
      <c r="E103" s="871">
        <f>IFERROR(VLOOKUP(CONCATENATE(B101,E101,$D103),EMIRO_Valori_di_Mercato!$B:$X,18,FALSE),0)</f>
        <v>1800</v>
      </c>
      <c r="F103" s="871">
        <f>IFERROR(VLOOKUP(CONCATENATE(B101,E101,$D103),EMIRO_Valori_di_Mercato!$B:$X,19,FALSE),0)</f>
        <v>2700</v>
      </c>
      <c r="G103" s="871">
        <f>AVERAGE(E103:F103)</f>
        <v>2250</v>
      </c>
      <c r="H103" s="871">
        <f>IFERROR(VLOOKUP($I$8&amp;$I$9,EMIRO_parametri!$A$20:$D$50,4,FALSE),1)</f>
        <v>1</v>
      </c>
      <c r="I103" s="871">
        <v>1</v>
      </c>
      <c r="J103" s="871">
        <f>G103*H103*I103*EMIRO_parametri!$A$72</f>
        <v>1068.75</v>
      </c>
      <c r="L103" s="971">
        <f ca="1">'Determinazione classe'!$N$34</f>
        <v>0</v>
      </c>
    </row>
    <row r="104" spans="2:12" x14ac:dyDescent="0.25">
      <c r="B104" s="857" t="str">
        <f>B101</f>
        <v>B1</v>
      </c>
      <c r="C104" s="857" t="str">
        <f>E101</f>
        <v>Abitazioni civili</v>
      </c>
      <c r="D104" s="857" t="s">
        <v>16531</v>
      </c>
      <c r="E104" s="871">
        <f>IFERROR(VLOOKUP(CONCATENATE(B101,E101,$D104),EMIRO_Valori_di_Mercato!$B:$X,18,FALSE),0)</f>
        <v>1150</v>
      </c>
      <c r="F104" s="871">
        <f>IFERROR(VLOOKUP(CONCATENATE(B101,$E$65,$D104),EMIRO_Valori_di_Mercato!$B:$X,19,FALSE),0)</f>
        <v>1650</v>
      </c>
      <c r="G104" s="871">
        <f>AVERAGE(E104:F104)</f>
        <v>1400</v>
      </c>
      <c r="H104" s="871">
        <f>IFERROR(VLOOKUP($I$8&amp;$I$9,EMIRO_parametri!$A$20:$D$50,4,FALSE),1)</f>
        <v>1</v>
      </c>
      <c r="I104" s="871">
        <f>EMIRO_parametri!$C$5</f>
        <v>1.3</v>
      </c>
      <c r="J104" s="871">
        <f>G104*H104*I104*EMIRO_parametri!$A$72</f>
        <v>864.5</v>
      </c>
      <c r="L104" s="970">
        <f ca="1">L102+(L102*L103)</f>
        <v>1068.75</v>
      </c>
    </row>
    <row r="105" spans="2:12" x14ac:dyDescent="0.25">
      <c r="B105" s="857" t="str">
        <f>B101</f>
        <v>B1</v>
      </c>
      <c r="C105" s="857" t="str">
        <f>E101</f>
        <v>Abitazioni civili</v>
      </c>
      <c r="D105" s="857" t="s">
        <v>16545</v>
      </c>
      <c r="E105" s="871">
        <f>IFERROR(VLOOKUP(CONCATENATE(B101,E101,$D105),EMIRO_Valori_di_Mercato!$B:$X,18,FALSE),0)</f>
        <v>750</v>
      </c>
      <c r="F105" s="871">
        <f>IFERROR(VLOOKUP(CONCATENATE(B101,$E$65,$D105),EMIRO_Valori_di_Mercato!$B:$X,19,FALSE),0)</f>
        <v>1100</v>
      </c>
      <c r="G105" s="871">
        <f>AVERAGE(E105:F105)</f>
        <v>925</v>
      </c>
      <c r="H105" s="871">
        <f>IFERROR(VLOOKUP($I$8&amp;$I$9,EMIRO_parametri!$A$20:$D$50,4,FALSE),1)</f>
        <v>1</v>
      </c>
      <c r="I105" s="871">
        <f>EMIRO_parametri!$C$6</f>
        <v>1.9</v>
      </c>
      <c r="J105" s="871">
        <f>G105*H105*I105*EMIRO_parametri!$A$72</f>
        <v>834.8125</v>
      </c>
    </row>
    <row r="107" spans="2:12" x14ac:dyDescent="0.25">
      <c r="B107" s="974" t="str">
        <f>'EMIRO_CC altri'!E42</f>
        <v>B1</v>
      </c>
      <c r="C107" s="974">
        <f>'EMIRO_CC altri'!F42</f>
        <v>0</v>
      </c>
      <c r="D107" s="974">
        <f>'EMIRO_CC altri'!G42</f>
        <v>0</v>
      </c>
      <c r="E107" s="974" t="str">
        <f>'EMIRO_CC altri'!H42</f>
        <v>Abitazioni civili</v>
      </c>
      <c r="F107" s="974">
        <f>'EMIRO_CC altri'!I42</f>
        <v>0</v>
      </c>
      <c r="G107" s="974">
        <f>'EMIRO_CC altri'!J42</f>
        <v>0</v>
      </c>
      <c r="H107" s="974">
        <f>'EMIRO_CC altri'!K42</f>
        <v>0</v>
      </c>
      <c r="I107" s="974">
        <f>'EMIRO_CC altri'!L42</f>
        <v>0</v>
      </c>
      <c r="J107" s="974">
        <f>'EMIRO_CC altri'!M42</f>
        <v>0</v>
      </c>
      <c r="L107" s="973" t="s">
        <v>16743</v>
      </c>
    </row>
    <row r="108" spans="2:12" x14ac:dyDescent="0.25">
      <c r="B108" s="857" t="s">
        <v>219</v>
      </c>
      <c r="C108" s="857" t="s">
        <v>16474</v>
      </c>
      <c r="D108" s="857" t="s">
        <v>16473</v>
      </c>
      <c r="E108" s="857" t="s">
        <v>227</v>
      </c>
      <c r="F108" s="857" t="s">
        <v>16472</v>
      </c>
      <c r="G108" s="857" t="s">
        <v>16471</v>
      </c>
      <c r="H108" s="857" t="s">
        <v>16470</v>
      </c>
      <c r="I108" s="857" t="s">
        <v>16469</v>
      </c>
      <c r="J108" s="871" t="s">
        <v>16468</v>
      </c>
      <c r="L108" s="970">
        <f>MAX(J109:J111)</f>
        <v>1068.75</v>
      </c>
    </row>
    <row r="109" spans="2:12" x14ac:dyDescent="0.25">
      <c r="B109" s="857" t="str">
        <f>B107</f>
        <v>B1</v>
      </c>
      <c r="C109" s="857" t="str">
        <f>E107</f>
        <v>Abitazioni civili</v>
      </c>
      <c r="D109" s="969" t="s">
        <v>16536</v>
      </c>
      <c r="E109" s="871">
        <f>IFERROR(VLOOKUP(CONCATENATE(B107,E107,$D109),EMIRO_Valori_di_Mercato!$B:$X,18,FALSE),0)</f>
        <v>1800</v>
      </c>
      <c r="F109" s="871">
        <f>IFERROR(VLOOKUP(CONCATENATE(B107,E107,$D109),EMIRO_Valori_di_Mercato!$B:$X,19,FALSE),0)</f>
        <v>2700</v>
      </c>
      <c r="G109" s="871">
        <f>AVERAGE(E109:F109)</f>
        <v>2250</v>
      </c>
      <c r="H109" s="871">
        <f>IFERROR(VLOOKUP($I$8&amp;$I$9,EMIRO_parametri!$A$20:$D$50,4,FALSE),1)</f>
        <v>1</v>
      </c>
      <c r="I109" s="871">
        <v>1</v>
      </c>
      <c r="J109" s="871">
        <f>G109*H109*I109*EMIRO_parametri!$A$72</f>
        <v>1068.75</v>
      </c>
      <c r="L109" s="971">
        <f ca="1">'Determinazione classe'!$N$34</f>
        <v>0</v>
      </c>
    </row>
    <row r="110" spans="2:12" x14ac:dyDescent="0.25">
      <c r="B110" s="857" t="str">
        <f>B107</f>
        <v>B1</v>
      </c>
      <c r="C110" s="857" t="str">
        <f>E107</f>
        <v>Abitazioni civili</v>
      </c>
      <c r="D110" s="857" t="s">
        <v>16531</v>
      </c>
      <c r="E110" s="871">
        <f>IFERROR(VLOOKUP(CONCATENATE(B107,E107,$D110),EMIRO_Valori_di_Mercato!$B:$X,18,FALSE),0)</f>
        <v>1150</v>
      </c>
      <c r="F110" s="871">
        <f>IFERROR(VLOOKUP(CONCATENATE(B107,$E$65,$D110),EMIRO_Valori_di_Mercato!$B:$X,19,FALSE),0)</f>
        <v>1650</v>
      </c>
      <c r="G110" s="871">
        <f>AVERAGE(E110:F110)</f>
        <v>1400</v>
      </c>
      <c r="H110" s="871">
        <f>IFERROR(VLOOKUP($I$8&amp;$I$9,EMIRO_parametri!$A$20:$D$50,4,FALSE),1)</f>
        <v>1</v>
      </c>
      <c r="I110" s="871">
        <f>EMIRO_parametri!$C$5</f>
        <v>1.3</v>
      </c>
      <c r="J110" s="871">
        <f>G110*H110*I110*EMIRO_parametri!$A$72</f>
        <v>864.5</v>
      </c>
      <c r="L110" s="970">
        <f ca="1">L108+(L108*L109)</f>
        <v>1068.75</v>
      </c>
    </row>
    <row r="111" spans="2:12" x14ac:dyDescent="0.25">
      <c r="B111" s="857" t="str">
        <f>B107</f>
        <v>B1</v>
      </c>
      <c r="C111" s="857" t="str">
        <f>E107</f>
        <v>Abitazioni civili</v>
      </c>
      <c r="D111" s="857" t="s">
        <v>16545</v>
      </c>
      <c r="E111" s="871">
        <f>IFERROR(VLOOKUP(CONCATENATE(B107,E107,$D111),EMIRO_Valori_di_Mercato!$B:$X,18,FALSE),0)</f>
        <v>750</v>
      </c>
      <c r="F111" s="871">
        <f>IFERROR(VLOOKUP(CONCATENATE(B107,$E$65,$D111),EMIRO_Valori_di_Mercato!$B:$X,19,FALSE),0)</f>
        <v>1100</v>
      </c>
      <c r="G111" s="871">
        <f>AVERAGE(E111:F111)</f>
        <v>925</v>
      </c>
      <c r="H111" s="871">
        <f>IFERROR(VLOOKUP($I$8&amp;$I$9,EMIRO_parametri!$A$20:$D$50,4,FALSE),1)</f>
        <v>1</v>
      </c>
      <c r="I111" s="871">
        <f>EMIRO_parametri!$C$6</f>
        <v>1.9</v>
      </c>
      <c r="J111" s="871">
        <f>G111*H111*I111*EMIRO_parametri!$A$72</f>
        <v>834.8125</v>
      </c>
    </row>
    <row r="113" spans="2:12" x14ac:dyDescent="0.25">
      <c r="B113" s="974" t="str">
        <f>'EMIRO_CC altri'!E46</f>
        <v>B1</v>
      </c>
      <c r="C113" s="974">
        <f>'EMIRO_CC altri'!F46</f>
        <v>0</v>
      </c>
      <c r="D113" s="974">
        <f>'EMIRO_CC altri'!G46</f>
        <v>0</v>
      </c>
      <c r="E113" s="974" t="str">
        <f>'EMIRO_CC altri'!H46</f>
        <v>Abitazioni civili</v>
      </c>
      <c r="F113" s="974">
        <f>'EMIRO_CC altri'!I46</f>
        <v>0</v>
      </c>
      <c r="G113" s="974">
        <f>'EMIRO_CC altri'!J46</f>
        <v>0</v>
      </c>
      <c r="H113" s="974">
        <f>'EMIRO_CC altri'!K46</f>
        <v>0</v>
      </c>
      <c r="I113" s="974">
        <f>'EMIRO_CC altri'!L46</f>
        <v>0</v>
      </c>
      <c r="J113" s="974">
        <f>'EMIRO_CC altri'!M46</f>
        <v>0</v>
      </c>
      <c r="L113" s="973" t="s">
        <v>16744</v>
      </c>
    </row>
    <row r="114" spans="2:12" x14ac:dyDescent="0.25">
      <c r="B114" s="857" t="s">
        <v>219</v>
      </c>
      <c r="C114" s="857" t="s">
        <v>16474</v>
      </c>
      <c r="D114" s="857" t="s">
        <v>16473</v>
      </c>
      <c r="E114" s="857" t="s">
        <v>227</v>
      </c>
      <c r="F114" s="857" t="s">
        <v>16472</v>
      </c>
      <c r="G114" s="857" t="s">
        <v>16471</v>
      </c>
      <c r="H114" s="857" t="s">
        <v>16470</v>
      </c>
      <c r="I114" s="857" t="s">
        <v>16469</v>
      </c>
      <c r="J114" s="871" t="s">
        <v>16468</v>
      </c>
      <c r="L114" s="970">
        <f>MAX(J115:J117)</f>
        <v>1068.75</v>
      </c>
    </row>
    <row r="115" spans="2:12" x14ac:dyDescent="0.25">
      <c r="B115" s="857" t="str">
        <f>B113</f>
        <v>B1</v>
      </c>
      <c r="C115" s="857" t="str">
        <f>E113</f>
        <v>Abitazioni civili</v>
      </c>
      <c r="D115" s="969" t="s">
        <v>16536</v>
      </c>
      <c r="E115" s="871">
        <f>IFERROR(VLOOKUP(CONCATENATE(B113,E113,$D115),EMIRO_Valori_di_Mercato!$B:$X,18,FALSE),0)</f>
        <v>1800</v>
      </c>
      <c r="F115" s="871">
        <f>IFERROR(VLOOKUP(CONCATENATE(B113,E113,$D115),EMIRO_Valori_di_Mercato!$B:$X,19,FALSE),0)</f>
        <v>2700</v>
      </c>
      <c r="G115" s="871">
        <f>AVERAGE(E115:F115)</f>
        <v>2250</v>
      </c>
      <c r="H115" s="871">
        <f>IFERROR(VLOOKUP($I$8&amp;$I$9,EMIRO_parametri!$A$20:$D$50,4,FALSE),1)</f>
        <v>1</v>
      </c>
      <c r="I115" s="871">
        <v>1</v>
      </c>
      <c r="J115" s="871">
        <f>G115*H115*I115*EMIRO_parametri!$A$72</f>
        <v>1068.75</v>
      </c>
      <c r="L115" s="971">
        <f ca="1">'Determinazione classe'!$N$34</f>
        <v>0</v>
      </c>
    </row>
    <row r="116" spans="2:12" x14ac:dyDescent="0.25">
      <c r="B116" s="857" t="str">
        <f>B113</f>
        <v>B1</v>
      </c>
      <c r="C116" s="857" t="str">
        <f>E113</f>
        <v>Abitazioni civili</v>
      </c>
      <c r="D116" s="857" t="s">
        <v>16531</v>
      </c>
      <c r="E116" s="871">
        <f>IFERROR(VLOOKUP(CONCATENATE(B113,E113,$D116),EMIRO_Valori_di_Mercato!$B:$X,18,FALSE),0)</f>
        <v>1150</v>
      </c>
      <c r="F116" s="871">
        <f>IFERROR(VLOOKUP(CONCATENATE(B113,$E$65,$D116),EMIRO_Valori_di_Mercato!$B:$X,19,FALSE),0)</f>
        <v>1650</v>
      </c>
      <c r="G116" s="871">
        <f>AVERAGE(E116:F116)</f>
        <v>1400</v>
      </c>
      <c r="H116" s="871">
        <f>IFERROR(VLOOKUP($I$8&amp;$I$9,EMIRO_parametri!$A$20:$D$50,4,FALSE),1)</f>
        <v>1</v>
      </c>
      <c r="I116" s="871">
        <f>EMIRO_parametri!$C$5</f>
        <v>1.3</v>
      </c>
      <c r="J116" s="871">
        <f>G116*H116*I116*EMIRO_parametri!$A$72</f>
        <v>864.5</v>
      </c>
      <c r="L116" s="970">
        <f ca="1">L114+(L114*L115)</f>
        <v>1068.75</v>
      </c>
    </row>
    <row r="117" spans="2:12" x14ac:dyDescent="0.25">
      <c r="B117" s="857" t="str">
        <f>B113</f>
        <v>B1</v>
      </c>
      <c r="C117" s="857" t="str">
        <f>E113</f>
        <v>Abitazioni civili</v>
      </c>
      <c r="D117" s="857" t="s">
        <v>16545</v>
      </c>
      <c r="E117" s="871">
        <f>IFERROR(VLOOKUP(CONCATENATE(B113,E113,$D117),EMIRO_Valori_di_Mercato!$B:$X,18,FALSE),0)</f>
        <v>750</v>
      </c>
      <c r="F117" s="871">
        <f>IFERROR(VLOOKUP(CONCATENATE(B113,$E$65,$D117),EMIRO_Valori_di_Mercato!$B:$X,19,FALSE),0)</f>
        <v>1100</v>
      </c>
      <c r="G117" s="871">
        <f>AVERAGE(E117:F117)</f>
        <v>925</v>
      </c>
      <c r="H117" s="871">
        <f>IFERROR(VLOOKUP($I$8&amp;$I$9,EMIRO_parametri!$A$20:$D$50,4,FALSE),1)</f>
        <v>1</v>
      </c>
      <c r="I117" s="871">
        <f>EMIRO_parametri!$C$6</f>
        <v>1.9</v>
      </c>
      <c r="J117" s="871">
        <f>G117*H117*I117*EMIRO_parametri!$A$72</f>
        <v>834.8125</v>
      </c>
    </row>
    <row r="119" spans="2:12" x14ac:dyDescent="0.25">
      <c r="B119" s="974" t="str">
        <f>'EMIRO_CC altri'!E50</f>
        <v>B1</v>
      </c>
      <c r="C119" s="974">
        <f>'EMIRO_CC altri'!F50</f>
        <v>0</v>
      </c>
      <c r="D119" s="974">
        <f>'EMIRO_CC altri'!G50</f>
        <v>0</v>
      </c>
      <c r="E119" s="974" t="str">
        <f>'EMIRO_CC altri'!H50</f>
        <v>Abitazioni civili</v>
      </c>
      <c r="F119" s="974">
        <f>'EMIRO_CC altri'!I50</f>
        <v>0</v>
      </c>
      <c r="G119" s="974">
        <f>'EMIRO_CC altri'!J50</f>
        <v>0</v>
      </c>
      <c r="H119" s="974">
        <f>'EMIRO_CC altri'!K50</f>
        <v>0</v>
      </c>
      <c r="I119" s="974">
        <f>'EMIRO_CC altri'!L50</f>
        <v>0</v>
      </c>
      <c r="J119" s="974">
        <f>'EMIRO_CC altri'!M50</f>
        <v>0</v>
      </c>
      <c r="L119" s="973" t="s">
        <v>16745</v>
      </c>
    </row>
    <row r="120" spans="2:12" x14ac:dyDescent="0.25">
      <c r="B120" s="857" t="s">
        <v>219</v>
      </c>
      <c r="C120" s="857" t="s">
        <v>16474</v>
      </c>
      <c r="D120" s="857" t="s">
        <v>16473</v>
      </c>
      <c r="E120" s="857" t="s">
        <v>227</v>
      </c>
      <c r="F120" s="857" t="s">
        <v>16472</v>
      </c>
      <c r="G120" s="857" t="s">
        <v>16471</v>
      </c>
      <c r="H120" s="857" t="s">
        <v>16470</v>
      </c>
      <c r="I120" s="857" t="s">
        <v>16469</v>
      </c>
      <c r="J120" s="871" t="s">
        <v>16468</v>
      </c>
      <c r="L120" s="970">
        <f>MAX(J121:J123)</f>
        <v>1068.75</v>
      </c>
    </row>
    <row r="121" spans="2:12" x14ac:dyDescent="0.25">
      <c r="B121" s="857" t="str">
        <f>B119</f>
        <v>B1</v>
      </c>
      <c r="C121" s="857" t="str">
        <f>E119</f>
        <v>Abitazioni civili</v>
      </c>
      <c r="D121" s="969" t="s">
        <v>16536</v>
      </c>
      <c r="E121" s="871">
        <f>IFERROR(VLOOKUP(CONCATENATE(B119,E119,$D121),EMIRO_Valori_di_Mercato!$B:$X,18,FALSE),0)</f>
        <v>1800</v>
      </c>
      <c r="F121" s="871">
        <f>IFERROR(VLOOKUP(CONCATENATE(B119,E119,$D121),EMIRO_Valori_di_Mercato!$B:$X,19,FALSE),0)</f>
        <v>2700</v>
      </c>
      <c r="G121" s="871">
        <f>AVERAGE(E121:F121)</f>
        <v>2250</v>
      </c>
      <c r="H121" s="871">
        <f>IFERROR(VLOOKUP($I$8&amp;$I$9,EMIRO_parametri!$A$20:$D$50,4,FALSE),1)</f>
        <v>1</v>
      </c>
      <c r="I121" s="871">
        <v>1</v>
      </c>
      <c r="J121" s="871">
        <f>G121*H121*I121*EMIRO_parametri!$A$72</f>
        <v>1068.75</v>
      </c>
      <c r="L121" s="971">
        <f ca="1">'Determinazione classe'!$N$34</f>
        <v>0</v>
      </c>
    </row>
    <row r="122" spans="2:12" x14ac:dyDescent="0.25">
      <c r="B122" s="857" t="str">
        <f>B119</f>
        <v>B1</v>
      </c>
      <c r="C122" s="857" t="str">
        <f>E119</f>
        <v>Abitazioni civili</v>
      </c>
      <c r="D122" s="857" t="s">
        <v>16531</v>
      </c>
      <c r="E122" s="871">
        <f>IFERROR(VLOOKUP(CONCATENATE(B119,E119,$D122),EMIRO_Valori_di_Mercato!$B:$X,18,FALSE),0)</f>
        <v>1150</v>
      </c>
      <c r="F122" s="871">
        <f>IFERROR(VLOOKUP(CONCATENATE(B119,$E$65,$D122),EMIRO_Valori_di_Mercato!$B:$X,19,FALSE),0)</f>
        <v>1650</v>
      </c>
      <c r="G122" s="871">
        <f>AVERAGE(E122:F122)</f>
        <v>1400</v>
      </c>
      <c r="H122" s="871">
        <f>IFERROR(VLOOKUP($I$8&amp;$I$9,EMIRO_parametri!$A$20:$D$50,4,FALSE),1)</f>
        <v>1</v>
      </c>
      <c r="I122" s="871">
        <f>EMIRO_parametri!$C$5</f>
        <v>1.3</v>
      </c>
      <c r="J122" s="871">
        <f>G122*H122*I122*EMIRO_parametri!$A$72</f>
        <v>864.5</v>
      </c>
      <c r="L122" s="970">
        <f ca="1">L120+(L120*L121)</f>
        <v>1068.75</v>
      </c>
    </row>
    <row r="123" spans="2:12" x14ac:dyDescent="0.25">
      <c r="B123" s="857" t="str">
        <f>B119</f>
        <v>B1</v>
      </c>
      <c r="C123" s="857" t="str">
        <f>E119</f>
        <v>Abitazioni civili</v>
      </c>
      <c r="D123" s="857" t="s">
        <v>16545</v>
      </c>
      <c r="E123" s="871">
        <f>IFERROR(VLOOKUP(CONCATENATE(B119,E119,$D123),EMIRO_Valori_di_Mercato!$B:$X,18,FALSE),0)</f>
        <v>750</v>
      </c>
      <c r="F123" s="871">
        <f>IFERROR(VLOOKUP(CONCATENATE(B119,$E$65,$D123),EMIRO_Valori_di_Mercato!$B:$X,19,FALSE),0)</f>
        <v>1100</v>
      </c>
      <c r="G123" s="871">
        <f>AVERAGE(E123:F123)</f>
        <v>925</v>
      </c>
      <c r="H123" s="871">
        <f>IFERROR(VLOOKUP($I$8&amp;$I$9,EMIRO_parametri!$A$20:$D$50,4,FALSE),1)</f>
        <v>1</v>
      </c>
      <c r="I123" s="871">
        <f>EMIRO_parametri!$C$6</f>
        <v>1.9</v>
      </c>
      <c r="J123" s="871">
        <f>G123*H123*I123*EMIRO_parametri!$A$72</f>
        <v>834.8125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4987D-0BCE-42BE-BCD6-CB7037D0F0E4}">
  <sheetPr codeName="Foglio19">
    <tabColor theme="1"/>
  </sheetPr>
  <dimension ref="A1:P1000"/>
  <sheetViews>
    <sheetView zoomScale="90" zoomScaleNormal="90" workbookViewId="0">
      <selection activeCell="F111" sqref="F111"/>
    </sheetView>
  </sheetViews>
  <sheetFormatPr defaultColWidth="11.5703125" defaultRowHeight="15" x14ac:dyDescent="0.25"/>
  <cols>
    <col min="1" max="1" width="28.85546875" style="854" customWidth="1"/>
    <col min="2" max="2" width="17.140625" style="854" customWidth="1"/>
    <col min="3" max="3" width="5.28515625" style="854" customWidth="1"/>
    <col min="4" max="4" width="14" style="854" customWidth="1"/>
    <col min="5" max="5" width="12" style="854" customWidth="1"/>
    <col min="6" max="6" width="4.28515625" style="854" customWidth="1"/>
    <col min="7" max="7" width="13.85546875" style="854" customWidth="1"/>
    <col min="8" max="8" width="18.85546875" style="854" customWidth="1"/>
    <col min="9" max="9" width="6.5703125" style="854" customWidth="1"/>
    <col min="10" max="10" width="12.85546875" style="854" customWidth="1"/>
    <col min="11" max="11" width="123.85546875" style="854" bestFit="1" customWidth="1"/>
    <col min="12" max="12" width="17.140625" style="854" customWidth="1"/>
    <col min="13" max="13" width="12.5703125" style="854" customWidth="1"/>
    <col min="14" max="14" width="15" style="854" bestFit="1" customWidth="1"/>
    <col min="15" max="15" width="10.7109375" style="854" customWidth="1"/>
    <col min="16" max="16" width="10.42578125" style="854" customWidth="1"/>
    <col min="17" max="16384" width="11.5703125" style="854"/>
  </cols>
  <sheetData>
    <row r="1" spans="1:16" ht="12.75" customHeight="1" x14ac:dyDescent="0.25">
      <c r="A1" s="854" t="s">
        <v>16528</v>
      </c>
    </row>
    <row r="2" spans="1:16" ht="12.75" customHeight="1" x14ac:dyDescent="0.25">
      <c r="A2" s="854" t="s">
        <v>16527</v>
      </c>
      <c r="B2" s="854" t="s">
        <v>16526</v>
      </c>
      <c r="C2" s="854" t="s">
        <v>16525</v>
      </c>
      <c r="D2" s="854" t="s">
        <v>16524</v>
      </c>
      <c r="E2" s="854" t="s">
        <v>16523</v>
      </c>
      <c r="F2" s="854" t="s">
        <v>16522</v>
      </c>
      <c r="G2" s="854" t="s">
        <v>16521</v>
      </c>
      <c r="H2" s="854" t="s">
        <v>16520</v>
      </c>
      <c r="I2" s="854" t="s">
        <v>16519</v>
      </c>
      <c r="J2" s="854" t="s">
        <v>16518</v>
      </c>
      <c r="K2" s="854" t="s">
        <v>219</v>
      </c>
      <c r="L2" s="854" t="s">
        <v>16517</v>
      </c>
      <c r="M2" s="854" t="s">
        <v>16516</v>
      </c>
      <c r="N2" s="854" t="s">
        <v>16515</v>
      </c>
      <c r="O2" s="854" t="s">
        <v>16514</v>
      </c>
      <c r="P2" s="854" t="s">
        <v>16513</v>
      </c>
    </row>
    <row r="3" spans="1:16" ht="12.75" customHeight="1" x14ac:dyDescent="0.25">
      <c r="A3" s="854" t="s">
        <v>16485</v>
      </c>
      <c r="B3" s="854" t="s">
        <v>16484</v>
      </c>
      <c r="C3" s="854" t="s">
        <v>614</v>
      </c>
      <c r="D3" s="854">
        <v>8033032</v>
      </c>
      <c r="E3" s="854" t="s">
        <v>16483</v>
      </c>
      <c r="F3" s="854" t="s">
        <v>16482</v>
      </c>
      <c r="G3" s="854" t="s">
        <v>13542</v>
      </c>
      <c r="H3" s="854" t="s">
        <v>5646</v>
      </c>
      <c r="I3" s="854" t="s">
        <v>16512</v>
      </c>
      <c r="J3" s="854" t="s">
        <v>16511</v>
      </c>
      <c r="K3" s="854" t="s">
        <v>16510</v>
      </c>
      <c r="L3" s="855" t="s">
        <v>16509</v>
      </c>
      <c r="M3" s="854">
        <v>20</v>
      </c>
      <c r="N3" s="854" t="s">
        <v>16467</v>
      </c>
      <c r="O3" s="854" t="s">
        <v>16479</v>
      </c>
      <c r="P3" s="854">
        <v>0</v>
      </c>
    </row>
    <row r="4" spans="1:16" ht="12.75" customHeight="1" x14ac:dyDescent="0.25">
      <c r="A4" s="854" t="s">
        <v>16485</v>
      </c>
      <c r="B4" s="854" t="s">
        <v>16484</v>
      </c>
      <c r="C4" s="854" t="s">
        <v>614</v>
      </c>
      <c r="D4" s="854">
        <v>8033032</v>
      </c>
      <c r="E4" s="854" t="s">
        <v>16483</v>
      </c>
      <c r="F4" s="854" t="s">
        <v>16482</v>
      </c>
      <c r="G4" s="854" t="s">
        <v>13542</v>
      </c>
      <c r="H4" s="854" t="s">
        <v>5646</v>
      </c>
      <c r="I4" s="854" t="s">
        <v>16506</v>
      </c>
      <c r="J4" s="854" t="s">
        <v>466</v>
      </c>
      <c r="K4" s="854" t="s">
        <v>16508</v>
      </c>
      <c r="L4" s="855" t="s">
        <v>16507</v>
      </c>
      <c r="M4" s="854">
        <v>20</v>
      </c>
      <c r="N4" s="854" t="s">
        <v>16467</v>
      </c>
      <c r="O4" s="854" t="s">
        <v>16479</v>
      </c>
      <c r="P4" s="854">
        <v>0</v>
      </c>
    </row>
    <row r="5" spans="1:16" ht="12.75" customHeight="1" x14ac:dyDescent="0.25">
      <c r="A5" s="854" t="s">
        <v>16485</v>
      </c>
      <c r="B5" s="854" t="s">
        <v>16484</v>
      </c>
      <c r="C5" s="854" t="s">
        <v>614</v>
      </c>
      <c r="D5" s="854">
        <v>8033032</v>
      </c>
      <c r="E5" s="854" t="s">
        <v>16483</v>
      </c>
      <c r="F5" s="854" t="s">
        <v>16482</v>
      </c>
      <c r="G5" s="854" t="s">
        <v>13542</v>
      </c>
      <c r="H5" s="854" t="s">
        <v>5646</v>
      </c>
      <c r="I5" s="854" t="s">
        <v>16506</v>
      </c>
      <c r="J5" s="854" t="s">
        <v>16505</v>
      </c>
      <c r="K5" s="854" t="s">
        <v>16504</v>
      </c>
      <c r="L5" s="855" t="s">
        <v>16503</v>
      </c>
      <c r="M5" s="854">
        <v>20</v>
      </c>
      <c r="N5" s="854" t="s">
        <v>16467</v>
      </c>
      <c r="O5" s="854" t="s">
        <v>16479</v>
      </c>
      <c r="P5" s="854">
        <v>0</v>
      </c>
    </row>
    <row r="6" spans="1:16" ht="12.75" customHeight="1" x14ac:dyDescent="0.25">
      <c r="A6" s="854" t="s">
        <v>16485</v>
      </c>
      <c r="B6" s="854" t="s">
        <v>16484</v>
      </c>
      <c r="C6" s="854" t="s">
        <v>614</v>
      </c>
      <c r="D6" s="854">
        <v>8033032</v>
      </c>
      <c r="E6" s="854" t="s">
        <v>16483</v>
      </c>
      <c r="F6" s="854" t="s">
        <v>16482</v>
      </c>
      <c r="G6" s="854" t="s">
        <v>13542</v>
      </c>
      <c r="H6" s="854" t="s">
        <v>5646</v>
      </c>
      <c r="I6" s="854" t="s">
        <v>16493</v>
      </c>
      <c r="J6" s="854" t="s">
        <v>16502</v>
      </c>
      <c r="K6" s="854" t="s">
        <v>16501</v>
      </c>
      <c r="L6" s="855" t="s">
        <v>16500</v>
      </c>
      <c r="M6" s="854">
        <v>101</v>
      </c>
      <c r="N6" s="854" t="s">
        <v>16467</v>
      </c>
      <c r="O6" s="854" t="s">
        <v>16482</v>
      </c>
      <c r="P6" s="854">
        <v>0</v>
      </c>
    </row>
    <row r="7" spans="1:16" ht="12.75" customHeight="1" x14ac:dyDescent="0.25">
      <c r="A7" s="854" t="s">
        <v>16485</v>
      </c>
      <c r="B7" s="854" t="s">
        <v>16484</v>
      </c>
      <c r="C7" s="854" t="s">
        <v>614</v>
      </c>
      <c r="D7" s="854">
        <v>8033032</v>
      </c>
      <c r="E7" s="854" t="s">
        <v>16483</v>
      </c>
      <c r="F7" s="854" t="s">
        <v>16482</v>
      </c>
      <c r="G7" s="854" t="s">
        <v>13542</v>
      </c>
      <c r="H7" s="854" t="s">
        <v>5646</v>
      </c>
      <c r="I7" s="854" t="s">
        <v>16493</v>
      </c>
      <c r="J7" s="854" t="s">
        <v>16499</v>
      </c>
      <c r="K7" s="854" t="s">
        <v>16498</v>
      </c>
      <c r="L7" s="855" t="s">
        <v>16497</v>
      </c>
      <c r="M7" s="854">
        <v>20</v>
      </c>
      <c r="N7" s="854" t="s">
        <v>16467</v>
      </c>
      <c r="O7" s="854" t="s">
        <v>16479</v>
      </c>
      <c r="P7" s="854">
        <v>0</v>
      </c>
    </row>
    <row r="8" spans="1:16" ht="12.75" customHeight="1" x14ac:dyDescent="0.25">
      <c r="A8" s="854" t="s">
        <v>16485</v>
      </c>
      <c r="B8" s="854" t="s">
        <v>16484</v>
      </c>
      <c r="C8" s="854" t="s">
        <v>614</v>
      </c>
      <c r="D8" s="854">
        <v>8033032</v>
      </c>
      <c r="E8" s="854" t="s">
        <v>16483</v>
      </c>
      <c r="F8" s="854" t="s">
        <v>16482</v>
      </c>
      <c r="G8" s="854" t="s">
        <v>13542</v>
      </c>
      <c r="H8" s="854" t="s">
        <v>5646</v>
      </c>
      <c r="I8" s="854" t="s">
        <v>16493</v>
      </c>
      <c r="J8" s="854" t="s">
        <v>16496</v>
      </c>
      <c r="K8" s="854" t="s">
        <v>16495</v>
      </c>
      <c r="L8" s="855" t="s">
        <v>16494</v>
      </c>
      <c r="M8" s="854">
        <v>20</v>
      </c>
      <c r="N8" s="854" t="s">
        <v>16467</v>
      </c>
      <c r="O8" s="854" t="s">
        <v>16479</v>
      </c>
      <c r="P8" s="854">
        <v>0</v>
      </c>
    </row>
    <row r="9" spans="1:16" ht="12.75" customHeight="1" x14ac:dyDescent="0.25">
      <c r="A9" s="854" t="s">
        <v>16485</v>
      </c>
      <c r="B9" s="854" t="s">
        <v>16484</v>
      </c>
      <c r="C9" s="854" t="s">
        <v>614</v>
      </c>
      <c r="D9" s="854">
        <v>8033032</v>
      </c>
      <c r="E9" s="854" t="s">
        <v>16483</v>
      </c>
      <c r="F9" s="854" t="s">
        <v>16482</v>
      </c>
      <c r="G9" s="854" t="s">
        <v>13542</v>
      </c>
      <c r="H9" s="854" t="s">
        <v>5646</v>
      </c>
      <c r="I9" s="854" t="s">
        <v>16493</v>
      </c>
      <c r="J9" s="854" t="s">
        <v>16492</v>
      </c>
      <c r="K9" s="854" t="s">
        <v>16491</v>
      </c>
      <c r="L9" s="855" t="s">
        <v>16490</v>
      </c>
      <c r="M9" s="854">
        <v>20</v>
      </c>
      <c r="N9" s="854" t="s">
        <v>16467</v>
      </c>
      <c r="O9" s="854" t="s">
        <v>16479</v>
      </c>
      <c r="P9" s="854">
        <v>0</v>
      </c>
    </row>
    <row r="10" spans="1:16" ht="12.75" customHeight="1" x14ac:dyDescent="0.25">
      <c r="A10" s="854" t="s">
        <v>16485</v>
      </c>
      <c r="B10" s="854" t="s">
        <v>16484</v>
      </c>
      <c r="C10" s="854" t="s">
        <v>614</v>
      </c>
      <c r="D10" s="854">
        <v>8033032</v>
      </c>
      <c r="E10" s="854" t="s">
        <v>16483</v>
      </c>
      <c r="F10" s="854" t="s">
        <v>16482</v>
      </c>
      <c r="G10" s="854" t="s">
        <v>13542</v>
      </c>
      <c r="H10" s="854" t="s">
        <v>5646</v>
      </c>
      <c r="I10" s="854" t="s">
        <v>16489</v>
      </c>
      <c r="J10" s="854" t="s">
        <v>16488</v>
      </c>
      <c r="K10" s="854" t="s">
        <v>16487</v>
      </c>
      <c r="L10" s="855" t="s">
        <v>16486</v>
      </c>
      <c r="M10" s="854">
        <v>101</v>
      </c>
      <c r="N10" s="854" t="s">
        <v>16467</v>
      </c>
      <c r="O10" s="854" t="s">
        <v>16482</v>
      </c>
      <c r="P10" s="854">
        <v>0</v>
      </c>
    </row>
    <row r="11" spans="1:16" ht="12.75" customHeight="1" x14ac:dyDescent="0.25">
      <c r="A11" s="854" t="s">
        <v>16485</v>
      </c>
      <c r="B11" s="854" t="s">
        <v>16484</v>
      </c>
      <c r="C11" s="854" t="s">
        <v>614</v>
      </c>
      <c r="D11" s="854">
        <v>8033032</v>
      </c>
      <c r="E11" s="854" t="s">
        <v>16483</v>
      </c>
      <c r="F11" s="854" t="s">
        <v>16482</v>
      </c>
      <c r="G11" s="854" t="s">
        <v>13542</v>
      </c>
      <c r="H11" s="854" t="s">
        <v>5646</v>
      </c>
      <c r="I11" s="854" t="s">
        <v>487</v>
      </c>
      <c r="J11" s="854" t="s">
        <v>481</v>
      </c>
      <c r="K11" s="854" t="s">
        <v>16481</v>
      </c>
      <c r="L11" s="855" t="s">
        <v>16480</v>
      </c>
      <c r="M11" s="854">
        <v>20</v>
      </c>
      <c r="N11" s="854" t="s">
        <v>16467</v>
      </c>
      <c r="O11" s="854" t="s">
        <v>16479</v>
      </c>
      <c r="P11" s="854">
        <v>0</v>
      </c>
    </row>
    <row r="12" spans="1:16" ht="12.75" customHeight="1" x14ac:dyDescent="0.25"/>
    <row r="13" spans="1:16" ht="12.75" customHeight="1" x14ac:dyDescent="0.25"/>
    <row r="14" spans="1:16" ht="12.75" customHeight="1" x14ac:dyDescent="0.25"/>
    <row r="15" spans="1:16" ht="12.75" customHeight="1" x14ac:dyDescent="0.25"/>
    <row r="16" spans="1:16" ht="12.75" customHeight="1" x14ac:dyDescent="0.25"/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pageMargins left="0.78749999999999998" right="0.78749999999999998" top="1.0249999999999999" bottom="1.0249999999999999" header="0" footer="0"/>
  <pageSetup paperSize="9" orientation="portrait" horizontalDpi="300" verticalDpi="300"/>
  <headerFooter>
    <oddHeader>&amp;C&amp;A</oddHeader>
    <oddFooter>&amp;CPagina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3">
    <tabColor rgb="FF7030A0"/>
    <outlinePr summaryBelow="0" summaryRight="0"/>
  </sheetPr>
  <dimension ref="A1:R517"/>
  <sheetViews>
    <sheetView tabSelected="1" zoomScale="85" zoomScaleNormal="85" workbookViewId="0"/>
  </sheetViews>
  <sheetFormatPr defaultColWidth="0" defaultRowHeight="15.75" customHeight="1" zeroHeight="1" x14ac:dyDescent="0.2"/>
  <cols>
    <col min="1" max="2" width="2.7109375" customWidth="1"/>
    <col min="3" max="3" width="40.42578125" customWidth="1"/>
    <col min="4" max="4" width="1.28515625" customWidth="1"/>
    <col min="5" max="5" width="8.85546875" customWidth="1"/>
    <col min="6" max="7" width="1.28515625" customWidth="1"/>
    <col min="8" max="8" width="8.85546875" customWidth="1"/>
    <col min="9" max="10" width="1.28515625" customWidth="1"/>
    <col min="11" max="11" width="8.85546875" customWidth="1"/>
    <col min="12" max="13" width="2.7109375" customWidth="1"/>
    <col min="14" max="14" width="6.28515625" customWidth="1"/>
    <col min="15" max="16" width="2.7109375" customWidth="1"/>
    <col min="17" max="17" width="15" customWidth="1"/>
    <col min="18" max="18" width="2.7109375" customWidth="1"/>
    <col min="19" max="16384" width="12.7109375" hidden="1"/>
  </cols>
  <sheetData>
    <row r="1" spans="1:18" ht="15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5"/>
      <c r="L1" s="24"/>
      <c r="M1" s="24"/>
      <c r="N1" s="24"/>
      <c r="O1" s="24"/>
      <c r="P1" s="24"/>
      <c r="Q1" s="24"/>
      <c r="R1" s="24"/>
    </row>
    <row r="2" spans="1:18" ht="31.9" customHeight="1" x14ac:dyDescent="0.35">
      <c r="A2" s="24"/>
      <c r="B2" s="1016" t="s">
        <v>439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8"/>
      <c r="R2" s="24"/>
    </row>
    <row r="3" spans="1:18" ht="22.5" customHeight="1" x14ac:dyDescent="0.35">
      <c r="A3" s="24"/>
      <c r="B3" s="1019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00"/>
      <c r="R3" s="24"/>
    </row>
    <row r="4" spans="1:18" ht="15" x14ac:dyDescent="0.35">
      <c r="A4" s="24"/>
      <c r="B4" s="26" t="s">
        <v>67</v>
      </c>
      <c r="C4" s="24"/>
      <c r="D4" s="24"/>
      <c r="E4" s="24"/>
      <c r="F4" s="24"/>
      <c r="G4" s="24"/>
      <c r="H4" s="24"/>
      <c r="I4" s="24"/>
      <c r="J4" s="24"/>
      <c r="K4" s="25"/>
      <c r="L4" s="24"/>
      <c r="M4" s="24"/>
      <c r="N4" s="24"/>
      <c r="O4" s="24"/>
      <c r="P4" s="24"/>
      <c r="Q4" s="24"/>
      <c r="R4" s="24"/>
    </row>
    <row r="5" spans="1:18" ht="15" x14ac:dyDescent="0.35">
      <c r="A5" s="24"/>
      <c r="B5" s="24"/>
      <c r="C5" s="24"/>
      <c r="D5" s="24"/>
      <c r="E5" s="24"/>
      <c r="F5" s="24"/>
      <c r="G5" s="24"/>
      <c r="H5" s="24"/>
      <c r="I5" s="24"/>
      <c r="J5" s="24"/>
      <c r="K5" s="25"/>
      <c r="L5" s="24"/>
      <c r="M5" s="24"/>
      <c r="N5" s="24"/>
      <c r="O5" s="24"/>
      <c r="P5" s="24"/>
      <c r="Q5" s="24"/>
      <c r="R5" s="24"/>
    </row>
    <row r="6" spans="1:18" ht="15" x14ac:dyDescent="0.35">
      <c r="A6" s="24"/>
      <c r="B6" s="27"/>
      <c r="C6" s="27"/>
      <c r="D6" s="27"/>
      <c r="E6" s="27"/>
      <c r="F6" s="27"/>
      <c r="G6" s="27"/>
      <c r="H6" s="27"/>
      <c r="I6" s="27"/>
      <c r="J6" s="27"/>
      <c r="K6" s="28"/>
      <c r="L6" s="27"/>
      <c r="M6" s="24"/>
      <c r="N6" s="24"/>
      <c r="O6" s="24"/>
      <c r="P6" s="24"/>
      <c r="Q6" s="24"/>
      <c r="R6" s="24"/>
    </row>
    <row r="7" spans="1:18" ht="21.75" x14ac:dyDescent="0.5">
      <c r="A7" s="29"/>
      <c r="B7" s="30"/>
      <c r="C7" s="1013" t="s">
        <v>68</v>
      </c>
      <c r="D7" s="1021"/>
      <c r="E7" s="1021"/>
      <c r="F7" s="1021"/>
      <c r="G7" s="1021"/>
      <c r="H7" s="1021"/>
      <c r="I7" s="1021"/>
      <c r="J7" s="1021"/>
      <c r="K7" s="1014"/>
      <c r="L7" s="31"/>
      <c r="M7" s="32"/>
      <c r="N7" s="24"/>
      <c r="O7" s="24"/>
      <c r="P7" s="33"/>
      <c r="Q7" s="34" t="s">
        <v>69</v>
      </c>
      <c r="R7" s="24"/>
    </row>
    <row r="8" spans="1:18" ht="18" x14ac:dyDescent="0.4">
      <c r="A8" s="29"/>
      <c r="B8" s="35"/>
      <c r="C8" s="36" t="s">
        <v>70</v>
      </c>
      <c r="D8" s="36"/>
      <c r="E8" s="36"/>
      <c r="F8" s="36"/>
      <c r="G8" s="36"/>
      <c r="H8" s="36"/>
      <c r="I8" s="1022" t="s">
        <v>223</v>
      </c>
      <c r="J8" s="1023"/>
      <c r="K8" s="1023"/>
      <c r="L8" s="1024"/>
      <c r="M8" s="37"/>
      <c r="N8" s="24"/>
      <c r="O8" s="24"/>
      <c r="P8" s="38"/>
      <c r="Q8" s="39" t="s">
        <v>71</v>
      </c>
      <c r="R8" s="24"/>
    </row>
    <row r="9" spans="1:18" ht="18" x14ac:dyDescent="0.4">
      <c r="A9" s="29"/>
      <c r="B9" s="35"/>
      <c r="C9" s="1010" t="str">
        <f ca="1">Calcoli!BN4</f>
        <v>S.u.a. &gt;0 &lt;=0</v>
      </c>
      <c r="D9" s="1011"/>
      <c r="E9" s="1011"/>
      <c r="F9" s="1011"/>
      <c r="G9" s="1011"/>
      <c r="H9" s="1011"/>
      <c r="I9" s="1012"/>
      <c r="J9" s="41"/>
      <c r="K9" s="42">
        <f ca="1">SUM(Calcoli!$D$3:$D$40)</f>
        <v>0</v>
      </c>
      <c r="L9" s="43" t="s">
        <v>72</v>
      </c>
      <c r="M9" s="611">
        <f ca="1">Calcoli!BO4</f>
        <v>0</v>
      </c>
      <c r="N9" s="24"/>
      <c r="O9" s="24"/>
      <c r="P9" s="604"/>
      <c r="Q9" s="605"/>
      <c r="R9" s="24"/>
    </row>
    <row r="10" spans="1:18" ht="18" x14ac:dyDescent="0.4">
      <c r="A10" s="29"/>
      <c r="B10" s="35"/>
      <c r="C10" s="1010" t="str">
        <f ca="1">Calcoli!BN5</f>
        <v>S.u.a. &gt;0 &lt;=95</v>
      </c>
      <c r="D10" s="1011"/>
      <c r="E10" s="1011"/>
      <c r="F10" s="1011"/>
      <c r="G10" s="1011"/>
      <c r="H10" s="1011"/>
      <c r="I10" s="1012"/>
      <c r="J10" s="41"/>
      <c r="K10" s="42">
        <f ca="1">SUM(Calcoli!$E$3:E10)</f>
        <v>0</v>
      </c>
      <c r="L10" s="43" t="s">
        <v>72</v>
      </c>
      <c r="M10" s="611" t="str">
        <f ca="1">Calcoli!BO5</f>
        <v>X</v>
      </c>
      <c r="N10" s="24"/>
      <c r="O10" s="24"/>
      <c r="P10" s="24"/>
      <c r="Q10" s="24"/>
      <c r="R10" s="24"/>
    </row>
    <row r="11" spans="1:18" ht="18" x14ac:dyDescent="0.4">
      <c r="A11" s="29"/>
      <c r="B11" s="35"/>
      <c r="C11" s="1010" t="str">
        <f ca="1">Calcoli!BN6</f>
        <v>S.u.a. &gt;95 &lt;=110</v>
      </c>
      <c r="D11" s="1011"/>
      <c r="E11" s="1011"/>
      <c r="F11" s="1011"/>
      <c r="G11" s="1011"/>
      <c r="H11" s="1011"/>
      <c r="I11" s="1012"/>
      <c r="J11" s="40"/>
      <c r="K11" s="44">
        <f ca="1">SUM(Calcoli!$F$3:$F$40)</f>
        <v>0</v>
      </c>
      <c r="L11" s="45" t="s">
        <v>72</v>
      </c>
      <c r="M11" s="611" t="str">
        <f ca="1">Calcoli!BO6</f>
        <v>X</v>
      </c>
      <c r="N11" s="24"/>
      <c r="O11" s="24"/>
      <c r="P11" s="24"/>
      <c r="Q11" s="24"/>
      <c r="R11" s="24"/>
    </row>
    <row r="12" spans="1:18" ht="18" x14ac:dyDescent="0.4">
      <c r="A12" s="29"/>
      <c r="B12" s="35"/>
      <c r="C12" s="1010" t="str">
        <f ca="1">Calcoli!BN7</f>
        <v>S.u.a. &gt;110 &lt;=130</v>
      </c>
      <c r="D12" s="1011"/>
      <c r="E12" s="1011"/>
      <c r="F12" s="1011"/>
      <c r="G12" s="1011"/>
      <c r="H12" s="1011"/>
      <c r="I12" s="1012"/>
      <c r="J12" s="40"/>
      <c r="K12" s="44">
        <f ca="1">SUM(Calcoli!$G$3:$G$40)</f>
        <v>0</v>
      </c>
      <c r="L12" s="45" t="s">
        <v>72</v>
      </c>
      <c r="M12" s="611" t="str">
        <f ca="1">Calcoli!BO7</f>
        <v>X</v>
      </c>
      <c r="N12" s="24"/>
      <c r="O12" s="24"/>
      <c r="P12" s="24"/>
      <c r="Q12" s="24"/>
      <c r="R12" s="24"/>
    </row>
    <row r="13" spans="1:18" ht="18" x14ac:dyDescent="0.4">
      <c r="A13" s="29"/>
      <c r="B13" s="35"/>
      <c r="C13" s="1010" t="str">
        <f ca="1">Calcoli!BN8</f>
        <v>S.u.a. &gt;130 &lt;=160</v>
      </c>
      <c r="D13" s="1011"/>
      <c r="E13" s="1011"/>
      <c r="F13" s="1011"/>
      <c r="G13" s="1011"/>
      <c r="H13" s="1011"/>
      <c r="I13" s="1012"/>
      <c r="J13" s="40"/>
      <c r="K13" s="44">
        <f ca="1">SUM(Calcoli!$H$3:$H$40)</f>
        <v>0</v>
      </c>
      <c r="L13" s="45" t="s">
        <v>72</v>
      </c>
      <c r="M13" s="611" t="str">
        <f ca="1">Calcoli!BO8</f>
        <v>X</v>
      </c>
      <c r="N13" s="24"/>
      <c r="O13" s="24"/>
      <c r="P13" s="24"/>
      <c r="Q13" s="24"/>
      <c r="R13" s="24"/>
    </row>
    <row r="14" spans="1:18" ht="18" x14ac:dyDescent="0.4">
      <c r="A14" s="29"/>
      <c r="B14" s="35"/>
      <c r="C14" s="1010" t="s">
        <v>73</v>
      </c>
      <c r="D14" s="1011"/>
      <c r="E14" s="1011"/>
      <c r="F14" s="1011"/>
      <c r="G14" s="1011"/>
      <c r="H14" s="1011"/>
      <c r="I14" s="1012"/>
      <c r="J14" s="40"/>
      <c r="K14" s="44">
        <f ca="1">SUM(Calcoli!$I$3:$I$40)</f>
        <v>0</v>
      </c>
      <c r="L14" s="45" t="s">
        <v>72</v>
      </c>
      <c r="M14" s="611" t="str">
        <f ca="1">Calcoli!BO9</f>
        <v>X</v>
      </c>
      <c r="N14" s="24"/>
      <c r="O14" s="24"/>
      <c r="P14" s="24"/>
      <c r="Q14" s="24"/>
      <c r="R14" s="24"/>
    </row>
    <row r="15" spans="1:18" ht="18" x14ac:dyDescent="0.4">
      <c r="A15" s="29"/>
      <c r="B15" s="35"/>
      <c r="C15" s="1010" t="s">
        <v>74</v>
      </c>
      <c r="D15" s="1011"/>
      <c r="E15" s="1011"/>
      <c r="F15" s="1011"/>
      <c r="G15" s="1011"/>
      <c r="H15" s="1011"/>
      <c r="I15" s="1012"/>
      <c r="J15" s="40"/>
      <c r="K15" s="44">
        <f>E33+H51+H67+H83+H99+H115+H131+H147+H163+H179+H195+H211+H227+H243+H259+H275+H291+H307+H323+H339+H355+H371+H387+H403+H419+H435+H451+H467+H483+H499+H515</f>
        <v>0</v>
      </c>
      <c r="L15" s="45" t="s">
        <v>72</v>
      </c>
      <c r="M15" s="611" t="str">
        <f ca="1">Calcoli!BO10</f>
        <v>X</v>
      </c>
      <c r="N15" s="24"/>
      <c r="O15" s="24"/>
      <c r="P15" s="24"/>
      <c r="Q15" s="24"/>
      <c r="R15" s="24"/>
    </row>
    <row r="16" spans="1:18" ht="18" x14ac:dyDescent="0.4">
      <c r="A16" s="29"/>
      <c r="B16" s="35"/>
      <c r="C16" s="1010" t="s">
        <v>75</v>
      </c>
      <c r="D16" s="1011"/>
      <c r="E16" s="1011"/>
      <c r="F16" s="1011"/>
      <c r="G16" s="1011"/>
      <c r="H16" s="1011"/>
      <c r="I16" s="1012"/>
      <c r="J16" s="40"/>
      <c r="K16" s="44">
        <f>H33+K51+K67+K83+K99+K115+K131+K147+K163+K179+K195+K211+K227+K243+K259+K275+K291+K307+K323+K339+K355+K371+K387+K403+K419+K435+K451+K467+K483+K499+K515</f>
        <v>0</v>
      </c>
      <c r="L16" s="45" t="s">
        <v>72</v>
      </c>
      <c r="M16" s="611" t="str">
        <f ca="1">Calcoli!BO11</f>
        <v>X</v>
      </c>
      <c r="N16" s="24"/>
      <c r="O16" s="24"/>
      <c r="P16" s="24"/>
      <c r="Q16" s="24"/>
      <c r="R16" s="24"/>
    </row>
    <row r="17" spans="1:18" ht="18" x14ac:dyDescent="0.4">
      <c r="A17" s="29"/>
      <c r="B17" s="35"/>
      <c r="C17" s="1010" t="s">
        <v>76</v>
      </c>
      <c r="D17" s="1011"/>
      <c r="E17" s="1011"/>
      <c r="F17" s="1011"/>
      <c r="G17" s="1011"/>
      <c r="H17" s="1011"/>
      <c r="I17" s="1012"/>
      <c r="J17" s="40"/>
      <c r="K17" s="44">
        <f>K33+M51+M67+M83+M99+M115+M131+M147+M163+M179+M195+M211+M227+M243+M259+M275+M291+M307+M323+M339+M355+M371+M387+M403+M419+M435+M451+M467+M483+M499+M515</f>
        <v>0</v>
      </c>
      <c r="L17" s="45" t="s">
        <v>72</v>
      </c>
      <c r="M17" s="611" t="str">
        <f ca="1">Calcoli!BO12</f>
        <v>X</v>
      </c>
      <c r="N17" s="24"/>
      <c r="O17" s="24"/>
      <c r="P17" s="24"/>
      <c r="Q17" s="24"/>
      <c r="R17" s="24"/>
    </row>
    <row r="18" spans="1:18" ht="15" x14ac:dyDescent="0.35">
      <c r="A18" s="29"/>
      <c r="B18" s="46"/>
      <c r="C18" s="47"/>
      <c r="D18" s="47"/>
      <c r="E18" s="47"/>
      <c r="F18" s="47"/>
      <c r="G18" s="47"/>
      <c r="H18" s="47"/>
      <c r="I18" s="47"/>
      <c r="J18" s="47"/>
      <c r="K18" s="48"/>
      <c r="L18" s="49"/>
      <c r="M18" s="50"/>
      <c r="N18" s="24"/>
      <c r="O18" s="24"/>
      <c r="P18" s="24"/>
      <c r="Q18" s="24"/>
      <c r="R18" s="24"/>
    </row>
    <row r="19" spans="1:18" ht="15" x14ac:dyDescent="0.35">
      <c r="A19" s="24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27"/>
      <c r="N19" s="24"/>
      <c r="O19" s="24"/>
      <c r="P19" s="24"/>
      <c r="Q19" s="24"/>
      <c r="R19" s="24"/>
    </row>
    <row r="20" spans="1:18" ht="21.75" hidden="1" x14ac:dyDescent="0.5">
      <c r="A20" s="29"/>
      <c r="B20" s="30"/>
      <c r="C20" s="1013" t="s">
        <v>77</v>
      </c>
      <c r="D20" s="1014"/>
      <c r="E20" s="52"/>
      <c r="F20" s="52"/>
      <c r="G20" s="52"/>
      <c r="H20" s="52"/>
      <c r="I20" s="52"/>
      <c r="J20" s="52"/>
      <c r="K20" s="52"/>
      <c r="L20" s="52"/>
      <c r="M20" s="32"/>
      <c r="N20" s="53"/>
      <c r="O20" s="24"/>
      <c r="P20" s="24"/>
      <c r="Q20" s="24"/>
      <c r="R20" s="24"/>
    </row>
    <row r="21" spans="1:18" ht="18" hidden="1" x14ac:dyDescent="0.4">
      <c r="A21" s="29"/>
      <c r="B21" s="35"/>
      <c r="C21" s="1009" t="s">
        <v>78</v>
      </c>
      <c r="D21" s="996"/>
      <c r="E21" s="54" t="s">
        <v>79</v>
      </c>
      <c r="F21" s="55"/>
      <c r="G21" s="55"/>
      <c r="H21" s="54" t="s">
        <v>80</v>
      </c>
      <c r="I21" s="55"/>
      <c r="J21" s="55"/>
      <c r="K21" s="54" t="s">
        <v>81</v>
      </c>
      <c r="L21" s="24"/>
      <c r="M21" s="37"/>
      <c r="N21" s="53"/>
      <c r="O21" s="24"/>
      <c r="P21" s="24"/>
      <c r="Q21" s="24"/>
      <c r="R21" s="24"/>
    </row>
    <row r="22" spans="1:18" ht="15" hidden="1" x14ac:dyDescent="0.35">
      <c r="A22" s="29"/>
      <c r="B22" s="35"/>
      <c r="C22" s="56"/>
      <c r="D22" s="57"/>
      <c r="E22" s="56"/>
      <c r="F22" s="58"/>
      <c r="G22" s="58"/>
      <c r="H22" s="56"/>
      <c r="I22" s="58"/>
      <c r="J22" s="58"/>
      <c r="K22" s="56"/>
      <c r="L22" s="24"/>
      <c r="M22" s="37"/>
      <c r="N22" s="53"/>
      <c r="O22" s="24"/>
      <c r="P22" s="24"/>
      <c r="Q22" s="24"/>
      <c r="R22" s="24"/>
    </row>
    <row r="23" spans="1:18" ht="15" hidden="1" x14ac:dyDescent="0.35">
      <c r="A23" s="29"/>
      <c r="B23" s="35"/>
      <c r="C23" s="56"/>
      <c r="D23" s="59"/>
      <c r="E23" s="60"/>
      <c r="F23" s="61"/>
      <c r="G23" s="61"/>
      <c r="H23" s="60"/>
      <c r="I23" s="61"/>
      <c r="J23" s="61"/>
      <c r="K23" s="60"/>
      <c r="L23" s="24"/>
      <c r="M23" s="37"/>
      <c r="N23" s="53"/>
      <c r="O23" s="24"/>
      <c r="P23" s="24"/>
      <c r="Q23" s="24"/>
      <c r="R23" s="24"/>
    </row>
    <row r="24" spans="1:18" ht="15" hidden="1" x14ac:dyDescent="0.35">
      <c r="A24" s="29"/>
      <c r="B24" s="35"/>
      <c r="C24" s="56"/>
      <c r="D24" s="59"/>
      <c r="E24" s="60"/>
      <c r="F24" s="61"/>
      <c r="G24" s="61"/>
      <c r="H24" s="60"/>
      <c r="I24" s="61"/>
      <c r="J24" s="61"/>
      <c r="K24" s="60"/>
      <c r="L24" s="24"/>
      <c r="M24" s="37"/>
      <c r="N24" s="53"/>
      <c r="O24" s="24"/>
      <c r="P24" s="24"/>
      <c r="Q24" s="24"/>
      <c r="R24" s="24"/>
    </row>
    <row r="25" spans="1:18" ht="15" hidden="1" x14ac:dyDescent="0.35">
      <c r="A25" s="29"/>
      <c r="B25" s="35"/>
      <c r="C25" s="56"/>
      <c r="D25" s="59"/>
      <c r="E25" s="60"/>
      <c r="F25" s="61"/>
      <c r="G25" s="61"/>
      <c r="H25" s="60"/>
      <c r="I25" s="61"/>
      <c r="J25" s="61"/>
      <c r="K25" s="60"/>
      <c r="L25" s="24"/>
      <c r="M25" s="37"/>
      <c r="N25" s="53"/>
      <c r="O25" s="24"/>
      <c r="P25" s="24"/>
      <c r="Q25" s="24"/>
      <c r="R25" s="24"/>
    </row>
    <row r="26" spans="1:18" ht="15" hidden="1" x14ac:dyDescent="0.35">
      <c r="A26" s="29"/>
      <c r="B26" s="35"/>
      <c r="C26" s="56"/>
      <c r="D26" s="59"/>
      <c r="E26" s="60"/>
      <c r="F26" s="61"/>
      <c r="G26" s="61"/>
      <c r="H26" s="60"/>
      <c r="I26" s="61"/>
      <c r="J26" s="61"/>
      <c r="K26" s="60"/>
      <c r="L26" s="24"/>
      <c r="M26" s="37"/>
      <c r="N26" s="53"/>
      <c r="O26" s="24"/>
      <c r="P26" s="24"/>
      <c r="Q26" s="24"/>
      <c r="R26" s="24"/>
    </row>
    <row r="27" spans="1:18" ht="15" hidden="1" x14ac:dyDescent="0.35">
      <c r="A27" s="29"/>
      <c r="B27" s="35"/>
      <c r="C27" s="56"/>
      <c r="D27" s="59"/>
      <c r="E27" s="60"/>
      <c r="F27" s="61"/>
      <c r="G27" s="61"/>
      <c r="H27" s="60"/>
      <c r="I27" s="61"/>
      <c r="J27" s="61"/>
      <c r="K27" s="60"/>
      <c r="L27" s="24"/>
      <c r="M27" s="37"/>
      <c r="N27" s="53"/>
      <c r="O27" s="24"/>
      <c r="P27" s="24"/>
      <c r="Q27" s="24"/>
      <c r="R27" s="24"/>
    </row>
    <row r="28" spans="1:18" ht="15" hidden="1" x14ac:dyDescent="0.35">
      <c r="A28" s="29"/>
      <c r="B28" s="35"/>
      <c r="C28" s="56"/>
      <c r="D28" s="59"/>
      <c r="E28" s="60"/>
      <c r="F28" s="61"/>
      <c r="G28" s="61"/>
      <c r="H28" s="60"/>
      <c r="I28" s="61"/>
      <c r="J28" s="61"/>
      <c r="K28" s="60"/>
      <c r="L28" s="24"/>
      <c r="M28" s="37"/>
      <c r="N28" s="53"/>
      <c r="O28" s="24"/>
      <c r="P28" s="24"/>
      <c r="Q28" s="24"/>
      <c r="R28" s="24"/>
    </row>
    <row r="29" spans="1:18" ht="15" hidden="1" x14ac:dyDescent="0.35">
      <c r="A29" s="29"/>
      <c r="B29" s="35"/>
      <c r="C29" s="56"/>
      <c r="D29" s="59"/>
      <c r="E29" s="60"/>
      <c r="F29" s="61"/>
      <c r="G29" s="61"/>
      <c r="H29" s="60"/>
      <c r="I29" s="61"/>
      <c r="J29" s="61"/>
      <c r="K29" s="60"/>
      <c r="L29" s="24"/>
      <c r="M29" s="37"/>
      <c r="N29" s="53"/>
      <c r="O29" s="24"/>
      <c r="P29" s="24"/>
      <c r="Q29" s="24"/>
      <c r="R29" s="24"/>
    </row>
    <row r="30" spans="1:18" ht="15" hidden="1" x14ac:dyDescent="0.35">
      <c r="A30" s="29"/>
      <c r="B30" s="35"/>
      <c r="C30" s="56"/>
      <c r="D30" s="59"/>
      <c r="E30" s="60"/>
      <c r="F30" s="61"/>
      <c r="G30" s="61"/>
      <c r="H30" s="60"/>
      <c r="I30" s="61"/>
      <c r="J30" s="61"/>
      <c r="K30" s="60"/>
      <c r="L30" s="24"/>
      <c r="M30" s="37"/>
      <c r="N30" s="53"/>
      <c r="O30" s="24"/>
      <c r="P30" s="24"/>
      <c r="Q30" s="24"/>
      <c r="R30" s="24"/>
    </row>
    <row r="31" spans="1:18" ht="15" hidden="1" x14ac:dyDescent="0.35">
      <c r="A31" s="29"/>
      <c r="B31" s="35"/>
      <c r="C31" s="56"/>
      <c r="D31" s="59"/>
      <c r="E31" s="60"/>
      <c r="F31" s="61"/>
      <c r="G31" s="61"/>
      <c r="H31" s="60"/>
      <c r="I31" s="61"/>
      <c r="J31" s="61"/>
      <c r="K31" s="60"/>
      <c r="L31" s="24"/>
      <c r="M31" s="37"/>
      <c r="N31" s="53"/>
      <c r="O31" s="24"/>
      <c r="P31" s="24"/>
      <c r="Q31" s="24"/>
      <c r="R31" s="24"/>
    </row>
    <row r="32" spans="1:18" ht="15" hidden="1" x14ac:dyDescent="0.35">
      <c r="A32" s="29"/>
      <c r="B32" s="35"/>
      <c r="C32" s="56"/>
      <c r="D32" s="59"/>
      <c r="E32" s="60"/>
      <c r="F32" s="61"/>
      <c r="G32" s="61"/>
      <c r="H32" s="60"/>
      <c r="I32" s="61"/>
      <c r="J32" s="61"/>
      <c r="K32" s="60"/>
      <c r="L32" s="24"/>
      <c r="M32" s="37"/>
      <c r="N32" s="53"/>
      <c r="O32" s="24"/>
      <c r="P32" s="24"/>
      <c r="Q32" s="24"/>
      <c r="R32" s="24"/>
    </row>
    <row r="33" spans="1:18" ht="18" hidden="1" x14ac:dyDescent="0.4">
      <c r="A33" s="29"/>
      <c r="B33" s="35"/>
      <c r="C33" s="62"/>
      <c r="D33" s="62"/>
      <c r="E33" s="63">
        <f>SUM(E22:E32)</f>
        <v>0</v>
      </c>
      <c r="F33" s="64" t="s">
        <v>72</v>
      </c>
      <c r="G33" s="62"/>
      <c r="H33" s="63">
        <f>SUM(H22:H32)</f>
        <v>0</v>
      </c>
      <c r="I33" s="64" t="s">
        <v>72</v>
      </c>
      <c r="J33" s="62"/>
      <c r="K33" s="63">
        <f>SUM(K22:K32)</f>
        <v>0</v>
      </c>
      <c r="L33" s="65" t="s">
        <v>72</v>
      </c>
      <c r="M33" s="37"/>
      <c r="N33" s="53"/>
      <c r="O33" s="24"/>
      <c r="P33" s="24"/>
      <c r="Q33" s="24"/>
      <c r="R33" s="24"/>
    </row>
    <row r="34" spans="1:18" ht="15" hidden="1" x14ac:dyDescent="0.35">
      <c r="A34" s="29"/>
      <c r="B34" s="46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50"/>
      <c r="N34" s="53"/>
      <c r="O34" s="24"/>
      <c r="P34" s="24"/>
      <c r="Q34" s="24"/>
      <c r="R34" s="24"/>
    </row>
    <row r="35" spans="1:18" ht="15" x14ac:dyDescent="0.35">
      <c r="A35" s="24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27"/>
      <c r="O35" s="27"/>
      <c r="P35" s="27"/>
      <c r="Q35" s="24"/>
      <c r="R35" s="24"/>
    </row>
    <row r="36" spans="1:18" ht="21.75" x14ac:dyDescent="0.5">
      <c r="A36" s="29"/>
      <c r="B36" s="30"/>
      <c r="C36" s="1013" t="s">
        <v>82</v>
      </c>
      <c r="D36" s="1014"/>
      <c r="E36" s="66"/>
      <c r="F36" s="66"/>
      <c r="G36" s="66"/>
      <c r="H36" s="66"/>
      <c r="I36" s="67"/>
      <c r="J36" s="67"/>
      <c r="K36" s="67"/>
      <c r="L36" s="67"/>
      <c r="M36" s="67"/>
      <c r="N36" s="52"/>
      <c r="O36" s="52"/>
      <c r="P36" s="32"/>
      <c r="Q36" s="53"/>
      <c r="R36" s="24"/>
    </row>
    <row r="37" spans="1:18" ht="21.75" x14ac:dyDescent="0.5">
      <c r="A37" s="29"/>
      <c r="B37" s="35"/>
      <c r="C37" s="68"/>
      <c r="D37" s="68"/>
      <c r="E37" s="69"/>
      <c r="F37" s="69"/>
      <c r="G37" s="70"/>
      <c r="H37" s="70"/>
      <c r="I37" s="71"/>
      <c r="J37" s="71"/>
      <c r="K37" s="71"/>
      <c r="L37" s="71"/>
      <c r="M37" s="71"/>
      <c r="N37" s="24"/>
      <c r="O37" s="24"/>
      <c r="P37" s="37"/>
      <c r="Q37" s="53"/>
      <c r="R37" s="24"/>
    </row>
    <row r="38" spans="1:18" ht="21.75" x14ac:dyDescent="0.5">
      <c r="A38" s="29"/>
      <c r="B38" s="35"/>
      <c r="C38" s="1005" t="str">
        <f>IF(Calcoli!$K3="","","Unità immobiliare "&amp;Calcoli!$K3 )</f>
        <v/>
      </c>
      <c r="D38" s="996"/>
      <c r="E38" s="1006" t="s">
        <v>83</v>
      </c>
      <c r="F38" s="1007"/>
      <c r="G38" s="1008"/>
      <c r="H38" s="685"/>
      <c r="I38" s="71"/>
      <c r="J38" s="71"/>
      <c r="K38" s="71"/>
      <c r="L38" s="71"/>
      <c r="M38" s="71"/>
      <c r="N38" s="24"/>
      <c r="O38" s="24"/>
      <c r="P38" s="37"/>
      <c r="Q38" s="53"/>
      <c r="R38" s="24"/>
    </row>
    <row r="39" spans="1:18" ht="18" x14ac:dyDescent="0.4">
      <c r="A39" s="29"/>
      <c r="B39" s="35"/>
      <c r="C39" s="1009" t="s">
        <v>82</v>
      </c>
      <c r="D39" s="996"/>
      <c r="E39" s="72" t="s">
        <v>84</v>
      </c>
      <c r="F39" s="72"/>
      <c r="G39" s="72"/>
      <c r="H39" s="72" t="s">
        <v>79</v>
      </c>
      <c r="I39" s="71"/>
      <c r="J39" s="71"/>
      <c r="K39" s="71" t="s">
        <v>80</v>
      </c>
      <c r="L39" s="71"/>
      <c r="M39" s="71" t="s">
        <v>81</v>
      </c>
      <c r="N39" s="24"/>
      <c r="O39" s="24"/>
      <c r="P39" s="37"/>
      <c r="Q39" s="53"/>
      <c r="R39" s="24"/>
    </row>
    <row r="40" spans="1:18" ht="15" x14ac:dyDescent="0.35">
      <c r="A40" s="29"/>
      <c r="B40" s="35"/>
      <c r="C40" s="685"/>
      <c r="D40" s="686"/>
      <c r="E40" s="685"/>
      <c r="F40" s="687"/>
      <c r="G40" s="687"/>
      <c r="H40" s="685"/>
      <c r="I40" s="687"/>
      <c r="J40" s="687"/>
      <c r="K40" s="685"/>
      <c r="L40" s="688"/>
      <c r="M40" s="1001"/>
      <c r="N40" s="1015"/>
      <c r="O40" s="24"/>
      <c r="P40" s="37"/>
      <c r="Q40" s="53"/>
      <c r="R40" s="24"/>
    </row>
    <row r="41" spans="1:18" ht="15" x14ac:dyDescent="0.35">
      <c r="A41" s="29"/>
      <c r="B41" s="35"/>
      <c r="C41" s="685"/>
      <c r="D41" s="689"/>
      <c r="E41" s="690"/>
      <c r="F41" s="691"/>
      <c r="G41" s="691"/>
      <c r="H41" s="690"/>
      <c r="I41" s="691"/>
      <c r="J41" s="691"/>
      <c r="K41" s="690"/>
      <c r="L41" s="692"/>
      <c r="M41" s="997"/>
      <c r="N41" s="998"/>
      <c r="O41" s="24"/>
      <c r="P41" s="37"/>
      <c r="Q41" s="53"/>
      <c r="R41" s="24"/>
    </row>
    <row r="42" spans="1:18" ht="15" x14ac:dyDescent="0.35">
      <c r="A42" s="29"/>
      <c r="B42" s="35"/>
      <c r="C42" s="685"/>
      <c r="D42" s="689"/>
      <c r="E42" s="690"/>
      <c r="F42" s="691"/>
      <c r="G42" s="691"/>
      <c r="H42" s="690"/>
      <c r="I42" s="691"/>
      <c r="J42" s="691"/>
      <c r="K42" s="690"/>
      <c r="L42" s="692"/>
      <c r="M42" s="997"/>
      <c r="N42" s="998"/>
      <c r="O42" s="24"/>
      <c r="P42" s="37"/>
      <c r="Q42" s="53"/>
      <c r="R42" s="24"/>
    </row>
    <row r="43" spans="1:18" ht="15" x14ac:dyDescent="0.35">
      <c r="A43" s="29"/>
      <c r="B43" s="35"/>
      <c r="C43" s="685"/>
      <c r="D43" s="689"/>
      <c r="E43" s="690"/>
      <c r="F43" s="691"/>
      <c r="G43" s="691"/>
      <c r="H43" s="690"/>
      <c r="I43" s="691"/>
      <c r="J43" s="691"/>
      <c r="K43" s="690"/>
      <c r="L43" s="692"/>
      <c r="M43" s="997"/>
      <c r="N43" s="998"/>
      <c r="O43" s="24"/>
      <c r="P43" s="37"/>
      <c r="Q43" s="53"/>
      <c r="R43" s="24"/>
    </row>
    <row r="44" spans="1:18" ht="15" x14ac:dyDescent="0.35">
      <c r="A44" s="29"/>
      <c r="B44" s="35"/>
      <c r="C44" s="685"/>
      <c r="D44" s="689"/>
      <c r="E44" s="690"/>
      <c r="F44" s="691"/>
      <c r="G44" s="691"/>
      <c r="H44" s="690"/>
      <c r="I44" s="691"/>
      <c r="J44" s="691"/>
      <c r="K44" s="690"/>
      <c r="L44" s="692"/>
      <c r="M44" s="997"/>
      <c r="N44" s="998"/>
      <c r="O44" s="24"/>
      <c r="P44" s="37"/>
      <c r="Q44" s="53"/>
      <c r="R44" s="24"/>
    </row>
    <row r="45" spans="1:18" ht="15" x14ac:dyDescent="0.35">
      <c r="A45" s="29"/>
      <c r="B45" s="35"/>
      <c r="C45" s="685"/>
      <c r="D45" s="689"/>
      <c r="E45" s="690"/>
      <c r="F45" s="691"/>
      <c r="G45" s="691"/>
      <c r="H45" s="690"/>
      <c r="I45" s="691"/>
      <c r="J45" s="691"/>
      <c r="K45" s="690"/>
      <c r="L45" s="692"/>
      <c r="M45" s="997"/>
      <c r="N45" s="998"/>
      <c r="O45" s="24"/>
      <c r="P45" s="37"/>
      <c r="Q45" s="53"/>
      <c r="R45" s="24"/>
    </row>
    <row r="46" spans="1:18" ht="15" x14ac:dyDescent="0.35">
      <c r="A46" s="29"/>
      <c r="B46" s="35"/>
      <c r="C46" s="685"/>
      <c r="D46" s="689"/>
      <c r="E46" s="690"/>
      <c r="F46" s="691"/>
      <c r="G46" s="691"/>
      <c r="H46" s="690"/>
      <c r="I46" s="691"/>
      <c r="J46" s="691"/>
      <c r="K46" s="690"/>
      <c r="L46" s="692"/>
      <c r="M46" s="997"/>
      <c r="N46" s="998"/>
      <c r="O46" s="24"/>
      <c r="P46" s="37"/>
      <c r="Q46" s="53"/>
      <c r="R46" s="24"/>
    </row>
    <row r="47" spans="1:18" ht="15" x14ac:dyDescent="0.35">
      <c r="A47" s="29"/>
      <c r="B47" s="35"/>
      <c r="C47" s="685"/>
      <c r="D47" s="689"/>
      <c r="E47" s="690"/>
      <c r="F47" s="691"/>
      <c r="G47" s="691"/>
      <c r="H47" s="690"/>
      <c r="I47" s="691"/>
      <c r="J47" s="691"/>
      <c r="K47" s="690"/>
      <c r="L47" s="692"/>
      <c r="M47" s="997"/>
      <c r="N47" s="998"/>
      <c r="O47" s="24"/>
      <c r="P47" s="37"/>
      <c r="Q47" s="53"/>
      <c r="R47" s="24"/>
    </row>
    <row r="48" spans="1:18" ht="15" x14ac:dyDescent="0.35">
      <c r="A48" s="29"/>
      <c r="B48" s="35"/>
      <c r="C48" s="685"/>
      <c r="D48" s="689"/>
      <c r="E48" s="690"/>
      <c r="F48" s="691"/>
      <c r="G48" s="691"/>
      <c r="H48" s="690"/>
      <c r="I48" s="691"/>
      <c r="J48" s="691"/>
      <c r="K48" s="690"/>
      <c r="L48" s="692"/>
      <c r="M48" s="997"/>
      <c r="N48" s="998"/>
      <c r="O48" s="24"/>
      <c r="P48" s="37"/>
      <c r="Q48" s="53"/>
      <c r="R48" s="24"/>
    </row>
    <row r="49" spans="1:18" ht="17.25" x14ac:dyDescent="0.4">
      <c r="A49" s="29"/>
      <c r="B49" s="35"/>
      <c r="C49" s="685"/>
      <c r="D49" s="689"/>
      <c r="E49" s="690"/>
      <c r="F49" s="691"/>
      <c r="G49" s="691"/>
      <c r="H49" s="690"/>
      <c r="I49" s="691"/>
      <c r="J49" s="691"/>
      <c r="K49" s="690"/>
      <c r="L49" s="692"/>
      <c r="M49" s="997"/>
      <c r="N49" s="998"/>
      <c r="O49" s="73"/>
      <c r="P49" s="74"/>
      <c r="Q49" s="75"/>
      <c r="R49" s="24"/>
    </row>
    <row r="50" spans="1:18" ht="15" x14ac:dyDescent="0.35">
      <c r="A50" s="29"/>
      <c r="B50" s="35"/>
      <c r="C50" s="685"/>
      <c r="D50" s="689"/>
      <c r="E50" s="690"/>
      <c r="F50" s="691"/>
      <c r="G50" s="691"/>
      <c r="H50" s="690"/>
      <c r="I50" s="691"/>
      <c r="J50" s="691"/>
      <c r="K50" s="690"/>
      <c r="L50" s="692"/>
      <c r="M50" s="997"/>
      <c r="N50" s="998"/>
      <c r="O50" s="24"/>
      <c r="P50" s="37"/>
      <c r="Q50" s="53"/>
      <c r="R50" s="24"/>
    </row>
    <row r="51" spans="1:18" ht="18" x14ac:dyDescent="0.4">
      <c r="A51" s="29"/>
      <c r="B51" s="35"/>
      <c r="C51" s="62"/>
      <c r="D51" s="62"/>
      <c r="E51" s="63">
        <f>SUM(E40:E50)</f>
        <v>0</v>
      </c>
      <c r="F51" s="64" t="s">
        <v>72</v>
      </c>
      <c r="G51" s="62"/>
      <c r="H51" s="63">
        <f>SUM(H40:H50)</f>
        <v>0</v>
      </c>
      <c r="I51" s="64" t="s">
        <v>72</v>
      </c>
      <c r="J51" s="62"/>
      <c r="K51" s="63">
        <f>SUM(K40:K50)</f>
        <v>0</v>
      </c>
      <c r="L51" s="64" t="s">
        <v>72</v>
      </c>
      <c r="M51" s="999">
        <f>SUM(M40:M50)</f>
        <v>0</v>
      </c>
      <c r="N51" s="1000"/>
      <c r="O51" s="64" t="s">
        <v>72</v>
      </c>
      <c r="P51" s="76"/>
      <c r="Q51" s="53"/>
      <c r="R51" s="24"/>
    </row>
    <row r="52" spans="1:18" ht="15" x14ac:dyDescent="0.35">
      <c r="A52" s="29"/>
      <c r="B52" s="35"/>
      <c r="C52" s="1003"/>
      <c r="D52" s="1004"/>
      <c r="E52" s="1004"/>
      <c r="F52" s="1004"/>
      <c r="G52" s="1004"/>
      <c r="H52" s="996"/>
      <c r="I52" s="77"/>
      <c r="J52" s="77"/>
      <c r="K52" s="77"/>
      <c r="L52" s="77"/>
      <c r="M52" s="77"/>
      <c r="N52" s="24"/>
      <c r="O52" s="24"/>
      <c r="P52" s="37"/>
      <c r="Q52" s="53"/>
      <c r="R52" s="24"/>
    </row>
    <row r="53" spans="1:18" ht="15" x14ac:dyDescent="0.35">
      <c r="A53" s="29"/>
      <c r="B53" s="35"/>
      <c r="C53" s="1003"/>
      <c r="D53" s="1004"/>
      <c r="E53" s="1004"/>
      <c r="F53" s="1004"/>
      <c r="G53" s="1004"/>
      <c r="H53" s="996"/>
      <c r="I53" s="77"/>
      <c r="J53" s="77"/>
      <c r="K53" s="77"/>
      <c r="L53" s="77"/>
      <c r="M53" s="77"/>
      <c r="N53" s="24"/>
      <c r="O53" s="24"/>
      <c r="P53" s="37"/>
      <c r="Q53" s="995"/>
      <c r="R53" s="996"/>
    </row>
    <row r="54" spans="1:18" ht="21.75" x14ac:dyDescent="0.5">
      <c r="A54" s="29"/>
      <c r="B54" s="35"/>
      <c r="C54" s="1005" t="str">
        <f>IF(Calcoli!$K4="","","Unità immobiliare "&amp;Calcoli!$K4 )</f>
        <v/>
      </c>
      <c r="D54" s="996"/>
      <c r="E54" s="1006" t="s">
        <v>83</v>
      </c>
      <c r="F54" s="1007"/>
      <c r="G54" s="1008"/>
      <c r="H54" s="685"/>
      <c r="I54" s="71"/>
      <c r="J54" s="71"/>
      <c r="K54" s="71"/>
      <c r="L54" s="71"/>
      <c r="M54" s="71"/>
      <c r="N54" s="24"/>
      <c r="O54" s="24"/>
      <c r="P54" s="37"/>
      <c r="Q54" s="995"/>
      <c r="R54" s="996"/>
    </row>
    <row r="55" spans="1:18" ht="18" x14ac:dyDescent="0.4">
      <c r="A55" s="29"/>
      <c r="B55" s="35"/>
      <c r="C55" s="1009" t="s">
        <v>82</v>
      </c>
      <c r="D55" s="996"/>
      <c r="E55" s="72" t="s">
        <v>84</v>
      </c>
      <c r="F55" s="72"/>
      <c r="G55" s="72"/>
      <c r="H55" s="72" t="s">
        <v>79</v>
      </c>
      <c r="I55" s="71"/>
      <c r="J55" s="71"/>
      <c r="K55" s="71" t="s">
        <v>80</v>
      </c>
      <c r="L55" s="71"/>
      <c r="M55" s="71" t="s">
        <v>81</v>
      </c>
      <c r="N55" s="24"/>
      <c r="O55" s="24"/>
      <c r="P55" s="37"/>
      <c r="Q55" s="995"/>
      <c r="R55" s="996"/>
    </row>
    <row r="56" spans="1:18" ht="15" x14ac:dyDescent="0.35">
      <c r="A56" s="29"/>
      <c r="B56" s="35"/>
      <c r="C56" s="685"/>
      <c r="D56" s="686"/>
      <c r="E56" s="685"/>
      <c r="F56" s="687"/>
      <c r="G56" s="687"/>
      <c r="H56" s="685"/>
      <c r="I56" s="687"/>
      <c r="J56" s="687"/>
      <c r="K56" s="685"/>
      <c r="L56" s="688"/>
      <c r="M56" s="1001"/>
      <c r="N56" s="1002"/>
      <c r="O56" s="24"/>
      <c r="P56" s="37"/>
      <c r="Q56" s="995"/>
      <c r="R56" s="996"/>
    </row>
    <row r="57" spans="1:18" ht="15" x14ac:dyDescent="0.35">
      <c r="A57" s="29"/>
      <c r="B57" s="35"/>
      <c r="C57" s="685"/>
      <c r="D57" s="689"/>
      <c r="E57" s="690"/>
      <c r="F57" s="691"/>
      <c r="G57" s="691"/>
      <c r="H57" s="690"/>
      <c r="I57" s="691"/>
      <c r="J57" s="691"/>
      <c r="K57" s="690"/>
      <c r="L57" s="692"/>
      <c r="M57" s="997"/>
      <c r="N57" s="998"/>
      <c r="O57" s="24"/>
      <c r="P57" s="37"/>
      <c r="Q57" s="995"/>
      <c r="R57" s="996"/>
    </row>
    <row r="58" spans="1:18" ht="15" x14ac:dyDescent="0.35">
      <c r="A58" s="29"/>
      <c r="B58" s="35"/>
      <c r="C58" s="685"/>
      <c r="D58" s="689"/>
      <c r="E58" s="690"/>
      <c r="F58" s="691"/>
      <c r="G58" s="691"/>
      <c r="H58" s="690"/>
      <c r="I58" s="691"/>
      <c r="J58" s="691"/>
      <c r="K58" s="690"/>
      <c r="L58" s="692"/>
      <c r="M58" s="997"/>
      <c r="N58" s="998"/>
      <c r="O58" s="24"/>
      <c r="P58" s="37"/>
      <c r="Q58" s="995"/>
      <c r="R58" s="996"/>
    </row>
    <row r="59" spans="1:18" ht="15" x14ac:dyDescent="0.35">
      <c r="A59" s="29"/>
      <c r="B59" s="35"/>
      <c r="C59" s="685"/>
      <c r="D59" s="689"/>
      <c r="E59" s="690"/>
      <c r="F59" s="691"/>
      <c r="G59" s="691"/>
      <c r="H59" s="690"/>
      <c r="I59" s="691"/>
      <c r="J59" s="691"/>
      <c r="K59" s="690"/>
      <c r="L59" s="692"/>
      <c r="M59" s="997"/>
      <c r="N59" s="998"/>
      <c r="O59" s="24"/>
      <c r="P59" s="37"/>
      <c r="Q59" s="995"/>
      <c r="R59" s="996"/>
    </row>
    <row r="60" spans="1:18" ht="15" x14ac:dyDescent="0.35">
      <c r="A60" s="29"/>
      <c r="B60" s="35"/>
      <c r="C60" s="685"/>
      <c r="D60" s="689"/>
      <c r="E60" s="690"/>
      <c r="F60" s="691"/>
      <c r="G60" s="691"/>
      <c r="H60" s="690"/>
      <c r="I60" s="691"/>
      <c r="J60" s="691"/>
      <c r="K60" s="690"/>
      <c r="L60" s="692"/>
      <c r="M60" s="997"/>
      <c r="N60" s="998"/>
      <c r="O60" s="24"/>
      <c r="P60" s="37"/>
      <c r="Q60" s="995"/>
      <c r="R60" s="996"/>
    </row>
    <row r="61" spans="1:18" ht="15" x14ac:dyDescent="0.35">
      <c r="A61" s="29"/>
      <c r="B61" s="35"/>
      <c r="C61" s="685"/>
      <c r="D61" s="689"/>
      <c r="E61" s="690"/>
      <c r="F61" s="691"/>
      <c r="G61" s="691"/>
      <c r="H61" s="690"/>
      <c r="I61" s="691"/>
      <c r="J61" s="691"/>
      <c r="K61" s="690"/>
      <c r="L61" s="692"/>
      <c r="M61" s="997"/>
      <c r="N61" s="998"/>
      <c r="O61" s="24"/>
      <c r="P61" s="37"/>
      <c r="Q61" s="995"/>
      <c r="R61" s="996"/>
    </row>
    <row r="62" spans="1:18" ht="15" x14ac:dyDescent="0.35">
      <c r="A62" s="29"/>
      <c r="B62" s="35"/>
      <c r="C62" s="685"/>
      <c r="D62" s="689"/>
      <c r="E62" s="690"/>
      <c r="F62" s="691"/>
      <c r="G62" s="691"/>
      <c r="H62" s="690"/>
      <c r="I62" s="691"/>
      <c r="J62" s="691"/>
      <c r="K62" s="690"/>
      <c r="L62" s="692"/>
      <c r="M62" s="997"/>
      <c r="N62" s="998"/>
      <c r="O62" s="24"/>
      <c r="P62" s="37"/>
      <c r="Q62" s="995"/>
      <c r="R62" s="996"/>
    </row>
    <row r="63" spans="1:18" ht="15" x14ac:dyDescent="0.35">
      <c r="A63" s="29"/>
      <c r="B63" s="35"/>
      <c r="C63" s="685"/>
      <c r="D63" s="689"/>
      <c r="E63" s="690"/>
      <c r="F63" s="691"/>
      <c r="G63" s="691"/>
      <c r="H63" s="690"/>
      <c r="I63" s="691"/>
      <c r="J63" s="691"/>
      <c r="K63" s="690"/>
      <c r="L63" s="692"/>
      <c r="M63" s="997"/>
      <c r="N63" s="998"/>
      <c r="O63" s="24"/>
      <c r="P63" s="37"/>
      <c r="Q63" s="995"/>
      <c r="R63" s="996"/>
    </row>
    <row r="64" spans="1:18" ht="15" x14ac:dyDescent="0.35">
      <c r="A64" s="29"/>
      <c r="B64" s="35"/>
      <c r="C64" s="685"/>
      <c r="D64" s="689"/>
      <c r="E64" s="690"/>
      <c r="F64" s="691"/>
      <c r="G64" s="691"/>
      <c r="H64" s="690"/>
      <c r="I64" s="691"/>
      <c r="J64" s="691"/>
      <c r="K64" s="690"/>
      <c r="L64" s="692"/>
      <c r="M64" s="997"/>
      <c r="N64" s="998"/>
      <c r="O64" s="24"/>
      <c r="P64" s="37"/>
      <c r="Q64" s="995"/>
      <c r="R64" s="996"/>
    </row>
    <row r="65" spans="1:18" ht="17.25" x14ac:dyDescent="0.4">
      <c r="A65" s="29"/>
      <c r="B65" s="35"/>
      <c r="C65" s="685"/>
      <c r="D65" s="689"/>
      <c r="E65" s="690"/>
      <c r="F65" s="691"/>
      <c r="G65" s="691"/>
      <c r="H65" s="690"/>
      <c r="I65" s="691"/>
      <c r="J65" s="691"/>
      <c r="K65" s="690"/>
      <c r="L65" s="692"/>
      <c r="M65" s="997"/>
      <c r="N65" s="998"/>
      <c r="O65" s="73"/>
      <c r="P65" s="74"/>
      <c r="Q65" s="995"/>
      <c r="R65" s="996"/>
    </row>
    <row r="66" spans="1:18" ht="15" x14ac:dyDescent="0.35">
      <c r="A66" s="29"/>
      <c r="B66" s="35"/>
      <c r="C66" s="685"/>
      <c r="D66" s="689"/>
      <c r="E66" s="690"/>
      <c r="F66" s="691"/>
      <c r="G66" s="691"/>
      <c r="H66" s="690"/>
      <c r="I66" s="691"/>
      <c r="J66" s="691"/>
      <c r="K66" s="690"/>
      <c r="L66" s="692"/>
      <c r="M66" s="997"/>
      <c r="N66" s="998"/>
      <c r="O66" s="24"/>
      <c r="P66" s="37"/>
      <c r="Q66" s="995"/>
      <c r="R66" s="996"/>
    </row>
    <row r="67" spans="1:18" ht="18" x14ac:dyDescent="0.4">
      <c r="A67" s="29"/>
      <c r="B67" s="35"/>
      <c r="C67" s="62"/>
      <c r="D67" s="62"/>
      <c r="E67" s="63">
        <f>SUM(E56:E66)</f>
        <v>0</v>
      </c>
      <c r="F67" s="64" t="s">
        <v>72</v>
      </c>
      <c r="G67" s="62"/>
      <c r="H67" s="63">
        <f>SUM(H56:H66)</f>
        <v>0</v>
      </c>
      <c r="I67" s="64" t="s">
        <v>72</v>
      </c>
      <c r="J67" s="62"/>
      <c r="K67" s="63">
        <f>SUM(K56:K66)</f>
        <v>0</v>
      </c>
      <c r="L67" s="64" t="s">
        <v>72</v>
      </c>
      <c r="M67" s="999">
        <f>SUM(M56:M66)</f>
        <v>0</v>
      </c>
      <c r="N67" s="1000"/>
      <c r="O67" s="64" t="s">
        <v>72</v>
      </c>
      <c r="P67" s="76"/>
      <c r="Q67" s="995"/>
      <c r="R67" s="996"/>
    </row>
    <row r="68" spans="1:18" ht="15" x14ac:dyDescent="0.35">
      <c r="A68" s="29"/>
      <c r="B68" s="35"/>
      <c r="C68" s="1003"/>
      <c r="D68" s="1004"/>
      <c r="E68" s="1004"/>
      <c r="F68" s="1004"/>
      <c r="G68" s="1004"/>
      <c r="H68" s="996"/>
      <c r="I68" s="77"/>
      <c r="J68" s="77"/>
      <c r="K68" s="77"/>
      <c r="L68" s="77"/>
      <c r="M68" s="77"/>
      <c r="N68" s="24"/>
      <c r="O68" s="24"/>
      <c r="P68" s="37"/>
      <c r="Q68" s="995"/>
      <c r="R68" s="996"/>
    </row>
    <row r="69" spans="1:18" ht="15" x14ac:dyDescent="0.35">
      <c r="A69" s="29"/>
      <c r="B69" s="35"/>
      <c r="C69" s="1003"/>
      <c r="D69" s="1004"/>
      <c r="E69" s="1004"/>
      <c r="F69" s="1004"/>
      <c r="G69" s="1004"/>
      <c r="H69" s="996"/>
      <c r="I69" s="77"/>
      <c r="J69" s="77"/>
      <c r="K69" s="77"/>
      <c r="L69" s="77"/>
      <c r="M69" s="77"/>
      <c r="N69" s="24"/>
      <c r="O69" s="24"/>
      <c r="P69" s="37"/>
      <c r="Q69" s="995"/>
      <c r="R69" s="996"/>
    </row>
    <row r="70" spans="1:18" ht="21.75" x14ac:dyDescent="0.5">
      <c r="A70" s="29"/>
      <c r="B70" s="35"/>
      <c r="C70" s="1005" t="str">
        <f>IF(Calcoli!$K5="","","Unità immobiliare "&amp;Calcoli!$K5 )</f>
        <v/>
      </c>
      <c r="D70" s="996"/>
      <c r="E70" s="1006" t="s">
        <v>83</v>
      </c>
      <c r="F70" s="1007"/>
      <c r="G70" s="1008"/>
      <c r="H70" s="685"/>
      <c r="I70" s="71"/>
      <c r="J70" s="71"/>
      <c r="K70" s="71"/>
      <c r="L70" s="71"/>
      <c r="M70" s="71"/>
      <c r="N70" s="24"/>
      <c r="O70" s="24"/>
      <c r="P70" s="37"/>
      <c r="Q70" s="995"/>
      <c r="R70" s="996"/>
    </row>
    <row r="71" spans="1:18" ht="18" x14ac:dyDescent="0.4">
      <c r="A71" s="29"/>
      <c r="B71" s="35"/>
      <c r="C71" s="1009" t="s">
        <v>82</v>
      </c>
      <c r="D71" s="996"/>
      <c r="E71" s="72" t="s">
        <v>84</v>
      </c>
      <c r="F71" s="72"/>
      <c r="G71" s="72"/>
      <c r="H71" s="72" t="s">
        <v>79</v>
      </c>
      <c r="I71" s="71"/>
      <c r="J71" s="71"/>
      <c r="K71" s="71" t="s">
        <v>80</v>
      </c>
      <c r="L71" s="71"/>
      <c r="M71" s="71" t="s">
        <v>81</v>
      </c>
      <c r="N71" s="24"/>
      <c r="O71" s="24"/>
      <c r="P71" s="37"/>
      <c r="Q71" s="995"/>
      <c r="R71" s="996"/>
    </row>
    <row r="72" spans="1:18" ht="15" x14ac:dyDescent="0.35">
      <c r="A72" s="29"/>
      <c r="B72" s="35"/>
      <c r="C72" s="685"/>
      <c r="D72" s="686"/>
      <c r="E72" s="685"/>
      <c r="F72" s="687"/>
      <c r="G72" s="687"/>
      <c r="H72" s="685"/>
      <c r="I72" s="687"/>
      <c r="J72" s="687"/>
      <c r="K72" s="685"/>
      <c r="L72" s="688"/>
      <c r="M72" s="1001"/>
      <c r="N72" s="1002"/>
      <c r="O72" s="24"/>
      <c r="P72" s="37"/>
      <c r="Q72" s="995"/>
      <c r="R72" s="996"/>
    </row>
    <row r="73" spans="1:18" ht="15" x14ac:dyDescent="0.35">
      <c r="A73" s="29"/>
      <c r="B73" s="35"/>
      <c r="C73" s="685"/>
      <c r="D73" s="689"/>
      <c r="E73" s="690"/>
      <c r="F73" s="691"/>
      <c r="G73" s="691"/>
      <c r="H73" s="690"/>
      <c r="I73" s="691"/>
      <c r="J73" s="691"/>
      <c r="K73" s="690"/>
      <c r="L73" s="692"/>
      <c r="M73" s="997"/>
      <c r="N73" s="998"/>
      <c r="O73" s="24"/>
      <c r="P73" s="37"/>
      <c r="Q73" s="995"/>
      <c r="R73" s="996"/>
    </row>
    <row r="74" spans="1:18" ht="15" x14ac:dyDescent="0.35">
      <c r="A74" s="29"/>
      <c r="B74" s="35"/>
      <c r="C74" s="685"/>
      <c r="D74" s="689"/>
      <c r="E74" s="690"/>
      <c r="F74" s="691"/>
      <c r="G74" s="691"/>
      <c r="H74" s="690"/>
      <c r="I74" s="691"/>
      <c r="J74" s="691"/>
      <c r="K74" s="690"/>
      <c r="L74" s="692"/>
      <c r="M74" s="997"/>
      <c r="N74" s="998"/>
      <c r="O74" s="24"/>
      <c r="P74" s="37"/>
      <c r="Q74" s="995"/>
      <c r="R74" s="996"/>
    </row>
    <row r="75" spans="1:18" ht="15" x14ac:dyDescent="0.35">
      <c r="A75" s="29"/>
      <c r="B75" s="35"/>
      <c r="C75" s="685"/>
      <c r="D75" s="689"/>
      <c r="E75" s="690"/>
      <c r="F75" s="691"/>
      <c r="G75" s="691"/>
      <c r="H75" s="690"/>
      <c r="I75" s="691"/>
      <c r="J75" s="691"/>
      <c r="K75" s="690"/>
      <c r="L75" s="692"/>
      <c r="M75" s="997"/>
      <c r="N75" s="998"/>
      <c r="O75" s="24"/>
      <c r="P75" s="37"/>
      <c r="Q75" s="995"/>
      <c r="R75" s="996"/>
    </row>
    <row r="76" spans="1:18" ht="15" x14ac:dyDescent="0.35">
      <c r="A76" s="29"/>
      <c r="B76" s="35"/>
      <c r="C76" s="685"/>
      <c r="D76" s="689"/>
      <c r="E76" s="690"/>
      <c r="F76" s="691"/>
      <c r="G76" s="691"/>
      <c r="H76" s="690"/>
      <c r="I76" s="691"/>
      <c r="J76" s="691"/>
      <c r="K76" s="690"/>
      <c r="L76" s="692"/>
      <c r="M76" s="997"/>
      <c r="N76" s="998"/>
      <c r="O76" s="24"/>
      <c r="P76" s="37"/>
      <c r="Q76" s="995"/>
      <c r="R76" s="996"/>
    </row>
    <row r="77" spans="1:18" ht="15" x14ac:dyDescent="0.35">
      <c r="A77" s="29"/>
      <c r="B77" s="35"/>
      <c r="C77" s="685"/>
      <c r="D77" s="689"/>
      <c r="E77" s="690"/>
      <c r="F77" s="691"/>
      <c r="G77" s="691"/>
      <c r="H77" s="690"/>
      <c r="I77" s="691"/>
      <c r="J77" s="691"/>
      <c r="K77" s="690"/>
      <c r="L77" s="692"/>
      <c r="M77" s="997"/>
      <c r="N77" s="998"/>
      <c r="O77" s="24"/>
      <c r="P77" s="37"/>
      <c r="Q77" s="995"/>
      <c r="R77" s="996"/>
    </row>
    <row r="78" spans="1:18" ht="15" x14ac:dyDescent="0.35">
      <c r="A78" s="29"/>
      <c r="B78" s="35"/>
      <c r="C78" s="685"/>
      <c r="D78" s="689"/>
      <c r="E78" s="690"/>
      <c r="F78" s="691"/>
      <c r="G78" s="691"/>
      <c r="H78" s="690"/>
      <c r="I78" s="691"/>
      <c r="J78" s="691"/>
      <c r="K78" s="690"/>
      <c r="L78" s="692"/>
      <c r="M78" s="997"/>
      <c r="N78" s="998"/>
      <c r="O78" s="24"/>
      <c r="P78" s="37"/>
      <c r="Q78" s="995"/>
      <c r="R78" s="996"/>
    </row>
    <row r="79" spans="1:18" ht="15" x14ac:dyDescent="0.35">
      <c r="A79" s="29"/>
      <c r="B79" s="35"/>
      <c r="C79" s="685"/>
      <c r="D79" s="689"/>
      <c r="E79" s="690"/>
      <c r="F79" s="691"/>
      <c r="G79" s="691"/>
      <c r="H79" s="690"/>
      <c r="I79" s="691"/>
      <c r="J79" s="691"/>
      <c r="K79" s="690"/>
      <c r="L79" s="692"/>
      <c r="M79" s="997"/>
      <c r="N79" s="998"/>
      <c r="O79" s="24"/>
      <c r="P79" s="37"/>
      <c r="Q79" s="995"/>
      <c r="R79" s="996"/>
    </row>
    <row r="80" spans="1:18" ht="15" x14ac:dyDescent="0.35">
      <c r="A80" s="29"/>
      <c r="B80" s="35"/>
      <c r="C80" s="685"/>
      <c r="D80" s="689"/>
      <c r="E80" s="690"/>
      <c r="F80" s="691"/>
      <c r="G80" s="691"/>
      <c r="H80" s="690"/>
      <c r="I80" s="691"/>
      <c r="J80" s="691"/>
      <c r="K80" s="690"/>
      <c r="L80" s="692"/>
      <c r="M80" s="997"/>
      <c r="N80" s="998"/>
      <c r="O80" s="24"/>
      <c r="P80" s="37"/>
      <c r="Q80" s="995"/>
      <c r="R80" s="996"/>
    </row>
    <row r="81" spans="1:18" ht="17.25" x14ac:dyDescent="0.4">
      <c r="A81" s="29"/>
      <c r="B81" s="35"/>
      <c r="C81" s="685"/>
      <c r="D81" s="689"/>
      <c r="E81" s="690"/>
      <c r="F81" s="691"/>
      <c r="G81" s="691"/>
      <c r="H81" s="690"/>
      <c r="I81" s="691"/>
      <c r="J81" s="691"/>
      <c r="K81" s="690"/>
      <c r="L81" s="692"/>
      <c r="M81" s="997"/>
      <c r="N81" s="998"/>
      <c r="O81" s="73"/>
      <c r="P81" s="74"/>
      <c r="Q81" s="995"/>
      <c r="R81" s="996"/>
    </row>
    <row r="82" spans="1:18" ht="15" x14ac:dyDescent="0.35">
      <c r="A82" s="29"/>
      <c r="B82" s="35"/>
      <c r="C82" s="685"/>
      <c r="D82" s="689"/>
      <c r="E82" s="690"/>
      <c r="F82" s="691"/>
      <c r="G82" s="691"/>
      <c r="H82" s="690"/>
      <c r="I82" s="691"/>
      <c r="J82" s="691"/>
      <c r="K82" s="690"/>
      <c r="L82" s="692"/>
      <c r="M82" s="997"/>
      <c r="N82" s="998"/>
      <c r="O82" s="24"/>
      <c r="P82" s="37"/>
      <c r="Q82" s="995"/>
      <c r="R82" s="996"/>
    </row>
    <row r="83" spans="1:18" ht="18" x14ac:dyDescent="0.4">
      <c r="A83" s="29"/>
      <c r="B83" s="35"/>
      <c r="C83" s="62"/>
      <c r="D83" s="62"/>
      <c r="E83" s="63">
        <f>SUM(E72:E82)</f>
        <v>0</v>
      </c>
      <c r="F83" s="64" t="s">
        <v>72</v>
      </c>
      <c r="G83" s="62"/>
      <c r="H83" s="63">
        <f>SUM(H72:H82)</f>
        <v>0</v>
      </c>
      <c r="I83" s="64" t="s">
        <v>72</v>
      </c>
      <c r="J83" s="62"/>
      <c r="K83" s="63">
        <f>SUM(K72:K82)</f>
        <v>0</v>
      </c>
      <c r="L83" s="64" t="s">
        <v>72</v>
      </c>
      <c r="M83" s="999">
        <f>SUM(M72:M82)</f>
        <v>0</v>
      </c>
      <c r="N83" s="1000"/>
      <c r="O83" s="64" t="s">
        <v>72</v>
      </c>
      <c r="P83" s="76"/>
      <c r="Q83" s="995"/>
      <c r="R83" s="996"/>
    </row>
    <row r="84" spans="1:18" ht="15" x14ac:dyDescent="0.35">
      <c r="A84" s="29"/>
      <c r="B84" s="35"/>
      <c r="C84" s="1003"/>
      <c r="D84" s="1004"/>
      <c r="E84" s="1004"/>
      <c r="F84" s="1004"/>
      <c r="G84" s="1004"/>
      <c r="H84" s="996"/>
      <c r="I84" s="77"/>
      <c r="J84" s="77"/>
      <c r="K84" s="77"/>
      <c r="L84" s="77"/>
      <c r="M84" s="77"/>
      <c r="N84" s="24"/>
      <c r="O84" s="24"/>
      <c r="P84" s="37"/>
      <c r="Q84" s="995"/>
      <c r="R84" s="996"/>
    </row>
    <row r="85" spans="1:18" ht="15" x14ac:dyDescent="0.35">
      <c r="A85" s="29"/>
      <c r="B85" s="35"/>
      <c r="C85" s="1003"/>
      <c r="D85" s="1004"/>
      <c r="E85" s="1004"/>
      <c r="F85" s="1004"/>
      <c r="G85" s="1004"/>
      <c r="H85" s="996"/>
      <c r="I85" s="77"/>
      <c r="J85" s="77"/>
      <c r="K85" s="77"/>
      <c r="L85" s="77"/>
      <c r="M85" s="77"/>
      <c r="N85" s="24"/>
      <c r="O85" s="24"/>
      <c r="P85" s="37"/>
      <c r="Q85" s="995"/>
      <c r="R85" s="996"/>
    </row>
    <row r="86" spans="1:18" ht="21.75" x14ac:dyDescent="0.5">
      <c r="A86" s="29"/>
      <c r="B86" s="35"/>
      <c r="C86" s="1005" t="str">
        <f>IF(Calcoli!$K6="","","Unità immobiliare "&amp;Calcoli!$K6 )</f>
        <v/>
      </c>
      <c r="D86" s="996"/>
      <c r="E86" s="1006" t="s">
        <v>83</v>
      </c>
      <c r="F86" s="1007"/>
      <c r="G86" s="1008"/>
      <c r="H86" s="685"/>
      <c r="I86" s="71"/>
      <c r="J86" s="71"/>
      <c r="K86" s="71"/>
      <c r="L86" s="71"/>
      <c r="M86" s="71"/>
      <c r="N86" s="24"/>
      <c r="O86" s="24"/>
      <c r="P86" s="37"/>
      <c r="Q86" s="995"/>
      <c r="R86" s="996"/>
    </row>
    <row r="87" spans="1:18" ht="18" x14ac:dyDescent="0.4">
      <c r="A87" s="29"/>
      <c r="B87" s="35"/>
      <c r="C87" s="1009" t="s">
        <v>82</v>
      </c>
      <c r="D87" s="996"/>
      <c r="E87" s="72" t="s">
        <v>84</v>
      </c>
      <c r="F87" s="72"/>
      <c r="G87" s="72"/>
      <c r="H87" s="72" t="s">
        <v>79</v>
      </c>
      <c r="I87" s="71"/>
      <c r="J87" s="71"/>
      <c r="K87" s="71" t="s">
        <v>80</v>
      </c>
      <c r="L87" s="71"/>
      <c r="M87" s="71" t="s">
        <v>81</v>
      </c>
      <c r="N87" s="24"/>
      <c r="O87" s="24"/>
      <c r="P87" s="37"/>
      <c r="Q87" s="995"/>
      <c r="R87" s="996"/>
    </row>
    <row r="88" spans="1:18" ht="15" x14ac:dyDescent="0.35">
      <c r="A88" s="29"/>
      <c r="B88" s="35"/>
      <c r="C88" s="685"/>
      <c r="D88" s="686"/>
      <c r="E88" s="685"/>
      <c r="F88" s="687"/>
      <c r="G88" s="687"/>
      <c r="H88" s="685"/>
      <c r="I88" s="687"/>
      <c r="J88" s="687"/>
      <c r="K88" s="685"/>
      <c r="L88" s="688"/>
      <c r="M88" s="1001"/>
      <c r="N88" s="1002"/>
      <c r="O88" s="24"/>
      <c r="P88" s="37"/>
      <c r="Q88" s="995"/>
      <c r="R88" s="996"/>
    </row>
    <row r="89" spans="1:18" ht="15" x14ac:dyDescent="0.35">
      <c r="A89" s="29"/>
      <c r="B89" s="35"/>
      <c r="C89" s="685"/>
      <c r="D89" s="689"/>
      <c r="E89" s="690"/>
      <c r="F89" s="691"/>
      <c r="G89" s="691"/>
      <c r="H89" s="690"/>
      <c r="I89" s="691"/>
      <c r="J89" s="691"/>
      <c r="K89" s="690"/>
      <c r="L89" s="692"/>
      <c r="M89" s="997"/>
      <c r="N89" s="998"/>
      <c r="O89" s="24"/>
      <c r="P89" s="37"/>
      <c r="Q89" s="995"/>
      <c r="R89" s="996"/>
    </row>
    <row r="90" spans="1:18" ht="15" x14ac:dyDescent="0.35">
      <c r="A90" s="29"/>
      <c r="B90" s="35"/>
      <c r="C90" s="685"/>
      <c r="D90" s="689"/>
      <c r="E90" s="690"/>
      <c r="F90" s="691"/>
      <c r="G90" s="691"/>
      <c r="H90" s="690"/>
      <c r="I90" s="691"/>
      <c r="J90" s="691"/>
      <c r="K90" s="690"/>
      <c r="L90" s="692"/>
      <c r="M90" s="997"/>
      <c r="N90" s="998"/>
      <c r="O90" s="24"/>
      <c r="P90" s="37"/>
      <c r="Q90" s="995"/>
      <c r="R90" s="996"/>
    </row>
    <row r="91" spans="1:18" ht="15" x14ac:dyDescent="0.35">
      <c r="A91" s="29"/>
      <c r="B91" s="35"/>
      <c r="C91" s="685"/>
      <c r="D91" s="689"/>
      <c r="E91" s="690"/>
      <c r="F91" s="691"/>
      <c r="G91" s="691"/>
      <c r="H91" s="690"/>
      <c r="I91" s="691"/>
      <c r="J91" s="691"/>
      <c r="K91" s="690"/>
      <c r="L91" s="692"/>
      <c r="M91" s="997"/>
      <c r="N91" s="998"/>
      <c r="O91" s="24"/>
      <c r="P91" s="37"/>
      <c r="Q91" s="995"/>
      <c r="R91" s="996"/>
    </row>
    <row r="92" spans="1:18" ht="15" x14ac:dyDescent="0.35">
      <c r="A92" s="29"/>
      <c r="B92" s="35"/>
      <c r="C92" s="685"/>
      <c r="D92" s="689"/>
      <c r="E92" s="690"/>
      <c r="F92" s="691"/>
      <c r="G92" s="691"/>
      <c r="H92" s="690"/>
      <c r="I92" s="691"/>
      <c r="J92" s="691"/>
      <c r="K92" s="690"/>
      <c r="L92" s="692"/>
      <c r="M92" s="997"/>
      <c r="N92" s="998"/>
      <c r="O92" s="24"/>
      <c r="P92" s="37"/>
      <c r="Q92" s="995"/>
      <c r="R92" s="996"/>
    </row>
    <row r="93" spans="1:18" ht="15" x14ac:dyDescent="0.35">
      <c r="A93" s="29"/>
      <c r="B93" s="35"/>
      <c r="C93" s="685"/>
      <c r="D93" s="689"/>
      <c r="E93" s="690"/>
      <c r="F93" s="691"/>
      <c r="G93" s="691"/>
      <c r="H93" s="690"/>
      <c r="I93" s="691"/>
      <c r="J93" s="691"/>
      <c r="K93" s="690"/>
      <c r="L93" s="692"/>
      <c r="M93" s="997"/>
      <c r="N93" s="998"/>
      <c r="O93" s="24"/>
      <c r="P93" s="37"/>
      <c r="Q93" s="995"/>
      <c r="R93" s="996"/>
    </row>
    <row r="94" spans="1:18" ht="15" x14ac:dyDescent="0.35">
      <c r="A94" s="29"/>
      <c r="B94" s="35"/>
      <c r="C94" s="685"/>
      <c r="D94" s="689"/>
      <c r="E94" s="690"/>
      <c r="F94" s="691"/>
      <c r="G94" s="691"/>
      <c r="H94" s="690"/>
      <c r="I94" s="691"/>
      <c r="J94" s="691"/>
      <c r="K94" s="690"/>
      <c r="L94" s="692"/>
      <c r="M94" s="997"/>
      <c r="N94" s="998"/>
      <c r="O94" s="24"/>
      <c r="P94" s="37"/>
      <c r="Q94" s="995"/>
      <c r="R94" s="996"/>
    </row>
    <row r="95" spans="1:18" ht="15" x14ac:dyDescent="0.35">
      <c r="A95" s="29"/>
      <c r="B95" s="35"/>
      <c r="C95" s="685"/>
      <c r="D95" s="689"/>
      <c r="E95" s="690"/>
      <c r="F95" s="691"/>
      <c r="G95" s="691"/>
      <c r="H95" s="690"/>
      <c r="I95" s="691"/>
      <c r="J95" s="691"/>
      <c r="K95" s="690"/>
      <c r="L95" s="692"/>
      <c r="M95" s="997"/>
      <c r="N95" s="998"/>
      <c r="O95" s="24"/>
      <c r="P95" s="37"/>
      <c r="Q95" s="995"/>
      <c r="R95" s="996"/>
    </row>
    <row r="96" spans="1:18" ht="15" x14ac:dyDescent="0.35">
      <c r="A96" s="29"/>
      <c r="B96" s="35"/>
      <c r="C96" s="685"/>
      <c r="D96" s="689"/>
      <c r="E96" s="690"/>
      <c r="F96" s="691"/>
      <c r="G96" s="691"/>
      <c r="H96" s="690"/>
      <c r="I96" s="691"/>
      <c r="J96" s="691"/>
      <c r="K96" s="690"/>
      <c r="L96" s="692"/>
      <c r="M96" s="997"/>
      <c r="N96" s="998"/>
      <c r="O96" s="24"/>
      <c r="P96" s="37"/>
      <c r="Q96" s="995"/>
      <c r="R96" s="996"/>
    </row>
    <row r="97" spans="1:18" ht="17.25" x14ac:dyDescent="0.4">
      <c r="A97" s="29"/>
      <c r="B97" s="35"/>
      <c r="C97" s="685"/>
      <c r="D97" s="689"/>
      <c r="E97" s="690"/>
      <c r="F97" s="691"/>
      <c r="G97" s="691"/>
      <c r="H97" s="690"/>
      <c r="I97" s="691"/>
      <c r="J97" s="691"/>
      <c r="K97" s="690"/>
      <c r="L97" s="692"/>
      <c r="M97" s="997"/>
      <c r="N97" s="998"/>
      <c r="O97" s="73"/>
      <c r="P97" s="74"/>
      <c r="Q97" s="995"/>
      <c r="R97" s="996"/>
    </row>
    <row r="98" spans="1:18" ht="15" x14ac:dyDescent="0.35">
      <c r="A98" s="29"/>
      <c r="B98" s="35"/>
      <c r="C98" s="685"/>
      <c r="D98" s="689"/>
      <c r="E98" s="690"/>
      <c r="F98" s="691"/>
      <c r="G98" s="691"/>
      <c r="H98" s="690"/>
      <c r="I98" s="691"/>
      <c r="J98" s="691"/>
      <c r="K98" s="690"/>
      <c r="L98" s="692"/>
      <c r="M98" s="997"/>
      <c r="N98" s="998"/>
      <c r="O98" s="24"/>
      <c r="P98" s="37"/>
      <c r="Q98" s="995"/>
      <c r="R98" s="996"/>
    </row>
    <row r="99" spans="1:18" ht="18" x14ac:dyDescent="0.4">
      <c r="A99" s="29"/>
      <c r="B99" s="35"/>
      <c r="C99" s="62"/>
      <c r="D99" s="62"/>
      <c r="E99" s="63">
        <f>SUM(E88:E98)</f>
        <v>0</v>
      </c>
      <c r="F99" s="64" t="s">
        <v>72</v>
      </c>
      <c r="G99" s="62"/>
      <c r="H99" s="63">
        <f>SUM(H88:H98)</f>
        <v>0</v>
      </c>
      <c r="I99" s="64" t="s">
        <v>72</v>
      </c>
      <c r="J99" s="62"/>
      <c r="K99" s="63">
        <f>SUM(K88:K98)</f>
        <v>0</v>
      </c>
      <c r="L99" s="64" t="s">
        <v>72</v>
      </c>
      <c r="M99" s="999">
        <f>SUM(M88:M98)</f>
        <v>0</v>
      </c>
      <c r="N99" s="1000"/>
      <c r="O99" s="64" t="s">
        <v>72</v>
      </c>
      <c r="P99" s="76"/>
      <c r="Q99" s="995"/>
      <c r="R99" s="996"/>
    </row>
    <row r="100" spans="1:18" ht="15" x14ac:dyDescent="0.35">
      <c r="A100" s="29"/>
      <c r="B100" s="35"/>
      <c r="C100" s="1003"/>
      <c r="D100" s="1004"/>
      <c r="E100" s="1004"/>
      <c r="F100" s="1004"/>
      <c r="G100" s="1004"/>
      <c r="H100" s="996"/>
      <c r="I100" s="77"/>
      <c r="J100" s="77"/>
      <c r="K100" s="77"/>
      <c r="L100" s="77"/>
      <c r="M100" s="77"/>
      <c r="N100" s="24"/>
      <c r="O100" s="24"/>
      <c r="P100" s="37"/>
      <c r="Q100" s="995"/>
      <c r="R100" s="996"/>
    </row>
    <row r="101" spans="1:18" ht="15" x14ac:dyDescent="0.35">
      <c r="A101" s="29"/>
      <c r="B101" s="35"/>
      <c r="C101" s="1003"/>
      <c r="D101" s="1004"/>
      <c r="E101" s="1004"/>
      <c r="F101" s="1004"/>
      <c r="G101" s="1004"/>
      <c r="H101" s="996"/>
      <c r="I101" s="77"/>
      <c r="J101" s="77"/>
      <c r="K101" s="77"/>
      <c r="L101" s="77"/>
      <c r="M101" s="77"/>
      <c r="N101" s="24"/>
      <c r="O101" s="24"/>
      <c r="P101" s="37"/>
      <c r="Q101" s="995"/>
      <c r="R101" s="996"/>
    </row>
    <row r="102" spans="1:18" ht="21.75" x14ac:dyDescent="0.5">
      <c r="A102" s="29"/>
      <c r="B102" s="35"/>
      <c r="C102" s="1005" t="str">
        <f>IF(Calcoli!$K7="","","Unità immobiliare "&amp;Calcoli!$K7 )</f>
        <v/>
      </c>
      <c r="D102" s="996"/>
      <c r="E102" s="1006" t="s">
        <v>83</v>
      </c>
      <c r="F102" s="1007"/>
      <c r="G102" s="1008"/>
      <c r="H102" s="685"/>
      <c r="I102" s="71"/>
      <c r="J102" s="71"/>
      <c r="K102" s="71"/>
      <c r="L102" s="71"/>
      <c r="M102" s="71"/>
      <c r="N102" s="24"/>
      <c r="O102" s="24"/>
      <c r="P102" s="37"/>
      <c r="Q102" s="995"/>
      <c r="R102" s="996"/>
    </row>
    <row r="103" spans="1:18" ht="18" x14ac:dyDescent="0.4">
      <c r="A103" s="29"/>
      <c r="B103" s="35"/>
      <c r="C103" s="1009" t="s">
        <v>82</v>
      </c>
      <c r="D103" s="996"/>
      <c r="E103" s="72" t="s">
        <v>84</v>
      </c>
      <c r="F103" s="72"/>
      <c r="G103" s="72"/>
      <c r="H103" s="72" t="s">
        <v>79</v>
      </c>
      <c r="I103" s="71"/>
      <c r="J103" s="71"/>
      <c r="K103" s="71" t="s">
        <v>80</v>
      </c>
      <c r="L103" s="71"/>
      <c r="M103" s="71" t="s">
        <v>81</v>
      </c>
      <c r="N103" s="24"/>
      <c r="O103" s="24"/>
      <c r="P103" s="37"/>
      <c r="Q103" s="995"/>
      <c r="R103" s="996"/>
    </row>
    <row r="104" spans="1:18" ht="15" x14ac:dyDescent="0.35">
      <c r="A104" s="29"/>
      <c r="B104" s="35"/>
      <c r="C104" s="685"/>
      <c r="D104" s="686"/>
      <c r="E104" s="685"/>
      <c r="F104" s="687"/>
      <c r="G104" s="687"/>
      <c r="H104" s="685"/>
      <c r="I104" s="687"/>
      <c r="J104" s="687"/>
      <c r="K104" s="685"/>
      <c r="L104" s="688"/>
      <c r="M104" s="1001"/>
      <c r="N104" s="1002"/>
      <c r="O104" s="24"/>
      <c r="P104" s="37"/>
      <c r="Q104" s="995"/>
      <c r="R104" s="996"/>
    </row>
    <row r="105" spans="1:18" ht="15" x14ac:dyDescent="0.35">
      <c r="A105" s="29"/>
      <c r="B105" s="35"/>
      <c r="C105" s="685"/>
      <c r="D105" s="689"/>
      <c r="E105" s="690"/>
      <c r="F105" s="691"/>
      <c r="G105" s="691"/>
      <c r="H105" s="690"/>
      <c r="I105" s="691"/>
      <c r="J105" s="691"/>
      <c r="K105" s="690"/>
      <c r="L105" s="692"/>
      <c r="M105" s="997"/>
      <c r="N105" s="998"/>
      <c r="O105" s="24"/>
      <c r="P105" s="37"/>
      <c r="Q105" s="995"/>
      <c r="R105" s="996"/>
    </row>
    <row r="106" spans="1:18" ht="15" x14ac:dyDescent="0.35">
      <c r="A106" s="29"/>
      <c r="B106" s="35"/>
      <c r="C106" s="685"/>
      <c r="D106" s="689"/>
      <c r="E106" s="690"/>
      <c r="F106" s="691"/>
      <c r="G106" s="691"/>
      <c r="H106" s="690"/>
      <c r="I106" s="691"/>
      <c r="J106" s="691"/>
      <c r="K106" s="690"/>
      <c r="L106" s="692"/>
      <c r="M106" s="997"/>
      <c r="N106" s="998"/>
      <c r="O106" s="24"/>
      <c r="P106" s="37"/>
      <c r="Q106" s="995"/>
      <c r="R106" s="996"/>
    </row>
    <row r="107" spans="1:18" ht="15" x14ac:dyDescent="0.35">
      <c r="A107" s="29"/>
      <c r="B107" s="35"/>
      <c r="C107" s="685"/>
      <c r="D107" s="689"/>
      <c r="E107" s="690"/>
      <c r="F107" s="691"/>
      <c r="G107" s="691"/>
      <c r="H107" s="690"/>
      <c r="I107" s="691"/>
      <c r="J107" s="691"/>
      <c r="K107" s="690"/>
      <c r="L107" s="692"/>
      <c r="M107" s="997"/>
      <c r="N107" s="998"/>
      <c r="O107" s="24"/>
      <c r="P107" s="37"/>
      <c r="Q107" s="995"/>
      <c r="R107" s="996"/>
    </row>
    <row r="108" spans="1:18" ht="15" x14ac:dyDescent="0.35">
      <c r="A108" s="29"/>
      <c r="B108" s="35"/>
      <c r="C108" s="685"/>
      <c r="D108" s="689"/>
      <c r="E108" s="690"/>
      <c r="F108" s="691"/>
      <c r="G108" s="691"/>
      <c r="H108" s="690"/>
      <c r="I108" s="691"/>
      <c r="J108" s="691"/>
      <c r="K108" s="690"/>
      <c r="L108" s="692"/>
      <c r="M108" s="997"/>
      <c r="N108" s="998"/>
      <c r="O108" s="24"/>
      <c r="P108" s="37"/>
      <c r="Q108" s="995"/>
      <c r="R108" s="996"/>
    </row>
    <row r="109" spans="1:18" ht="15" x14ac:dyDescent="0.35">
      <c r="A109" s="29"/>
      <c r="B109" s="35"/>
      <c r="C109" s="685"/>
      <c r="D109" s="689"/>
      <c r="E109" s="690"/>
      <c r="F109" s="691"/>
      <c r="G109" s="691"/>
      <c r="H109" s="690"/>
      <c r="I109" s="691"/>
      <c r="J109" s="691"/>
      <c r="K109" s="690"/>
      <c r="L109" s="692"/>
      <c r="M109" s="997"/>
      <c r="N109" s="998"/>
      <c r="O109" s="24"/>
      <c r="P109" s="37"/>
      <c r="Q109" s="995"/>
      <c r="R109" s="996"/>
    </row>
    <row r="110" spans="1:18" ht="15" x14ac:dyDescent="0.35">
      <c r="A110" s="29"/>
      <c r="B110" s="35"/>
      <c r="C110" s="685"/>
      <c r="D110" s="689"/>
      <c r="E110" s="690"/>
      <c r="F110" s="691"/>
      <c r="G110" s="691"/>
      <c r="H110" s="690"/>
      <c r="I110" s="691"/>
      <c r="J110" s="691"/>
      <c r="K110" s="690"/>
      <c r="L110" s="692"/>
      <c r="M110" s="997"/>
      <c r="N110" s="998"/>
      <c r="O110" s="24"/>
      <c r="P110" s="37"/>
      <c r="Q110" s="995"/>
      <c r="R110" s="996"/>
    </row>
    <row r="111" spans="1:18" ht="15" x14ac:dyDescent="0.35">
      <c r="A111" s="29"/>
      <c r="B111" s="35"/>
      <c r="C111" s="685"/>
      <c r="D111" s="689"/>
      <c r="E111" s="690"/>
      <c r="F111" s="691"/>
      <c r="G111" s="691"/>
      <c r="H111" s="690"/>
      <c r="I111" s="691"/>
      <c r="J111" s="691"/>
      <c r="K111" s="690"/>
      <c r="L111" s="692"/>
      <c r="M111" s="997"/>
      <c r="N111" s="998"/>
      <c r="O111" s="24"/>
      <c r="P111" s="37"/>
      <c r="Q111" s="995"/>
      <c r="R111" s="996"/>
    </row>
    <row r="112" spans="1:18" ht="15" x14ac:dyDescent="0.35">
      <c r="A112" s="29"/>
      <c r="B112" s="35"/>
      <c r="C112" s="685"/>
      <c r="D112" s="689"/>
      <c r="E112" s="690"/>
      <c r="F112" s="691"/>
      <c r="G112" s="691"/>
      <c r="H112" s="690"/>
      <c r="I112" s="691"/>
      <c r="J112" s="691"/>
      <c r="K112" s="690"/>
      <c r="L112" s="692"/>
      <c r="M112" s="997"/>
      <c r="N112" s="998"/>
      <c r="O112" s="24"/>
      <c r="P112" s="37"/>
      <c r="Q112" s="995"/>
      <c r="R112" s="996"/>
    </row>
    <row r="113" spans="1:18" ht="17.25" x14ac:dyDescent="0.4">
      <c r="A113" s="29"/>
      <c r="B113" s="35"/>
      <c r="C113" s="685"/>
      <c r="D113" s="689"/>
      <c r="E113" s="690"/>
      <c r="F113" s="691"/>
      <c r="G113" s="691"/>
      <c r="H113" s="690"/>
      <c r="I113" s="691"/>
      <c r="J113" s="691"/>
      <c r="K113" s="690"/>
      <c r="L113" s="692"/>
      <c r="M113" s="997"/>
      <c r="N113" s="998"/>
      <c r="O113" s="73"/>
      <c r="P113" s="74"/>
      <c r="Q113" s="995"/>
      <c r="R113" s="996"/>
    </row>
    <row r="114" spans="1:18" ht="15" x14ac:dyDescent="0.35">
      <c r="A114" s="29"/>
      <c r="B114" s="35"/>
      <c r="C114" s="685"/>
      <c r="D114" s="689"/>
      <c r="E114" s="690"/>
      <c r="F114" s="691"/>
      <c r="G114" s="691"/>
      <c r="H114" s="690"/>
      <c r="I114" s="691"/>
      <c r="J114" s="691"/>
      <c r="K114" s="690"/>
      <c r="L114" s="692"/>
      <c r="M114" s="997"/>
      <c r="N114" s="998"/>
      <c r="O114" s="24"/>
      <c r="P114" s="37"/>
      <c r="Q114" s="995"/>
      <c r="R114" s="996"/>
    </row>
    <row r="115" spans="1:18" ht="18" x14ac:dyDescent="0.4">
      <c r="A115" s="29"/>
      <c r="B115" s="35"/>
      <c r="C115" s="62"/>
      <c r="D115" s="62"/>
      <c r="E115" s="63">
        <f>SUM(E104:E114)</f>
        <v>0</v>
      </c>
      <c r="F115" s="64" t="s">
        <v>72</v>
      </c>
      <c r="G115" s="62"/>
      <c r="H115" s="63">
        <f>SUM(H104:H114)</f>
        <v>0</v>
      </c>
      <c r="I115" s="64" t="s">
        <v>72</v>
      </c>
      <c r="J115" s="62"/>
      <c r="K115" s="63">
        <f>SUM(K104:K114)</f>
        <v>0</v>
      </c>
      <c r="L115" s="64" t="s">
        <v>72</v>
      </c>
      <c r="M115" s="999">
        <f>SUM(M104:M114)</f>
        <v>0</v>
      </c>
      <c r="N115" s="1000"/>
      <c r="O115" s="64" t="s">
        <v>72</v>
      </c>
      <c r="P115" s="76"/>
      <c r="Q115" s="995"/>
      <c r="R115" s="996"/>
    </row>
    <row r="116" spans="1:18" ht="15" x14ac:dyDescent="0.35">
      <c r="A116" s="29"/>
      <c r="B116" s="35"/>
      <c r="C116" s="1003"/>
      <c r="D116" s="1004"/>
      <c r="E116" s="1004"/>
      <c r="F116" s="1004"/>
      <c r="G116" s="1004"/>
      <c r="H116" s="996"/>
      <c r="I116" s="77"/>
      <c r="J116" s="77"/>
      <c r="K116" s="77"/>
      <c r="L116" s="77"/>
      <c r="M116" s="77"/>
      <c r="N116" s="24"/>
      <c r="O116" s="24"/>
      <c r="P116" s="37"/>
      <c r="Q116" s="995"/>
      <c r="R116" s="996"/>
    </row>
    <row r="117" spans="1:18" ht="15" x14ac:dyDescent="0.35">
      <c r="A117" s="29"/>
      <c r="B117" s="35"/>
      <c r="C117" s="1003"/>
      <c r="D117" s="1004"/>
      <c r="E117" s="1004"/>
      <c r="F117" s="1004"/>
      <c r="G117" s="1004"/>
      <c r="H117" s="996"/>
      <c r="I117" s="77"/>
      <c r="J117" s="77"/>
      <c r="K117" s="77"/>
      <c r="L117" s="77"/>
      <c r="M117" s="77"/>
      <c r="N117" s="24"/>
      <c r="O117" s="24"/>
      <c r="P117" s="37"/>
      <c r="Q117" s="995"/>
      <c r="R117" s="996"/>
    </row>
    <row r="118" spans="1:18" ht="21.75" x14ac:dyDescent="0.5">
      <c r="A118" s="29"/>
      <c r="B118" s="35"/>
      <c r="C118" s="1005" t="str">
        <f>IF(Calcoli!$K8="","","Unità immobiliare "&amp;Calcoli!$K8 )</f>
        <v/>
      </c>
      <c r="D118" s="996"/>
      <c r="E118" s="1006" t="s">
        <v>83</v>
      </c>
      <c r="F118" s="1007"/>
      <c r="G118" s="1008"/>
      <c r="H118" s="685"/>
      <c r="I118" s="71"/>
      <c r="J118" s="71"/>
      <c r="K118" s="71"/>
      <c r="L118" s="71"/>
      <c r="M118" s="71"/>
      <c r="N118" s="24"/>
      <c r="O118" s="24"/>
      <c r="P118" s="37"/>
      <c r="Q118" s="995"/>
      <c r="R118" s="996"/>
    </row>
    <row r="119" spans="1:18" ht="18" x14ac:dyDescent="0.4">
      <c r="A119" s="29"/>
      <c r="B119" s="35"/>
      <c r="C119" s="1009" t="s">
        <v>82</v>
      </c>
      <c r="D119" s="996"/>
      <c r="E119" s="72" t="s">
        <v>84</v>
      </c>
      <c r="F119" s="72"/>
      <c r="G119" s="72"/>
      <c r="H119" s="72" t="s">
        <v>79</v>
      </c>
      <c r="I119" s="71"/>
      <c r="J119" s="71"/>
      <c r="K119" s="71" t="s">
        <v>80</v>
      </c>
      <c r="L119" s="71"/>
      <c r="M119" s="71" t="s">
        <v>81</v>
      </c>
      <c r="N119" s="24"/>
      <c r="O119" s="24"/>
      <c r="P119" s="37"/>
      <c r="Q119" s="995"/>
      <c r="R119" s="996"/>
    </row>
    <row r="120" spans="1:18" ht="15" x14ac:dyDescent="0.35">
      <c r="A120" s="29"/>
      <c r="B120" s="35"/>
      <c r="C120" s="685"/>
      <c r="D120" s="686"/>
      <c r="E120" s="685"/>
      <c r="F120" s="687"/>
      <c r="G120" s="687"/>
      <c r="H120" s="685"/>
      <c r="I120" s="687"/>
      <c r="J120" s="687"/>
      <c r="K120" s="685"/>
      <c r="L120" s="688"/>
      <c r="M120" s="1001"/>
      <c r="N120" s="1002"/>
      <c r="O120" s="24"/>
      <c r="P120" s="37"/>
      <c r="Q120" s="995"/>
      <c r="R120" s="996"/>
    </row>
    <row r="121" spans="1:18" ht="15" x14ac:dyDescent="0.35">
      <c r="A121" s="29"/>
      <c r="B121" s="35"/>
      <c r="C121" s="685"/>
      <c r="D121" s="689"/>
      <c r="E121" s="690"/>
      <c r="F121" s="691"/>
      <c r="G121" s="691"/>
      <c r="H121" s="690"/>
      <c r="I121" s="691"/>
      <c r="J121" s="691"/>
      <c r="K121" s="690"/>
      <c r="L121" s="692"/>
      <c r="M121" s="997"/>
      <c r="N121" s="998"/>
      <c r="O121" s="24"/>
      <c r="P121" s="37"/>
      <c r="Q121" s="995"/>
      <c r="R121" s="996"/>
    </row>
    <row r="122" spans="1:18" ht="15" x14ac:dyDescent="0.35">
      <c r="A122" s="29"/>
      <c r="B122" s="35"/>
      <c r="C122" s="685"/>
      <c r="D122" s="689"/>
      <c r="E122" s="690"/>
      <c r="F122" s="691"/>
      <c r="G122" s="691"/>
      <c r="H122" s="690"/>
      <c r="I122" s="691"/>
      <c r="J122" s="691"/>
      <c r="K122" s="690"/>
      <c r="L122" s="692"/>
      <c r="M122" s="997"/>
      <c r="N122" s="998"/>
      <c r="O122" s="24"/>
      <c r="P122" s="37"/>
      <c r="Q122" s="995"/>
      <c r="R122" s="996"/>
    </row>
    <row r="123" spans="1:18" ht="15" x14ac:dyDescent="0.35">
      <c r="A123" s="29"/>
      <c r="B123" s="35"/>
      <c r="C123" s="685"/>
      <c r="D123" s="689"/>
      <c r="E123" s="690"/>
      <c r="F123" s="691"/>
      <c r="G123" s="691"/>
      <c r="H123" s="690"/>
      <c r="I123" s="691"/>
      <c r="J123" s="691"/>
      <c r="K123" s="690"/>
      <c r="L123" s="692"/>
      <c r="M123" s="997"/>
      <c r="N123" s="998"/>
      <c r="O123" s="24"/>
      <c r="P123" s="37"/>
      <c r="Q123" s="995"/>
      <c r="R123" s="996"/>
    </row>
    <row r="124" spans="1:18" ht="15" x14ac:dyDescent="0.35">
      <c r="A124" s="29"/>
      <c r="B124" s="35"/>
      <c r="C124" s="685"/>
      <c r="D124" s="689"/>
      <c r="E124" s="690"/>
      <c r="F124" s="691"/>
      <c r="G124" s="691"/>
      <c r="H124" s="690"/>
      <c r="I124" s="691"/>
      <c r="J124" s="691"/>
      <c r="K124" s="690"/>
      <c r="L124" s="692"/>
      <c r="M124" s="997"/>
      <c r="N124" s="998"/>
      <c r="O124" s="24"/>
      <c r="P124" s="37"/>
      <c r="Q124" s="995"/>
      <c r="R124" s="996"/>
    </row>
    <row r="125" spans="1:18" ht="15" x14ac:dyDescent="0.35">
      <c r="A125" s="29"/>
      <c r="B125" s="35"/>
      <c r="C125" s="685"/>
      <c r="D125" s="689"/>
      <c r="E125" s="690"/>
      <c r="F125" s="691"/>
      <c r="G125" s="691"/>
      <c r="H125" s="690"/>
      <c r="I125" s="691"/>
      <c r="J125" s="691"/>
      <c r="K125" s="690"/>
      <c r="L125" s="692"/>
      <c r="M125" s="997"/>
      <c r="N125" s="998"/>
      <c r="O125" s="24"/>
      <c r="P125" s="37"/>
      <c r="Q125" s="995"/>
      <c r="R125" s="996"/>
    </row>
    <row r="126" spans="1:18" ht="15" x14ac:dyDescent="0.35">
      <c r="A126" s="29"/>
      <c r="B126" s="35"/>
      <c r="C126" s="685"/>
      <c r="D126" s="689"/>
      <c r="E126" s="690"/>
      <c r="F126" s="691"/>
      <c r="G126" s="691"/>
      <c r="H126" s="690"/>
      <c r="I126" s="691"/>
      <c r="J126" s="691"/>
      <c r="K126" s="690"/>
      <c r="L126" s="692"/>
      <c r="M126" s="997"/>
      <c r="N126" s="998"/>
      <c r="O126" s="24"/>
      <c r="P126" s="37"/>
      <c r="Q126" s="995"/>
      <c r="R126" s="996"/>
    </row>
    <row r="127" spans="1:18" ht="15" x14ac:dyDescent="0.35">
      <c r="A127" s="29"/>
      <c r="B127" s="35"/>
      <c r="C127" s="685"/>
      <c r="D127" s="689"/>
      <c r="E127" s="690"/>
      <c r="F127" s="691"/>
      <c r="G127" s="691"/>
      <c r="H127" s="690"/>
      <c r="I127" s="691"/>
      <c r="J127" s="691"/>
      <c r="K127" s="690"/>
      <c r="L127" s="692"/>
      <c r="M127" s="997"/>
      <c r="N127" s="998"/>
      <c r="O127" s="24"/>
      <c r="P127" s="37"/>
      <c r="Q127" s="995"/>
      <c r="R127" s="996"/>
    </row>
    <row r="128" spans="1:18" ht="15" x14ac:dyDescent="0.35">
      <c r="A128" s="29"/>
      <c r="B128" s="35"/>
      <c r="C128" s="685"/>
      <c r="D128" s="689"/>
      <c r="E128" s="690"/>
      <c r="F128" s="691"/>
      <c r="G128" s="691"/>
      <c r="H128" s="690"/>
      <c r="I128" s="691"/>
      <c r="J128" s="691"/>
      <c r="K128" s="690"/>
      <c r="L128" s="692"/>
      <c r="M128" s="997"/>
      <c r="N128" s="998"/>
      <c r="O128" s="24"/>
      <c r="P128" s="37"/>
      <c r="Q128" s="995"/>
      <c r="R128" s="996"/>
    </row>
    <row r="129" spans="1:18" ht="17.25" x14ac:dyDescent="0.4">
      <c r="A129" s="29"/>
      <c r="B129" s="35"/>
      <c r="C129" s="685"/>
      <c r="D129" s="689"/>
      <c r="E129" s="690"/>
      <c r="F129" s="691"/>
      <c r="G129" s="691"/>
      <c r="H129" s="690"/>
      <c r="I129" s="691"/>
      <c r="J129" s="691"/>
      <c r="K129" s="690"/>
      <c r="L129" s="692"/>
      <c r="M129" s="997"/>
      <c r="N129" s="998"/>
      <c r="O129" s="73"/>
      <c r="P129" s="74"/>
      <c r="Q129" s="995"/>
      <c r="R129" s="996"/>
    </row>
    <row r="130" spans="1:18" ht="15" x14ac:dyDescent="0.35">
      <c r="A130" s="29"/>
      <c r="B130" s="35"/>
      <c r="C130" s="685"/>
      <c r="D130" s="689"/>
      <c r="E130" s="690"/>
      <c r="F130" s="691"/>
      <c r="G130" s="691"/>
      <c r="H130" s="690"/>
      <c r="I130" s="691"/>
      <c r="J130" s="691"/>
      <c r="K130" s="690"/>
      <c r="L130" s="692"/>
      <c r="M130" s="997"/>
      <c r="N130" s="998"/>
      <c r="O130" s="24"/>
      <c r="P130" s="37"/>
      <c r="Q130" s="995"/>
      <c r="R130" s="996"/>
    </row>
    <row r="131" spans="1:18" ht="18" x14ac:dyDescent="0.4">
      <c r="A131" s="29"/>
      <c r="B131" s="35"/>
      <c r="C131" s="62"/>
      <c r="D131" s="62"/>
      <c r="E131" s="63">
        <f>SUM(E120:E130)</f>
        <v>0</v>
      </c>
      <c r="F131" s="64" t="s">
        <v>72</v>
      </c>
      <c r="G131" s="62"/>
      <c r="H131" s="63">
        <f>SUM(H120:H130)</f>
        <v>0</v>
      </c>
      <c r="I131" s="64" t="s">
        <v>72</v>
      </c>
      <c r="J131" s="62"/>
      <c r="K131" s="63">
        <f>SUM(K120:K130)</f>
        <v>0</v>
      </c>
      <c r="L131" s="64" t="s">
        <v>72</v>
      </c>
      <c r="M131" s="999">
        <f>SUM(M120:M130)</f>
        <v>0</v>
      </c>
      <c r="N131" s="1000"/>
      <c r="O131" s="64" t="s">
        <v>72</v>
      </c>
      <c r="P131" s="76"/>
      <c r="Q131" s="995"/>
      <c r="R131" s="996"/>
    </row>
    <row r="132" spans="1:18" ht="15" x14ac:dyDescent="0.35">
      <c r="A132" s="29"/>
      <c r="B132" s="35"/>
      <c r="C132" s="1003"/>
      <c r="D132" s="1004"/>
      <c r="E132" s="1004"/>
      <c r="F132" s="1004"/>
      <c r="G132" s="1004"/>
      <c r="H132" s="996"/>
      <c r="I132" s="77"/>
      <c r="J132" s="77"/>
      <c r="K132" s="77"/>
      <c r="L132" s="77"/>
      <c r="M132" s="77"/>
      <c r="N132" s="24"/>
      <c r="O132" s="24"/>
      <c r="P132" s="37"/>
      <c r="Q132" s="995"/>
      <c r="R132" s="996"/>
    </row>
    <row r="133" spans="1:18" ht="15" x14ac:dyDescent="0.35">
      <c r="A133" s="29"/>
      <c r="B133" s="35"/>
      <c r="C133" s="1003"/>
      <c r="D133" s="1004"/>
      <c r="E133" s="1004"/>
      <c r="F133" s="1004"/>
      <c r="G133" s="1004"/>
      <c r="H133" s="996"/>
      <c r="I133" s="77"/>
      <c r="J133" s="77"/>
      <c r="K133" s="77"/>
      <c r="L133" s="77"/>
      <c r="M133" s="77"/>
      <c r="N133" s="24"/>
      <c r="O133" s="24"/>
      <c r="P133" s="37"/>
      <c r="Q133" s="995"/>
      <c r="R133" s="996"/>
    </row>
    <row r="134" spans="1:18" ht="21.75" x14ac:dyDescent="0.5">
      <c r="A134" s="29"/>
      <c r="B134" s="35"/>
      <c r="C134" s="1005" t="str">
        <f>IF(Calcoli!$K9="","","Unità immobiliare "&amp;Calcoli!$K9 )</f>
        <v/>
      </c>
      <c r="D134" s="996"/>
      <c r="E134" s="1006" t="s">
        <v>83</v>
      </c>
      <c r="F134" s="1007"/>
      <c r="G134" s="1008"/>
      <c r="H134" s="685"/>
      <c r="I134" s="71"/>
      <c r="J134" s="71"/>
      <c r="K134" s="71"/>
      <c r="L134" s="71"/>
      <c r="M134" s="71"/>
      <c r="N134" s="24"/>
      <c r="O134" s="24"/>
      <c r="P134" s="37"/>
      <c r="Q134" s="995"/>
      <c r="R134" s="996"/>
    </row>
    <row r="135" spans="1:18" ht="18" x14ac:dyDescent="0.4">
      <c r="A135" s="29"/>
      <c r="B135" s="35"/>
      <c r="C135" s="1009" t="s">
        <v>82</v>
      </c>
      <c r="D135" s="996"/>
      <c r="E135" s="72" t="s">
        <v>84</v>
      </c>
      <c r="F135" s="72"/>
      <c r="G135" s="72"/>
      <c r="H135" s="72" t="s">
        <v>79</v>
      </c>
      <c r="I135" s="71"/>
      <c r="J135" s="71"/>
      <c r="K135" s="71" t="s">
        <v>80</v>
      </c>
      <c r="L135" s="71"/>
      <c r="M135" s="71" t="s">
        <v>81</v>
      </c>
      <c r="N135" s="24"/>
      <c r="O135" s="24"/>
      <c r="P135" s="37"/>
      <c r="Q135" s="995"/>
      <c r="R135" s="996"/>
    </row>
    <row r="136" spans="1:18" ht="15" x14ac:dyDescent="0.35">
      <c r="A136" s="29"/>
      <c r="B136" s="35"/>
      <c r="C136" s="685"/>
      <c r="D136" s="686"/>
      <c r="E136" s="685"/>
      <c r="F136" s="687"/>
      <c r="G136" s="687"/>
      <c r="H136" s="685"/>
      <c r="I136" s="687"/>
      <c r="J136" s="687"/>
      <c r="K136" s="685"/>
      <c r="L136" s="688"/>
      <c r="M136" s="1001"/>
      <c r="N136" s="1002"/>
      <c r="O136" s="24"/>
      <c r="P136" s="37"/>
      <c r="Q136" s="995"/>
      <c r="R136" s="996"/>
    </row>
    <row r="137" spans="1:18" ht="15" x14ac:dyDescent="0.35">
      <c r="A137" s="29"/>
      <c r="B137" s="35"/>
      <c r="C137" s="685"/>
      <c r="D137" s="689"/>
      <c r="E137" s="690"/>
      <c r="F137" s="691"/>
      <c r="G137" s="691"/>
      <c r="H137" s="690"/>
      <c r="I137" s="691"/>
      <c r="J137" s="691"/>
      <c r="K137" s="690"/>
      <c r="L137" s="692"/>
      <c r="M137" s="997"/>
      <c r="N137" s="998"/>
      <c r="O137" s="24"/>
      <c r="P137" s="37"/>
      <c r="Q137" s="995"/>
      <c r="R137" s="996"/>
    </row>
    <row r="138" spans="1:18" ht="15" x14ac:dyDescent="0.35">
      <c r="A138" s="29"/>
      <c r="B138" s="35"/>
      <c r="C138" s="685"/>
      <c r="D138" s="689"/>
      <c r="E138" s="690"/>
      <c r="F138" s="691"/>
      <c r="G138" s="691"/>
      <c r="H138" s="690"/>
      <c r="I138" s="691"/>
      <c r="J138" s="691"/>
      <c r="K138" s="690"/>
      <c r="L138" s="692"/>
      <c r="M138" s="997"/>
      <c r="N138" s="998"/>
      <c r="O138" s="24"/>
      <c r="P138" s="37"/>
      <c r="Q138" s="995"/>
      <c r="R138" s="996"/>
    </row>
    <row r="139" spans="1:18" ht="15" x14ac:dyDescent="0.35">
      <c r="A139" s="29"/>
      <c r="B139" s="35"/>
      <c r="C139" s="685"/>
      <c r="D139" s="689"/>
      <c r="E139" s="690"/>
      <c r="F139" s="691"/>
      <c r="G139" s="691"/>
      <c r="H139" s="690"/>
      <c r="I139" s="691"/>
      <c r="J139" s="691"/>
      <c r="K139" s="690"/>
      <c r="L139" s="692"/>
      <c r="M139" s="997"/>
      <c r="N139" s="998"/>
      <c r="O139" s="24"/>
      <c r="P139" s="37"/>
      <c r="Q139" s="995"/>
      <c r="R139" s="996"/>
    </row>
    <row r="140" spans="1:18" ht="15" x14ac:dyDescent="0.35">
      <c r="A140" s="29"/>
      <c r="B140" s="35"/>
      <c r="C140" s="685"/>
      <c r="D140" s="689"/>
      <c r="E140" s="690"/>
      <c r="F140" s="691"/>
      <c r="G140" s="691"/>
      <c r="H140" s="690"/>
      <c r="I140" s="691"/>
      <c r="J140" s="691"/>
      <c r="K140" s="690"/>
      <c r="L140" s="692"/>
      <c r="M140" s="997"/>
      <c r="N140" s="998"/>
      <c r="O140" s="24"/>
      <c r="P140" s="37"/>
      <c r="Q140" s="995"/>
      <c r="R140" s="996"/>
    </row>
    <row r="141" spans="1:18" ht="15" x14ac:dyDescent="0.35">
      <c r="A141" s="29"/>
      <c r="B141" s="35"/>
      <c r="C141" s="685"/>
      <c r="D141" s="689"/>
      <c r="E141" s="690"/>
      <c r="F141" s="691"/>
      <c r="G141" s="691"/>
      <c r="H141" s="690"/>
      <c r="I141" s="691"/>
      <c r="J141" s="691"/>
      <c r="K141" s="690"/>
      <c r="L141" s="692"/>
      <c r="M141" s="997"/>
      <c r="N141" s="998"/>
      <c r="O141" s="24"/>
      <c r="P141" s="37"/>
      <c r="Q141" s="995"/>
      <c r="R141" s="996"/>
    </row>
    <row r="142" spans="1:18" ht="15" x14ac:dyDescent="0.35">
      <c r="A142" s="29"/>
      <c r="B142" s="35"/>
      <c r="C142" s="685"/>
      <c r="D142" s="689"/>
      <c r="E142" s="690"/>
      <c r="F142" s="691"/>
      <c r="G142" s="691"/>
      <c r="H142" s="690"/>
      <c r="I142" s="691"/>
      <c r="J142" s="691"/>
      <c r="K142" s="690"/>
      <c r="L142" s="692"/>
      <c r="M142" s="997"/>
      <c r="N142" s="998"/>
      <c r="O142" s="24"/>
      <c r="P142" s="37"/>
      <c r="Q142" s="995"/>
      <c r="R142" s="996"/>
    </row>
    <row r="143" spans="1:18" ht="15" x14ac:dyDescent="0.35">
      <c r="A143" s="29"/>
      <c r="B143" s="35"/>
      <c r="C143" s="685"/>
      <c r="D143" s="689"/>
      <c r="E143" s="690"/>
      <c r="F143" s="691"/>
      <c r="G143" s="691"/>
      <c r="H143" s="690"/>
      <c r="I143" s="691"/>
      <c r="J143" s="691"/>
      <c r="K143" s="690"/>
      <c r="L143" s="692"/>
      <c r="M143" s="997"/>
      <c r="N143" s="998"/>
      <c r="O143" s="24"/>
      <c r="P143" s="37"/>
      <c r="Q143" s="995"/>
      <c r="R143" s="996"/>
    </row>
    <row r="144" spans="1:18" ht="15" x14ac:dyDescent="0.35">
      <c r="A144" s="29"/>
      <c r="B144" s="35"/>
      <c r="C144" s="685"/>
      <c r="D144" s="689"/>
      <c r="E144" s="690"/>
      <c r="F144" s="691"/>
      <c r="G144" s="691"/>
      <c r="H144" s="690"/>
      <c r="I144" s="691"/>
      <c r="J144" s="691"/>
      <c r="K144" s="690"/>
      <c r="L144" s="692"/>
      <c r="M144" s="997"/>
      <c r="N144" s="998"/>
      <c r="O144" s="24"/>
      <c r="P144" s="37"/>
      <c r="Q144" s="995"/>
      <c r="R144" s="996"/>
    </row>
    <row r="145" spans="1:18" ht="17.25" x14ac:dyDescent="0.4">
      <c r="A145" s="29"/>
      <c r="B145" s="35"/>
      <c r="C145" s="685"/>
      <c r="D145" s="689"/>
      <c r="E145" s="690"/>
      <c r="F145" s="691"/>
      <c r="G145" s="691"/>
      <c r="H145" s="690"/>
      <c r="I145" s="691"/>
      <c r="J145" s="691"/>
      <c r="K145" s="690"/>
      <c r="L145" s="692"/>
      <c r="M145" s="997"/>
      <c r="N145" s="998"/>
      <c r="O145" s="73"/>
      <c r="P145" s="74"/>
      <c r="Q145" s="995"/>
      <c r="R145" s="996"/>
    </row>
    <row r="146" spans="1:18" ht="15" x14ac:dyDescent="0.35">
      <c r="A146" s="29"/>
      <c r="B146" s="35"/>
      <c r="C146" s="685"/>
      <c r="D146" s="689"/>
      <c r="E146" s="690"/>
      <c r="F146" s="691"/>
      <c r="G146" s="691"/>
      <c r="H146" s="690"/>
      <c r="I146" s="691"/>
      <c r="J146" s="691"/>
      <c r="K146" s="690"/>
      <c r="L146" s="692"/>
      <c r="M146" s="997"/>
      <c r="N146" s="998"/>
      <c r="O146" s="24"/>
      <c r="P146" s="37"/>
      <c r="Q146" s="995"/>
      <c r="R146" s="996"/>
    </row>
    <row r="147" spans="1:18" ht="18" x14ac:dyDescent="0.4">
      <c r="A147" s="29"/>
      <c r="B147" s="35"/>
      <c r="C147" s="62"/>
      <c r="D147" s="62"/>
      <c r="E147" s="63">
        <f>SUM(E136:E146)</f>
        <v>0</v>
      </c>
      <c r="F147" s="64" t="s">
        <v>72</v>
      </c>
      <c r="G147" s="62"/>
      <c r="H147" s="63">
        <f>SUM(H136:H146)</f>
        <v>0</v>
      </c>
      <c r="I147" s="64" t="s">
        <v>72</v>
      </c>
      <c r="J147" s="62"/>
      <c r="K147" s="63">
        <f>SUM(K136:K146)</f>
        <v>0</v>
      </c>
      <c r="L147" s="64" t="s">
        <v>72</v>
      </c>
      <c r="M147" s="999">
        <f>SUM(M136:M146)</f>
        <v>0</v>
      </c>
      <c r="N147" s="1000"/>
      <c r="O147" s="64" t="s">
        <v>72</v>
      </c>
      <c r="P147" s="76"/>
      <c r="Q147" s="995"/>
      <c r="R147" s="996"/>
    </row>
    <row r="148" spans="1:18" ht="15" x14ac:dyDescent="0.35">
      <c r="A148" s="29"/>
      <c r="B148" s="35"/>
      <c r="C148" s="1003"/>
      <c r="D148" s="1004"/>
      <c r="E148" s="1004"/>
      <c r="F148" s="1004"/>
      <c r="G148" s="1004"/>
      <c r="H148" s="996"/>
      <c r="I148" s="77"/>
      <c r="J148" s="77"/>
      <c r="K148" s="77"/>
      <c r="L148" s="77"/>
      <c r="M148" s="77"/>
      <c r="N148" s="24"/>
      <c r="O148" s="24"/>
      <c r="P148" s="37"/>
      <c r="Q148" s="995"/>
      <c r="R148" s="996"/>
    </row>
    <row r="149" spans="1:18" ht="15" x14ac:dyDescent="0.35">
      <c r="A149" s="29"/>
      <c r="B149" s="35"/>
      <c r="C149" s="1003"/>
      <c r="D149" s="1004"/>
      <c r="E149" s="1004"/>
      <c r="F149" s="1004"/>
      <c r="G149" s="1004"/>
      <c r="H149" s="996"/>
      <c r="I149" s="77"/>
      <c r="J149" s="77"/>
      <c r="K149" s="77"/>
      <c r="L149" s="77"/>
      <c r="M149" s="77"/>
      <c r="N149" s="24"/>
      <c r="O149" s="24"/>
      <c r="P149" s="37"/>
      <c r="Q149" s="995"/>
      <c r="R149" s="996"/>
    </row>
    <row r="150" spans="1:18" ht="21.75" x14ac:dyDescent="0.5">
      <c r="A150" s="29"/>
      <c r="B150" s="35"/>
      <c r="C150" s="1005" t="str">
        <f>IF(Calcoli!$K10="","","Unità immobiliare "&amp;Calcoli!$K10 )</f>
        <v/>
      </c>
      <c r="D150" s="996"/>
      <c r="E150" s="1006" t="s">
        <v>83</v>
      </c>
      <c r="F150" s="1007"/>
      <c r="G150" s="1008"/>
      <c r="H150" s="685"/>
      <c r="I150" s="71"/>
      <c r="J150" s="71"/>
      <c r="K150" s="71"/>
      <c r="L150" s="71"/>
      <c r="M150" s="71"/>
      <c r="N150" s="24"/>
      <c r="O150" s="24"/>
      <c r="P150" s="37"/>
      <c r="Q150" s="995"/>
      <c r="R150" s="996"/>
    </row>
    <row r="151" spans="1:18" ht="18" x14ac:dyDescent="0.4">
      <c r="A151" s="29"/>
      <c r="B151" s="35"/>
      <c r="C151" s="1009" t="s">
        <v>82</v>
      </c>
      <c r="D151" s="996"/>
      <c r="E151" s="72" t="s">
        <v>84</v>
      </c>
      <c r="F151" s="72"/>
      <c r="G151" s="72"/>
      <c r="H151" s="72" t="s">
        <v>79</v>
      </c>
      <c r="I151" s="71"/>
      <c r="J151" s="71"/>
      <c r="K151" s="71" t="s">
        <v>80</v>
      </c>
      <c r="L151" s="71"/>
      <c r="M151" s="71" t="s">
        <v>81</v>
      </c>
      <c r="N151" s="24"/>
      <c r="O151" s="24"/>
      <c r="P151" s="37"/>
      <c r="Q151" s="995"/>
      <c r="R151" s="996"/>
    </row>
    <row r="152" spans="1:18" ht="15" x14ac:dyDescent="0.35">
      <c r="A152" s="29"/>
      <c r="B152" s="35"/>
      <c r="C152" s="685"/>
      <c r="D152" s="686"/>
      <c r="E152" s="685"/>
      <c r="F152" s="687"/>
      <c r="G152" s="687"/>
      <c r="H152" s="685"/>
      <c r="I152" s="687"/>
      <c r="J152" s="687"/>
      <c r="K152" s="685"/>
      <c r="L152" s="688"/>
      <c r="M152" s="1001"/>
      <c r="N152" s="1002"/>
      <c r="O152" s="24"/>
      <c r="P152" s="37"/>
      <c r="Q152" s="995"/>
      <c r="R152" s="996"/>
    </row>
    <row r="153" spans="1:18" ht="15" x14ac:dyDescent="0.35">
      <c r="A153" s="29"/>
      <c r="B153" s="35"/>
      <c r="C153" s="685"/>
      <c r="D153" s="689"/>
      <c r="E153" s="690"/>
      <c r="F153" s="691"/>
      <c r="G153" s="691"/>
      <c r="H153" s="690"/>
      <c r="I153" s="691"/>
      <c r="J153" s="691"/>
      <c r="K153" s="690"/>
      <c r="L153" s="692"/>
      <c r="M153" s="997"/>
      <c r="N153" s="998"/>
      <c r="O153" s="24"/>
      <c r="P153" s="37"/>
      <c r="Q153" s="995"/>
      <c r="R153" s="996"/>
    </row>
    <row r="154" spans="1:18" ht="15" x14ac:dyDescent="0.35">
      <c r="A154" s="29"/>
      <c r="B154" s="35"/>
      <c r="C154" s="685"/>
      <c r="D154" s="689"/>
      <c r="E154" s="690"/>
      <c r="F154" s="691"/>
      <c r="G154" s="691"/>
      <c r="H154" s="690"/>
      <c r="I154" s="691"/>
      <c r="J154" s="691"/>
      <c r="K154" s="690"/>
      <c r="L154" s="692"/>
      <c r="M154" s="997"/>
      <c r="N154" s="998"/>
      <c r="O154" s="24"/>
      <c r="P154" s="37"/>
      <c r="Q154" s="995"/>
      <c r="R154" s="996"/>
    </row>
    <row r="155" spans="1:18" ht="15" x14ac:dyDescent="0.35">
      <c r="A155" s="29"/>
      <c r="B155" s="35"/>
      <c r="C155" s="685"/>
      <c r="D155" s="689"/>
      <c r="E155" s="690"/>
      <c r="F155" s="691"/>
      <c r="G155" s="691"/>
      <c r="H155" s="690"/>
      <c r="I155" s="691"/>
      <c r="J155" s="691"/>
      <c r="K155" s="690"/>
      <c r="L155" s="692"/>
      <c r="M155" s="997"/>
      <c r="N155" s="998"/>
      <c r="O155" s="24"/>
      <c r="P155" s="37"/>
      <c r="Q155" s="995"/>
      <c r="R155" s="996"/>
    </row>
    <row r="156" spans="1:18" ht="15" x14ac:dyDescent="0.35">
      <c r="A156" s="29"/>
      <c r="B156" s="35"/>
      <c r="C156" s="685"/>
      <c r="D156" s="689"/>
      <c r="E156" s="690"/>
      <c r="F156" s="691"/>
      <c r="G156" s="691"/>
      <c r="H156" s="690"/>
      <c r="I156" s="691"/>
      <c r="J156" s="691"/>
      <c r="K156" s="690"/>
      <c r="L156" s="692"/>
      <c r="M156" s="997"/>
      <c r="N156" s="998"/>
      <c r="O156" s="24"/>
      <c r="P156" s="37"/>
      <c r="Q156" s="995"/>
      <c r="R156" s="996"/>
    </row>
    <row r="157" spans="1:18" ht="15" x14ac:dyDescent="0.35">
      <c r="A157" s="29"/>
      <c r="B157" s="35"/>
      <c r="C157" s="685"/>
      <c r="D157" s="689"/>
      <c r="E157" s="690"/>
      <c r="F157" s="691"/>
      <c r="G157" s="691"/>
      <c r="H157" s="690"/>
      <c r="I157" s="691"/>
      <c r="J157" s="691"/>
      <c r="K157" s="690"/>
      <c r="L157" s="692"/>
      <c r="M157" s="997"/>
      <c r="N157" s="998"/>
      <c r="O157" s="24"/>
      <c r="P157" s="37"/>
      <c r="Q157" s="995"/>
      <c r="R157" s="996"/>
    </row>
    <row r="158" spans="1:18" ht="15" x14ac:dyDescent="0.35">
      <c r="A158" s="29"/>
      <c r="B158" s="35"/>
      <c r="C158" s="685"/>
      <c r="D158" s="689"/>
      <c r="E158" s="690"/>
      <c r="F158" s="691"/>
      <c r="G158" s="691"/>
      <c r="H158" s="690"/>
      <c r="I158" s="691"/>
      <c r="J158" s="691"/>
      <c r="K158" s="690"/>
      <c r="L158" s="692"/>
      <c r="M158" s="997"/>
      <c r="N158" s="998"/>
      <c r="O158" s="24"/>
      <c r="P158" s="37"/>
      <c r="Q158" s="995"/>
      <c r="R158" s="996"/>
    </row>
    <row r="159" spans="1:18" ht="15" x14ac:dyDescent="0.35">
      <c r="A159" s="29"/>
      <c r="B159" s="35"/>
      <c r="C159" s="685"/>
      <c r="D159" s="689"/>
      <c r="E159" s="690"/>
      <c r="F159" s="691"/>
      <c r="G159" s="691"/>
      <c r="H159" s="690"/>
      <c r="I159" s="691"/>
      <c r="J159" s="691"/>
      <c r="K159" s="690"/>
      <c r="L159" s="692"/>
      <c r="M159" s="997"/>
      <c r="N159" s="998"/>
      <c r="O159" s="24"/>
      <c r="P159" s="37"/>
      <c r="Q159" s="995"/>
      <c r="R159" s="996"/>
    </row>
    <row r="160" spans="1:18" ht="15" x14ac:dyDescent="0.35">
      <c r="A160" s="29"/>
      <c r="B160" s="35"/>
      <c r="C160" s="685"/>
      <c r="D160" s="689"/>
      <c r="E160" s="690"/>
      <c r="F160" s="691"/>
      <c r="G160" s="691"/>
      <c r="H160" s="690"/>
      <c r="I160" s="691"/>
      <c r="J160" s="691"/>
      <c r="K160" s="690"/>
      <c r="L160" s="692"/>
      <c r="M160" s="997"/>
      <c r="N160" s="998"/>
      <c r="O160" s="24"/>
      <c r="P160" s="37"/>
      <c r="Q160" s="995"/>
      <c r="R160" s="996"/>
    </row>
    <row r="161" spans="1:18" ht="17.25" x14ac:dyDescent="0.4">
      <c r="A161" s="29"/>
      <c r="B161" s="35"/>
      <c r="C161" s="685"/>
      <c r="D161" s="689"/>
      <c r="E161" s="690"/>
      <c r="F161" s="691"/>
      <c r="G161" s="691"/>
      <c r="H161" s="690"/>
      <c r="I161" s="691"/>
      <c r="J161" s="691"/>
      <c r="K161" s="690"/>
      <c r="L161" s="692"/>
      <c r="M161" s="997"/>
      <c r="N161" s="998"/>
      <c r="O161" s="73"/>
      <c r="P161" s="74"/>
      <c r="Q161" s="995"/>
      <c r="R161" s="996"/>
    </row>
    <row r="162" spans="1:18" ht="15" x14ac:dyDescent="0.35">
      <c r="A162" s="29"/>
      <c r="B162" s="35"/>
      <c r="C162" s="685"/>
      <c r="D162" s="689"/>
      <c r="E162" s="690"/>
      <c r="F162" s="691"/>
      <c r="G162" s="691"/>
      <c r="H162" s="690"/>
      <c r="I162" s="691"/>
      <c r="J162" s="691"/>
      <c r="K162" s="690"/>
      <c r="L162" s="692"/>
      <c r="M162" s="997"/>
      <c r="N162" s="998"/>
      <c r="O162" s="24"/>
      <c r="P162" s="37"/>
      <c r="Q162" s="995"/>
      <c r="R162" s="996"/>
    </row>
    <row r="163" spans="1:18" ht="18" x14ac:dyDescent="0.4">
      <c r="A163" s="29"/>
      <c r="B163" s="35"/>
      <c r="C163" s="62"/>
      <c r="D163" s="62"/>
      <c r="E163" s="63">
        <f>SUM(E152:E162)</f>
        <v>0</v>
      </c>
      <c r="F163" s="64" t="s">
        <v>72</v>
      </c>
      <c r="G163" s="62"/>
      <c r="H163" s="63">
        <f>SUM(H152:H162)</f>
        <v>0</v>
      </c>
      <c r="I163" s="64" t="s">
        <v>72</v>
      </c>
      <c r="J163" s="62"/>
      <c r="K163" s="63">
        <f>SUM(K152:K162)</f>
        <v>0</v>
      </c>
      <c r="L163" s="64" t="s">
        <v>72</v>
      </c>
      <c r="M163" s="999">
        <f>SUM(M152:M162)</f>
        <v>0</v>
      </c>
      <c r="N163" s="1000"/>
      <c r="O163" s="64" t="s">
        <v>72</v>
      </c>
      <c r="P163" s="76"/>
      <c r="Q163" s="995"/>
      <c r="R163" s="996"/>
    </row>
    <row r="164" spans="1:18" ht="15" x14ac:dyDescent="0.35">
      <c r="A164" s="29"/>
      <c r="B164" s="35"/>
      <c r="C164" s="1003"/>
      <c r="D164" s="1004"/>
      <c r="E164" s="1004"/>
      <c r="F164" s="1004"/>
      <c r="G164" s="1004"/>
      <c r="H164" s="996"/>
      <c r="I164" s="77"/>
      <c r="J164" s="77"/>
      <c r="K164" s="77"/>
      <c r="L164" s="77"/>
      <c r="M164" s="77"/>
      <c r="N164" s="24"/>
      <c r="O164" s="24"/>
      <c r="P164" s="37"/>
      <c r="Q164" s="995"/>
      <c r="R164" s="996"/>
    </row>
    <row r="165" spans="1:18" ht="15" x14ac:dyDescent="0.35">
      <c r="A165" s="29"/>
      <c r="B165" s="35"/>
      <c r="C165" s="1003"/>
      <c r="D165" s="1004"/>
      <c r="E165" s="1004"/>
      <c r="F165" s="1004"/>
      <c r="G165" s="1004"/>
      <c r="H165" s="996"/>
      <c r="I165" s="77"/>
      <c r="J165" s="77"/>
      <c r="K165" s="77"/>
      <c r="L165" s="77"/>
      <c r="M165" s="77"/>
      <c r="N165" s="24"/>
      <c r="O165" s="24"/>
      <c r="P165" s="37"/>
      <c r="Q165" s="995"/>
      <c r="R165" s="996"/>
    </row>
    <row r="166" spans="1:18" ht="21.75" x14ac:dyDescent="0.5">
      <c r="A166" s="29"/>
      <c r="B166" s="35"/>
      <c r="C166" s="1005" t="str">
        <f>IF(Calcoli!$K11="","","Unità immobiliare "&amp;Calcoli!$K11 )</f>
        <v/>
      </c>
      <c r="D166" s="996"/>
      <c r="E166" s="1006" t="s">
        <v>83</v>
      </c>
      <c r="F166" s="1007"/>
      <c r="G166" s="1008"/>
      <c r="H166" s="685"/>
      <c r="I166" s="71"/>
      <c r="J166" s="71"/>
      <c r="K166" s="71"/>
      <c r="L166" s="71"/>
      <c r="M166" s="71"/>
      <c r="N166" s="24"/>
      <c r="O166" s="24"/>
      <c r="P166" s="37"/>
      <c r="Q166" s="995"/>
      <c r="R166" s="996"/>
    </row>
    <row r="167" spans="1:18" ht="18" x14ac:dyDescent="0.4">
      <c r="A167" s="29"/>
      <c r="B167" s="35"/>
      <c r="C167" s="1009" t="s">
        <v>82</v>
      </c>
      <c r="D167" s="996"/>
      <c r="E167" s="72" t="s">
        <v>84</v>
      </c>
      <c r="F167" s="72"/>
      <c r="G167" s="72"/>
      <c r="H167" s="72" t="s">
        <v>79</v>
      </c>
      <c r="I167" s="71"/>
      <c r="J167" s="71"/>
      <c r="K167" s="71" t="s">
        <v>80</v>
      </c>
      <c r="L167" s="71"/>
      <c r="M167" s="71" t="s">
        <v>81</v>
      </c>
      <c r="N167" s="24"/>
      <c r="O167" s="24"/>
      <c r="P167" s="37"/>
      <c r="Q167" s="995"/>
      <c r="R167" s="996"/>
    </row>
    <row r="168" spans="1:18" ht="15" x14ac:dyDescent="0.35">
      <c r="A168" s="29"/>
      <c r="B168" s="35"/>
      <c r="C168" s="685"/>
      <c r="D168" s="686"/>
      <c r="E168" s="685"/>
      <c r="F168" s="687"/>
      <c r="G168" s="687"/>
      <c r="H168" s="685"/>
      <c r="I168" s="687"/>
      <c r="J168" s="687"/>
      <c r="K168" s="685"/>
      <c r="L168" s="688"/>
      <c r="M168" s="1001"/>
      <c r="N168" s="1002"/>
      <c r="O168" s="24"/>
      <c r="P168" s="37"/>
      <c r="Q168" s="995"/>
      <c r="R168" s="996"/>
    </row>
    <row r="169" spans="1:18" ht="15" x14ac:dyDescent="0.35">
      <c r="A169" s="29"/>
      <c r="B169" s="35"/>
      <c r="C169" s="685"/>
      <c r="D169" s="689"/>
      <c r="E169" s="690"/>
      <c r="F169" s="691"/>
      <c r="G169" s="691"/>
      <c r="H169" s="690"/>
      <c r="I169" s="691"/>
      <c r="J169" s="691"/>
      <c r="K169" s="690"/>
      <c r="L169" s="692"/>
      <c r="M169" s="997"/>
      <c r="N169" s="998"/>
      <c r="O169" s="24"/>
      <c r="P169" s="37"/>
      <c r="Q169" s="995"/>
      <c r="R169" s="996"/>
    </row>
    <row r="170" spans="1:18" ht="15" x14ac:dyDescent="0.35">
      <c r="A170" s="29"/>
      <c r="B170" s="35"/>
      <c r="C170" s="685"/>
      <c r="D170" s="689"/>
      <c r="E170" s="690"/>
      <c r="F170" s="691"/>
      <c r="G170" s="691"/>
      <c r="H170" s="690"/>
      <c r="I170" s="691"/>
      <c r="J170" s="691"/>
      <c r="K170" s="690"/>
      <c r="L170" s="692"/>
      <c r="M170" s="997"/>
      <c r="N170" s="998"/>
      <c r="O170" s="24"/>
      <c r="P170" s="37"/>
      <c r="Q170" s="995"/>
      <c r="R170" s="996"/>
    </row>
    <row r="171" spans="1:18" ht="15" x14ac:dyDescent="0.35">
      <c r="A171" s="29"/>
      <c r="B171" s="35"/>
      <c r="C171" s="685"/>
      <c r="D171" s="689"/>
      <c r="E171" s="690"/>
      <c r="F171" s="691"/>
      <c r="G171" s="691"/>
      <c r="H171" s="690"/>
      <c r="I171" s="691"/>
      <c r="J171" s="691"/>
      <c r="K171" s="690"/>
      <c r="L171" s="692"/>
      <c r="M171" s="997"/>
      <c r="N171" s="998"/>
      <c r="O171" s="24"/>
      <c r="P171" s="37"/>
      <c r="Q171" s="995"/>
      <c r="R171" s="996"/>
    </row>
    <row r="172" spans="1:18" ht="15" x14ac:dyDescent="0.35">
      <c r="A172" s="29"/>
      <c r="B172" s="35"/>
      <c r="C172" s="685"/>
      <c r="D172" s="689"/>
      <c r="E172" s="690"/>
      <c r="F172" s="691"/>
      <c r="G172" s="691"/>
      <c r="H172" s="690"/>
      <c r="I172" s="691"/>
      <c r="J172" s="691"/>
      <c r="K172" s="690"/>
      <c r="L172" s="692"/>
      <c r="M172" s="997"/>
      <c r="N172" s="998"/>
      <c r="O172" s="24"/>
      <c r="P172" s="37"/>
      <c r="Q172" s="995"/>
      <c r="R172" s="996"/>
    </row>
    <row r="173" spans="1:18" ht="15" x14ac:dyDescent="0.35">
      <c r="A173" s="29"/>
      <c r="B173" s="35"/>
      <c r="C173" s="685"/>
      <c r="D173" s="689"/>
      <c r="E173" s="690"/>
      <c r="F173" s="691"/>
      <c r="G173" s="691"/>
      <c r="H173" s="690"/>
      <c r="I173" s="691"/>
      <c r="J173" s="691"/>
      <c r="K173" s="690"/>
      <c r="L173" s="692"/>
      <c r="M173" s="997"/>
      <c r="N173" s="998"/>
      <c r="O173" s="24"/>
      <c r="P173" s="37"/>
      <c r="Q173" s="995"/>
      <c r="R173" s="996"/>
    </row>
    <row r="174" spans="1:18" ht="15" x14ac:dyDescent="0.35">
      <c r="A174" s="29"/>
      <c r="B174" s="35"/>
      <c r="C174" s="685"/>
      <c r="D174" s="689"/>
      <c r="E174" s="690"/>
      <c r="F174" s="691"/>
      <c r="G174" s="691"/>
      <c r="H174" s="690"/>
      <c r="I174" s="691"/>
      <c r="J174" s="691"/>
      <c r="K174" s="690"/>
      <c r="L174" s="692"/>
      <c r="M174" s="997"/>
      <c r="N174" s="998"/>
      <c r="O174" s="24"/>
      <c r="P174" s="37"/>
      <c r="Q174" s="995"/>
      <c r="R174" s="996"/>
    </row>
    <row r="175" spans="1:18" ht="15" x14ac:dyDescent="0.35">
      <c r="A175" s="29"/>
      <c r="B175" s="35"/>
      <c r="C175" s="685"/>
      <c r="D175" s="689"/>
      <c r="E175" s="690"/>
      <c r="F175" s="691"/>
      <c r="G175" s="691"/>
      <c r="H175" s="690"/>
      <c r="I175" s="691"/>
      <c r="J175" s="691"/>
      <c r="K175" s="690"/>
      <c r="L175" s="692"/>
      <c r="M175" s="997"/>
      <c r="N175" s="998"/>
      <c r="O175" s="24"/>
      <c r="P175" s="37"/>
      <c r="Q175" s="995"/>
      <c r="R175" s="996"/>
    </row>
    <row r="176" spans="1:18" ht="15" x14ac:dyDescent="0.35">
      <c r="A176" s="29"/>
      <c r="B176" s="35"/>
      <c r="C176" s="685"/>
      <c r="D176" s="689"/>
      <c r="E176" s="690"/>
      <c r="F176" s="691"/>
      <c r="G176" s="691"/>
      <c r="H176" s="690"/>
      <c r="I176" s="691"/>
      <c r="J176" s="691"/>
      <c r="K176" s="690"/>
      <c r="L176" s="692"/>
      <c r="M176" s="997"/>
      <c r="N176" s="998"/>
      <c r="O176" s="24"/>
      <c r="P176" s="37"/>
      <c r="Q176" s="995"/>
      <c r="R176" s="996"/>
    </row>
    <row r="177" spans="1:18" ht="17.25" x14ac:dyDescent="0.4">
      <c r="A177" s="29"/>
      <c r="B177" s="35"/>
      <c r="C177" s="685"/>
      <c r="D177" s="689"/>
      <c r="E177" s="690"/>
      <c r="F177" s="691"/>
      <c r="G177" s="691"/>
      <c r="H177" s="690"/>
      <c r="I177" s="691"/>
      <c r="J177" s="691"/>
      <c r="K177" s="690"/>
      <c r="L177" s="692"/>
      <c r="M177" s="997"/>
      <c r="N177" s="998"/>
      <c r="O177" s="73"/>
      <c r="P177" s="74"/>
      <c r="Q177" s="995"/>
      <c r="R177" s="996"/>
    </row>
    <row r="178" spans="1:18" ht="15" x14ac:dyDescent="0.35">
      <c r="A178" s="29"/>
      <c r="B178" s="35"/>
      <c r="C178" s="685"/>
      <c r="D178" s="689"/>
      <c r="E178" s="690"/>
      <c r="F178" s="691"/>
      <c r="G178" s="691"/>
      <c r="H178" s="690"/>
      <c r="I178" s="691"/>
      <c r="J178" s="691"/>
      <c r="K178" s="690"/>
      <c r="L178" s="692"/>
      <c r="M178" s="997"/>
      <c r="N178" s="998"/>
      <c r="O178" s="24"/>
      <c r="P178" s="37"/>
      <c r="Q178" s="995"/>
      <c r="R178" s="996"/>
    </row>
    <row r="179" spans="1:18" ht="18" x14ac:dyDescent="0.4">
      <c r="A179" s="29"/>
      <c r="B179" s="35"/>
      <c r="C179" s="62"/>
      <c r="D179" s="62"/>
      <c r="E179" s="63">
        <f>SUM(E168:E178)</f>
        <v>0</v>
      </c>
      <c r="F179" s="64" t="s">
        <v>72</v>
      </c>
      <c r="G179" s="62"/>
      <c r="H179" s="63">
        <f>SUM(H168:H178)</f>
        <v>0</v>
      </c>
      <c r="I179" s="64" t="s">
        <v>72</v>
      </c>
      <c r="J179" s="62"/>
      <c r="K179" s="63">
        <f>SUM(K168:K178)</f>
        <v>0</v>
      </c>
      <c r="L179" s="64" t="s">
        <v>72</v>
      </c>
      <c r="M179" s="999">
        <f>SUM(M168:M178)</f>
        <v>0</v>
      </c>
      <c r="N179" s="1000"/>
      <c r="O179" s="64" t="s">
        <v>72</v>
      </c>
      <c r="P179" s="76"/>
      <c r="Q179" s="995"/>
      <c r="R179" s="996"/>
    </row>
    <row r="180" spans="1:18" ht="15" x14ac:dyDescent="0.35">
      <c r="A180" s="29"/>
      <c r="B180" s="35"/>
      <c r="C180" s="1003"/>
      <c r="D180" s="1004"/>
      <c r="E180" s="1004"/>
      <c r="F180" s="1004"/>
      <c r="G180" s="1004"/>
      <c r="H180" s="996"/>
      <c r="I180" s="77"/>
      <c r="J180" s="77"/>
      <c r="K180" s="77"/>
      <c r="L180" s="77"/>
      <c r="M180" s="77"/>
      <c r="N180" s="24"/>
      <c r="O180" s="24"/>
      <c r="P180" s="37"/>
      <c r="Q180" s="995"/>
      <c r="R180" s="996"/>
    </row>
    <row r="181" spans="1:18" ht="15" x14ac:dyDescent="0.35">
      <c r="A181" s="29"/>
      <c r="B181" s="35"/>
      <c r="C181" s="1003"/>
      <c r="D181" s="1004"/>
      <c r="E181" s="1004"/>
      <c r="F181" s="1004"/>
      <c r="G181" s="1004"/>
      <c r="H181" s="996"/>
      <c r="I181" s="77"/>
      <c r="J181" s="77"/>
      <c r="K181" s="77"/>
      <c r="L181" s="77"/>
      <c r="M181" s="77"/>
      <c r="N181" s="24"/>
      <c r="O181" s="24"/>
      <c r="P181" s="37"/>
      <c r="Q181" s="995"/>
      <c r="R181" s="996"/>
    </row>
    <row r="182" spans="1:18" ht="21.75" x14ac:dyDescent="0.5">
      <c r="A182" s="29"/>
      <c r="B182" s="35"/>
      <c r="C182" s="1005" t="str">
        <f>IF(Calcoli!$K12="","","Unità immobiliare "&amp;Calcoli!$K12 )</f>
        <v/>
      </c>
      <c r="D182" s="996"/>
      <c r="E182" s="1006" t="s">
        <v>83</v>
      </c>
      <c r="F182" s="1007"/>
      <c r="G182" s="1008"/>
      <c r="H182" s="685"/>
      <c r="I182" s="71"/>
      <c r="J182" s="71"/>
      <c r="K182" s="71"/>
      <c r="L182" s="71"/>
      <c r="M182" s="71"/>
      <c r="N182" s="24"/>
      <c r="O182" s="24"/>
      <c r="P182" s="37"/>
      <c r="Q182" s="995"/>
      <c r="R182" s="996"/>
    </row>
    <row r="183" spans="1:18" ht="18" x14ac:dyDescent="0.4">
      <c r="A183" s="29"/>
      <c r="B183" s="35"/>
      <c r="C183" s="1009" t="s">
        <v>82</v>
      </c>
      <c r="D183" s="996"/>
      <c r="E183" s="72" t="s">
        <v>84</v>
      </c>
      <c r="F183" s="72"/>
      <c r="G183" s="72"/>
      <c r="H183" s="72" t="s">
        <v>79</v>
      </c>
      <c r="I183" s="71"/>
      <c r="J183" s="71"/>
      <c r="K183" s="71" t="s">
        <v>80</v>
      </c>
      <c r="L183" s="71"/>
      <c r="M183" s="71" t="s">
        <v>81</v>
      </c>
      <c r="N183" s="24"/>
      <c r="O183" s="24"/>
      <c r="P183" s="37"/>
      <c r="Q183" s="995"/>
      <c r="R183" s="996"/>
    </row>
    <row r="184" spans="1:18" ht="15" x14ac:dyDescent="0.35">
      <c r="A184" s="29"/>
      <c r="B184" s="35"/>
      <c r="C184" s="685"/>
      <c r="D184" s="686"/>
      <c r="E184" s="685"/>
      <c r="F184" s="687"/>
      <c r="G184" s="687"/>
      <c r="H184" s="685"/>
      <c r="I184" s="687"/>
      <c r="J184" s="687"/>
      <c r="K184" s="685"/>
      <c r="L184" s="688"/>
      <c r="M184" s="1001"/>
      <c r="N184" s="1002"/>
      <c r="O184" s="24"/>
      <c r="P184" s="37"/>
      <c r="Q184" s="995"/>
      <c r="R184" s="996"/>
    </row>
    <row r="185" spans="1:18" ht="15" x14ac:dyDescent="0.35">
      <c r="A185" s="29"/>
      <c r="B185" s="35"/>
      <c r="C185" s="685"/>
      <c r="D185" s="689"/>
      <c r="E185" s="690"/>
      <c r="F185" s="691"/>
      <c r="G185" s="691"/>
      <c r="H185" s="690"/>
      <c r="I185" s="691"/>
      <c r="J185" s="691"/>
      <c r="K185" s="690"/>
      <c r="L185" s="692"/>
      <c r="M185" s="997"/>
      <c r="N185" s="998"/>
      <c r="O185" s="24"/>
      <c r="P185" s="37"/>
      <c r="Q185" s="995"/>
      <c r="R185" s="996"/>
    </row>
    <row r="186" spans="1:18" ht="15" x14ac:dyDescent="0.35">
      <c r="A186" s="29"/>
      <c r="B186" s="35"/>
      <c r="C186" s="685"/>
      <c r="D186" s="689"/>
      <c r="E186" s="690"/>
      <c r="F186" s="691"/>
      <c r="G186" s="691"/>
      <c r="H186" s="690"/>
      <c r="I186" s="691"/>
      <c r="J186" s="691"/>
      <c r="K186" s="690"/>
      <c r="L186" s="692"/>
      <c r="M186" s="997"/>
      <c r="N186" s="998"/>
      <c r="O186" s="24"/>
      <c r="P186" s="37"/>
      <c r="Q186" s="995"/>
      <c r="R186" s="996"/>
    </row>
    <row r="187" spans="1:18" ht="15" x14ac:dyDescent="0.35">
      <c r="A187" s="29"/>
      <c r="B187" s="35"/>
      <c r="C187" s="685"/>
      <c r="D187" s="689"/>
      <c r="E187" s="690"/>
      <c r="F187" s="691"/>
      <c r="G187" s="691"/>
      <c r="H187" s="690"/>
      <c r="I187" s="691"/>
      <c r="J187" s="691"/>
      <c r="K187" s="690"/>
      <c r="L187" s="692"/>
      <c r="M187" s="997"/>
      <c r="N187" s="998"/>
      <c r="O187" s="24"/>
      <c r="P187" s="37"/>
      <c r="Q187" s="995"/>
      <c r="R187" s="996"/>
    </row>
    <row r="188" spans="1:18" ht="15" x14ac:dyDescent="0.35">
      <c r="A188" s="29"/>
      <c r="B188" s="35"/>
      <c r="C188" s="685"/>
      <c r="D188" s="689"/>
      <c r="E188" s="690"/>
      <c r="F188" s="691"/>
      <c r="G188" s="691"/>
      <c r="H188" s="690"/>
      <c r="I188" s="691"/>
      <c r="J188" s="691"/>
      <c r="K188" s="690"/>
      <c r="L188" s="692"/>
      <c r="M188" s="997"/>
      <c r="N188" s="998"/>
      <c r="O188" s="24"/>
      <c r="P188" s="37"/>
      <c r="Q188" s="995"/>
      <c r="R188" s="996"/>
    </row>
    <row r="189" spans="1:18" ht="15" x14ac:dyDescent="0.35">
      <c r="A189" s="29"/>
      <c r="B189" s="35"/>
      <c r="C189" s="685"/>
      <c r="D189" s="689"/>
      <c r="E189" s="690"/>
      <c r="F189" s="691"/>
      <c r="G189" s="691"/>
      <c r="H189" s="690"/>
      <c r="I189" s="691"/>
      <c r="J189" s="691"/>
      <c r="K189" s="690"/>
      <c r="L189" s="692"/>
      <c r="M189" s="997"/>
      <c r="N189" s="998"/>
      <c r="O189" s="24"/>
      <c r="P189" s="37"/>
      <c r="Q189" s="995"/>
      <c r="R189" s="996"/>
    </row>
    <row r="190" spans="1:18" ht="15" x14ac:dyDescent="0.35">
      <c r="A190" s="29"/>
      <c r="B190" s="35"/>
      <c r="C190" s="685"/>
      <c r="D190" s="689"/>
      <c r="E190" s="690"/>
      <c r="F190" s="691"/>
      <c r="G190" s="691"/>
      <c r="H190" s="690"/>
      <c r="I190" s="691"/>
      <c r="J190" s="691"/>
      <c r="K190" s="690"/>
      <c r="L190" s="692"/>
      <c r="M190" s="997"/>
      <c r="N190" s="998"/>
      <c r="O190" s="24"/>
      <c r="P190" s="37"/>
      <c r="Q190" s="995"/>
      <c r="R190" s="996"/>
    </row>
    <row r="191" spans="1:18" ht="15" x14ac:dyDescent="0.35">
      <c r="A191" s="29"/>
      <c r="B191" s="35"/>
      <c r="C191" s="685"/>
      <c r="D191" s="689"/>
      <c r="E191" s="690"/>
      <c r="F191" s="691"/>
      <c r="G191" s="691"/>
      <c r="H191" s="690"/>
      <c r="I191" s="691"/>
      <c r="J191" s="691"/>
      <c r="K191" s="690"/>
      <c r="L191" s="692"/>
      <c r="M191" s="997"/>
      <c r="N191" s="998"/>
      <c r="O191" s="24"/>
      <c r="P191" s="37"/>
      <c r="Q191" s="995"/>
      <c r="R191" s="996"/>
    </row>
    <row r="192" spans="1:18" ht="15" x14ac:dyDescent="0.35">
      <c r="A192" s="29"/>
      <c r="B192" s="35"/>
      <c r="C192" s="685"/>
      <c r="D192" s="689"/>
      <c r="E192" s="690"/>
      <c r="F192" s="691"/>
      <c r="G192" s="691"/>
      <c r="H192" s="690"/>
      <c r="I192" s="691"/>
      <c r="J192" s="691"/>
      <c r="K192" s="690"/>
      <c r="L192" s="692"/>
      <c r="M192" s="997"/>
      <c r="N192" s="998"/>
      <c r="O192" s="24"/>
      <c r="P192" s="37"/>
      <c r="Q192" s="995"/>
      <c r="R192" s="996"/>
    </row>
    <row r="193" spans="1:18" ht="17.25" x14ac:dyDescent="0.4">
      <c r="A193" s="29"/>
      <c r="B193" s="35"/>
      <c r="C193" s="685"/>
      <c r="D193" s="689"/>
      <c r="E193" s="690"/>
      <c r="F193" s="691"/>
      <c r="G193" s="691"/>
      <c r="H193" s="690"/>
      <c r="I193" s="691"/>
      <c r="J193" s="691"/>
      <c r="K193" s="690"/>
      <c r="L193" s="692"/>
      <c r="M193" s="997"/>
      <c r="N193" s="998"/>
      <c r="O193" s="73"/>
      <c r="P193" s="74"/>
      <c r="Q193" s="995"/>
      <c r="R193" s="996"/>
    </row>
    <row r="194" spans="1:18" ht="15" x14ac:dyDescent="0.35">
      <c r="A194" s="29"/>
      <c r="B194" s="35"/>
      <c r="C194" s="685"/>
      <c r="D194" s="689"/>
      <c r="E194" s="690"/>
      <c r="F194" s="691"/>
      <c r="G194" s="691"/>
      <c r="H194" s="690"/>
      <c r="I194" s="691"/>
      <c r="J194" s="691"/>
      <c r="K194" s="690"/>
      <c r="L194" s="692"/>
      <c r="M194" s="997"/>
      <c r="N194" s="998"/>
      <c r="O194" s="24"/>
      <c r="P194" s="37"/>
      <c r="Q194" s="995"/>
      <c r="R194" s="996"/>
    </row>
    <row r="195" spans="1:18" ht="18" x14ac:dyDescent="0.4">
      <c r="A195" s="29"/>
      <c r="B195" s="35"/>
      <c r="C195" s="62"/>
      <c r="D195" s="62"/>
      <c r="E195" s="63">
        <f>SUM(E184:E194)</f>
        <v>0</v>
      </c>
      <c r="F195" s="64" t="s">
        <v>72</v>
      </c>
      <c r="G195" s="62"/>
      <c r="H195" s="63">
        <f>SUM(H184:H194)</f>
        <v>0</v>
      </c>
      <c r="I195" s="64" t="s">
        <v>72</v>
      </c>
      <c r="J195" s="62"/>
      <c r="K195" s="63">
        <f>SUM(K184:K194)</f>
        <v>0</v>
      </c>
      <c r="L195" s="64" t="s">
        <v>72</v>
      </c>
      <c r="M195" s="999">
        <f>SUM(M184:M194)</f>
        <v>0</v>
      </c>
      <c r="N195" s="1000"/>
      <c r="O195" s="64" t="s">
        <v>72</v>
      </c>
      <c r="P195" s="76"/>
      <c r="Q195" s="995"/>
      <c r="R195" s="996"/>
    </row>
    <row r="196" spans="1:18" ht="15" x14ac:dyDescent="0.35">
      <c r="A196" s="29"/>
      <c r="B196" s="35"/>
      <c r="C196" s="1003"/>
      <c r="D196" s="1004"/>
      <c r="E196" s="1004"/>
      <c r="F196" s="1004"/>
      <c r="G196" s="1004"/>
      <c r="H196" s="996"/>
      <c r="I196" s="77"/>
      <c r="J196" s="77"/>
      <c r="K196" s="77"/>
      <c r="L196" s="77"/>
      <c r="M196" s="77"/>
      <c r="N196" s="24"/>
      <c r="O196" s="24"/>
      <c r="P196" s="37"/>
      <c r="Q196" s="995"/>
      <c r="R196" s="996"/>
    </row>
    <row r="197" spans="1:18" ht="15" x14ac:dyDescent="0.35">
      <c r="A197" s="29"/>
      <c r="B197" s="35"/>
      <c r="C197" s="1003"/>
      <c r="D197" s="1004"/>
      <c r="E197" s="1004"/>
      <c r="F197" s="1004"/>
      <c r="G197" s="1004"/>
      <c r="H197" s="996"/>
      <c r="I197" s="77"/>
      <c r="J197" s="77"/>
      <c r="K197" s="77"/>
      <c r="L197" s="77"/>
      <c r="M197" s="77"/>
      <c r="N197" s="24"/>
      <c r="O197" s="24"/>
      <c r="P197" s="37"/>
      <c r="Q197" s="995"/>
      <c r="R197" s="996"/>
    </row>
    <row r="198" spans="1:18" ht="21.75" x14ac:dyDescent="0.5">
      <c r="A198" s="29"/>
      <c r="B198" s="35"/>
      <c r="C198" s="1005" t="str">
        <f>IF(Calcoli!$K13="","","Unità immobiliare "&amp;Calcoli!$K13 )</f>
        <v/>
      </c>
      <c r="D198" s="996"/>
      <c r="E198" s="1006" t="s">
        <v>83</v>
      </c>
      <c r="F198" s="1007"/>
      <c r="G198" s="1008"/>
      <c r="H198" s="685"/>
      <c r="I198" s="71"/>
      <c r="J198" s="71"/>
      <c r="K198" s="71"/>
      <c r="L198" s="71"/>
      <c r="M198" s="71"/>
      <c r="N198" s="24"/>
      <c r="O198" s="24"/>
      <c r="P198" s="37"/>
      <c r="Q198" s="995"/>
      <c r="R198" s="996"/>
    </row>
    <row r="199" spans="1:18" ht="18" x14ac:dyDescent="0.4">
      <c r="A199" s="29"/>
      <c r="B199" s="35"/>
      <c r="C199" s="1009" t="s">
        <v>82</v>
      </c>
      <c r="D199" s="996"/>
      <c r="E199" s="72" t="s">
        <v>84</v>
      </c>
      <c r="F199" s="72"/>
      <c r="G199" s="72"/>
      <c r="H199" s="72" t="s">
        <v>79</v>
      </c>
      <c r="I199" s="71"/>
      <c r="J199" s="71"/>
      <c r="K199" s="71" t="s">
        <v>80</v>
      </c>
      <c r="L199" s="71"/>
      <c r="M199" s="71" t="s">
        <v>81</v>
      </c>
      <c r="N199" s="24"/>
      <c r="O199" s="24"/>
      <c r="P199" s="37"/>
      <c r="Q199" s="995"/>
      <c r="R199" s="996"/>
    </row>
    <row r="200" spans="1:18" ht="15" x14ac:dyDescent="0.35">
      <c r="A200" s="29"/>
      <c r="B200" s="35"/>
      <c r="C200" s="685"/>
      <c r="D200" s="686"/>
      <c r="E200" s="685"/>
      <c r="F200" s="687"/>
      <c r="G200" s="687"/>
      <c r="H200" s="685"/>
      <c r="I200" s="687"/>
      <c r="J200" s="687"/>
      <c r="K200" s="685"/>
      <c r="L200" s="688"/>
      <c r="M200" s="1001"/>
      <c r="N200" s="1002"/>
      <c r="O200" s="24"/>
      <c r="P200" s="37"/>
      <c r="Q200" s="995"/>
      <c r="R200" s="996"/>
    </row>
    <row r="201" spans="1:18" ht="15" x14ac:dyDescent="0.35">
      <c r="A201" s="29"/>
      <c r="B201" s="35"/>
      <c r="C201" s="685"/>
      <c r="D201" s="689"/>
      <c r="E201" s="690"/>
      <c r="F201" s="691"/>
      <c r="G201" s="691"/>
      <c r="H201" s="690"/>
      <c r="I201" s="691"/>
      <c r="J201" s="691"/>
      <c r="K201" s="690"/>
      <c r="L201" s="692"/>
      <c r="M201" s="997"/>
      <c r="N201" s="998"/>
      <c r="O201" s="24"/>
      <c r="P201" s="37"/>
      <c r="Q201" s="995"/>
      <c r="R201" s="996"/>
    </row>
    <row r="202" spans="1:18" ht="15" x14ac:dyDescent="0.35">
      <c r="A202" s="29"/>
      <c r="B202" s="35"/>
      <c r="C202" s="685"/>
      <c r="D202" s="689"/>
      <c r="E202" s="690"/>
      <c r="F202" s="691"/>
      <c r="G202" s="691"/>
      <c r="H202" s="690"/>
      <c r="I202" s="691"/>
      <c r="J202" s="691"/>
      <c r="K202" s="690"/>
      <c r="L202" s="692"/>
      <c r="M202" s="997"/>
      <c r="N202" s="998"/>
      <c r="O202" s="24"/>
      <c r="P202" s="37"/>
      <c r="Q202" s="995"/>
      <c r="R202" s="996"/>
    </row>
    <row r="203" spans="1:18" ht="15" x14ac:dyDescent="0.35">
      <c r="A203" s="29"/>
      <c r="B203" s="35"/>
      <c r="C203" s="685"/>
      <c r="D203" s="689"/>
      <c r="E203" s="690"/>
      <c r="F203" s="691"/>
      <c r="G203" s="691"/>
      <c r="H203" s="690"/>
      <c r="I203" s="691"/>
      <c r="J203" s="691"/>
      <c r="K203" s="690"/>
      <c r="L203" s="692"/>
      <c r="M203" s="997"/>
      <c r="N203" s="998"/>
      <c r="O203" s="24"/>
      <c r="P203" s="37"/>
      <c r="Q203" s="995"/>
      <c r="R203" s="996"/>
    </row>
    <row r="204" spans="1:18" ht="15" x14ac:dyDescent="0.35">
      <c r="A204" s="29"/>
      <c r="B204" s="35"/>
      <c r="C204" s="685"/>
      <c r="D204" s="689"/>
      <c r="E204" s="690"/>
      <c r="F204" s="691"/>
      <c r="G204" s="691"/>
      <c r="H204" s="690"/>
      <c r="I204" s="691"/>
      <c r="J204" s="691"/>
      <c r="K204" s="690"/>
      <c r="L204" s="692"/>
      <c r="M204" s="997"/>
      <c r="N204" s="998"/>
      <c r="O204" s="24"/>
      <c r="P204" s="37"/>
      <c r="Q204" s="995"/>
      <c r="R204" s="996"/>
    </row>
    <row r="205" spans="1:18" ht="15" x14ac:dyDescent="0.35">
      <c r="A205" s="29"/>
      <c r="B205" s="35"/>
      <c r="C205" s="685"/>
      <c r="D205" s="689"/>
      <c r="E205" s="690"/>
      <c r="F205" s="691"/>
      <c r="G205" s="691"/>
      <c r="H205" s="690"/>
      <c r="I205" s="691"/>
      <c r="J205" s="691"/>
      <c r="K205" s="690"/>
      <c r="L205" s="692"/>
      <c r="M205" s="997"/>
      <c r="N205" s="998"/>
      <c r="O205" s="24"/>
      <c r="P205" s="37"/>
      <c r="Q205" s="995"/>
      <c r="R205" s="996"/>
    </row>
    <row r="206" spans="1:18" ht="15" x14ac:dyDescent="0.35">
      <c r="A206" s="29"/>
      <c r="B206" s="35"/>
      <c r="C206" s="685"/>
      <c r="D206" s="689"/>
      <c r="E206" s="690"/>
      <c r="F206" s="691"/>
      <c r="G206" s="691"/>
      <c r="H206" s="690"/>
      <c r="I206" s="691"/>
      <c r="J206" s="691"/>
      <c r="K206" s="690"/>
      <c r="L206" s="692"/>
      <c r="M206" s="997"/>
      <c r="N206" s="998"/>
      <c r="O206" s="24"/>
      <c r="P206" s="37"/>
      <c r="Q206" s="995"/>
      <c r="R206" s="996"/>
    </row>
    <row r="207" spans="1:18" ht="15" x14ac:dyDescent="0.35">
      <c r="A207" s="29"/>
      <c r="B207" s="35"/>
      <c r="C207" s="685"/>
      <c r="D207" s="689"/>
      <c r="E207" s="690"/>
      <c r="F207" s="691"/>
      <c r="G207" s="691"/>
      <c r="H207" s="690"/>
      <c r="I207" s="691"/>
      <c r="J207" s="691"/>
      <c r="K207" s="690"/>
      <c r="L207" s="692"/>
      <c r="M207" s="997"/>
      <c r="N207" s="998"/>
      <c r="O207" s="24"/>
      <c r="P207" s="37"/>
      <c r="Q207" s="995"/>
      <c r="R207" s="996"/>
    </row>
    <row r="208" spans="1:18" ht="15" x14ac:dyDescent="0.35">
      <c r="A208" s="29"/>
      <c r="B208" s="35"/>
      <c r="C208" s="685"/>
      <c r="D208" s="689"/>
      <c r="E208" s="690"/>
      <c r="F208" s="691"/>
      <c r="G208" s="691"/>
      <c r="H208" s="690"/>
      <c r="I208" s="691"/>
      <c r="J208" s="691"/>
      <c r="K208" s="690"/>
      <c r="L208" s="692"/>
      <c r="M208" s="997"/>
      <c r="N208" s="998"/>
      <c r="O208" s="24"/>
      <c r="P208" s="37"/>
      <c r="Q208" s="995"/>
      <c r="R208" s="996"/>
    </row>
    <row r="209" spans="1:18" ht="17.25" x14ac:dyDescent="0.4">
      <c r="A209" s="29"/>
      <c r="B209" s="35"/>
      <c r="C209" s="685"/>
      <c r="D209" s="689"/>
      <c r="E209" s="690"/>
      <c r="F209" s="691"/>
      <c r="G209" s="691"/>
      <c r="H209" s="690"/>
      <c r="I209" s="691"/>
      <c r="J209" s="691"/>
      <c r="K209" s="690"/>
      <c r="L209" s="692"/>
      <c r="M209" s="997"/>
      <c r="N209" s="998"/>
      <c r="O209" s="73"/>
      <c r="P209" s="74"/>
      <c r="Q209" s="995"/>
      <c r="R209" s="996"/>
    </row>
    <row r="210" spans="1:18" ht="15" x14ac:dyDescent="0.35">
      <c r="A210" s="29"/>
      <c r="B210" s="35"/>
      <c r="C210" s="685"/>
      <c r="D210" s="689"/>
      <c r="E210" s="690"/>
      <c r="F210" s="691"/>
      <c r="G210" s="691"/>
      <c r="H210" s="690"/>
      <c r="I210" s="691"/>
      <c r="J210" s="691"/>
      <c r="K210" s="690"/>
      <c r="L210" s="692"/>
      <c r="M210" s="997"/>
      <c r="N210" s="998"/>
      <c r="O210" s="24"/>
      <c r="P210" s="37"/>
      <c r="Q210" s="995"/>
      <c r="R210" s="996"/>
    </row>
    <row r="211" spans="1:18" ht="18" x14ac:dyDescent="0.4">
      <c r="A211" s="29"/>
      <c r="B211" s="35"/>
      <c r="C211" s="62"/>
      <c r="D211" s="62"/>
      <c r="E211" s="63">
        <f>SUM(E200:E210)</f>
        <v>0</v>
      </c>
      <c r="F211" s="64" t="s">
        <v>72</v>
      </c>
      <c r="G211" s="62"/>
      <c r="H211" s="63">
        <f>SUM(H200:H210)</f>
        <v>0</v>
      </c>
      <c r="I211" s="64" t="s">
        <v>72</v>
      </c>
      <c r="J211" s="62"/>
      <c r="K211" s="63">
        <f>SUM(K200:K210)</f>
        <v>0</v>
      </c>
      <c r="L211" s="64" t="s">
        <v>72</v>
      </c>
      <c r="M211" s="999">
        <f>SUM(M200:M210)</f>
        <v>0</v>
      </c>
      <c r="N211" s="1000"/>
      <c r="O211" s="64" t="s">
        <v>72</v>
      </c>
      <c r="P211" s="76"/>
      <c r="Q211" s="995"/>
      <c r="R211" s="996"/>
    </row>
    <row r="212" spans="1:18" ht="15" x14ac:dyDescent="0.35">
      <c r="A212" s="29"/>
      <c r="B212" s="35"/>
      <c r="C212" s="1003"/>
      <c r="D212" s="1004"/>
      <c r="E212" s="1004"/>
      <c r="F212" s="1004"/>
      <c r="G212" s="1004"/>
      <c r="H212" s="996"/>
      <c r="I212" s="77"/>
      <c r="J212" s="77"/>
      <c r="K212" s="77"/>
      <c r="L212" s="77"/>
      <c r="M212" s="77"/>
      <c r="N212" s="24"/>
      <c r="O212" s="24"/>
      <c r="P212" s="37"/>
      <c r="Q212" s="995"/>
      <c r="R212" s="996"/>
    </row>
    <row r="213" spans="1:18" ht="15" x14ac:dyDescent="0.35">
      <c r="A213" s="29"/>
      <c r="B213" s="35"/>
      <c r="C213" s="1003"/>
      <c r="D213" s="1004"/>
      <c r="E213" s="1004"/>
      <c r="F213" s="1004"/>
      <c r="G213" s="1004"/>
      <c r="H213" s="996"/>
      <c r="I213" s="77"/>
      <c r="J213" s="77"/>
      <c r="K213" s="77"/>
      <c r="L213" s="77"/>
      <c r="M213" s="77"/>
      <c r="N213" s="24"/>
      <c r="O213" s="24"/>
      <c r="P213" s="37"/>
      <c r="Q213" s="995"/>
      <c r="R213" s="996"/>
    </row>
    <row r="214" spans="1:18" ht="21.75" x14ac:dyDescent="0.5">
      <c r="A214" s="29"/>
      <c r="B214" s="35"/>
      <c r="C214" s="1005" t="str">
        <f>IF(Calcoli!$K14="","","Unità immobiliare "&amp;Calcoli!$K14 )</f>
        <v/>
      </c>
      <c r="D214" s="996"/>
      <c r="E214" s="1006" t="s">
        <v>83</v>
      </c>
      <c r="F214" s="1007"/>
      <c r="G214" s="1008"/>
      <c r="H214" s="685"/>
      <c r="I214" s="71"/>
      <c r="J214" s="71"/>
      <c r="K214" s="71"/>
      <c r="L214" s="71"/>
      <c r="M214" s="71"/>
      <c r="N214" s="24"/>
      <c r="O214" s="24"/>
      <c r="P214" s="37"/>
      <c r="Q214" s="995"/>
      <c r="R214" s="996"/>
    </row>
    <row r="215" spans="1:18" ht="18" x14ac:dyDescent="0.4">
      <c r="A215" s="29"/>
      <c r="B215" s="35"/>
      <c r="C215" s="1009" t="s">
        <v>82</v>
      </c>
      <c r="D215" s="996"/>
      <c r="E215" s="72" t="s">
        <v>84</v>
      </c>
      <c r="F215" s="72"/>
      <c r="G215" s="72"/>
      <c r="H215" s="72" t="s">
        <v>79</v>
      </c>
      <c r="I215" s="71"/>
      <c r="J215" s="71"/>
      <c r="K215" s="71" t="s">
        <v>80</v>
      </c>
      <c r="L215" s="71"/>
      <c r="M215" s="71" t="s">
        <v>81</v>
      </c>
      <c r="N215" s="24"/>
      <c r="O215" s="24"/>
      <c r="P215" s="37"/>
      <c r="Q215" s="995"/>
      <c r="R215" s="996"/>
    </row>
    <row r="216" spans="1:18" ht="15" x14ac:dyDescent="0.35">
      <c r="A216" s="29"/>
      <c r="B216" s="35"/>
      <c r="C216" s="685"/>
      <c r="D216" s="686"/>
      <c r="E216" s="685"/>
      <c r="F216" s="687"/>
      <c r="G216" s="687"/>
      <c r="H216" s="685"/>
      <c r="I216" s="687"/>
      <c r="J216" s="687"/>
      <c r="K216" s="685"/>
      <c r="L216" s="688"/>
      <c r="M216" s="1001"/>
      <c r="N216" s="1002"/>
      <c r="O216" s="24"/>
      <c r="P216" s="37"/>
      <c r="Q216" s="995"/>
      <c r="R216" s="996"/>
    </row>
    <row r="217" spans="1:18" ht="15" x14ac:dyDescent="0.35">
      <c r="A217" s="29"/>
      <c r="B217" s="35"/>
      <c r="C217" s="685"/>
      <c r="D217" s="689"/>
      <c r="E217" s="690"/>
      <c r="F217" s="691"/>
      <c r="G217" s="691"/>
      <c r="H217" s="690"/>
      <c r="I217" s="691"/>
      <c r="J217" s="691"/>
      <c r="K217" s="690"/>
      <c r="L217" s="692"/>
      <c r="M217" s="997"/>
      <c r="N217" s="998"/>
      <c r="O217" s="24"/>
      <c r="P217" s="37"/>
      <c r="Q217" s="995"/>
      <c r="R217" s="996"/>
    </row>
    <row r="218" spans="1:18" ht="15" x14ac:dyDescent="0.35">
      <c r="A218" s="29"/>
      <c r="B218" s="35"/>
      <c r="C218" s="685"/>
      <c r="D218" s="689"/>
      <c r="E218" s="690"/>
      <c r="F218" s="691"/>
      <c r="G218" s="691"/>
      <c r="H218" s="690"/>
      <c r="I218" s="691"/>
      <c r="J218" s="691"/>
      <c r="K218" s="690"/>
      <c r="L218" s="692"/>
      <c r="M218" s="997"/>
      <c r="N218" s="998"/>
      <c r="O218" s="24"/>
      <c r="P218" s="37"/>
      <c r="Q218" s="995"/>
      <c r="R218" s="996"/>
    </row>
    <row r="219" spans="1:18" ht="15" x14ac:dyDescent="0.35">
      <c r="A219" s="29"/>
      <c r="B219" s="35"/>
      <c r="C219" s="685"/>
      <c r="D219" s="689"/>
      <c r="E219" s="690"/>
      <c r="F219" s="691"/>
      <c r="G219" s="691"/>
      <c r="H219" s="690"/>
      <c r="I219" s="691"/>
      <c r="J219" s="691"/>
      <c r="K219" s="690"/>
      <c r="L219" s="692"/>
      <c r="M219" s="997"/>
      <c r="N219" s="998"/>
      <c r="O219" s="24"/>
      <c r="P219" s="37"/>
      <c r="Q219" s="995"/>
      <c r="R219" s="996"/>
    </row>
    <row r="220" spans="1:18" ht="15" x14ac:dyDescent="0.35">
      <c r="A220" s="29"/>
      <c r="B220" s="35"/>
      <c r="C220" s="685"/>
      <c r="D220" s="689"/>
      <c r="E220" s="690"/>
      <c r="F220" s="691"/>
      <c r="G220" s="691"/>
      <c r="H220" s="690"/>
      <c r="I220" s="691"/>
      <c r="J220" s="691"/>
      <c r="K220" s="690"/>
      <c r="L220" s="692"/>
      <c r="M220" s="997"/>
      <c r="N220" s="998"/>
      <c r="O220" s="24"/>
      <c r="P220" s="37"/>
      <c r="Q220" s="995"/>
      <c r="R220" s="996"/>
    </row>
    <row r="221" spans="1:18" ht="15" x14ac:dyDescent="0.35">
      <c r="A221" s="29"/>
      <c r="B221" s="35"/>
      <c r="C221" s="685"/>
      <c r="D221" s="689"/>
      <c r="E221" s="690"/>
      <c r="F221" s="691"/>
      <c r="G221" s="691"/>
      <c r="H221" s="690"/>
      <c r="I221" s="691"/>
      <c r="J221" s="691"/>
      <c r="K221" s="690"/>
      <c r="L221" s="692"/>
      <c r="M221" s="997"/>
      <c r="N221" s="998"/>
      <c r="O221" s="24"/>
      <c r="P221" s="37"/>
      <c r="Q221" s="995"/>
      <c r="R221" s="996"/>
    </row>
    <row r="222" spans="1:18" ht="15" x14ac:dyDescent="0.35">
      <c r="A222" s="29"/>
      <c r="B222" s="35"/>
      <c r="C222" s="685"/>
      <c r="D222" s="689"/>
      <c r="E222" s="690"/>
      <c r="F222" s="691"/>
      <c r="G222" s="691"/>
      <c r="H222" s="690"/>
      <c r="I222" s="691"/>
      <c r="J222" s="691"/>
      <c r="K222" s="690"/>
      <c r="L222" s="692"/>
      <c r="M222" s="997"/>
      <c r="N222" s="998"/>
      <c r="O222" s="24"/>
      <c r="P222" s="37"/>
      <c r="Q222" s="995"/>
      <c r="R222" s="996"/>
    </row>
    <row r="223" spans="1:18" ht="15" x14ac:dyDescent="0.35">
      <c r="A223" s="29"/>
      <c r="B223" s="35"/>
      <c r="C223" s="685"/>
      <c r="D223" s="689"/>
      <c r="E223" s="690"/>
      <c r="F223" s="691"/>
      <c r="G223" s="691"/>
      <c r="H223" s="690"/>
      <c r="I223" s="691"/>
      <c r="J223" s="691"/>
      <c r="K223" s="690"/>
      <c r="L223" s="692"/>
      <c r="M223" s="997"/>
      <c r="N223" s="998"/>
      <c r="O223" s="24"/>
      <c r="P223" s="37"/>
      <c r="Q223" s="995"/>
      <c r="R223" s="996"/>
    </row>
    <row r="224" spans="1:18" ht="15" x14ac:dyDescent="0.35">
      <c r="A224" s="29"/>
      <c r="B224" s="35"/>
      <c r="C224" s="685"/>
      <c r="D224" s="689"/>
      <c r="E224" s="690"/>
      <c r="F224" s="691"/>
      <c r="G224" s="691"/>
      <c r="H224" s="690"/>
      <c r="I224" s="691"/>
      <c r="J224" s="691"/>
      <c r="K224" s="690"/>
      <c r="L224" s="692"/>
      <c r="M224" s="997"/>
      <c r="N224" s="998"/>
      <c r="O224" s="24"/>
      <c r="P224" s="37"/>
      <c r="Q224" s="995"/>
      <c r="R224" s="996"/>
    </row>
    <row r="225" spans="1:18" ht="17.25" x14ac:dyDescent="0.4">
      <c r="A225" s="29"/>
      <c r="B225" s="35"/>
      <c r="C225" s="685"/>
      <c r="D225" s="689"/>
      <c r="E225" s="690"/>
      <c r="F225" s="691"/>
      <c r="G225" s="691"/>
      <c r="H225" s="690"/>
      <c r="I225" s="691"/>
      <c r="J225" s="691"/>
      <c r="K225" s="690"/>
      <c r="L225" s="692"/>
      <c r="M225" s="997"/>
      <c r="N225" s="998"/>
      <c r="O225" s="73"/>
      <c r="P225" s="74"/>
      <c r="Q225" s="995"/>
      <c r="R225" s="996"/>
    </row>
    <row r="226" spans="1:18" ht="15" x14ac:dyDescent="0.35">
      <c r="A226" s="29"/>
      <c r="B226" s="35"/>
      <c r="C226" s="685"/>
      <c r="D226" s="689"/>
      <c r="E226" s="690"/>
      <c r="F226" s="691"/>
      <c r="G226" s="691"/>
      <c r="H226" s="690"/>
      <c r="I226" s="691"/>
      <c r="J226" s="691"/>
      <c r="K226" s="690"/>
      <c r="L226" s="692"/>
      <c r="M226" s="997"/>
      <c r="N226" s="998"/>
      <c r="O226" s="24"/>
      <c r="P226" s="37"/>
      <c r="Q226" s="995"/>
      <c r="R226" s="996"/>
    </row>
    <row r="227" spans="1:18" ht="18" x14ac:dyDescent="0.4">
      <c r="A227" s="29"/>
      <c r="B227" s="35"/>
      <c r="C227" s="62"/>
      <c r="D227" s="62"/>
      <c r="E227" s="63">
        <f>SUM(E216:E226)</f>
        <v>0</v>
      </c>
      <c r="F227" s="64" t="s">
        <v>72</v>
      </c>
      <c r="G227" s="62"/>
      <c r="H227" s="63">
        <f>SUM(H216:H226)</f>
        <v>0</v>
      </c>
      <c r="I227" s="64" t="s">
        <v>72</v>
      </c>
      <c r="J227" s="62"/>
      <c r="K227" s="63">
        <f>SUM(K216:K226)</f>
        <v>0</v>
      </c>
      <c r="L227" s="64" t="s">
        <v>72</v>
      </c>
      <c r="M227" s="999">
        <f>SUM(M216:M226)</f>
        <v>0</v>
      </c>
      <c r="N227" s="1000"/>
      <c r="O227" s="64" t="s">
        <v>72</v>
      </c>
      <c r="P227" s="76"/>
      <c r="Q227" s="995"/>
      <c r="R227" s="996"/>
    </row>
    <row r="228" spans="1:18" ht="18" x14ac:dyDescent="0.4">
      <c r="A228" s="29"/>
      <c r="B228" s="35"/>
      <c r="C228" s="1003"/>
      <c r="D228" s="1004"/>
      <c r="E228" s="1004"/>
      <c r="F228" s="1004"/>
      <c r="G228" s="1004"/>
      <c r="H228" s="996"/>
      <c r="I228" s="77"/>
      <c r="J228" s="77"/>
      <c r="K228" s="77"/>
      <c r="L228" s="77"/>
      <c r="M228" s="77"/>
      <c r="N228" s="24"/>
      <c r="O228" s="65"/>
      <c r="P228" s="37"/>
      <c r="Q228" s="995"/>
      <c r="R228" s="996"/>
    </row>
    <row r="229" spans="1:18" ht="18" x14ac:dyDescent="0.4">
      <c r="A229" s="29"/>
      <c r="B229" s="35"/>
      <c r="C229" s="1003"/>
      <c r="D229" s="1004"/>
      <c r="E229" s="1004"/>
      <c r="F229" s="1004"/>
      <c r="G229" s="1004"/>
      <c r="H229" s="996"/>
      <c r="I229" s="77"/>
      <c r="J229" s="77"/>
      <c r="K229" s="77"/>
      <c r="L229" s="77"/>
      <c r="M229" s="77"/>
      <c r="N229" s="24"/>
      <c r="O229" s="65"/>
      <c r="P229" s="37"/>
      <c r="Q229" s="995"/>
      <c r="R229" s="996"/>
    </row>
    <row r="230" spans="1:18" ht="21.75" x14ac:dyDescent="0.5">
      <c r="A230" s="29"/>
      <c r="B230" s="35"/>
      <c r="C230" s="1005" t="str">
        <f>IF(Calcoli!$K15="","","Unità immobiliare "&amp;Calcoli!$K15 )</f>
        <v/>
      </c>
      <c r="D230" s="996"/>
      <c r="E230" s="1006" t="s">
        <v>83</v>
      </c>
      <c r="F230" s="1007"/>
      <c r="G230" s="1008"/>
      <c r="H230" s="685"/>
      <c r="I230" s="71"/>
      <c r="J230" s="71"/>
      <c r="K230" s="71"/>
      <c r="L230" s="71"/>
      <c r="M230" s="71"/>
      <c r="N230" s="24"/>
      <c r="O230" s="65"/>
      <c r="P230" s="37"/>
      <c r="Q230" s="995"/>
      <c r="R230" s="996"/>
    </row>
    <row r="231" spans="1:18" ht="18" x14ac:dyDescent="0.4">
      <c r="A231" s="29"/>
      <c r="B231" s="35"/>
      <c r="C231" s="1009" t="s">
        <v>82</v>
      </c>
      <c r="D231" s="996"/>
      <c r="E231" s="72" t="s">
        <v>84</v>
      </c>
      <c r="F231" s="72"/>
      <c r="G231" s="72"/>
      <c r="H231" s="72" t="s">
        <v>79</v>
      </c>
      <c r="I231" s="71"/>
      <c r="J231" s="71"/>
      <c r="K231" s="71" t="s">
        <v>80</v>
      </c>
      <c r="L231" s="71"/>
      <c r="M231" s="71" t="s">
        <v>81</v>
      </c>
      <c r="N231" s="24"/>
      <c r="O231" s="65"/>
      <c r="P231" s="37"/>
      <c r="Q231" s="995"/>
      <c r="R231" s="996"/>
    </row>
    <row r="232" spans="1:18" ht="18" x14ac:dyDescent="0.4">
      <c r="A232" s="29"/>
      <c r="B232" s="35"/>
      <c r="C232" s="685"/>
      <c r="D232" s="686"/>
      <c r="E232" s="685"/>
      <c r="F232" s="687"/>
      <c r="G232" s="687"/>
      <c r="H232" s="685"/>
      <c r="I232" s="687"/>
      <c r="J232" s="687"/>
      <c r="K232" s="685"/>
      <c r="L232" s="688"/>
      <c r="M232" s="1001"/>
      <c r="N232" s="1002"/>
      <c r="O232" s="65"/>
      <c r="P232" s="37"/>
      <c r="Q232" s="995"/>
      <c r="R232" s="996"/>
    </row>
    <row r="233" spans="1:18" ht="18" x14ac:dyDescent="0.4">
      <c r="A233" s="29"/>
      <c r="B233" s="35"/>
      <c r="C233" s="685"/>
      <c r="D233" s="689"/>
      <c r="E233" s="690"/>
      <c r="F233" s="691"/>
      <c r="G233" s="691"/>
      <c r="H233" s="690"/>
      <c r="I233" s="691"/>
      <c r="J233" s="691"/>
      <c r="K233" s="690"/>
      <c r="L233" s="692"/>
      <c r="M233" s="997"/>
      <c r="N233" s="998"/>
      <c r="O233" s="65"/>
      <c r="P233" s="37"/>
      <c r="Q233" s="995"/>
      <c r="R233" s="996"/>
    </row>
    <row r="234" spans="1:18" ht="18" x14ac:dyDescent="0.4">
      <c r="A234" s="29"/>
      <c r="B234" s="35"/>
      <c r="C234" s="685"/>
      <c r="D234" s="689"/>
      <c r="E234" s="690"/>
      <c r="F234" s="691"/>
      <c r="G234" s="691"/>
      <c r="H234" s="690"/>
      <c r="I234" s="691"/>
      <c r="J234" s="691"/>
      <c r="K234" s="690"/>
      <c r="L234" s="692"/>
      <c r="M234" s="997"/>
      <c r="N234" s="998"/>
      <c r="O234" s="65"/>
      <c r="P234" s="37"/>
      <c r="Q234" s="995"/>
      <c r="R234" s="996"/>
    </row>
    <row r="235" spans="1:18" ht="18" x14ac:dyDescent="0.4">
      <c r="A235" s="29"/>
      <c r="B235" s="35"/>
      <c r="C235" s="685"/>
      <c r="D235" s="689"/>
      <c r="E235" s="690"/>
      <c r="F235" s="691"/>
      <c r="G235" s="691"/>
      <c r="H235" s="690"/>
      <c r="I235" s="691"/>
      <c r="J235" s="691"/>
      <c r="K235" s="690"/>
      <c r="L235" s="692"/>
      <c r="M235" s="997"/>
      <c r="N235" s="998"/>
      <c r="O235" s="65"/>
      <c r="P235" s="37"/>
      <c r="Q235" s="995"/>
      <c r="R235" s="996"/>
    </row>
    <row r="236" spans="1:18" ht="18" x14ac:dyDescent="0.4">
      <c r="A236" s="29"/>
      <c r="B236" s="35"/>
      <c r="C236" s="685"/>
      <c r="D236" s="689"/>
      <c r="E236" s="690"/>
      <c r="F236" s="691"/>
      <c r="G236" s="691"/>
      <c r="H236" s="690"/>
      <c r="I236" s="691"/>
      <c r="J236" s="691"/>
      <c r="K236" s="690"/>
      <c r="L236" s="692"/>
      <c r="M236" s="997"/>
      <c r="N236" s="998"/>
      <c r="O236" s="65"/>
      <c r="P236" s="37"/>
      <c r="Q236" s="995"/>
      <c r="R236" s="996"/>
    </row>
    <row r="237" spans="1:18" ht="18" x14ac:dyDescent="0.4">
      <c r="A237" s="29"/>
      <c r="B237" s="35"/>
      <c r="C237" s="685"/>
      <c r="D237" s="689"/>
      <c r="E237" s="690"/>
      <c r="F237" s="691"/>
      <c r="G237" s="691"/>
      <c r="H237" s="690"/>
      <c r="I237" s="691"/>
      <c r="J237" s="691"/>
      <c r="K237" s="690"/>
      <c r="L237" s="692"/>
      <c r="M237" s="997"/>
      <c r="N237" s="998"/>
      <c r="O237" s="65"/>
      <c r="P237" s="37"/>
      <c r="Q237" s="995"/>
      <c r="R237" s="996"/>
    </row>
    <row r="238" spans="1:18" ht="18" x14ac:dyDescent="0.4">
      <c r="A238" s="29"/>
      <c r="B238" s="35"/>
      <c r="C238" s="685"/>
      <c r="D238" s="689"/>
      <c r="E238" s="690"/>
      <c r="F238" s="691"/>
      <c r="G238" s="691"/>
      <c r="H238" s="690"/>
      <c r="I238" s="691"/>
      <c r="J238" s="691"/>
      <c r="K238" s="690"/>
      <c r="L238" s="692"/>
      <c r="M238" s="997"/>
      <c r="N238" s="998"/>
      <c r="O238" s="65"/>
      <c r="P238" s="37"/>
      <c r="Q238" s="995"/>
      <c r="R238" s="996"/>
    </row>
    <row r="239" spans="1:18" ht="18" x14ac:dyDescent="0.4">
      <c r="A239" s="29"/>
      <c r="B239" s="35"/>
      <c r="C239" s="685"/>
      <c r="D239" s="689"/>
      <c r="E239" s="690"/>
      <c r="F239" s="691"/>
      <c r="G239" s="691"/>
      <c r="H239" s="690"/>
      <c r="I239" s="691"/>
      <c r="J239" s="691"/>
      <c r="K239" s="690"/>
      <c r="L239" s="692"/>
      <c r="M239" s="997"/>
      <c r="N239" s="998"/>
      <c r="O239" s="65"/>
      <c r="P239" s="37"/>
      <c r="Q239" s="995"/>
      <c r="R239" s="996"/>
    </row>
    <row r="240" spans="1:18" ht="18" x14ac:dyDescent="0.4">
      <c r="A240" s="29"/>
      <c r="B240" s="35"/>
      <c r="C240" s="685"/>
      <c r="D240" s="689"/>
      <c r="E240" s="690"/>
      <c r="F240" s="691"/>
      <c r="G240" s="691"/>
      <c r="H240" s="690"/>
      <c r="I240" s="691"/>
      <c r="J240" s="691"/>
      <c r="K240" s="690"/>
      <c r="L240" s="692"/>
      <c r="M240" s="997"/>
      <c r="N240" s="998"/>
      <c r="O240" s="65"/>
      <c r="P240" s="37"/>
      <c r="Q240" s="995"/>
      <c r="R240" s="996"/>
    </row>
    <row r="241" spans="1:18" ht="18" x14ac:dyDescent="0.4">
      <c r="A241" s="29"/>
      <c r="B241" s="35"/>
      <c r="C241" s="685"/>
      <c r="D241" s="689"/>
      <c r="E241" s="690"/>
      <c r="F241" s="691"/>
      <c r="G241" s="691"/>
      <c r="H241" s="690"/>
      <c r="I241" s="691"/>
      <c r="J241" s="691"/>
      <c r="K241" s="690"/>
      <c r="L241" s="692"/>
      <c r="M241" s="997"/>
      <c r="N241" s="998"/>
      <c r="O241" s="79"/>
      <c r="P241" s="74"/>
      <c r="Q241" s="995"/>
      <c r="R241" s="996"/>
    </row>
    <row r="242" spans="1:18" ht="18" x14ac:dyDescent="0.4">
      <c r="A242" s="29"/>
      <c r="B242" s="35"/>
      <c r="C242" s="685"/>
      <c r="D242" s="689"/>
      <c r="E242" s="690"/>
      <c r="F242" s="691"/>
      <c r="G242" s="691"/>
      <c r="H242" s="690"/>
      <c r="I242" s="691"/>
      <c r="J242" s="691"/>
      <c r="K242" s="690"/>
      <c r="L242" s="692"/>
      <c r="M242" s="997"/>
      <c r="N242" s="998"/>
      <c r="O242" s="65"/>
      <c r="P242" s="37"/>
      <c r="Q242" s="995"/>
      <c r="R242" s="996"/>
    </row>
    <row r="243" spans="1:18" ht="18" x14ac:dyDescent="0.4">
      <c r="A243" s="29"/>
      <c r="B243" s="35"/>
      <c r="C243" s="62"/>
      <c r="D243" s="62"/>
      <c r="E243" s="63">
        <f>SUM(E232:E242)</f>
        <v>0</v>
      </c>
      <c r="F243" s="64" t="s">
        <v>72</v>
      </c>
      <c r="G243" s="62"/>
      <c r="H243" s="63">
        <f>SUM(H232:H242)</f>
        <v>0</v>
      </c>
      <c r="I243" s="64" t="s">
        <v>72</v>
      </c>
      <c r="J243" s="62"/>
      <c r="K243" s="63">
        <f>SUM(K232:K242)</f>
        <v>0</v>
      </c>
      <c r="L243" s="64" t="s">
        <v>72</v>
      </c>
      <c r="M243" s="999">
        <f>SUM(M232:M242)</f>
        <v>0</v>
      </c>
      <c r="N243" s="1000"/>
      <c r="O243" s="64" t="s">
        <v>72</v>
      </c>
      <c r="P243" s="76"/>
      <c r="Q243" s="995"/>
      <c r="R243" s="996"/>
    </row>
    <row r="244" spans="1:18" ht="18" x14ac:dyDescent="0.4">
      <c r="A244" s="29"/>
      <c r="B244" s="35"/>
      <c r="C244" s="1003"/>
      <c r="D244" s="1004"/>
      <c r="E244" s="1004"/>
      <c r="F244" s="1004"/>
      <c r="G244" s="1004"/>
      <c r="H244" s="996"/>
      <c r="I244" s="77"/>
      <c r="J244" s="77"/>
      <c r="K244" s="77"/>
      <c r="L244" s="77"/>
      <c r="M244" s="77"/>
      <c r="N244" s="24"/>
      <c r="O244" s="65"/>
      <c r="P244" s="37"/>
      <c r="Q244" s="995"/>
      <c r="R244" s="996"/>
    </row>
    <row r="245" spans="1:18" ht="18" x14ac:dyDescent="0.4">
      <c r="A245" s="29"/>
      <c r="B245" s="35"/>
      <c r="C245" s="1003"/>
      <c r="D245" s="1004"/>
      <c r="E245" s="1004"/>
      <c r="F245" s="1004"/>
      <c r="G245" s="1004"/>
      <c r="H245" s="996"/>
      <c r="I245" s="77"/>
      <c r="J245" s="77"/>
      <c r="K245" s="77"/>
      <c r="L245" s="77"/>
      <c r="M245" s="77"/>
      <c r="N245" s="24"/>
      <c r="O245" s="65"/>
      <c r="P245" s="37"/>
      <c r="Q245" s="995"/>
      <c r="R245" s="996"/>
    </row>
    <row r="246" spans="1:18" ht="21.75" x14ac:dyDescent="0.5">
      <c r="A246" s="29"/>
      <c r="B246" s="35"/>
      <c r="C246" s="1005" t="str">
        <f>IF(Calcoli!$K16="","","Unità immobiliare "&amp;Calcoli!$K16 )</f>
        <v/>
      </c>
      <c r="D246" s="996"/>
      <c r="E246" s="1006" t="s">
        <v>83</v>
      </c>
      <c r="F246" s="1007"/>
      <c r="G246" s="1008"/>
      <c r="H246" s="685"/>
      <c r="I246" s="71"/>
      <c r="J246" s="71"/>
      <c r="K246" s="71"/>
      <c r="L246" s="71"/>
      <c r="M246" s="71"/>
      <c r="N246" s="24"/>
      <c r="O246" s="65"/>
      <c r="P246" s="37"/>
      <c r="Q246" s="995"/>
      <c r="R246" s="996"/>
    </row>
    <row r="247" spans="1:18" ht="18" x14ac:dyDescent="0.4">
      <c r="A247" s="29"/>
      <c r="B247" s="35"/>
      <c r="C247" s="1009" t="s">
        <v>82</v>
      </c>
      <c r="D247" s="996"/>
      <c r="E247" s="72" t="s">
        <v>84</v>
      </c>
      <c r="F247" s="72"/>
      <c r="G247" s="72"/>
      <c r="H247" s="72" t="s">
        <v>79</v>
      </c>
      <c r="I247" s="71"/>
      <c r="J247" s="71"/>
      <c r="K247" s="71" t="s">
        <v>80</v>
      </c>
      <c r="L247" s="71"/>
      <c r="M247" s="71" t="s">
        <v>81</v>
      </c>
      <c r="N247" s="24"/>
      <c r="O247" s="65"/>
      <c r="P247" s="37"/>
      <c r="Q247" s="995"/>
      <c r="R247" s="996"/>
    </row>
    <row r="248" spans="1:18" ht="18" x14ac:dyDescent="0.4">
      <c r="A248" s="29"/>
      <c r="B248" s="35"/>
      <c r="C248" s="685"/>
      <c r="D248" s="686"/>
      <c r="E248" s="685"/>
      <c r="F248" s="687"/>
      <c r="G248" s="687"/>
      <c r="H248" s="685"/>
      <c r="I248" s="687"/>
      <c r="J248" s="687"/>
      <c r="K248" s="685"/>
      <c r="L248" s="688"/>
      <c r="M248" s="1001"/>
      <c r="N248" s="1002"/>
      <c r="O248" s="65"/>
      <c r="P248" s="37"/>
      <c r="Q248" s="995"/>
      <c r="R248" s="996"/>
    </row>
    <row r="249" spans="1:18" ht="18" x14ac:dyDescent="0.4">
      <c r="A249" s="29"/>
      <c r="B249" s="35"/>
      <c r="C249" s="685"/>
      <c r="D249" s="689"/>
      <c r="E249" s="690"/>
      <c r="F249" s="691"/>
      <c r="G249" s="691"/>
      <c r="H249" s="690"/>
      <c r="I249" s="691"/>
      <c r="J249" s="691"/>
      <c r="K249" s="690"/>
      <c r="L249" s="692"/>
      <c r="M249" s="997"/>
      <c r="N249" s="998"/>
      <c r="O249" s="65"/>
      <c r="P249" s="37"/>
      <c r="Q249" s="995"/>
      <c r="R249" s="996"/>
    </row>
    <row r="250" spans="1:18" ht="18" x14ac:dyDescent="0.4">
      <c r="A250" s="29"/>
      <c r="B250" s="35"/>
      <c r="C250" s="685"/>
      <c r="D250" s="689"/>
      <c r="E250" s="690"/>
      <c r="F250" s="691"/>
      <c r="G250" s="691"/>
      <c r="H250" s="690"/>
      <c r="I250" s="691"/>
      <c r="J250" s="691"/>
      <c r="K250" s="690"/>
      <c r="L250" s="692"/>
      <c r="M250" s="997"/>
      <c r="N250" s="998"/>
      <c r="O250" s="65"/>
      <c r="P250" s="37"/>
      <c r="Q250" s="995"/>
      <c r="R250" s="996"/>
    </row>
    <row r="251" spans="1:18" ht="18" x14ac:dyDescent="0.4">
      <c r="A251" s="29"/>
      <c r="B251" s="35"/>
      <c r="C251" s="685"/>
      <c r="D251" s="689"/>
      <c r="E251" s="690"/>
      <c r="F251" s="691"/>
      <c r="G251" s="691"/>
      <c r="H251" s="690"/>
      <c r="I251" s="691"/>
      <c r="J251" s="691"/>
      <c r="K251" s="690"/>
      <c r="L251" s="692"/>
      <c r="M251" s="997"/>
      <c r="N251" s="998"/>
      <c r="O251" s="65"/>
      <c r="P251" s="37"/>
      <c r="Q251" s="995"/>
      <c r="R251" s="996"/>
    </row>
    <row r="252" spans="1:18" ht="18" x14ac:dyDescent="0.4">
      <c r="A252" s="29"/>
      <c r="B252" s="35"/>
      <c r="C252" s="685"/>
      <c r="D252" s="689"/>
      <c r="E252" s="690"/>
      <c r="F252" s="691"/>
      <c r="G252" s="691"/>
      <c r="H252" s="690"/>
      <c r="I252" s="691"/>
      <c r="J252" s="691"/>
      <c r="K252" s="690"/>
      <c r="L252" s="692"/>
      <c r="M252" s="997"/>
      <c r="N252" s="998"/>
      <c r="O252" s="65"/>
      <c r="P252" s="37"/>
      <c r="Q252" s="995"/>
      <c r="R252" s="996"/>
    </row>
    <row r="253" spans="1:18" ht="18" x14ac:dyDescent="0.4">
      <c r="A253" s="29"/>
      <c r="B253" s="35"/>
      <c r="C253" s="685"/>
      <c r="D253" s="689"/>
      <c r="E253" s="690"/>
      <c r="F253" s="691"/>
      <c r="G253" s="691"/>
      <c r="H253" s="690"/>
      <c r="I253" s="691"/>
      <c r="J253" s="691"/>
      <c r="K253" s="690"/>
      <c r="L253" s="692"/>
      <c r="M253" s="997"/>
      <c r="N253" s="998"/>
      <c r="O253" s="65"/>
      <c r="P253" s="37"/>
      <c r="Q253" s="995"/>
      <c r="R253" s="996"/>
    </row>
    <row r="254" spans="1:18" ht="18" x14ac:dyDescent="0.4">
      <c r="A254" s="29"/>
      <c r="B254" s="35"/>
      <c r="C254" s="685"/>
      <c r="D254" s="689"/>
      <c r="E254" s="690"/>
      <c r="F254" s="691"/>
      <c r="G254" s="691"/>
      <c r="H254" s="690"/>
      <c r="I254" s="691"/>
      <c r="J254" s="691"/>
      <c r="K254" s="690"/>
      <c r="L254" s="692"/>
      <c r="M254" s="997"/>
      <c r="N254" s="998"/>
      <c r="O254" s="65"/>
      <c r="P254" s="37"/>
      <c r="Q254" s="995"/>
      <c r="R254" s="996"/>
    </row>
    <row r="255" spans="1:18" ht="18" x14ac:dyDescent="0.4">
      <c r="A255" s="29"/>
      <c r="B255" s="35"/>
      <c r="C255" s="685"/>
      <c r="D255" s="689"/>
      <c r="E255" s="690"/>
      <c r="F255" s="691"/>
      <c r="G255" s="691"/>
      <c r="H255" s="690"/>
      <c r="I255" s="691"/>
      <c r="J255" s="691"/>
      <c r="K255" s="690"/>
      <c r="L255" s="692"/>
      <c r="M255" s="997"/>
      <c r="N255" s="998"/>
      <c r="O255" s="65"/>
      <c r="P255" s="37"/>
      <c r="Q255" s="995"/>
      <c r="R255" s="996"/>
    </row>
    <row r="256" spans="1:18" ht="18" x14ac:dyDescent="0.4">
      <c r="A256" s="29"/>
      <c r="B256" s="35"/>
      <c r="C256" s="685"/>
      <c r="D256" s="689"/>
      <c r="E256" s="690"/>
      <c r="F256" s="691"/>
      <c r="G256" s="691"/>
      <c r="H256" s="690"/>
      <c r="I256" s="691"/>
      <c r="J256" s="691"/>
      <c r="K256" s="690"/>
      <c r="L256" s="692"/>
      <c r="M256" s="997"/>
      <c r="N256" s="998"/>
      <c r="O256" s="65"/>
      <c r="P256" s="37"/>
      <c r="Q256" s="995"/>
      <c r="R256" s="996"/>
    </row>
    <row r="257" spans="1:18" ht="18" x14ac:dyDescent="0.4">
      <c r="A257" s="29"/>
      <c r="B257" s="35"/>
      <c r="C257" s="685"/>
      <c r="D257" s="689"/>
      <c r="E257" s="690"/>
      <c r="F257" s="691"/>
      <c r="G257" s="691"/>
      <c r="H257" s="690"/>
      <c r="I257" s="691"/>
      <c r="J257" s="691"/>
      <c r="K257" s="690"/>
      <c r="L257" s="692"/>
      <c r="M257" s="997"/>
      <c r="N257" s="998"/>
      <c r="O257" s="79"/>
      <c r="P257" s="74"/>
      <c r="Q257" s="995"/>
      <c r="R257" s="996"/>
    </row>
    <row r="258" spans="1:18" ht="18" x14ac:dyDescent="0.4">
      <c r="A258" s="29"/>
      <c r="B258" s="35"/>
      <c r="C258" s="685"/>
      <c r="D258" s="689"/>
      <c r="E258" s="690"/>
      <c r="F258" s="691"/>
      <c r="G258" s="691"/>
      <c r="H258" s="690"/>
      <c r="I258" s="691"/>
      <c r="J258" s="691"/>
      <c r="K258" s="690"/>
      <c r="L258" s="692"/>
      <c r="M258" s="997"/>
      <c r="N258" s="998"/>
      <c r="O258" s="65"/>
      <c r="P258" s="37"/>
      <c r="Q258" s="995"/>
      <c r="R258" s="996"/>
    </row>
    <row r="259" spans="1:18" ht="18" x14ac:dyDescent="0.4">
      <c r="A259" s="29"/>
      <c r="B259" s="35"/>
      <c r="C259" s="62"/>
      <c r="D259" s="62"/>
      <c r="E259" s="63">
        <f>SUM(E248:E258)</f>
        <v>0</v>
      </c>
      <c r="F259" s="64" t="s">
        <v>72</v>
      </c>
      <c r="G259" s="62"/>
      <c r="H259" s="63">
        <f>SUM(H248:H258)</f>
        <v>0</v>
      </c>
      <c r="I259" s="64" t="s">
        <v>72</v>
      </c>
      <c r="J259" s="62"/>
      <c r="K259" s="63">
        <f>SUM(K248:K258)</f>
        <v>0</v>
      </c>
      <c r="L259" s="64" t="s">
        <v>72</v>
      </c>
      <c r="M259" s="999">
        <f>SUM(M248:M258)</f>
        <v>0</v>
      </c>
      <c r="N259" s="1000"/>
      <c r="O259" s="64" t="s">
        <v>72</v>
      </c>
      <c r="P259" s="76"/>
      <c r="Q259" s="995"/>
      <c r="R259" s="996"/>
    </row>
    <row r="260" spans="1:18" ht="18" x14ac:dyDescent="0.4">
      <c r="A260" s="29"/>
      <c r="B260" s="35"/>
      <c r="C260" s="1003"/>
      <c r="D260" s="1004"/>
      <c r="E260" s="1004"/>
      <c r="F260" s="1004"/>
      <c r="G260" s="1004"/>
      <c r="H260" s="996"/>
      <c r="I260" s="77"/>
      <c r="J260" s="77"/>
      <c r="K260" s="77"/>
      <c r="L260" s="77"/>
      <c r="M260" s="77"/>
      <c r="N260" s="24"/>
      <c r="O260" s="65"/>
      <c r="P260" s="37"/>
      <c r="Q260" s="995"/>
      <c r="R260" s="996"/>
    </row>
    <row r="261" spans="1:18" ht="18" x14ac:dyDescent="0.4">
      <c r="A261" s="29"/>
      <c r="B261" s="35"/>
      <c r="C261" s="1003"/>
      <c r="D261" s="1004"/>
      <c r="E261" s="1004"/>
      <c r="F261" s="1004"/>
      <c r="G261" s="1004"/>
      <c r="H261" s="996"/>
      <c r="I261" s="77"/>
      <c r="J261" s="77"/>
      <c r="K261" s="77"/>
      <c r="L261" s="77"/>
      <c r="M261" s="77"/>
      <c r="N261" s="24"/>
      <c r="O261" s="65"/>
      <c r="P261" s="37"/>
      <c r="Q261" s="995"/>
      <c r="R261" s="996"/>
    </row>
    <row r="262" spans="1:18" ht="21.75" x14ac:dyDescent="0.5">
      <c r="A262" s="29"/>
      <c r="B262" s="35"/>
      <c r="C262" s="1005" t="str">
        <f>IF(Calcoli!$K17="","","Unità immobiliare "&amp;Calcoli!$K17 )</f>
        <v/>
      </c>
      <c r="D262" s="996"/>
      <c r="E262" s="1006" t="s">
        <v>83</v>
      </c>
      <c r="F262" s="1007"/>
      <c r="G262" s="1008"/>
      <c r="H262" s="685"/>
      <c r="I262" s="71"/>
      <c r="J262" s="71"/>
      <c r="K262" s="71"/>
      <c r="L262" s="71"/>
      <c r="M262" s="71"/>
      <c r="N262" s="24"/>
      <c r="O262" s="65"/>
      <c r="P262" s="37"/>
      <c r="Q262" s="995"/>
      <c r="R262" s="996"/>
    </row>
    <row r="263" spans="1:18" ht="18" x14ac:dyDescent="0.4">
      <c r="A263" s="29"/>
      <c r="B263" s="35"/>
      <c r="C263" s="1009" t="s">
        <v>82</v>
      </c>
      <c r="D263" s="996"/>
      <c r="E263" s="72" t="s">
        <v>84</v>
      </c>
      <c r="F263" s="72"/>
      <c r="G263" s="72"/>
      <c r="H263" s="72" t="s">
        <v>79</v>
      </c>
      <c r="I263" s="71"/>
      <c r="J263" s="71"/>
      <c r="K263" s="71" t="s">
        <v>80</v>
      </c>
      <c r="L263" s="71"/>
      <c r="M263" s="71" t="s">
        <v>81</v>
      </c>
      <c r="N263" s="24"/>
      <c r="O263" s="65"/>
      <c r="P263" s="37"/>
      <c r="Q263" s="995"/>
      <c r="R263" s="996"/>
    </row>
    <row r="264" spans="1:18" ht="18" x14ac:dyDescent="0.4">
      <c r="A264" s="29"/>
      <c r="B264" s="35"/>
      <c r="C264" s="685"/>
      <c r="D264" s="686"/>
      <c r="E264" s="685"/>
      <c r="F264" s="687"/>
      <c r="G264" s="687"/>
      <c r="H264" s="685"/>
      <c r="I264" s="687"/>
      <c r="J264" s="687"/>
      <c r="K264" s="685"/>
      <c r="L264" s="688"/>
      <c r="M264" s="1001"/>
      <c r="N264" s="1002"/>
      <c r="O264" s="65"/>
      <c r="P264" s="37"/>
      <c r="Q264" s="995"/>
      <c r="R264" s="996"/>
    </row>
    <row r="265" spans="1:18" ht="18" x14ac:dyDescent="0.4">
      <c r="A265" s="29"/>
      <c r="B265" s="35"/>
      <c r="C265" s="685"/>
      <c r="D265" s="689"/>
      <c r="E265" s="690"/>
      <c r="F265" s="691"/>
      <c r="G265" s="691"/>
      <c r="H265" s="690"/>
      <c r="I265" s="691"/>
      <c r="J265" s="691"/>
      <c r="K265" s="690"/>
      <c r="L265" s="692"/>
      <c r="M265" s="997"/>
      <c r="N265" s="998"/>
      <c r="O265" s="65"/>
      <c r="P265" s="37"/>
      <c r="Q265" s="995"/>
      <c r="R265" s="996"/>
    </row>
    <row r="266" spans="1:18" ht="18" x14ac:dyDescent="0.4">
      <c r="A266" s="29"/>
      <c r="B266" s="35"/>
      <c r="C266" s="685"/>
      <c r="D266" s="689"/>
      <c r="E266" s="690"/>
      <c r="F266" s="691"/>
      <c r="G266" s="691"/>
      <c r="H266" s="690"/>
      <c r="I266" s="691"/>
      <c r="J266" s="691"/>
      <c r="K266" s="690"/>
      <c r="L266" s="692"/>
      <c r="M266" s="997"/>
      <c r="N266" s="998"/>
      <c r="O266" s="65"/>
      <c r="P266" s="37"/>
      <c r="Q266" s="995"/>
      <c r="R266" s="996"/>
    </row>
    <row r="267" spans="1:18" ht="18" x14ac:dyDescent="0.4">
      <c r="A267" s="29"/>
      <c r="B267" s="35"/>
      <c r="C267" s="685"/>
      <c r="D267" s="689"/>
      <c r="E267" s="690"/>
      <c r="F267" s="691"/>
      <c r="G267" s="691"/>
      <c r="H267" s="690"/>
      <c r="I267" s="691"/>
      <c r="J267" s="691"/>
      <c r="K267" s="690"/>
      <c r="L267" s="692"/>
      <c r="M267" s="997"/>
      <c r="N267" s="998"/>
      <c r="O267" s="65"/>
      <c r="P267" s="37"/>
      <c r="Q267" s="995"/>
      <c r="R267" s="996"/>
    </row>
    <row r="268" spans="1:18" ht="18" x14ac:dyDescent="0.4">
      <c r="A268" s="29"/>
      <c r="B268" s="35"/>
      <c r="C268" s="685"/>
      <c r="D268" s="689"/>
      <c r="E268" s="690"/>
      <c r="F268" s="691"/>
      <c r="G268" s="691"/>
      <c r="H268" s="690"/>
      <c r="I268" s="691"/>
      <c r="J268" s="691"/>
      <c r="K268" s="690"/>
      <c r="L268" s="692"/>
      <c r="M268" s="997"/>
      <c r="N268" s="998"/>
      <c r="O268" s="65"/>
      <c r="P268" s="37"/>
      <c r="Q268" s="995"/>
      <c r="R268" s="996"/>
    </row>
    <row r="269" spans="1:18" ht="18" x14ac:dyDescent="0.4">
      <c r="A269" s="29"/>
      <c r="B269" s="35"/>
      <c r="C269" s="685"/>
      <c r="D269" s="689"/>
      <c r="E269" s="690"/>
      <c r="F269" s="691"/>
      <c r="G269" s="691"/>
      <c r="H269" s="690"/>
      <c r="I269" s="691"/>
      <c r="J269" s="691"/>
      <c r="K269" s="690"/>
      <c r="L269" s="692"/>
      <c r="M269" s="997"/>
      <c r="N269" s="998"/>
      <c r="O269" s="65"/>
      <c r="P269" s="37"/>
      <c r="Q269" s="995"/>
      <c r="R269" s="996"/>
    </row>
    <row r="270" spans="1:18" ht="18" x14ac:dyDescent="0.4">
      <c r="A270" s="29"/>
      <c r="B270" s="35"/>
      <c r="C270" s="685"/>
      <c r="D270" s="689"/>
      <c r="E270" s="690"/>
      <c r="F270" s="691"/>
      <c r="G270" s="691"/>
      <c r="H270" s="690"/>
      <c r="I270" s="691"/>
      <c r="J270" s="691"/>
      <c r="K270" s="690"/>
      <c r="L270" s="692"/>
      <c r="M270" s="997"/>
      <c r="N270" s="998"/>
      <c r="O270" s="65"/>
      <c r="P270" s="37"/>
      <c r="Q270" s="995"/>
      <c r="R270" s="996"/>
    </row>
    <row r="271" spans="1:18" ht="18" x14ac:dyDescent="0.4">
      <c r="A271" s="29"/>
      <c r="B271" s="35"/>
      <c r="C271" s="685"/>
      <c r="D271" s="689"/>
      <c r="E271" s="690"/>
      <c r="F271" s="691"/>
      <c r="G271" s="691"/>
      <c r="H271" s="690"/>
      <c r="I271" s="691"/>
      <c r="J271" s="691"/>
      <c r="K271" s="690"/>
      <c r="L271" s="692"/>
      <c r="M271" s="997"/>
      <c r="N271" s="998"/>
      <c r="O271" s="65"/>
      <c r="P271" s="37"/>
      <c r="Q271" s="995"/>
      <c r="R271" s="996"/>
    </row>
    <row r="272" spans="1:18" ht="18" x14ac:dyDescent="0.4">
      <c r="A272" s="29"/>
      <c r="B272" s="35"/>
      <c r="C272" s="685"/>
      <c r="D272" s="689"/>
      <c r="E272" s="690"/>
      <c r="F272" s="691"/>
      <c r="G272" s="691"/>
      <c r="H272" s="690"/>
      <c r="I272" s="691"/>
      <c r="J272" s="691"/>
      <c r="K272" s="690"/>
      <c r="L272" s="692"/>
      <c r="M272" s="997"/>
      <c r="N272" s="998"/>
      <c r="O272" s="65"/>
      <c r="P272" s="37"/>
      <c r="Q272" s="995"/>
      <c r="R272" s="996"/>
    </row>
    <row r="273" spans="1:18" ht="18" x14ac:dyDescent="0.4">
      <c r="A273" s="29"/>
      <c r="B273" s="35"/>
      <c r="C273" s="685"/>
      <c r="D273" s="689"/>
      <c r="E273" s="690"/>
      <c r="F273" s="691"/>
      <c r="G273" s="691"/>
      <c r="H273" s="690"/>
      <c r="I273" s="691"/>
      <c r="J273" s="691"/>
      <c r="K273" s="690"/>
      <c r="L273" s="692"/>
      <c r="M273" s="997"/>
      <c r="N273" s="998"/>
      <c r="O273" s="79"/>
      <c r="P273" s="74"/>
      <c r="Q273" s="995"/>
      <c r="R273" s="996"/>
    </row>
    <row r="274" spans="1:18" ht="18" x14ac:dyDescent="0.4">
      <c r="A274" s="29"/>
      <c r="B274" s="35"/>
      <c r="C274" s="685"/>
      <c r="D274" s="689"/>
      <c r="E274" s="690"/>
      <c r="F274" s="691"/>
      <c r="G274" s="691"/>
      <c r="H274" s="690"/>
      <c r="I274" s="691"/>
      <c r="J274" s="691"/>
      <c r="K274" s="690"/>
      <c r="L274" s="692"/>
      <c r="M274" s="997"/>
      <c r="N274" s="998"/>
      <c r="O274" s="65"/>
      <c r="P274" s="37"/>
      <c r="Q274" s="995"/>
      <c r="R274" s="996"/>
    </row>
    <row r="275" spans="1:18" ht="18" x14ac:dyDescent="0.4">
      <c r="A275" s="29"/>
      <c r="B275" s="35"/>
      <c r="C275" s="62"/>
      <c r="D275" s="62"/>
      <c r="E275" s="63">
        <f>SUM(E264:E274)</f>
        <v>0</v>
      </c>
      <c r="F275" s="64" t="s">
        <v>72</v>
      </c>
      <c r="G275" s="62"/>
      <c r="H275" s="63">
        <f>SUM(H264:H274)</f>
        <v>0</v>
      </c>
      <c r="I275" s="64" t="s">
        <v>72</v>
      </c>
      <c r="J275" s="62"/>
      <c r="K275" s="63">
        <f>SUM(K264:K274)</f>
        <v>0</v>
      </c>
      <c r="L275" s="64" t="s">
        <v>72</v>
      </c>
      <c r="M275" s="999">
        <f>SUM(M264:M274)</f>
        <v>0</v>
      </c>
      <c r="N275" s="1000"/>
      <c r="O275" s="64" t="s">
        <v>72</v>
      </c>
      <c r="P275" s="76"/>
      <c r="Q275" s="995"/>
      <c r="R275" s="996"/>
    </row>
    <row r="276" spans="1:18" ht="18" x14ac:dyDescent="0.4">
      <c r="A276" s="29"/>
      <c r="B276" s="35"/>
      <c r="C276" s="1003"/>
      <c r="D276" s="1004"/>
      <c r="E276" s="1004"/>
      <c r="F276" s="1004"/>
      <c r="G276" s="1004"/>
      <c r="H276" s="996"/>
      <c r="I276" s="77"/>
      <c r="J276" s="77"/>
      <c r="K276" s="77"/>
      <c r="L276" s="77"/>
      <c r="M276" s="77"/>
      <c r="N276" s="24"/>
      <c r="O276" s="65"/>
      <c r="P276" s="37"/>
      <c r="Q276" s="995"/>
      <c r="R276" s="996"/>
    </row>
    <row r="277" spans="1:18" ht="18" x14ac:dyDescent="0.4">
      <c r="A277" s="29"/>
      <c r="B277" s="35"/>
      <c r="C277" s="1003"/>
      <c r="D277" s="1004"/>
      <c r="E277" s="1004"/>
      <c r="F277" s="1004"/>
      <c r="G277" s="1004"/>
      <c r="H277" s="996"/>
      <c r="I277" s="77"/>
      <c r="J277" s="77"/>
      <c r="K277" s="77"/>
      <c r="L277" s="77"/>
      <c r="M277" s="77"/>
      <c r="N277" s="24"/>
      <c r="O277" s="65"/>
      <c r="P277" s="37"/>
      <c r="Q277" s="995"/>
      <c r="R277" s="996"/>
    </row>
    <row r="278" spans="1:18" ht="21.75" x14ac:dyDescent="0.5">
      <c r="A278" s="29"/>
      <c r="B278" s="35"/>
      <c r="C278" s="1005" t="str">
        <f>IF(Calcoli!$K18="","","Unità immobiliare "&amp;Calcoli!$K18 )</f>
        <v/>
      </c>
      <c r="D278" s="996"/>
      <c r="E278" s="1006" t="s">
        <v>83</v>
      </c>
      <c r="F278" s="1007"/>
      <c r="G278" s="1008"/>
      <c r="H278" s="685"/>
      <c r="I278" s="71"/>
      <c r="J278" s="71"/>
      <c r="K278" s="71"/>
      <c r="L278" s="71"/>
      <c r="M278" s="71"/>
      <c r="N278" s="24"/>
      <c r="O278" s="65"/>
      <c r="P278" s="37"/>
      <c r="Q278" s="995"/>
      <c r="R278" s="996"/>
    </row>
    <row r="279" spans="1:18" ht="18" x14ac:dyDescent="0.4">
      <c r="A279" s="29"/>
      <c r="B279" s="35"/>
      <c r="C279" s="1009" t="s">
        <v>82</v>
      </c>
      <c r="D279" s="996"/>
      <c r="E279" s="72" t="s">
        <v>84</v>
      </c>
      <c r="F279" s="72"/>
      <c r="G279" s="72"/>
      <c r="H279" s="72" t="s">
        <v>79</v>
      </c>
      <c r="I279" s="71"/>
      <c r="J279" s="71"/>
      <c r="K279" s="71" t="s">
        <v>80</v>
      </c>
      <c r="L279" s="71"/>
      <c r="M279" s="71" t="s">
        <v>81</v>
      </c>
      <c r="N279" s="24"/>
      <c r="O279" s="65"/>
      <c r="P279" s="37"/>
      <c r="Q279" s="995"/>
      <c r="R279" s="996"/>
    </row>
    <row r="280" spans="1:18" ht="18" x14ac:dyDescent="0.4">
      <c r="A280" s="29"/>
      <c r="B280" s="35"/>
      <c r="C280" s="685"/>
      <c r="D280" s="686"/>
      <c r="E280" s="685"/>
      <c r="F280" s="687"/>
      <c r="G280" s="687"/>
      <c r="H280" s="685"/>
      <c r="I280" s="687"/>
      <c r="J280" s="687"/>
      <c r="K280" s="685"/>
      <c r="L280" s="688"/>
      <c r="M280" s="1001"/>
      <c r="N280" s="1002"/>
      <c r="O280" s="65"/>
      <c r="P280" s="37"/>
      <c r="Q280" s="995"/>
      <c r="R280" s="996"/>
    </row>
    <row r="281" spans="1:18" ht="18" x14ac:dyDescent="0.4">
      <c r="A281" s="29"/>
      <c r="B281" s="35"/>
      <c r="C281" s="685"/>
      <c r="D281" s="689"/>
      <c r="E281" s="690"/>
      <c r="F281" s="691"/>
      <c r="G281" s="691"/>
      <c r="H281" s="690"/>
      <c r="I281" s="691"/>
      <c r="J281" s="691"/>
      <c r="K281" s="690"/>
      <c r="L281" s="692"/>
      <c r="M281" s="997"/>
      <c r="N281" s="998"/>
      <c r="O281" s="65"/>
      <c r="P281" s="37"/>
      <c r="Q281" s="995"/>
      <c r="R281" s="996"/>
    </row>
    <row r="282" spans="1:18" ht="18" x14ac:dyDescent="0.4">
      <c r="A282" s="29"/>
      <c r="B282" s="35"/>
      <c r="C282" s="685"/>
      <c r="D282" s="689"/>
      <c r="E282" s="690"/>
      <c r="F282" s="691"/>
      <c r="G282" s="691"/>
      <c r="H282" s="690"/>
      <c r="I282" s="691"/>
      <c r="J282" s="691"/>
      <c r="K282" s="690"/>
      <c r="L282" s="692"/>
      <c r="M282" s="997"/>
      <c r="N282" s="998"/>
      <c r="O282" s="65"/>
      <c r="P282" s="37"/>
      <c r="Q282" s="995"/>
      <c r="R282" s="996"/>
    </row>
    <row r="283" spans="1:18" ht="18" x14ac:dyDescent="0.4">
      <c r="A283" s="29"/>
      <c r="B283" s="35"/>
      <c r="C283" s="685"/>
      <c r="D283" s="689"/>
      <c r="E283" s="690"/>
      <c r="F283" s="691"/>
      <c r="G283" s="691"/>
      <c r="H283" s="690"/>
      <c r="I283" s="691"/>
      <c r="J283" s="691"/>
      <c r="K283" s="690"/>
      <c r="L283" s="692"/>
      <c r="M283" s="997"/>
      <c r="N283" s="998"/>
      <c r="O283" s="65"/>
      <c r="P283" s="37"/>
      <c r="Q283" s="995"/>
      <c r="R283" s="996"/>
    </row>
    <row r="284" spans="1:18" ht="18" x14ac:dyDescent="0.4">
      <c r="A284" s="29"/>
      <c r="B284" s="35"/>
      <c r="C284" s="685"/>
      <c r="D284" s="689"/>
      <c r="E284" s="690"/>
      <c r="F284" s="691"/>
      <c r="G284" s="691"/>
      <c r="H284" s="690"/>
      <c r="I284" s="691"/>
      <c r="J284" s="691"/>
      <c r="K284" s="690"/>
      <c r="L284" s="692"/>
      <c r="M284" s="997"/>
      <c r="N284" s="998"/>
      <c r="O284" s="65"/>
      <c r="P284" s="37"/>
      <c r="Q284" s="995"/>
      <c r="R284" s="996"/>
    </row>
    <row r="285" spans="1:18" ht="18" x14ac:dyDescent="0.4">
      <c r="A285" s="29"/>
      <c r="B285" s="35"/>
      <c r="C285" s="685"/>
      <c r="D285" s="689"/>
      <c r="E285" s="690"/>
      <c r="F285" s="691"/>
      <c r="G285" s="691"/>
      <c r="H285" s="690"/>
      <c r="I285" s="691"/>
      <c r="J285" s="691"/>
      <c r="K285" s="690"/>
      <c r="L285" s="692"/>
      <c r="M285" s="997"/>
      <c r="N285" s="998"/>
      <c r="O285" s="65"/>
      <c r="P285" s="37"/>
      <c r="Q285" s="995"/>
      <c r="R285" s="996"/>
    </row>
    <row r="286" spans="1:18" ht="18" x14ac:dyDescent="0.4">
      <c r="A286" s="29"/>
      <c r="B286" s="35"/>
      <c r="C286" s="685"/>
      <c r="D286" s="689"/>
      <c r="E286" s="690"/>
      <c r="F286" s="691"/>
      <c r="G286" s="691"/>
      <c r="H286" s="690"/>
      <c r="I286" s="691"/>
      <c r="J286" s="691"/>
      <c r="K286" s="690"/>
      <c r="L286" s="692"/>
      <c r="M286" s="997"/>
      <c r="N286" s="998"/>
      <c r="O286" s="65"/>
      <c r="P286" s="37"/>
      <c r="Q286" s="995"/>
      <c r="R286" s="996"/>
    </row>
    <row r="287" spans="1:18" ht="18" x14ac:dyDescent="0.4">
      <c r="A287" s="29"/>
      <c r="B287" s="35"/>
      <c r="C287" s="685"/>
      <c r="D287" s="689"/>
      <c r="E287" s="690"/>
      <c r="F287" s="691"/>
      <c r="G287" s="691"/>
      <c r="H287" s="690"/>
      <c r="I287" s="691"/>
      <c r="J287" s="691"/>
      <c r="K287" s="690"/>
      <c r="L287" s="692"/>
      <c r="M287" s="997"/>
      <c r="N287" s="998"/>
      <c r="O287" s="65"/>
      <c r="P287" s="37"/>
      <c r="Q287" s="995"/>
      <c r="R287" s="996"/>
    </row>
    <row r="288" spans="1:18" ht="18" x14ac:dyDescent="0.4">
      <c r="A288" s="29"/>
      <c r="B288" s="35"/>
      <c r="C288" s="685"/>
      <c r="D288" s="689"/>
      <c r="E288" s="690"/>
      <c r="F288" s="691"/>
      <c r="G288" s="691"/>
      <c r="H288" s="690"/>
      <c r="I288" s="691"/>
      <c r="J288" s="691"/>
      <c r="K288" s="690"/>
      <c r="L288" s="692"/>
      <c r="M288" s="997"/>
      <c r="N288" s="998"/>
      <c r="O288" s="65"/>
      <c r="P288" s="37"/>
      <c r="Q288" s="995"/>
      <c r="R288" s="996"/>
    </row>
    <row r="289" spans="1:18" ht="18" x14ac:dyDescent="0.4">
      <c r="A289" s="29"/>
      <c r="B289" s="35"/>
      <c r="C289" s="685"/>
      <c r="D289" s="689"/>
      <c r="E289" s="690"/>
      <c r="F289" s="691"/>
      <c r="G289" s="691"/>
      <c r="H289" s="690"/>
      <c r="I289" s="691"/>
      <c r="J289" s="691"/>
      <c r="K289" s="690"/>
      <c r="L289" s="692"/>
      <c r="M289" s="997"/>
      <c r="N289" s="998"/>
      <c r="O289" s="79"/>
      <c r="P289" s="74"/>
      <c r="Q289" s="995"/>
      <c r="R289" s="996"/>
    </row>
    <row r="290" spans="1:18" ht="18" x14ac:dyDescent="0.4">
      <c r="A290" s="29"/>
      <c r="B290" s="35"/>
      <c r="C290" s="685"/>
      <c r="D290" s="689"/>
      <c r="E290" s="690"/>
      <c r="F290" s="691"/>
      <c r="G290" s="691"/>
      <c r="H290" s="690"/>
      <c r="I290" s="691"/>
      <c r="J290" s="691"/>
      <c r="K290" s="690"/>
      <c r="L290" s="692"/>
      <c r="M290" s="997"/>
      <c r="N290" s="998"/>
      <c r="O290" s="65"/>
      <c r="P290" s="37"/>
      <c r="Q290" s="995"/>
      <c r="R290" s="996"/>
    </row>
    <row r="291" spans="1:18" ht="18" x14ac:dyDescent="0.4">
      <c r="A291" s="29"/>
      <c r="B291" s="35"/>
      <c r="C291" s="62"/>
      <c r="D291" s="62"/>
      <c r="E291" s="63">
        <f>SUM(E280:E290)</f>
        <v>0</v>
      </c>
      <c r="F291" s="64" t="s">
        <v>72</v>
      </c>
      <c r="G291" s="62"/>
      <c r="H291" s="63">
        <f>SUM(H280:H290)</f>
        <v>0</v>
      </c>
      <c r="I291" s="64" t="s">
        <v>72</v>
      </c>
      <c r="J291" s="62"/>
      <c r="K291" s="63">
        <f>SUM(K280:K290)</f>
        <v>0</v>
      </c>
      <c r="L291" s="64" t="s">
        <v>72</v>
      </c>
      <c r="M291" s="999">
        <f>SUM(M280:M290)</f>
        <v>0</v>
      </c>
      <c r="N291" s="1000"/>
      <c r="O291" s="64" t="s">
        <v>72</v>
      </c>
      <c r="P291" s="76"/>
      <c r="Q291" s="995"/>
      <c r="R291" s="996"/>
    </row>
    <row r="292" spans="1:18" ht="18" x14ac:dyDescent="0.4">
      <c r="A292" s="29"/>
      <c r="B292" s="35"/>
      <c r="C292" s="1003"/>
      <c r="D292" s="1004"/>
      <c r="E292" s="1004"/>
      <c r="F292" s="1004"/>
      <c r="G292" s="1004"/>
      <c r="H292" s="996"/>
      <c r="I292" s="77"/>
      <c r="J292" s="77"/>
      <c r="K292" s="77"/>
      <c r="L292" s="77"/>
      <c r="M292" s="77"/>
      <c r="N292" s="24"/>
      <c r="O292" s="65"/>
      <c r="P292" s="37"/>
      <c r="Q292" s="995"/>
      <c r="R292" s="996"/>
    </row>
    <row r="293" spans="1:18" ht="18" x14ac:dyDescent="0.4">
      <c r="A293" s="29"/>
      <c r="B293" s="35"/>
      <c r="C293" s="1003"/>
      <c r="D293" s="1004"/>
      <c r="E293" s="1004"/>
      <c r="F293" s="1004"/>
      <c r="G293" s="1004"/>
      <c r="H293" s="996"/>
      <c r="I293" s="77"/>
      <c r="J293" s="77"/>
      <c r="K293" s="77"/>
      <c r="L293" s="77"/>
      <c r="M293" s="77"/>
      <c r="N293" s="24"/>
      <c r="O293" s="65"/>
      <c r="P293" s="37"/>
      <c r="Q293" s="995"/>
      <c r="R293" s="996"/>
    </row>
    <row r="294" spans="1:18" ht="21.75" x14ac:dyDescent="0.5">
      <c r="A294" s="29"/>
      <c r="B294" s="35"/>
      <c r="C294" s="1030" t="str">
        <f>IF(Calcoli!$K19="","","Unità immobiliare "&amp;Calcoli!$K19 )</f>
        <v/>
      </c>
      <c r="D294" s="996"/>
      <c r="E294" s="1031" t="s">
        <v>83</v>
      </c>
      <c r="F294" s="1007"/>
      <c r="G294" s="1008"/>
      <c r="H294" s="685"/>
      <c r="I294" s="80"/>
      <c r="J294" s="80"/>
      <c r="K294" s="80"/>
      <c r="L294" s="80"/>
      <c r="M294" s="80"/>
      <c r="N294" s="24"/>
      <c r="O294" s="65"/>
      <c r="P294" s="37"/>
      <c r="Q294" s="995"/>
      <c r="R294" s="996"/>
    </row>
    <row r="295" spans="1:18" ht="18" x14ac:dyDescent="0.4">
      <c r="A295" s="29"/>
      <c r="B295" s="35"/>
      <c r="C295" s="1032" t="s">
        <v>82</v>
      </c>
      <c r="D295" s="996"/>
      <c r="E295" s="81" t="s">
        <v>84</v>
      </c>
      <c r="F295" s="81"/>
      <c r="G295" s="81"/>
      <c r="H295" s="81" t="s">
        <v>79</v>
      </c>
      <c r="I295" s="80"/>
      <c r="J295" s="80"/>
      <c r="K295" s="80" t="s">
        <v>80</v>
      </c>
      <c r="L295" s="80"/>
      <c r="M295" s="80" t="s">
        <v>81</v>
      </c>
      <c r="N295" s="24"/>
      <c r="O295" s="65"/>
      <c r="P295" s="37"/>
      <c r="Q295" s="995"/>
      <c r="R295" s="996"/>
    </row>
    <row r="296" spans="1:18" ht="18" x14ac:dyDescent="0.4">
      <c r="A296" s="29"/>
      <c r="B296" s="35"/>
      <c r="C296" s="685"/>
      <c r="D296" s="686"/>
      <c r="E296" s="685"/>
      <c r="F296" s="687"/>
      <c r="G296" s="687"/>
      <c r="H296" s="685"/>
      <c r="I296" s="687"/>
      <c r="J296" s="687"/>
      <c r="K296" s="685"/>
      <c r="L296" s="693"/>
      <c r="M296" s="1001"/>
      <c r="N296" s="1002"/>
      <c r="O296" s="65"/>
      <c r="P296" s="37"/>
      <c r="Q296" s="995"/>
      <c r="R296" s="996"/>
    </row>
    <row r="297" spans="1:18" ht="18" x14ac:dyDescent="0.4">
      <c r="A297" s="29"/>
      <c r="B297" s="35"/>
      <c r="C297" s="685"/>
      <c r="D297" s="689"/>
      <c r="E297" s="690"/>
      <c r="F297" s="691"/>
      <c r="G297" s="691"/>
      <c r="H297" s="690"/>
      <c r="I297" s="691"/>
      <c r="J297" s="691"/>
      <c r="K297" s="690"/>
      <c r="L297" s="694"/>
      <c r="M297" s="997"/>
      <c r="N297" s="998"/>
      <c r="O297" s="65"/>
      <c r="P297" s="37"/>
      <c r="Q297" s="995"/>
      <c r="R297" s="996"/>
    </row>
    <row r="298" spans="1:18" ht="18" x14ac:dyDescent="0.4">
      <c r="A298" s="29"/>
      <c r="B298" s="35"/>
      <c r="C298" s="685"/>
      <c r="D298" s="689"/>
      <c r="E298" s="690"/>
      <c r="F298" s="691"/>
      <c r="G298" s="691"/>
      <c r="H298" s="690"/>
      <c r="I298" s="691"/>
      <c r="J298" s="691"/>
      <c r="K298" s="690"/>
      <c r="L298" s="694"/>
      <c r="M298" s="997"/>
      <c r="N298" s="998"/>
      <c r="O298" s="65"/>
      <c r="P298" s="37"/>
      <c r="Q298" s="995"/>
      <c r="R298" s="996"/>
    </row>
    <row r="299" spans="1:18" ht="18" x14ac:dyDescent="0.4">
      <c r="A299" s="29"/>
      <c r="B299" s="35"/>
      <c r="C299" s="685"/>
      <c r="D299" s="689"/>
      <c r="E299" s="690"/>
      <c r="F299" s="691"/>
      <c r="G299" s="691"/>
      <c r="H299" s="690"/>
      <c r="I299" s="691"/>
      <c r="J299" s="691"/>
      <c r="K299" s="690"/>
      <c r="L299" s="694"/>
      <c r="M299" s="997"/>
      <c r="N299" s="998"/>
      <c r="O299" s="65"/>
      <c r="P299" s="37"/>
      <c r="Q299" s="995"/>
      <c r="R299" s="996"/>
    </row>
    <row r="300" spans="1:18" ht="18" x14ac:dyDescent="0.4">
      <c r="A300" s="29"/>
      <c r="B300" s="35"/>
      <c r="C300" s="685"/>
      <c r="D300" s="689"/>
      <c r="E300" s="690"/>
      <c r="F300" s="691"/>
      <c r="G300" s="691"/>
      <c r="H300" s="690"/>
      <c r="I300" s="691"/>
      <c r="J300" s="691"/>
      <c r="K300" s="690"/>
      <c r="L300" s="694"/>
      <c r="M300" s="997"/>
      <c r="N300" s="998"/>
      <c r="O300" s="65"/>
      <c r="P300" s="37"/>
      <c r="Q300" s="995"/>
      <c r="R300" s="996"/>
    </row>
    <row r="301" spans="1:18" ht="18" x14ac:dyDescent="0.4">
      <c r="A301" s="29"/>
      <c r="B301" s="35"/>
      <c r="C301" s="685"/>
      <c r="D301" s="689"/>
      <c r="E301" s="690"/>
      <c r="F301" s="691"/>
      <c r="G301" s="691"/>
      <c r="H301" s="690"/>
      <c r="I301" s="691"/>
      <c r="J301" s="691"/>
      <c r="K301" s="690"/>
      <c r="L301" s="694"/>
      <c r="M301" s="997"/>
      <c r="N301" s="998"/>
      <c r="O301" s="65"/>
      <c r="P301" s="37"/>
      <c r="Q301" s="995"/>
      <c r="R301" s="996"/>
    </row>
    <row r="302" spans="1:18" ht="18" x14ac:dyDescent="0.4">
      <c r="A302" s="29"/>
      <c r="B302" s="35"/>
      <c r="C302" s="685"/>
      <c r="D302" s="689"/>
      <c r="E302" s="690"/>
      <c r="F302" s="691"/>
      <c r="G302" s="691"/>
      <c r="H302" s="690"/>
      <c r="I302" s="691"/>
      <c r="J302" s="691"/>
      <c r="K302" s="690"/>
      <c r="L302" s="694"/>
      <c r="M302" s="997"/>
      <c r="N302" s="998"/>
      <c r="O302" s="65"/>
      <c r="P302" s="37"/>
      <c r="Q302" s="995"/>
      <c r="R302" s="996"/>
    </row>
    <row r="303" spans="1:18" ht="18" x14ac:dyDescent="0.4">
      <c r="A303" s="29"/>
      <c r="B303" s="35"/>
      <c r="C303" s="685"/>
      <c r="D303" s="689"/>
      <c r="E303" s="690"/>
      <c r="F303" s="691"/>
      <c r="G303" s="691"/>
      <c r="H303" s="690"/>
      <c r="I303" s="691"/>
      <c r="J303" s="691"/>
      <c r="K303" s="690"/>
      <c r="L303" s="694"/>
      <c r="M303" s="997"/>
      <c r="N303" s="998"/>
      <c r="O303" s="65"/>
      <c r="P303" s="37"/>
      <c r="Q303" s="995"/>
      <c r="R303" s="996"/>
    </row>
    <row r="304" spans="1:18" ht="18" x14ac:dyDescent="0.4">
      <c r="A304" s="29"/>
      <c r="B304" s="35"/>
      <c r="C304" s="685"/>
      <c r="D304" s="689"/>
      <c r="E304" s="690"/>
      <c r="F304" s="691"/>
      <c r="G304" s="691"/>
      <c r="H304" s="690"/>
      <c r="I304" s="691"/>
      <c r="J304" s="691"/>
      <c r="K304" s="690"/>
      <c r="L304" s="694"/>
      <c r="M304" s="997"/>
      <c r="N304" s="998"/>
      <c r="O304" s="65"/>
      <c r="P304" s="37"/>
      <c r="Q304" s="995"/>
      <c r="R304" s="996"/>
    </row>
    <row r="305" spans="1:18" ht="18" x14ac:dyDescent="0.4">
      <c r="A305" s="29"/>
      <c r="B305" s="35"/>
      <c r="C305" s="685"/>
      <c r="D305" s="689"/>
      <c r="E305" s="690"/>
      <c r="F305" s="691"/>
      <c r="G305" s="691"/>
      <c r="H305" s="690"/>
      <c r="I305" s="691"/>
      <c r="J305" s="691"/>
      <c r="K305" s="690"/>
      <c r="L305" s="694"/>
      <c r="M305" s="997"/>
      <c r="N305" s="998"/>
      <c r="O305" s="82"/>
      <c r="P305" s="74"/>
      <c r="Q305" s="995"/>
      <c r="R305" s="996"/>
    </row>
    <row r="306" spans="1:18" ht="18" x14ac:dyDescent="0.4">
      <c r="A306" s="29"/>
      <c r="B306" s="35"/>
      <c r="C306" s="685"/>
      <c r="D306" s="689"/>
      <c r="E306" s="690"/>
      <c r="F306" s="691"/>
      <c r="G306" s="691"/>
      <c r="H306" s="690"/>
      <c r="I306" s="691"/>
      <c r="J306" s="691"/>
      <c r="K306" s="690"/>
      <c r="L306" s="694"/>
      <c r="M306" s="997"/>
      <c r="N306" s="998"/>
      <c r="O306" s="65"/>
      <c r="P306" s="37"/>
      <c r="Q306" s="995"/>
      <c r="R306" s="996"/>
    </row>
    <row r="307" spans="1:18" ht="18" x14ac:dyDescent="0.4">
      <c r="A307" s="29"/>
      <c r="B307" s="35"/>
      <c r="C307" s="62"/>
      <c r="D307" s="62"/>
      <c r="E307" s="83">
        <f>SUM(E296:E306)</f>
        <v>0</v>
      </c>
      <c r="F307" s="64" t="s">
        <v>72</v>
      </c>
      <c r="G307" s="62"/>
      <c r="H307" s="83">
        <f>SUM(H296:H306)</f>
        <v>0</v>
      </c>
      <c r="I307" s="64" t="s">
        <v>72</v>
      </c>
      <c r="J307" s="62"/>
      <c r="K307" s="83">
        <f>SUM(K296:K306)</f>
        <v>0</v>
      </c>
      <c r="L307" s="64" t="s">
        <v>72</v>
      </c>
      <c r="M307" s="1029">
        <f>SUM(M296:M306)</f>
        <v>0</v>
      </c>
      <c r="N307" s="1000"/>
      <c r="O307" s="64" t="s">
        <v>72</v>
      </c>
      <c r="P307" s="76"/>
      <c r="Q307" s="995"/>
      <c r="R307" s="996"/>
    </row>
    <row r="308" spans="1:18" ht="18" x14ac:dyDescent="0.4">
      <c r="A308" s="29"/>
      <c r="B308" s="35"/>
      <c r="C308" s="1003"/>
      <c r="D308" s="1004"/>
      <c r="E308" s="1004"/>
      <c r="F308" s="1004"/>
      <c r="G308" s="1004"/>
      <c r="H308" s="996"/>
      <c r="I308" s="77"/>
      <c r="J308" s="77"/>
      <c r="K308" s="77"/>
      <c r="L308" s="77"/>
      <c r="M308" s="77"/>
      <c r="N308" s="24"/>
      <c r="O308" s="65"/>
      <c r="P308" s="37"/>
      <c r="Q308" s="995"/>
      <c r="R308" s="996"/>
    </row>
    <row r="309" spans="1:18" ht="18" x14ac:dyDescent="0.4">
      <c r="A309" s="29"/>
      <c r="B309" s="35"/>
      <c r="C309" s="1003"/>
      <c r="D309" s="1004"/>
      <c r="E309" s="1004"/>
      <c r="F309" s="1004"/>
      <c r="G309" s="1004"/>
      <c r="H309" s="996"/>
      <c r="I309" s="77"/>
      <c r="J309" s="77"/>
      <c r="K309" s="77"/>
      <c r="L309" s="77"/>
      <c r="M309" s="77"/>
      <c r="N309" s="24"/>
      <c r="O309" s="65"/>
      <c r="P309" s="37"/>
      <c r="Q309" s="995"/>
      <c r="R309" s="996"/>
    </row>
    <row r="310" spans="1:18" ht="21.75" x14ac:dyDescent="0.5">
      <c r="A310" s="29"/>
      <c r="B310" s="35"/>
      <c r="C310" s="1005" t="str">
        <f>IF(Calcoli!$K20="","","Unità immobiliare "&amp;Calcoli!$K20 )</f>
        <v/>
      </c>
      <c r="D310" s="996"/>
      <c r="E310" s="1006" t="s">
        <v>83</v>
      </c>
      <c r="F310" s="1007"/>
      <c r="G310" s="1008"/>
      <c r="H310" s="685"/>
      <c r="I310" s="71"/>
      <c r="J310" s="71"/>
      <c r="K310" s="71"/>
      <c r="L310" s="71"/>
      <c r="M310" s="71"/>
      <c r="N310" s="24"/>
      <c r="O310" s="65"/>
      <c r="P310" s="37"/>
      <c r="Q310" s="995"/>
      <c r="R310" s="996"/>
    </row>
    <row r="311" spans="1:18" ht="18" x14ac:dyDescent="0.4">
      <c r="A311" s="29"/>
      <c r="B311" s="35"/>
      <c r="C311" s="1009" t="s">
        <v>82</v>
      </c>
      <c r="D311" s="996"/>
      <c r="E311" s="72" t="s">
        <v>84</v>
      </c>
      <c r="F311" s="72"/>
      <c r="G311" s="72"/>
      <c r="H311" s="72" t="s">
        <v>79</v>
      </c>
      <c r="I311" s="71"/>
      <c r="J311" s="71"/>
      <c r="K311" s="71" t="s">
        <v>80</v>
      </c>
      <c r="L311" s="71"/>
      <c r="M311" s="71" t="s">
        <v>81</v>
      </c>
      <c r="N311" s="24"/>
      <c r="O311" s="65"/>
      <c r="P311" s="37"/>
      <c r="Q311" s="995"/>
      <c r="R311" s="996"/>
    </row>
    <row r="312" spans="1:18" ht="18" x14ac:dyDescent="0.4">
      <c r="A312" s="29"/>
      <c r="B312" s="35"/>
      <c r="C312" s="685"/>
      <c r="D312" s="686"/>
      <c r="E312" s="685"/>
      <c r="F312" s="687"/>
      <c r="G312" s="687"/>
      <c r="H312" s="685"/>
      <c r="I312" s="687"/>
      <c r="J312" s="687"/>
      <c r="K312" s="685"/>
      <c r="L312" s="688"/>
      <c r="M312" s="1001"/>
      <c r="N312" s="1002"/>
      <c r="O312" s="65"/>
      <c r="P312" s="37"/>
      <c r="Q312" s="995"/>
      <c r="R312" s="996"/>
    </row>
    <row r="313" spans="1:18" ht="18" x14ac:dyDescent="0.4">
      <c r="A313" s="29"/>
      <c r="B313" s="35"/>
      <c r="C313" s="685"/>
      <c r="D313" s="689"/>
      <c r="E313" s="690"/>
      <c r="F313" s="691"/>
      <c r="G313" s="691"/>
      <c r="H313" s="690"/>
      <c r="I313" s="691"/>
      <c r="J313" s="691"/>
      <c r="K313" s="690"/>
      <c r="L313" s="692"/>
      <c r="M313" s="997"/>
      <c r="N313" s="998"/>
      <c r="O313" s="65"/>
      <c r="P313" s="37"/>
      <c r="Q313" s="995"/>
      <c r="R313" s="996"/>
    </row>
    <row r="314" spans="1:18" ht="18" x14ac:dyDescent="0.4">
      <c r="A314" s="29"/>
      <c r="B314" s="35"/>
      <c r="C314" s="685"/>
      <c r="D314" s="689"/>
      <c r="E314" s="690"/>
      <c r="F314" s="691"/>
      <c r="G314" s="691"/>
      <c r="H314" s="690"/>
      <c r="I314" s="691"/>
      <c r="J314" s="691"/>
      <c r="K314" s="690"/>
      <c r="L314" s="692"/>
      <c r="M314" s="997"/>
      <c r="N314" s="998"/>
      <c r="O314" s="65"/>
      <c r="P314" s="37"/>
      <c r="Q314" s="995"/>
      <c r="R314" s="996"/>
    </row>
    <row r="315" spans="1:18" ht="18" x14ac:dyDescent="0.4">
      <c r="A315" s="29"/>
      <c r="B315" s="35"/>
      <c r="C315" s="685"/>
      <c r="D315" s="689"/>
      <c r="E315" s="690"/>
      <c r="F315" s="691"/>
      <c r="G315" s="691"/>
      <c r="H315" s="690"/>
      <c r="I315" s="691"/>
      <c r="J315" s="691"/>
      <c r="K315" s="690"/>
      <c r="L315" s="692"/>
      <c r="M315" s="997"/>
      <c r="N315" s="998"/>
      <c r="O315" s="65"/>
      <c r="P315" s="37"/>
      <c r="Q315" s="995"/>
      <c r="R315" s="996"/>
    </row>
    <row r="316" spans="1:18" ht="18" x14ac:dyDescent="0.4">
      <c r="A316" s="29"/>
      <c r="B316" s="35"/>
      <c r="C316" s="685"/>
      <c r="D316" s="689"/>
      <c r="E316" s="690"/>
      <c r="F316" s="691"/>
      <c r="G316" s="691"/>
      <c r="H316" s="690"/>
      <c r="I316" s="691"/>
      <c r="J316" s="691"/>
      <c r="K316" s="690"/>
      <c r="L316" s="692"/>
      <c r="M316" s="997"/>
      <c r="N316" s="998"/>
      <c r="O316" s="65"/>
      <c r="P316" s="37"/>
      <c r="Q316" s="995"/>
      <c r="R316" s="996"/>
    </row>
    <row r="317" spans="1:18" ht="18" x14ac:dyDescent="0.4">
      <c r="A317" s="29"/>
      <c r="B317" s="35"/>
      <c r="C317" s="685"/>
      <c r="D317" s="689"/>
      <c r="E317" s="690"/>
      <c r="F317" s="691"/>
      <c r="G317" s="691"/>
      <c r="H317" s="690"/>
      <c r="I317" s="691"/>
      <c r="J317" s="691"/>
      <c r="K317" s="690"/>
      <c r="L317" s="692"/>
      <c r="M317" s="997"/>
      <c r="N317" s="998"/>
      <c r="O317" s="65"/>
      <c r="P317" s="37"/>
      <c r="Q317" s="995"/>
      <c r="R317" s="996"/>
    </row>
    <row r="318" spans="1:18" ht="18" x14ac:dyDescent="0.4">
      <c r="A318" s="29"/>
      <c r="B318" s="35"/>
      <c r="C318" s="685"/>
      <c r="D318" s="689"/>
      <c r="E318" s="690"/>
      <c r="F318" s="691"/>
      <c r="G318" s="691"/>
      <c r="H318" s="690"/>
      <c r="I318" s="691"/>
      <c r="J318" s="691"/>
      <c r="K318" s="690"/>
      <c r="L318" s="692"/>
      <c r="M318" s="997"/>
      <c r="N318" s="998"/>
      <c r="O318" s="65"/>
      <c r="P318" s="37"/>
      <c r="Q318" s="995"/>
      <c r="R318" s="996"/>
    </row>
    <row r="319" spans="1:18" ht="18" x14ac:dyDescent="0.4">
      <c r="A319" s="29"/>
      <c r="B319" s="35"/>
      <c r="C319" s="685"/>
      <c r="D319" s="689"/>
      <c r="E319" s="690"/>
      <c r="F319" s="691"/>
      <c r="G319" s="691"/>
      <c r="H319" s="690"/>
      <c r="I319" s="691"/>
      <c r="J319" s="691"/>
      <c r="K319" s="690"/>
      <c r="L319" s="692"/>
      <c r="M319" s="997"/>
      <c r="N319" s="998"/>
      <c r="O319" s="65"/>
      <c r="P319" s="37"/>
      <c r="Q319" s="995"/>
      <c r="R319" s="996"/>
    </row>
    <row r="320" spans="1:18" ht="18" x14ac:dyDescent="0.4">
      <c r="A320" s="29"/>
      <c r="B320" s="35"/>
      <c r="C320" s="685"/>
      <c r="D320" s="689"/>
      <c r="E320" s="690"/>
      <c r="F320" s="691"/>
      <c r="G320" s="691"/>
      <c r="H320" s="690"/>
      <c r="I320" s="691"/>
      <c r="J320" s="691"/>
      <c r="K320" s="690"/>
      <c r="L320" s="692"/>
      <c r="M320" s="997"/>
      <c r="N320" s="998"/>
      <c r="O320" s="65"/>
      <c r="P320" s="37"/>
      <c r="Q320" s="995"/>
      <c r="R320" s="996"/>
    </row>
    <row r="321" spans="1:18" ht="18" x14ac:dyDescent="0.4">
      <c r="A321" s="29"/>
      <c r="B321" s="35"/>
      <c r="C321" s="685"/>
      <c r="D321" s="689"/>
      <c r="E321" s="690"/>
      <c r="F321" s="691"/>
      <c r="G321" s="691"/>
      <c r="H321" s="690"/>
      <c r="I321" s="691"/>
      <c r="J321" s="691"/>
      <c r="K321" s="690"/>
      <c r="L321" s="692"/>
      <c r="M321" s="997"/>
      <c r="N321" s="998"/>
      <c r="O321" s="79"/>
      <c r="P321" s="74"/>
      <c r="Q321" s="995"/>
      <c r="R321" s="996"/>
    </row>
    <row r="322" spans="1:18" ht="18" x14ac:dyDescent="0.4">
      <c r="A322" s="29"/>
      <c r="B322" s="35"/>
      <c r="C322" s="685"/>
      <c r="D322" s="689"/>
      <c r="E322" s="690"/>
      <c r="F322" s="691"/>
      <c r="G322" s="691"/>
      <c r="H322" s="690"/>
      <c r="I322" s="691"/>
      <c r="J322" s="691"/>
      <c r="K322" s="690"/>
      <c r="L322" s="692"/>
      <c r="M322" s="997"/>
      <c r="N322" s="998"/>
      <c r="O322" s="65"/>
      <c r="P322" s="37"/>
      <c r="Q322" s="995"/>
      <c r="R322" s="996"/>
    </row>
    <row r="323" spans="1:18" ht="18" x14ac:dyDescent="0.4">
      <c r="A323" s="29"/>
      <c r="B323" s="35"/>
      <c r="C323" s="62"/>
      <c r="D323" s="62"/>
      <c r="E323" s="63">
        <f>SUM(E312:E322)</f>
        <v>0</v>
      </c>
      <c r="F323" s="64" t="s">
        <v>72</v>
      </c>
      <c r="G323" s="62"/>
      <c r="H323" s="63">
        <f>SUM(H312:H322)</f>
        <v>0</v>
      </c>
      <c r="I323" s="64" t="s">
        <v>72</v>
      </c>
      <c r="J323" s="62"/>
      <c r="K323" s="63">
        <f>SUM(K312:K322)</f>
        <v>0</v>
      </c>
      <c r="L323" s="64" t="s">
        <v>72</v>
      </c>
      <c r="M323" s="999">
        <f>SUM(M312:M322)</f>
        <v>0</v>
      </c>
      <c r="N323" s="1000"/>
      <c r="O323" s="64" t="s">
        <v>72</v>
      </c>
      <c r="P323" s="76"/>
      <c r="Q323" s="995"/>
      <c r="R323" s="996"/>
    </row>
    <row r="324" spans="1:18" ht="18" x14ac:dyDescent="0.4">
      <c r="A324" s="29"/>
      <c r="B324" s="35"/>
      <c r="C324" s="1003"/>
      <c r="D324" s="1004"/>
      <c r="E324" s="1004"/>
      <c r="F324" s="1004"/>
      <c r="G324" s="1004"/>
      <c r="H324" s="996"/>
      <c r="I324" s="77"/>
      <c r="J324" s="77"/>
      <c r="K324" s="77"/>
      <c r="L324" s="77"/>
      <c r="M324" s="77"/>
      <c r="N324" s="24"/>
      <c r="O324" s="65"/>
      <c r="P324" s="37"/>
      <c r="Q324" s="995"/>
      <c r="R324" s="996"/>
    </row>
    <row r="325" spans="1:18" ht="18" x14ac:dyDescent="0.4">
      <c r="A325" s="29"/>
      <c r="B325" s="35"/>
      <c r="C325" s="1003"/>
      <c r="D325" s="1004"/>
      <c r="E325" s="1004"/>
      <c r="F325" s="1004"/>
      <c r="G325" s="1004"/>
      <c r="H325" s="996"/>
      <c r="I325" s="77"/>
      <c r="J325" s="77"/>
      <c r="K325" s="77"/>
      <c r="L325" s="77"/>
      <c r="M325" s="77"/>
      <c r="N325" s="24"/>
      <c r="O325" s="65"/>
      <c r="P325" s="37"/>
      <c r="Q325" s="995"/>
      <c r="R325" s="996"/>
    </row>
    <row r="326" spans="1:18" ht="21.75" x14ac:dyDescent="0.5">
      <c r="A326" s="29"/>
      <c r="B326" s="35"/>
      <c r="C326" s="1005" t="str">
        <f>IF(Calcoli!$K21="","","Unità immobiliare "&amp;Calcoli!$K21 )</f>
        <v/>
      </c>
      <c r="D326" s="996"/>
      <c r="E326" s="1006" t="s">
        <v>83</v>
      </c>
      <c r="F326" s="1007"/>
      <c r="G326" s="1008"/>
      <c r="H326" s="685"/>
      <c r="I326" s="71"/>
      <c r="J326" s="71"/>
      <c r="K326" s="71"/>
      <c r="L326" s="71"/>
      <c r="M326" s="71"/>
      <c r="N326" s="24"/>
      <c r="O326" s="65"/>
      <c r="P326" s="37"/>
      <c r="Q326" s="995"/>
      <c r="R326" s="996"/>
    </row>
    <row r="327" spans="1:18" ht="18" x14ac:dyDescent="0.4">
      <c r="A327" s="29"/>
      <c r="B327" s="35"/>
      <c r="C327" s="1009" t="s">
        <v>82</v>
      </c>
      <c r="D327" s="996"/>
      <c r="E327" s="72" t="s">
        <v>84</v>
      </c>
      <c r="F327" s="72"/>
      <c r="G327" s="72"/>
      <c r="H327" s="72" t="s">
        <v>79</v>
      </c>
      <c r="I327" s="71"/>
      <c r="J327" s="71"/>
      <c r="K327" s="71" t="s">
        <v>80</v>
      </c>
      <c r="L327" s="71"/>
      <c r="M327" s="71" t="s">
        <v>81</v>
      </c>
      <c r="N327" s="24"/>
      <c r="O327" s="65"/>
      <c r="P327" s="37"/>
      <c r="Q327" s="995"/>
      <c r="R327" s="996"/>
    </row>
    <row r="328" spans="1:18" ht="18" x14ac:dyDescent="0.4">
      <c r="A328" s="29"/>
      <c r="B328" s="35"/>
      <c r="C328" s="685"/>
      <c r="D328" s="686"/>
      <c r="E328" s="685"/>
      <c r="F328" s="687"/>
      <c r="G328" s="687"/>
      <c r="H328" s="685"/>
      <c r="I328" s="687"/>
      <c r="J328" s="687"/>
      <c r="K328" s="685"/>
      <c r="L328" s="688"/>
      <c r="M328" s="1001"/>
      <c r="N328" s="1002"/>
      <c r="O328" s="65"/>
      <c r="P328" s="37"/>
      <c r="Q328" s="995"/>
      <c r="R328" s="996"/>
    </row>
    <row r="329" spans="1:18" ht="18" x14ac:dyDescent="0.4">
      <c r="A329" s="29"/>
      <c r="B329" s="35"/>
      <c r="C329" s="685"/>
      <c r="D329" s="689"/>
      <c r="E329" s="690"/>
      <c r="F329" s="691"/>
      <c r="G329" s="691"/>
      <c r="H329" s="690"/>
      <c r="I329" s="691"/>
      <c r="J329" s="691"/>
      <c r="K329" s="690"/>
      <c r="L329" s="692"/>
      <c r="M329" s="997"/>
      <c r="N329" s="998"/>
      <c r="O329" s="65"/>
      <c r="P329" s="37"/>
      <c r="Q329" s="995"/>
      <c r="R329" s="996"/>
    </row>
    <row r="330" spans="1:18" ht="18" x14ac:dyDescent="0.4">
      <c r="A330" s="29"/>
      <c r="B330" s="35"/>
      <c r="C330" s="685"/>
      <c r="D330" s="689"/>
      <c r="E330" s="690"/>
      <c r="F330" s="691"/>
      <c r="G330" s="691"/>
      <c r="H330" s="690"/>
      <c r="I330" s="691"/>
      <c r="J330" s="691"/>
      <c r="K330" s="690"/>
      <c r="L330" s="692"/>
      <c r="M330" s="997"/>
      <c r="N330" s="998"/>
      <c r="O330" s="65"/>
      <c r="P330" s="37"/>
      <c r="Q330" s="995"/>
      <c r="R330" s="996"/>
    </row>
    <row r="331" spans="1:18" ht="18" x14ac:dyDescent="0.4">
      <c r="A331" s="29"/>
      <c r="B331" s="35"/>
      <c r="C331" s="685"/>
      <c r="D331" s="689"/>
      <c r="E331" s="690"/>
      <c r="F331" s="691"/>
      <c r="G331" s="691"/>
      <c r="H331" s="690"/>
      <c r="I331" s="691"/>
      <c r="J331" s="691"/>
      <c r="K331" s="690"/>
      <c r="L331" s="692"/>
      <c r="M331" s="997"/>
      <c r="N331" s="998"/>
      <c r="O331" s="65"/>
      <c r="P331" s="37"/>
      <c r="Q331" s="995"/>
      <c r="R331" s="996"/>
    </row>
    <row r="332" spans="1:18" ht="18" x14ac:dyDescent="0.4">
      <c r="A332" s="29"/>
      <c r="B332" s="35"/>
      <c r="C332" s="685"/>
      <c r="D332" s="689"/>
      <c r="E332" s="690"/>
      <c r="F332" s="691"/>
      <c r="G332" s="691"/>
      <c r="H332" s="690"/>
      <c r="I332" s="691"/>
      <c r="J332" s="691"/>
      <c r="K332" s="690"/>
      <c r="L332" s="692"/>
      <c r="M332" s="997"/>
      <c r="N332" s="998"/>
      <c r="O332" s="65"/>
      <c r="P332" s="37"/>
      <c r="Q332" s="995"/>
      <c r="R332" s="996"/>
    </row>
    <row r="333" spans="1:18" ht="18" x14ac:dyDescent="0.4">
      <c r="A333" s="29"/>
      <c r="B333" s="35"/>
      <c r="C333" s="685"/>
      <c r="D333" s="689"/>
      <c r="E333" s="690"/>
      <c r="F333" s="691"/>
      <c r="G333" s="691"/>
      <c r="H333" s="690"/>
      <c r="I333" s="691"/>
      <c r="J333" s="691"/>
      <c r="K333" s="690"/>
      <c r="L333" s="692"/>
      <c r="M333" s="997"/>
      <c r="N333" s="998"/>
      <c r="O333" s="65"/>
      <c r="P333" s="37"/>
      <c r="Q333" s="995"/>
      <c r="R333" s="996"/>
    </row>
    <row r="334" spans="1:18" ht="18" x14ac:dyDescent="0.4">
      <c r="A334" s="29"/>
      <c r="B334" s="35"/>
      <c r="C334" s="685"/>
      <c r="D334" s="689"/>
      <c r="E334" s="690"/>
      <c r="F334" s="691"/>
      <c r="G334" s="691"/>
      <c r="H334" s="690"/>
      <c r="I334" s="691"/>
      <c r="J334" s="691"/>
      <c r="K334" s="690"/>
      <c r="L334" s="692"/>
      <c r="M334" s="997"/>
      <c r="N334" s="998"/>
      <c r="O334" s="65"/>
      <c r="P334" s="37"/>
      <c r="Q334" s="995"/>
      <c r="R334" s="996"/>
    </row>
    <row r="335" spans="1:18" ht="18" x14ac:dyDescent="0.4">
      <c r="A335" s="29"/>
      <c r="B335" s="35"/>
      <c r="C335" s="685"/>
      <c r="D335" s="689"/>
      <c r="E335" s="690"/>
      <c r="F335" s="691"/>
      <c r="G335" s="691"/>
      <c r="H335" s="690"/>
      <c r="I335" s="691"/>
      <c r="J335" s="691"/>
      <c r="K335" s="690"/>
      <c r="L335" s="692"/>
      <c r="M335" s="997"/>
      <c r="N335" s="998"/>
      <c r="O335" s="65"/>
      <c r="P335" s="37"/>
      <c r="Q335" s="995"/>
      <c r="R335" s="996"/>
    </row>
    <row r="336" spans="1:18" ht="18" x14ac:dyDescent="0.4">
      <c r="A336" s="29"/>
      <c r="B336" s="35"/>
      <c r="C336" s="685"/>
      <c r="D336" s="689"/>
      <c r="E336" s="690"/>
      <c r="F336" s="691"/>
      <c r="G336" s="691"/>
      <c r="H336" s="690"/>
      <c r="I336" s="691"/>
      <c r="J336" s="691"/>
      <c r="K336" s="690"/>
      <c r="L336" s="692"/>
      <c r="M336" s="997"/>
      <c r="N336" s="998"/>
      <c r="O336" s="65"/>
      <c r="P336" s="37"/>
      <c r="Q336" s="995"/>
      <c r="R336" s="996"/>
    </row>
    <row r="337" spans="1:18" ht="18" x14ac:dyDescent="0.4">
      <c r="A337" s="29"/>
      <c r="B337" s="35"/>
      <c r="C337" s="685"/>
      <c r="D337" s="689"/>
      <c r="E337" s="690"/>
      <c r="F337" s="691"/>
      <c r="G337" s="691"/>
      <c r="H337" s="690"/>
      <c r="I337" s="691"/>
      <c r="J337" s="691"/>
      <c r="K337" s="690"/>
      <c r="L337" s="692"/>
      <c r="M337" s="997"/>
      <c r="N337" s="998"/>
      <c r="O337" s="79"/>
      <c r="P337" s="74"/>
      <c r="Q337" s="995"/>
      <c r="R337" s="996"/>
    </row>
    <row r="338" spans="1:18" ht="18" x14ac:dyDescent="0.4">
      <c r="A338" s="29"/>
      <c r="B338" s="35"/>
      <c r="C338" s="685"/>
      <c r="D338" s="689"/>
      <c r="E338" s="690"/>
      <c r="F338" s="691"/>
      <c r="G338" s="691"/>
      <c r="H338" s="690"/>
      <c r="I338" s="691"/>
      <c r="J338" s="691"/>
      <c r="K338" s="690"/>
      <c r="L338" s="692"/>
      <c r="M338" s="997"/>
      <c r="N338" s="998"/>
      <c r="O338" s="65"/>
      <c r="P338" s="37"/>
      <c r="Q338" s="995"/>
      <c r="R338" s="996"/>
    </row>
    <row r="339" spans="1:18" ht="18" x14ac:dyDescent="0.4">
      <c r="A339" s="29"/>
      <c r="B339" s="35"/>
      <c r="C339" s="62"/>
      <c r="D339" s="62"/>
      <c r="E339" s="63">
        <f>SUM(E328:E338)</f>
        <v>0</v>
      </c>
      <c r="F339" s="64" t="s">
        <v>72</v>
      </c>
      <c r="G339" s="62"/>
      <c r="H339" s="63">
        <f>SUM(H328:H338)</f>
        <v>0</v>
      </c>
      <c r="I339" s="64" t="s">
        <v>72</v>
      </c>
      <c r="J339" s="62"/>
      <c r="K339" s="63">
        <f>SUM(K328:K338)</f>
        <v>0</v>
      </c>
      <c r="L339" s="64" t="s">
        <v>72</v>
      </c>
      <c r="M339" s="999">
        <f>SUM(M328:M338)</f>
        <v>0</v>
      </c>
      <c r="N339" s="1000"/>
      <c r="O339" s="64" t="s">
        <v>72</v>
      </c>
      <c r="P339" s="76"/>
      <c r="Q339" s="995"/>
      <c r="R339" s="996"/>
    </row>
    <row r="340" spans="1:18" ht="18" x14ac:dyDescent="0.4">
      <c r="A340" s="29"/>
      <c r="B340" s="35"/>
      <c r="C340" s="1003"/>
      <c r="D340" s="1004"/>
      <c r="E340" s="1004"/>
      <c r="F340" s="1004"/>
      <c r="G340" s="1004"/>
      <c r="H340" s="996"/>
      <c r="I340" s="77"/>
      <c r="J340" s="77"/>
      <c r="K340" s="77"/>
      <c r="L340" s="77"/>
      <c r="M340" s="77"/>
      <c r="N340" s="24"/>
      <c r="O340" s="65"/>
      <c r="P340" s="37"/>
      <c r="Q340" s="995"/>
      <c r="R340" s="996"/>
    </row>
    <row r="341" spans="1:18" ht="18" x14ac:dyDescent="0.4">
      <c r="A341" s="29"/>
      <c r="B341" s="35"/>
      <c r="C341" s="1003"/>
      <c r="D341" s="1004"/>
      <c r="E341" s="1004"/>
      <c r="F341" s="1004"/>
      <c r="G341" s="1004"/>
      <c r="H341" s="996"/>
      <c r="I341" s="77"/>
      <c r="J341" s="77"/>
      <c r="K341" s="77"/>
      <c r="L341" s="77"/>
      <c r="M341" s="77"/>
      <c r="N341" s="24"/>
      <c r="O341" s="65"/>
      <c r="P341" s="37"/>
      <c r="Q341" s="995"/>
      <c r="R341" s="996"/>
    </row>
    <row r="342" spans="1:18" ht="21.75" x14ac:dyDescent="0.5">
      <c r="A342" s="29"/>
      <c r="B342" s="35"/>
      <c r="C342" s="1005" t="str">
        <f>IF(Calcoli!$K30="","","Unità immobiliare "&amp;Calcoli!$K30 )</f>
        <v/>
      </c>
      <c r="D342" s="996"/>
      <c r="E342" s="1006" t="s">
        <v>83</v>
      </c>
      <c r="F342" s="1007"/>
      <c r="G342" s="1008"/>
      <c r="H342" s="685"/>
      <c r="I342" s="71"/>
      <c r="J342" s="71"/>
      <c r="K342" s="71"/>
      <c r="L342" s="71"/>
      <c r="M342" s="71"/>
      <c r="N342" s="24"/>
      <c r="O342" s="65"/>
      <c r="P342" s="37"/>
      <c r="Q342" s="995"/>
      <c r="R342" s="996"/>
    </row>
    <row r="343" spans="1:18" ht="18" x14ac:dyDescent="0.4">
      <c r="A343" s="29"/>
      <c r="B343" s="35"/>
      <c r="C343" s="1009" t="s">
        <v>82</v>
      </c>
      <c r="D343" s="996"/>
      <c r="E343" s="72" t="s">
        <v>84</v>
      </c>
      <c r="F343" s="72"/>
      <c r="G343" s="72"/>
      <c r="H343" s="72" t="s">
        <v>79</v>
      </c>
      <c r="I343" s="71"/>
      <c r="J343" s="71"/>
      <c r="K343" s="71" t="s">
        <v>80</v>
      </c>
      <c r="L343" s="71"/>
      <c r="M343" s="71" t="s">
        <v>81</v>
      </c>
      <c r="N343" s="24"/>
      <c r="O343" s="65"/>
      <c r="P343" s="37"/>
      <c r="Q343" s="995"/>
      <c r="R343" s="996"/>
    </row>
    <row r="344" spans="1:18" ht="18" x14ac:dyDescent="0.4">
      <c r="A344" s="29"/>
      <c r="B344" s="35"/>
      <c r="C344" s="685"/>
      <c r="D344" s="686"/>
      <c r="E344" s="685"/>
      <c r="F344" s="687"/>
      <c r="G344" s="687"/>
      <c r="H344" s="685"/>
      <c r="I344" s="687"/>
      <c r="J344" s="687"/>
      <c r="K344" s="685"/>
      <c r="L344" s="688"/>
      <c r="M344" s="1001"/>
      <c r="N344" s="1002"/>
      <c r="O344" s="65"/>
      <c r="P344" s="37"/>
      <c r="Q344" s="995"/>
      <c r="R344" s="996"/>
    </row>
    <row r="345" spans="1:18" ht="18" x14ac:dyDescent="0.4">
      <c r="A345" s="29"/>
      <c r="B345" s="35"/>
      <c r="C345" s="685"/>
      <c r="D345" s="689"/>
      <c r="E345" s="690"/>
      <c r="F345" s="691"/>
      <c r="G345" s="691"/>
      <c r="H345" s="690"/>
      <c r="I345" s="691"/>
      <c r="J345" s="691"/>
      <c r="K345" s="690"/>
      <c r="L345" s="692"/>
      <c r="M345" s="997"/>
      <c r="N345" s="998"/>
      <c r="O345" s="65"/>
      <c r="P345" s="37"/>
      <c r="Q345" s="995"/>
      <c r="R345" s="996"/>
    </row>
    <row r="346" spans="1:18" ht="18" x14ac:dyDescent="0.4">
      <c r="A346" s="29"/>
      <c r="B346" s="35"/>
      <c r="C346" s="685"/>
      <c r="D346" s="689"/>
      <c r="E346" s="690"/>
      <c r="F346" s="691"/>
      <c r="G346" s="691"/>
      <c r="H346" s="690"/>
      <c r="I346" s="691"/>
      <c r="J346" s="691"/>
      <c r="K346" s="690"/>
      <c r="L346" s="692"/>
      <c r="M346" s="997"/>
      <c r="N346" s="998"/>
      <c r="O346" s="65"/>
      <c r="P346" s="37"/>
      <c r="Q346" s="995"/>
      <c r="R346" s="996"/>
    </row>
    <row r="347" spans="1:18" ht="18" x14ac:dyDescent="0.4">
      <c r="A347" s="29"/>
      <c r="B347" s="35"/>
      <c r="C347" s="685"/>
      <c r="D347" s="689"/>
      <c r="E347" s="690"/>
      <c r="F347" s="691"/>
      <c r="G347" s="691"/>
      <c r="H347" s="690"/>
      <c r="I347" s="691"/>
      <c r="J347" s="691"/>
      <c r="K347" s="690"/>
      <c r="L347" s="692"/>
      <c r="M347" s="997"/>
      <c r="N347" s="998"/>
      <c r="O347" s="65"/>
      <c r="P347" s="37"/>
      <c r="Q347" s="995"/>
      <c r="R347" s="996"/>
    </row>
    <row r="348" spans="1:18" ht="18" x14ac:dyDescent="0.4">
      <c r="A348" s="29"/>
      <c r="B348" s="35"/>
      <c r="C348" s="685"/>
      <c r="D348" s="689"/>
      <c r="E348" s="690"/>
      <c r="F348" s="691"/>
      <c r="G348" s="691"/>
      <c r="H348" s="690"/>
      <c r="I348" s="691"/>
      <c r="J348" s="691"/>
      <c r="K348" s="690"/>
      <c r="L348" s="692"/>
      <c r="M348" s="997"/>
      <c r="N348" s="998"/>
      <c r="O348" s="65"/>
      <c r="P348" s="37"/>
      <c r="Q348" s="995"/>
      <c r="R348" s="996"/>
    </row>
    <row r="349" spans="1:18" ht="18" x14ac:dyDescent="0.4">
      <c r="A349" s="29"/>
      <c r="B349" s="35"/>
      <c r="C349" s="685"/>
      <c r="D349" s="689"/>
      <c r="E349" s="690"/>
      <c r="F349" s="691"/>
      <c r="G349" s="691"/>
      <c r="H349" s="690"/>
      <c r="I349" s="691"/>
      <c r="J349" s="691"/>
      <c r="K349" s="690"/>
      <c r="L349" s="692"/>
      <c r="M349" s="997"/>
      <c r="N349" s="998"/>
      <c r="O349" s="65"/>
      <c r="P349" s="37"/>
      <c r="Q349" s="995"/>
      <c r="R349" s="996"/>
    </row>
    <row r="350" spans="1:18" ht="18" x14ac:dyDescent="0.4">
      <c r="A350" s="29"/>
      <c r="B350" s="35"/>
      <c r="C350" s="685"/>
      <c r="D350" s="689"/>
      <c r="E350" s="690"/>
      <c r="F350" s="691"/>
      <c r="G350" s="691"/>
      <c r="H350" s="690"/>
      <c r="I350" s="691"/>
      <c r="J350" s="691"/>
      <c r="K350" s="690"/>
      <c r="L350" s="692"/>
      <c r="M350" s="997"/>
      <c r="N350" s="998"/>
      <c r="O350" s="65"/>
      <c r="P350" s="37"/>
      <c r="Q350" s="995"/>
      <c r="R350" s="996"/>
    </row>
    <row r="351" spans="1:18" ht="18" x14ac:dyDescent="0.4">
      <c r="A351" s="29"/>
      <c r="B351" s="35"/>
      <c r="C351" s="685"/>
      <c r="D351" s="689"/>
      <c r="E351" s="690"/>
      <c r="F351" s="691"/>
      <c r="G351" s="691"/>
      <c r="H351" s="690"/>
      <c r="I351" s="691"/>
      <c r="J351" s="691"/>
      <c r="K351" s="690"/>
      <c r="L351" s="692"/>
      <c r="M351" s="997"/>
      <c r="N351" s="998"/>
      <c r="O351" s="65"/>
      <c r="P351" s="37"/>
      <c r="Q351" s="995"/>
      <c r="R351" s="996"/>
    </row>
    <row r="352" spans="1:18" ht="18" x14ac:dyDescent="0.4">
      <c r="A352" s="29"/>
      <c r="B352" s="35"/>
      <c r="C352" s="685"/>
      <c r="D352" s="689"/>
      <c r="E352" s="690"/>
      <c r="F352" s="691"/>
      <c r="G352" s="691"/>
      <c r="H352" s="690"/>
      <c r="I352" s="691"/>
      <c r="J352" s="691"/>
      <c r="K352" s="690"/>
      <c r="L352" s="692"/>
      <c r="M352" s="997"/>
      <c r="N352" s="998"/>
      <c r="O352" s="65"/>
      <c r="P352" s="37"/>
      <c r="Q352" s="995"/>
      <c r="R352" s="996"/>
    </row>
    <row r="353" spans="1:18" ht="18" x14ac:dyDescent="0.4">
      <c r="A353" s="29"/>
      <c r="B353" s="35"/>
      <c r="C353" s="685"/>
      <c r="D353" s="689"/>
      <c r="E353" s="690"/>
      <c r="F353" s="691"/>
      <c r="G353" s="691"/>
      <c r="H353" s="690"/>
      <c r="I353" s="691"/>
      <c r="J353" s="691"/>
      <c r="K353" s="690"/>
      <c r="L353" s="692"/>
      <c r="M353" s="997"/>
      <c r="N353" s="998"/>
      <c r="O353" s="79"/>
      <c r="P353" s="74"/>
      <c r="Q353" s="995"/>
      <c r="R353" s="996"/>
    </row>
    <row r="354" spans="1:18" ht="18" x14ac:dyDescent="0.4">
      <c r="A354" s="29"/>
      <c r="B354" s="35"/>
      <c r="C354" s="685"/>
      <c r="D354" s="689"/>
      <c r="E354" s="690"/>
      <c r="F354" s="691"/>
      <c r="G354" s="691"/>
      <c r="H354" s="690"/>
      <c r="I354" s="691"/>
      <c r="J354" s="691"/>
      <c r="K354" s="690"/>
      <c r="L354" s="692"/>
      <c r="M354" s="997"/>
      <c r="N354" s="998"/>
      <c r="O354" s="65"/>
      <c r="P354" s="37"/>
      <c r="Q354" s="995"/>
      <c r="R354" s="996"/>
    </row>
    <row r="355" spans="1:18" ht="18" x14ac:dyDescent="0.4">
      <c r="A355" s="29"/>
      <c r="B355" s="35"/>
      <c r="C355" s="62"/>
      <c r="D355" s="62"/>
      <c r="E355" s="63">
        <f>SUM(E344:E354)</f>
        <v>0</v>
      </c>
      <c r="F355" s="64" t="s">
        <v>72</v>
      </c>
      <c r="G355" s="62"/>
      <c r="H355" s="63">
        <f>SUM(H344:H354)</f>
        <v>0</v>
      </c>
      <c r="I355" s="64" t="s">
        <v>72</v>
      </c>
      <c r="J355" s="62"/>
      <c r="K355" s="63">
        <f>SUM(K344:K354)</f>
        <v>0</v>
      </c>
      <c r="L355" s="64" t="s">
        <v>72</v>
      </c>
      <c r="M355" s="999">
        <f>SUM(M344:M354)</f>
        <v>0</v>
      </c>
      <c r="N355" s="1000"/>
      <c r="O355" s="64" t="s">
        <v>72</v>
      </c>
      <c r="P355" s="76"/>
      <c r="Q355" s="995"/>
      <c r="R355" s="996"/>
    </row>
    <row r="356" spans="1:18" ht="18" x14ac:dyDescent="0.4">
      <c r="A356" s="29"/>
      <c r="B356" s="35"/>
      <c r="C356" s="1003"/>
      <c r="D356" s="1004"/>
      <c r="E356" s="1004"/>
      <c r="F356" s="1004"/>
      <c r="G356" s="1004"/>
      <c r="H356" s="996"/>
      <c r="I356" s="77"/>
      <c r="J356" s="77"/>
      <c r="K356" s="77"/>
      <c r="L356" s="77"/>
      <c r="M356" s="77"/>
      <c r="N356" s="24"/>
      <c r="O356" s="65"/>
      <c r="P356" s="37"/>
      <c r="Q356" s="995"/>
      <c r="R356" s="996"/>
    </row>
    <row r="357" spans="1:18" ht="18" x14ac:dyDescent="0.4">
      <c r="A357" s="29"/>
      <c r="B357" s="35"/>
      <c r="C357" s="1003"/>
      <c r="D357" s="1004"/>
      <c r="E357" s="1004"/>
      <c r="F357" s="1004"/>
      <c r="G357" s="1004"/>
      <c r="H357" s="996"/>
      <c r="I357" s="77"/>
      <c r="J357" s="77"/>
      <c r="K357" s="77"/>
      <c r="L357" s="77"/>
      <c r="M357" s="77"/>
      <c r="N357" s="24"/>
      <c r="O357" s="65"/>
      <c r="P357" s="37"/>
      <c r="Q357" s="995"/>
      <c r="R357" s="996"/>
    </row>
    <row r="358" spans="1:18" ht="21.75" x14ac:dyDescent="0.5">
      <c r="A358" s="29"/>
      <c r="B358" s="35"/>
      <c r="C358" s="1005" t="str">
        <f>IF(Calcoli!$K31="","","Unità immobiliare "&amp;Calcoli!$K31 )</f>
        <v/>
      </c>
      <c r="D358" s="996"/>
      <c r="E358" s="1006" t="s">
        <v>83</v>
      </c>
      <c r="F358" s="1007"/>
      <c r="G358" s="1008"/>
      <c r="H358" s="685"/>
      <c r="I358" s="71"/>
      <c r="J358" s="71"/>
      <c r="K358" s="71"/>
      <c r="L358" s="71"/>
      <c r="M358" s="71"/>
      <c r="N358" s="24"/>
      <c r="O358" s="65"/>
      <c r="P358" s="37"/>
      <c r="Q358" s="995"/>
      <c r="R358" s="996"/>
    </row>
    <row r="359" spans="1:18" ht="18" x14ac:dyDescent="0.4">
      <c r="A359" s="29"/>
      <c r="B359" s="35"/>
      <c r="C359" s="1009" t="s">
        <v>82</v>
      </c>
      <c r="D359" s="996"/>
      <c r="E359" s="72" t="s">
        <v>84</v>
      </c>
      <c r="F359" s="72"/>
      <c r="G359" s="72"/>
      <c r="H359" s="72" t="s">
        <v>79</v>
      </c>
      <c r="I359" s="71"/>
      <c r="J359" s="71"/>
      <c r="K359" s="71" t="s">
        <v>80</v>
      </c>
      <c r="L359" s="71"/>
      <c r="M359" s="71" t="s">
        <v>81</v>
      </c>
      <c r="N359" s="24"/>
      <c r="O359" s="65"/>
      <c r="P359" s="37"/>
      <c r="Q359" s="995"/>
      <c r="R359" s="996"/>
    </row>
    <row r="360" spans="1:18" ht="18" x14ac:dyDescent="0.4">
      <c r="A360" s="29"/>
      <c r="B360" s="35"/>
      <c r="C360" s="685"/>
      <c r="D360" s="686"/>
      <c r="E360" s="685"/>
      <c r="F360" s="687"/>
      <c r="G360" s="687"/>
      <c r="H360" s="685"/>
      <c r="I360" s="687"/>
      <c r="J360" s="687"/>
      <c r="K360" s="685"/>
      <c r="L360" s="688"/>
      <c r="M360" s="1001"/>
      <c r="N360" s="1002"/>
      <c r="O360" s="65"/>
      <c r="P360" s="37"/>
      <c r="Q360" s="995"/>
      <c r="R360" s="996"/>
    </row>
    <row r="361" spans="1:18" ht="18" x14ac:dyDescent="0.4">
      <c r="A361" s="29"/>
      <c r="B361" s="35"/>
      <c r="C361" s="685"/>
      <c r="D361" s="689"/>
      <c r="E361" s="690"/>
      <c r="F361" s="691"/>
      <c r="G361" s="691"/>
      <c r="H361" s="690"/>
      <c r="I361" s="691"/>
      <c r="J361" s="691"/>
      <c r="K361" s="690"/>
      <c r="L361" s="692"/>
      <c r="M361" s="997"/>
      <c r="N361" s="998"/>
      <c r="O361" s="65"/>
      <c r="P361" s="37"/>
      <c r="Q361" s="995"/>
      <c r="R361" s="996"/>
    </row>
    <row r="362" spans="1:18" ht="18" x14ac:dyDescent="0.4">
      <c r="A362" s="29"/>
      <c r="B362" s="35"/>
      <c r="C362" s="685"/>
      <c r="D362" s="689"/>
      <c r="E362" s="690"/>
      <c r="F362" s="691"/>
      <c r="G362" s="691"/>
      <c r="H362" s="690"/>
      <c r="I362" s="691"/>
      <c r="J362" s="691"/>
      <c r="K362" s="690"/>
      <c r="L362" s="692"/>
      <c r="M362" s="997"/>
      <c r="N362" s="998"/>
      <c r="O362" s="65"/>
      <c r="P362" s="37"/>
      <c r="Q362" s="995"/>
      <c r="R362" s="996"/>
    </row>
    <row r="363" spans="1:18" ht="18" x14ac:dyDescent="0.4">
      <c r="A363" s="29"/>
      <c r="B363" s="35"/>
      <c r="C363" s="685"/>
      <c r="D363" s="689"/>
      <c r="E363" s="690"/>
      <c r="F363" s="691"/>
      <c r="G363" s="691"/>
      <c r="H363" s="690"/>
      <c r="I363" s="691"/>
      <c r="J363" s="691"/>
      <c r="K363" s="690"/>
      <c r="L363" s="692"/>
      <c r="M363" s="997"/>
      <c r="N363" s="998"/>
      <c r="O363" s="65"/>
      <c r="P363" s="37"/>
      <c r="Q363" s="995"/>
      <c r="R363" s="996"/>
    </row>
    <row r="364" spans="1:18" ht="18" x14ac:dyDescent="0.4">
      <c r="A364" s="29"/>
      <c r="B364" s="35"/>
      <c r="C364" s="685"/>
      <c r="D364" s="689"/>
      <c r="E364" s="690"/>
      <c r="F364" s="691"/>
      <c r="G364" s="691"/>
      <c r="H364" s="690"/>
      <c r="I364" s="691"/>
      <c r="J364" s="691"/>
      <c r="K364" s="690"/>
      <c r="L364" s="692"/>
      <c r="M364" s="997"/>
      <c r="N364" s="998"/>
      <c r="O364" s="65"/>
      <c r="P364" s="37"/>
      <c r="Q364" s="995"/>
      <c r="R364" s="996"/>
    </row>
    <row r="365" spans="1:18" ht="18" x14ac:dyDescent="0.4">
      <c r="A365" s="29"/>
      <c r="B365" s="35"/>
      <c r="C365" s="685"/>
      <c r="D365" s="689"/>
      <c r="E365" s="690"/>
      <c r="F365" s="691"/>
      <c r="G365" s="691"/>
      <c r="H365" s="690"/>
      <c r="I365" s="691"/>
      <c r="J365" s="691"/>
      <c r="K365" s="690"/>
      <c r="L365" s="692"/>
      <c r="M365" s="997"/>
      <c r="N365" s="998"/>
      <c r="O365" s="65"/>
      <c r="P365" s="37"/>
      <c r="Q365" s="995"/>
      <c r="R365" s="996"/>
    </row>
    <row r="366" spans="1:18" ht="18" x14ac:dyDescent="0.4">
      <c r="A366" s="29"/>
      <c r="B366" s="35"/>
      <c r="C366" s="685"/>
      <c r="D366" s="689"/>
      <c r="E366" s="690"/>
      <c r="F366" s="691"/>
      <c r="G366" s="691"/>
      <c r="H366" s="690"/>
      <c r="I366" s="691"/>
      <c r="J366" s="691"/>
      <c r="K366" s="690"/>
      <c r="L366" s="692"/>
      <c r="M366" s="997"/>
      <c r="N366" s="998"/>
      <c r="O366" s="65"/>
      <c r="P366" s="37"/>
      <c r="Q366" s="995"/>
      <c r="R366" s="996"/>
    </row>
    <row r="367" spans="1:18" ht="18" x14ac:dyDescent="0.4">
      <c r="A367" s="29"/>
      <c r="B367" s="35"/>
      <c r="C367" s="685"/>
      <c r="D367" s="689"/>
      <c r="E367" s="690"/>
      <c r="F367" s="691"/>
      <c r="G367" s="691"/>
      <c r="H367" s="690"/>
      <c r="I367" s="691"/>
      <c r="J367" s="691"/>
      <c r="K367" s="690"/>
      <c r="L367" s="692"/>
      <c r="M367" s="997"/>
      <c r="N367" s="998"/>
      <c r="O367" s="65"/>
      <c r="P367" s="37"/>
      <c r="Q367" s="995"/>
      <c r="R367" s="996"/>
    </row>
    <row r="368" spans="1:18" ht="18" x14ac:dyDescent="0.4">
      <c r="A368" s="29"/>
      <c r="B368" s="35"/>
      <c r="C368" s="685"/>
      <c r="D368" s="689"/>
      <c r="E368" s="690"/>
      <c r="F368" s="691"/>
      <c r="G368" s="691"/>
      <c r="H368" s="690"/>
      <c r="I368" s="691"/>
      <c r="J368" s="691"/>
      <c r="K368" s="690"/>
      <c r="L368" s="692"/>
      <c r="M368" s="997"/>
      <c r="N368" s="998"/>
      <c r="O368" s="65"/>
      <c r="P368" s="37"/>
      <c r="Q368" s="995"/>
      <c r="R368" s="996"/>
    </row>
    <row r="369" spans="1:18" ht="18" x14ac:dyDescent="0.4">
      <c r="A369" s="29"/>
      <c r="B369" s="35"/>
      <c r="C369" s="685"/>
      <c r="D369" s="689"/>
      <c r="E369" s="690"/>
      <c r="F369" s="691"/>
      <c r="G369" s="691"/>
      <c r="H369" s="690"/>
      <c r="I369" s="691"/>
      <c r="J369" s="691"/>
      <c r="K369" s="690"/>
      <c r="L369" s="692"/>
      <c r="M369" s="997"/>
      <c r="N369" s="998"/>
      <c r="O369" s="79"/>
      <c r="P369" s="74"/>
      <c r="Q369" s="995"/>
      <c r="R369" s="996"/>
    </row>
    <row r="370" spans="1:18" ht="18" x14ac:dyDescent="0.4">
      <c r="A370" s="29"/>
      <c r="B370" s="35"/>
      <c r="C370" s="685"/>
      <c r="D370" s="689"/>
      <c r="E370" s="690"/>
      <c r="F370" s="691"/>
      <c r="G370" s="691"/>
      <c r="H370" s="690"/>
      <c r="I370" s="691"/>
      <c r="J370" s="691"/>
      <c r="K370" s="690"/>
      <c r="L370" s="692"/>
      <c r="M370" s="997"/>
      <c r="N370" s="998"/>
      <c r="O370" s="65"/>
      <c r="P370" s="37"/>
      <c r="Q370" s="53"/>
      <c r="R370" s="24"/>
    </row>
    <row r="371" spans="1:18" ht="18" x14ac:dyDescent="0.4">
      <c r="A371" s="29"/>
      <c r="B371" s="35"/>
      <c r="C371" s="62"/>
      <c r="D371" s="62"/>
      <c r="E371" s="63">
        <f>SUM(E360:E370)</f>
        <v>0</v>
      </c>
      <c r="F371" s="64" t="s">
        <v>72</v>
      </c>
      <c r="G371" s="62"/>
      <c r="H371" s="63">
        <f>SUM(H360:H370)</f>
        <v>0</v>
      </c>
      <c r="I371" s="64" t="s">
        <v>72</v>
      </c>
      <c r="J371" s="62"/>
      <c r="K371" s="63">
        <f>SUM(K360:K370)</f>
        <v>0</v>
      </c>
      <c r="L371" s="64" t="s">
        <v>72</v>
      </c>
      <c r="M371" s="999">
        <f>SUM(M360:M370)</f>
        <v>0</v>
      </c>
      <c r="N371" s="1000"/>
      <c r="O371" s="65" t="s">
        <v>72</v>
      </c>
      <c r="P371" s="37"/>
      <c r="Q371" s="53"/>
      <c r="R371" s="24"/>
    </row>
    <row r="372" spans="1:18" ht="18" x14ac:dyDescent="0.4">
      <c r="A372" s="29"/>
      <c r="B372" s="35"/>
      <c r="C372" s="1003"/>
      <c r="D372" s="1004"/>
      <c r="E372" s="1004"/>
      <c r="F372" s="1004"/>
      <c r="G372" s="1004"/>
      <c r="H372" s="996"/>
      <c r="I372" s="77"/>
      <c r="J372" s="77"/>
      <c r="K372" s="77"/>
      <c r="L372" s="77"/>
      <c r="M372" s="77"/>
      <c r="N372" s="24"/>
      <c r="O372" s="65"/>
      <c r="P372" s="37"/>
      <c r="Q372" s="53"/>
      <c r="R372" s="24"/>
    </row>
    <row r="373" spans="1:18" ht="18" x14ac:dyDescent="0.4">
      <c r="A373" s="29"/>
      <c r="B373" s="35"/>
      <c r="C373" s="1003"/>
      <c r="D373" s="1004"/>
      <c r="E373" s="1004"/>
      <c r="F373" s="1004"/>
      <c r="G373" s="1004"/>
      <c r="H373" s="996"/>
      <c r="I373" s="77"/>
      <c r="J373" s="77"/>
      <c r="K373" s="77"/>
      <c r="L373" s="77"/>
      <c r="M373" s="77"/>
      <c r="N373" s="24"/>
      <c r="O373" s="65"/>
      <c r="P373" s="37"/>
      <c r="Q373" s="53"/>
      <c r="R373" s="24"/>
    </row>
    <row r="374" spans="1:18" ht="21.75" x14ac:dyDescent="0.5">
      <c r="A374" s="29"/>
      <c r="B374" s="35"/>
      <c r="C374" s="1005" t="str">
        <f>IF(Calcoli!$K32="","","Unità immobiliare "&amp;Calcoli!$K32 )</f>
        <v/>
      </c>
      <c r="D374" s="996"/>
      <c r="E374" s="1006" t="s">
        <v>83</v>
      </c>
      <c r="F374" s="1007"/>
      <c r="G374" s="1008"/>
      <c r="H374" s="685"/>
      <c r="I374" s="71"/>
      <c r="J374" s="71"/>
      <c r="K374" s="71"/>
      <c r="L374" s="71"/>
      <c r="M374" s="71"/>
      <c r="N374" s="24"/>
      <c r="O374" s="65"/>
      <c r="P374" s="37"/>
      <c r="Q374" s="53"/>
      <c r="R374" s="24"/>
    </row>
    <row r="375" spans="1:18" ht="18" x14ac:dyDescent="0.4">
      <c r="A375" s="29"/>
      <c r="B375" s="35"/>
      <c r="C375" s="1009" t="s">
        <v>82</v>
      </c>
      <c r="D375" s="996"/>
      <c r="E375" s="72" t="s">
        <v>84</v>
      </c>
      <c r="F375" s="72"/>
      <c r="G375" s="72"/>
      <c r="H375" s="72" t="s">
        <v>79</v>
      </c>
      <c r="I375" s="71"/>
      <c r="J375" s="71"/>
      <c r="K375" s="71" t="s">
        <v>80</v>
      </c>
      <c r="L375" s="71"/>
      <c r="M375" s="71" t="s">
        <v>81</v>
      </c>
      <c r="N375" s="24"/>
      <c r="O375" s="65"/>
      <c r="P375" s="37"/>
      <c r="Q375" s="53"/>
      <c r="R375" s="24"/>
    </row>
    <row r="376" spans="1:18" ht="18" x14ac:dyDescent="0.4">
      <c r="A376" s="29"/>
      <c r="B376" s="35"/>
      <c r="C376" s="685"/>
      <c r="D376" s="686"/>
      <c r="E376" s="685"/>
      <c r="F376" s="687"/>
      <c r="G376" s="687"/>
      <c r="H376" s="685"/>
      <c r="I376" s="687"/>
      <c r="J376" s="687"/>
      <c r="K376" s="685"/>
      <c r="L376" s="688"/>
      <c r="M376" s="1001"/>
      <c r="N376" s="1002"/>
      <c r="O376" s="65"/>
      <c r="P376" s="37"/>
      <c r="Q376" s="53"/>
      <c r="R376" s="24"/>
    </row>
    <row r="377" spans="1:18" ht="18" x14ac:dyDescent="0.4">
      <c r="A377" s="29"/>
      <c r="B377" s="35"/>
      <c r="C377" s="685"/>
      <c r="D377" s="689"/>
      <c r="E377" s="690"/>
      <c r="F377" s="691"/>
      <c r="G377" s="691"/>
      <c r="H377" s="690"/>
      <c r="I377" s="691"/>
      <c r="J377" s="691"/>
      <c r="K377" s="690"/>
      <c r="L377" s="692"/>
      <c r="M377" s="997"/>
      <c r="N377" s="998"/>
      <c r="O377" s="65"/>
      <c r="P377" s="37"/>
      <c r="Q377" s="53"/>
      <c r="R377" s="24"/>
    </row>
    <row r="378" spans="1:18" ht="18" x14ac:dyDescent="0.4">
      <c r="A378" s="29"/>
      <c r="B378" s="35"/>
      <c r="C378" s="685"/>
      <c r="D378" s="689"/>
      <c r="E378" s="690"/>
      <c r="F378" s="691"/>
      <c r="G378" s="691"/>
      <c r="H378" s="690"/>
      <c r="I378" s="691"/>
      <c r="J378" s="691"/>
      <c r="K378" s="690"/>
      <c r="L378" s="692"/>
      <c r="M378" s="997"/>
      <c r="N378" s="998"/>
      <c r="O378" s="65"/>
      <c r="P378" s="37"/>
      <c r="Q378" s="53"/>
      <c r="R378" s="24"/>
    </row>
    <row r="379" spans="1:18" ht="18" x14ac:dyDescent="0.4">
      <c r="A379" s="29"/>
      <c r="B379" s="35"/>
      <c r="C379" s="685"/>
      <c r="D379" s="689"/>
      <c r="E379" s="690"/>
      <c r="F379" s="691"/>
      <c r="G379" s="691"/>
      <c r="H379" s="690"/>
      <c r="I379" s="691"/>
      <c r="J379" s="691"/>
      <c r="K379" s="690"/>
      <c r="L379" s="692"/>
      <c r="M379" s="997"/>
      <c r="N379" s="998"/>
      <c r="O379" s="65"/>
      <c r="P379" s="37"/>
      <c r="Q379" s="53"/>
      <c r="R379" s="24"/>
    </row>
    <row r="380" spans="1:18" ht="18" x14ac:dyDescent="0.4">
      <c r="A380" s="29"/>
      <c r="B380" s="35"/>
      <c r="C380" s="685"/>
      <c r="D380" s="689"/>
      <c r="E380" s="690"/>
      <c r="F380" s="691"/>
      <c r="G380" s="691"/>
      <c r="H380" s="690"/>
      <c r="I380" s="691"/>
      <c r="J380" s="691"/>
      <c r="K380" s="690"/>
      <c r="L380" s="692"/>
      <c r="M380" s="997"/>
      <c r="N380" s="998"/>
      <c r="O380" s="65"/>
      <c r="P380" s="37"/>
      <c r="Q380" s="53"/>
      <c r="R380" s="24"/>
    </row>
    <row r="381" spans="1:18" ht="18" x14ac:dyDescent="0.4">
      <c r="A381" s="29"/>
      <c r="B381" s="35"/>
      <c r="C381" s="685"/>
      <c r="D381" s="689"/>
      <c r="E381" s="690"/>
      <c r="F381" s="691"/>
      <c r="G381" s="691"/>
      <c r="H381" s="690"/>
      <c r="I381" s="691"/>
      <c r="J381" s="691"/>
      <c r="K381" s="690"/>
      <c r="L381" s="692"/>
      <c r="M381" s="997"/>
      <c r="N381" s="998"/>
      <c r="O381" s="65"/>
      <c r="P381" s="37"/>
      <c r="Q381" s="53"/>
      <c r="R381" s="24"/>
    </row>
    <row r="382" spans="1:18" ht="18" x14ac:dyDescent="0.4">
      <c r="A382" s="29"/>
      <c r="B382" s="35"/>
      <c r="C382" s="685"/>
      <c r="D382" s="689"/>
      <c r="E382" s="690"/>
      <c r="F382" s="691"/>
      <c r="G382" s="691"/>
      <c r="H382" s="690"/>
      <c r="I382" s="691"/>
      <c r="J382" s="691"/>
      <c r="K382" s="690"/>
      <c r="L382" s="692"/>
      <c r="M382" s="997"/>
      <c r="N382" s="998"/>
      <c r="O382" s="65"/>
      <c r="P382" s="37"/>
      <c r="Q382" s="53"/>
      <c r="R382" s="24"/>
    </row>
    <row r="383" spans="1:18" ht="18" x14ac:dyDescent="0.4">
      <c r="A383" s="29"/>
      <c r="B383" s="35"/>
      <c r="C383" s="685"/>
      <c r="D383" s="689"/>
      <c r="E383" s="690"/>
      <c r="F383" s="691"/>
      <c r="G383" s="691"/>
      <c r="H383" s="690"/>
      <c r="I383" s="691"/>
      <c r="J383" s="691"/>
      <c r="K383" s="690"/>
      <c r="L383" s="692"/>
      <c r="M383" s="997"/>
      <c r="N383" s="998"/>
      <c r="O383" s="65"/>
      <c r="P383" s="37"/>
      <c r="Q383" s="53"/>
      <c r="R383" s="24"/>
    </row>
    <row r="384" spans="1:18" ht="18" x14ac:dyDescent="0.4">
      <c r="A384" s="29"/>
      <c r="B384" s="35"/>
      <c r="C384" s="685"/>
      <c r="D384" s="689"/>
      <c r="E384" s="690"/>
      <c r="F384" s="691"/>
      <c r="G384" s="691"/>
      <c r="H384" s="690"/>
      <c r="I384" s="691"/>
      <c r="J384" s="691"/>
      <c r="K384" s="690"/>
      <c r="L384" s="692"/>
      <c r="M384" s="997"/>
      <c r="N384" s="998"/>
      <c r="O384" s="65"/>
      <c r="P384" s="37"/>
      <c r="Q384" s="53"/>
      <c r="R384" s="24"/>
    </row>
    <row r="385" spans="1:18" ht="18" x14ac:dyDescent="0.4">
      <c r="A385" s="29"/>
      <c r="B385" s="35"/>
      <c r="C385" s="685"/>
      <c r="D385" s="689"/>
      <c r="E385" s="690"/>
      <c r="F385" s="691"/>
      <c r="G385" s="691"/>
      <c r="H385" s="690"/>
      <c r="I385" s="691"/>
      <c r="J385" s="691"/>
      <c r="K385" s="690"/>
      <c r="L385" s="692"/>
      <c r="M385" s="997"/>
      <c r="N385" s="998"/>
      <c r="O385" s="65"/>
      <c r="P385" s="37"/>
      <c r="Q385" s="53"/>
      <c r="R385" s="24"/>
    </row>
    <row r="386" spans="1:18" ht="18" x14ac:dyDescent="0.4">
      <c r="A386" s="29"/>
      <c r="B386" s="35"/>
      <c r="C386" s="685"/>
      <c r="D386" s="689"/>
      <c r="E386" s="690"/>
      <c r="F386" s="691"/>
      <c r="G386" s="691"/>
      <c r="H386" s="690"/>
      <c r="I386" s="691"/>
      <c r="J386" s="691"/>
      <c r="K386" s="690"/>
      <c r="L386" s="692"/>
      <c r="M386" s="997"/>
      <c r="N386" s="998"/>
      <c r="O386" s="65"/>
      <c r="P386" s="37"/>
      <c r="Q386" s="53"/>
      <c r="R386" s="24"/>
    </row>
    <row r="387" spans="1:18" ht="18" x14ac:dyDescent="0.4">
      <c r="A387" s="29"/>
      <c r="B387" s="35"/>
      <c r="C387" s="62"/>
      <c r="D387" s="62"/>
      <c r="E387" s="63">
        <f>SUM(E376:E386)</f>
        <v>0</v>
      </c>
      <c r="F387" s="64" t="s">
        <v>72</v>
      </c>
      <c r="G387" s="62"/>
      <c r="H387" s="63">
        <f>SUM(H376:H386)</f>
        <v>0</v>
      </c>
      <c r="I387" s="64" t="s">
        <v>72</v>
      </c>
      <c r="J387" s="62"/>
      <c r="K387" s="63">
        <f>SUM(K376:K386)</f>
        <v>0</v>
      </c>
      <c r="L387" s="64" t="s">
        <v>72</v>
      </c>
      <c r="M387" s="999">
        <f>SUM(M376:M386)</f>
        <v>0</v>
      </c>
      <c r="N387" s="1000"/>
      <c r="O387" s="65" t="s">
        <v>72</v>
      </c>
      <c r="P387" s="37"/>
      <c r="Q387" s="53"/>
      <c r="R387" s="24"/>
    </row>
    <row r="388" spans="1:18" ht="18" x14ac:dyDescent="0.4">
      <c r="A388" s="29"/>
      <c r="B388" s="35"/>
      <c r="C388" s="1003"/>
      <c r="D388" s="1004"/>
      <c r="E388" s="1004"/>
      <c r="F388" s="1004"/>
      <c r="G388" s="1004"/>
      <c r="H388" s="996"/>
      <c r="I388" s="77"/>
      <c r="J388" s="77"/>
      <c r="K388" s="77"/>
      <c r="L388" s="77"/>
      <c r="M388" s="77"/>
      <c r="N388" s="24"/>
      <c r="O388" s="65"/>
      <c r="P388" s="37"/>
      <c r="Q388" s="53"/>
      <c r="R388" s="24"/>
    </row>
    <row r="389" spans="1:18" ht="18" x14ac:dyDescent="0.4">
      <c r="A389" s="29"/>
      <c r="B389" s="35"/>
      <c r="C389" s="1003"/>
      <c r="D389" s="1004"/>
      <c r="E389" s="1004"/>
      <c r="F389" s="1004"/>
      <c r="G389" s="1004"/>
      <c r="H389" s="996"/>
      <c r="I389" s="77"/>
      <c r="J389" s="77"/>
      <c r="K389" s="77"/>
      <c r="L389" s="77"/>
      <c r="M389" s="77"/>
      <c r="N389" s="24"/>
      <c r="O389" s="65"/>
      <c r="P389" s="37"/>
      <c r="Q389" s="53"/>
      <c r="R389" s="24"/>
    </row>
    <row r="390" spans="1:18" ht="21.75" x14ac:dyDescent="0.5">
      <c r="A390" s="29"/>
      <c r="B390" s="35"/>
      <c r="C390" s="1005" t="str">
        <f>IF(Calcoli!$K33="","","Unità immobiliare "&amp;Calcoli!$K33 )</f>
        <v/>
      </c>
      <c r="D390" s="996"/>
      <c r="E390" s="1006" t="s">
        <v>83</v>
      </c>
      <c r="F390" s="1007"/>
      <c r="G390" s="1008"/>
      <c r="H390" s="685"/>
      <c r="I390" s="71"/>
      <c r="J390" s="71"/>
      <c r="K390" s="71"/>
      <c r="L390" s="71"/>
      <c r="M390" s="71"/>
      <c r="N390" s="24"/>
      <c r="O390" s="65"/>
      <c r="P390" s="37"/>
      <c r="Q390" s="53"/>
      <c r="R390" s="24"/>
    </row>
    <row r="391" spans="1:18" ht="18" x14ac:dyDescent="0.4">
      <c r="A391" s="29"/>
      <c r="B391" s="35"/>
      <c r="C391" s="1009" t="s">
        <v>82</v>
      </c>
      <c r="D391" s="996"/>
      <c r="E391" s="72" t="s">
        <v>84</v>
      </c>
      <c r="F391" s="72"/>
      <c r="G391" s="72"/>
      <c r="H391" s="72" t="s">
        <v>79</v>
      </c>
      <c r="I391" s="71"/>
      <c r="J391" s="71"/>
      <c r="K391" s="71" t="s">
        <v>80</v>
      </c>
      <c r="L391" s="71"/>
      <c r="M391" s="71" t="s">
        <v>81</v>
      </c>
      <c r="N391" s="24"/>
      <c r="O391" s="65"/>
      <c r="P391" s="37"/>
      <c r="Q391" s="53"/>
      <c r="R391" s="24"/>
    </row>
    <row r="392" spans="1:18" ht="18" x14ac:dyDescent="0.4">
      <c r="A392" s="29"/>
      <c r="B392" s="35"/>
      <c r="C392" s="685"/>
      <c r="D392" s="686"/>
      <c r="E392" s="685"/>
      <c r="F392" s="687"/>
      <c r="G392" s="687"/>
      <c r="H392" s="685"/>
      <c r="I392" s="687"/>
      <c r="J392" s="687"/>
      <c r="K392" s="685"/>
      <c r="L392" s="688"/>
      <c r="M392" s="1001"/>
      <c r="N392" s="1002"/>
      <c r="O392" s="65"/>
      <c r="P392" s="37"/>
      <c r="Q392" s="53"/>
      <c r="R392" s="24"/>
    </row>
    <row r="393" spans="1:18" ht="18" x14ac:dyDescent="0.4">
      <c r="A393" s="29"/>
      <c r="B393" s="35"/>
      <c r="C393" s="685"/>
      <c r="D393" s="689"/>
      <c r="E393" s="690"/>
      <c r="F393" s="691"/>
      <c r="G393" s="691"/>
      <c r="H393" s="690"/>
      <c r="I393" s="691"/>
      <c r="J393" s="691"/>
      <c r="K393" s="690"/>
      <c r="L393" s="692"/>
      <c r="M393" s="997"/>
      <c r="N393" s="998"/>
      <c r="O393" s="65"/>
      <c r="P393" s="37"/>
      <c r="Q393" s="53"/>
      <c r="R393" s="24"/>
    </row>
    <row r="394" spans="1:18" ht="18" x14ac:dyDescent="0.4">
      <c r="A394" s="29"/>
      <c r="B394" s="35"/>
      <c r="C394" s="685"/>
      <c r="D394" s="689"/>
      <c r="E394" s="690"/>
      <c r="F394" s="691"/>
      <c r="G394" s="691"/>
      <c r="H394" s="690"/>
      <c r="I394" s="691"/>
      <c r="J394" s="691"/>
      <c r="K394" s="690"/>
      <c r="L394" s="692"/>
      <c r="M394" s="997"/>
      <c r="N394" s="998"/>
      <c r="O394" s="65"/>
      <c r="P394" s="37"/>
      <c r="Q394" s="53"/>
      <c r="R394" s="24"/>
    </row>
    <row r="395" spans="1:18" ht="18" x14ac:dyDescent="0.4">
      <c r="A395" s="29"/>
      <c r="B395" s="35"/>
      <c r="C395" s="685"/>
      <c r="D395" s="689"/>
      <c r="E395" s="690"/>
      <c r="F395" s="691"/>
      <c r="G395" s="691"/>
      <c r="H395" s="690"/>
      <c r="I395" s="691"/>
      <c r="J395" s="691"/>
      <c r="K395" s="690"/>
      <c r="L395" s="692"/>
      <c r="M395" s="997"/>
      <c r="N395" s="998"/>
      <c r="O395" s="65"/>
      <c r="P395" s="37"/>
      <c r="Q395" s="53"/>
      <c r="R395" s="24"/>
    </row>
    <row r="396" spans="1:18" ht="18" x14ac:dyDescent="0.4">
      <c r="A396" s="29"/>
      <c r="B396" s="35"/>
      <c r="C396" s="685"/>
      <c r="D396" s="689"/>
      <c r="E396" s="690"/>
      <c r="F396" s="691"/>
      <c r="G396" s="691"/>
      <c r="H396" s="690"/>
      <c r="I396" s="691"/>
      <c r="J396" s="691"/>
      <c r="K396" s="690"/>
      <c r="L396" s="692"/>
      <c r="M396" s="997"/>
      <c r="N396" s="998"/>
      <c r="O396" s="65"/>
      <c r="P396" s="37"/>
      <c r="Q396" s="53"/>
      <c r="R396" s="24"/>
    </row>
    <row r="397" spans="1:18" ht="18" x14ac:dyDescent="0.4">
      <c r="A397" s="29"/>
      <c r="B397" s="35"/>
      <c r="C397" s="685"/>
      <c r="D397" s="689"/>
      <c r="E397" s="690"/>
      <c r="F397" s="691"/>
      <c r="G397" s="691"/>
      <c r="H397" s="690"/>
      <c r="I397" s="691"/>
      <c r="J397" s="691"/>
      <c r="K397" s="690"/>
      <c r="L397" s="692"/>
      <c r="M397" s="997"/>
      <c r="N397" s="998"/>
      <c r="O397" s="65"/>
      <c r="P397" s="37"/>
      <c r="Q397" s="53"/>
      <c r="R397" s="24"/>
    </row>
    <row r="398" spans="1:18" ht="18" x14ac:dyDescent="0.4">
      <c r="A398" s="29"/>
      <c r="B398" s="35"/>
      <c r="C398" s="685"/>
      <c r="D398" s="689"/>
      <c r="E398" s="690"/>
      <c r="F398" s="691"/>
      <c r="G398" s="691"/>
      <c r="H398" s="690"/>
      <c r="I398" s="691"/>
      <c r="J398" s="691"/>
      <c r="K398" s="690"/>
      <c r="L398" s="692"/>
      <c r="M398" s="997"/>
      <c r="N398" s="998"/>
      <c r="O398" s="65"/>
      <c r="P398" s="37"/>
      <c r="Q398" s="53"/>
      <c r="R398" s="24"/>
    </row>
    <row r="399" spans="1:18" ht="18" x14ac:dyDescent="0.4">
      <c r="A399" s="29"/>
      <c r="B399" s="35"/>
      <c r="C399" s="685"/>
      <c r="D399" s="689"/>
      <c r="E399" s="690"/>
      <c r="F399" s="691"/>
      <c r="G399" s="691"/>
      <c r="H399" s="690"/>
      <c r="I399" s="691"/>
      <c r="J399" s="691"/>
      <c r="K399" s="690"/>
      <c r="L399" s="692"/>
      <c r="M399" s="997"/>
      <c r="N399" s="998"/>
      <c r="O399" s="65"/>
      <c r="P399" s="37"/>
      <c r="Q399" s="53"/>
      <c r="R399" s="24"/>
    </row>
    <row r="400" spans="1:18" ht="18" x14ac:dyDescent="0.4">
      <c r="A400" s="29"/>
      <c r="B400" s="35"/>
      <c r="C400" s="685"/>
      <c r="D400" s="689"/>
      <c r="E400" s="690"/>
      <c r="F400" s="691"/>
      <c r="G400" s="691"/>
      <c r="H400" s="690"/>
      <c r="I400" s="691"/>
      <c r="J400" s="691"/>
      <c r="K400" s="690"/>
      <c r="L400" s="692"/>
      <c r="M400" s="997"/>
      <c r="N400" s="998"/>
      <c r="O400" s="65"/>
      <c r="P400" s="37"/>
      <c r="Q400" s="53"/>
      <c r="R400" s="24"/>
    </row>
    <row r="401" spans="1:18" ht="18" x14ac:dyDescent="0.4">
      <c r="A401" s="29"/>
      <c r="B401" s="35"/>
      <c r="C401" s="685"/>
      <c r="D401" s="689"/>
      <c r="E401" s="690"/>
      <c r="F401" s="691"/>
      <c r="G401" s="691"/>
      <c r="H401" s="690"/>
      <c r="I401" s="691"/>
      <c r="J401" s="691"/>
      <c r="K401" s="690"/>
      <c r="L401" s="692"/>
      <c r="M401" s="997"/>
      <c r="N401" s="998"/>
      <c r="O401" s="65"/>
      <c r="P401" s="37"/>
      <c r="Q401" s="53"/>
      <c r="R401" s="24"/>
    </row>
    <row r="402" spans="1:18" ht="18" x14ac:dyDescent="0.4">
      <c r="A402" s="29"/>
      <c r="B402" s="35"/>
      <c r="C402" s="685"/>
      <c r="D402" s="689"/>
      <c r="E402" s="690"/>
      <c r="F402" s="691"/>
      <c r="G402" s="691"/>
      <c r="H402" s="690"/>
      <c r="I402" s="691"/>
      <c r="J402" s="691"/>
      <c r="K402" s="690"/>
      <c r="L402" s="692"/>
      <c r="M402" s="997"/>
      <c r="N402" s="998"/>
      <c r="O402" s="65"/>
      <c r="P402" s="37"/>
      <c r="Q402" s="53"/>
      <c r="R402" s="24"/>
    </row>
    <row r="403" spans="1:18" ht="18" x14ac:dyDescent="0.4">
      <c r="A403" s="29"/>
      <c r="B403" s="35"/>
      <c r="C403" s="62"/>
      <c r="D403" s="62"/>
      <c r="E403" s="63">
        <f>SUM(E392:E402)</f>
        <v>0</v>
      </c>
      <c r="F403" s="64" t="s">
        <v>72</v>
      </c>
      <c r="G403" s="62"/>
      <c r="H403" s="63">
        <f>SUM(H392:H402)</f>
        <v>0</v>
      </c>
      <c r="I403" s="64" t="s">
        <v>72</v>
      </c>
      <c r="J403" s="62"/>
      <c r="K403" s="63">
        <f>SUM(K392:K402)</f>
        <v>0</v>
      </c>
      <c r="L403" s="64" t="s">
        <v>72</v>
      </c>
      <c r="M403" s="999">
        <f>SUM(M392:M402)</f>
        <v>0</v>
      </c>
      <c r="N403" s="1000"/>
      <c r="O403" s="65" t="s">
        <v>72</v>
      </c>
      <c r="P403" s="37"/>
      <c r="Q403" s="53"/>
      <c r="R403" s="24"/>
    </row>
    <row r="404" spans="1:18" ht="18" x14ac:dyDescent="0.4">
      <c r="A404" s="29"/>
      <c r="B404" s="35"/>
      <c r="C404" s="1003"/>
      <c r="D404" s="1004"/>
      <c r="E404" s="1004"/>
      <c r="F404" s="1004"/>
      <c r="G404" s="1004"/>
      <c r="H404" s="996"/>
      <c r="I404" s="77"/>
      <c r="J404" s="77"/>
      <c r="K404" s="77"/>
      <c r="L404" s="77"/>
      <c r="M404" s="77"/>
      <c r="N404" s="24"/>
      <c r="O404" s="65"/>
      <c r="P404" s="37"/>
      <c r="Q404" s="53"/>
      <c r="R404" s="24"/>
    </row>
    <row r="405" spans="1:18" ht="18" x14ac:dyDescent="0.4">
      <c r="A405" s="29"/>
      <c r="B405" s="35"/>
      <c r="C405" s="1003"/>
      <c r="D405" s="1004"/>
      <c r="E405" s="1004"/>
      <c r="F405" s="1004"/>
      <c r="G405" s="1004"/>
      <c r="H405" s="996"/>
      <c r="I405" s="77"/>
      <c r="J405" s="77"/>
      <c r="K405" s="77"/>
      <c r="L405" s="77"/>
      <c r="M405" s="77"/>
      <c r="N405" s="24"/>
      <c r="O405" s="65"/>
      <c r="P405" s="37"/>
      <c r="Q405" s="53"/>
      <c r="R405" s="24"/>
    </row>
    <row r="406" spans="1:18" ht="21.75" x14ac:dyDescent="0.5">
      <c r="A406" s="29"/>
      <c r="B406" s="35"/>
      <c r="C406" s="1005" t="str">
        <f>IF(Calcoli!$K34="","","Unità immobiliare "&amp;Calcoli!$K34 )</f>
        <v/>
      </c>
      <c r="D406" s="996"/>
      <c r="E406" s="1006" t="s">
        <v>83</v>
      </c>
      <c r="F406" s="1007"/>
      <c r="G406" s="1008"/>
      <c r="H406" s="685"/>
      <c r="I406" s="71"/>
      <c r="J406" s="71"/>
      <c r="K406" s="71"/>
      <c r="L406" s="71"/>
      <c r="M406" s="71"/>
      <c r="N406" s="24"/>
      <c r="O406" s="65"/>
      <c r="P406" s="37"/>
      <c r="Q406" s="53"/>
      <c r="R406" s="24"/>
    </row>
    <row r="407" spans="1:18" ht="18" x14ac:dyDescent="0.4">
      <c r="A407" s="29"/>
      <c r="B407" s="35"/>
      <c r="C407" s="1009" t="s">
        <v>82</v>
      </c>
      <c r="D407" s="996"/>
      <c r="E407" s="72" t="s">
        <v>84</v>
      </c>
      <c r="F407" s="72"/>
      <c r="G407" s="72"/>
      <c r="H407" s="72" t="s">
        <v>79</v>
      </c>
      <c r="I407" s="71"/>
      <c r="J407" s="71"/>
      <c r="K407" s="71" t="s">
        <v>80</v>
      </c>
      <c r="L407" s="71"/>
      <c r="M407" s="71" t="s">
        <v>81</v>
      </c>
      <c r="N407" s="24"/>
      <c r="O407" s="65"/>
      <c r="P407" s="37"/>
      <c r="Q407" s="53"/>
      <c r="R407" s="24"/>
    </row>
    <row r="408" spans="1:18" ht="18" x14ac:dyDescent="0.4">
      <c r="A408" s="29"/>
      <c r="B408" s="35"/>
      <c r="C408" s="685"/>
      <c r="D408" s="686"/>
      <c r="E408" s="685"/>
      <c r="F408" s="687"/>
      <c r="G408" s="687"/>
      <c r="H408" s="685"/>
      <c r="I408" s="687"/>
      <c r="J408" s="687"/>
      <c r="K408" s="685"/>
      <c r="L408" s="688"/>
      <c r="M408" s="1001"/>
      <c r="N408" s="1002"/>
      <c r="O408" s="65"/>
      <c r="P408" s="37"/>
      <c r="Q408" s="53"/>
      <c r="R408" s="24"/>
    </row>
    <row r="409" spans="1:18" ht="18" x14ac:dyDescent="0.4">
      <c r="A409" s="29"/>
      <c r="B409" s="35"/>
      <c r="C409" s="685"/>
      <c r="D409" s="689"/>
      <c r="E409" s="690"/>
      <c r="F409" s="691"/>
      <c r="G409" s="691"/>
      <c r="H409" s="690"/>
      <c r="I409" s="691"/>
      <c r="J409" s="691"/>
      <c r="K409" s="690"/>
      <c r="L409" s="692"/>
      <c r="M409" s="997"/>
      <c r="N409" s="998"/>
      <c r="O409" s="65"/>
      <c r="P409" s="37"/>
      <c r="Q409" s="53"/>
      <c r="R409" s="24"/>
    </row>
    <row r="410" spans="1:18" ht="18" x14ac:dyDescent="0.4">
      <c r="A410" s="29"/>
      <c r="B410" s="35"/>
      <c r="C410" s="685"/>
      <c r="D410" s="689"/>
      <c r="E410" s="690"/>
      <c r="F410" s="691"/>
      <c r="G410" s="691"/>
      <c r="H410" s="690"/>
      <c r="I410" s="691"/>
      <c r="J410" s="691"/>
      <c r="K410" s="690"/>
      <c r="L410" s="692"/>
      <c r="M410" s="997"/>
      <c r="N410" s="998"/>
      <c r="O410" s="65"/>
      <c r="P410" s="37"/>
      <c r="Q410" s="53"/>
      <c r="R410" s="24"/>
    </row>
    <row r="411" spans="1:18" ht="18" x14ac:dyDescent="0.4">
      <c r="A411" s="29"/>
      <c r="B411" s="35"/>
      <c r="C411" s="685"/>
      <c r="D411" s="689"/>
      <c r="E411" s="690"/>
      <c r="F411" s="691"/>
      <c r="G411" s="691"/>
      <c r="H411" s="690"/>
      <c r="I411" s="691"/>
      <c r="J411" s="691"/>
      <c r="K411" s="690"/>
      <c r="L411" s="692"/>
      <c r="M411" s="997"/>
      <c r="N411" s="998"/>
      <c r="O411" s="65"/>
      <c r="P411" s="37"/>
      <c r="Q411" s="53"/>
      <c r="R411" s="24"/>
    </row>
    <row r="412" spans="1:18" ht="18" x14ac:dyDescent="0.4">
      <c r="A412" s="29"/>
      <c r="B412" s="35"/>
      <c r="C412" s="685"/>
      <c r="D412" s="689"/>
      <c r="E412" s="690"/>
      <c r="F412" s="691"/>
      <c r="G412" s="691"/>
      <c r="H412" s="690"/>
      <c r="I412" s="691"/>
      <c r="J412" s="691"/>
      <c r="K412" s="690"/>
      <c r="L412" s="692"/>
      <c r="M412" s="997"/>
      <c r="N412" s="998"/>
      <c r="O412" s="65"/>
      <c r="P412" s="37"/>
      <c r="Q412" s="53"/>
      <c r="R412" s="24"/>
    </row>
    <row r="413" spans="1:18" ht="18" x14ac:dyDescent="0.4">
      <c r="A413" s="29"/>
      <c r="B413" s="35"/>
      <c r="C413" s="685"/>
      <c r="D413" s="689"/>
      <c r="E413" s="690"/>
      <c r="F413" s="691"/>
      <c r="G413" s="691"/>
      <c r="H413" s="690"/>
      <c r="I413" s="691"/>
      <c r="J413" s="691"/>
      <c r="K413" s="690"/>
      <c r="L413" s="692"/>
      <c r="M413" s="997"/>
      <c r="N413" s="998"/>
      <c r="O413" s="65"/>
      <c r="P413" s="37"/>
      <c r="Q413" s="53"/>
      <c r="R413" s="24"/>
    </row>
    <row r="414" spans="1:18" ht="18" x14ac:dyDescent="0.4">
      <c r="A414" s="29"/>
      <c r="B414" s="35"/>
      <c r="C414" s="685"/>
      <c r="D414" s="689"/>
      <c r="E414" s="690"/>
      <c r="F414" s="691"/>
      <c r="G414" s="691"/>
      <c r="H414" s="690"/>
      <c r="I414" s="691"/>
      <c r="J414" s="691"/>
      <c r="K414" s="690"/>
      <c r="L414" s="692"/>
      <c r="M414" s="997"/>
      <c r="N414" s="998"/>
      <c r="O414" s="65"/>
      <c r="P414" s="37"/>
      <c r="Q414" s="53"/>
      <c r="R414" s="24"/>
    </row>
    <row r="415" spans="1:18" ht="18" x14ac:dyDescent="0.4">
      <c r="A415" s="29"/>
      <c r="B415" s="35"/>
      <c r="C415" s="685"/>
      <c r="D415" s="689"/>
      <c r="E415" s="690"/>
      <c r="F415" s="691"/>
      <c r="G415" s="691"/>
      <c r="H415" s="690"/>
      <c r="I415" s="691"/>
      <c r="J415" s="691"/>
      <c r="K415" s="690"/>
      <c r="L415" s="692"/>
      <c r="M415" s="997"/>
      <c r="N415" s="998"/>
      <c r="O415" s="65"/>
      <c r="P415" s="37"/>
      <c r="Q415" s="53"/>
      <c r="R415" s="24"/>
    </row>
    <row r="416" spans="1:18" ht="18" x14ac:dyDescent="0.4">
      <c r="A416" s="29"/>
      <c r="B416" s="35"/>
      <c r="C416" s="685"/>
      <c r="D416" s="689"/>
      <c r="E416" s="690"/>
      <c r="F416" s="691"/>
      <c r="G416" s="691"/>
      <c r="H416" s="690"/>
      <c r="I416" s="691"/>
      <c r="J416" s="691"/>
      <c r="K416" s="690"/>
      <c r="L416" s="692"/>
      <c r="M416" s="997"/>
      <c r="N416" s="998"/>
      <c r="O416" s="65"/>
      <c r="P416" s="37"/>
      <c r="Q416" s="53"/>
      <c r="R416" s="24"/>
    </row>
    <row r="417" spans="1:18" ht="18" x14ac:dyDescent="0.4">
      <c r="A417" s="29"/>
      <c r="B417" s="35"/>
      <c r="C417" s="685"/>
      <c r="D417" s="689"/>
      <c r="E417" s="690"/>
      <c r="F417" s="691"/>
      <c r="G417" s="691"/>
      <c r="H417" s="690"/>
      <c r="I417" s="691"/>
      <c r="J417" s="691"/>
      <c r="K417" s="690"/>
      <c r="L417" s="692"/>
      <c r="M417" s="997"/>
      <c r="N417" s="998"/>
      <c r="O417" s="65"/>
      <c r="P417" s="37"/>
      <c r="Q417" s="53"/>
      <c r="R417" s="24"/>
    </row>
    <row r="418" spans="1:18" ht="18" x14ac:dyDescent="0.4">
      <c r="A418" s="29"/>
      <c r="B418" s="35"/>
      <c r="C418" s="685"/>
      <c r="D418" s="689"/>
      <c r="E418" s="690"/>
      <c r="F418" s="691"/>
      <c r="G418" s="691"/>
      <c r="H418" s="690"/>
      <c r="I418" s="691"/>
      <c r="J418" s="691"/>
      <c r="K418" s="690"/>
      <c r="L418" s="692"/>
      <c r="M418" s="997"/>
      <c r="N418" s="998"/>
      <c r="O418" s="65"/>
      <c r="P418" s="37"/>
      <c r="Q418" s="53"/>
      <c r="R418" s="24"/>
    </row>
    <row r="419" spans="1:18" ht="18" x14ac:dyDescent="0.4">
      <c r="A419" s="29"/>
      <c r="B419" s="35"/>
      <c r="C419" s="62"/>
      <c r="D419" s="62"/>
      <c r="E419" s="63">
        <f>SUM(E408:E418)</f>
        <v>0</v>
      </c>
      <c r="F419" s="64" t="s">
        <v>72</v>
      </c>
      <c r="G419" s="62"/>
      <c r="H419" s="63">
        <f>SUM(H408:H418)</f>
        <v>0</v>
      </c>
      <c r="I419" s="64" t="s">
        <v>72</v>
      </c>
      <c r="J419" s="62"/>
      <c r="K419" s="63">
        <f>SUM(K408:K418)</f>
        <v>0</v>
      </c>
      <c r="L419" s="64" t="s">
        <v>72</v>
      </c>
      <c r="M419" s="999">
        <f>SUM(M408:M418)</f>
        <v>0</v>
      </c>
      <c r="N419" s="1000"/>
      <c r="O419" s="65" t="s">
        <v>72</v>
      </c>
      <c r="P419" s="37"/>
      <c r="Q419" s="53"/>
      <c r="R419" s="24"/>
    </row>
    <row r="420" spans="1:18" ht="18" x14ac:dyDescent="0.4">
      <c r="A420" s="29"/>
      <c r="B420" s="35"/>
      <c r="C420" s="1003"/>
      <c r="D420" s="1004"/>
      <c r="E420" s="1004"/>
      <c r="F420" s="1004"/>
      <c r="G420" s="1004"/>
      <c r="H420" s="996"/>
      <c r="I420" s="77"/>
      <c r="J420" s="77"/>
      <c r="K420" s="77"/>
      <c r="L420" s="77"/>
      <c r="M420" s="77"/>
      <c r="N420" s="24"/>
      <c r="O420" s="65"/>
      <c r="P420" s="37"/>
      <c r="Q420" s="53"/>
      <c r="R420" s="24"/>
    </row>
    <row r="421" spans="1:18" ht="18" x14ac:dyDescent="0.4">
      <c r="A421" s="29"/>
      <c r="B421" s="35"/>
      <c r="C421" s="1003"/>
      <c r="D421" s="1004"/>
      <c r="E421" s="1004"/>
      <c r="F421" s="1004"/>
      <c r="G421" s="1004"/>
      <c r="H421" s="996"/>
      <c r="I421" s="77"/>
      <c r="J421" s="77"/>
      <c r="K421" s="77"/>
      <c r="L421" s="77"/>
      <c r="M421" s="77"/>
      <c r="N421" s="24"/>
      <c r="O421" s="65"/>
      <c r="P421" s="37"/>
      <c r="Q421" s="53"/>
      <c r="R421" s="24"/>
    </row>
    <row r="422" spans="1:18" ht="21.75" x14ac:dyDescent="0.5">
      <c r="A422" s="29"/>
      <c r="B422" s="35"/>
      <c r="C422" s="1005" t="str">
        <f>IF(Calcoli!$K35="","","Unità immobiliare "&amp;Calcoli!$K35 )</f>
        <v/>
      </c>
      <c r="D422" s="996"/>
      <c r="E422" s="1006" t="s">
        <v>83</v>
      </c>
      <c r="F422" s="1007"/>
      <c r="G422" s="1008"/>
      <c r="H422" s="685"/>
      <c r="I422" s="71"/>
      <c r="J422" s="71"/>
      <c r="K422" s="71"/>
      <c r="L422" s="71"/>
      <c r="M422" s="71"/>
      <c r="N422" s="24"/>
      <c r="O422" s="65"/>
      <c r="P422" s="37"/>
      <c r="Q422" s="53"/>
      <c r="R422" s="24"/>
    </row>
    <row r="423" spans="1:18" ht="18" x14ac:dyDescent="0.4">
      <c r="A423" s="29"/>
      <c r="B423" s="35"/>
      <c r="C423" s="1009" t="s">
        <v>82</v>
      </c>
      <c r="D423" s="996"/>
      <c r="E423" s="72" t="s">
        <v>84</v>
      </c>
      <c r="F423" s="72"/>
      <c r="G423" s="72"/>
      <c r="H423" s="72" t="s">
        <v>79</v>
      </c>
      <c r="I423" s="71"/>
      <c r="J423" s="71"/>
      <c r="K423" s="71" t="s">
        <v>80</v>
      </c>
      <c r="L423" s="71"/>
      <c r="M423" s="71" t="s">
        <v>81</v>
      </c>
      <c r="N423" s="24"/>
      <c r="O423" s="65"/>
      <c r="P423" s="37"/>
      <c r="Q423" s="53"/>
      <c r="R423" s="24"/>
    </row>
    <row r="424" spans="1:18" ht="18" x14ac:dyDescent="0.4">
      <c r="A424" s="29"/>
      <c r="B424" s="35"/>
      <c r="C424" s="685"/>
      <c r="D424" s="686"/>
      <c r="E424" s="685"/>
      <c r="F424" s="687"/>
      <c r="G424" s="687"/>
      <c r="H424" s="685"/>
      <c r="I424" s="687"/>
      <c r="J424" s="687"/>
      <c r="K424" s="685"/>
      <c r="L424" s="688"/>
      <c r="M424" s="1001"/>
      <c r="N424" s="1002"/>
      <c r="O424" s="65"/>
      <c r="P424" s="37"/>
      <c r="Q424" s="53"/>
      <c r="R424" s="24"/>
    </row>
    <row r="425" spans="1:18" ht="18" x14ac:dyDescent="0.4">
      <c r="A425" s="29"/>
      <c r="B425" s="35"/>
      <c r="C425" s="685"/>
      <c r="D425" s="689"/>
      <c r="E425" s="690"/>
      <c r="F425" s="691"/>
      <c r="G425" s="691"/>
      <c r="H425" s="690"/>
      <c r="I425" s="691"/>
      <c r="J425" s="691"/>
      <c r="K425" s="690"/>
      <c r="L425" s="692"/>
      <c r="M425" s="997"/>
      <c r="N425" s="998"/>
      <c r="O425" s="65"/>
      <c r="P425" s="37"/>
      <c r="Q425" s="53"/>
      <c r="R425" s="24"/>
    </row>
    <row r="426" spans="1:18" ht="18" x14ac:dyDescent="0.4">
      <c r="A426" s="29"/>
      <c r="B426" s="35"/>
      <c r="C426" s="685"/>
      <c r="D426" s="689"/>
      <c r="E426" s="690"/>
      <c r="F426" s="691"/>
      <c r="G426" s="691"/>
      <c r="H426" s="690"/>
      <c r="I426" s="691"/>
      <c r="J426" s="691"/>
      <c r="K426" s="690"/>
      <c r="L426" s="692"/>
      <c r="M426" s="997"/>
      <c r="N426" s="998"/>
      <c r="O426" s="65"/>
      <c r="P426" s="37"/>
      <c r="Q426" s="53"/>
      <c r="R426" s="24"/>
    </row>
    <row r="427" spans="1:18" ht="18" x14ac:dyDescent="0.4">
      <c r="A427" s="29"/>
      <c r="B427" s="35"/>
      <c r="C427" s="685"/>
      <c r="D427" s="689"/>
      <c r="E427" s="690"/>
      <c r="F427" s="691"/>
      <c r="G427" s="691"/>
      <c r="H427" s="690"/>
      <c r="I427" s="691"/>
      <c r="J427" s="691"/>
      <c r="K427" s="690"/>
      <c r="L427" s="692"/>
      <c r="M427" s="997"/>
      <c r="N427" s="998"/>
      <c r="O427" s="65"/>
      <c r="P427" s="37"/>
      <c r="Q427" s="53"/>
      <c r="R427" s="24"/>
    </row>
    <row r="428" spans="1:18" ht="18" x14ac:dyDescent="0.4">
      <c r="A428" s="29"/>
      <c r="B428" s="35"/>
      <c r="C428" s="685"/>
      <c r="D428" s="689"/>
      <c r="E428" s="690"/>
      <c r="F428" s="691"/>
      <c r="G428" s="691"/>
      <c r="H428" s="690"/>
      <c r="I428" s="691"/>
      <c r="J428" s="691"/>
      <c r="K428" s="690"/>
      <c r="L428" s="692"/>
      <c r="M428" s="997"/>
      <c r="N428" s="998"/>
      <c r="O428" s="65"/>
      <c r="P428" s="37"/>
      <c r="Q428" s="53"/>
      <c r="R428" s="24"/>
    </row>
    <row r="429" spans="1:18" ht="18" x14ac:dyDescent="0.4">
      <c r="A429" s="29"/>
      <c r="B429" s="35"/>
      <c r="C429" s="685"/>
      <c r="D429" s="689"/>
      <c r="E429" s="690"/>
      <c r="F429" s="691"/>
      <c r="G429" s="691"/>
      <c r="H429" s="690"/>
      <c r="I429" s="691"/>
      <c r="J429" s="691"/>
      <c r="K429" s="690"/>
      <c r="L429" s="692"/>
      <c r="M429" s="997"/>
      <c r="N429" s="998"/>
      <c r="O429" s="65"/>
      <c r="P429" s="37"/>
      <c r="Q429" s="53"/>
      <c r="R429" s="24"/>
    </row>
    <row r="430" spans="1:18" ht="18" x14ac:dyDescent="0.4">
      <c r="A430" s="29"/>
      <c r="B430" s="35"/>
      <c r="C430" s="685"/>
      <c r="D430" s="689"/>
      <c r="E430" s="690"/>
      <c r="F430" s="691"/>
      <c r="G430" s="691"/>
      <c r="H430" s="690"/>
      <c r="I430" s="691"/>
      <c r="J430" s="691"/>
      <c r="K430" s="690"/>
      <c r="L430" s="692"/>
      <c r="M430" s="997"/>
      <c r="N430" s="998"/>
      <c r="O430" s="65"/>
      <c r="P430" s="37"/>
      <c r="Q430" s="53"/>
      <c r="R430" s="24"/>
    </row>
    <row r="431" spans="1:18" ht="18" x14ac:dyDescent="0.4">
      <c r="A431" s="29"/>
      <c r="B431" s="35"/>
      <c r="C431" s="685"/>
      <c r="D431" s="689"/>
      <c r="E431" s="690"/>
      <c r="F431" s="691"/>
      <c r="G431" s="691"/>
      <c r="H431" s="690"/>
      <c r="I431" s="691"/>
      <c r="J431" s="691"/>
      <c r="K431" s="690"/>
      <c r="L431" s="692"/>
      <c r="M431" s="997"/>
      <c r="N431" s="998"/>
      <c r="O431" s="65"/>
      <c r="P431" s="37"/>
      <c r="Q431" s="53"/>
      <c r="R431" s="24"/>
    </row>
    <row r="432" spans="1:18" ht="18" x14ac:dyDescent="0.4">
      <c r="A432" s="29"/>
      <c r="B432" s="35"/>
      <c r="C432" s="685"/>
      <c r="D432" s="689"/>
      <c r="E432" s="690"/>
      <c r="F432" s="691"/>
      <c r="G432" s="691"/>
      <c r="H432" s="690"/>
      <c r="I432" s="691"/>
      <c r="J432" s="691"/>
      <c r="K432" s="690"/>
      <c r="L432" s="692"/>
      <c r="M432" s="997"/>
      <c r="N432" s="998"/>
      <c r="O432" s="65"/>
      <c r="P432" s="37"/>
      <c r="Q432" s="53"/>
      <c r="R432" s="24"/>
    </row>
    <row r="433" spans="1:18" ht="18" x14ac:dyDescent="0.4">
      <c r="A433" s="29"/>
      <c r="B433" s="35"/>
      <c r="C433" s="685"/>
      <c r="D433" s="689"/>
      <c r="E433" s="690"/>
      <c r="F433" s="691"/>
      <c r="G433" s="691"/>
      <c r="H433" s="690"/>
      <c r="I433" s="691"/>
      <c r="J433" s="691"/>
      <c r="K433" s="690"/>
      <c r="L433" s="692"/>
      <c r="M433" s="997"/>
      <c r="N433" s="998"/>
      <c r="O433" s="65"/>
      <c r="P433" s="37"/>
      <c r="Q433" s="53"/>
      <c r="R433" s="24"/>
    </row>
    <row r="434" spans="1:18" ht="18" x14ac:dyDescent="0.4">
      <c r="A434" s="29"/>
      <c r="B434" s="35"/>
      <c r="C434" s="685"/>
      <c r="D434" s="689"/>
      <c r="E434" s="690"/>
      <c r="F434" s="691"/>
      <c r="G434" s="691"/>
      <c r="H434" s="690"/>
      <c r="I434" s="691"/>
      <c r="J434" s="691"/>
      <c r="K434" s="690"/>
      <c r="L434" s="692"/>
      <c r="M434" s="997"/>
      <c r="N434" s="998"/>
      <c r="O434" s="65"/>
      <c r="P434" s="37"/>
      <c r="Q434" s="53"/>
      <c r="R434" s="24"/>
    </row>
    <row r="435" spans="1:18" ht="18" x14ac:dyDescent="0.4">
      <c r="A435" s="29"/>
      <c r="B435" s="35"/>
      <c r="C435" s="62"/>
      <c r="D435" s="62"/>
      <c r="E435" s="63">
        <f>SUM(E424:E434)</f>
        <v>0</v>
      </c>
      <c r="F435" s="64" t="s">
        <v>72</v>
      </c>
      <c r="G435" s="62"/>
      <c r="H435" s="63">
        <f>SUM(H424:H434)</f>
        <v>0</v>
      </c>
      <c r="I435" s="64" t="s">
        <v>72</v>
      </c>
      <c r="J435" s="62"/>
      <c r="K435" s="63">
        <f>SUM(K424:K434)</f>
        <v>0</v>
      </c>
      <c r="L435" s="64" t="s">
        <v>72</v>
      </c>
      <c r="M435" s="999">
        <f>SUM(M424:M434)</f>
        <v>0</v>
      </c>
      <c r="N435" s="1000"/>
      <c r="O435" s="65" t="s">
        <v>72</v>
      </c>
      <c r="P435" s="37"/>
      <c r="Q435" s="53"/>
      <c r="R435" s="24"/>
    </row>
    <row r="436" spans="1:18" ht="18" x14ac:dyDescent="0.4">
      <c r="A436" s="29"/>
      <c r="B436" s="35"/>
      <c r="C436" s="1003"/>
      <c r="D436" s="1004"/>
      <c r="E436" s="1004"/>
      <c r="F436" s="1004"/>
      <c r="G436" s="1004"/>
      <c r="H436" s="996"/>
      <c r="I436" s="77"/>
      <c r="J436" s="77"/>
      <c r="K436" s="77"/>
      <c r="L436" s="77"/>
      <c r="M436" s="77"/>
      <c r="N436" s="24"/>
      <c r="O436" s="65"/>
      <c r="P436" s="37"/>
      <c r="Q436" s="53"/>
      <c r="R436" s="24"/>
    </row>
    <row r="437" spans="1:18" ht="18" x14ac:dyDescent="0.4">
      <c r="A437" s="29"/>
      <c r="B437" s="35"/>
      <c r="C437" s="1003"/>
      <c r="D437" s="1004"/>
      <c r="E437" s="1004"/>
      <c r="F437" s="1004"/>
      <c r="G437" s="1004"/>
      <c r="H437" s="996"/>
      <c r="I437" s="77"/>
      <c r="J437" s="77"/>
      <c r="K437" s="77"/>
      <c r="L437" s="77"/>
      <c r="M437" s="77"/>
      <c r="N437" s="24"/>
      <c r="O437" s="65"/>
      <c r="P437" s="37"/>
      <c r="Q437" s="53"/>
      <c r="R437" s="24"/>
    </row>
    <row r="438" spans="1:18" ht="21.75" x14ac:dyDescent="0.5">
      <c r="A438" s="29"/>
      <c r="B438" s="35"/>
      <c r="C438" s="1005" t="str">
        <f>IF(Calcoli!$K36="","","Unità immobiliare "&amp;Calcoli!$K36 )</f>
        <v/>
      </c>
      <c r="D438" s="996"/>
      <c r="E438" s="1006" t="s">
        <v>83</v>
      </c>
      <c r="F438" s="1007"/>
      <c r="G438" s="1008"/>
      <c r="H438" s="685"/>
      <c r="I438" s="71"/>
      <c r="J438" s="71"/>
      <c r="K438" s="71"/>
      <c r="L438" s="71"/>
      <c r="M438" s="71"/>
      <c r="N438" s="24"/>
      <c r="O438" s="65"/>
      <c r="P438" s="37"/>
      <c r="Q438" s="53"/>
      <c r="R438" s="24"/>
    </row>
    <row r="439" spans="1:18" ht="18" x14ac:dyDescent="0.4">
      <c r="A439" s="29"/>
      <c r="B439" s="35"/>
      <c r="C439" s="1009" t="s">
        <v>82</v>
      </c>
      <c r="D439" s="996"/>
      <c r="E439" s="72" t="s">
        <v>84</v>
      </c>
      <c r="F439" s="72"/>
      <c r="G439" s="72"/>
      <c r="H439" s="72" t="s">
        <v>79</v>
      </c>
      <c r="I439" s="71"/>
      <c r="J439" s="71"/>
      <c r="K439" s="71" t="s">
        <v>80</v>
      </c>
      <c r="L439" s="71"/>
      <c r="M439" s="71" t="s">
        <v>81</v>
      </c>
      <c r="N439" s="24"/>
      <c r="O439" s="65"/>
      <c r="P439" s="37"/>
      <c r="Q439" s="53"/>
      <c r="R439" s="24"/>
    </row>
    <row r="440" spans="1:18" ht="18" x14ac:dyDescent="0.4">
      <c r="A440" s="29"/>
      <c r="B440" s="35"/>
      <c r="C440" s="685"/>
      <c r="D440" s="686"/>
      <c r="E440" s="685"/>
      <c r="F440" s="687"/>
      <c r="G440" s="687"/>
      <c r="H440" s="685"/>
      <c r="I440" s="687"/>
      <c r="J440" s="687"/>
      <c r="K440" s="685"/>
      <c r="L440" s="688"/>
      <c r="M440" s="1001"/>
      <c r="N440" s="1002"/>
      <c r="O440" s="65"/>
      <c r="P440" s="37"/>
      <c r="Q440" s="53"/>
      <c r="R440" s="24"/>
    </row>
    <row r="441" spans="1:18" ht="18" x14ac:dyDescent="0.4">
      <c r="A441" s="29"/>
      <c r="B441" s="35"/>
      <c r="C441" s="685"/>
      <c r="D441" s="689"/>
      <c r="E441" s="690"/>
      <c r="F441" s="691"/>
      <c r="G441" s="691"/>
      <c r="H441" s="690"/>
      <c r="I441" s="691"/>
      <c r="J441" s="691"/>
      <c r="K441" s="690"/>
      <c r="L441" s="692"/>
      <c r="M441" s="997"/>
      <c r="N441" s="998"/>
      <c r="O441" s="65"/>
      <c r="P441" s="37"/>
      <c r="Q441" s="53"/>
      <c r="R441" s="24"/>
    </row>
    <row r="442" spans="1:18" ht="18" x14ac:dyDescent="0.4">
      <c r="A442" s="29"/>
      <c r="B442" s="35"/>
      <c r="C442" s="685"/>
      <c r="D442" s="689"/>
      <c r="E442" s="690"/>
      <c r="F442" s="691"/>
      <c r="G442" s="691"/>
      <c r="H442" s="690"/>
      <c r="I442" s="691"/>
      <c r="J442" s="691"/>
      <c r="K442" s="690"/>
      <c r="L442" s="692"/>
      <c r="M442" s="997"/>
      <c r="N442" s="998"/>
      <c r="O442" s="65"/>
      <c r="P442" s="37"/>
      <c r="Q442" s="53"/>
      <c r="R442" s="24"/>
    </row>
    <row r="443" spans="1:18" ht="18" x14ac:dyDescent="0.4">
      <c r="A443" s="29"/>
      <c r="B443" s="35"/>
      <c r="C443" s="685"/>
      <c r="D443" s="689"/>
      <c r="E443" s="690"/>
      <c r="F443" s="691"/>
      <c r="G443" s="691"/>
      <c r="H443" s="690"/>
      <c r="I443" s="691"/>
      <c r="J443" s="691"/>
      <c r="K443" s="690"/>
      <c r="L443" s="692"/>
      <c r="M443" s="997"/>
      <c r="N443" s="998"/>
      <c r="O443" s="65"/>
      <c r="P443" s="37"/>
      <c r="Q443" s="53"/>
      <c r="R443" s="24"/>
    </row>
    <row r="444" spans="1:18" ht="18" x14ac:dyDescent="0.4">
      <c r="A444" s="29"/>
      <c r="B444" s="35"/>
      <c r="C444" s="685"/>
      <c r="D444" s="689"/>
      <c r="E444" s="690"/>
      <c r="F444" s="691"/>
      <c r="G444" s="691"/>
      <c r="H444" s="690"/>
      <c r="I444" s="691"/>
      <c r="J444" s="691"/>
      <c r="K444" s="690"/>
      <c r="L444" s="692"/>
      <c r="M444" s="997"/>
      <c r="N444" s="998"/>
      <c r="O444" s="65"/>
      <c r="P444" s="37"/>
      <c r="Q444" s="53"/>
      <c r="R444" s="24"/>
    </row>
    <row r="445" spans="1:18" ht="18" x14ac:dyDescent="0.4">
      <c r="A445" s="29"/>
      <c r="B445" s="35"/>
      <c r="C445" s="685"/>
      <c r="D445" s="689"/>
      <c r="E445" s="690"/>
      <c r="F445" s="691"/>
      <c r="G445" s="691"/>
      <c r="H445" s="690"/>
      <c r="I445" s="691"/>
      <c r="J445" s="691"/>
      <c r="K445" s="690"/>
      <c r="L445" s="692"/>
      <c r="M445" s="997"/>
      <c r="N445" s="998"/>
      <c r="O445" s="65"/>
      <c r="P445" s="37"/>
      <c r="Q445" s="53"/>
      <c r="R445" s="24"/>
    </row>
    <row r="446" spans="1:18" ht="18" x14ac:dyDescent="0.4">
      <c r="A446" s="29"/>
      <c r="B446" s="35"/>
      <c r="C446" s="685"/>
      <c r="D446" s="689"/>
      <c r="E446" s="690"/>
      <c r="F446" s="691"/>
      <c r="G446" s="691"/>
      <c r="H446" s="690"/>
      <c r="I446" s="691"/>
      <c r="J446" s="691"/>
      <c r="K446" s="690"/>
      <c r="L446" s="692"/>
      <c r="M446" s="997"/>
      <c r="N446" s="998"/>
      <c r="O446" s="65"/>
      <c r="P446" s="37"/>
      <c r="Q446" s="53"/>
      <c r="R446" s="24"/>
    </row>
    <row r="447" spans="1:18" ht="18" x14ac:dyDescent="0.4">
      <c r="A447" s="29"/>
      <c r="B447" s="35"/>
      <c r="C447" s="685"/>
      <c r="D447" s="689"/>
      <c r="E447" s="690"/>
      <c r="F447" s="691"/>
      <c r="G447" s="691"/>
      <c r="H447" s="690"/>
      <c r="I447" s="691"/>
      <c r="J447" s="691"/>
      <c r="K447" s="690"/>
      <c r="L447" s="692"/>
      <c r="M447" s="997"/>
      <c r="N447" s="998"/>
      <c r="O447" s="65"/>
      <c r="P447" s="37"/>
      <c r="Q447" s="53"/>
      <c r="R447" s="24"/>
    </row>
    <row r="448" spans="1:18" ht="18" x14ac:dyDescent="0.4">
      <c r="A448" s="29"/>
      <c r="B448" s="35"/>
      <c r="C448" s="685"/>
      <c r="D448" s="689"/>
      <c r="E448" s="690"/>
      <c r="F448" s="691"/>
      <c r="G448" s="691"/>
      <c r="H448" s="690"/>
      <c r="I448" s="691"/>
      <c r="J448" s="691"/>
      <c r="K448" s="690"/>
      <c r="L448" s="692"/>
      <c r="M448" s="997"/>
      <c r="N448" s="998"/>
      <c r="O448" s="65"/>
      <c r="P448" s="37"/>
      <c r="Q448" s="53"/>
      <c r="R448" s="24"/>
    </row>
    <row r="449" spans="1:18" ht="18" x14ac:dyDescent="0.4">
      <c r="A449" s="29"/>
      <c r="B449" s="35"/>
      <c r="C449" s="685"/>
      <c r="D449" s="689"/>
      <c r="E449" s="690"/>
      <c r="F449" s="691"/>
      <c r="G449" s="691"/>
      <c r="H449" s="690"/>
      <c r="I449" s="691"/>
      <c r="J449" s="691"/>
      <c r="K449" s="690"/>
      <c r="L449" s="692"/>
      <c r="M449" s="997"/>
      <c r="N449" s="998"/>
      <c r="O449" s="65"/>
      <c r="P449" s="37"/>
      <c r="Q449" s="53"/>
      <c r="R449" s="24"/>
    </row>
    <row r="450" spans="1:18" ht="18" x14ac:dyDescent="0.4">
      <c r="A450" s="29"/>
      <c r="B450" s="35"/>
      <c r="C450" s="685"/>
      <c r="D450" s="689"/>
      <c r="E450" s="690"/>
      <c r="F450" s="691"/>
      <c r="G450" s="691"/>
      <c r="H450" s="690"/>
      <c r="I450" s="691"/>
      <c r="J450" s="691"/>
      <c r="K450" s="690"/>
      <c r="L450" s="692"/>
      <c r="M450" s="997"/>
      <c r="N450" s="998"/>
      <c r="O450" s="65"/>
      <c r="P450" s="37"/>
      <c r="Q450" s="53"/>
      <c r="R450" s="24"/>
    </row>
    <row r="451" spans="1:18" ht="18" x14ac:dyDescent="0.4">
      <c r="A451" s="29"/>
      <c r="B451" s="35"/>
      <c r="C451" s="62"/>
      <c r="D451" s="62"/>
      <c r="E451" s="63">
        <f>SUM(E440:E450)</f>
        <v>0</v>
      </c>
      <c r="F451" s="64" t="s">
        <v>72</v>
      </c>
      <c r="G451" s="62"/>
      <c r="H451" s="63">
        <f>SUM(H440:H450)</f>
        <v>0</v>
      </c>
      <c r="I451" s="64" t="s">
        <v>72</v>
      </c>
      <c r="J451" s="62"/>
      <c r="K451" s="63">
        <f>SUM(K440:K450)</f>
        <v>0</v>
      </c>
      <c r="L451" s="64" t="s">
        <v>72</v>
      </c>
      <c r="M451" s="999">
        <f>SUM(M440:M450)</f>
        <v>0</v>
      </c>
      <c r="N451" s="1000"/>
      <c r="O451" s="65" t="s">
        <v>72</v>
      </c>
      <c r="P451" s="37"/>
      <c r="Q451" s="53"/>
      <c r="R451" s="24"/>
    </row>
    <row r="452" spans="1:18" ht="18" x14ac:dyDescent="0.4">
      <c r="A452" s="29"/>
      <c r="B452" s="35"/>
      <c r="C452" s="1003"/>
      <c r="D452" s="1004"/>
      <c r="E452" s="1004"/>
      <c r="F452" s="1004"/>
      <c r="G452" s="1004"/>
      <c r="H452" s="996"/>
      <c r="I452" s="77"/>
      <c r="J452" s="77"/>
      <c r="K452" s="77"/>
      <c r="L452" s="77"/>
      <c r="M452" s="77"/>
      <c r="N452" s="24"/>
      <c r="O452" s="65"/>
      <c r="P452" s="37"/>
      <c r="Q452" s="53"/>
      <c r="R452" s="24"/>
    </row>
    <row r="453" spans="1:18" ht="18" x14ac:dyDescent="0.4">
      <c r="A453" s="29"/>
      <c r="B453" s="35"/>
      <c r="C453" s="1003"/>
      <c r="D453" s="1004"/>
      <c r="E453" s="1004"/>
      <c r="F453" s="1004"/>
      <c r="G453" s="1004"/>
      <c r="H453" s="996"/>
      <c r="I453" s="77"/>
      <c r="J453" s="77"/>
      <c r="K453" s="77"/>
      <c r="L453" s="77"/>
      <c r="M453" s="77"/>
      <c r="N453" s="24"/>
      <c r="O453" s="65"/>
      <c r="P453" s="37"/>
      <c r="Q453" s="53"/>
      <c r="R453" s="24"/>
    </row>
    <row r="454" spans="1:18" ht="21.75" x14ac:dyDescent="0.5">
      <c r="A454" s="29"/>
      <c r="B454" s="35"/>
      <c r="C454" s="1005" t="str">
        <f>IF(Calcoli!$K37="","","Unità immobiliare "&amp;Calcoli!$K37 )</f>
        <v/>
      </c>
      <c r="D454" s="996"/>
      <c r="E454" s="1006" t="s">
        <v>83</v>
      </c>
      <c r="F454" s="1007"/>
      <c r="G454" s="1008"/>
      <c r="H454" s="685"/>
      <c r="I454" s="71"/>
      <c r="J454" s="71"/>
      <c r="K454" s="71"/>
      <c r="L454" s="71"/>
      <c r="M454" s="71"/>
      <c r="N454" s="24"/>
      <c r="O454" s="65"/>
      <c r="P454" s="37"/>
      <c r="Q454" s="53"/>
      <c r="R454" s="24"/>
    </row>
    <row r="455" spans="1:18" ht="18" x14ac:dyDescent="0.4">
      <c r="A455" s="29"/>
      <c r="B455" s="35"/>
      <c r="C455" s="1009" t="s">
        <v>82</v>
      </c>
      <c r="D455" s="996"/>
      <c r="E455" s="72" t="s">
        <v>84</v>
      </c>
      <c r="F455" s="72"/>
      <c r="G455" s="72"/>
      <c r="H455" s="72" t="s">
        <v>79</v>
      </c>
      <c r="I455" s="71"/>
      <c r="J455" s="71"/>
      <c r="K455" s="71" t="s">
        <v>80</v>
      </c>
      <c r="L455" s="71"/>
      <c r="M455" s="71" t="s">
        <v>81</v>
      </c>
      <c r="N455" s="24"/>
      <c r="O455" s="65"/>
      <c r="P455" s="37"/>
      <c r="Q455" s="53"/>
      <c r="R455" s="24"/>
    </row>
    <row r="456" spans="1:18" ht="18" x14ac:dyDescent="0.4">
      <c r="A456" s="29"/>
      <c r="B456" s="35"/>
      <c r="C456" s="685"/>
      <c r="D456" s="686"/>
      <c r="E456" s="685"/>
      <c r="F456" s="687"/>
      <c r="G456" s="687"/>
      <c r="H456" s="685"/>
      <c r="I456" s="687"/>
      <c r="J456" s="687"/>
      <c r="K456" s="685"/>
      <c r="L456" s="688"/>
      <c r="M456" s="1001"/>
      <c r="N456" s="1002"/>
      <c r="O456" s="65"/>
      <c r="P456" s="37"/>
      <c r="Q456" s="53"/>
      <c r="R456" s="24"/>
    </row>
    <row r="457" spans="1:18" ht="18" x14ac:dyDescent="0.4">
      <c r="A457" s="29"/>
      <c r="B457" s="35"/>
      <c r="C457" s="685"/>
      <c r="D457" s="689"/>
      <c r="E457" s="690"/>
      <c r="F457" s="691"/>
      <c r="G457" s="691"/>
      <c r="H457" s="690"/>
      <c r="I457" s="691"/>
      <c r="J457" s="691"/>
      <c r="K457" s="690"/>
      <c r="L457" s="692"/>
      <c r="M457" s="997"/>
      <c r="N457" s="998"/>
      <c r="O457" s="65"/>
      <c r="P457" s="37"/>
      <c r="Q457" s="53"/>
      <c r="R457" s="24"/>
    </row>
    <row r="458" spans="1:18" ht="18" x14ac:dyDescent="0.4">
      <c r="A458" s="29"/>
      <c r="B458" s="35"/>
      <c r="C458" s="685"/>
      <c r="D458" s="689"/>
      <c r="E458" s="690"/>
      <c r="F458" s="691"/>
      <c r="G458" s="691"/>
      <c r="H458" s="690"/>
      <c r="I458" s="691"/>
      <c r="J458" s="691"/>
      <c r="K458" s="690"/>
      <c r="L458" s="692"/>
      <c r="M458" s="997"/>
      <c r="N458" s="998"/>
      <c r="O458" s="65"/>
      <c r="P458" s="37"/>
      <c r="Q458" s="53"/>
      <c r="R458" s="24"/>
    </row>
    <row r="459" spans="1:18" ht="18" x14ac:dyDescent="0.4">
      <c r="A459" s="29"/>
      <c r="B459" s="35"/>
      <c r="C459" s="685"/>
      <c r="D459" s="689"/>
      <c r="E459" s="690"/>
      <c r="F459" s="691"/>
      <c r="G459" s="691"/>
      <c r="H459" s="690"/>
      <c r="I459" s="691"/>
      <c r="J459" s="691"/>
      <c r="K459" s="690"/>
      <c r="L459" s="692"/>
      <c r="M459" s="997"/>
      <c r="N459" s="998"/>
      <c r="O459" s="65"/>
      <c r="P459" s="37"/>
      <c r="Q459" s="53"/>
      <c r="R459" s="24"/>
    </row>
    <row r="460" spans="1:18" ht="18" x14ac:dyDescent="0.4">
      <c r="A460" s="29"/>
      <c r="B460" s="35"/>
      <c r="C460" s="685"/>
      <c r="D460" s="689"/>
      <c r="E460" s="690"/>
      <c r="F460" s="691"/>
      <c r="G460" s="691"/>
      <c r="H460" s="690"/>
      <c r="I460" s="691"/>
      <c r="J460" s="691"/>
      <c r="K460" s="690"/>
      <c r="L460" s="692"/>
      <c r="M460" s="997"/>
      <c r="N460" s="998"/>
      <c r="O460" s="65"/>
      <c r="P460" s="37"/>
      <c r="Q460" s="53"/>
      <c r="R460" s="24"/>
    </row>
    <row r="461" spans="1:18" ht="18" x14ac:dyDescent="0.4">
      <c r="A461" s="29"/>
      <c r="B461" s="35"/>
      <c r="C461" s="685"/>
      <c r="D461" s="689"/>
      <c r="E461" s="690"/>
      <c r="F461" s="691"/>
      <c r="G461" s="691"/>
      <c r="H461" s="690"/>
      <c r="I461" s="691"/>
      <c r="J461" s="691"/>
      <c r="K461" s="690"/>
      <c r="L461" s="692"/>
      <c r="M461" s="997"/>
      <c r="N461" s="998"/>
      <c r="O461" s="65"/>
      <c r="P461" s="37"/>
      <c r="Q461" s="53"/>
      <c r="R461" s="24"/>
    </row>
    <row r="462" spans="1:18" ht="18" x14ac:dyDescent="0.4">
      <c r="A462" s="29"/>
      <c r="B462" s="35"/>
      <c r="C462" s="685"/>
      <c r="D462" s="689"/>
      <c r="E462" s="690"/>
      <c r="F462" s="691"/>
      <c r="G462" s="691"/>
      <c r="H462" s="690"/>
      <c r="I462" s="691"/>
      <c r="J462" s="691"/>
      <c r="K462" s="690"/>
      <c r="L462" s="692"/>
      <c r="M462" s="997"/>
      <c r="N462" s="998"/>
      <c r="O462" s="65"/>
      <c r="P462" s="37"/>
      <c r="Q462" s="53"/>
      <c r="R462" s="24"/>
    </row>
    <row r="463" spans="1:18" ht="18" x14ac:dyDescent="0.4">
      <c r="A463" s="29"/>
      <c r="B463" s="35"/>
      <c r="C463" s="685"/>
      <c r="D463" s="689"/>
      <c r="E463" s="690"/>
      <c r="F463" s="691"/>
      <c r="G463" s="691"/>
      <c r="H463" s="690"/>
      <c r="I463" s="691"/>
      <c r="J463" s="691"/>
      <c r="K463" s="690"/>
      <c r="L463" s="692"/>
      <c r="M463" s="997"/>
      <c r="N463" s="998"/>
      <c r="O463" s="65"/>
      <c r="P463" s="37"/>
      <c r="Q463" s="53"/>
      <c r="R463" s="24"/>
    </row>
    <row r="464" spans="1:18" ht="18" x14ac:dyDescent="0.4">
      <c r="A464" s="29"/>
      <c r="B464" s="35"/>
      <c r="C464" s="685"/>
      <c r="D464" s="689"/>
      <c r="E464" s="690"/>
      <c r="F464" s="691"/>
      <c r="G464" s="691"/>
      <c r="H464" s="690"/>
      <c r="I464" s="691"/>
      <c r="J464" s="691"/>
      <c r="K464" s="690"/>
      <c r="L464" s="692"/>
      <c r="M464" s="997"/>
      <c r="N464" s="998"/>
      <c r="O464" s="65"/>
      <c r="P464" s="37"/>
      <c r="Q464" s="53"/>
      <c r="R464" s="24"/>
    </row>
    <row r="465" spans="1:18" ht="18" x14ac:dyDescent="0.4">
      <c r="A465" s="29"/>
      <c r="B465" s="35"/>
      <c r="C465" s="685"/>
      <c r="D465" s="689"/>
      <c r="E465" s="690"/>
      <c r="F465" s="691"/>
      <c r="G465" s="691"/>
      <c r="H465" s="690"/>
      <c r="I465" s="691"/>
      <c r="J465" s="691"/>
      <c r="K465" s="690"/>
      <c r="L465" s="692"/>
      <c r="M465" s="997"/>
      <c r="N465" s="998"/>
      <c r="O465" s="65"/>
      <c r="P465" s="37"/>
      <c r="Q465" s="53"/>
      <c r="R465" s="24"/>
    </row>
    <row r="466" spans="1:18" ht="18" x14ac:dyDescent="0.4">
      <c r="A466" s="29"/>
      <c r="B466" s="35"/>
      <c r="C466" s="685"/>
      <c r="D466" s="689"/>
      <c r="E466" s="690"/>
      <c r="F466" s="691"/>
      <c r="G466" s="691"/>
      <c r="H466" s="690"/>
      <c r="I466" s="691"/>
      <c r="J466" s="691"/>
      <c r="K466" s="690"/>
      <c r="L466" s="692"/>
      <c r="M466" s="997"/>
      <c r="N466" s="998"/>
      <c r="O466" s="65"/>
      <c r="P466" s="37"/>
      <c r="Q466" s="53"/>
      <c r="R466" s="24"/>
    </row>
    <row r="467" spans="1:18" ht="18" x14ac:dyDescent="0.4">
      <c r="A467" s="29"/>
      <c r="B467" s="35"/>
      <c r="C467" s="62"/>
      <c r="D467" s="62"/>
      <c r="E467" s="63">
        <f>SUM(E456:E466)</f>
        <v>0</v>
      </c>
      <c r="F467" s="64" t="s">
        <v>72</v>
      </c>
      <c r="G467" s="62"/>
      <c r="H467" s="63">
        <f>SUM(H456:H466)</f>
        <v>0</v>
      </c>
      <c r="I467" s="64" t="s">
        <v>72</v>
      </c>
      <c r="J467" s="62"/>
      <c r="K467" s="63">
        <f>SUM(K456:K466)</f>
        <v>0</v>
      </c>
      <c r="L467" s="64" t="s">
        <v>72</v>
      </c>
      <c r="M467" s="999">
        <f>SUM(M456:M466)</f>
        <v>0</v>
      </c>
      <c r="N467" s="1000"/>
      <c r="O467" s="65" t="s">
        <v>72</v>
      </c>
      <c r="P467" s="37"/>
      <c r="Q467" s="53"/>
      <c r="R467" s="24"/>
    </row>
    <row r="468" spans="1:18" ht="18" x14ac:dyDescent="0.4">
      <c r="A468" s="29"/>
      <c r="B468" s="35"/>
      <c r="C468" s="1003"/>
      <c r="D468" s="1004"/>
      <c r="E468" s="1004"/>
      <c r="F468" s="1004"/>
      <c r="G468" s="1004"/>
      <c r="H468" s="996"/>
      <c r="I468" s="77"/>
      <c r="J468" s="77"/>
      <c r="K468" s="77"/>
      <c r="L468" s="77"/>
      <c r="M468" s="77"/>
      <c r="N468" s="24"/>
      <c r="O468" s="65"/>
      <c r="P468" s="37"/>
      <c r="Q468" s="53"/>
      <c r="R468" s="24"/>
    </row>
    <row r="469" spans="1:18" ht="18" x14ac:dyDescent="0.4">
      <c r="A469" s="29"/>
      <c r="B469" s="35"/>
      <c r="C469" s="1003"/>
      <c r="D469" s="1004"/>
      <c r="E469" s="1004"/>
      <c r="F469" s="1004"/>
      <c r="G469" s="1004"/>
      <c r="H469" s="996"/>
      <c r="I469" s="77"/>
      <c r="J469" s="77"/>
      <c r="K469" s="77"/>
      <c r="L469" s="77"/>
      <c r="M469" s="77"/>
      <c r="N469" s="24"/>
      <c r="O469" s="65"/>
      <c r="P469" s="37"/>
      <c r="Q469" s="53"/>
      <c r="R469" s="24"/>
    </row>
    <row r="470" spans="1:18" ht="21.75" x14ac:dyDescent="0.5">
      <c r="A470" s="29"/>
      <c r="B470" s="35"/>
      <c r="C470" s="1005" t="str">
        <f>IF(Calcoli!$K38="","","Unità immobiliare "&amp;Calcoli!$K38 )</f>
        <v/>
      </c>
      <c r="D470" s="996"/>
      <c r="E470" s="1006" t="s">
        <v>83</v>
      </c>
      <c r="F470" s="1007"/>
      <c r="G470" s="1008"/>
      <c r="H470" s="685"/>
      <c r="I470" s="71"/>
      <c r="J470" s="71"/>
      <c r="K470" s="71"/>
      <c r="L470" s="71"/>
      <c r="M470" s="71"/>
      <c r="N470" s="24"/>
      <c r="O470" s="65"/>
      <c r="P470" s="37"/>
      <c r="Q470" s="53"/>
      <c r="R470" s="24"/>
    </row>
    <row r="471" spans="1:18" ht="18" x14ac:dyDescent="0.4">
      <c r="A471" s="29"/>
      <c r="B471" s="35"/>
      <c r="C471" s="1009" t="s">
        <v>82</v>
      </c>
      <c r="D471" s="996"/>
      <c r="E471" s="72" t="s">
        <v>84</v>
      </c>
      <c r="F471" s="72"/>
      <c r="G471" s="72"/>
      <c r="H471" s="72" t="s">
        <v>79</v>
      </c>
      <c r="I471" s="71"/>
      <c r="J471" s="71"/>
      <c r="K471" s="71" t="s">
        <v>80</v>
      </c>
      <c r="L471" s="71"/>
      <c r="M471" s="71" t="s">
        <v>81</v>
      </c>
      <c r="N471" s="24"/>
      <c r="O471" s="65"/>
      <c r="P471" s="37"/>
      <c r="Q471" s="53"/>
      <c r="R471" s="24"/>
    </row>
    <row r="472" spans="1:18" ht="18" x14ac:dyDescent="0.4">
      <c r="A472" s="29"/>
      <c r="B472" s="35"/>
      <c r="C472" s="685"/>
      <c r="D472" s="686"/>
      <c r="E472" s="685"/>
      <c r="F472" s="687"/>
      <c r="G472" s="687"/>
      <c r="H472" s="685"/>
      <c r="I472" s="687"/>
      <c r="J472" s="687"/>
      <c r="K472" s="685"/>
      <c r="L472" s="688"/>
      <c r="M472" s="1001"/>
      <c r="N472" s="1002"/>
      <c r="O472" s="65"/>
      <c r="P472" s="37"/>
      <c r="Q472" s="53"/>
      <c r="R472" s="24"/>
    </row>
    <row r="473" spans="1:18" ht="18" x14ac:dyDescent="0.4">
      <c r="A473" s="29"/>
      <c r="B473" s="35"/>
      <c r="C473" s="685"/>
      <c r="D473" s="689"/>
      <c r="E473" s="690"/>
      <c r="F473" s="691"/>
      <c r="G473" s="691"/>
      <c r="H473" s="690"/>
      <c r="I473" s="691"/>
      <c r="J473" s="691"/>
      <c r="K473" s="690"/>
      <c r="L473" s="692"/>
      <c r="M473" s="997"/>
      <c r="N473" s="998"/>
      <c r="O473" s="65"/>
      <c r="P473" s="37"/>
      <c r="Q473" s="53"/>
      <c r="R473" s="24"/>
    </row>
    <row r="474" spans="1:18" ht="18" x14ac:dyDescent="0.4">
      <c r="A474" s="29"/>
      <c r="B474" s="35"/>
      <c r="C474" s="685"/>
      <c r="D474" s="689"/>
      <c r="E474" s="690"/>
      <c r="F474" s="691"/>
      <c r="G474" s="691"/>
      <c r="H474" s="690"/>
      <c r="I474" s="691"/>
      <c r="J474" s="691"/>
      <c r="K474" s="690"/>
      <c r="L474" s="692"/>
      <c r="M474" s="997"/>
      <c r="N474" s="998"/>
      <c r="O474" s="65"/>
      <c r="P474" s="37"/>
      <c r="Q474" s="53"/>
      <c r="R474" s="24"/>
    </row>
    <row r="475" spans="1:18" ht="18" x14ac:dyDescent="0.4">
      <c r="A475" s="29"/>
      <c r="B475" s="35"/>
      <c r="C475" s="685"/>
      <c r="D475" s="689"/>
      <c r="E475" s="690"/>
      <c r="F475" s="691"/>
      <c r="G475" s="691"/>
      <c r="H475" s="690"/>
      <c r="I475" s="691"/>
      <c r="J475" s="691"/>
      <c r="K475" s="690"/>
      <c r="L475" s="692"/>
      <c r="M475" s="997"/>
      <c r="N475" s="998"/>
      <c r="O475" s="65"/>
      <c r="P475" s="37"/>
      <c r="Q475" s="53"/>
      <c r="R475" s="24"/>
    </row>
    <row r="476" spans="1:18" ht="18" x14ac:dyDescent="0.4">
      <c r="A476" s="29"/>
      <c r="B476" s="35"/>
      <c r="C476" s="685"/>
      <c r="D476" s="689"/>
      <c r="E476" s="690"/>
      <c r="F476" s="691"/>
      <c r="G476" s="691"/>
      <c r="H476" s="690"/>
      <c r="I476" s="691"/>
      <c r="J476" s="691"/>
      <c r="K476" s="690"/>
      <c r="L476" s="692"/>
      <c r="M476" s="997"/>
      <c r="N476" s="998"/>
      <c r="O476" s="65"/>
      <c r="P476" s="37"/>
      <c r="Q476" s="53"/>
      <c r="R476" s="24"/>
    </row>
    <row r="477" spans="1:18" ht="18" x14ac:dyDescent="0.4">
      <c r="A477" s="29"/>
      <c r="B477" s="35"/>
      <c r="C477" s="685"/>
      <c r="D477" s="689"/>
      <c r="E477" s="690"/>
      <c r="F477" s="691"/>
      <c r="G477" s="691"/>
      <c r="H477" s="690"/>
      <c r="I477" s="691"/>
      <c r="J477" s="691"/>
      <c r="K477" s="690"/>
      <c r="L477" s="692"/>
      <c r="M477" s="997"/>
      <c r="N477" s="998"/>
      <c r="O477" s="65"/>
      <c r="P477" s="37"/>
      <c r="Q477" s="53"/>
      <c r="R477" s="24"/>
    </row>
    <row r="478" spans="1:18" ht="18" x14ac:dyDescent="0.4">
      <c r="A478" s="29"/>
      <c r="B478" s="35"/>
      <c r="C478" s="685"/>
      <c r="D478" s="689"/>
      <c r="E478" s="690"/>
      <c r="F478" s="691"/>
      <c r="G478" s="691"/>
      <c r="H478" s="690"/>
      <c r="I478" s="691"/>
      <c r="J478" s="691"/>
      <c r="K478" s="690"/>
      <c r="L478" s="692"/>
      <c r="M478" s="997"/>
      <c r="N478" s="998"/>
      <c r="O478" s="65"/>
      <c r="P478" s="37"/>
      <c r="Q478" s="53"/>
      <c r="R478" s="24"/>
    </row>
    <row r="479" spans="1:18" ht="18" x14ac:dyDescent="0.4">
      <c r="A479" s="29"/>
      <c r="B479" s="35"/>
      <c r="C479" s="685"/>
      <c r="D479" s="689"/>
      <c r="E479" s="690"/>
      <c r="F479" s="691"/>
      <c r="G479" s="691"/>
      <c r="H479" s="690"/>
      <c r="I479" s="691"/>
      <c r="J479" s="691"/>
      <c r="K479" s="690"/>
      <c r="L479" s="692"/>
      <c r="M479" s="997"/>
      <c r="N479" s="998"/>
      <c r="O479" s="65"/>
      <c r="P479" s="37"/>
      <c r="Q479" s="53"/>
      <c r="R479" s="24"/>
    </row>
    <row r="480" spans="1:18" ht="18" x14ac:dyDescent="0.4">
      <c r="A480" s="29"/>
      <c r="B480" s="35"/>
      <c r="C480" s="685"/>
      <c r="D480" s="689"/>
      <c r="E480" s="690"/>
      <c r="F480" s="691"/>
      <c r="G480" s="691"/>
      <c r="H480" s="690"/>
      <c r="I480" s="691"/>
      <c r="J480" s="691"/>
      <c r="K480" s="690"/>
      <c r="L480" s="692"/>
      <c r="M480" s="997"/>
      <c r="N480" s="998"/>
      <c r="O480" s="65"/>
      <c r="P480" s="37"/>
      <c r="Q480" s="53"/>
      <c r="R480" s="24"/>
    </row>
    <row r="481" spans="1:18" ht="18" x14ac:dyDescent="0.4">
      <c r="A481" s="29"/>
      <c r="B481" s="35"/>
      <c r="C481" s="685"/>
      <c r="D481" s="689"/>
      <c r="E481" s="690"/>
      <c r="F481" s="691"/>
      <c r="G481" s="691"/>
      <c r="H481" s="690"/>
      <c r="I481" s="691"/>
      <c r="J481" s="691"/>
      <c r="K481" s="690"/>
      <c r="L481" s="692"/>
      <c r="M481" s="997"/>
      <c r="N481" s="998"/>
      <c r="O481" s="65"/>
      <c r="P481" s="37"/>
      <c r="Q481" s="53"/>
      <c r="R481" s="24"/>
    </row>
    <row r="482" spans="1:18" ht="18" x14ac:dyDescent="0.4">
      <c r="A482" s="29"/>
      <c r="B482" s="35"/>
      <c r="C482" s="685"/>
      <c r="D482" s="689"/>
      <c r="E482" s="690"/>
      <c r="F482" s="691"/>
      <c r="G482" s="691"/>
      <c r="H482" s="690"/>
      <c r="I482" s="691"/>
      <c r="J482" s="691"/>
      <c r="K482" s="690"/>
      <c r="L482" s="692"/>
      <c r="M482" s="997"/>
      <c r="N482" s="998"/>
      <c r="O482" s="65"/>
      <c r="P482" s="37"/>
      <c r="Q482" s="53"/>
      <c r="R482" s="24"/>
    </row>
    <row r="483" spans="1:18" ht="18" x14ac:dyDescent="0.4">
      <c r="A483" s="29"/>
      <c r="B483" s="35"/>
      <c r="C483" s="62"/>
      <c r="D483" s="62"/>
      <c r="E483" s="63">
        <f>SUM(E472:E482)</f>
        <v>0</v>
      </c>
      <c r="F483" s="64" t="s">
        <v>72</v>
      </c>
      <c r="G483" s="62"/>
      <c r="H483" s="63">
        <f>SUM(H472:H482)</f>
        <v>0</v>
      </c>
      <c r="I483" s="64" t="s">
        <v>72</v>
      </c>
      <c r="J483" s="62"/>
      <c r="K483" s="63">
        <f>SUM(K472:K482)</f>
        <v>0</v>
      </c>
      <c r="L483" s="64" t="s">
        <v>72</v>
      </c>
      <c r="M483" s="999">
        <f>SUM(M472:M482)</f>
        <v>0</v>
      </c>
      <c r="N483" s="1000"/>
      <c r="O483" s="65" t="s">
        <v>72</v>
      </c>
      <c r="P483" s="37"/>
      <c r="Q483" s="53"/>
      <c r="R483" s="24"/>
    </row>
    <row r="484" spans="1:18" ht="18" x14ac:dyDescent="0.4">
      <c r="A484" s="29"/>
      <c r="B484" s="35"/>
      <c r="C484" s="1003"/>
      <c r="D484" s="1004"/>
      <c r="E484" s="1004"/>
      <c r="F484" s="1004"/>
      <c r="G484" s="1004"/>
      <c r="H484" s="996"/>
      <c r="I484" s="77"/>
      <c r="J484" s="77"/>
      <c r="K484" s="77"/>
      <c r="L484" s="77"/>
      <c r="M484" s="77"/>
      <c r="N484" s="24"/>
      <c r="O484" s="65"/>
      <c r="P484" s="37"/>
      <c r="Q484" s="53"/>
      <c r="R484" s="24"/>
    </row>
    <row r="485" spans="1:18" ht="18" x14ac:dyDescent="0.4">
      <c r="A485" s="29"/>
      <c r="B485" s="35"/>
      <c r="C485" s="1003"/>
      <c r="D485" s="1004"/>
      <c r="E485" s="1004"/>
      <c r="F485" s="1004"/>
      <c r="G485" s="1004"/>
      <c r="H485" s="996"/>
      <c r="I485" s="77"/>
      <c r="J485" s="77"/>
      <c r="K485" s="77"/>
      <c r="L485" s="77"/>
      <c r="M485" s="77"/>
      <c r="N485" s="24"/>
      <c r="O485" s="65"/>
      <c r="P485" s="37"/>
      <c r="Q485" s="53"/>
      <c r="R485" s="24"/>
    </row>
    <row r="486" spans="1:18" ht="21.75" x14ac:dyDescent="0.5">
      <c r="A486" s="29"/>
      <c r="B486" s="35"/>
      <c r="C486" s="1005" t="str">
        <f>IF(Calcoli!$K39="","","Unità immobiliare "&amp;Calcoli!$K39 )</f>
        <v/>
      </c>
      <c r="D486" s="996"/>
      <c r="E486" s="1006" t="s">
        <v>83</v>
      </c>
      <c r="F486" s="1007"/>
      <c r="G486" s="1008"/>
      <c r="H486" s="685"/>
      <c r="I486" s="71"/>
      <c r="J486" s="71"/>
      <c r="K486" s="71"/>
      <c r="L486" s="71"/>
      <c r="M486" s="71"/>
      <c r="N486" s="24"/>
      <c r="O486" s="65"/>
      <c r="P486" s="37"/>
      <c r="Q486" s="53"/>
      <c r="R486" s="24"/>
    </row>
    <row r="487" spans="1:18" ht="18" x14ac:dyDescent="0.4">
      <c r="A487" s="29"/>
      <c r="B487" s="35"/>
      <c r="C487" s="1009" t="s">
        <v>82</v>
      </c>
      <c r="D487" s="996"/>
      <c r="E487" s="72" t="s">
        <v>84</v>
      </c>
      <c r="F487" s="72"/>
      <c r="G487" s="72"/>
      <c r="H487" s="72" t="s">
        <v>79</v>
      </c>
      <c r="I487" s="71"/>
      <c r="J487" s="71"/>
      <c r="K487" s="71" t="s">
        <v>80</v>
      </c>
      <c r="L487" s="71"/>
      <c r="M487" s="71" t="s">
        <v>81</v>
      </c>
      <c r="N487" s="24"/>
      <c r="O487" s="65"/>
      <c r="P487" s="37"/>
      <c r="Q487" s="53"/>
      <c r="R487" s="24"/>
    </row>
    <row r="488" spans="1:18" ht="18" x14ac:dyDescent="0.4">
      <c r="A488" s="29"/>
      <c r="B488" s="35"/>
      <c r="C488" s="685"/>
      <c r="D488" s="686"/>
      <c r="E488" s="685"/>
      <c r="F488" s="687"/>
      <c r="G488" s="687"/>
      <c r="H488" s="685"/>
      <c r="I488" s="687"/>
      <c r="J488" s="687"/>
      <c r="K488" s="685"/>
      <c r="L488" s="688"/>
      <c r="M488" s="1001"/>
      <c r="N488" s="1002"/>
      <c r="O488" s="65"/>
      <c r="P488" s="37"/>
      <c r="Q488" s="53"/>
      <c r="R488" s="24"/>
    </row>
    <row r="489" spans="1:18" ht="18" x14ac:dyDescent="0.4">
      <c r="A489" s="29"/>
      <c r="B489" s="35"/>
      <c r="C489" s="685"/>
      <c r="D489" s="689"/>
      <c r="E489" s="690"/>
      <c r="F489" s="691"/>
      <c r="G489" s="691"/>
      <c r="H489" s="690"/>
      <c r="I489" s="691"/>
      <c r="J489" s="691"/>
      <c r="K489" s="690"/>
      <c r="L489" s="692"/>
      <c r="M489" s="997"/>
      <c r="N489" s="998"/>
      <c r="O489" s="65"/>
      <c r="P489" s="37"/>
      <c r="Q489" s="53"/>
      <c r="R489" s="24"/>
    </row>
    <row r="490" spans="1:18" ht="18" x14ac:dyDescent="0.4">
      <c r="A490" s="29"/>
      <c r="B490" s="35"/>
      <c r="C490" s="685"/>
      <c r="D490" s="689"/>
      <c r="E490" s="690"/>
      <c r="F490" s="691"/>
      <c r="G490" s="691"/>
      <c r="H490" s="690"/>
      <c r="I490" s="691"/>
      <c r="J490" s="691"/>
      <c r="K490" s="690"/>
      <c r="L490" s="692"/>
      <c r="M490" s="997"/>
      <c r="N490" s="998"/>
      <c r="O490" s="65"/>
      <c r="P490" s="37"/>
      <c r="Q490" s="53"/>
      <c r="R490" s="24"/>
    </row>
    <row r="491" spans="1:18" ht="18" x14ac:dyDescent="0.4">
      <c r="A491" s="29"/>
      <c r="B491" s="35"/>
      <c r="C491" s="685"/>
      <c r="D491" s="689"/>
      <c r="E491" s="690"/>
      <c r="F491" s="691"/>
      <c r="G491" s="691"/>
      <c r="H491" s="690"/>
      <c r="I491" s="691"/>
      <c r="J491" s="691"/>
      <c r="K491" s="690"/>
      <c r="L491" s="692"/>
      <c r="M491" s="997"/>
      <c r="N491" s="998"/>
      <c r="O491" s="65"/>
      <c r="P491" s="37"/>
      <c r="Q491" s="53"/>
      <c r="R491" s="24"/>
    </row>
    <row r="492" spans="1:18" ht="18" x14ac:dyDescent="0.4">
      <c r="A492" s="29"/>
      <c r="B492" s="35"/>
      <c r="C492" s="685"/>
      <c r="D492" s="689"/>
      <c r="E492" s="690"/>
      <c r="F492" s="691"/>
      <c r="G492" s="691"/>
      <c r="H492" s="690"/>
      <c r="I492" s="691"/>
      <c r="J492" s="691"/>
      <c r="K492" s="690"/>
      <c r="L492" s="692"/>
      <c r="M492" s="997"/>
      <c r="N492" s="998"/>
      <c r="O492" s="65"/>
      <c r="P492" s="37"/>
      <c r="Q492" s="53"/>
      <c r="R492" s="24"/>
    </row>
    <row r="493" spans="1:18" ht="18" x14ac:dyDescent="0.4">
      <c r="A493" s="29"/>
      <c r="B493" s="35"/>
      <c r="C493" s="685"/>
      <c r="D493" s="689"/>
      <c r="E493" s="690"/>
      <c r="F493" s="691"/>
      <c r="G493" s="691"/>
      <c r="H493" s="690"/>
      <c r="I493" s="691"/>
      <c r="J493" s="691"/>
      <c r="K493" s="690"/>
      <c r="L493" s="692"/>
      <c r="M493" s="997"/>
      <c r="N493" s="998"/>
      <c r="O493" s="65"/>
      <c r="P493" s="37"/>
      <c r="Q493" s="53"/>
      <c r="R493" s="24"/>
    </row>
    <row r="494" spans="1:18" ht="18" x14ac:dyDescent="0.4">
      <c r="A494" s="29"/>
      <c r="B494" s="35"/>
      <c r="C494" s="685"/>
      <c r="D494" s="689"/>
      <c r="E494" s="690"/>
      <c r="F494" s="691"/>
      <c r="G494" s="691"/>
      <c r="H494" s="690"/>
      <c r="I494" s="691"/>
      <c r="J494" s="691"/>
      <c r="K494" s="690"/>
      <c r="L494" s="692"/>
      <c r="M494" s="997"/>
      <c r="N494" s="998"/>
      <c r="O494" s="65"/>
      <c r="P494" s="37"/>
      <c r="Q494" s="53"/>
      <c r="R494" s="24"/>
    </row>
    <row r="495" spans="1:18" ht="18" x14ac:dyDescent="0.4">
      <c r="A495" s="29"/>
      <c r="B495" s="35"/>
      <c r="C495" s="685"/>
      <c r="D495" s="689"/>
      <c r="E495" s="690"/>
      <c r="F495" s="691"/>
      <c r="G495" s="691"/>
      <c r="H495" s="690"/>
      <c r="I495" s="691"/>
      <c r="J495" s="691"/>
      <c r="K495" s="690"/>
      <c r="L495" s="692"/>
      <c r="M495" s="997"/>
      <c r="N495" s="998"/>
      <c r="O495" s="65"/>
      <c r="P495" s="37"/>
      <c r="Q495" s="53"/>
      <c r="R495" s="24"/>
    </row>
    <row r="496" spans="1:18" ht="18" x14ac:dyDescent="0.4">
      <c r="A496" s="29"/>
      <c r="B496" s="35"/>
      <c r="C496" s="685"/>
      <c r="D496" s="689"/>
      <c r="E496" s="690"/>
      <c r="F496" s="691"/>
      <c r="G496" s="691"/>
      <c r="H496" s="690"/>
      <c r="I496" s="691"/>
      <c r="J496" s="691"/>
      <c r="K496" s="690"/>
      <c r="L496" s="692"/>
      <c r="M496" s="997"/>
      <c r="N496" s="998"/>
      <c r="O496" s="65"/>
      <c r="P496" s="37"/>
      <c r="Q496" s="53"/>
      <c r="R496" s="24"/>
    </row>
    <row r="497" spans="1:18" ht="18" x14ac:dyDescent="0.4">
      <c r="A497" s="29"/>
      <c r="B497" s="35"/>
      <c r="C497" s="685"/>
      <c r="D497" s="689"/>
      <c r="E497" s="690"/>
      <c r="F497" s="691"/>
      <c r="G497" s="691"/>
      <c r="H497" s="690"/>
      <c r="I497" s="691"/>
      <c r="J497" s="691"/>
      <c r="K497" s="690"/>
      <c r="L497" s="692"/>
      <c r="M497" s="997"/>
      <c r="N497" s="998"/>
      <c r="O497" s="65"/>
      <c r="P497" s="37"/>
      <c r="Q497" s="53"/>
      <c r="R497" s="24"/>
    </row>
    <row r="498" spans="1:18" ht="18" x14ac:dyDescent="0.4">
      <c r="A498" s="29"/>
      <c r="B498" s="35"/>
      <c r="C498" s="685"/>
      <c r="D498" s="689"/>
      <c r="E498" s="690"/>
      <c r="F498" s="691"/>
      <c r="G498" s="691"/>
      <c r="H498" s="690"/>
      <c r="I498" s="691"/>
      <c r="J498" s="691"/>
      <c r="K498" s="690"/>
      <c r="L498" s="692"/>
      <c r="M498" s="997"/>
      <c r="N498" s="998"/>
      <c r="O498" s="65"/>
      <c r="P498" s="37"/>
      <c r="Q498" s="53"/>
      <c r="R498" s="24"/>
    </row>
    <row r="499" spans="1:18" ht="18" x14ac:dyDescent="0.4">
      <c r="A499" s="29"/>
      <c r="B499" s="35"/>
      <c r="C499" s="62"/>
      <c r="D499" s="62"/>
      <c r="E499" s="63">
        <f>SUM(E488:E498)</f>
        <v>0</v>
      </c>
      <c r="F499" s="64" t="s">
        <v>72</v>
      </c>
      <c r="G499" s="62"/>
      <c r="H499" s="63">
        <f>SUM(H488:H498)</f>
        <v>0</v>
      </c>
      <c r="I499" s="64" t="s">
        <v>72</v>
      </c>
      <c r="J499" s="62"/>
      <c r="K499" s="63">
        <f>SUM(K488:K498)</f>
        <v>0</v>
      </c>
      <c r="L499" s="64" t="s">
        <v>72</v>
      </c>
      <c r="M499" s="999">
        <f>SUM(M488:M498)</f>
        <v>0</v>
      </c>
      <c r="N499" s="1000"/>
      <c r="O499" s="65" t="s">
        <v>72</v>
      </c>
      <c r="P499" s="37"/>
      <c r="Q499" s="53"/>
      <c r="R499" s="24"/>
    </row>
    <row r="500" spans="1:18" ht="18" x14ac:dyDescent="0.4">
      <c r="A500" s="29"/>
      <c r="B500" s="35"/>
      <c r="C500" s="1003"/>
      <c r="D500" s="1004"/>
      <c r="E500" s="1004"/>
      <c r="F500" s="1004"/>
      <c r="G500" s="1004"/>
      <c r="H500" s="996"/>
      <c r="I500" s="77"/>
      <c r="J500" s="77"/>
      <c r="K500" s="77"/>
      <c r="L500" s="77"/>
      <c r="M500" s="77"/>
      <c r="N500" s="24"/>
      <c r="O500" s="65"/>
      <c r="P500" s="37"/>
      <c r="Q500" s="53"/>
      <c r="R500" s="24"/>
    </row>
    <row r="501" spans="1:18" ht="18" x14ac:dyDescent="0.4">
      <c r="A501" s="29"/>
      <c r="B501" s="35"/>
      <c r="C501" s="1003"/>
      <c r="D501" s="1004"/>
      <c r="E501" s="1004"/>
      <c r="F501" s="1004"/>
      <c r="G501" s="1004"/>
      <c r="H501" s="996"/>
      <c r="I501" s="77"/>
      <c r="J501" s="77"/>
      <c r="K501" s="77"/>
      <c r="L501" s="77"/>
      <c r="M501" s="77"/>
      <c r="N501" s="24"/>
      <c r="O501" s="65"/>
      <c r="P501" s="37"/>
      <c r="Q501" s="53"/>
      <c r="R501" s="24"/>
    </row>
    <row r="502" spans="1:18" ht="21.75" x14ac:dyDescent="0.5">
      <c r="A502" s="29"/>
      <c r="B502" s="35"/>
      <c r="C502" s="1005" t="str">
        <f>IF(Calcoli!$K40="","","Unità immobiliare "&amp;Calcoli!$K40 )</f>
        <v/>
      </c>
      <c r="D502" s="996"/>
      <c r="E502" s="1006" t="s">
        <v>83</v>
      </c>
      <c r="F502" s="1007"/>
      <c r="G502" s="1008"/>
      <c r="H502" s="685"/>
      <c r="I502" s="71"/>
      <c r="J502" s="71"/>
      <c r="K502" s="71"/>
      <c r="L502" s="71"/>
      <c r="M502" s="71"/>
      <c r="N502" s="24"/>
      <c r="O502" s="65"/>
      <c r="P502" s="37"/>
      <c r="Q502" s="53"/>
      <c r="R502" s="24"/>
    </row>
    <row r="503" spans="1:18" ht="18" x14ac:dyDescent="0.4">
      <c r="A503" s="29"/>
      <c r="B503" s="35"/>
      <c r="C503" s="1009" t="s">
        <v>82</v>
      </c>
      <c r="D503" s="996"/>
      <c r="E503" s="72" t="s">
        <v>84</v>
      </c>
      <c r="F503" s="72"/>
      <c r="G503" s="72"/>
      <c r="H503" s="72" t="s">
        <v>79</v>
      </c>
      <c r="I503" s="71"/>
      <c r="J503" s="71"/>
      <c r="K503" s="71" t="s">
        <v>80</v>
      </c>
      <c r="L503" s="71"/>
      <c r="M503" s="71" t="s">
        <v>81</v>
      </c>
      <c r="N503" s="24"/>
      <c r="O503" s="65"/>
      <c r="P503" s="37"/>
      <c r="Q503" s="53"/>
      <c r="R503" s="24"/>
    </row>
    <row r="504" spans="1:18" ht="18" x14ac:dyDescent="0.4">
      <c r="A504" s="29"/>
      <c r="B504" s="35"/>
      <c r="C504" s="685"/>
      <c r="D504" s="686"/>
      <c r="E504" s="685"/>
      <c r="F504" s="687"/>
      <c r="G504" s="687"/>
      <c r="H504" s="685"/>
      <c r="I504" s="687"/>
      <c r="J504" s="687"/>
      <c r="K504" s="685"/>
      <c r="L504" s="688"/>
      <c r="M504" s="1001"/>
      <c r="N504" s="1002"/>
      <c r="O504" s="65"/>
      <c r="P504" s="37"/>
      <c r="Q504" s="53"/>
      <c r="R504" s="24"/>
    </row>
    <row r="505" spans="1:18" ht="18" x14ac:dyDescent="0.4">
      <c r="A505" s="29"/>
      <c r="B505" s="35"/>
      <c r="C505" s="685"/>
      <c r="D505" s="689"/>
      <c r="E505" s="690"/>
      <c r="F505" s="691"/>
      <c r="G505" s="691"/>
      <c r="H505" s="690"/>
      <c r="I505" s="691"/>
      <c r="J505" s="691"/>
      <c r="K505" s="690"/>
      <c r="L505" s="692"/>
      <c r="M505" s="997"/>
      <c r="N505" s="998"/>
      <c r="O505" s="65"/>
      <c r="P505" s="37"/>
      <c r="Q505" s="53"/>
      <c r="R505" s="24"/>
    </row>
    <row r="506" spans="1:18" ht="18" x14ac:dyDescent="0.4">
      <c r="A506" s="29"/>
      <c r="B506" s="35"/>
      <c r="C506" s="685"/>
      <c r="D506" s="689"/>
      <c r="E506" s="690"/>
      <c r="F506" s="691"/>
      <c r="G506" s="691"/>
      <c r="H506" s="690"/>
      <c r="I506" s="691"/>
      <c r="J506" s="691"/>
      <c r="K506" s="690"/>
      <c r="L506" s="692"/>
      <c r="M506" s="997"/>
      <c r="N506" s="998"/>
      <c r="O506" s="65"/>
      <c r="P506" s="37"/>
      <c r="Q506" s="53"/>
      <c r="R506" s="24"/>
    </row>
    <row r="507" spans="1:18" ht="18" x14ac:dyDescent="0.4">
      <c r="A507" s="29"/>
      <c r="B507" s="35"/>
      <c r="C507" s="685"/>
      <c r="D507" s="689"/>
      <c r="E507" s="690"/>
      <c r="F507" s="691"/>
      <c r="G507" s="691"/>
      <c r="H507" s="690"/>
      <c r="I507" s="691"/>
      <c r="J507" s="691"/>
      <c r="K507" s="690"/>
      <c r="L507" s="692"/>
      <c r="M507" s="997"/>
      <c r="N507" s="998"/>
      <c r="O507" s="65"/>
      <c r="P507" s="37"/>
      <c r="Q507" s="53"/>
      <c r="R507" s="24"/>
    </row>
    <row r="508" spans="1:18" ht="18" x14ac:dyDescent="0.4">
      <c r="A508" s="29"/>
      <c r="B508" s="35"/>
      <c r="C508" s="685"/>
      <c r="D508" s="689"/>
      <c r="E508" s="690"/>
      <c r="F508" s="691"/>
      <c r="G508" s="691"/>
      <c r="H508" s="690"/>
      <c r="I508" s="691"/>
      <c r="J508" s="691"/>
      <c r="K508" s="690"/>
      <c r="L508" s="692"/>
      <c r="M508" s="997"/>
      <c r="N508" s="998"/>
      <c r="O508" s="65"/>
      <c r="P508" s="37"/>
      <c r="Q508" s="53"/>
      <c r="R508" s="24"/>
    </row>
    <row r="509" spans="1:18" ht="18" x14ac:dyDescent="0.4">
      <c r="A509" s="29"/>
      <c r="B509" s="35"/>
      <c r="C509" s="685"/>
      <c r="D509" s="689"/>
      <c r="E509" s="690"/>
      <c r="F509" s="691"/>
      <c r="G509" s="691"/>
      <c r="H509" s="690"/>
      <c r="I509" s="691"/>
      <c r="J509" s="691"/>
      <c r="K509" s="690"/>
      <c r="L509" s="692"/>
      <c r="M509" s="997"/>
      <c r="N509" s="998"/>
      <c r="O509" s="65"/>
      <c r="P509" s="37"/>
      <c r="Q509" s="53"/>
      <c r="R509" s="24"/>
    </row>
    <row r="510" spans="1:18" ht="18" x14ac:dyDescent="0.4">
      <c r="A510" s="29"/>
      <c r="B510" s="35"/>
      <c r="C510" s="685"/>
      <c r="D510" s="689"/>
      <c r="E510" s="690"/>
      <c r="F510" s="691"/>
      <c r="G510" s="691"/>
      <c r="H510" s="690"/>
      <c r="I510" s="691"/>
      <c r="J510" s="691"/>
      <c r="K510" s="690"/>
      <c r="L510" s="692"/>
      <c r="M510" s="997"/>
      <c r="N510" s="998"/>
      <c r="O510" s="65"/>
      <c r="P510" s="37"/>
      <c r="Q510" s="53"/>
      <c r="R510" s="24"/>
    </row>
    <row r="511" spans="1:18" ht="18" x14ac:dyDescent="0.4">
      <c r="A511" s="29"/>
      <c r="B511" s="35"/>
      <c r="C511" s="685"/>
      <c r="D511" s="689"/>
      <c r="E511" s="690"/>
      <c r="F511" s="691"/>
      <c r="G511" s="691"/>
      <c r="H511" s="690"/>
      <c r="I511" s="691"/>
      <c r="J511" s="691"/>
      <c r="K511" s="690"/>
      <c r="L511" s="692"/>
      <c r="M511" s="997"/>
      <c r="N511" s="998"/>
      <c r="O511" s="65"/>
      <c r="P511" s="37"/>
      <c r="Q511" s="53"/>
      <c r="R511" s="24"/>
    </row>
    <row r="512" spans="1:18" ht="18" x14ac:dyDescent="0.4">
      <c r="A512" s="29"/>
      <c r="B512" s="35"/>
      <c r="C512" s="685"/>
      <c r="D512" s="689"/>
      <c r="E512" s="690"/>
      <c r="F512" s="691"/>
      <c r="G512" s="691"/>
      <c r="H512" s="690"/>
      <c r="I512" s="691"/>
      <c r="J512" s="691"/>
      <c r="K512" s="690"/>
      <c r="L512" s="692"/>
      <c r="M512" s="997"/>
      <c r="N512" s="998"/>
      <c r="O512" s="65"/>
      <c r="P512" s="37"/>
      <c r="Q512" s="53"/>
      <c r="R512" s="24"/>
    </row>
    <row r="513" spans="1:18" ht="18" x14ac:dyDescent="0.4">
      <c r="A513" s="29"/>
      <c r="B513" s="35"/>
      <c r="C513" s="685"/>
      <c r="D513" s="689"/>
      <c r="E513" s="690"/>
      <c r="F513" s="691"/>
      <c r="G513" s="691"/>
      <c r="H513" s="690"/>
      <c r="I513" s="691"/>
      <c r="J513" s="691"/>
      <c r="K513" s="690"/>
      <c r="L513" s="692"/>
      <c r="M513" s="997"/>
      <c r="N513" s="998"/>
      <c r="O513" s="65"/>
      <c r="P513" s="37"/>
      <c r="Q513" s="53"/>
      <c r="R513" s="24"/>
    </row>
    <row r="514" spans="1:18" ht="18" x14ac:dyDescent="0.4">
      <c r="A514" s="29"/>
      <c r="B514" s="35"/>
      <c r="C514" s="685"/>
      <c r="D514" s="689"/>
      <c r="E514" s="690"/>
      <c r="F514" s="691"/>
      <c r="G514" s="691"/>
      <c r="H514" s="690"/>
      <c r="I514" s="691"/>
      <c r="J514" s="691"/>
      <c r="K514" s="690"/>
      <c r="L514" s="692"/>
      <c r="M514" s="997"/>
      <c r="N514" s="998"/>
      <c r="O514" s="65"/>
      <c r="P514" s="37"/>
      <c r="Q514" s="53"/>
      <c r="R514" s="24"/>
    </row>
    <row r="515" spans="1:18" ht="18" x14ac:dyDescent="0.4">
      <c r="A515" s="29"/>
      <c r="B515" s="35"/>
      <c r="C515" s="62"/>
      <c r="D515" s="62"/>
      <c r="E515" s="63">
        <f>SUM(E504:E514)</f>
        <v>0</v>
      </c>
      <c r="F515" s="64" t="s">
        <v>72</v>
      </c>
      <c r="G515" s="62"/>
      <c r="H515" s="63">
        <f>SUM(H504:H514)</f>
        <v>0</v>
      </c>
      <c r="I515" s="64" t="s">
        <v>72</v>
      </c>
      <c r="J515" s="62"/>
      <c r="K515" s="63">
        <f>SUM(K504:K514)</f>
        <v>0</v>
      </c>
      <c r="L515" s="64" t="s">
        <v>72</v>
      </c>
      <c r="M515" s="999">
        <f>SUM(M504:M514)</f>
        <v>0</v>
      </c>
      <c r="N515" s="1000"/>
      <c r="O515" s="65" t="s">
        <v>72</v>
      </c>
      <c r="P515" s="37"/>
      <c r="Q515" s="53"/>
      <c r="R515" s="24"/>
    </row>
    <row r="516" spans="1:18" ht="15" x14ac:dyDescent="0.35">
      <c r="A516" s="29"/>
      <c r="B516" s="46"/>
      <c r="C516" s="1025"/>
      <c r="D516" s="1026"/>
      <c r="E516" s="1026"/>
      <c r="F516" s="1026"/>
      <c r="G516" s="1026"/>
      <c r="H516" s="1027"/>
      <c r="I516" s="84"/>
      <c r="J516" s="84"/>
      <c r="K516" s="84"/>
      <c r="L516" s="84"/>
      <c r="M516" s="84"/>
      <c r="N516" s="49"/>
      <c r="O516" s="49"/>
      <c r="P516" s="50"/>
      <c r="Q516" s="53"/>
      <c r="R516" s="24"/>
    </row>
    <row r="517" spans="1:18" ht="15" x14ac:dyDescent="0.35">
      <c r="A517" s="24"/>
      <c r="B517" s="62"/>
      <c r="C517" s="1028"/>
      <c r="D517" s="1020"/>
      <c r="E517" s="1020"/>
      <c r="F517" s="1020"/>
      <c r="G517" s="1020"/>
      <c r="H517" s="1000"/>
      <c r="I517" s="85"/>
      <c r="J517" s="85"/>
      <c r="K517" s="85"/>
      <c r="L517" s="85"/>
      <c r="M517" s="85"/>
      <c r="N517" s="62"/>
      <c r="O517" s="62"/>
      <c r="P517" s="62"/>
      <c r="Q517" s="24"/>
      <c r="R517" s="24"/>
    </row>
  </sheetData>
  <sheetProtection sheet="1" objects="1" scenarios="1"/>
  <mergeCells count="842">
    <mergeCell ref="C148:H148"/>
    <mergeCell ref="Q148:R148"/>
    <mergeCell ref="C149:H149"/>
    <mergeCell ref="Q149:R149"/>
    <mergeCell ref="C150:D150"/>
    <mergeCell ref="E150:G150"/>
    <mergeCell ref="C151:D151"/>
    <mergeCell ref="Q132:R132"/>
    <mergeCell ref="Q135:R135"/>
    <mergeCell ref="C132:H132"/>
    <mergeCell ref="C133:H133"/>
    <mergeCell ref="C134:D134"/>
    <mergeCell ref="E134:G134"/>
    <mergeCell ref="C135:D135"/>
    <mergeCell ref="M147:N147"/>
    <mergeCell ref="Q136:R136"/>
    <mergeCell ref="Q137:R137"/>
    <mergeCell ref="Q138:R138"/>
    <mergeCell ref="Q139:R139"/>
    <mergeCell ref="Q140:R140"/>
    <mergeCell ref="Q141:R141"/>
    <mergeCell ref="Q142:R142"/>
    <mergeCell ref="Q143:R143"/>
    <mergeCell ref="Q144:R144"/>
    <mergeCell ref="C164:H164"/>
    <mergeCell ref="Q164:R164"/>
    <mergeCell ref="C165:H165"/>
    <mergeCell ref="Q165:R165"/>
    <mergeCell ref="C166:D166"/>
    <mergeCell ref="E166:G166"/>
    <mergeCell ref="C167:D167"/>
    <mergeCell ref="Q150:R150"/>
    <mergeCell ref="Q151:R151"/>
    <mergeCell ref="M152:N152"/>
    <mergeCell ref="M153:N153"/>
    <mergeCell ref="M154:N154"/>
    <mergeCell ref="M155:N155"/>
    <mergeCell ref="M156:N156"/>
    <mergeCell ref="M157:N157"/>
    <mergeCell ref="M158:N158"/>
    <mergeCell ref="M159:N159"/>
    <mergeCell ref="M160:N160"/>
    <mergeCell ref="M161:N161"/>
    <mergeCell ref="M162:N162"/>
    <mergeCell ref="M163:N163"/>
    <mergeCell ref="Q158:R158"/>
    <mergeCell ref="Q159:R159"/>
    <mergeCell ref="Q160:R160"/>
    <mergeCell ref="C180:H180"/>
    <mergeCell ref="Q180:R180"/>
    <mergeCell ref="C181:H181"/>
    <mergeCell ref="Q181:R181"/>
    <mergeCell ref="C182:D182"/>
    <mergeCell ref="E182:G182"/>
    <mergeCell ref="C183:D183"/>
    <mergeCell ref="Q166:R166"/>
    <mergeCell ref="Q167:R167"/>
    <mergeCell ref="M168:N168"/>
    <mergeCell ref="M169:N169"/>
    <mergeCell ref="M170:N170"/>
    <mergeCell ref="M171:N171"/>
    <mergeCell ref="M172:N172"/>
    <mergeCell ref="M173:N173"/>
    <mergeCell ref="M174:N174"/>
    <mergeCell ref="M175:N175"/>
    <mergeCell ref="M176:N176"/>
    <mergeCell ref="M177:N177"/>
    <mergeCell ref="M178:N178"/>
    <mergeCell ref="M179:N179"/>
    <mergeCell ref="Q174:R174"/>
    <mergeCell ref="Q175:R175"/>
    <mergeCell ref="Q176:R176"/>
    <mergeCell ref="M123:N123"/>
    <mergeCell ref="M124:N124"/>
    <mergeCell ref="M125:N125"/>
    <mergeCell ref="M126:N126"/>
    <mergeCell ref="M127:N127"/>
    <mergeCell ref="M128:N128"/>
    <mergeCell ref="M129:N129"/>
    <mergeCell ref="Q182:R182"/>
    <mergeCell ref="Q183:R183"/>
    <mergeCell ref="Q125:R125"/>
    <mergeCell ref="Q126:R126"/>
    <mergeCell ref="M130:N130"/>
    <mergeCell ref="M131:N131"/>
    <mergeCell ref="M136:N136"/>
    <mergeCell ref="M137:N137"/>
    <mergeCell ref="M138:N138"/>
    <mergeCell ref="M139:N139"/>
    <mergeCell ref="M140:N140"/>
    <mergeCell ref="M141:N141"/>
    <mergeCell ref="M142:N142"/>
    <mergeCell ref="M143:N143"/>
    <mergeCell ref="M144:N144"/>
    <mergeCell ref="M145:N145"/>
    <mergeCell ref="M146:N146"/>
    <mergeCell ref="M184:N184"/>
    <mergeCell ref="M185:N185"/>
    <mergeCell ref="Q234:R234"/>
    <mergeCell ref="Q235:R235"/>
    <mergeCell ref="Q227:R227"/>
    <mergeCell ref="Q228:R228"/>
    <mergeCell ref="Q229:R229"/>
    <mergeCell ref="Q230:R230"/>
    <mergeCell ref="Q231:R231"/>
    <mergeCell ref="Q232:R232"/>
    <mergeCell ref="Q233:R233"/>
    <mergeCell ref="Q187:R187"/>
    <mergeCell ref="Q188:R188"/>
    <mergeCell ref="Q189:R189"/>
    <mergeCell ref="Q190:R190"/>
    <mergeCell ref="Q191:R191"/>
    <mergeCell ref="Q192:R192"/>
    <mergeCell ref="Q193:R193"/>
    <mergeCell ref="Q194:R194"/>
    <mergeCell ref="Q195:R195"/>
    <mergeCell ref="Q196:R196"/>
    <mergeCell ref="Q197:R197"/>
    <mergeCell ref="Q198:R198"/>
    <mergeCell ref="Q199:R199"/>
    <mergeCell ref="Q177:R177"/>
    <mergeCell ref="Q178:R178"/>
    <mergeCell ref="Q179:R179"/>
    <mergeCell ref="Q184:R184"/>
    <mergeCell ref="Q185:R185"/>
    <mergeCell ref="Q186:R186"/>
    <mergeCell ref="Q200:R200"/>
    <mergeCell ref="Q201:R201"/>
    <mergeCell ref="Q202:R202"/>
    <mergeCell ref="Q203:R203"/>
    <mergeCell ref="Q204:R204"/>
    <mergeCell ref="Q205:R205"/>
    <mergeCell ref="Q206:R206"/>
    <mergeCell ref="Q207:R207"/>
    <mergeCell ref="Q208:R208"/>
    <mergeCell ref="Q218:R218"/>
    <mergeCell ref="Q219:R219"/>
    <mergeCell ref="Q220:R220"/>
    <mergeCell ref="Q221:R221"/>
    <mergeCell ref="Q222:R222"/>
    <mergeCell ref="Q223:R223"/>
    <mergeCell ref="Q224:R224"/>
    <mergeCell ref="Q225:R225"/>
    <mergeCell ref="Q209:R209"/>
    <mergeCell ref="Q210:R210"/>
    <mergeCell ref="Q211:R211"/>
    <mergeCell ref="Q212:R212"/>
    <mergeCell ref="Q213:R213"/>
    <mergeCell ref="Q214:R214"/>
    <mergeCell ref="Q215:R215"/>
    <mergeCell ref="Q216:R216"/>
    <mergeCell ref="Q217:R217"/>
    <mergeCell ref="C196:H196"/>
    <mergeCell ref="C197:H197"/>
    <mergeCell ref="C198:D198"/>
    <mergeCell ref="E198:G198"/>
    <mergeCell ref="C199:D199"/>
    <mergeCell ref="C213:H213"/>
    <mergeCell ref="C214:D214"/>
    <mergeCell ref="E214:G214"/>
    <mergeCell ref="C215:D215"/>
    <mergeCell ref="C228:H228"/>
    <mergeCell ref="C229:H229"/>
    <mergeCell ref="C230:D230"/>
    <mergeCell ref="E230:G230"/>
    <mergeCell ref="M206:N206"/>
    <mergeCell ref="M207:N207"/>
    <mergeCell ref="M208:N208"/>
    <mergeCell ref="M209:N209"/>
    <mergeCell ref="M210:N210"/>
    <mergeCell ref="M211:N211"/>
    <mergeCell ref="C212:H212"/>
    <mergeCell ref="M216:N216"/>
    <mergeCell ref="M217:N217"/>
    <mergeCell ref="M218:N218"/>
    <mergeCell ref="M219:N219"/>
    <mergeCell ref="M220:N220"/>
    <mergeCell ref="M221:N221"/>
    <mergeCell ref="M222:N222"/>
    <mergeCell ref="C231:D231"/>
    <mergeCell ref="C244:H244"/>
    <mergeCell ref="C245:H245"/>
    <mergeCell ref="C246:D246"/>
    <mergeCell ref="E246:G246"/>
    <mergeCell ref="C247:D247"/>
    <mergeCell ref="C260:H260"/>
    <mergeCell ref="C261:H261"/>
    <mergeCell ref="C262:D262"/>
    <mergeCell ref="E262:G262"/>
    <mergeCell ref="C263:D263"/>
    <mergeCell ref="M264:N264"/>
    <mergeCell ref="C278:D278"/>
    <mergeCell ref="C279:D279"/>
    <mergeCell ref="M272:N272"/>
    <mergeCell ref="M273:N273"/>
    <mergeCell ref="M274:N274"/>
    <mergeCell ref="M275:N275"/>
    <mergeCell ref="C276:H276"/>
    <mergeCell ref="C277:H277"/>
    <mergeCell ref="E278:G278"/>
    <mergeCell ref="M265:N265"/>
    <mergeCell ref="M266:N266"/>
    <mergeCell ref="M267:N267"/>
    <mergeCell ref="M268:N268"/>
    <mergeCell ref="M269:N269"/>
    <mergeCell ref="M270:N270"/>
    <mergeCell ref="M271:N271"/>
    <mergeCell ref="M280:N280"/>
    <mergeCell ref="M281:N281"/>
    <mergeCell ref="M282:N282"/>
    <mergeCell ref="M283:N283"/>
    <mergeCell ref="M284:N284"/>
    <mergeCell ref="M285:N285"/>
    <mergeCell ref="M286:N286"/>
    <mergeCell ref="C310:D310"/>
    <mergeCell ref="E310:G310"/>
    <mergeCell ref="C294:D294"/>
    <mergeCell ref="E294:G294"/>
    <mergeCell ref="C295:D295"/>
    <mergeCell ref="M287:N287"/>
    <mergeCell ref="M288:N288"/>
    <mergeCell ref="M289:N289"/>
    <mergeCell ref="M290:N290"/>
    <mergeCell ref="M291:N291"/>
    <mergeCell ref="C292:H292"/>
    <mergeCell ref="C293:H293"/>
    <mergeCell ref="C311:D311"/>
    <mergeCell ref="M303:N303"/>
    <mergeCell ref="M304:N304"/>
    <mergeCell ref="M305:N305"/>
    <mergeCell ref="M306:N306"/>
    <mergeCell ref="M307:N307"/>
    <mergeCell ref="C308:H308"/>
    <mergeCell ref="C309:H309"/>
    <mergeCell ref="M296:N296"/>
    <mergeCell ref="M297:N297"/>
    <mergeCell ref="M298:N298"/>
    <mergeCell ref="M299:N299"/>
    <mergeCell ref="M300:N300"/>
    <mergeCell ref="M301:N301"/>
    <mergeCell ref="M302:N302"/>
    <mergeCell ref="C326:D326"/>
    <mergeCell ref="E326:G326"/>
    <mergeCell ref="C327:D327"/>
    <mergeCell ref="M319:N319"/>
    <mergeCell ref="M320:N320"/>
    <mergeCell ref="M321:N321"/>
    <mergeCell ref="M322:N322"/>
    <mergeCell ref="M323:N323"/>
    <mergeCell ref="C324:H324"/>
    <mergeCell ref="C325:H325"/>
    <mergeCell ref="M312:N312"/>
    <mergeCell ref="M313:N313"/>
    <mergeCell ref="M314:N314"/>
    <mergeCell ref="M315:N315"/>
    <mergeCell ref="M316:N316"/>
    <mergeCell ref="M317:N317"/>
    <mergeCell ref="M318:N318"/>
    <mergeCell ref="M328:N328"/>
    <mergeCell ref="M329:N329"/>
    <mergeCell ref="M330:N330"/>
    <mergeCell ref="M331:N331"/>
    <mergeCell ref="M332:N332"/>
    <mergeCell ref="M333:N333"/>
    <mergeCell ref="M334:N334"/>
    <mergeCell ref="M335:N335"/>
    <mergeCell ref="M336:N336"/>
    <mergeCell ref="M337:N337"/>
    <mergeCell ref="M338:N338"/>
    <mergeCell ref="M339:N339"/>
    <mergeCell ref="C340:H340"/>
    <mergeCell ref="C341:H341"/>
    <mergeCell ref="C342:D342"/>
    <mergeCell ref="E342:G342"/>
    <mergeCell ref="C343:D343"/>
    <mergeCell ref="M344:N344"/>
    <mergeCell ref="M345:N345"/>
    <mergeCell ref="M346:N346"/>
    <mergeCell ref="M347:N347"/>
    <mergeCell ref="M355:N355"/>
    <mergeCell ref="C356:H356"/>
    <mergeCell ref="C357:H357"/>
    <mergeCell ref="C358:D358"/>
    <mergeCell ref="E358:G358"/>
    <mergeCell ref="C359:D359"/>
    <mergeCell ref="M348:N348"/>
    <mergeCell ref="M349:N349"/>
    <mergeCell ref="M350:N350"/>
    <mergeCell ref="M351:N351"/>
    <mergeCell ref="M352:N352"/>
    <mergeCell ref="M353:N353"/>
    <mergeCell ref="M354:N354"/>
    <mergeCell ref="M360:N360"/>
    <mergeCell ref="M361:N361"/>
    <mergeCell ref="M362:N362"/>
    <mergeCell ref="M363:N363"/>
    <mergeCell ref="M364:N364"/>
    <mergeCell ref="M365:N365"/>
    <mergeCell ref="M366:N366"/>
    <mergeCell ref="C390:D390"/>
    <mergeCell ref="E390:G390"/>
    <mergeCell ref="C374:D374"/>
    <mergeCell ref="E374:G374"/>
    <mergeCell ref="C375:D375"/>
    <mergeCell ref="M367:N367"/>
    <mergeCell ref="M368:N368"/>
    <mergeCell ref="M369:N369"/>
    <mergeCell ref="M370:N370"/>
    <mergeCell ref="M371:N371"/>
    <mergeCell ref="C372:H372"/>
    <mergeCell ref="C373:H373"/>
    <mergeCell ref="C391:D391"/>
    <mergeCell ref="M383:N383"/>
    <mergeCell ref="M384:N384"/>
    <mergeCell ref="M385:N385"/>
    <mergeCell ref="M386:N386"/>
    <mergeCell ref="M387:N387"/>
    <mergeCell ref="C388:H388"/>
    <mergeCell ref="C389:H389"/>
    <mergeCell ref="M376:N376"/>
    <mergeCell ref="M377:N377"/>
    <mergeCell ref="M378:N378"/>
    <mergeCell ref="M379:N379"/>
    <mergeCell ref="M380:N380"/>
    <mergeCell ref="M381:N381"/>
    <mergeCell ref="M382:N382"/>
    <mergeCell ref="C406:D406"/>
    <mergeCell ref="E406:G406"/>
    <mergeCell ref="C407:D407"/>
    <mergeCell ref="M399:N399"/>
    <mergeCell ref="M400:N400"/>
    <mergeCell ref="M401:N401"/>
    <mergeCell ref="M402:N402"/>
    <mergeCell ref="M403:N403"/>
    <mergeCell ref="C404:H404"/>
    <mergeCell ref="C405:H405"/>
    <mergeCell ref="M392:N392"/>
    <mergeCell ref="M393:N393"/>
    <mergeCell ref="M394:N394"/>
    <mergeCell ref="M395:N395"/>
    <mergeCell ref="M396:N396"/>
    <mergeCell ref="M397:N397"/>
    <mergeCell ref="M398:N398"/>
    <mergeCell ref="M408:N408"/>
    <mergeCell ref="M409:N409"/>
    <mergeCell ref="M410:N410"/>
    <mergeCell ref="M411:N411"/>
    <mergeCell ref="M412:N412"/>
    <mergeCell ref="M413:N413"/>
    <mergeCell ref="M414:N414"/>
    <mergeCell ref="M415:N415"/>
    <mergeCell ref="M416:N416"/>
    <mergeCell ref="M417:N417"/>
    <mergeCell ref="M418:N418"/>
    <mergeCell ref="M419:N419"/>
    <mergeCell ref="C420:H420"/>
    <mergeCell ref="C421:H421"/>
    <mergeCell ref="C422:D422"/>
    <mergeCell ref="E422:G422"/>
    <mergeCell ref="C423:D423"/>
    <mergeCell ref="M424:N424"/>
    <mergeCell ref="M425:N425"/>
    <mergeCell ref="M426:N426"/>
    <mergeCell ref="M427:N427"/>
    <mergeCell ref="M435:N435"/>
    <mergeCell ref="C436:H436"/>
    <mergeCell ref="C437:H437"/>
    <mergeCell ref="C438:D438"/>
    <mergeCell ref="E438:G438"/>
    <mergeCell ref="C439:D439"/>
    <mergeCell ref="M428:N428"/>
    <mergeCell ref="M429:N429"/>
    <mergeCell ref="M430:N430"/>
    <mergeCell ref="M431:N431"/>
    <mergeCell ref="M432:N432"/>
    <mergeCell ref="M433:N433"/>
    <mergeCell ref="M434:N434"/>
    <mergeCell ref="C454:D454"/>
    <mergeCell ref="E454:G454"/>
    <mergeCell ref="C455:D455"/>
    <mergeCell ref="M447:N447"/>
    <mergeCell ref="M448:N448"/>
    <mergeCell ref="M449:N449"/>
    <mergeCell ref="M450:N450"/>
    <mergeCell ref="M451:N451"/>
    <mergeCell ref="C452:H452"/>
    <mergeCell ref="C453:H453"/>
    <mergeCell ref="M440:N440"/>
    <mergeCell ref="M441:N441"/>
    <mergeCell ref="M442:N442"/>
    <mergeCell ref="M443:N443"/>
    <mergeCell ref="M444:N444"/>
    <mergeCell ref="M445:N445"/>
    <mergeCell ref="M446:N446"/>
    <mergeCell ref="M495:N495"/>
    <mergeCell ref="M496:N496"/>
    <mergeCell ref="M456:N456"/>
    <mergeCell ref="M457:N457"/>
    <mergeCell ref="M458:N458"/>
    <mergeCell ref="M459:N459"/>
    <mergeCell ref="M460:N460"/>
    <mergeCell ref="M461:N461"/>
    <mergeCell ref="M462:N462"/>
    <mergeCell ref="M472:N472"/>
    <mergeCell ref="M473:N473"/>
    <mergeCell ref="M474:N474"/>
    <mergeCell ref="M475:N475"/>
    <mergeCell ref="M476:N476"/>
    <mergeCell ref="M477:N477"/>
    <mergeCell ref="M478:N478"/>
    <mergeCell ref="M488:N488"/>
    <mergeCell ref="M497:N497"/>
    <mergeCell ref="M498:N498"/>
    <mergeCell ref="M499:N499"/>
    <mergeCell ref="C500:H500"/>
    <mergeCell ref="C501:H501"/>
    <mergeCell ref="C502:D502"/>
    <mergeCell ref="E502:G502"/>
    <mergeCell ref="C503:D503"/>
    <mergeCell ref="M504:N504"/>
    <mergeCell ref="M505:N505"/>
    <mergeCell ref="M506:N506"/>
    <mergeCell ref="M507:N507"/>
    <mergeCell ref="M515:N515"/>
    <mergeCell ref="C516:H516"/>
    <mergeCell ref="C517:H517"/>
    <mergeCell ref="M508:N508"/>
    <mergeCell ref="M509:N509"/>
    <mergeCell ref="M510:N510"/>
    <mergeCell ref="M511:N511"/>
    <mergeCell ref="M512:N512"/>
    <mergeCell ref="M513:N513"/>
    <mergeCell ref="M514:N514"/>
    <mergeCell ref="C470:D470"/>
    <mergeCell ref="E470:G470"/>
    <mergeCell ref="C471:D471"/>
    <mergeCell ref="M463:N463"/>
    <mergeCell ref="M464:N464"/>
    <mergeCell ref="M465:N465"/>
    <mergeCell ref="M466:N466"/>
    <mergeCell ref="M467:N467"/>
    <mergeCell ref="C468:H468"/>
    <mergeCell ref="C469:H469"/>
    <mergeCell ref="C486:D486"/>
    <mergeCell ref="E486:G486"/>
    <mergeCell ref="C487:D487"/>
    <mergeCell ref="M479:N479"/>
    <mergeCell ref="M480:N480"/>
    <mergeCell ref="M481:N481"/>
    <mergeCell ref="M482:N482"/>
    <mergeCell ref="M483:N483"/>
    <mergeCell ref="C484:H484"/>
    <mergeCell ref="C485:H485"/>
    <mergeCell ref="M489:N489"/>
    <mergeCell ref="M490:N490"/>
    <mergeCell ref="M491:N491"/>
    <mergeCell ref="M492:N492"/>
    <mergeCell ref="M493:N493"/>
    <mergeCell ref="M494:N494"/>
    <mergeCell ref="Q350:R350"/>
    <mergeCell ref="Q351:R351"/>
    <mergeCell ref="Q352:R352"/>
    <mergeCell ref="Q353:R353"/>
    <mergeCell ref="Q354:R354"/>
    <mergeCell ref="Q355:R355"/>
    <mergeCell ref="Q356:R356"/>
    <mergeCell ref="Q364:R364"/>
    <mergeCell ref="Q365:R365"/>
    <mergeCell ref="Q366:R366"/>
    <mergeCell ref="Q367:R367"/>
    <mergeCell ref="Q368:R368"/>
    <mergeCell ref="Q369:R369"/>
    <mergeCell ref="Q357:R357"/>
    <mergeCell ref="Q358:R358"/>
    <mergeCell ref="Q359:R359"/>
    <mergeCell ref="Q360:R360"/>
    <mergeCell ref="Q361:R361"/>
    <mergeCell ref="Q362:R362"/>
    <mergeCell ref="Q363:R363"/>
    <mergeCell ref="Q301:R301"/>
    <mergeCell ref="Q302:R302"/>
    <mergeCell ref="Q303:R303"/>
    <mergeCell ref="Q304:R304"/>
    <mergeCell ref="Q305:R305"/>
    <mergeCell ref="Q306:R306"/>
    <mergeCell ref="Q307:R307"/>
    <mergeCell ref="Q308:R308"/>
    <mergeCell ref="Q309:R309"/>
    <mergeCell ref="Q310:R310"/>
    <mergeCell ref="Q311:R311"/>
    <mergeCell ref="Q312:R312"/>
    <mergeCell ref="Q313:R313"/>
    <mergeCell ref="Q314:R314"/>
    <mergeCell ref="Q315:R315"/>
    <mergeCell ref="Q316:R316"/>
    <mergeCell ref="Q317:R317"/>
    <mergeCell ref="Q318:R318"/>
    <mergeCell ref="Q319:R319"/>
    <mergeCell ref="Q320:R320"/>
    <mergeCell ref="Q321:R321"/>
    <mergeCell ref="Q322:R322"/>
    <mergeCell ref="Q323:R323"/>
    <mergeCell ref="Q324:R324"/>
    <mergeCell ref="Q325:R325"/>
    <mergeCell ref="Q326:R326"/>
    <mergeCell ref="Q327:R327"/>
    <mergeCell ref="Q328:R328"/>
    <mergeCell ref="Q329:R329"/>
    <mergeCell ref="Q330:R330"/>
    <mergeCell ref="Q331:R331"/>
    <mergeCell ref="Q332:R332"/>
    <mergeCell ref="Q333:R333"/>
    <mergeCell ref="Q334:R334"/>
    <mergeCell ref="Q335:R335"/>
    <mergeCell ref="Q336:R336"/>
    <mergeCell ref="Q337:R337"/>
    <mergeCell ref="Q338:R338"/>
    <mergeCell ref="Q339:R339"/>
    <mergeCell ref="Q340:R340"/>
    <mergeCell ref="Q341:R341"/>
    <mergeCell ref="Q342:R342"/>
    <mergeCell ref="Q343:R343"/>
    <mergeCell ref="Q344:R344"/>
    <mergeCell ref="Q345:R345"/>
    <mergeCell ref="Q346:R346"/>
    <mergeCell ref="Q347:R347"/>
    <mergeCell ref="Q348:R348"/>
    <mergeCell ref="Q349:R349"/>
    <mergeCell ref="B2:Q3"/>
    <mergeCell ref="C7:K7"/>
    <mergeCell ref="I8:L8"/>
    <mergeCell ref="C10:I10"/>
    <mergeCell ref="C11:I11"/>
    <mergeCell ref="C12:I12"/>
    <mergeCell ref="C13:I13"/>
    <mergeCell ref="C14:I14"/>
    <mergeCell ref="C15:I15"/>
    <mergeCell ref="C9:I9"/>
    <mergeCell ref="C16:I16"/>
    <mergeCell ref="C17:I17"/>
    <mergeCell ref="C20:D20"/>
    <mergeCell ref="C21:D21"/>
    <mergeCell ref="C36:D36"/>
    <mergeCell ref="C38:D38"/>
    <mergeCell ref="E38:G38"/>
    <mergeCell ref="C39:D39"/>
    <mergeCell ref="M40:N40"/>
    <mergeCell ref="M41:N41"/>
    <mergeCell ref="M42:N42"/>
    <mergeCell ref="M43:N43"/>
    <mergeCell ref="M51:N51"/>
    <mergeCell ref="C52:H52"/>
    <mergeCell ref="C53:H53"/>
    <mergeCell ref="Q53:R53"/>
    <mergeCell ref="C54:D54"/>
    <mergeCell ref="E54:G54"/>
    <mergeCell ref="C55:D55"/>
    <mergeCell ref="M44:N44"/>
    <mergeCell ref="M45:N45"/>
    <mergeCell ref="M46:N46"/>
    <mergeCell ref="M47:N47"/>
    <mergeCell ref="M48:N48"/>
    <mergeCell ref="M49:N49"/>
    <mergeCell ref="M50:N50"/>
    <mergeCell ref="Q54:R54"/>
    <mergeCell ref="Q55:R55"/>
    <mergeCell ref="Q56:R56"/>
    <mergeCell ref="Q57:R57"/>
    <mergeCell ref="Q58:R58"/>
    <mergeCell ref="Q59:R59"/>
    <mergeCell ref="Q60:R60"/>
    <mergeCell ref="Q67:R67"/>
    <mergeCell ref="Q68:R68"/>
    <mergeCell ref="C70:D70"/>
    <mergeCell ref="E70:G70"/>
    <mergeCell ref="C71:D71"/>
    <mergeCell ref="Q61:R61"/>
    <mergeCell ref="Q62:R62"/>
    <mergeCell ref="Q63:R63"/>
    <mergeCell ref="Q64:R64"/>
    <mergeCell ref="Q65:R65"/>
    <mergeCell ref="C68:H68"/>
    <mergeCell ref="C69:H69"/>
    <mergeCell ref="Q66:R66"/>
    <mergeCell ref="Q69:R69"/>
    <mergeCell ref="Q70:R70"/>
    <mergeCell ref="Q71:R71"/>
    <mergeCell ref="Q72:R72"/>
    <mergeCell ref="Q73:R73"/>
    <mergeCell ref="Q74:R74"/>
    <mergeCell ref="Q75:R75"/>
    <mergeCell ref="Q76:R76"/>
    <mergeCell ref="Q77:R77"/>
    <mergeCell ref="Q78:R78"/>
    <mergeCell ref="Q79:R79"/>
    <mergeCell ref="Q80:R80"/>
    <mergeCell ref="Q81:R81"/>
    <mergeCell ref="Q85:R85"/>
    <mergeCell ref="Q86:R86"/>
    <mergeCell ref="Q82:R82"/>
    <mergeCell ref="Q83:R83"/>
    <mergeCell ref="C84:H84"/>
    <mergeCell ref="C85:H85"/>
    <mergeCell ref="C86:D86"/>
    <mergeCell ref="E86:G86"/>
    <mergeCell ref="C87:D87"/>
    <mergeCell ref="Q84:R84"/>
    <mergeCell ref="Q87:R87"/>
    <mergeCell ref="Q88:R88"/>
    <mergeCell ref="Q89:R89"/>
    <mergeCell ref="Q90:R90"/>
    <mergeCell ref="Q91:R91"/>
    <mergeCell ref="Q92:R92"/>
    <mergeCell ref="M56:N56"/>
    <mergeCell ref="M57:N57"/>
    <mergeCell ref="M58:N58"/>
    <mergeCell ref="M59:N59"/>
    <mergeCell ref="M60:N60"/>
    <mergeCell ref="M61:N61"/>
    <mergeCell ref="M62:N62"/>
    <mergeCell ref="M63:N63"/>
    <mergeCell ref="M64:N64"/>
    <mergeCell ref="M65:N65"/>
    <mergeCell ref="M66:N66"/>
    <mergeCell ref="M67:N67"/>
    <mergeCell ref="M72:N72"/>
    <mergeCell ref="M73:N73"/>
    <mergeCell ref="M74:N74"/>
    <mergeCell ref="M75:N75"/>
    <mergeCell ref="M76:N76"/>
    <mergeCell ref="M77:N77"/>
    <mergeCell ref="M78:N78"/>
    <mergeCell ref="M79:N79"/>
    <mergeCell ref="M80:N80"/>
    <mergeCell ref="M81:N81"/>
    <mergeCell ref="M82:N82"/>
    <mergeCell ref="M83:N83"/>
    <mergeCell ref="M88:N88"/>
    <mergeCell ref="M104:N104"/>
    <mergeCell ref="M105:N105"/>
    <mergeCell ref="M106:N106"/>
    <mergeCell ref="M107:N107"/>
    <mergeCell ref="M108:N108"/>
    <mergeCell ref="M109:N109"/>
    <mergeCell ref="M110:N110"/>
    <mergeCell ref="M89:N89"/>
    <mergeCell ref="M90:N90"/>
    <mergeCell ref="M91:N91"/>
    <mergeCell ref="M92:N92"/>
    <mergeCell ref="M93:N93"/>
    <mergeCell ref="M94:N94"/>
    <mergeCell ref="M95:N95"/>
    <mergeCell ref="M96:N96"/>
    <mergeCell ref="M97:N97"/>
    <mergeCell ref="M111:N111"/>
    <mergeCell ref="M112:N112"/>
    <mergeCell ref="M113:N113"/>
    <mergeCell ref="M114:N114"/>
    <mergeCell ref="M115:N115"/>
    <mergeCell ref="M120:N120"/>
    <mergeCell ref="Q99:R99"/>
    <mergeCell ref="Q100:R100"/>
    <mergeCell ref="C102:D102"/>
    <mergeCell ref="E102:G102"/>
    <mergeCell ref="C103:D103"/>
    <mergeCell ref="Q102:R102"/>
    <mergeCell ref="Q103:R103"/>
    <mergeCell ref="Q104:R104"/>
    <mergeCell ref="Q105:R105"/>
    <mergeCell ref="Q106:R106"/>
    <mergeCell ref="Q107:R107"/>
    <mergeCell ref="Q108:R108"/>
    <mergeCell ref="Q109:R109"/>
    <mergeCell ref="Q110:R110"/>
    <mergeCell ref="Q111:R111"/>
    <mergeCell ref="Q112:R112"/>
    <mergeCell ref="Q113:R113"/>
    <mergeCell ref="Q114:R114"/>
    <mergeCell ref="Q93:R93"/>
    <mergeCell ref="Q94:R94"/>
    <mergeCell ref="Q95:R95"/>
    <mergeCell ref="Q96:R96"/>
    <mergeCell ref="Q97:R97"/>
    <mergeCell ref="C100:H100"/>
    <mergeCell ref="C101:H101"/>
    <mergeCell ref="Q98:R98"/>
    <mergeCell ref="Q101:R101"/>
    <mergeCell ref="M98:N98"/>
    <mergeCell ref="M99:N99"/>
    <mergeCell ref="Q115:R115"/>
    <mergeCell ref="C116:H116"/>
    <mergeCell ref="C117:H117"/>
    <mergeCell ref="C118:D118"/>
    <mergeCell ref="E118:G118"/>
    <mergeCell ref="C119:D119"/>
    <mergeCell ref="Q133:R133"/>
    <mergeCell ref="Q134:R134"/>
    <mergeCell ref="Q117:R117"/>
    <mergeCell ref="Q118:R118"/>
    <mergeCell ref="Q116:R116"/>
    <mergeCell ref="Q119:R119"/>
    <mergeCell ref="Q120:R120"/>
    <mergeCell ref="Q121:R121"/>
    <mergeCell ref="Q122:R122"/>
    <mergeCell ref="Q123:R123"/>
    <mergeCell ref="Q124:R124"/>
    <mergeCell ref="Q127:R127"/>
    <mergeCell ref="Q128:R128"/>
    <mergeCell ref="Q129:R129"/>
    <mergeCell ref="Q130:R130"/>
    <mergeCell ref="Q131:R131"/>
    <mergeCell ref="M121:N121"/>
    <mergeCell ref="M122:N122"/>
    <mergeCell ref="Q145:R145"/>
    <mergeCell ref="Q146:R146"/>
    <mergeCell ref="Q147:R147"/>
    <mergeCell ref="Q152:R152"/>
    <mergeCell ref="Q153:R153"/>
    <mergeCell ref="Q154:R154"/>
    <mergeCell ref="Q155:R155"/>
    <mergeCell ref="Q156:R156"/>
    <mergeCell ref="Q157:R157"/>
    <mergeCell ref="Q161:R161"/>
    <mergeCell ref="Q162:R162"/>
    <mergeCell ref="Q163:R163"/>
    <mergeCell ref="Q168:R168"/>
    <mergeCell ref="Q169:R169"/>
    <mergeCell ref="Q170:R170"/>
    <mergeCell ref="Q171:R171"/>
    <mergeCell ref="Q172:R172"/>
    <mergeCell ref="Q173:R173"/>
    <mergeCell ref="M195:N195"/>
    <mergeCell ref="M200:N200"/>
    <mergeCell ref="M201:N201"/>
    <mergeCell ref="M202:N202"/>
    <mergeCell ref="M203:N203"/>
    <mergeCell ref="M204:N204"/>
    <mergeCell ref="M205:N205"/>
    <mergeCell ref="M186:N186"/>
    <mergeCell ref="M187:N187"/>
    <mergeCell ref="M188:N188"/>
    <mergeCell ref="M189:N189"/>
    <mergeCell ref="M190:N190"/>
    <mergeCell ref="M191:N191"/>
    <mergeCell ref="M192:N192"/>
    <mergeCell ref="M193:N193"/>
    <mergeCell ref="M194:N194"/>
    <mergeCell ref="M232:N232"/>
    <mergeCell ref="M233:N233"/>
    <mergeCell ref="M234:N234"/>
    <mergeCell ref="M235:N235"/>
    <mergeCell ref="M236:N236"/>
    <mergeCell ref="Q236:R236"/>
    <mergeCell ref="Q237:R237"/>
    <mergeCell ref="Q238:R238"/>
    <mergeCell ref="M223:N223"/>
    <mergeCell ref="M224:N224"/>
    <mergeCell ref="M225:N225"/>
    <mergeCell ref="M226:N226"/>
    <mergeCell ref="M227:N227"/>
    <mergeCell ref="Q226:R226"/>
    <mergeCell ref="Q239:R239"/>
    <mergeCell ref="Q240:R240"/>
    <mergeCell ref="Q241:R241"/>
    <mergeCell ref="Q242:R242"/>
    <mergeCell ref="Q243:R243"/>
    <mergeCell ref="Q244:R244"/>
    <mergeCell ref="M237:N237"/>
    <mergeCell ref="M238:N238"/>
    <mergeCell ref="M239:N239"/>
    <mergeCell ref="M240:N240"/>
    <mergeCell ref="M241:N241"/>
    <mergeCell ref="M242:N242"/>
    <mergeCell ref="M243:N243"/>
    <mergeCell ref="Q245:R245"/>
    <mergeCell ref="Q246:R246"/>
    <mergeCell ref="Q247:R247"/>
    <mergeCell ref="Q248:R248"/>
    <mergeCell ref="Q249:R249"/>
    <mergeCell ref="Q250:R250"/>
    <mergeCell ref="Q251:R251"/>
    <mergeCell ref="M255:N255"/>
    <mergeCell ref="M256:N256"/>
    <mergeCell ref="Q252:R252"/>
    <mergeCell ref="Q253:R253"/>
    <mergeCell ref="Q254:R254"/>
    <mergeCell ref="Q255:R255"/>
    <mergeCell ref="Q256:R256"/>
    <mergeCell ref="M257:N257"/>
    <mergeCell ref="M258:N258"/>
    <mergeCell ref="M259:N259"/>
    <mergeCell ref="M248:N248"/>
    <mergeCell ref="M249:N249"/>
    <mergeCell ref="M250:N250"/>
    <mergeCell ref="M251:N251"/>
    <mergeCell ref="M252:N252"/>
    <mergeCell ref="M253:N253"/>
    <mergeCell ref="M254:N254"/>
    <mergeCell ref="Q257:R257"/>
    <mergeCell ref="Q258:R258"/>
    <mergeCell ref="Q259:R259"/>
    <mergeCell ref="Q260:R260"/>
    <mergeCell ref="Q261:R261"/>
    <mergeCell ref="Q262:R262"/>
    <mergeCell ref="Q263:R263"/>
    <mergeCell ref="Q264:R264"/>
    <mergeCell ref="Q265:R265"/>
    <mergeCell ref="Q266:R266"/>
    <mergeCell ref="Q267:R267"/>
    <mergeCell ref="Q268:R268"/>
    <mergeCell ref="Q269:R269"/>
    <mergeCell ref="Q270:R270"/>
    <mergeCell ref="Q271:R271"/>
    <mergeCell ref="Q272:R272"/>
    <mergeCell ref="Q273:R273"/>
    <mergeCell ref="Q274:R274"/>
    <mergeCell ref="Q275:R275"/>
    <mergeCell ref="Q276:R276"/>
    <mergeCell ref="Q277:R277"/>
    <mergeCell ref="Q278:R278"/>
    <mergeCell ref="Q279:R279"/>
    <mergeCell ref="Q280:R280"/>
    <mergeCell ref="Q281:R281"/>
    <mergeCell ref="Q282:R282"/>
    <mergeCell ref="Q283:R283"/>
    <mergeCell ref="Q293:R293"/>
    <mergeCell ref="Q294:R294"/>
    <mergeCell ref="Q295:R295"/>
    <mergeCell ref="Q296:R296"/>
    <mergeCell ref="Q297:R297"/>
    <mergeCell ref="Q298:R298"/>
    <mergeCell ref="Q299:R299"/>
    <mergeCell ref="Q300:R300"/>
    <mergeCell ref="Q284:R284"/>
    <mergeCell ref="Q285:R285"/>
    <mergeCell ref="Q286:R286"/>
    <mergeCell ref="Q287:R287"/>
    <mergeCell ref="Q288:R288"/>
    <mergeCell ref="Q289:R289"/>
    <mergeCell ref="Q290:R290"/>
    <mergeCell ref="Q291:R291"/>
    <mergeCell ref="Q292:R292"/>
  </mergeCells>
  <conditionalFormatting sqref="C9:L9 C10:I14">
    <cfRule type="expression" dxfId="120" priority="1">
      <formula>$M9&lt;&gt;"X"</formula>
    </cfRule>
  </conditionalFormatting>
  <conditionalFormatting sqref="C9:L17">
    <cfRule type="expression" dxfId="119" priority="3">
      <formula>$K9&gt;0</formula>
    </cfRule>
  </conditionalFormatting>
  <conditionalFormatting sqref="C38:O51">
    <cfRule type="expression" dxfId="118" priority="5">
      <formula>$C$38=""</formula>
    </cfRule>
  </conditionalFormatting>
  <conditionalFormatting sqref="C54:O67">
    <cfRule type="expression" dxfId="117" priority="6">
      <formula>$C$54=""</formula>
    </cfRule>
  </conditionalFormatting>
  <conditionalFormatting sqref="C70:O83">
    <cfRule type="expression" dxfId="116" priority="7">
      <formula>$C$70=""</formula>
    </cfRule>
  </conditionalFormatting>
  <conditionalFormatting sqref="C86:O99">
    <cfRule type="expression" dxfId="115" priority="8">
      <formula>$C$86=""</formula>
    </cfRule>
  </conditionalFormatting>
  <conditionalFormatting sqref="C102:O115">
    <cfRule type="expression" dxfId="114" priority="9">
      <formula>$C$102=""</formula>
    </cfRule>
  </conditionalFormatting>
  <conditionalFormatting sqref="C118:O131">
    <cfRule type="expression" dxfId="113" priority="10">
      <formula>$C$118=""</formula>
    </cfRule>
  </conditionalFormatting>
  <conditionalFormatting sqref="C134:O147">
    <cfRule type="expression" dxfId="112" priority="11">
      <formula>$C$134=""</formula>
    </cfRule>
  </conditionalFormatting>
  <conditionalFormatting sqref="C150:O163">
    <cfRule type="expression" dxfId="111" priority="12">
      <formula>$C$150=""</formula>
    </cfRule>
  </conditionalFormatting>
  <conditionalFormatting sqref="C166:O179">
    <cfRule type="expression" dxfId="110" priority="13">
      <formula>$C$166=""</formula>
    </cfRule>
  </conditionalFormatting>
  <conditionalFormatting sqref="C182:O195">
    <cfRule type="expression" dxfId="109" priority="14">
      <formula>$C$182=""</formula>
    </cfRule>
  </conditionalFormatting>
  <conditionalFormatting sqref="C198:O211">
    <cfRule type="expression" dxfId="108" priority="15">
      <formula>$C$198=""</formula>
    </cfRule>
  </conditionalFormatting>
  <conditionalFormatting sqref="C214:O227">
    <cfRule type="expression" dxfId="107" priority="16">
      <formula>$C$214=""</formula>
    </cfRule>
  </conditionalFormatting>
  <conditionalFormatting sqref="C230:O243">
    <cfRule type="expression" dxfId="106" priority="17">
      <formula>$C$230=""</formula>
    </cfRule>
  </conditionalFormatting>
  <conditionalFormatting sqref="C246:O259">
    <cfRule type="expression" dxfId="105" priority="18">
      <formula>$C$246=""</formula>
    </cfRule>
  </conditionalFormatting>
  <conditionalFormatting sqref="C262:O275">
    <cfRule type="expression" dxfId="104" priority="19">
      <formula>$C$262=""</formula>
    </cfRule>
  </conditionalFormatting>
  <conditionalFormatting sqref="C278:O291">
    <cfRule type="expression" dxfId="103" priority="20">
      <formula>$C$278=""</formula>
    </cfRule>
  </conditionalFormatting>
  <conditionalFormatting sqref="C294:O307">
    <cfRule type="expression" dxfId="102" priority="21">
      <formula>$C$294=""</formula>
    </cfRule>
  </conditionalFormatting>
  <conditionalFormatting sqref="C310:O323">
    <cfRule type="expression" dxfId="101" priority="22">
      <formula>$C$310=""</formula>
    </cfRule>
  </conditionalFormatting>
  <conditionalFormatting sqref="C326:O339">
    <cfRule type="expression" dxfId="100" priority="23">
      <formula>$C$326=""</formula>
    </cfRule>
  </conditionalFormatting>
  <conditionalFormatting sqref="C342:O355">
    <cfRule type="expression" dxfId="99" priority="24">
      <formula>$C$342=""</formula>
    </cfRule>
  </conditionalFormatting>
  <conditionalFormatting sqref="C358:O371">
    <cfRule type="expression" dxfId="98" priority="25">
      <formula>$C$358=""</formula>
    </cfRule>
  </conditionalFormatting>
  <conditionalFormatting sqref="C374:O387">
    <cfRule type="expression" dxfId="97" priority="26">
      <formula>$C$374=""</formula>
    </cfRule>
  </conditionalFormatting>
  <conditionalFormatting sqref="C390:O403">
    <cfRule type="expression" dxfId="96" priority="27">
      <formula>$C$390=""</formula>
    </cfRule>
  </conditionalFormatting>
  <conditionalFormatting sqref="C406:O419">
    <cfRule type="expression" dxfId="95" priority="28">
      <formula>$C$406=""</formula>
    </cfRule>
  </conditionalFormatting>
  <conditionalFormatting sqref="C422:O435">
    <cfRule type="expression" dxfId="94" priority="29">
      <formula>$C$422=""</formula>
    </cfRule>
  </conditionalFormatting>
  <conditionalFormatting sqref="C438:O451">
    <cfRule type="expression" dxfId="93" priority="30">
      <formula>$C$438=""</formula>
    </cfRule>
  </conditionalFormatting>
  <conditionalFormatting sqref="C454:O467">
    <cfRule type="expression" dxfId="92" priority="31">
      <formula>$C$454=""</formula>
    </cfRule>
  </conditionalFormatting>
  <conditionalFormatting sqref="C470:O483">
    <cfRule type="expression" dxfId="91" priority="32">
      <formula>$C$470=""</formula>
    </cfRule>
  </conditionalFormatting>
  <conditionalFormatting sqref="C486:O499">
    <cfRule type="expression" dxfId="90" priority="33">
      <formula>$C$486=""</formula>
    </cfRule>
  </conditionalFormatting>
  <conditionalFormatting sqref="C502:O515">
    <cfRule type="expression" dxfId="89" priority="34">
      <formula>$C$502=""</formula>
    </cfRule>
  </conditionalFormatting>
  <dataValidations count="1">
    <dataValidation type="list" allowBlank="1" showErrorMessage="1" sqref="I8" xr:uid="{00000000-0002-0000-0100-000000000000}">
      <formula1>"?,1,2,3,4,5,6,7,8,9,10,11,12,13,14,15,16,17,18,19,20,21,22,23,24,25,26,27,28,29,30"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629F0-4557-4B9D-8D2B-02B5739D6FC5}">
  <sheetPr codeName="Foglio21">
    <tabColor theme="1"/>
  </sheetPr>
  <dimension ref="A1:X114"/>
  <sheetViews>
    <sheetView topLeftCell="A95" workbookViewId="0">
      <selection activeCell="F111" sqref="F111"/>
    </sheetView>
  </sheetViews>
  <sheetFormatPr defaultRowHeight="12.75" x14ac:dyDescent="0.2"/>
  <cols>
    <col min="1" max="1" width="10.5703125" bestFit="1" customWidth="1"/>
    <col min="2" max="2" width="38.42578125" bestFit="1" customWidth="1"/>
    <col min="3" max="3" width="29.140625" bestFit="1" customWidth="1"/>
  </cols>
  <sheetData>
    <row r="1" spans="1:24" x14ac:dyDescent="0.2">
      <c r="D1" t="s">
        <v>16557</v>
      </c>
    </row>
    <row r="2" spans="1:24" ht="15" x14ac:dyDescent="0.25">
      <c r="A2" s="854" t="s">
        <v>16556</v>
      </c>
      <c r="B2" s="854" t="s">
        <v>16555</v>
      </c>
      <c r="C2" s="854" t="s">
        <v>16554</v>
      </c>
      <c r="D2" t="s">
        <v>16527</v>
      </c>
      <c r="E2" t="s">
        <v>16526</v>
      </c>
      <c r="F2" t="s">
        <v>16525</v>
      </c>
      <c r="G2" t="s">
        <v>16524</v>
      </c>
      <c r="H2" t="s">
        <v>16523</v>
      </c>
      <c r="I2" t="s">
        <v>16522</v>
      </c>
      <c r="J2" t="s">
        <v>16521</v>
      </c>
      <c r="K2" t="s">
        <v>16520</v>
      </c>
      <c r="L2" t="s">
        <v>16519</v>
      </c>
      <c r="M2" t="s">
        <v>219</v>
      </c>
      <c r="N2" t="s">
        <v>16517</v>
      </c>
      <c r="O2" t="s">
        <v>16553</v>
      </c>
      <c r="P2" t="s">
        <v>16474</v>
      </c>
      <c r="Q2" t="s">
        <v>16473</v>
      </c>
      <c r="R2" t="s">
        <v>16514</v>
      </c>
      <c r="S2" t="s">
        <v>16552</v>
      </c>
      <c r="T2" t="s">
        <v>16551</v>
      </c>
      <c r="U2" t="s">
        <v>16550</v>
      </c>
      <c r="V2" t="s">
        <v>16549</v>
      </c>
      <c r="W2" t="s">
        <v>16548</v>
      </c>
      <c r="X2" t="s">
        <v>16547</v>
      </c>
    </row>
    <row r="3" spans="1:24" ht="15" x14ac:dyDescent="0.25">
      <c r="A3" s="854" t="str">
        <f>COUNTIF($M$3:M3,M3)&amp;"-"&amp;M3</f>
        <v>1-B1</v>
      </c>
      <c r="B3" s="854" t="str">
        <f t="shared" ref="B3:B66" si="0">CONCATENATE(M3,P3,Q3)</f>
        <v>B1Abitazioni civiliNORMALE</v>
      </c>
      <c r="C3" s="854" t="str">
        <f t="shared" ref="C3:C66" si="1">M3&amp;P3</f>
        <v>B1Abitazioni civili</v>
      </c>
      <c r="D3" t="s">
        <v>16485</v>
      </c>
      <c r="E3" t="s">
        <v>16484</v>
      </c>
      <c r="F3" t="s">
        <v>614</v>
      </c>
      <c r="G3">
        <v>8033032</v>
      </c>
      <c r="H3" t="s">
        <v>16483</v>
      </c>
      <c r="I3" t="s">
        <v>16482</v>
      </c>
      <c r="J3" t="s">
        <v>13542</v>
      </c>
      <c r="K3" t="s">
        <v>5646</v>
      </c>
      <c r="L3" t="s">
        <v>16512</v>
      </c>
      <c r="M3" t="s">
        <v>16511</v>
      </c>
      <c r="N3" t="s">
        <v>16546</v>
      </c>
      <c r="O3">
        <v>20</v>
      </c>
      <c r="P3" t="s">
        <v>16467</v>
      </c>
      <c r="Q3" t="s">
        <v>16531</v>
      </c>
      <c r="R3" t="s">
        <v>16530</v>
      </c>
      <c r="S3">
        <v>1150</v>
      </c>
      <c r="T3">
        <v>1650</v>
      </c>
      <c r="U3" t="s">
        <v>16529</v>
      </c>
      <c r="V3">
        <v>5</v>
      </c>
      <c r="W3">
        <v>7.4</v>
      </c>
      <c r="X3" t="s">
        <v>16529</v>
      </c>
    </row>
    <row r="4" spans="1:24" ht="15" x14ac:dyDescent="0.25">
      <c r="A4" s="854" t="str">
        <f>COUNTIF($M$3:M4,M4)&amp;"-"&amp;M4</f>
        <v>2-B1</v>
      </c>
      <c r="B4" s="854" t="str">
        <f t="shared" si="0"/>
        <v>B1Abitazioni civiliSCADENTE</v>
      </c>
      <c r="C4" s="854" t="str">
        <f t="shared" si="1"/>
        <v>B1Abitazioni civili</v>
      </c>
      <c r="D4" t="s">
        <v>16485</v>
      </c>
      <c r="E4" t="s">
        <v>16484</v>
      </c>
      <c r="F4" t="s">
        <v>614</v>
      </c>
      <c r="G4">
        <v>8033032</v>
      </c>
      <c r="H4" t="s">
        <v>16483</v>
      </c>
      <c r="I4" t="s">
        <v>16482</v>
      </c>
      <c r="J4" t="s">
        <v>13542</v>
      </c>
      <c r="K4" t="s">
        <v>5646</v>
      </c>
      <c r="L4" t="s">
        <v>16512</v>
      </c>
      <c r="M4" t="s">
        <v>16511</v>
      </c>
      <c r="N4" t="s">
        <v>16546</v>
      </c>
      <c r="O4">
        <v>20</v>
      </c>
      <c r="P4" t="s">
        <v>16467</v>
      </c>
      <c r="Q4" t="s">
        <v>16545</v>
      </c>
      <c r="R4" t="s">
        <v>16482</v>
      </c>
      <c r="S4">
        <v>750</v>
      </c>
      <c r="T4">
        <v>1100</v>
      </c>
      <c r="U4" t="s">
        <v>16529</v>
      </c>
      <c r="V4">
        <v>2.7</v>
      </c>
      <c r="W4">
        <v>4</v>
      </c>
      <c r="X4" t="s">
        <v>16529</v>
      </c>
    </row>
    <row r="5" spans="1:24" ht="15" x14ac:dyDescent="0.25">
      <c r="A5" s="854" t="str">
        <f>COUNTIF($M$3:M5,M5)&amp;"-"&amp;M5</f>
        <v>3-B1</v>
      </c>
      <c r="B5" s="854" t="str">
        <f t="shared" si="0"/>
        <v>B1Abitazioni civiliOTTIMO</v>
      </c>
      <c r="C5" s="854" t="str">
        <f t="shared" si="1"/>
        <v>B1Abitazioni civili</v>
      </c>
      <c r="D5" t="s">
        <v>16485</v>
      </c>
      <c r="E5" t="s">
        <v>16484</v>
      </c>
      <c r="F5" t="s">
        <v>614</v>
      </c>
      <c r="G5">
        <v>8033032</v>
      </c>
      <c r="H5" t="s">
        <v>16483</v>
      </c>
      <c r="I5" t="s">
        <v>16482</v>
      </c>
      <c r="J5" t="s">
        <v>13542</v>
      </c>
      <c r="K5" t="s">
        <v>5646</v>
      </c>
      <c r="L5" t="s">
        <v>16512</v>
      </c>
      <c r="M5" t="s">
        <v>16511</v>
      </c>
      <c r="N5" t="s">
        <v>16546</v>
      </c>
      <c r="O5">
        <v>20</v>
      </c>
      <c r="P5" t="s">
        <v>16467</v>
      </c>
      <c r="Q5" t="s">
        <v>16536</v>
      </c>
      <c r="R5" t="s">
        <v>16482</v>
      </c>
      <c r="S5">
        <v>1800</v>
      </c>
      <c r="T5">
        <v>2700</v>
      </c>
      <c r="U5" t="s">
        <v>16529</v>
      </c>
      <c r="V5">
        <v>7.8</v>
      </c>
      <c r="W5">
        <v>11.6</v>
      </c>
      <c r="X5" t="s">
        <v>16529</v>
      </c>
    </row>
    <row r="6" spans="1:24" ht="15" x14ac:dyDescent="0.25">
      <c r="A6" s="854" t="str">
        <f>COUNTIF($M$3:M6,M6)&amp;"-"&amp;M6</f>
        <v>4-B1</v>
      </c>
      <c r="B6" s="854" t="str">
        <f t="shared" si="0"/>
        <v>B1Abitazioni di tipo economicoNORMALE</v>
      </c>
      <c r="C6" s="854" t="str">
        <f t="shared" si="1"/>
        <v>B1Abitazioni di tipo economico</v>
      </c>
      <c r="D6" t="s">
        <v>16485</v>
      </c>
      <c r="E6" t="s">
        <v>16484</v>
      </c>
      <c r="F6" t="s">
        <v>614</v>
      </c>
      <c r="G6">
        <v>8033032</v>
      </c>
      <c r="H6" t="s">
        <v>16483</v>
      </c>
      <c r="I6" t="s">
        <v>16482</v>
      </c>
      <c r="J6" t="s">
        <v>13542</v>
      </c>
      <c r="K6" t="s">
        <v>5646</v>
      </c>
      <c r="L6" t="s">
        <v>16512</v>
      </c>
      <c r="M6" t="s">
        <v>16511</v>
      </c>
      <c r="N6" t="s">
        <v>16546</v>
      </c>
      <c r="O6">
        <v>21</v>
      </c>
      <c r="P6" t="s">
        <v>16539</v>
      </c>
      <c r="Q6" t="s">
        <v>16531</v>
      </c>
      <c r="R6" t="s">
        <v>16530</v>
      </c>
      <c r="S6">
        <v>800</v>
      </c>
      <c r="T6">
        <v>1200</v>
      </c>
      <c r="U6" t="s">
        <v>16529</v>
      </c>
      <c r="V6">
        <v>2.9</v>
      </c>
      <c r="W6">
        <v>4.3</v>
      </c>
      <c r="X6" t="s">
        <v>16529</v>
      </c>
    </row>
    <row r="7" spans="1:24" ht="15" x14ac:dyDescent="0.25">
      <c r="A7" s="854" t="str">
        <f>COUNTIF($M$3:M7,M7)&amp;"-"&amp;M7</f>
        <v>5-B1</v>
      </c>
      <c r="B7" s="854" t="str">
        <f t="shared" si="0"/>
        <v>B1BoxNORMALE</v>
      </c>
      <c r="C7" s="854" t="str">
        <f t="shared" si="1"/>
        <v>B1Box</v>
      </c>
      <c r="D7" t="s">
        <v>16485</v>
      </c>
      <c r="E7" t="s">
        <v>16484</v>
      </c>
      <c r="F7" t="s">
        <v>614</v>
      </c>
      <c r="G7">
        <v>8033032</v>
      </c>
      <c r="H7" t="s">
        <v>16483</v>
      </c>
      <c r="I7" t="s">
        <v>16482</v>
      </c>
      <c r="J7" t="s">
        <v>13542</v>
      </c>
      <c r="K7" t="s">
        <v>5646</v>
      </c>
      <c r="L7" t="s">
        <v>16512</v>
      </c>
      <c r="M7" t="s">
        <v>16511</v>
      </c>
      <c r="N7" t="s">
        <v>16546</v>
      </c>
      <c r="O7">
        <v>13</v>
      </c>
      <c r="P7" t="s">
        <v>16538</v>
      </c>
      <c r="Q7" t="s">
        <v>16531</v>
      </c>
      <c r="R7" t="s">
        <v>16530</v>
      </c>
      <c r="S7">
        <v>1250</v>
      </c>
      <c r="T7">
        <v>1850</v>
      </c>
      <c r="U7" t="s">
        <v>16529</v>
      </c>
      <c r="V7">
        <v>5.4</v>
      </c>
      <c r="W7">
        <v>8.1</v>
      </c>
      <c r="X7" t="s">
        <v>16529</v>
      </c>
    </row>
    <row r="8" spans="1:24" ht="15" x14ac:dyDescent="0.25">
      <c r="A8" s="854" t="str">
        <f>COUNTIF($M$3:M8,M8)&amp;"-"&amp;M8</f>
        <v>6-B1</v>
      </c>
      <c r="B8" s="854" t="str">
        <f t="shared" si="0"/>
        <v>B1Posti auto scopertiNORMALE</v>
      </c>
      <c r="C8" s="854" t="str">
        <f t="shared" si="1"/>
        <v>B1Posti auto scoperti</v>
      </c>
      <c r="D8" t="s">
        <v>16485</v>
      </c>
      <c r="E8" t="s">
        <v>16484</v>
      </c>
      <c r="F8" t="s">
        <v>614</v>
      </c>
      <c r="G8">
        <v>8033032</v>
      </c>
      <c r="H8" t="s">
        <v>16483</v>
      </c>
      <c r="I8" t="s">
        <v>16482</v>
      </c>
      <c r="J8" t="s">
        <v>13542</v>
      </c>
      <c r="K8" t="s">
        <v>5646</v>
      </c>
      <c r="L8" t="s">
        <v>16512</v>
      </c>
      <c r="M8" t="s">
        <v>16511</v>
      </c>
      <c r="N8" t="s">
        <v>16546</v>
      </c>
      <c r="O8">
        <v>15</v>
      </c>
      <c r="P8" t="s">
        <v>16544</v>
      </c>
      <c r="Q8" t="s">
        <v>16531</v>
      </c>
      <c r="R8" t="s">
        <v>16530</v>
      </c>
      <c r="S8">
        <v>800</v>
      </c>
      <c r="T8">
        <v>1200</v>
      </c>
      <c r="U8" t="s">
        <v>16529</v>
      </c>
      <c r="V8">
        <v>3.3</v>
      </c>
      <c r="W8">
        <v>4.9000000000000004</v>
      </c>
      <c r="X8" t="s">
        <v>16529</v>
      </c>
    </row>
    <row r="9" spans="1:24" ht="15" x14ac:dyDescent="0.25">
      <c r="A9" s="854" t="str">
        <f>COUNTIF($M$3:M9,M9)&amp;"-"&amp;M9</f>
        <v>7-B1</v>
      </c>
      <c r="B9" s="854" t="str">
        <f t="shared" si="0"/>
        <v>B1MagazziniSCADENTE</v>
      </c>
      <c r="C9" s="854" t="str">
        <f t="shared" si="1"/>
        <v>B1Magazzini</v>
      </c>
      <c r="D9" t="s">
        <v>16485</v>
      </c>
      <c r="E9" t="s">
        <v>16484</v>
      </c>
      <c r="F9" t="s">
        <v>614</v>
      </c>
      <c r="G9">
        <v>8033032</v>
      </c>
      <c r="H9" t="s">
        <v>16483</v>
      </c>
      <c r="I9" t="s">
        <v>16482</v>
      </c>
      <c r="J9" t="s">
        <v>13542</v>
      </c>
      <c r="K9" t="s">
        <v>5646</v>
      </c>
      <c r="L9" t="s">
        <v>16512</v>
      </c>
      <c r="M9" t="s">
        <v>16511</v>
      </c>
      <c r="N9" t="s">
        <v>16546</v>
      </c>
      <c r="O9">
        <v>9</v>
      </c>
      <c r="P9" t="s">
        <v>16535</v>
      </c>
      <c r="Q9" t="s">
        <v>16545</v>
      </c>
      <c r="R9" t="s">
        <v>16530</v>
      </c>
      <c r="S9">
        <v>550</v>
      </c>
      <c r="T9">
        <v>700</v>
      </c>
      <c r="U9" t="s">
        <v>16529</v>
      </c>
      <c r="V9">
        <v>2.2999999999999998</v>
      </c>
      <c r="W9">
        <v>2.9</v>
      </c>
      <c r="X9" t="s">
        <v>16529</v>
      </c>
    </row>
    <row r="10" spans="1:24" ht="15" x14ac:dyDescent="0.25">
      <c r="A10" s="854" t="str">
        <f>COUNTIF($M$3:M10,M10)&amp;"-"&amp;M10</f>
        <v>8-B1</v>
      </c>
      <c r="B10" s="854" t="str">
        <f t="shared" si="0"/>
        <v>B1NegoziNORMALE</v>
      </c>
      <c r="C10" s="854" t="str">
        <f t="shared" si="1"/>
        <v>B1Negozi</v>
      </c>
      <c r="D10" t="s">
        <v>16485</v>
      </c>
      <c r="E10" t="s">
        <v>16484</v>
      </c>
      <c r="F10" t="s">
        <v>614</v>
      </c>
      <c r="G10">
        <v>8033032</v>
      </c>
      <c r="H10" t="s">
        <v>16483</v>
      </c>
      <c r="I10" t="s">
        <v>16482</v>
      </c>
      <c r="J10" t="s">
        <v>13542</v>
      </c>
      <c r="K10" t="s">
        <v>5646</v>
      </c>
      <c r="L10" t="s">
        <v>16512</v>
      </c>
      <c r="M10" t="s">
        <v>16511</v>
      </c>
      <c r="N10" t="s">
        <v>16546</v>
      </c>
      <c r="O10">
        <v>5</v>
      </c>
      <c r="P10" t="s">
        <v>16457</v>
      </c>
      <c r="Q10" t="s">
        <v>16531</v>
      </c>
      <c r="R10" t="s">
        <v>16530</v>
      </c>
      <c r="S10">
        <v>1150</v>
      </c>
      <c r="T10">
        <v>2050</v>
      </c>
      <c r="U10" t="s">
        <v>16529</v>
      </c>
      <c r="V10">
        <v>5.9</v>
      </c>
      <c r="W10">
        <v>11.8</v>
      </c>
      <c r="X10" t="s">
        <v>16529</v>
      </c>
    </row>
    <row r="11" spans="1:24" ht="15" x14ac:dyDescent="0.25">
      <c r="A11" s="854" t="str">
        <f>COUNTIF($M$3:M11,M11)&amp;"-"&amp;M11</f>
        <v>9-B1</v>
      </c>
      <c r="B11" s="854" t="str">
        <f t="shared" si="0"/>
        <v>B1UfficiNORMALE</v>
      </c>
      <c r="C11" s="854" t="str">
        <f t="shared" si="1"/>
        <v>B1Uffici</v>
      </c>
      <c r="D11" t="s">
        <v>16485</v>
      </c>
      <c r="E11" t="s">
        <v>16484</v>
      </c>
      <c r="F11" t="s">
        <v>614</v>
      </c>
      <c r="G11">
        <v>8033032</v>
      </c>
      <c r="H11" t="s">
        <v>16483</v>
      </c>
      <c r="I11" t="s">
        <v>16482</v>
      </c>
      <c r="J11" t="s">
        <v>13542</v>
      </c>
      <c r="K11" t="s">
        <v>5646</v>
      </c>
      <c r="L11" t="s">
        <v>16512</v>
      </c>
      <c r="M11" t="s">
        <v>16511</v>
      </c>
      <c r="N11" t="s">
        <v>16546</v>
      </c>
      <c r="O11">
        <v>6</v>
      </c>
      <c r="P11" t="s">
        <v>16540</v>
      </c>
      <c r="Q11" t="s">
        <v>16531</v>
      </c>
      <c r="R11" t="s">
        <v>16530</v>
      </c>
      <c r="S11">
        <v>1050</v>
      </c>
      <c r="T11">
        <v>1850</v>
      </c>
      <c r="U11" t="s">
        <v>16529</v>
      </c>
      <c r="V11">
        <v>4.4000000000000004</v>
      </c>
      <c r="W11">
        <v>8</v>
      </c>
      <c r="X11" t="s">
        <v>16529</v>
      </c>
    </row>
    <row r="12" spans="1:24" ht="15" x14ac:dyDescent="0.25">
      <c r="A12" s="854" t="str">
        <f>COUNTIF($M$3:M12,M12)&amp;"-"&amp;M12</f>
        <v>10-B1</v>
      </c>
      <c r="B12" s="854" t="str">
        <f t="shared" si="0"/>
        <v>B1LaboratoriSCADENTE</v>
      </c>
      <c r="C12" s="854" t="str">
        <f t="shared" si="1"/>
        <v>B1Laboratori</v>
      </c>
      <c r="D12" t="s">
        <v>16485</v>
      </c>
      <c r="E12" t="s">
        <v>16484</v>
      </c>
      <c r="F12" t="s">
        <v>614</v>
      </c>
      <c r="G12">
        <v>8033032</v>
      </c>
      <c r="H12" t="s">
        <v>16483</v>
      </c>
      <c r="I12" t="s">
        <v>16482</v>
      </c>
      <c r="J12" t="s">
        <v>13542</v>
      </c>
      <c r="K12" t="s">
        <v>5646</v>
      </c>
      <c r="L12" t="s">
        <v>16512</v>
      </c>
      <c r="M12" t="s">
        <v>16511</v>
      </c>
      <c r="N12" t="s">
        <v>16546</v>
      </c>
      <c r="O12">
        <v>10</v>
      </c>
      <c r="P12" t="s">
        <v>16532</v>
      </c>
      <c r="Q12" t="s">
        <v>16545</v>
      </c>
      <c r="R12" t="s">
        <v>16530</v>
      </c>
      <c r="S12">
        <v>800</v>
      </c>
      <c r="T12">
        <v>1200</v>
      </c>
      <c r="U12" t="s">
        <v>16529</v>
      </c>
      <c r="V12">
        <v>3.3</v>
      </c>
      <c r="W12">
        <v>4.9000000000000004</v>
      </c>
      <c r="X12" t="s">
        <v>16529</v>
      </c>
    </row>
    <row r="13" spans="1:24" ht="15" x14ac:dyDescent="0.25">
      <c r="A13" s="854" t="str">
        <f>COUNTIF($M$3:M13,M13)&amp;"-"&amp;M13</f>
        <v>1-C1</v>
      </c>
      <c r="B13" s="854" t="str">
        <f t="shared" si="0"/>
        <v>C1Abitazioni civiliOTTIMO</v>
      </c>
      <c r="C13" s="854" t="str">
        <f t="shared" si="1"/>
        <v>C1Abitazioni civili</v>
      </c>
      <c r="D13" t="s">
        <v>16485</v>
      </c>
      <c r="E13" t="s">
        <v>16484</v>
      </c>
      <c r="F13" t="s">
        <v>614</v>
      </c>
      <c r="G13">
        <v>8033032</v>
      </c>
      <c r="H13" t="s">
        <v>16483</v>
      </c>
      <c r="I13" t="s">
        <v>16482</v>
      </c>
      <c r="J13" t="s">
        <v>13542</v>
      </c>
      <c r="K13" t="s">
        <v>5646</v>
      </c>
      <c r="L13" t="s">
        <v>16506</v>
      </c>
      <c r="M13" t="s">
        <v>466</v>
      </c>
      <c r="N13" t="s">
        <v>16507</v>
      </c>
      <c r="O13">
        <v>20</v>
      </c>
      <c r="P13" t="s">
        <v>16467</v>
      </c>
      <c r="Q13" t="s">
        <v>16536</v>
      </c>
      <c r="R13" t="s">
        <v>16482</v>
      </c>
      <c r="S13">
        <v>1400</v>
      </c>
      <c r="T13">
        <v>2100</v>
      </c>
      <c r="U13" t="s">
        <v>16529</v>
      </c>
      <c r="V13">
        <v>6</v>
      </c>
      <c r="W13">
        <v>8.9</v>
      </c>
      <c r="X13" t="s">
        <v>16529</v>
      </c>
    </row>
    <row r="14" spans="1:24" ht="15" x14ac:dyDescent="0.25">
      <c r="A14" s="854" t="str">
        <f>COUNTIF($M$3:M14,M14)&amp;"-"&amp;M14</f>
        <v>2-C1</v>
      </c>
      <c r="B14" s="854" t="str">
        <f t="shared" si="0"/>
        <v>C1Abitazioni civiliNORMALE</v>
      </c>
      <c r="C14" s="854" t="str">
        <f t="shared" si="1"/>
        <v>C1Abitazioni civili</v>
      </c>
      <c r="D14" t="s">
        <v>16485</v>
      </c>
      <c r="E14" t="s">
        <v>16484</v>
      </c>
      <c r="F14" t="s">
        <v>614</v>
      </c>
      <c r="G14">
        <v>8033032</v>
      </c>
      <c r="H14" t="s">
        <v>16483</v>
      </c>
      <c r="I14" t="s">
        <v>16482</v>
      </c>
      <c r="J14" t="s">
        <v>13542</v>
      </c>
      <c r="K14" t="s">
        <v>5646</v>
      </c>
      <c r="L14" t="s">
        <v>16506</v>
      </c>
      <c r="M14" t="s">
        <v>466</v>
      </c>
      <c r="N14" t="s">
        <v>16507</v>
      </c>
      <c r="O14">
        <v>20</v>
      </c>
      <c r="P14" t="s">
        <v>16467</v>
      </c>
      <c r="Q14" t="s">
        <v>16531</v>
      </c>
      <c r="R14" t="s">
        <v>16530</v>
      </c>
      <c r="S14">
        <v>910</v>
      </c>
      <c r="T14">
        <v>1300</v>
      </c>
      <c r="U14" t="s">
        <v>16529</v>
      </c>
      <c r="V14">
        <v>4</v>
      </c>
      <c r="W14">
        <v>6</v>
      </c>
      <c r="X14" t="s">
        <v>16529</v>
      </c>
    </row>
    <row r="15" spans="1:24" ht="15" x14ac:dyDescent="0.25">
      <c r="A15" s="854" t="str">
        <f>COUNTIF($M$3:M15,M15)&amp;"-"&amp;M15</f>
        <v>3-C1</v>
      </c>
      <c r="B15" s="854" t="str">
        <f t="shared" si="0"/>
        <v>C1Abitazioni di tipo economicoNORMALE</v>
      </c>
      <c r="C15" s="854" t="str">
        <f t="shared" si="1"/>
        <v>C1Abitazioni di tipo economico</v>
      </c>
      <c r="D15" t="s">
        <v>16485</v>
      </c>
      <c r="E15" t="s">
        <v>16484</v>
      </c>
      <c r="F15" t="s">
        <v>614</v>
      </c>
      <c r="G15">
        <v>8033032</v>
      </c>
      <c r="H15" t="s">
        <v>16483</v>
      </c>
      <c r="I15" t="s">
        <v>16482</v>
      </c>
      <c r="J15" t="s">
        <v>13542</v>
      </c>
      <c r="K15" t="s">
        <v>5646</v>
      </c>
      <c r="L15" t="s">
        <v>16506</v>
      </c>
      <c r="M15" t="s">
        <v>466</v>
      </c>
      <c r="N15" t="s">
        <v>16507</v>
      </c>
      <c r="O15">
        <v>21</v>
      </c>
      <c r="P15" t="s">
        <v>16539</v>
      </c>
      <c r="Q15" t="s">
        <v>16531</v>
      </c>
      <c r="R15" t="s">
        <v>16530</v>
      </c>
      <c r="S15">
        <v>780</v>
      </c>
      <c r="T15">
        <v>1150</v>
      </c>
      <c r="U15" t="s">
        <v>16529</v>
      </c>
      <c r="V15">
        <v>2.7</v>
      </c>
      <c r="W15">
        <v>4</v>
      </c>
      <c r="X15" t="s">
        <v>16529</v>
      </c>
    </row>
    <row r="16" spans="1:24" ht="15" x14ac:dyDescent="0.25">
      <c r="A16" s="854" t="str">
        <f>COUNTIF($M$3:M16,M16)&amp;"-"&amp;M16</f>
        <v>4-C1</v>
      </c>
      <c r="B16" s="854" t="str">
        <f t="shared" si="0"/>
        <v>C1BoxNORMALE</v>
      </c>
      <c r="C16" s="854" t="str">
        <f t="shared" si="1"/>
        <v>C1Box</v>
      </c>
      <c r="D16" t="s">
        <v>16485</v>
      </c>
      <c r="E16" t="s">
        <v>16484</v>
      </c>
      <c r="F16" t="s">
        <v>614</v>
      </c>
      <c r="G16">
        <v>8033032</v>
      </c>
      <c r="H16" t="s">
        <v>16483</v>
      </c>
      <c r="I16" t="s">
        <v>16482</v>
      </c>
      <c r="J16" t="s">
        <v>13542</v>
      </c>
      <c r="K16" t="s">
        <v>5646</v>
      </c>
      <c r="L16" t="s">
        <v>16506</v>
      </c>
      <c r="M16" t="s">
        <v>466</v>
      </c>
      <c r="N16" t="s">
        <v>16507</v>
      </c>
      <c r="O16">
        <v>13</v>
      </c>
      <c r="P16" t="s">
        <v>16538</v>
      </c>
      <c r="Q16" t="s">
        <v>16531</v>
      </c>
      <c r="R16" t="s">
        <v>16530</v>
      </c>
      <c r="S16">
        <v>650</v>
      </c>
      <c r="T16">
        <v>900</v>
      </c>
      <c r="U16" t="s">
        <v>16529</v>
      </c>
      <c r="V16">
        <v>2.7</v>
      </c>
      <c r="W16">
        <v>3.7</v>
      </c>
      <c r="X16" t="s">
        <v>16529</v>
      </c>
    </row>
    <row r="17" spans="1:24" ht="15" x14ac:dyDescent="0.25">
      <c r="A17" s="854" t="str">
        <f>COUNTIF($M$3:M17,M17)&amp;"-"&amp;M17</f>
        <v>5-C1</v>
      </c>
      <c r="B17" s="854" t="str">
        <f t="shared" si="0"/>
        <v>C1Posti auto scopertiNORMALE</v>
      </c>
      <c r="C17" s="854" t="str">
        <f t="shared" si="1"/>
        <v>C1Posti auto scoperti</v>
      </c>
      <c r="D17" t="s">
        <v>16485</v>
      </c>
      <c r="E17" t="s">
        <v>16484</v>
      </c>
      <c r="F17" t="s">
        <v>614</v>
      </c>
      <c r="G17">
        <v>8033032</v>
      </c>
      <c r="H17" t="s">
        <v>16483</v>
      </c>
      <c r="I17" t="s">
        <v>16482</v>
      </c>
      <c r="J17" t="s">
        <v>13542</v>
      </c>
      <c r="K17" t="s">
        <v>5646</v>
      </c>
      <c r="L17" t="s">
        <v>16506</v>
      </c>
      <c r="M17" t="s">
        <v>466</v>
      </c>
      <c r="N17" t="s">
        <v>16507</v>
      </c>
      <c r="O17">
        <v>15</v>
      </c>
      <c r="P17" t="s">
        <v>16544</v>
      </c>
      <c r="Q17" t="s">
        <v>16531</v>
      </c>
      <c r="R17" t="s">
        <v>16530</v>
      </c>
      <c r="S17">
        <v>450</v>
      </c>
      <c r="T17">
        <v>600</v>
      </c>
      <c r="U17" t="s">
        <v>16529</v>
      </c>
      <c r="V17">
        <v>1.9</v>
      </c>
      <c r="W17">
        <v>2.5</v>
      </c>
      <c r="X17" t="s">
        <v>16529</v>
      </c>
    </row>
    <row r="18" spans="1:24" ht="15" x14ac:dyDescent="0.25">
      <c r="A18" s="854" t="str">
        <f>COUNTIF($M$3:M18,M18)&amp;"-"&amp;M18</f>
        <v>6-C1</v>
      </c>
      <c r="B18" s="854" t="str">
        <f t="shared" si="0"/>
        <v>C1Ville e VilliniNORMALE</v>
      </c>
      <c r="C18" s="854" t="str">
        <f t="shared" si="1"/>
        <v>C1Ville e Villini</v>
      </c>
      <c r="D18" t="s">
        <v>16485</v>
      </c>
      <c r="E18" t="s">
        <v>16484</v>
      </c>
      <c r="F18" t="s">
        <v>614</v>
      </c>
      <c r="G18">
        <v>8033032</v>
      </c>
      <c r="H18" t="s">
        <v>16483</v>
      </c>
      <c r="I18" t="s">
        <v>16482</v>
      </c>
      <c r="J18" t="s">
        <v>13542</v>
      </c>
      <c r="K18" t="s">
        <v>5646</v>
      </c>
      <c r="L18" t="s">
        <v>16506</v>
      </c>
      <c r="M18" t="s">
        <v>466</v>
      </c>
      <c r="N18" t="s">
        <v>16507</v>
      </c>
      <c r="O18">
        <v>1</v>
      </c>
      <c r="P18" t="s">
        <v>16537</v>
      </c>
      <c r="Q18" t="s">
        <v>16531</v>
      </c>
      <c r="R18" t="s">
        <v>16530</v>
      </c>
      <c r="S18">
        <v>1050</v>
      </c>
      <c r="T18">
        <v>1550</v>
      </c>
      <c r="U18" t="s">
        <v>16529</v>
      </c>
      <c r="V18">
        <v>4.0999999999999996</v>
      </c>
      <c r="W18">
        <v>6.1</v>
      </c>
      <c r="X18" t="s">
        <v>16529</v>
      </c>
    </row>
    <row r="19" spans="1:24" ht="15" x14ac:dyDescent="0.25">
      <c r="A19" s="854" t="str">
        <f>COUNTIF($M$3:M19,M19)&amp;"-"&amp;M19</f>
        <v>7-C1</v>
      </c>
      <c r="B19" s="854" t="str">
        <f t="shared" si="0"/>
        <v>C1Ville e VilliniOTTIMO</v>
      </c>
      <c r="C19" s="854" t="str">
        <f t="shared" si="1"/>
        <v>C1Ville e Villini</v>
      </c>
      <c r="D19" t="s">
        <v>16485</v>
      </c>
      <c r="E19" t="s">
        <v>16484</v>
      </c>
      <c r="F19" t="s">
        <v>614</v>
      </c>
      <c r="G19">
        <v>8033032</v>
      </c>
      <c r="H19" t="s">
        <v>16483</v>
      </c>
      <c r="I19" t="s">
        <v>16482</v>
      </c>
      <c r="J19" t="s">
        <v>13542</v>
      </c>
      <c r="K19" t="s">
        <v>5646</v>
      </c>
      <c r="L19" t="s">
        <v>16506</v>
      </c>
      <c r="M19" t="s">
        <v>466</v>
      </c>
      <c r="N19" t="s">
        <v>16507</v>
      </c>
      <c r="O19">
        <v>1</v>
      </c>
      <c r="P19" t="s">
        <v>16537</v>
      </c>
      <c r="Q19" t="s">
        <v>16536</v>
      </c>
      <c r="R19" t="s">
        <v>16482</v>
      </c>
      <c r="S19">
        <v>1650</v>
      </c>
      <c r="T19">
        <v>2450</v>
      </c>
      <c r="U19" t="s">
        <v>16529</v>
      </c>
      <c r="V19">
        <v>6.4</v>
      </c>
      <c r="W19">
        <v>9.5</v>
      </c>
      <c r="X19" t="s">
        <v>16529</v>
      </c>
    </row>
    <row r="20" spans="1:24" ht="15" x14ac:dyDescent="0.25">
      <c r="A20" s="854" t="str">
        <f>COUNTIF($M$3:M20,M20)&amp;"-"&amp;M20</f>
        <v>8-C1</v>
      </c>
      <c r="B20" s="854" t="str">
        <f t="shared" si="0"/>
        <v>C1Centri commercialiNORMALE</v>
      </c>
      <c r="C20" s="854" t="str">
        <f t="shared" si="1"/>
        <v>C1Centri commerciali</v>
      </c>
      <c r="D20" t="s">
        <v>16485</v>
      </c>
      <c r="E20" t="s">
        <v>16484</v>
      </c>
      <c r="F20" t="s">
        <v>614</v>
      </c>
      <c r="G20">
        <v>8033032</v>
      </c>
      <c r="H20" t="s">
        <v>16483</v>
      </c>
      <c r="I20" t="s">
        <v>16482</v>
      </c>
      <c r="J20" t="s">
        <v>13542</v>
      </c>
      <c r="K20" t="s">
        <v>5646</v>
      </c>
      <c r="L20" t="s">
        <v>16506</v>
      </c>
      <c r="M20" t="s">
        <v>466</v>
      </c>
      <c r="N20" t="s">
        <v>16507</v>
      </c>
      <c r="O20">
        <v>17</v>
      </c>
      <c r="P20" t="s">
        <v>16541</v>
      </c>
      <c r="Q20" t="s">
        <v>16531</v>
      </c>
      <c r="R20" t="s">
        <v>16530</v>
      </c>
      <c r="S20">
        <v>1500</v>
      </c>
      <c r="T20">
        <v>2300</v>
      </c>
      <c r="U20" t="s">
        <v>16529</v>
      </c>
      <c r="V20">
        <v>8</v>
      </c>
      <c r="W20">
        <v>12.3</v>
      </c>
      <c r="X20" t="s">
        <v>16529</v>
      </c>
    </row>
    <row r="21" spans="1:24" ht="15" x14ac:dyDescent="0.25">
      <c r="A21" s="854" t="str">
        <f>COUNTIF($M$3:M21,M21)&amp;"-"&amp;M21</f>
        <v>9-C1</v>
      </c>
      <c r="B21" s="854" t="str">
        <f t="shared" si="0"/>
        <v>C1MagazziniNORMALE</v>
      </c>
      <c r="C21" s="854" t="str">
        <f t="shared" si="1"/>
        <v>C1Magazzini</v>
      </c>
      <c r="D21" t="s">
        <v>16485</v>
      </c>
      <c r="E21" t="s">
        <v>16484</v>
      </c>
      <c r="F21" t="s">
        <v>614</v>
      </c>
      <c r="G21">
        <v>8033032</v>
      </c>
      <c r="H21" t="s">
        <v>16483</v>
      </c>
      <c r="I21" t="s">
        <v>16482</v>
      </c>
      <c r="J21" t="s">
        <v>13542</v>
      </c>
      <c r="K21" t="s">
        <v>5646</v>
      </c>
      <c r="L21" t="s">
        <v>16506</v>
      </c>
      <c r="M21" t="s">
        <v>466</v>
      </c>
      <c r="N21" t="s">
        <v>16507</v>
      </c>
      <c r="O21">
        <v>9</v>
      </c>
      <c r="P21" t="s">
        <v>16535</v>
      </c>
      <c r="Q21" t="s">
        <v>16531</v>
      </c>
      <c r="R21" t="s">
        <v>16530</v>
      </c>
      <c r="S21">
        <v>500</v>
      </c>
      <c r="T21">
        <v>720</v>
      </c>
      <c r="U21" t="s">
        <v>16529</v>
      </c>
      <c r="V21">
        <v>2.1</v>
      </c>
      <c r="W21">
        <v>3</v>
      </c>
      <c r="X21" t="s">
        <v>16529</v>
      </c>
    </row>
    <row r="22" spans="1:24" ht="15" x14ac:dyDescent="0.25">
      <c r="A22" s="854" t="str">
        <f>COUNTIF($M$3:M22,M22)&amp;"-"&amp;M22</f>
        <v>10-C1</v>
      </c>
      <c r="B22" s="854" t="str">
        <f t="shared" si="0"/>
        <v>C1NegoziNORMALE</v>
      </c>
      <c r="C22" s="854" t="str">
        <f t="shared" si="1"/>
        <v>C1Negozi</v>
      </c>
      <c r="D22" t="s">
        <v>16485</v>
      </c>
      <c r="E22" t="s">
        <v>16484</v>
      </c>
      <c r="F22" t="s">
        <v>614</v>
      </c>
      <c r="G22">
        <v>8033032</v>
      </c>
      <c r="H22" t="s">
        <v>16483</v>
      </c>
      <c r="I22" t="s">
        <v>16482</v>
      </c>
      <c r="J22" t="s">
        <v>13542</v>
      </c>
      <c r="K22" t="s">
        <v>5646</v>
      </c>
      <c r="L22" t="s">
        <v>16506</v>
      </c>
      <c r="M22" t="s">
        <v>466</v>
      </c>
      <c r="N22" t="s">
        <v>16507</v>
      </c>
      <c r="O22">
        <v>5</v>
      </c>
      <c r="P22" t="s">
        <v>16457</v>
      </c>
      <c r="Q22" t="s">
        <v>16531</v>
      </c>
      <c r="R22" t="s">
        <v>16530</v>
      </c>
      <c r="S22">
        <v>980</v>
      </c>
      <c r="T22">
        <v>1850</v>
      </c>
      <c r="U22" t="s">
        <v>16529</v>
      </c>
      <c r="V22">
        <v>5</v>
      </c>
      <c r="W22">
        <v>9.4</v>
      </c>
      <c r="X22" t="s">
        <v>16529</v>
      </c>
    </row>
    <row r="23" spans="1:24" ht="15" x14ac:dyDescent="0.25">
      <c r="A23" s="854" t="str">
        <f>COUNTIF($M$3:M23,M23)&amp;"-"&amp;M23</f>
        <v>11-C1</v>
      </c>
      <c r="B23" s="854" t="str">
        <f t="shared" si="0"/>
        <v>C1UfficiNORMALE</v>
      </c>
      <c r="C23" s="854" t="str">
        <f t="shared" si="1"/>
        <v>C1Uffici</v>
      </c>
      <c r="D23" t="s">
        <v>16485</v>
      </c>
      <c r="E23" t="s">
        <v>16484</v>
      </c>
      <c r="F23" t="s">
        <v>614</v>
      </c>
      <c r="G23">
        <v>8033032</v>
      </c>
      <c r="H23" t="s">
        <v>16483</v>
      </c>
      <c r="I23" t="s">
        <v>16482</v>
      </c>
      <c r="J23" t="s">
        <v>13542</v>
      </c>
      <c r="K23" t="s">
        <v>5646</v>
      </c>
      <c r="L23" t="s">
        <v>16506</v>
      </c>
      <c r="M23" t="s">
        <v>466</v>
      </c>
      <c r="N23" t="s">
        <v>16507</v>
      </c>
      <c r="O23">
        <v>6</v>
      </c>
      <c r="P23" t="s">
        <v>16540</v>
      </c>
      <c r="Q23" t="s">
        <v>16531</v>
      </c>
      <c r="R23" t="s">
        <v>16530</v>
      </c>
      <c r="S23">
        <v>1000</v>
      </c>
      <c r="T23">
        <v>1700</v>
      </c>
      <c r="U23" t="s">
        <v>16529</v>
      </c>
      <c r="V23">
        <v>4</v>
      </c>
      <c r="W23">
        <v>7.8</v>
      </c>
      <c r="X23" t="s">
        <v>16529</v>
      </c>
    </row>
    <row r="24" spans="1:24" ht="15" x14ac:dyDescent="0.25">
      <c r="A24" s="854" t="str">
        <f>COUNTIF($M$3:M24,M24)&amp;"-"&amp;M24</f>
        <v>12-C1</v>
      </c>
      <c r="B24" s="854" t="str">
        <f t="shared" si="0"/>
        <v>C1Capannoni tipiciNORMALE</v>
      </c>
      <c r="C24" s="854" t="str">
        <f t="shared" si="1"/>
        <v>C1Capannoni tipici</v>
      </c>
      <c r="D24" t="s">
        <v>16485</v>
      </c>
      <c r="E24" t="s">
        <v>16484</v>
      </c>
      <c r="F24" t="s">
        <v>614</v>
      </c>
      <c r="G24">
        <v>8033032</v>
      </c>
      <c r="H24" t="s">
        <v>16483</v>
      </c>
      <c r="I24" t="s">
        <v>16482</v>
      </c>
      <c r="J24" t="s">
        <v>13542</v>
      </c>
      <c r="K24" t="s">
        <v>5646</v>
      </c>
      <c r="L24" t="s">
        <v>16506</v>
      </c>
      <c r="M24" t="s">
        <v>466</v>
      </c>
      <c r="N24" t="s">
        <v>16507</v>
      </c>
      <c r="O24">
        <v>7</v>
      </c>
      <c r="P24" t="s">
        <v>16533</v>
      </c>
      <c r="Q24" t="s">
        <v>16531</v>
      </c>
      <c r="R24" t="s">
        <v>16530</v>
      </c>
      <c r="S24">
        <v>450</v>
      </c>
      <c r="T24">
        <v>600</v>
      </c>
      <c r="U24" t="s">
        <v>16529</v>
      </c>
      <c r="V24">
        <v>2.2000000000000002</v>
      </c>
      <c r="W24">
        <v>3</v>
      </c>
      <c r="X24" t="s">
        <v>16529</v>
      </c>
    </row>
    <row r="25" spans="1:24" ht="15" x14ac:dyDescent="0.25">
      <c r="A25" s="854" t="str">
        <f>COUNTIF($M$3:M25,M25)&amp;"-"&amp;M25</f>
        <v>13-C1</v>
      </c>
      <c r="B25" s="854" t="str">
        <f t="shared" si="0"/>
        <v>C1LaboratoriNORMALE</v>
      </c>
      <c r="C25" s="854" t="str">
        <f t="shared" si="1"/>
        <v>C1Laboratori</v>
      </c>
      <c r="D25" t="s">
        <v>16485</v>
      </c>
      <c r="E25" t="s">
        <v>16484</v>
      </c>
      <c r="F25" t="s">
        <v>614</v>
      </c>
      <c r="G25">
        <v>8033032</v>
      </c>
      <c r="H25" t="s">
        <v>16483</v>
      </c>
      <c r="I25" t="s">
        <v>16482</v>
      </c>
      <c r="J25" t="s">
        <v>13542</v>
      </c>
      <c r="K25" t="s">
        <v>5646</v>
      </c>
      <c r="L25" t="s">
        <v>16506</v>
      </c>
      <c r="M25" t="s">
        <v>466</v>
      </c>
      <c r="N25" t="s">
        <v>16507</v>
      </c>
      <c r="O25">
        <v>10</v>
      </c>
      <c r="P25" t="s">
        <v>16532</v>
      </c>
      <c r="Q25" t="s">
        <v>16531</v>
      </c>
      <c r="R25" t="s">
        <v>16530</v>
      </c>
      <c r="S25">
        <v>700</v>
      </c>
      <c r="T25">
        <v>800</v>
      </c>
      <c r="U25" t="s">
        <v>16529</v>
      </c>
      <c r="V25">
        <v>2.9</v>
      </c>
      <c r="W25">
        <v>3.3</v>
      </c>
      <c r="X25" t="s">
        <v>16529</v>
      </c>
    </row>
    <row r="26" spans="1:24" ht="15" x14ac:dyDescent="0.25">
      <c r="A26" s="854" t="str">
        <f>COUNTIF($M$3:M26,M26)&amp;"-"&amp;M26</f>
        <v>1-C2</v>
      </c>
      <c r="B26" s="854" t="str">
        <f t="shared" si="0"/>
        <v>C2Abitazioni civiliOTTIMO</v>
      </c>
      <c r="C26" s="854" t="str">
        <f t="shared" si="1"/>
        <v>C2Abitazioni civili</v>
      </c>
      <c r="D26" t="s">
        <v>16485</v>
      </c>
      <c r="E26" t="s">
        <v>16484</v>
      </c>
      <c r="F26" t="s">
        <v>614</v>
      </c>
      <c r="G26">
        <v>8033032</v>
      </c>
      <c r="H26" t="s">
        <v>16483</v>
      </c>
      <c r="I26" t="s">
        <v>16482</v>
      </c>
      <c r="J26" t="s">
        <v>13542</v>
      </c>
      <c r="K26" t="s">
        <v>5646</v>
      </c>
      <c r="L26" t="s">
        <v>16506</v>
      </c>
      <c r="M26" t="s">
        <v>16505</v>
      </c>
      <c r="N26" t="s">
        <v>16503</v>
      </c>
      <c r="O26">
        <v>20</v>
      </c>
      <c r="P26" t="s">
        <v>16467</v>
      </c>
      <c r="Q26" t="s">
        <v>16536</v>
      </c>
      <c r="R26" t="s">
        <v>16482</v>
      </c>
      <c r="S26">
        <v>1600</v>
      </c>
      <c r="T26">
        <v>2400</v>
      </c>
      <c r="U26" t="s">
        <v>16529</v>
      </c>
      <c r="V26">
        <v>6.3</v>
      </c>
      <c r="W26">
        <v>9.4</v>
      </c>
      <c r="X26" t="s">
        <v>16529</v>
      </c>
    </row>
    <row r="27" spans="1:24" ht="15" x14ac:dyDescent="0.25">
      <c r="A27" s="854" t="str">
        <f>COUNTIF($M$3:M27,M27)&amp;"-"&amp;M27</f>
        <v>2-C2</v>
      </c>
      <c r="B27" s="854" t="str">
        <f t="shared" si="0"/>
        <v>C2Abitazioni civiliNORMALE</v>
      </c>
      <c r="C27" s="854" t="str">
        <f t="shared" si="1"/>
        <v>C2Abitazioni civili</v>
      </c>
      <c r="D27" t="s">
        <v>16485</v>
      </c>
      <c r="E27" t="s">
        <v>16484</v>
      </c>
      <c r="F27" t="s">
        <v>614</v>
      </c>
      <c r="G27">
        <v>8033032</v>
      </c>
      <c r="H27" t="s">
        <v>16483</v>
      </c>
      <c r="I27" t="s">
        <v>16482</v>
      </c>
      <c r="J27" t="s">
        <v>13542</v>
      </c>
      <c r="K27" t="s">
        <v>5646</v>
      </c>
      <c r="L27" t="s">
        <v>16506</v>
      </c>
      <c r="M27" t="s">
        <v>16505</v>
      </c>
      <c r="N27" t="s">
        <v>16503</v>
      </c>
      <c r="O27">
        <v>20</v>
      </c>
      <c r="P27" t="s">
        <v>16467</v>
      </c>
      <c r="Q27" t="s">
        <v>16531</v>
      </c>
      <c r="R27" t="s">
        <v>16530</v>
      </c>
      <c r="S27">
        <v>1000</v>
      </c>
      <c r="T27">
        <v>1500</v>
      </c>
      <c r="U27" t="s">
        <v>16529</v>
      </c>
      <c r="V27">
        <v>4.0999999999999996</v>
      </c>
      <c r="W27">
        <v>5.9</v>
      </c>
      <c r="X27" t="s">
        <v>16529</v>
      </c>
    </row>
    <row r="28" spans="1:24" ht="15" x14ac:dyDescent="0.25">
      <c r="A28" s="854" t="str">
        <f>COUNTIF($M$3:M28,M28)&amp;"-"&amp;M28</f>
        <v>3-C2</v>
      </c>
      <c r="B28" s="854" t="str">
        <f t="shared" si="0"/>
        <v>C2Abitazioni di tipo economicoNORMALE</v>
      </c>
      <c r="C28" s="854" t="str">
        <f t="shared" si="1"/>
        <v>C2Abitazioni di tipo economico</v>
      </c>
      <c r="D28" t="s">
        <v>16485</v>
      </c>
      <c r="E28" t="s">
        <v>16484</v>
      </c>
      <c r="F28" t="s">
        <v>614</v>
      </c>
      <c r="G28">
        <v>8033032</v>
      </c>
      <c r="H28" t="s">
        <v>16483</v>
      </c>
      <c r="I28" t="s">
        <v>16482</v>
      </c>
      <c r="J28" t="s">
        <v>13542</v>
      </c>
      <c r="K28" t="s">
        <v>5646</v>
      </c>
      <c r="L28" t="s">
        <v>16506</v>
      </c>
      <c r="M28" t="s">
        <v>16505</v>
      </c>
      <c r="N28" t="s">
        <v>16503</v>
      </c>
      <c r="O28">
        <v>21</v>
      </c>
      <c r="P28" t="s">
        <v>16539</v>
      </c>
      <c r="Q28" t="s">
        <v>16531</v>
      </c>
      <c r="R28" t="s">
        <v>16530</v>
      </c>
      <c r="S28">
        <v>800</v>
      </c>
      <c r="T28">
        <v>1200</v>
      </c>
      <c r="U28" t="s">
        <v>16529</v>
      </c>
      <c r="V28">
        <v>2.8</v>
      </c>
      <c r="W28">
        <v>4.0999999999999996</v>
      </c>
      <c r="X28" t="s">
        <v>16529</v>
      </c>
    </row>
    <row r="29" spans="1:24" ht="15" x14ac:dyDescent="0.25">
      <c r="A29" s="854" t="str">
        <f>COUNTIF($M$3:M29,M29)&amp;"-"&amp;M29</f>
        <v>4-C2</v>
      </c>
      <c r="B29" s="854" t="str">
        <f t="shared" si="0"/>
        <v>C2BoxNORMALE</v>
      </c>
      <c r="C29" s="854" t="str">
        <f t="shared" si="1"/>
        <v>C2Box</v>
      </c>
      <c r="D29" t="s">
        <v>16485</v>
      </c>
      <c r="E29" t="s">
        <v>16484</v>
      </c>
      <c r="F29" t="s">
        <v>614</v>
      </c>
      <c r="G29">
        <v>8033032</v>
      </c>
      <c r="H29" t="s">
        <v>16483</v>
      </c>
      <c r="I29" t="s">
        <v>16482</v>
      </c>
      <c r="J29" t="s">
        <v>13542</v>
      </c>
      <c r="K29" t="s">
        <v>5646</v>
      </c>
      <c r="L29" t="s">
        <v>16506</v>
      </c>
      <c r="M29" t="s">
        <v>16505</v>
      </c>
      <c r="N29" t="s">
        <v>16503</v>
      </c>
      <c r="O29">
        <v>13</v>
      </c>
      <c r="P29" t="s">
        <v>16538</v>
      </c>
      <c r="Q29" t="s">
        <v>16531</v>
      </c>
      <c r="R29" t="s">
        <v>16530</v>
      </c>
      <c r="S29">
        <v>950</v>
      </c>
      <c r="T29">
        <v>1350</v>
      </c>
      <c r="U29" t="s">
        <v>16529</v>
      </c>
      <c r="V29">
        <v>4</v>
      </c>
      <c r="W29">
        <v>5.6</v>
      </c>
      <c r="X29" t="s">
        <v>16529</v>
      </c>
    </row>
    <row r="30" spans="1:24" ht="15" x14ac:dyDescent="0.25">
      <c r="A30" s="854" t="str">
        <f>COUNTIF($M$3:M30,M30)&amp;"-"&amp;M30</f>
        <v>5-C2</v>
      </c>
      <c r="B30" s="854" t="str">
        <f t="shared" si="0"/>
        <v>C2Posti auto scopertiNORMALE</v>
      </c>
      <c r="C30" s="854" t="str">
        <f t="shared" si="1"/>
        <v>C2Posti auto scoperti</v>
      </c>
      <c r="D30" t="s">
        <v>16485</v>
      </c>
      <c r="E30" t="s">
        <v>16484</v>
      </c>
      <c r="F30" t="s">
        <v>614</v>
      </c>
      <c r="G30">
        <v>8033032</v>
      </c>
      <c r="H30" t="s">
        <v>16483</v>
      </c>
      <c r="I30" t="s">
        <v>16482</v>
      </c>
      <c r="J30" t="s">
        <v>13542</v>
      </c>
      <c r="K30" t="s">
        <v>5646</v>
      </c>
      <c r="L30" t="s">
        <v>16506</v>
      </c>
      <c r="M30" t="s">
        <v>16505</v>
      </c>
      <c r="N30" t="s">
        <v>16503</v>
      </c>
      <c r="O30">
        <v>15</v>
      </c>
      <c r="P30" t="s">
        <v>16544</v>
      </c>
      <c r="Q30" t="s">
        <v>16531</v>
      </c>
      <c r="R30" t="s">
        <v>16530</v>
      </c>
      <c r="S30">
        <v>500</v>
      </c>
      <c r="T30">
        <v>700</v>
      </c>
      <c r="U30" t="s">
        <v>16529</v>
      </c>
      <c r="V30">
        <v>2.1</v>
      </c>
      <c r="W30">
        <v>2.9</v>
      </c>
      <c r="X30" t="s">
        <v>16529</v>
      </c>
    </row>
    <row r="31" spans="1:24" ht="15" x14ac:dyDescent="0.25">
      <c r="A31" s="854" t="str">
        <f>COUNTIF($M$3:M31,M31)&amp;"-"&amp;M31</f>
        <v>6-C2</v>
      </c>
      <c r="B31" s="854" t="str">
        <f t="shared" si="0"/>
        <v>C2Ville e VilliniOTTIMO</v>
      </c>
      <c r="C31" s="854" t="str">
        <f t="shared" si="1"/>
        <v>C2Ville e Villini</v>
      </c>
      <c r="D31" t="s">
        <v>16485</v>
      </c>
      <c r="E31" t="s">
        <v>16484</v>
      </c>
      <c r="F31" t="s">
        <v>614</v>
      </c>
      <c r="G31">
        <v>8033032</v>
      </c>
      <c r="H31" t="s">
        <v>16483</v>
      </c>
      <c r="I31" t="s">
        <v>16482</v>
      </c>
      <c r="J31" t="s">
        <v>13542</v>
      </c>
      <c r="K31" t="s">
        <v>5646</v>
      </c>
      <c r="L31" t="s">
        <v>16506</v>
      </c>
      <c r="M31" t="s">
        <v>16505</v>
      </c>
      <c r="N31" t="s">
        <v>16503</v>
      </c>
      <c r="O31">
        <v>1</v>
      </c>
      <c r="P31" t="s">
        <v>16537</v>
      </c>
      <c r="Q31" t="s">
        <v>16536</v>
      </c>
      <c r="R31" t="s">
        <v>16482</v>
      </c>
      <c r="S31">
        <v>1800</v>
      </c>
      <c r="T31">
        <v>2700</v>
      </c>
      <c r="U31" t="s">
        <v>16529</v>
      </c>
      <c r="V31">
        <v>7.4</v>
      </c>
      <c r="W31">
        <v>11</v>
      </c>
      <c r="X31" t="s">
        <v>16529</v>
      </c>
    </row>
    <row r="32" spans="1:24" ht="15" x14ac:dyDescent="0.25">
      <c r="A32" s="854" t="str">
        <f>COUNTIF($M$3:M32,M32)&amp;"-"&amp;M32</f>
        <v>7-C2</v>
      </c>
      <c r="B32" s="854" t="str">
        <f t="shared" si="0"/>
        <v>C2Ville e VilliniNORMALE</v>
      </c>
      <c r="C32" s="854" t="str">
        <f t="shared" si="1"/>
        <v>C2Ville e Villini</v>
      </c>
      <c r="D32" t="s">
        <v>16485</v>
      </c>
      <c r="E32" t="s">
        <v>16484</v>
      </c>
      <c r="F32" t="s">
        <v>614</v>
      </c>
      <c r="G32">
        <v>8033032</v>
      </c>
      <c r="H32" t="s">
        <v>16483</v>
      </c>
      <c r="I32" t="s">
        <v>16482</v>
      </c>
      <c r="J32" t="s">
        <v>13542</v>
      </c>
      <c r="K32" t="s">
        <v>5646</v>
      </c>
      <c r="L32" t="s">
        <v>16506</v>
      </c>
      <c r="M32" t="s">
        <v>16505</v>
      </c>
      <c r="N32" t="s">
        <v>16503</v>
      </c>
      <c r="O32">
        <v>1</v>
      </c>
      <c r="P32" t="s">
        <v>16537</v>
      </c>
      <c r="Q32" t="s">
        <v>16531</v>
      </c>
      <c r="R32" t="s">
        <v>16530</v>
      </c>
      <c r="S32">
        <v>1150</v>
      </c>
      <c r="T32">
        <v>1700</v>
      </c>
      <c r="U32" t="s">
        <v>16529</v>
      </c>
      <c r="V32">
        <v>4.7</v>
      </c>
      <c r="W32">
        <v>7</v>
      </c>
      <c r="X32" t="s">
        <v>16529</v>
      </c>
    </row>
    <row r="33" spans="1:24" ht="15" x14ac:dyDescent="0.25">
      <c r="A33" s="854" t="str">
        <f>COUNTIF($M$3:M33,M33)&amp;"-"&amp;M33</f>
        <v>8-C2</v>
      </c>
      <c r="B33" s="854" t="str">
        <f t="shared" si="0"/>
        <v>C2Centri commercialiNORMALE</v>
      </c>
      <c r="C33" s="854" t="str">
        <f t="shared" si="1"/>
        <v>C2Centri commerciali</v>
      </c>
      <c r="D33" t="s">
        <v>16485</v>
      </c>
      <c r="E33" t="s">
        <v>16484</v>
      </c>
      <c r="F33" t="s">
        <v>614</v>
      </c>
      <c r="G33">
        <v>8033032</v>
      </c>
      <c r="H33" t="s">
        <v>16483</v>
      </c>
      <c r="I33" t="s">
        <v>16482</v>
      </c>
      <c r="J33" t="s">
        <v>13542</v>
      </c>
      <c r="K33" t="s">
        <v>5646</v>
      </c>
      <c r="L33" t="s">
        <v>16506</v>
      </c>
      <c r="M33" t="s">
        <v>16505</v>
      </c>
      <c r="N33" t="s">
        <v>16503</v>
      </c>
      <c r="O33">
        <v>17</v>
      </c>
      <c r="P33" t="s">
        <v>16541</v>
      </c>
      <c r="Q33" t="s">
        <v>16531</v>
      </c>
      <c r="R33" t="s">
        <v>16530</v>
      </c>
      <c r="S33">
        <v>2050</v>
      </c>
      <c r="T33">
        <v>3000</v>
      </c>
      <c r="U33" t="s">
        <v>16529</v>
      </c>
      <c r="V33">
        <v>9.4</v>
      </c>
      <c r="W33">
        <v>13.8</v>
      </c>
      <c r="X33" t="s">
        <v>16529</v>
      </c>
    </row>
    <row r="34" spans="1:24" ht="15" x14ac:dyDescent="0.25">
      <c r="A34" s="854" t="str">
        <f>COUNTIF($M$3:M34,M34)&amp;"-"&amp;M34</f>
        <v>9-C2</v>
      </c>
      <c r="B34" s="854" t="str">
        <f t="shared" si="0"/>
        <v>C2NegoziNORMALE</v>
      </c>
      <c r="C34" s="854" t="str">
        <f t="shared" si="1"/>
        <v>C2Negozi</v>
      </c>
      <c r="D34" t="s">
        <v>16485</v>
      </c>
      <c r="E34" t="s">
        <v>16484</v>
      </c>
      <c r="F34" t="s">
        <v>614</v>
      </c>
      <c r="G34">
        <v>8033032</v>
      </c>
      <c r="H34" t="s">
        <v>16483</v>
      </c>
      <c r="I34" t="s">
        <v>16482</v>
      </c>
      <c r="J34" t="s">
        <v>13542</v>
      </c>
      <c r="K34" t="s">
        <v>5646</v>
      </c>
      <c r="L34" t="s">
        <v>16506</v>
      </c>
      <c r="M34" t="s">
        <v>16505</v>
      </c>
      <c r="N34" t="s">
        <v>16503</v>
      </c>
      <c r="O34">
        <v>5</v>
      </c>
      <c r="P34" t="s">
        <v>16457</v>
      </c>
      <c r="Q34" t="s">
        <v>16531</v>
      </c>
      <c r="R34" t="s">
        <v>16530</v>
      </c>
      <c r="S34">
        <v>950</v>
      </c>
      <c r="T34">
        <v>1800</v>
      </c>
      <c r="U34" t="s">
        <v>16529</v>
      </c>
      <c r="V34">
        <v>5.2</v>
      </c>
      <c r="W34">
        <v>9.8000000000000007</v>
      </c>
      <c r="X34" t="s">
        <v>16529</v>
      </c>
    </row>
    <row r="35" spans="1:24" ht="15" x14ac:dyDescent="0.25">
      <c r="A35" s="854" t="str">
        <f>COUNTIF($M$3:M35,M35)&amp;"-"&amp;M35</f>
        <v>10-C2</v>
      </c>
      <c r="B35" s="854" t="str">
        <f t="shared" si="0"/>
        <v>C2UfficiNORMALE</v>
      </c>
      <c r="C35" s="854" t="str">
        <f t="shared" si="1"/>
        <v>C2Uffici</v>
      </c>
      <c r="D35" t="s">
        <v>16485</v>
      </c>
      <c r="E35" t="s">
        <v>16484</v>
      </c>
      <c r="F35" t="s">
        <v>614</v>
      </c>
      <c r="G35">
        <v>8033032</v>
      </c>
      <c r="H35" t="s">
        <v>16483</v>
      </c>
      <c r="I35" t="s">
        <v>16482</v>
      </c>
      <c r="J35" t="s">
        <v>13542</v>
      </c>
      <c r="K35" t="s">
        <v>5646</v>
      </c>
      <c r="L35" t="s">
        <v>16506</v>
      </c>
      <c r="M35" t="s">
        <v>16505</v>
      </c>
      <c r="N35" t="s">
        <v>16503</v>
      </c>
      <c r="O35">
        <v>6</v>
      </c>
      <c r="P35" t="s">
        <v>16540</v>
      </c>
      <c r="Q35" t="s">
        <v>16531</v>
      </c>
      <c r="R35" t="s">
        <v>16530</v>
      </c>
      <c r="S35">
        <v>1000</v>
      </c>
      <c r="T35">
        <v>1800</v>
      </c>
      <c r="U35" t="s">
        <v>16529</v>
      </c>
      <c r="V35">
        <v>3.7</v>
      </c>
      <c r="W35">
        <v>6.6</v>
      </c>
      <c r="X35" t="s">
        <v>16529</v>
      </c>
    </row>
    <row r="36" spans="1:24" ht="15" x14ac:dyDescent="0.25">
      <c r="A36" s="854" t="str">
        <f>COUNTIF($M$3:M36,M36)&amp;"-"&amp;M36</f>
        <v>11-C2</v>
      </c>
      <c r="B36" s="854" t="str">
        <f t="shared" si="0"/>
        <v>C2LaboratoriNORMALE</v>
      </c>
      <c r="C36" s="854" t="str">
        <f t="shared" si="1"/>
        <v>C2Laboratori</v>
      </c>
      <c r="D36" t="s">
        <v>16485</v>
      </c>
      <c r="E36" t="s">
        <v>16484</v>
      </c>
      <c r="F36" t="s">
        <v>614</v>
      </c>
      <c r="G36">
        <v>8033032</v>
      </c>
      <c r="H36" t="s">
        <v>16483</v>
      </c>
      <c r="I36" t="s">
        <v>16482</v>
      </c>
      <c r="J36" t="s">
        <v>13542</v>
      </c>
      <c r="K36" t="s">
        <v>5646</v>
      </c>
      <c r="L36" t="s">
        <v>16506</v>
      </c>
      <c r="M36" t="s">
        <v>16505</v>
      </c>
      <c r="N36" t="s">
        <v>16503</v>
      </c>
      <c r="O36">
        <v>10</v>
      </c>
      <c r="P36" t="s">
        <v>16532</v>
      </c>
      <c r="Q36" t="s">
        <v>16531</v>
      </c>
      <c r="R36" t="s">
        <v>16530</v>
      </c>
      <c r="S36">
        <v>700</v>
      </c>
      <c r="T36">
        <v>1000</v>
      </c>
      <c r="U36" t="s">
        <v>16529</v>
      </c>
      <c r="V36">
        <v>2.9</v>
      </c>
      <c r="W36">
        <v>4.2</v>
      </c>
      <c r="X36" t="s">
        <v>16529</v>
      </c>
    </row>
    <row r="37" spans="1:24" ht="15" x14ac:dyDescent="0.25">
      <c r="A37" s="854" t="str">
        <f>COUNTIF($M$3:M37,M37)&amp;"-"&amp;M37</f>
        <v>1-D1</v>
      </c>
      <c r="B37" s="854" t="str">
        <f t="shared" si="0"/>
        <v>D1Abitazioni civiliNORMALE</v>
      </c>
      <c r="C37" s="854" t="str">
        <f t="shared" si="1"/>
        <v>D1Abitazioni civili</v>
      </c>
      <c r="D37" t="s">
        <v>16485</v>
      </c>
      <c r="E37" t="s">
        <v>16484</v>
      </c>
      <c r="F37" t="s">
        <v>614</v>
      </c>
      <c r="G37">
        <v>8033032</v>
      </c>
      <c r="H37" t="s">
        <v>16483</v>
      </c>
      <c r="I37" t="s">
        <v>16482</v>
      </c>
      <c r="J37" t="s">
        <v>13542</v>
      </c>
      <c r="K37" t="s">
        <v>5646</v>
      </c>
      <c r="L37" t="s">
        <v>16493</v>
      </c>
      <c r="M37" t="s">
        <v>16502</v>
      </c>
      <c r="N37" t="s">
        <v>16500</v>
      </c>
      <c r="O37">
        <v>20</v>
      </c>
      <c r="P37" t="s">
        <v>16467</v>
      </c>
      <c r="Q37" t="s">
        <v>16531</v>
      </c>
      <c r="R37" t="s">
        <v>16530</v>
      </c>
      <c r="S37">
        <v>750</v>
      </c>
      <c r="T37">
        <v>1100</v>
      </c>
      <c r="U37" t="s">
        <v>16529</v>
      </c>
      <c r="V37">
        <v>2.9</v>
      </c>
      <c r="W37">
        <v>4.2</v>
      </c>
      <c r="X37" t="s">
        <v>16529</v>
      </c>
    </row>
    <row r="38" spans="1:24" ht="15" x14ac:dyDescent="0.25">
      <c r="A38" s="854" t="str">
        <f>COUNTIF($M$3:M38,M38)&amp;"-"&amp;M38</f>
        <v>2-D1</v>
      </c>
      <c r="B38" s="854" t="str">
        <f t="shared" si="0"/>
        <v>D1Abitazioni di tipo economicoNORMALE</v>
      </c>
      <c r="C38" s="854" t="str">
        <f t="shared" si="1"/>
        <v>D1Abitazioni di tipo economico</v>
      </c>
      <c r="D38" t="s">
        <v>16485</v>
      </c>
      <c r="E38" t="s">
        <v>16484</v>
      </c>
      <c r="F38" t="s">
        <v>614</v>
      </c>
      <c r="G38">
        <v>8033032</v>
      </c>
      <c r="H38" t="s">
        <v>16483</v>
      </c>
      <c r="I38" t="s">
        <v>16482</v>
      </c>
      <c r="J38" t="s">
        <v>13542</v>
      </c>
      <c r="K38" t="s">
        <v>5646</v>
      </c>
      <c r="L38" t="s">
        <v>16493</v>
      </c>
      <c r="M38" t="s">
        <v>16502</v>
      </c>
      <c r="N38" t="s">
        <v>16500</v>
      </c>
      <c r="O38">
        <v>21</v>
      </c>
      <c r="P38" t="s">
        <v>16539</v>
      </c>
      <c r="Q38" t="s">
        <v>16531</v>
      </c>
      <c r="R38" t="s">
        <v>16530</v>
      </c>
      <c r="S38">
        <v>600</v>
      </c>
      <c r="T38">
        <v>900</v>
      </c>
      <c r="U38" t="s">
        <v>16529</v>
      </c>
      <c r="V38">
        <v>2.1</v>
      </c>
      <c r="W38">
        <v>3.1</v>
      </c>
      <c r="X38" t="s">
        <v>16529</v>
      </c>
    </row>
    <row r="39" spans="1:24" ht="15" x14ac:dyDescent="0.25">
      <c r="A39" s="854" t="str">
        <f>COUNTIF($M$3:M39,M39)&amp;"-"&amp;M39</f>
        <v>3-D1</v>
      </c>
      <c r="B39" s="854" t="str">
        <f t="shared" si="0"/>
        <v>D1BoxNORMALE</v>
      </c>
      <c r="C39" s="854" t="str">
        <f t="shared" si="1"/>
        <v>D1Box</v>
      </c>
      <c r="D39" t="s">
        <v>16485</v>
      </c>
      <c r="E39" t="s">
        <v>16484</v>
      </c>
      <c r="F39" t="s">
        <v>614</v>
      </c>
      <c r="G39">
        <v>8033032</v>
      </c>
      <c r="H39" t="s">
        <v>16483</v>
      </c>
      <c r="I39" t="s">
        <v>16482</v>
      </c>
      <c r="J39" t="s">
        <v>13542</v>
      </c>
      <c r="K39" t="s">
        <v>5646</v>
      </c>
      <c r="L39" t="s">
        <v>16493</v>
      </c>
      <c r="M39" t="s">
        <v>16502</v>
      </c>
      <c r="N39" t="s">
        <v>16500</v>
      </c>
      <c r="O39">
        <v>13</v>
      </c>
      <c r="P39" t="s">
        <v>16538</v>
      </c>
      <c r="Q39" t="s">
        <v>16531</v>
      </c>
      <c r="R39" t="s">
        <v>16530</v>
      </c>
      <c r="S39">
        <v>450</v>
      </c>
      <c r="T39">
        <v>600</v>
      </c>
      <c r="U39" t="s">
        <v>16529</v>
      </c>
      <c r="V39">
        <v>1.9</v>
      </c>
      <c r="W39">
        <v>2.5</v>
      </c>
      <c r="X39" t="s">
        <v>16529</v>
      </c>
    </row>
    <row r="40" spans="1:24" ht="15" x14ac:dyDescent="0.25">
      <c r="A40" s="854" t="str">
        <f>COUNTIF($M$3:M40,M40)&amp;"-"&amp;M40</f>
        <v>4-D1</v>
      </c>
      <c r="B40" s="854" t="str">
        <f t="shared" si="0"/>
        <v>D1Posti auto copertiNORMALE</v>
      </c>
      <c r="C40" s="854" t="str">
        <f t="shared" si="1"/>
        <v>D1Posti auto coperti</v>
      </c>
      <c r="D40" t="s">
        <v>16485</v>
      </c>
      <c r="E40" t="s">
        <v>16484</v>
      </c>
      <c r="F40" t="s">
        <v>614</v>
      </c>
      <c r="G40">
        <v>8033032</v>
      </c>
      <c r="H40" t="s">
        <v>16483</v>
      </c>
      <c r="I40" t="s">
        <v>16482</v>
      </c>
      <c r="J40" t="s">
        <v>13542</v>
      </c>
      <c r="K40" t="s">
        <v>5646</v>
      </c>
      <c r="L40" t="s">
        <v>16493</v>
      </c>
      <c r="M40" t="s">
        <v>16502</v>
      </c>
      <c r="N40" t="s">
        <v>16500</v>
      </c>
      <c r="O40">
        <v>14</v>
      </c>
      <c r="P40" t="s">
        <v>16542</v>
      </c>
      <c r="Q40" t="s">
        <v>16531</v>
      </c>
      <c r="R40" t="s">
        <v>16530</v>
      </c>
      <c r="S40">
        <v>350</v>
      </c>
      <c r="T40">
        <v>450</v>
      </c>
      <c r="U40" t="s">
        <v>16529</v>
      </c>
      <c r="V40">
        <v>1.5</v>
      </c>
      <c r="W40">
        <v>1.9</v>
      </c>
      <c r="X40" t="s">
        <v>16529</v>
      </c>
    </row>
    <row r="41" spans="1:24" ht="15" x14ac:dyDescent="0.25">
      <c r="A41" s="854" t="str">
        <f>COUNTIF($M$3:M41,M41)&amp;"-"&amp;M41</f>
        <v>5-D1</v>
      </c>
      <c r="B41" s="854" t="str">
        <f t="shared" si="0"/>
        <v>D1Ville e VilliniNORMALE</v>
      </c>
      <c r="C41" s="854" t="str">
        <f t="shared" si="1"/>
        <v>D1Ville e Villini</v>
      </c>
      <c r="D41" t="s">
        <v>16485</v>
      </c>
      <c r="E41" t="s">
        <v>16484</v>
      </c>
      <c r="F41" t="s">
        <v>614</v>
      </c>
      <c r="G41">
        <v>8033032</v>
      </c>
      <c r="H41" t="s">
        <v>16483</v>
      </c>
      <c r="I41" t="s">
        <v>16482</v>
      </c>
      <c r="J41" t="s">
        <v>13542</v>
      </c>
      <c r="K41" t="s">
        <v>5646</v>
      </c>
      <c r="L41" t="s">
        <v>16493</v>
      </c>
      <c r="M41" t="s">
        <v>16502</v>
      </c>
      <c r="N41" t="s">
        <v>16500</v>
      </c>
      <c r="O41">
        <v>1</v>
      </c>
      <c r="P41" t="s">
        <v>16537</v>
      </c>
      <c r="Q41" t="s">
        <v>16531</v>
      </c>
      <c r="R41" t="s">
        <v>16530</v>
      </c>
      <c r="S41">
        <v>900</v>
      </c>
      <c r="T41">
        <v>1350</v>
      </c>
      <c r="U41" t="s">
        <v>16529</v>
      </c>
      <c r="V41">
        <v>3.4</v>
      </c>
      <c r="W41">
        <v>5.0999999999999996</v>
      </c>
      <c r="X41" t="s">
        <v>16529</v>
      </c>
    </row>
    <row r="42" spans="1:24" ht="15" x14ac:dyDescent="0.25">
      <c r="A42" s="854" t="str">
        <f>COUNTIF($M$3:M42,M42)&amp;"-"&amp;M42</f>
        <v>6-D1</v>
      </c>
      <c r="B42" s="854" t="str">
        <f t="shared" si="0"/>
        <v>D1Ville e VilliniOTTIMO</v>
      </c>
      <c r="C42" s="854" t="str">
        <f t="shared" si="1"/>
        <v>D1Ville e Villini</v>
      </c>
      <c r="D42" t="s">
        <v>16485</v>
      </c>
      <c r="E42" t="s">
        <v>16484</v>
      </c>
      <c r="F42" t="s">
        <v>614</v>
      </c>
      <c r="G42">
        <v>8033032</v>
      </c>
      <c r="H42" t="s">
        <v>16483</v>
      </c>
      <c r="I42" t="s">
        <v>16482</v>
      </c>
      <c r="J42" t="s">
        <v>13542</v>
      </c>
      <c r="K42" t="s">
        <v>5646</v>
      </c>
      <c r="L42" t="s">
        <v>16493</v>
      </c>
      <c r="M42" t="s">
        <v>16502</v>
      </c>
      <c r="N42" t="s">
        <v>16500</v>
      </c>
      <c r="O42">
        <v>1</v>
      </c>
      <c r="P42" t="s">
        <v>16537</v>
      </c>
      <c r="Q42" t="s">
        <v>16536</v>
      </c>
      <c r="R42" t="s">
        <v>16482</v>
      </c>
      <c r="S42">
        <v>1400</v>
      </c>
      <c r="T42">
        <v>1850</v>
      </c>
      <c r="U42" t="s">
        <v>16529</v>
      </c>
      <c r="V42">
        <v>5.4</v>
      </c>
      <c r="W42">
        <v>7.1</v>
      </c>
      <c r="X42" t="s">
        <v>16529</v>
      </c>
    </row>
    <row r="43" spans="1:24" ht="15" x14ac:dyDescent="0.25">
      <c r="A43" s="854" t="str">
        <f>COUNTIF($M$3:M43,M43)&amp;"-"&amp;M43</f>
        <v>7-D1</v>
      </c>
      <c r="B43" s="854" t="str">
        <f t="shared" si="0"/>
        <v>D1Centri commercialiNORMALE</v>
      </c>
      <c r="C43" s="854" t="str">
        <f t="shared" si="1"/>
        <v>D1Centri commerciali</v>
      </c>
      <c r="D43" t="s">
        <v>16485</v>
      </c>
      <c r="E43" t="s">
        <v>16484</v>
      </c>
      <c r="F43" t="s">
        <v>614</v>
      </c>
      <c r="G43">
        <v>8033032</v>
      </c>
      <c r="H43" t="s">
        <v>16483</v>
      </c>
      <c r="I43" t="s">
        <v>16482</v>
      </c>
      <c r="J43" t="s">
        <v>13542</v>
      </c>
      <c r="K43" t="s">
        <v>5646</v>
      </c>
      <c r="L43" t="s">
        <v>16493</v>
      </c>
      <c r="M43" t="s">
        <v>16502</v>
      </c>
      <c r="N43" t="s">
        <v>16500</v>
      </c>
      <c r="O43">
        <v>17</v>
      </c>
      <c r="P43" t="s">
        <v>16541</v>
      </c>
      <c r="Q43" t="s">
        <v>16531</v>
      </c>
      <c r="R43" t="s">
        <v>16530</v>
      </c>
      <c r="S43">
        <v>1300</v>
      </c>
      <c r="T43">
        <v>2200</v>
      </c>
      <c r="U43" t="s">
        <v>16529</v>
      </c>
      <c r="V43">
        <v>6</v>
      </c>
      <c r="W43">
        <v>10</v>
      </c>
      <c r="X43" t="s">
        <v>16529</v>
      </c>
    </row>
    <row r="44" spans="1:24" ht="15" x14ac:dyDescent="0.25">
      <c r="A44" s="854" t="str">
        <f>COUNTIF($M$3:M44,M44)&amp;"-"&amp;M44</f>
        <v>8-D1</v>
      </c>
      <c r="B44" s="854" t="str">
        <f t="shared" si="0"/>
        <v>D1MagazziniNORMALE</v>
      </c>
      <c r="C44" s="854" t="str">
        <f t="shared" si="1"/>
        <v>D1Magazzini</v>
      </c>
      <c r="D44" t="s">
        <v>16485</v>
      </c>
      <c r="E44" t="s">
        <v>16484</v>
      </c>
      <c r="F44" t="s">
        <v>614</v>
      </c>
      <c r="G44">
        <v>8033032</v>
      </c>
      <c r="H44" t="s">
        <v>16483</v>
      </c>
      <c r="I44" t="s">
        <v>16482</v>
      </c>
      <c r="J44" t="s">
        <v>13542</v>
      </c>
      <c r="K44" t="s">
        <v>5646</v>
      </c>
      <c r="L44" t="s">
        <v>16493</v>
      </c>
      <c r="M44" t="s">
        <v>16502</v>
      </c>
      <c r="N44" t="s">
        <v>16500</v>
      </c>
      <c r="O44">
        <v>9</v>
      </c>
      <c r="P44" t="s">
        <v>16535</v>
      </c>
      <c r="Q44" t="s">
        <v>16531</v>
      </c>
      <c r="R44" t="s">
        <v>16530</v>
      </c>
      <c r="S44">
        <v>560</v>
      </c>
      <c r="T44">
        <v>670</v>
      </c>
      <c r="U44" t="s">
        <v>16529</v>
      </c>
      <c r="V44">
        <v>2.2999999999999998</v>
      </c>
      <c r="W44">
        <v>2.8</v>
      </c>
      <c r="X44" t="s">
        <v>16529</v>
      </c>
    </row>
    <row r="45" spans="1:24" ht="15" x14ac:dyDescent="0.25">
      <c r="A45" s="854" t="str">
        <f>COUNTIF($M$3:M45,M45)&amp;"-"&amp;M45</f>
        <v>9-D1</v>
      </c>
      <c r="B45" s="854" t="str">
        <f t="shared" si="0"/>
        <v>D1NegoziNORMALE</v>
      </c>
      <c r="C45" s="854" t="str">
        <f t="shared" si="1"/>
        <v>D1Negozi</v>
      </c>
      <c r="D45" t="s">
        <v>16485</v>
      </c>
      <c r="E45" t="s">
        <v>16484</v>
      </c>
      <c r="F45" t="s">
        <v>614</v>
      </c>
      <c r="G45">
        <v>8033032</v>
      </c>
      <c r="H45" t="s">
        <v>16483</v>
      </c>
      <c r="I45" t="s">
        <v>16482</v>
      </c>
      <c r="J45" t="s">
        <v>13542</v>
      </c>
      <c r="K45" t="s">
        <v>5646</v>
      </c>
      <c r="L45" t="s">
        <v>16493</v>
      </c>
      <c r="M45" t="s">
        <v>16502</v>
      </c>
      <c r="N45" t="s">
        <v>16500</v>
      </c>
      <c r="O45">
        <v>5</v>
      </c>
      <c r="P45" t="s">
        <v>16457</v>
      </c>
      <c r="Q45" t="s">
        <v>16531</v>
      </c>
      <c r="R45" t="s">
        <v>16530</v>
      </c>
      <c r="S45">
        <v>800</v>
      </c>
      <c r="T45">
        <v>1400</v>
      </c>
      <c r="U45" t="s">
        <v>16529</v>
      </c>
      <c r="V45">
        <v>4.3</v>
      </c>
      <c r="W45">
        <v>7.6</v>
      </c>
      <c r="X45" t="s">
        <v>16529</v>
      </c>
    </row>
    <row r="46" spans="1:24" ht="15" x14ac:dyDescent="0.25">
      <c r="A46" s="854" t="str">
        <f>COUNTIF($M$3:M46,M46)&amp;"-"&amp;M46</f>
        <v>10-D1</v>
      </c>
      <c r="B46" s="854" t="str">
        <f t="shared" si="0"/>
        <v>D1UfficiNORMALE</v>
      </c>
      <c r="C46" s="854" t="str">
        <f t="shared" si="1"/>
        <v>D1Uffici</v>
      </c>
      <c r="D46" t="s">
        <v>16485</v>
      </c>
      <c r="E46" t="s">
        <v>16484</v>
      </c>
      <c r="F46" t="s">
        <v>614</v>
      </c>
      <c r="G46">
        <v>8033032</v>
      </c>
      <c r="H46" t="s">
        <v>16483</v>
      </c>
      <c r="I46" t="s">
        <v>16482</v>
      </c>
      <c r="J46" t="s">
        <v>13542</v>
      </c>
      <c r="K46" t="s">
        <v>5646</v>
      </c>
      <c r="L46" t="s">
        <v>16493</v>
      </c>
      <c r="M46" t="s">
        <v>16502</v>
      </c>
      <c r="N46" t="s">
        <v>16500</v>
      </c>
      <c r="O46">
        <v>6</v>
      </c>
      <c r="P46" t="s">
        <v>16540</v>
      </c>
      <c r="Q46" t="s">
        <v>16531</v>
      </c>
      <c r="R46" t="s">
        <v>16530</v>
      </c>
      <c r="S46">
        <v>750</v>
      </c>
      <c r="T46">
        <v>1300</v>
      </c>
      <c r="U46" t="s">
        <v>16529</v>
      </c>
      <c r="V46">
        <v>2.6</v>
      </c>
      <c r="W46">
        <v>4.5</v>
      </c>
      <c r="X46" t="s">
        <v>16529</v>
      </c>
    </row>
    <row r="47" spans="1:24" ht="15" x14ac:dyDescent="0.25">
      <c r="A47" s="854" t="str">
        <f>COUNTIF($M$3:M47,M47)&amp;"-"&amp;M47</f>
        <v>11-D1</v>
      </c>
      <c r="B47" s="854" t="str">
        <f t="shared" si="0"/>
        <v>D1Uffici strutturatiNORMALE</v>
      </c>
      <c r="C47" s="854" t="str">
        <f t="shared" si="1"/>
        <v>D1Uffici strutturati</v>
      </c>
      <c r="D47" t="s">
        <v>16485</v>
      </c>
      <c r="E47" t="s">
        <v>16484</v>
      </c>
      <c r="F47" t="s">
        <v>614</v>
      </c>
      <c r="G47">
        <v>8033032</v>
      </c>
      <c r="H47" t="s">
        <v>16483</v>
      </c>
      <c r="I47" t="s">
        <v>16482</v>
      </c>
      <c r="J47" t="s">
        <v>13542</v>
      </c>
      <c r="K47" t="s">
        <v>5646</v>
      </c>
      <c r="L47" t="s">
        <v>16493</v>
      </c>
      <c r="M47" t="s">
        <v>16502</v>
      </c>
      <c r="N47" t="s">
        <v>16500</v>
      </c>
      <c r="O47">
        <v>18</v>
      </c>
      <c r="P47" t="s">
        <v>16543</v>
      </c>
      <c r="Q47" t="s">
        <v>16531</v>
      </c>
      <c r="R47" t="s">
        <v>16530</v>
      </c>
      <c r="S47">
        <v>1100</v>
      </c>
      <c r="T47">
        <v>1600</v>
      </c>
      <c r="U47" t="s">
        <v>16529</v>
      </c>
      <c r="V47">
        <v>3.8</v>
      </c>
      <c r="W47">
        <v>5.6</v>
      </c>
      <c r="X47" t="s">
        <v>16529</v>
      </c>
    </row>
    <row r="48" spans="1:24" ht="15" x14ac:dyDescent="0.25">
      <c r="A48" s="854" t="str">
        <f>COUNTIF($M$3:M48,M48)&amp;"-"&amp;M48</f>
        <v>12-D1</v>
      </c>
      <c r="B48" s="854" t="str">
        <f t="shared" si="0"/>
        <v>D1Capannoni industrialiNORMALE</v>
      </c>
      <c r="C48" s="854" t="str">
        <f t="shared" si="1"/>
        <v>D1Capannoni industriali</v>
      </c>
      <c r="D48" t="s">
        <v>16485</v>
      </c>
      <c r="E48" t="s">
        <v>16484</v>
      </c>
      <c r="F48" t="s">
        <v>614</v>
      </c>
      <c r="G48">
        <v>8033032</v>
      </c>
      <c r="H48" t="s">
        <v>16483</v>
      </c>
      <c r="I48" t="s">
        <v>16482</v>
      </c>
      <c r="J48" t="s">
        <v>13542</v>
      </c>
      <c r="K48" t="s">
        <v>5646</v>
      </c>
      <c r="L48" t="s">
        <v>16493</v>
      </c>
      <c r="M48" t="s">
        <v>16502</v>
      </c>
      <c r="N48" t="s">
        <v>16500</v>
      </c>
      <c r="O48">
        <v>8</v>
      </c>
      <c r="P48" t="s">
        <v>16534</v>
      </c>
      <c r="Q48" t="s">
        <v>16531</v>
      </c>
      <c r="R48" t="s">
        <v>16530</v>
      </c>
      <c r="S48">
        <v>700</v>
      </c>
      <c r="T48">
        <v>800</v>
      </c>
      <c r="U48" t="s">
        <v>16529</v>
      </c>
      <c r="V48">
        <v>2.9</v>
      </c>
      <c r="W48">
        <v>3.3</v>
      </c>
      <c r="X48" t="s">
        <v>16529</v>
      </c>
    </row>
    <row r="49" spans="1:24" ht="15" x14ac:dyDescent="0.25">
      <c r="A49" s="854" t="str">
        <f>COUNTIF($M$3:M49,M49)&amp;"-"&amp;M49</f>
        <v>13-D1</v>
      </c>
      <c r="B49" s="854" t="str">
        <f t="shared" si="0"/>
        <v>D1Capannoni tipiciNORMALE</v>
      </c>
      <c r="C49" s="854" t="str">
        <f t="shared" si="1"/>
        <v>D1Capannoni tipici</v>
      </c>
      <c r="D49" t="s">
        <v>16485</v>
      </c>
      <c r="E49" t="s">
        <v>16484</v>
      </c>
      <c r="F49" t="s">
        <v>614</v>
      </c>
      <c r="G49">
        <v>8033032</v>
      </c>
      <c r="H49" t="s">
        <v>16483</v>
      </c>
      <c r="I49" t="s">
        <v>16482</v>
      </c>
      <c r="J49" t="s">
        <v>13542</v>
      </c>
      <c r="K49" t="s">
        <v>5646</v>
      </c>
      <c r="L49" t="s">
        <v>16493</v>
      </c>
      <c r="M49" t="s">
        <v>16502</v>
      </c>
      <c r="N49" t="s">
        <v>16500</v>
      </c>
      <c r="O49">
        <v>7</v>
      </c>
      <c r="P49" t="s">
        <v>16533</v>
      </c>
      <c r="Q49" t="s">
        <v>16531</v>
      </c>
      <c r="R49" t="s">
        <v>16530</v>
      </c>
      <c r="S49">
        <v>400</v>
      </c>
      <c r="T49">
        <v>550</v>
      </c>
      <c r="U49" t="s">
        <v>16529</v>
      </c>
      <c r="V49">
        <v>1.7</v>
      </c>
      <c r="W49">
        <v>2.2999999999999998</v>
      </c>
      <c r="X49" t="s">
        <v>16529</v>
      </c>
    </row>
    <row r="50" spans="1:24" ht="15" x14ac:dyDescent="0.25">
      <c r="A50" s="854" t="str">
        <f>COUNTIF($M$3:M50,M50)&amp;"-"&amp;M50</f>
        <v>14-D1</v>
      </c>
      <c r="B50" s="854" t="str">
        <f t="shared" si="0"/>
        <v>D1LaboratoriNORMALE</v>
      </c>
      <c r="C50" s="854" t="str">
        <f t="shared" si="1"/>
        <v>D1Laboratori</v>
      </c>
      <c r="D50" t="s">
        <v>16485</v>
      </c>
      <c r="E50" t="s">
        <v>16484</v>
      </c>
      <c r="F50" t="s">
        <v>614</v>
      </c>
      <c r="G50">
        <v>8033032</v>
      </c>
      <c r="H50" t="s">
        <v>16483</v>
      </c>
      <c r="I50" t="s">
        <v>16482</v>
      </c>
      <c r="J50" t="s">
        <v>13542</v>
      </c>
      <c r="K50" t="s">
        <v>5646</v>
      </c>
      <c r="L50" t="s">
        <v>16493</v>
      </c>
      <c r="M50" t="s">
        <v>16502</v>
      </c>
      <c r="N50" t="s">
        <v>16500</v>
      </c>
      <c r="O50">
        <v>10</v>
      </c>
      <c r="P50" t="s">
        <v>16532</v>
      </c>
      <c r="Q50" t="s">
        <v>16531</v>
      </c>
      <c r="R50" t="s">
        <v>16530</v>
      </c>
      <c r="S50">
        <v>800</v>
      </c>
      <c r="T50">
        <v>900</v>
      </c>
      <c r="U50" t="s">
        <v>16529</v>
      </c>
      <c r="V50">
        <v>3.3</v>
      </c>
      <c r="W50">
        <v>3.7</v>
      </c>
      <c r="X50" t="s">
        <v>16529</v>
      </c>
    </row>
    <row r="51" spans="1:24" ht="15" x14ac:dyDescent="0.25">
      <c r="A51" s="854" t="str">
        <f>COUNTIF($M$3:M51,M51)&amp;"-"&amp;M51</f>
        <v>1-D2</v>
      </c>
      <c r="B51" s="854" t="str">
        <f t="shared" si="0"/>
        <v>D2Abitazioni civiliOTTIMO</v>
      </c>
      <c r="C51" s="854" t="str">
        <f t="shared" si="1"/>
        <v>D2Abitazioni civili</v>
      </c>
      <c r="D51" t="s">
        <v>16485</v>
      </c>
      <c r="E51" t="s">
        <v>16484</v>
      </c>
      <c r="F51" t="s">
        <v>614</v>
      </c>
      <c r="G51">
        <v>8033032</v>
      </c>
      <c r="H51" t="s">
        <v>16483</v>
      </c>
      <c r="I51" t="s">
        <v>16482</v>
      </c>
      <c r="J51" t="s">
        <v>13542</v>
      </c>
      <c r="K51" t="s">
        <v>5646</v>
      </c>
      <c r="L51" t="s">
        <v>16493</v>
      </c>
      <c r="M51" t="s">
        <v>16499</v>
      </c>
      <c r="N51" t="s">
        <v>16497</v>
      </c>
      <c r="O51">
        <v>20</v>
      </c>
      <c r="P51" t="s">
        <v>16467</v>
      </c>
      <c r="Q51" t="s">
        <v>16536</v>
      </c>
      <c r="R51" t="s">
        <v>16482</v>
      </c>
      <c r="S51">
        <v>1250</v>
      </c>
      <c r="T51">
        <v>1850</v>
      </c>
      <c r="U51" t="s">
        <v>16529</v>
      </c>
      <c r="V51">
        <v>6</v>
      </c>
      <c r="W51">
        <v>8.9</v>
      </c>
      <c r="X51" t="s">
        <v>16529</v>
      </c>
    </row>
    <row r="52" spans="1:24" ht="15" x14ac:dyDescent="0.25">
      <c r="A52" s="854" t="str">
        <f>COUNTIF($M$3:M52,M52)&amp;"-"&amp;M52</f>
        <v>2-D2</v>
      </c>
      <c r="B52" s="854" t="str">
        <f t="shared" si="0"/>
        <v>D2Abitazioni civiliNORMALE</v>
      </c>
      <c r="C52" s="854" t="str">
        <f t="shared" si="1"/>
        <v>D2Abitazioni civili</v>
      </c>
      <c r="D52" t="s">
        <v>16485</v>
      </c>
      <c r="E52" t="s">
        <v>16484</v>
      </c>
      <c r="F52" t="s">
        <v>614</v>
      </c>
      <c r="G52">
        <v>8033032</v>
      </c>
      <c r="H52" t="s">
        <v>16483</v>
      </c>
      <c r="I52" t="s">
        <v>16482</v>
      </c>
      <c r="J52" t="s">
        <v>13542</v>
      </c>
      <c r="K52" t="s">
        <v>5646</v>
      </c>
      <c r="L52" t="s">
        <v>16493</v>
      </c>
      <c r="M52" t="s">
        <v>16499</v>
      </c>
      <c r="N52" t="s">
        <v>16497</v>
      </c>
      <c r="O52">
        <v>20</v>
      </c>
      <c r="P52" t="s">
        <v>16467</v>
      </c>
      <c r="Q52" t="s">
        <v>16531</v>
      </c>
      <c r="R52" t="s">
        <v>16530</v>
      </c>
      <c r="S52">
        <v>810</v>
      </c>
      <c r="T52">
        <v>1150</v>
      </c>
      <c r="U52" t="s">
        <v>16529</v>
      </c>
      <c r="V52">
        <v>4.0999999999999996</v>
      </c>
      <c r="W52">
        <v>5.8</v>
      </c>
      <c r="X52" t="s">
        <v>16529</v>
      </c>
    </row>
    <row r="53" spans="1:24" ht="15" x14ac:dyDescent="0.25">
      <c r="A53" s="854" t="str">
        <f>COUNTIF($M$3:M53,M53)&amp;"-"&amp;M53</f>
        <v>3-D2</v>
      </c>
      <c r="B53" s="854" t="str">
        <f t="shared" si="0"/>
        <v>D2Abitazioni di tipo economicoNORMALE</v>
      </c>
      <c r="C53" s="854" t="str">
        <f t="shared" si="1"/>
        <v>D2Abitazioni di tipo economico</v>
      </c>
      <c r="D53" t="s">
        <v>16485</v>
      </c>
      <c r="E53" t="s">
        <v>16484</v>
      </c>
      <c r="F53" t="s">
        <v>614</v>
      </c>
      <c r="G53">
        <v>8033032</v>
      </c>
      <c r="H53" t="s">
        <v>16483</v>
      </c>
      <c r="I53" t="s">
        <v>16482</v>
      </c>
      <c r="J53" t="s">
        <v>13542</v>
      </c>
      <c r="K53" t="s">
        <v>5646</v>
      </c>
      <c r="L53" t="s">
        <v>16493</v>
      </c>
      <c r="M53" t="s">
        <v>16499</v>
      </c>
      <c r="N53" t="s">
        <v>16497</v>
      </c>
      <c r="O53">
        <v>21</v>
      </c>
      <c r="P53" t="s">
        <v>16539</v>
      </c>
      <c r="Q53" t="s">
        <v>16531</v>
      </c>
      <c r="R53" t="s">
        <v>16530</v>
      </c>
      <c r="S53">
        <v>700</v>
      </c>
      <c r="T53">
        <v>1050</v>
      </c>
      <c r="U53" t="s">
        <v>16529</v>
      </c>
      <c r="V53">
        <v>2.5</v>
      </c>
      <c r="W53">
        <v>3.7</v>
      </c>
      <c r="X53" t="s">
        <v>16529</v>
      </c>
    </row>
    <row r="54" spans="1:24" ht="15" x14ac:dyDescent="0.25">
      <c r="A54" s="854" t="str">
        <f>COUNTIF($M$3:M54,M54)&amp;"-"&amp;M54</f>
        <v>4-D2</v>
      </c>
      <c r="B54" s="854" t="str">
        <f t="shared" si="0"/>
        <v>D2BoxNORMALE</v>
      </c>
      <c r="C54" s="854" t="str">
        <f t="shared" si="1"/>
        <v>D2Box</v>
      </c>
      <c r="D54" t="s">
        <v>16485</v>
      </c>
      <c r="E54" t="s">
        <v>16484</v>
      </c>
      <c r="F54" t="s">
        <v>614</v>
      </c>
      <c r="G54">
        <v>8033032</v>
      </c>
      <c r="H54" t="s">
        <v>16483</v>
      </c>
      <c r="I54" t="s">
        <v>16482</v>
      </c>
      <c r="J54" t="s">
        <v>13542</v>
      </c>
      <c r="K54" t="s">
        <v>5646</v>
      </c>
      <c r="L54" t="s">
        <v>16493</v>
      </c>
      <c r="M54" t="s">
        <v>16499</v>
      </c>
      <c r="N54" t="s">
        <v>16497</v>
      </c>
      <c r="O54">
        <v>13</v>
      </c>
      <c r="P54" t="s">
        <v>16538</v>
      </c>
      <c r="Q54" t="s">
        <v>16531</v>
      </c>
      <c r="R54" t="s">
        <v>16530</v>
      </c>
      <c r="S54">
        <v>550</v>
      </c>
      <c r="T54">
        <v>750</v>
      </c>
      <c r="U54" t="s">
        <v>16529</v>
      </c>
      <c r="V54">
        <v>2.2999999999999998</v>
      </c>
      <c r="W54">
        <v>3.1</v>
      </c>
      <c r="X54" t="s">
        <v>16529</v>
      </c>
    </row>
    <row r="55" spans="1:24" ht="15" x14ac:dyDescent="0.25">
      <c r="A55" s="854" t="str">
        <f>COUNTIF($M$3:M55,M55)&amp;"-"&amp;M55</f>
        <v>5-D2</v>
      </c>
      <c r="B55" s="854" t="str">
        <f t="shared" si="0"/>
        <v>D2Posti auto copertiNORMALE</v>
      </c>
      <c r="C55" s="854" t="str">
        <f t="shared" si="1"/>
        <v>D2Posti auto coperti</v>
      </c>
      <c r="D55" t="s">
        <v>16485</v>
      </c>
      <c r="E55" t="s">
        <v>16484</v>
      </c>
      <c r="F55" t="s">
        <v>614</v>
      </c>
      <c r="G55">
        <v>8033032</v>
      </c>
      <c r="H55" t="s">
        <v>16483</v>
      </c>
      <c r="I55" t="s">
        <v>16482</v>
      </c>
      <c r="J55" t="s">
        <v>13542</v>
      </c>
      <c r="K55" t="s">
        <v>5646</v>
      </c>
      <c r="L55" t="s">
        <v>16493</v>
      </c>
      <c r="M55" t="s">
        <v>16499</v>
      </c>
      <c r="N55" t="s">
        <v>16497</v>
      </c>
      <c r="O55">
        <v>14</v>
      </c>
      <c r="P55" t="s">
        <v>16542</v>
      </c>
      <c r="Q55" t="s">
        <v>16531</v>
      </c>
      <c r="R55" t="s">
        <v>16530</v>
      </c>
      <c r="S55">
        <v>350</v>
      </c>
      <c r="T55">
        <v>450</v>
      </c>
      <c r="U55" t="s">
        <v>16529</v>
      </c>
      <c r="V55">
        <v>1.5</v>
      </c>
      <c r="W55">
        <v>1.9</v>
      </c>
      <c r="X55" t="s">
        <v>16529</v>
      </c>
    </row>
    <row r="56" spans="1:24" ht="15" x14ac:dyDescent="0.25">
      <c r="A56" s="854" t="str">
        <f>COUNTIF($M$3:M56,M56)&amp;"-"&amp;M56</f>
        <v>6-D2</v>
      </c>
      <c r="B56" s="854" t="str">
        <f t="shared" si="0"/>
        <v>D2Ville e VilliniNORMALE</v>
      </c>
      <c r="C56" s="854" t="str">
        <f t="shared" si="1"/>
        <v>D2Ville e Villini</v>
      </c>
      <c r="D56" t="s">
        <v>16485</v>
      </c>
      <c r="E56" t="s">
        <v>16484</v>
      </c>
      <c r="F56" t="s">
        <v>614</v>
      </c>
      <c r="G56">
        <v>8033032</v>
      </c>
      <c r="H56" t="s">
        <v>16483</v>
      </c>
      <c r="I56" t="s">
        <v>16482</v>
      </c>
      <c r="J56" t="s">
        <v>13542</v>
      </c>
      <c r="K56" t="s">
        <v>5646</v>
      </c>
      <c r="L56" t="s">
        <v>16493</v>
      </c>
      <c r="M56" t="s">
        <v>16499</v>
      </c>
      <c r="N56" t="s">
        <v>16497</v>
      </c>
      <c r="O56">
        <v>1</v>
      </c>
      <c r="P56" t="s">
        <v>16537</v>
      </c>
      <c r="Q56" t="s">
        <v>16531</v>
      </c>
      <c r="R56" t="s">
        <v>16530</v>
      </c>
      <c r="S56">
        <v>1050</v>
      </c>
      <c r="T56">
        <v>1450</v>
      </c>
      <c r="U56" t="s">
        <v>16529</v>
      </c>
      <c r="V56">
        <v>4.2</v>
      </c>
      <c r="W56">
        <v>5.7</v>
      </c>
      <c r="X56" t="s">
        <v>16529</v>
      </c>
    </row>
    <row r="57" spans="1:24" ht="15" x14ac:dyDescent="0.25">
      <c r="A57" s="854" t="str">
        <f>COUNTIF($M$3:M57,M57)&amp;"-"&amp;M57</f>
        <v>7-D2</v>
      </c>
      <c r="B57" s="854" t="str">
        <f t="shared" si="0"/>
        <v>D2Ville e VilliniOTTIMO</v>
      </c>
      <c r="C57" s="854" t="str">
        <f t="shared" si="1"/>
        <v>D2Ville e Villini</v>
      </c>
      <c r="D57" t="s">
        <v>16485</v>
      </c>
      <c r="E57" t="s">
        <v>16484</v>
      </c>
      <c r="F57" t="s">
        <v>614</v>
      </c>
      <c r="G57">
        <v>8033032</v>
      </c>
      <c r="H57" t="s">
        <v>16483</v>
      </c>
      <c r="I57" t="s">
        <v>16482</v>
      </c>
      <c r="J57" t="s">
        <v>13542</v>
      </c>
      <c r="K57" t="s">
        <v>5646</v>
      </c>
      <c r="L57" t="s">
        <v>16493</v>
      </c>
      <c r="M57" t="s">
        <v>16499</v>
      </c>
      <c r="N57" t="s">
        <v>16497</v>
      </c>
      <c r="O57">
        <v>1</v>
      </c>
      <c r="P57" t="s">
        <v>16537</v>
      </c>
      <c r="Q57" t="s">
        <v>16536</v>
      </c>
      <c r="R57" t="s">
        <v>16482</v>
      </c>
      <c r="S57">
        <v>1500</v>
      </c>
      <c r="T57">
        <v>2100</v>
      </c>
      <c r="U57" t="s">
        <v>16529</v>
      </c>
      <c r="V57">
        <v>5.9</v>
      </c>
      <c r="W57">
        <v>8.1999999999999993</v>
      </c>
      <c r="X57" t="s">
        <v>16529</v>
      </c>
    </row>
    <row r="58" spans="1:24" ht="15" x14ac:dyDescent="0.25">
      <c r="A58" s="854" t="str">
        <f>COUNTIF($M$3:M58,M58)&amp;"-"&amp;M58</f>
        <v>8-D2</v>
      </c>
      <c r="B58" s="854" t="str">
        <f t="shared" si="0"/>
        <v>D2Centri commercialiNORMALE</v>
      </c>
      <c r="C58" s="854" t="str">
        <f t="shared" si="1"/>
        <v>D2Centri commerciali</v>
      </c>
      <c r="D58" t="s">
        <v>16485</v>
      </c>
      <c r="E58" t="s">
        <v>16484</v>
      </c>
      <c r="F58" t="s">
        <v>614</v>
      </c>
      <c r="G58">
        <v>8033032</v>
      </c>
      <c r="H58" t="s">
        <v>16483</v>
      </c>
      <c r="I58" t="s">
        <v>16482</v>
      </c>
      <c r="J58" t="s">
        <v>13542</v>
      </c>
      <c r="K58" t="s">
        <v>5646</v>
      </c>
      <c r="L58" t="s">
        <v>16493</v>
      </c>
      <c r="M58" t="s">
        <v>16499</v>
      </c>
      <c r="N58" t="s">
        <v>16497</v>
      </c>
      <c r="O58">
        <v>17</v>
      </c>
      <c r="P58" t="s">
        <v>16541</v>
      </c>
      <c r="Q58" t="s">
        <v>16531</v>
      </c>
      <c r="R58" t="s">
        <v>16530</v>
      </c>
      <c r="S58">
        <v>1300</v>
      </c>
      <c r="T58">
        <v>2100</v>
      </c>
      <c r="U58" t="s">
        <v>16529</v>
      </c>
      <c r="V58">
        <v>6</v>
      </c>
      <c r="W58">
        <v>9.6</v>
      </c>
      <c r="X58" t="s">
        <v>16529</v>
      </c>
    </row>
    <row r="59" spans="1:24" ht="15" x14ac:dyDescent="0.25">
      <c r="A59" s="854" t="str">
        <f>COUNTIF($M$3:M59,M59)&amp;"-"&amp;M59</f>
        <v>9-D2</v>
      </c>
      <c r="B59" s="854" t="str">
        <f t="shared" si="0"/>
        <v>D2MagazziniNORMALE</v>
      </c>
      <c r="C59" s="854" t="str">
        <f t="shared" si="1"/>
        <v>D2Magazzini</v>
      </c>
      <c r="D59" t="s">
        <v>16485</v>
      </c>
      <c r="E59" t="s">
        <v>16484</v>
      </c>
      <c r="F59" t="s">
        <v>614</v>
      </c>
      <c r="G59">
        <v>8033032</v>
      </c>
      <c r="H59" t="s">
        <v>16483</v>
      </c>
      <c r="I59" t="s">
        <v>16482</v>
      </c>
      <c r="J59" t="s">
        <v>13542</v>
      </c>
      <c r="K59" t="s">
        <v>5646</v>
      </c>
      <c r="L59" t="s">
        <v>16493</v>
      </c>
      <c r="M59" t="s">
        <v>16499</v>
      </c>
      <c r="N59" t="s">
        <v>16497</v>
      </c>
      <c r="O59">
        <v>9</v>
      </c>
      <c r="P59" t="s">
        <v>16535</v>
      </c>
      <c r="Q59" t="s">
        <v>16531</v>
      </c>
      <c r="R59" t="s">
        <v>16530</v>
      </c>
      <c r="S59">
        <v>700</v>
      </c>
      <c r="T59">
        <v>800</v>
      </c>
      <c r="U59" t="s">
        <v>16529</v>
      </c>
      <c r="V59">
        <v>2.9</v>
      </c>
      <c r="W59">
        <v>3.3</v>
      </c>
      <c r="X59" t="s">
        <v>16529</v>
      </c>
    </row>
    <row r="60" spans="1:24" ht="15" x14ac:dyDescent="0.25">
      <c r="A60" s="854" t="str">
        <f>COUNTIF($M$3:M60,M60)&amp;"-"&amp;M60</f>
        <v>10-D2</v>
      </c>
      <c r="B60" s="854" t="str">
        <f t="shared" si="0"/>
        <v>D2NegoziNORMALE</v>
      </c>
      <c r="C60" s="854" t="str">
        <f t="shared" si="1"/>
        <v>D2Negozi</v>
      </c>
      <c r="D60" t="s">
        <v>16485</v>
      </c>
      <c r="E60" t="s">
        <v>16484</v>
      </c>
      <c r="F60" t="s">
        <v>614</v>
      </c>
      <c r="G60">
        <v>8033032</v>
      </c>
      <c r="H60" t="s">
        <v>16483</v>
      </c>
      <c r="I60" t="s">
        <v>16482</v>
      </c>
      <c r="J60" t="s">
        <v>13542</v>
      </c>
      <c r="K60" t="s">
        <v>5646</v>
      </c>
      <c r="L60" t="s">
        <v>16493</v>
      </c>
      <c r="M60" t="s">
        <v>16499</v>
      </c>
      <c r="N60" t="s">
        <v>16497</v>
      </c>
      <c r="O60">
        <v>5</v>
      </c>
      <c r="P60" t="s">
        <v>16457</v>
      </c>
      <c r="Q60" t="s">
        <v>16531</v>
      </c>
      <c r="R60" t="s">
        <v>16530</v>
      </c>
      <c r="S60">
        <v>950</v>
      </c>
      <c r="T60">
        <v>1650</v>
      </c>
      <c r="U60" t="s">
        <v>16529</v>
      </c>
      <c r="V60">
        <v>5.0999999999999996</v>
      </c>
      <c r="W60">
        <v>8.9</v>
      </c>
      <c r="X60" t="s">
        <v>16529</v>
      </c>
    </row>
    <row r="61" spans="1:24" ht="15" x14ac:dyDescent="0.25">
      <c r="A61" s="854" t="str">
        <f>COUNTIF($M$3:M61,M61)&amp;"-"&amp;M61</f>
        <v>11-D2</v>
      </c>
      <c r="B61" s="854" t="str">
        <f t="shared" si="0"/>
        <v>D2UfficiNORMALE</v>
      </c>
      <c r="C61" s="854" t="str">
        <f t="shared" si="1"/>
        <v>D2Uffici</v>
      </c>
      <c r="D61" t="s">
        <v>16485</v>
      </c>
      <c r="E61" t="s">
        <v>16484</v>
      </c>
      <c r="F61" t="s">
        <v>614</v>
      </c>
      <c r="G61">
        <v>8033032</v>
      </c>
      <c r="H61" t="s">
        <v>16483</v>
      </c>
      <c r="I61" t="s">
        <v>16482</v>
      </c>
      <c r="J61" t="s">
        <v>13542</v>
      </c>
      <c r="K61" t="s">
        <v>5646</v>
      </c>
      <c r="L61" t="s">
        <v>16493</v>
      </c>
      <c r="M61" t="s">
        <v>16499</v>
      </c>
      <c r="N61" t="s">
        <v>16497</v>
      </c>
      <c r="O61">
        <v>6</v>
      </c>
      <c r="P61" t="s">
        <v>16540</v>
      </c>
      <c r="Q61" t="s">
        <v>16531</v>
      </c>
      <c r="R61" t="s">
        <v>16530</v>
      </c>
      <c r="S61">
        <v>850</v>
      </c>
      <c r="T61">
        <v>1450</v>
      </c>
      <c r="U61" t="s">
        <v>16529</v>
      </c>
      <c r="V61">
        <v>3</v>
      </c>
      <c r="W61">
        <v>5.0999999999999996</v>
      </c>
      <c r="X61" t="s">
        <v>16529</v>
      </c>
    </row>
    <row r="62" spans="1:24" ht="15" x14ac:dyDescent="0.25">
      <c r="A62" s="854" t="str">
        <f>COUNTIF($M$3:M62,M62)&amp;"-"&amp;M62</f>
        <v>12-D2</v>
      </c>
      <c r="B62" s="854" t="str">
        <f t="shared" si="0"/>
        <v>D2Uffici strutturatiNORMALE</v>
      </c>
      <c r="C62" s="854" t="str">
        <f t="shared" si="1"/>
        <v>D2Uffici strutturati</v>
      </c>
      <c r="D62" t="s">
        <v>16485</v>
      </c>
      <c r="E62" t="s">
        <v>16484</v>
      </c>
      <c r="F62" t="s">
        <v>614</v>
      </c>
      <c r="G62">
        <v>8033032</v>
      </c>
      <c r="H62" t="s">
        <v>16483</v>
      </c>
      <c r="I62" t="s">
        <v>16482</v>
      </c>
      <c r="J62" t="s">
        <v>13542</v>
      </c>
      <c r="K62" t="s">
        <v>5646</v>
      </c>
      <c r="L62" t="s">
        <v>16493</v>
      </c>
      <c r="M62" t="s">
        <v>16499</v>
      </c>
      <c r="N62" t="s">
        <v>16497</v>
      </c>
      <c r="O62">
        <v>18</v>
      </c>
      <c r="P62" t="s">
        <v>16543</v>
      </c>
      <c r="Q62" t="s">
        <v>16531</v>
      </c>
      <c r="R62" t="s">
        <v>16530</v>
      </c>
      <c r="S62">
        <v>1150</v>
      </c>
      <c r="T62">
        <v>1600</v>
      </c>
      <c r="U62" t="s">
        <v>16529</v>
      </c>
      <c r="V62">
        <v>4</v>
      </c>
      <c r="W62">
        <v>5.6</v>
      </c>
      <c r="X62" t="s">
        <v>16529</v>
      </c>
    </row>
    <row r="63" spans="1:24" ht="15" x14ac:dyDescent="0.25">
      <c r="A63" s="854" t="str">
        <f>COUNTIF($M$3:M63,M63)&amp;"-"&amp;M63</f>
        <v>13-D2</v>
      </c>
      <c r="B63" s="854" t="str">
        <f t="shared" si="0"/>
        <v>D2Capannoni industrialiNORMALE</v>
      </c>
      <c r="C63" s="854" t="str">
        <f t="shared" si="1"/>
        <v>D2Capannoni industriali</v>
      </c>
      <c r="D63" t="s">
        <v>16485</v>
      </c>
      <c r="E63" t="s">
        <v>16484</v>
      </c>
      <c r="F63" t="s">
        <v>614</v>
      </c>
      <c r="G63">
        <v>8033032</v>
      </c>
      <c r="H63" t="s">
        <v>16483</v>
      </c>
      <c r="I63" t="s">
        <v>16482</v>
      </c>
      <c r="J63" t="s">
        <v>13542</v>
      </c>
      <c r="K63" t="s">
        <v>5646</v>
      </c>
      <c r="L63" t="s">
        <v>16493</v>
      </c>
      <c r="M63" t="s">
        <v>16499</v>
      </c>
      <c r="N63" t="s">
        <v>16497</v>
      </c>
      <c r="O63">
        <v>8</v>
      </c>
      <c r="P63" t="s">
        <v>16534</v>
      </c>
      <c r="Q63" t="s">
        <v>16531</v>
      </c>
      <c r="R63" t="s">
        <v>16530</v>
      </c>
      <c r="S63">
        <v>750</v>
      </c>
      <c r="T63">
        <v>850</v>
      </c>
      <c r="U63" t="s">
        <v>16529</v>
      </c>
      <c r="V63">
        <v>3.1</v>
      </c>
      <c r="W63">
        <v>3.5</v>
      </c>
      <c r="X63" t="s">
        <v>16529</v>
      </c>
    </row>
    <row r="64" spans="1:24" ht="15" x14ac:dyDescent="0.25">
      <c r="A64" s="854" t="str">
        <f>COUNTIF($M$3:M64,M64)&amp;"-"&amp;M64</f>
        <v>14-D2</v>
      </c>
      <c r="B64" s="854" t="str">
        <f t="shared" si="0"/>
        <v>D2Capannoni tipiciNORMALE</v>
      </c>
      <c r="C64" s="854" t="str">
        <f t="shared" si="1"/>
        <v>D2Capannoni tipici</v>
      </c>
      <c r="D64" t="s">
        <v>16485</v>
      </c>
      <c r="E64" t="s">
        <v>16484</v>
      </c>
      <c r="F64" t="s">
        <v>614</v>
      </c>
      <c r="G64">
        <v>8033032</v>
      </c>
      <c r="H64" t="s">
        <v>16483</v>
      </c>
      <c r="I64" t="s">
        <v>16482</v>
      </c>
      <c r="J64" t="s">
        <v>13542</v>
      </c>
      <c r="K64" t="s">
        <v>5646</v>
      </c>
      <c r="L64" t="s">
        <v>16493</v>
      </c>
      <c r="M64" t="s">
        <v>16499</v>
      </c>
      <c r="N64" t="s">
        <v>16497</v>
      </c>
      <c r="O64">
        <v>7</v>
      </c>
      <c r="P64" t="s">
        <v>16533</v>
      </c>
      <c r="Q64" t="s">
        <v>16531</v>
      </c>
      <c r="R64" t="s">
        <v>16530</v>
      </c>
      <c r="S64">
        <v>450</v>
      </c>
      <c r="T64">
        <v>550</v>
      </c>
      <c r="U64" t="s">
        <v>16529</v>
      </c>
      <c r="V64">
        <v>1.9</v>
      </c>
      <c r="W64">
        <v>2.2999999999999998</v>
      </c>
      <c r="X64" t="s">
        <v>16529</v>
      </c>
    </row>
    <row r="65" spans="1:24" ht="15" x14ac:dyDescent="0.25">
      <c r="A65" s="854" t="str">
        <f>COUNTIF($M$3:M65,M65)&amp;"-"&amp;M65</f>
        <v>15-D2</v>
      </c>
      <c r="B65" s="854" t="str">
        <f t="shared" si="0"/>
        <v>D2LaboratoriNORMALE</v>
      </c>
      <c r="C65" s="854" t="str">
        <f t="shared" si="1"/>
        <v>D2Laboratori</v>
      </c>
      <c r="D65" t="s">
        <v>16485</v>
      </c>
      <c r="E65" t="s">
        <v>16484</v>
      </c>
      <c r="F65" t="s">
        <v>614</v>
      </c>
      <c r="G65">
        <v>8033032</v>
      </c>
      <c r="H65" t="s">
        <v>16483</v>
      </c>
      <c r="I65" t="s">
        <v>16482</v>
      </c>
      <c r="J65" t="s">
        <v>13542</v>
      </c>
      <c r="K65" t="s">
        <v>5646</v>
      </c>
      <c r="L65" t="s">
        <v>16493</v>
      </c>
      <c r="M65" t="s">
        <v>16499</v>
      </c>
      <c r="N65" t="s">
        <v>16497</v>
      </c>
      <c r="O65">
        <v>10</v>
      </c>
      <c r="P65" t="s">
        <v>16532</v>
      </c>
      <c r="Q65" t="s">
        <v>16531</v>
      </c>
      <c r="R65" t="s">
        <v>16530</v>
      </c>
      <c r="S65">
        <v>800</v>
      </c>
      <c r="T65">
        <v>900</v>
      </c>
      <c r="U65" t="s">
        <v>16529</v>
      </c>
      <c r="V65">
        <v>3.3</v>
      </c>
      <c r="W65">
        <v>3.7</v>
      </c>
      <c r="X65" t="s">
        <v>16529</v>
      </c>
    </row>
    <row r="66" spans="1:24" ht="15" x14ac:dyDescent="0.25">
      <c r="A66" s="854" t="str">
        <f>COUNTIF($M$3:M66,M66)&amp;"-"&amp;M66</f>
        <v>1-D3</v>
      </c>
      <c r="B66" s="854" t="str">
        <f t="shared" si="0"/>
        <v>D3Abitazioni civiliOTTIMO</v>
      </c>
      <c r="C66" s="854" t="str">
        <f t="shared" si="1"/>
        <v>D3Abitazioni civili</v>
      </c>
      <c r="D66" t="s">
        <v>16485</v>
      </c>
      <c r="E66" t="s">
        <v>16484</v>
      </c>
      <c r="F66" t="s">
        <v>614</v>
      </c>
      <c r="G66">
        <v>8033032</v>
      </c>
      <c r="H66" t="s">
        <v>16483</v>
      </c>
      <c r="I66" t="s">
        <v>16482</v>
      </c>
      <c r="J66" t="s">
        <v>13542</v>
      </c>
      <c r="K66" t="s">
        <v>5646</v>
      </c>
      <c r="L66" t="s">
        <v>16493</v>
      </c>
      <c r="M66" t="s">
        <v>16496</v>
      </c>
      <c r="N66" t="s">
        <v>16494</v>
      </c>
      <c r="O66">
        <v>20</v>
      </c>
      <c r="P66" t="s">
        <v>16467</v>
      </c>
      <c r="Q66" t="s">
        <v>16536</v>
      </c>
      <c r="R66" t="s">
        <v>16482</v>
      </c>
      <c r="S66">
        <v>1400</v>
      </c>
      <c r="T66">
        <v>2100</v>
      </c>
      <c r="U66" t="s">
        <v>16529</v>
      </c>
      <c r="V66">
        <v>5.9</v>
      </c>
      <c r="W66">
        <v>8.6999999999999993</v>
      </c>
      <c r="X66" t="s">
        <v>16529</v>
      </c>
    </row>
    <row r="67" spans="1:24" ht="15" x14ac:dyDescent="0.25">
      <c r="A67" s="854" t="str">
        <f>COUNTIF($M$3:M67,M67)&amp;"-"&amp;M67</f>
        <v>2-D3</v>
      </c>
      <c r="B67" s="854" t="str">
        <f t="shared" ref="B67:B114" si="2">CONCATENATE(M67,P67,Q67)</f>
        <v>D3Abitazioni civiliNORMALE</v>
      </c>
      <c r="C67" s="854" t="str">
        <f t="shared" ref="C67:C114" si="3">M67&amp;P67</f>
        <v>D3Abitazioni civili</v>
      </c>
      <c r="D67" t="s">
        <v>16485</v>
      </c>
      <c r="E67" t="s">
        <v>16484</v>
      </c>
      <c r="F67" t="s">
        <v>614</v>
      </c>
      <c r="G67">
        <v>8033032</v>
      </c>
      <c r="H67" t="s">
        <v>16483</v>
      </c>
      <c r="I67" t="s">
        <v>16482</v>
      </c>
      <c r="J67" t="s">
        <v>13542</v>
      </c>
      <c r="K67" t="s">
        <v>5646</v>
      </c>
      <c r="L67" t="s">
        <v>16493</v>
      </c>
      <c r="M67" t="s">
        <v>16496</v>
      </c>
      <c r="N67" t="s">
        <v>16494</v>
      </c>
      <c r="O67">
        <v>20</v>
      </c>
      <c r="P67" t="s">
        <v>16467</v>
      </c>
      <c r="Q67" t="s">
        <v>16531</v>
      </c>
      <c r="R67" t="s">
        <v>16530</v>
      </c>
      <c r="S67">
        <v>930</v>
      </c>
      <c r="T67">
        <v>1300</v>
      </c>
      <c r="U67" t="s">
        <v>16529</v>
      </c>
      <c r="V67">
        <v>4</v>
      </c>
      <c r="W67">
        <v>5.8</v>
      </c>
      <c r="X67" t="s">
        <v>16529</v>
      </c>
    </row>
    <row r="68" spans="1:24" ht="15" x14ac:dyDescent="0.25">
      <c r="A68" s="854" t="str">
        <f>COUNTIF($M$3:M68,M68)&amp;"-"&amp;M68</f>
        <v>3-D3</v>
      </c>
      <c r="B68" s="854" t="str">
        <f t="shared" si="2"/>
        <v>D3Abitazioni di tipo economicoNORMALE</v>
      </c>
      <c r="C68" s="854" t="str">
        <f t="shared" si="3"/>
        <v>D3Abitazioni di tipo economico</v>
      </c>
      <c r="D68" t="s">
        <v>16485</v>
      </c>
      <c r="E68" t="s">
        <v>16484</v>
      </c>
      <c r="F68" t="s">
        <v>614</v>
      </c>
      <c r="G68">
        <v>8033032</v>
      </c>
      <c r="H68" t="s">
        <v>16483</v>
      </c>
      <c r="I68" t="s">
        <v>16482</v>
      </c>
      <c r="J68" t="s">
        <v>13542</v>
      </c>
      <c r="K68" t="s">
        <v>5646</v>
      </c>
      <c r="L68" t="s">
        <v>16493</v>
      </c>
      <c r="M68" t="s">
        <v>16496</v>
      </c>
      <c r="N68" t="s">
        <v>16494</v>
      </c>
      <c r="O68">
        <v>21</v>
      </c>
      <c r="P68" t="s">
        <v>16539</v>
      </c>
      <c r="Q68" t="s">
        <v>16531</v>
      </c>
      <c r="R68" t="s">
        <v>16530</v>
      </c>
      <c r="S68">
        <v>750</v>
      </c>
      <c r="T68">
        <v>1100</v>
      </c>
      <c r="U68" t="s">
        <v>16529</v>
      </c>
      <c r="V68">
        <v>2.7</v>
      </c>
      <c r="W68">
        <v>3.9</v>
      </c>
      <c r="X68" t="s">
        <v>16529</v>
      </c>
    </row>
    <row r="69" spans="1:24" ht="15" x14ac:dyDescent="0.25">
      <c r="A69" s="854" t="str">
        <f>COUNTIF($M$3:M69,M69)&amp;"-"&amp;M69</f>
        <v>4-D3</v>
      </c>
      <c r="B69" s="854" t="str">
        <f t="shared" si="2"/>
        <v>D3BoxNORMALE</v>
      </c>
      <c r="C69" s="854" t="str">
        <f t="shared" si="3"/>
        <v>D3Box</v>
      </c>
      <c r="D69" t="s">
        <v>16485</v>
      </c>
      <c r="E69" t="s">
        <v>16484</v>
      </c>
      <c r="F69" t="s">
        <v>614</v>
      </c>
      <c r="G69">
        <v>8033032</v>
      </c>
      <c r="H69" t="s">
        <v>16483</v>
      </c>
      <c r="I69" t="s">
        <v>16482</v>
      </c>
      <c r="J69" t="s">
        <v>13542</v>
      </c>
      <c r="K69" t="s">
        <v>5646</v>
      </c>
      <c r="L69" t="s">
        <v>16493</v>
      </c>
      <c r="M69" t="s">
        <v>16496</v>
      </c>
      <c r="N69" t="s">
        <v>16494</v>
      </c>
      <c r="O69">
        <v>13</v>
      </c>
      <c r="P69" t="s">
        <v>16538</v>
      </c>
      <c r="Q69" t="s">
        <v>16531</v>
      </c>
      <c r="R69" t="s">
        <v>16530</v>
      </c>
      <c r="S69">
        <v>700</v>
      </c>
      <c r="T69">
        <v>1000</v>
      </c>
      <c r="U69" t="s">
        <v>16529</v>
      </c>
      <c r="V69">
        <v>2.9</v>
      </c>
      <c r="W69">
        <v>4.2</v>
      </c>
      <c r="X69" t="s">
        <v>16529</v>
      </c>
    </row>
    <row r="70" spans="1:24" ht="15" x14ac:dyDescent="0.25">
      <c r="A70" s="854" t="str">
        <f>COUNTIF($M$3:M70,M70)&amp;"-"&amp;M70</f>
        <v>5-D3</v>
      </c>
      <c r="B70" s="854" t="str">
        <f t="shared" si="2"/>
        <v>D3Posti auto copertiNORMALE</v>
      </c>
      <c r="C70" s="854" t="str">
        <f t="shared" si="3"/>
        <v>D3Posti auto coperti</v>
      </c>
      <c r="D70" t="s">
        <v>16485</v>
      </c>
      <c r="E70" t="s">
        <v>16484</v>
      </c>
      <c r="F70" t="s">
        <v>614</v>
      </c>
      <c r="G70">
        <v>8033032</v>
      </c>
      <c r="H70" t="s">
        <v>16483</v>
      </c>
      <c r="I70" t="s">
        <v>16482</v>
      </c>
      <c r="J70" t="s">
        <v>13542</v>
      </c>
      <c r="K70" t="s">
        <v>5646</v>
      </c>
      <c r="L70" t="s">
        <v>16493</v>
      </c>
      <c r="M70" t="s">
        <v>16496</v>
      </c>
      <c r="N70" t="s">
        <v>16494</v>
      </c>
      <c r="O70">
        <v>14</v>
      </c>
      <c r="P70" t="s">
        <v>16542</v>
      </c>
      <c r="Q70" t="s">
        <v>16531</v>
      </c>
      <c r="R70" t="s">
        <v>16530</v>
      </c>
      <c r="S70">
        <v>500</v>
      </c>
      <c r="T70">
        <v>650</v>
      </c>
      <c r="U70" t="s">
        <v>16529</v>
      </c>
      <c r="V70">
        <v>2.1</v>
      </c>
      <c r="W70">
        <v>2.7</v>
      </c>
      <c r="X70" t="s">
        <v>16529</v>
      </c>
    </row>
    <row r="71" spans="1:24" ht="15" x14ac:dyDescent="0.25">
      <c r="A71" s="854" t="str">
        <f>COUNTIF($M$3:M71,M71)&amp;"-"&amp;M71</f>
        <v>6-D3</v>
      </c>
      <c r="B71" s="854" t="str">
        <f t="shared" si="2"/>
        <v>D3Ville e VilliniNORMALE</v>
      </c>
      <c r="C71" s="854" t="str">
        <f t="shared" si="3"/>
        <v>D3Ville e Villini</v>
      </c>
      <c r="D71" t="s">
        <v>16485</v>
      </c>
      <c r="E71" t="s">
        <v>16484</v>
      </c>
      <c r="F71" t="s">
        <v>614</v>
      </c>
      <c r="G71">
        <v>8033032</v>
      </c>
      <c r="H71" t="s">
        <v>16483</v>
      </c>
      <c r="I71" t="s">
        <v>16482</v>
      </c>
      <c r="J71" t="s">
        <v>13542</v>
      </c>
      <c r="K71" t="s">
        <v>5646</v>
      </c>
      <c r="L71" t="s">
        <v>16493</v>
      </c>
      <c r="M71" t="s">
        <v>16496</v>
      </c>
      <c r="N71" t="s">
        <v>16494</v>
      </c>
      <c r="O71">
        <v>1</v>
      </c>
      <c r="P71" t="s">
        <v>16537</v>
      </c>
      <c r="Q71" t="s">
        <v>16531</v>
      </c>
      <c r="R71" t="s">
        <v>16530</v>
      </c>
      <c r="S71">
        <v>1100</v>
      </c>
      <c r="T71">
        <v>1600</v>
      </c>
      <c r="U71" t="s">
        <v>16529</v>
      </c>
      <c r="V71">
        <v>4.3</v>
      </c>
      <c r="W71">
        <v>6.3</v>
      </c>
      <c r="X71" t="s">
        <v>16529</v>
      </c>
    </row>
    <row r="72" spans="1:24" ht="15" x14ac:dyDescent="0.25">
      <c r="A72" s="854" t="str">
        <f>COUNTIF($M$3:M72,M72)&amp;"-"&amp;M72</f>
        <v>7-D3</v>
      </c>
      <c r="B72" s="854" t="str">
        <f t="shared" si="2"/>
        <v>D3Ville e VilliniOTTIMO</v>
      </c>
      <c r="C72" s="854" t="str">
        <f t="shared" si="3"/>
        <v>D3Ville e Villini</v>
      </c>
      <c r="D72" t="s">
        <v>16485</v>
      </c>
      <c r="E72" t="s">
        <v>16484</v>
      </c>
      <c r="F72" t="s">
        <v>614</v>
      </c>
      <c r="G72">
        <v>8033032</v>
      </c>
      <c r="H72" t="s">
        <v>16483</v>
      </c>
      <c r="I72" t="s">
        <v>16482</v>
      </c>
      <c r="J72" t="s">
        <v>13542</v>
      </c>
      <c r="K72" t="s">
        <v>5646</v>
      </c>
      <c r="L72" t="s">
        <v>16493</v>
      </c>
      <c r="M72" t="s">
        <v>16496</v>
      </c>
      <c r="N72" t="s">
        <v>16494</v>
      </c>
      <c r="O72">
        <v>1</v>
      </c>
      <c r="P72" t="s">
        <v>16537</v>
      </c>
      <c r="Q72" t="s">
        <v>16536</v>
      </c>
      <c r="R72" t="s">
        <v>16482</v>
      </c>
      <c r="S72">
        <v>1650</v>
      </c>
      <c r="T72">
        <v>2400</v>
      </c>
      <c r="U72" t="s">
        <v>16529</v>
      </c>
      <c r="V72">
        <v>6.5</v>
      </c>
      <c r="W72">
        <v>9.4</v>
      </c>
      <c r="X72" t="s">
        <v>16529</v>
      </c>
    </row>
    <row r="73" spans="1:24" ht="15" x14ac:dyDescent="0.25">
      <c r="A73" s="854" t="str">
        <f>COUNTIF($M$3:M73,M73)&amp;"-"&amp;M73</f>
        <v>8-D3</v>
      </c>
      <c r="B73" s="854" t="str">
        <f t="shared" si="2"/>
        <v>D3Centri commercialiNORMALE</v>
      </c>
      <c r="C73" s="854" t="str">
        <f t="shared" si="3"/>
        <v>D3Centri commerciali</v>
      </c>
      <c r="D73" t="s">
        <v>16485</v>
      </c>
      <c r="E73" t="s">
        <v>16484</v>
      </c>
      <c r="F73" t="s">
        <v>614</v>
      </c>
      <c r="G73">
        <v>8033032</v>
      </c>
      <c r="H73" t="s">
        <v>16483</v>
      </c>
      <c r="I73" t="s">
        <v>16482</v>
      </c>
      <c r="J73" t="s">
        <v>13542</v>
      </c>
      <c r="K73" t="s">
        <v>5646</v>
      </c>
      <c r="L73" t="s">
        <v>16493</v>
      </c>
      <c r="M73" t="s">
        <v>16496</v>
      </c>
      <c r="N73" t="s">
        <v>16494</v>
      </c>
      <c r="O73">
        <v>17</v>
      </c>
      <c r="P73" t="s">
        <v>16541</v>
      </c>
      <c r="Q73" t="s">
        <v>16531</v>
      </c>
      <c r="R73" t="s">
        <v>16530</v>
      </c>
      <c r="S73">
        <v>1300</v>
      </c>
      <c r="T73">
        <v>2100</v>
      </c>
      <c r="U73" t="s">
        <v>16529</v>
      </c>
      <c r="V73">
        <v>6</v>
      </c>
      <c r="W73">
        <v>9.6</v>
      </c>
      <c r="X73" t="s">
        <v>16529</v>
      </c>
    </row>
    <row r="74" spans="1:24" ht="15" x14ac:dyDescent="0.25">
      <c r="A74" s="854" t="str">
        <f>COUNTIF($M$3:M74,M74)&amp;"-"&amp;M74</f>
        <v>9-D3</v>
      </c>
      <c r="B74" s="854" t="str">
        <f t="shared" si="2"/>
        <v>D3MagazziniNORMALE</v>
      </c>
      <c r="C74" s="854" t="str">
        <f t="shared" si="3"/>
        <v>D3Magazzini</v>
      </c>
      <c r="D74" t="s">
        <v>16485</v>
      </c>
      <c r="E74" t="s">
        <v>16484</v>
      </c>
      <c r="F74" t="s">
        <v>614</v>
      </c>
      <c r="G74">
        <v>8033032</v>
      </c>
      <c r="H74" t="s">
        <v>16483</v>
      </c>
      <c r="I74" t="s">
        <v>16482</v>
      </c>
      <c r="J74" t="s">
        <v>13542</v>
      </c>
      <c r="K74" t="s">
        <v>5646</v>
      </c>
      <c r="L74" t="s">
        <v>16493</v>
      </c>
      <c r="M74" t="s">
        <v>16496</v>
      </c>
      <c r="N74" t="s">
        <v>16494</v>
      </c>
      <c r="O74">
        <v>9</v>
      </c>
      <c r="P74" t="s">
        <v>16535</v>
      </c>
      <c r="Q74" t="s">
        <v>16531</v>
      </c>
      <c r="R74" t="s">
        <v>16530</v>
      </c>
      <c r="S74">
        <v>700</v>
      </c>
      <c r="T74">
        <v>800</v>
      </c>
      <c r="U74" t="s">
        <v>16529</v>
      </c>
      <c r="V74">
        <v>2.9</v>
      </c>
      <c r="W74">
        <v>3.3</v>
      </c>
      <c r="X74" t="s">
        <v>16529</v>
      </c>
    </row>
    <row r="75" spans="1:24" ht="15" x14ac:dyDescent="0.25">
      <c r="A75" s="854" t="str">
        <f>COUNTIF($M$3:M75,M75)&amp;"-"&amp;M75</f>
        <v>10-D3</v>
      </c>
      <c r="B75" s="854" t="str">
        <f t="shared" si="2"/>
        <v>D3NegoziNORMALE</v>
      </c>
      <c r="C75" s="854" t="str">
        <f t="shared" si="3"/>
        <v>D3Negozi</v>
      </c>
      <c r="D75" t="s">
        <v>16485</v>
      </c>
      <c r="E75" t="s">
        <v>16484</v>
      </c>
      <c r="F75" t="s">
        <v>614</v>
      </c>
      <c r="G75">
        <v>8033032</v>
      </c>
      <c r="H75" t="s">
        <v>16483</v>
      </c>
      <c r="I75" t="s">
        <v>16482</v>
      </c>
      <c r="J75" t="s">
        <v>13542</v>
      </c>
      <c r="K75" t="s">
        <v>5646</v>
      </c>
      <c r="L75" t="s">
        <v>16493</v>
      </c>
      <c r="M75" t="s">
        <v>16496</v>
      </c>
      <c r="N75" t="s">
        <v>16494</v>
      </c>
      <c r="O75">
        <v>5</v>
      </c>
      <c r="P75" t="s">
        <v>16457</v>
      </c>
      <c r="Q75" t="s">
        <v>16531</v>
      </c>
      <c r="R75" t="s">
        <v>16530</v>
      </c>
      <c r="S75">
        <v>980</v>
      </c>
      <c r="T75">
        <v>1700</v>
      </c>
      <c r="U75" t="s">
        <v>16529</v>
      </c>
      <c r="V75">
        <v>5.3</v>
      </c>
      <c r="W75">
        <v>9.1999999999999993</v>
      </c>
      <c r="X75" t="s">
        <v>16529</v>
      </c>
    </row>
    <row r="76" spans="1:24" ht="15" x14ac:dyDescent="0.25">
      <c r="A76" s="854" t="str">
        <f>COUNTIF($M$3:M76,M76)&amp;"-"&amp;M76</f>
        <v>11-D3</v>
      </c>
      <c r="B76" s="854" t="str">
        <f t="shared" si="2"/>
        <v>D3UfficiNORMALE</v>
      </c>
      <c r="C76" s="854" t="str">
        <f t="shared" si="3"/>
        <v>D3Uffici</v>
      </c>
      <c r="D76" t="s">
        <v>16485</v>
      </c>
      <c r="E76" t="s">
        <v>16484</v>
      </c>
      <c r="F76" t="s">
        <v>614</v>
      </c>
      <c r="G76">
        <v>8033032</v>
      </c>
      <c r="H76" t="s">
        <v>16483</v>
      </c>
      <c r="I76" t="s">
        <v>16482</v>
      </c>
      <c r="J76" t="s">
        <v>13542</v>
      </c>
      <c r="K76" t="s">
        <v>5646</v>
      </c>
      <c r="L76" t="s">
        <v>16493</v>
      </c>
      <c r="M76" t="s">
        <v>16496</v>
      </c>
      <c r="N76" t="s">
        <v>16494</v>
      </c>
      <c r="O76">
        <v>6</v>
      </c>
      <c r="P76" t="s">
        <v>16540</v>
      </c>
      <c r="Q76" t="s">
        <v>16531</v>
      </c>
      <c r="R76" t="s">
        <v>16530</v>
      </c>
      <c r="S76">
        <v>950</v>
      </c>
      <c r="T76">
        <v>1600</v>
      </c>
      <c r="U76" t="s">
        <v>16529</v>
      </c>
      <c r="V76">
        <v>3.3</v>
      </c>
      <c r="W76">
        <v>5.6</v>
      </c>
      <c r="X76" t="s">
        <v>16529</v>
      </c>
    </row>
    <row r="77" spans="1:24" ht="15" x14ac:dyDescent="0.25">
      <c r="A77" s="854" t="str">
        <f>COUNTIF($M$3:M77,M77)&amp;"-"&amp;M77</f>
        <v>12-D3</v>
      </c>
      <c r="B77" s="854" t="str">
        <f t="shared" si="2"/>
        <v>D3Capannoni industrialiNORMALE</v>
      </c>
      <c r="C77" s="854" t="str">
        <f t="shared" si="3"/>
        <v>D3Capannoni industriali</v>
      </c>
      <c r="D77" t="s">
        <v>16485</v>
      </c>
      <c r="E77" t="s">
        <v>16484</v>
      </c>
      <c r="F77" t="s">
        <v>614</v>
      </c>
      <c r="G77">
        <v>8033032</v>
      </c>
      <c r="H77" t="s">
        <v>16483</v>
      </c>
      <c r="I77" t="s">
        <v>16482</v>
      </c>
      <c r="J77" t="s">
        <v>13542</v>
      </c>
      <c r="K77" t="s">
        <v>5646</v>
      </c>
      <c r="L77" t="s">
        <v>16493</v>
      </c>
      <c r="M77" t="s">
        <v>16496</v>
      </c>
      <c r="N77" t="s">
        <v>16494</v>
      </c>
      <c r="O77">
        <v>8</v>
      </c>
      <c r="P77" t="s">
        <v>16534</v>
      </c>
      <c r="Q77" t="s">
        <v>16531</v>
      </c>
      <c r="R77" t="s">
        <v>16530</v>
      </c>
      <c r="S77">
        <v>800</v>
      </c>
      <c r="T77">
        <v>900</v>
      </c>
      <c r="U77" t="s">
        <v>16529</v>
      </c>
      <c r="V77">
        <v>3.3</v>
      </c>
      <c r="W77">
        <v>3.8</v>
      </c>
      <c r="X77" t="s">
        <v>16529</v>
      </c>
    </row>
    <row r="78" spans="1:24" ht="15" x14ac:dyDescent="0.25">
      <c r="A78" s="854" t="str">
        <f>COUNTIF($M$3:M78,M78)&amp;"-"&amp;M78</f>
        <v>13-D3</v>
      </c>
      <c r="B78" s="854" t="str">
        <f t="shared" si="2"/>
        <v>D3Capannoni tipiciNORMALE</v>
      </c>
      <c r="C78" s="854" t="str">
        <f t="shared" si="3"/>
        <v>D3Capannoni tipici</v>
      </c>
      <c r="D78" t="s">
        <v>16485</v>
      </c>
      <c r="E78" t="s">
        <v>16484</v>
      </c>
      <c r="F78" t="s">
        <v>614</v>
      </c>
      <c r="G78">
        <v>8033032</v>
      </c>
      <c r="H78" t="s">
        <v>16483</v>
      </c>
      <c r="I78" t="s">
        <v>16482</v>
      </c>
      <c r="J78" t="s">
        <v>13542</v>
      </c>
      <c r="K78" t="s">
        <v>5646</v>
      </c>
      <c r="L78" t="s">
        <v>16493</v>
      </c>
      <c r="M78" t="s">
        <v>16496</v>
      </c>
      <c r="N78" t="s">
        <v>16494</v>
      </c>
      <c r="O78">
        <v>7</v>
      </c>
      <c r="P78" t="s">
        <v>16533</v>
      </c>
      <c r="Q78" t="s">
        <v>16531</v>
      </c>
      <c r="R78" t="s">
        <v>16530</v>
      </c>
      <c r="S78">
        <v>450</v>
      </c>
      <c r="T78">
        <v>550</v>
      </c>
      <c r="U78" t="s">
        <v>16529</v>
      </c>
      <c r="V78">
        <v>1.9</v>
      </c>
      <c r="W78">
        <v>2.2999999999999998</v>
      </c>
      <c r="X78" t="s">
        <v>16529</v>
      </c>
    </row>
    <row r="79" spans="1:24" ht="15" x14ac:dyDescent="0.25">
      <c r="A79" s="854" t="str">
        <f>COUNTIF($M$3:M79,M79)&amp;"-"&amp;M79</f>
        <v>14-D3</v>
      </c>
      <c r="B79" s="854" t="str">
        <f t="shared" si="2"/>
        <v>D3LaboratoriNORMALE</v>
      </c>
      <c r="C79" s="854" t="str">
        <f t="shared" si="3"/>
        <v>D3Laboratori</v>
      </c>
      <c r="D79" t="s">
        <v>16485</v>
      </c>
      <c r="E79" t="s">
        <v>16484</v>
      </c>
      <c r="F79" t="s">
        <v>614</v>
      </c>
      <c r="G79">
        <v>8033032</v>
      </c>
      <c r="H79" t="s">
        <v>16483</v>
      </c>
      <c r="I79" t="s">
        <v>16482</v>
      </c>
      <c r="J79" t="s">
        <v>13542</v>
      </c>
      <c r="K79" t="s">
        <v>5646</v>
      </c>
      <c r="L79" t="s">
        <v>16493</v>
      </c>
      <c r="M79" t="s">
        <v>16496</v>
      </c>
      <c r="N79" t="s">
        <v>16494</v>
      </c>
      <c r="O79">
        <v>10</v>
      </c>
      <c r="P79" t="s">
        <v>16532</v>
      </c>
      <c r="Q79" t="s">
        <v>16531</v>
      </c>
      <c r="R79" t="s">
        <v>16530</v>
      </c>
      <c r="S79">
        <v>800</v>
      </c>
      <c r="T79">
        <v>900</v>
      </c>
      <c r="U79" t="s">
        <v>16529</v>
      </c>
      <c r="V79">
        <v>3.3</v>
      </c>
      <c r="W79">
        <v>3.8</v>
      </c>
      <c r="X79" t="s">
        <v>16529</v>
      </c>
    </row>
    <row r="80" spans="1:24" ht="15" x14ac:dyDescent="0.25">
      <c r="A80" s="854" t="str">
        <f>COUNTIF($M$3:M80,M80)&amp;"-"&amp;M80</f>
        <v>1-D4</v>
      </c>
      <c r="B80" s="854" t="str">
        <f t="shared" si="2"/>
        <v>D4Abitazioni civiliOTTIMO</v>
      </c>
      <c r="C80" s="854" t="str">
        <f t="shared" si="3"/>
        <v>D4Abitazioni civili</v>
      </c>
      <c r="D80" t="s">
        <v>16485</v>
      </c>
      <c r="E80" t="s">
        <v>16484</v>
      </c>
      <c r="F80" t="s">
        <v>614</v>
      </c>
      <c r="G80">
        <v>8033032</v>
      </c>
      <c r="H80" t="s">
        <v>16483</v>
      </c>
      <c r="I80" t="s">
        <v>16482</v>
      </c>
      <c r="J80" t="s">
        <v>13542</v>
      </c>
      <c r="K80" t="s">
        <v>5646</v>
      </c>
      <c r="L80" t="s">
        <v>16493</v>
      </c>
      <c r="M80" t="s">
        <v>16492</v>
      </c>
      <c r="N80" t="s">
        <v>16490</v>
      </c>
      <c r="O80">
        <v>20</v>
      </c>
      <c r="P80" t="s">
        <v>16467</v>
      </c>
      <c r="Q80" t="s">
        <v>16536</v>
      </c>
      <c r="R80" t="s">
        <v>16482</v>
      </c>
      <c r="S80">
        <v>1250</v>
      </c>
      <c r="T80">
        <v>1850</v>
      </c>
      <c r="U80" t="s">
        <v>16529</v>
      </c>
      <c r="V80">
        <v>4.5999999999999996</v>
      </c>
      <c r="W80">
        <v>6.8</v>
      </c>
      <c r="X80" t="s">
        <v>16529</v>
      </c>
    </row>
    <row r="81" spans="1:24" ht="15" x14ac:dyDescent="0.25">
      <c r="A81" s="854" t="str">
        <f>COUNTIF($M$3:M81,M81)&amp;"-"&amp;M81</f>
        <v>2-D4</v>
      </c>
      <c r="B81" s="854" t="str">
        <f t="shared" si="2"/>
        <v>D4Abitazioni civiliNORMALE</v>
      </c>
      <c r="C81" s="854" t="str">
        <f t="shared" si="3"/>
        <v>D4Abitazioni civili</v>
      </c>
      <c r="D81" t="s">
        <v>16485</v>
      </c>
      <c r="E81" t="s">
        <v>16484</v>
      </c>
      <c r="F81" t="s">
        <v>614</v>
      </c>
      <c r="G81">
        <v>8033032</v>
      </c>
      <c r="H81" t="s">
        <v>16483</v>
      </c>
      <c r="I81" t="s">
        <v>16482</v>
      </c>
      <c r="J81" t="s">
        <v>13542</v>
      </c>
      <c r="K81" t="s">
        <v>5646</v>
      </c>
      <c r="L81" t="s">
        <v>16493</v>
      </c>
      <c r="M81" t="s">
        <v>16492</v>
      </c>
      <c r="N81" t="s">
        <v>16490</v>
      </c>
      <c r="O81">
        <v>20</v>
      </c>
      <c r="P81" t="s">
        <v>16467</v>
      </c>
      <c r="Q81" t="s">
        <v>16531</v>
      </c>
      <c r="R81" t="s">
        <v>16530</v>
      </c>
      <c r="S81">
        <v>780</v>
      </c>
      <c r="T81">
        <v>1150</v>
      </c>
      <c r="U81" t="s">
        <v>16529</v>
      </c>
      <c r="V81">
        <v>2.8</v>
      </c>
      <c r="W81">
        <v>4.2</v>
      </c>
      <c r="X81" t="s">
        <v>16529</v>
      </c>
    </row>
    <row r="82" spans="1:24" ht="15" x14ac:dyDescent="0.25">
      <c r="A82" s="854" t="str">
        <f>COUNTIF($M$3:M82,M82)&amp;"-"&amp;M82</f>
        <v>3-D4</v>
      </c>
      <c r="B82" s="854" t="str">
        <f t="shared" si="2"/>
        <v>D4Abitazioni di tipo economicoNORMALE</v>
      </c>
      <c r="C82" s="854" t="str">
        <f t="shared" si="3"/>
        <v>D4Abitazioni di tipo economico</v>
      </c>
      <c r="D82" t="s">
        <v>16485</v>
      </c>
      <c r="E82" t="s">
        <v>16484</v>
      </c>
      <c r="F82" t="s">
        <v>614</v>
      </c>
      <c r="G82">
        <v>8033032</v>
      </c>
      <c r="H82" t="s">
        <v>16483</v>
      </c>
      <c r="I82" t="s">
        <v>16482</v>
      </c>
      <c r="J82" t="s">
        <v>13542</v>
      </c>
      <c r="K82" t="s">
        <v>5646</v>
      </c>
      <c r="L82" t="s">
        <v>16493</v>
      </c>
      <c r="M82" t="s">
        <v>16492</v>
      </c>
      <c r="N82" t="s">
        <v>16490</v>
      </c>
      <c r="O82">
        <v>21</v>
      </c>
      <c r="P82" t="s">
        <v>16539</v>
      </c>
      <c r="Q82" t="s">
        <v>16531</v>
      </c>
      <c r="R82" t="s">
        <v>16530</v>
      </c>
      <c r="S82">
        <v>670</v>
      </c>
      <c r="T82">
        <v>1000</v>
      </c>
      <c r="U82" t="s">
        <v>16529</v>
      </c>
      <c r="V82">
        <v>2.2999999999999998</v>
      </c>
      <c r="W82">
        <v>3.4</v>
      </c>
      <c r="X82" t="s">
        <v>16529</v>
      </c>
    </row>
    <row r="83" spans="1:24" ht="15" x14ac:dyDescent="0.25">
      <c r="A83" s="854" t="str">
        <f>COUNTIF($M$3:M83,M83)&amp;"-"&amp;M83</f>
        <v>4-D4</v>
      </c>
      <c r="B83" s="854" t="str">
        <f t="shared" si="2"/>
        <v>D4BoxNORMALE</v>
      </c>
      <c r="C83" s="854" t="str">
        <f t="shared" si="3"/>
        <v>D4Box</v>
      </c>
      <c r="D83" t="s">
        <v>16485</v>
      </c>
      <c r="E83" t="s">
        <v>16484</v>
      </c>
      <c r="F83" t="s">
        <v>614</v>
      </c>
      <c r="G83">
        <v>8033032</v>
      </c>
      <c r="H83" t="s">
        <v>16483</v>
      </c>
      <c r="I83" t="s">
        <v>16482</v>
      </c>
      <c r="J83" t="s">
        <v>13542</v>
      </c>
      <c r="K83" t="s">
        <v>5646</v>
      </c>
      <c r="L83" t="s">
        <v>16493</v>
      </c>
      <c r="M83" t="s">
        <v>16492</v>
      </c>
      <c r="N83" t="s">
        <v>16490</v>
      </c>
      <c r="O83">
        <v>13</v>
      </c>
      <c r="P83" t="s">
        <v>16538</v>
      </c>
      <c r="Q83" t="s">
        <v>16531</v>
      </c>
      <c r="R83" t="s">
        <v>16530</v>
      </c>
      <c r="S83">
        <v>500</v>
      </c>
      <c r="T83">
        <v>750</v>
      </c>
      <c r="U83" t="s">
        <v>16529</v>
      </c>
      <c r="V83">
        <v>2.1</v>
      </c>
      <c r="W83">
        <v>3.1</v>
      </c>
      <c r="X83" t="s">
        <v>16529</v>
      </c>
    </row>
    <row r="84" spans="1:24" ht="15" x14ac:dyDescent="0.25">
      <c r="A84" s="854" t="str">
        <f>COUNTIF($M$3:M84,M84)&amp;"-"&amp;M84</f>
        <v>5-D4</v>
      </c>
      <c r="B84" s="854" t="str">
        <f t="shared" si="2"/>
        <v>D4Posti auto copertiNORMALE</v>
      </c>
      <c r="C84" s="854" t="str">
        <f t="shared" si="3"/>
        <v>D4Posti auto coperti</v>
      </c>
      <c r="D84" t="s">
        <v>16485</v>
      </c>
      <c r="E84" t="s">
        <v>16484</v>
      </c>
      <c r="F84" t="s">
        <v>614</v>
      </c>
      <c r="G84">
        <v>8033032</v>
      </c>
      <c r="H84" t="s">
        <v>16483</v>
      </c>
      <c r="I84" t="s">
        <v>16482</v>
      </c>
      <c r="J84" t="s">
        <v>13542</v>
      </c>
      <c r="K84" t="s">
        <v>5646</v>
      </c>
      <c r="L84" t="s">
        <v>16493</v>
      </c>
      <c r="M84" t="s">
        <v>16492</v>
      </c>
      <c r="N84" t="s">
        <v>16490</v>
      </c>
      <c r="O84">
        <v>14</v>
      </c>
      <c r="P84" t="s">
        <v>16542</v>
      </c>
      <c r="Q84" t="s">
        <v>16531</v>
      </c>
      <c r="R84" t="s">
        <v>16530</v>
      </c>
      <c r="S84">
        <v>350</v>
      </c>
      <c r="T84">
        <v>450</v>
      </c>
      <c r="U84" t="s">
        <v>16529</v>
      </c>
      <c r="V84">
        <v>1.5</v>
      </c>
      <c r="W84">
        <v>1.9</v>
      </c>
      <c r="X84" t="s">
        <v>16529</v>
      </c>
    </row>
    <row r="85" spans="1:24" ht="15" x14ac:dyDescent="0.25">
      <c r="A85" s="854" t="str">
        <f>COUNTIF($M$3:M85,M85)&amp;"-"&amp;M85</f>
        <v>6-D4</v>
      </c>
      <c r="B85" s="854" t="str">
        <f t="shared" si="2"/>
        <v>D4Ville e VilliniNORMALE</v>
      </c>
      <c r="C85" s="854" t="str">
        <f t="shared" si="3"/>
        <v>D4Ville e Villini</v>
      </c>
      <c r="D85" t="s">
        <v>16485</v>
      </c>
      <c r="E85" t="s">
        <v>16484</v>
      </c>
      <c r="F85" t="s">
        <v>614</v>
      </c>
      <c r="G85">
        <v>8033032</v>
      </c>
      <c r="H85" t="s">
        <v>16483</v>
      </c>
      <c r="I85" t="s">
        <v>16482</v>
      </c>
      <c r="J85" t="s">
        <v>13542</v>
      </c>
      <c r="K85" t="s">
        <v>5646</v>
      </c>
      <c r="L85" t="s">
        <v>16493</v>
      </c>
      <c r="M85" t="s">
        <v>16492</v>
      </c>
      <c r="N85" t="s">
        <v>16490</v>
      </c>
      <c r="O85">
        <v>1</v>
      </c>
      <c r="P85" t="s">
        <v>16537</v>
      </c>
      <c r="Q85" t="s">
        <v>16531</v>
      </c>
      <c r="R85" t="s">
        <v>16530</v>
      </c>
      <c r="S85">
        <v>1050</v>
      </c>
      <c r="T85">
        <v>1450</v>
      </c>
      <c r="U85" t="s">
        <v>16529</v>
      </c>
      <c r="V85">
        <v>3.9</v>
      </c>
      <c r="W85">
        <v>5.4</v>
      </c>
      <c r="X85" t="s">
        <v>16529</v>
      </c>
    </row>
    <row r="86" spans="1:24" ht="15" x14ac:dyDescent="0.25">
      <c r="A86" s="854" t="str">
        <f>COUNTIF($M$3:M86,M86)&amp;"-"&amp;M86</f>
        <v>7-D4</v>
      </c>
      <c r="B86" s="854" t="str">
        <f t="shared" si="2"/>
        <v>D4Ville e VilliniOTTIMO</v>
      </c>
      <c r="C86" s="854" t="str">
        <f t="shared" si="3"/>
        <v>D4Ville e Villini</v>
      </c>
      <c r="D86" t="s">
        <v>16485</v>
      </c>
      <c r="E86" t="s">
        <v>16484</v>
      </c>
      <c r="F86" t="s">
        <v>614</v>
      </c>
      <c r="G86">
        <v>8033032</v>
      </c>
      <c r="H86" t="s">
        <v>16483</v>
      </c>
      <c r="I86" t="s">
        <v>16482</v>
      </c>
      <c r="J86" t="s">
        <v>13542</v>
      </c>
      <c r="K86" t="s">
        <v>5646</v>
      </c>
      <c r="L86" t="s">
        <v>16493</v>
      </c>
      <c r="M86" t="s">
        <v>16492</v>
      </c>
      <c r="N86" t="s">
        <v>16490</v>
      </c>
      <c r="O86">
        <v>1</v>
      </c>
      <c r="P86" t="s">
        <v>16537</v>
      </c>
      <c r="Q86" t="s">
        <v>16536</v>
      </c>
      <c r="R86" t="s">
        <v>16482</v>
      </c>
      <c r="S86">
        <v>1500</v>
      </c>
      <c r="T86">
        <v>2000</v>
      </c>
      <c r="U86" t="s">
        <v>16529</v>
      </c>
      <c r="V86">
        <v>5.6</v>
      </c>
      <c r="W86">
        <v>7.5</v>
      </c>
      <c r="X86" t="s">
        <v>16529</v>
      </c>
    </row>
    <row r="87" spans="1:24" ht="15" x14ac:dyDescent="0.25">
      <c r="A87" s="854" t="str">
        <f>COUNTIF($M$3:M87,M87)&amp;"-"&amp;M87</f>
        <v>8-D4</v>
      </c>
      <c r="B87" s="854" t="str">
        <f t="shared" si="2"/>
        <v>D4Centri commercialiNORMALE</v>
      </c>
      <c r="C87" s="854" t="str">
        <f t="shared" si="3"/>
        <v>D4Centri commerciali</v>
      </c>
      <c r="D87" t="s">
        <v>16485</v>
      </c>
      <c r="E87" t="s">
        <v>16484</v>
      </c>
      <c r="F87" t="s">
        <v>614</v>
      </c>
      <c r="G87">
        <v>8033032</v>
      </c>
      <c r="H87" t="s">
        <v>16483</v>
      </c>
      <c r="I87" t="s">
        <v>16482</v>
      </c>
      <c r="J87" t="s">
        <v>13542</v>
      </c>
      <c r="K87" t="s">
        <v>5646</v>
      </c>
      <c r="L87" t="s">
        <v>16493</v>
      </c>
      <c r="M87" t="s">
        <v>16492</v>
      </c>
      <c r="N87" t="s">
        <v>16490</v>
      </c>
      <c r="O87">
        <v>17</v>
      </c>
      <c r="P87" t="s">
        <v>16541</v>
      </c>
      <c r="Q87" t="s">
        <v>16531</v>
      </c>
      <c r="R87" t="s">
        <v>16530</v>
      </c>
      <c r="S87">
        <v>1200</v>
      </c>
      <c r="T87">
        <v>2100</v>
      </c>
      <c r="U87" t="s">
        <v>16529</v>
      </c>
      <c r="V87">
        <v>5.5</v>
      </c>
      <c r="W87">
        <v>9.6</v>
      </c>
      <c r="X87" t="s">
        <v>16529</v>
      </c>
    </row>
    <row r="88" spans="1:24" ht="15" x14ac:dyDescent="0.25">
      <c r="A88" s="854" t="str">
        <f>COUNTIF($M$3:M88,M88)&amp;"-"&amp;M88</f>
        <v>9-D4</v>
      </c>
      <c r="B88" s="854" t="str">
        <f t="shared" si="2"/>
        <v>D4MagazziniNORMALE</v>
      </c>
      <c r="C88" s="854" t="str">
        <f t="shared" si="3"/>
        <v>D4Magazzini</v>
      </c>
      <c r="D88" t="s">
        <v>16485</v>
      </c>
      <c r="E88" t="s">
        <v>16484</v>
      </c>
      <c r="F88" t="s">
        <v>614</v>
      </c>
      <c r="G88">
        <v>8033032</v>
      </c>
      <c r="H88" t="s">
        <v>16483</v>
      </c>
      <c r="I88" t="s">
        <v>16482</v>
      </c>
      <c r="J88" t="s">
        <v>13542</v>
      </c>
      <c r="K88" t="s">
        <v>5646</v>
      </c>
      <c r="L88" t="s">
        <v>16493</v>
      </c>
      <c r="M88" t="s">
        <v>16492</v>
      </c>
      <c r="N88" t="s">
        <v>16490</v>
      </c>
      <c r="O88">
        <v>9</v>
      </c>
      <c r="P88" t="s">
        <v>16535</v>
      </c>
      <c r="Q88" t="s">
        <v>16531</v>
      </c>
      <c r="R88" t="s">
        <v>16530</v>
      </c>
      <c r="S88">
        <v>700</v>
      </c>
      <c r="T88">
        <v>800</v>
      </c>
      <c r="U88" t="s">
        <v>16529</v>
      </c>
      <c r="V88">
        <v>2.9</v>
      </c>
      <c r="W88">
        <v>3.3</v>
      </c>
      <c r="X88" t="s">
        <v>16529</v>
      </c>
    </row>
    <row r="89" spans="1:24" ht="15" x14ac:dyDescent="0.25">
      <c r="A89" s="854" t="str">
        <f>COUNTIF($M$3:M89,M89)&amp;"-"&amp;M89</f>
        <v>10-D4</v>
      </c>
      <c r="B89" s="854" t="str">
        <f t="shared" si="2"/>
        <v>D4NegoziNORMALE</v>
      </c>
      <c r="C89" s="854" t="str">
        <f t="shared" si="3"/>
        <v>D4Negozi</v>
      </c>
      <c r="D89" t="s">
        <v>16485</v>
      </c>
      <c r="E89" t="s">
        <v>16484</v>
      </c>
      <c r="F89" t="s">
        <v>614</v>
      </c>
      <c r="G89">
        <v>8033032</v>
      </c>
      <c r="H89" t="s">
        <v>16483</v>
      </c>
      <c r="I89" t="s">
        <v>16482</v>
      </c>
      <c r="J89" t="s">
        <v>13542</v>
      </c>
      <c r="K89" t="s">
        <v>5646</v>
      </c>
      <c r="L89" t="s">
        <v>16493</v>
      </c>
      <c r="M89" t="s">
        <v>16492</v>
      </c>
      <c r="N89" t="s">
        <v>16490</v>
      </c>
      <c r="O89">
        <v>5</v>
      </c>
      <c r="P89" t="s">
        <v>16457</v>
      </c>
      <c r="Q89" t="s">
        <v>16531</v>
      </c>
      <c r="R89" t="s">
        <v>16530</v>
      </c>
      <c r="S89">
        <v>900</v>
      </c>
      <c r="T89">
        <v>1600</v>
      </c>
      <c r="U89" t="s">
        <v>16529</v>
      </c>
      <c r="V89">
        <v>4.9000000000000004</v>
      </c>
      <c r="W89">
        <v>8.6999999999999993</v>
      </c>
      <c r="X89" t="s">
        <v>16529</v>
      </c>
    </row>
    <row r="90" spans="1:24" ht="15" x14ac:dyDescent="0.25">
      <c r="A90" s="854" t="str">
        <f>COUNTIF($M$3:M90,M90)&amp;"-"&amp;M90</f>
        <v>11-D4</v>
      </c>
      <c r="B90" s="854" t="str">
        <f t="shared" si="2"/>
        <v>D4UfficiNORMALE</v>
      </c>
      <c r="C90" s="854" t="str">
        <f t="shared" si="3"/>
        <v>D4Uffici</v>
      </c>
      <c r="D90" t="s">
        <v>16485</v>
      </c>
      <c r="E90" t="s">
        <v>16484</v>
      </c>
      <c r="F90" t="s">
        <v>614</v>
      </c>
      <c r="G90">
        <v>8033032</v>
      </c>
      <c r="H90" t="s">
        <v>16483</v>
      </c>
      <c r="I90" t="s">
        <v>16482</v>
      </c>
      <c r="J90" t="s">
        <v>13542</v>
      </c>
      <c r="K90" t="s">
        <v>5646</v>
      </c>
      <c r="L90" t="s">
        <v>16493</v>
      </c>
      <c r="M90" t="s">
        <v>16492</v>
      </c>
      <c r="N90" t="s">
        <v>16490</v>
      </c>
      <c r="O90">
        <v>6</v>
      </c>
      <c r="P90" t="s">
        <v>16540</v>
      </c>
      <c r="Q90" t="s">
        <v>16531</v>
      </c>
      <c r="R90" t="s">
        <v>16530</v>
      </c>
      <c r="S90">
        <v>800</v>
      </c>
      <c r="T90">
        <v>1350</v>
      </c>
      <c r="U90" t="s">
        <v>16529</v>
      </c>
      <c r="V90">
        <v>2.8</v>
      </c>
      <c r="W90">
        <v>4.7</v>
      </c>
      <c r="X90" t="s">
        <v>16529</v>
      </c>
    </row>
    <row r="91" spans="1:24" ht="15" x14ac:dyDescent="0.25">
      <c r="A91" s="854" t="str">
        <f>COUNTIF($M$3:M91,M91)&amp;"-"&amp;M91</f>
        <v>12-D4</v>
      </c>
      <c r="B91" s="854" t="str">
        <f t="shared" si="2"/>
        <v>D4Capannoni industrialiNORMALE</v>
      </c>
      <c r="C91" s="854" t="str">
        <f t="shared" si="3"/>
        <v>D4Capannoni industriali</v>
      </c>
      <c r="D91" t="s">
        <v>16485</v>
      </c>
      <c r="E91" t="s">
        <v>16484</v>
      </c>
      <c r="F91" t="s">
        <v>614</v>
      </c>
      <c r="G91">
        <v>8033032</v>
      </c>
      <c r="H91" t="s">
        <v>16483</v>
      </c>
      <c r="I91" t="s">
        <v>16482</v>
      </c>
      <c r="J91" t="s">
        <v>13542</v>
      </c>
      <c r="K91" t="s">
        <v>5646</v>
      </c>
      <c r="L91" t="s">
        <v>16493</v>
      </c>
      <c r="M91" t="s">
        <v>16492</v>
      </c>
      <c r="N91" t="s">
        <v>16490</v>
      </c>
      <c r="O91">
        <v>8</v>
      </c>
      <c r="P91" t="s">
        <v>16534</v>
      </c>
      <c r="Q91" t="s">
        <v>16531</v>
      </c>
      <c r="R91" t="s">
        <v>16530</v>
      </c>
      <c r="S91">
        <v>750</v>
      </c>
      <c r="T91">
        <v>900</v>
      </c>
      <c r="U91" t="s">
        <v>16529</v>
      </c>
      <c r="V91">
        <v>3.1</v>
      </c>
      <c r="W91">
        <v>3.7</v>
      </c>
      <c r="X91" t="s">
        <v>16529</v>
      </c>
    </row>
    <row r="92" spans="1:24" ht="15" x14ac:dyDescent="0.25">
      <c r="A92" s="854" t="str">
        <f>COUNTIF($M$3:M92,M92)&amp;"-"&amp;M92</f>
        <v>13-D4</v>
      </c>
      <c r="B92" s="854" t="str">
        <f t="shared" si="2"/>
        <v>D4Capannoni tipiciNORMALE</v>
      </c>
      <c r="C92" s="854" t="str">
        <f t="shared" si="3"/>
        <v>D4Capannoni tipici</v>
      </c>
      <c r="D92" t="s">
        <v>16485</v>
      </c>
      <c r="E92" t="s">
        <v>16484</v>
      </c>
      <c r="F92" t="s">
        <v>614</v>
      </c>
      <c r="G92">
        <v>8033032</v>
      </c>
      <c r="H92" t="s">
        <v>16483</v>
      </c>
      <c r="I92" t="s">
        <v>16482</v>
      </c>
      <c r="J92" t="s">
        <v>13542</v>
      </c>
      <c r="K92" t="s">
        <v>5646</v>
      </c>
      <c r="L92" t="s">
        <v>16493</v>
      </c>
      <c r="M92" t="s">
        <v>16492</v>
      </c>
      <c r="N92" t="s">
        <v>16490</v>
      </c>
      <c r="O92">
        <v>7</v>
      </c>
      <c r="P92" t="s">
        <v>16533</v>
      </c>
      <c r="Q92" t="s">
        <v>16531</v>
      </c>
      <c r="R92" t="s">
        <v>16530</v>
      </c>
      <c r="S92">
        <v>435</v>
      </c>
      <c r="T92">
        <v>550</v>
      </c>
      <c r="U92" t="s">
        <v>16529</v>
      </c>
      <c r="V92">
        <v>1.8</v>
      </c>
      <c r="W92">
        <v>2.2999999999999998</v>
      </c>
      <c r="X92" t="s">
        <v>16529</v>
      </c>
    </row>
    <row r="93" spans="1:24" ht="15" x14ac:dyDescent="0.25">
      <c r="A93" s="854" t="str">
        <f>COUNTIF($M$3:M93,M93)&amp;"-"&amp;M93</f>
        <v>14-D4</v>
      </c>
      <c r="B93" s="854" t="str">
        <f t="shared" si="2"/>
        <v>D4LaboratoriNORMALE</v>
      </c>
      <c r="C93" s="854" t="str">
        <f t="shared" si="3"/>
        <v>D4Laboratori</v>
      </c>
      <c r="D93" t="s">
        <v>16485</v>
      </c>
      <c r="E93" t="s">
        <v>16484</v>
      </c>
      <c r="F93" t="s">
        <v>614</v>
      </c>
      <c r="G93">
        <v>8033032</v>
      </c>
      <c r="H93" t="s">
        <v>16483</v>
      </c>
      <c r="I93" t="s">
        <v>16482</v>
      </c>
      <c r="J93" t="s">
        <v>13542</v>
      </c>
      <c r="K93" t="s">
        <v>5646</v>
      </c>
      <c r="L93" t="s">
        <v>16493</v>
      </c>
      <c r="M93" t="s">
        <v>16492</v>
      </c>
      <c r="N93" t="s">
        <v>16490</v>
      </c>
      <c r="O93">
        <v>10</v>
      </c>
      <c r="P93" t="s">
        <v>16532</v>
      </c>
      <c r="Q93" t="s">
        <v>16531</v>
      </c>
      <c r="R93" t="s">
        <v>16530</v>
      </c>
      <c r="S93">
        <v>800</v>
      </c>
      <c r="T93">
        <v>900</v>
      </c>
      <c r="U93" t="s">
        <v>16529</v>
      </c>
      <c r="V93">
        <v>3.3</v>
      </c>
      <c r="W93">
        <v>3.7</v>
      </c>
      <c r="X93" t="s">
        <v>16529</v>
      </c>
    </row>
    <row r="94" spans="1:24" ht="15" x14ac:dyDescent="0.25">
      <c r="A94" s="854" t="str">
        <f>COUNTIF($M$3:M94,M94)&amp;"-"&amp;M94</f>
        <v>1-E1</v>
      </c>
      <c r="B94" s="854" t="str">
        <f t="shared" si="2"/>
        <v>E1Abitazioni civiliNORMALE</v>
      </c>
      <c r="C94" s="854" t="str">
        <f t="shared" si="3"/>
        <v>E1Abitazioni civili</v>
      </c>
      <c r="D94" t="s">
        <v>16485</v>
      </c>
      <c r="E94" t="s">
        <v>16484</v>
      </c>
      <c r="F94" t="s">
        <v>614</v>
      </c>
      <c r="G94">
        <v>8033032</v>
      </c>
      <c r="H94" t="s">
        <v>16483</v>
      </c>
      <c r="I94" t="s">
        <v>16482</v>
      </c>
      <c r="J94" t="s">
        <v>13542</v>
      </c>
      <c r="K94" t="s">
        <v>5646</v>
      </c>
      <c r="L94" t="s">
        <v>16489</v>
      </c>
      <c r="M94" t="s">
        <v>16488</v>
      </c>
      <c r="N94" t="s">
        <v>16486</v>
      </c>
      <c r="O94">
        <v>20</v>
      </c>
      <c r="P94" t="s">
        <v>16467</v>
      </c>
      <c r="Q94" t="s">
        <v>16531</v>
      </c>
      <c r="R94" t="s">
        <v>16530</v>
      </c>
      <c r="S94">
        <v>740</v>
      </c>
      <c r="T94">
        <v>1100</v>
      </c>
      <c r="U94" t="s">
        <v>16529</v>
      </c>
      <c r="V94">
        <v>2.6</v>
      </c>
      <c r="W94">
        <v>3.9</v>
      </c>
      <c r="X94" t="s">
        <v>16529</v>
      </c>
    </row>
    <row r="95" spans="1:24" ht="15" x14ac:dyDescent="0.25">
      <c r="A95" s="854" t="str">
        <f>COUNTIF($M$3:M95,M95)&amp;"-"&amp;M95</f>
        <v>2-E1</v>
      </c>
      <c r="B95" s="854" t="str">
        <f t="shared" si="2"/>
        <v>E1Abitazioni di tipo economicoNORMALE</v>
      </c>
      <c r="C95" s="854" t="str">
        <f t="shared" si="3"/>
        <v>E1Abitazioni di tipo economico</v>
      </c>
      <c r="D95" t="s">
        <v>16485</v>
      </c>
      <c r="E95" t="s">
        <v>16484</v>
      </c>
      <c r="F95" t="s">
        <v>614</v>
      </c>
      <c r="G95">
        <v>8033032</v>
      </c>
      <c r="H95" t="s">
        <v>16483</v>
      </c>
      <c r="I95" t="s">
        <v>16482</v>
      </c>
      <c r="J95" t="s">
        <v>13542</v>
      </c>
      <c r="K95" t="s">
        <v>5646</v>
      </c>
      <c r="L95" t="s">
        <v>16489</v>
      </c>
      <c r="M95" t="s">
        <v>16488</v>
      </c>
      <c r="N95" t="s">
        <v>16486</v>
      </c>
      <c r="O95">
        <v>21</v>
      </c>
      <c r="P95" t="s">
        <v>16539</v>
      </c>
      <c r="Q95" t="s">
        <v>16531</v>
      </c>
      <c r="R95" t="s">
        <v>16530</v>
      </c>
      <c r="S95">
        <v>650</v>
      </c>
      <c r="T95">
        <v>950</v>
      </c>
      <c r="U95" t="s">
        <v>16529</v>
      </c>
      <c r="V95">
        <v>2.2000000000000002</v>
      </c>
      <c r="W95">
        <v>3.2</v>
      </c>
      <c r="X95" t="s">
        <v>16529</v>
      </c>
    </row>
    <row r="96" spans="1:24" ht="15" x14ac:dyDescent="0.25">
      <c r="A96" s="854" t="str">
        <f>COUNTIF($M$3:M96,M96)&amp;"-"&amp;M96</f>
        <v>3-E1</v>
      </c>
      <c r="B96" s="854" t="str">
        <f t="shared" si="2"/>
        <v>E1BoxNORMALE</v>
      </c>
      <c r="C96" s="854" t="str">
        <f t="shared" si="3"/>
        <v>E1Box</v>
      </c>
      <c r="D96" t="s">
        <v>16485</v>
      </c>
      <c r="E96" t="s">
        <v>16484</v>
      </c>
      <c r="F96" t="s">
        <v>614</v>
      </c>
      <c r="G96">
        <v>8033032</v>
      </c>
      <c r="H96" t="s">
        <v>16483</v>
      </c>
      <c r="I96" t="s">
        <v>16482</v>
      </c>
      <c r="J96" t="s">
        <v>13542</v>
      </c>
      <c r="K96" t="s">
        <v>5646</v>
      </c>
      <c r="L96" t="s">
        <v>16489</v>
      </c>
      <c r="M96" t="s">
        <v>16488</v>
      </c>
      <c r="N96" t="s">
        <v>16486</v>
      </c>
      <c r="O96">
        <v>13</v>
      </c>
      <c r="P96" t="s">
        <v>16538</v>
      </c>
      <c r="Q96" t="s">
        <v>16531</v>
      </c>
      <c r="R96" t="s">
        <v>16530</v>
      </c>
      <c r="S96">
        <v>450</v>
      </c>
      <c r="T96">
        <v>600</v>
      </c>
      <c r="U96" t="s">
        <v>16529</v>
      </c>
      <c r="V96">
        <v>1.9</v>
      </c>
      <c r="W96">
        <v>2.5</v>
      </c>
      <c r="X96" t="s">
        <v>16529</v>
      </c>
    </row>
    <row r="97" spans="1:24" ht="15" x14ac:dyDescent="0.25">
      <c r="A97" s="854" t="str">
        <f>COUNTIF($M$3:M97,M97)&amp;"-"&amp;M97</f>
        <v>4-E1</v>
      </c>
      <c r="B97" s="854" t="str">
        <f t="shared" si="2"/>
        <v>E1Ville e VilliniNORMALE</v>
      </c>
      <c r="C97" s="854" t="str">
        <f t="shared" si="3"/>
        <v>E1Ville e Villini</v>
      </c>
      <c r="D97" t="s">
        <v>16485</v>
      </c>
      <c r="E97" t="s">
        <v>16484</v>
      </c>
      <c r="F97" t="s">
        <v>614</v>
      </c>
      <c r="G97">
        <v>8033032</v>
      </c>
      <c r="H97" t="s">
        <v>16483</v>
      </c>
      <c r="I97" t="s">
        <v>16482</v>
      </c>
      <c r="J97" t="s">
        <v>13542</v>
      </c>
      <c r="K97" t="s">
        <v>5646</v>
      </c>
      <c r="L97" t="s">
        <v>16489</v>
      </c>
      <c r="M97" t="s">
        <v>16488</v>
      </c>
      <c r="N97" t="s">
        <v>16486</v>
      </c>
      <c r="O97">
        <v>1</v>
      </c>
      <c r="P97" t="s">
        <v>16537</v>
      </c>
      <c r="Q97" t="s">
        <v>16531</v>
      </c>
      <c r="R97" t="s">
        <v>16530</v>
      </c>
      <c r="S97">
        <v>900</v>
      </c>
      <c r="T97">
        <v>1350</v>
      </c>
      <c r="U97" t="s">
        <v>16529</v>
      </c>
      <c r="V97">
        <v>3.3</v>
      </c>
      <c r="W97">
        <v>4.8</v>
      </c>
      <c r="X97" t="s">
        <v>16529</v>
      </c>
    </row>
    <row r="98" spans="1:24" ht="15" x14ac:dyDescent="0.25">
      <c r="A98" s="854" t="str">
        <f>COUNTIF($M$3:M98,M98)&amp;"-"&amp;M98</f>
        <v>5-E1</v>
      </c>
      <c r="B98" s="854" t="str">
        <f t="shared" si="2"/>
        <v>E1Ville e VilliniOTTIMO</v>
      </c>
      <c r="C98" s="854" t="str">
        <f t="shared" si="3"/>
        <v>E1Ville e Villini</v>
      </c>
      <c r="D98" t="s">
        <v>16485</v>
      </c>
      <c r="E98" t="s">
        <v>16484</v>
      </c>
      <c r="F98" t="s">
        <v>614</v>
      </c>
      <c r="G98">
        <v>8033032</v>
      </c>
      <c r="H98" t="s">
        <v>16483</v>
      </c>
      <c r="I98" t="s">
        <v>16482</v>
      </c>
      <c r="J98" t="s">
        <v>13542</v>
      </c>
      <c r="K98" t="s">
        <v>5646</v>
      </c>
      <c r="L98" t="s">
        <v>16489</v>
      </c>
      <c r="M98" t="s">
        <v>16488</v>
      </c>
      <c r="N98" t="s">
        <v>16486</v>
      </c>
      <c r="O98">
        <v>1</v>
      </c>
      <c r="P98" t="s">
        <v>16537</v>
      </c>
      <c r="Q98" t="s">
        <v>16536</v>
      </c>
      <c r="R98" t="s">
        <v>16482</v>
      </c>
      <c r="S98">
        <v>1400</v>
      </c>
      <c r="T98">
        <v>1850</v>
      </c>
      <c r="U98" t="s">
        <v>16529</v>
      </c>
      <c r="V98">
        <v>5</v>
      </c>
      <c r="W98">
        <v>6.6</v>
      </c>
      <c r="X98" t="s">
        <v>16529</v>
      </c>
    </row>
    <row r="99" spans="1:24" ht="15" x14ac:dyDescent="0.25">
      <c r="A99" s="854" t="str">
        <f>COUNTIF($M$3:M99,M99)&amp;"-"&amp;M99</f>
        <v>6-E1</v>
      </c>
      <c r="B99" s="854" t="str">
        <f t="shared" si="2"/>
        <v>E1MagazziniNORMALE</v>
      </c>
      <c r="C99" s="854" t="str">
        <f t="shared" si="3"/>
        <v>E1Magazzini</v>
      </c>
      <c r="D99" t="s">
        <v>16485</v>
      </c>
      <c r="E99" t="s">
        <v>16484</v>
      </c>
      <c r="F99" t="s">
        <v>614</v>
      </c>
      <c r="G99">
        <v>8033032</v>
      </c>
      <c r="H99" t="s">
        <v>16483</v>
      </c>
      <c r="I99" t="s">
        <v>16482</v>
      </c>
      <c r="J99" t="s">
        <v>13542</v>
      </c>
      <c r="K99" t="s">
        <v>5646</v>
      </c>
      <c r="L99" t="s">
        <v>16489</v>
      </c>
      <c r="M99" t="s">
        <v>16488</v>
      </c>
      <c r="N99" t="s">
        <v>16486</v>
      </c>
      <c r="O99">
        <v>9</v>
      </c>
      <c r="P99" t="s">
        <v>16535</v>
      </c>
      <c r="Q99" t="s">
        <v>16531</v>
      </c>
      <c r="R99" t="s">
        <v>16530</v>
      </c>
      <c r="S99">
        <v>550</v>
      </c>
      <c r="T99">
        <v>700</v>
      </c>
      <c r="U99" t="s">
        <v>16529</v>
      </c>
      <c r="V99">
        <v>2.2999999999999998</v>
      </c>
      <c r="W99">
        <v>2.9</v>
      </c>
      <c r="X99" t="s">
        <v>16529</v>
      </c>
    </row>
    <row r="100" spans="1:24" ht="15" x14ac:dyDescent="0.25">
      <c r="A100" s="854" t="str">
        <f>COUNTIF($M$3:M100,M100)&amp;"-"&amp;M100</f>
        <v>7-E1</v>
      </c>
      <c r="B100" s="854" t="str">
        <f t="shared" si="2"/>
        <v>E1NegoziNORMALE</v>
      </c>
      <c r="C100" s="854" t="str">
        <f t="shared" si="3"/>
        <v>E1Negozi</v>
      </c>
      <c r="D100" t="s">
        <v>16485</v>
      </c>
      <c r="E100" t="s">
        <v>16484</v>
      </c>
      <c r="F100" t="s">
        <v>614</v>
      </c>
      <c r="G100">
        <v>8033032</v>
      </c>
      <c r="H100" t="s">
        <v>16483</v>
      </c>
      <c r="I100" t="s">
        <v>16482</v>
      </c>
      <c r="J100" t="s">
        <v>13542</v>
      </c>
      <c r="K100" t="s">
        <v>5646</v>
      </c>
      <c r="L100" t="s">
        <v>16489</v>
      </c>
      <c r="M100" t="s">
        <v>16488</v>
      </c>
      <c r="N100" t="s">
        <v>16486</v>
      </c>
      <c r="O100">
        <v>5</v>
      </c>
      <c r="P100" t="s">
        <v>16457</v>
      </c>
      <c r="Q100" t="s">
        <v>16531</v>
      </c>
      <c r="R100" t="s">
        <v>16530</v>
      </c>
      <c r="S100">
        <v>800</v>
      </c>
      <c r="T100">
        <v>1400</v>
      </c>
      <c r="U100" t="s">
        <v>16529</v>
      </c>
      <c r="V100">
        <v>4.3</v>
      </c>
      <c r="W100">
        <v>7.6</v>
      </c>
      <c r="X100" t="s">
        <v>16529</v>
      </c>
    </row>
    <row r="101" spans="1:24" ht="15" x14ac:dyDescent="0.25">
      <c r="A101" s="854" t="str">
        <f>COUNTIF($M$3:M101,M101)&amp;"-"&amp;M101</f>
        <v>8-E1</v>
      </c>
      <c r="B101" s="854" t="str">
        <f t="shared" si="2"/>
        <v>E1UfficiNORMALE</v>
      </c>
      <c r="C101" s="854" t="str">
        <f t="shared" si="3"/>
        <v>E1Uffici</v>
      </c>
      <c r="D101" t="s">
        <v>16485</v>
      </c>
      <c r="E101" t="s">
        <v>16484</v>
      </c>
      <c r="F101" t="s">
        <v>614</v>
      </c>
      <c r="G101">
        <v>8033032</v>
      </c>
      <c r="H101" t="s">
        <v>16483</v>
      </c>
      <c r="I101" t="s">
        <v>16482</v>
      </c>
      <c r="J101" t="s">
        <v>13542</v>
      </c>
      <c r="K101" t="s">
        <v>5646</v>
      </c>
      <c r="L101" t="s">
        <v>16489</v>
      </c>
      <c r="M101" t="s">
        <v>16488</v>
      </c>
      <c r="N101" t="s">
        <v>16486</v>
      </c>
      <c r="O101">
        <v>6</v>
      </c>
      <c r="P101" t="s">
        <v>16540</v>
      </c>
      <c r="Q101" t="s">
        <v>16531</v>
      </c>
      <c r="R101" t="s">
        <v>16530</v>
      </c>
      <c r="S101">
        <v>720</v>
      </c>
      <c r="T101">
        <v>1200</v>
      </c>
      <c r="U101" t="s">
        <v>16529</v>
      </c>
      <c r="V101">
        <v>2.5</v>
      </c>
      <c r="W101">
        <v>4.2</v>
      </c>
      <c r="X101" t="s">
        <v>16529</v>
      </c>
    </row>
    <row r="102" spans="1:24" ht="15" x14ac:dyDescent="0.25">
      <c r="A102" s="854" t="str">
        <f>COUNTIF($M$3:M102,M102)&amp;"-"&amp;M102</f>
        <v>9-E1</v>
      </c>
      <c r="B102" s="854" t="str">
        <f t="shared" si="2"/>
        <v>E1Capannoni industrialiNORMALE</v>
      </c>
      <c r="C102" s="854" t="str">
        <f t="shared" si="3"/>
        <v>E1Capannoni industriali</v>
      </c>
      <c r="D102" t="s">
        <v>16485</v>
      </c>
      <c r="E102" t="s">
        <v>16484</v>
      </c>
      <c r="F102" t="s">
        <v>614</v>
      </c>
      <c r="G102">
        <v>8033032</v>
      </c>
      <c r="H102" t="s">
        <v>16483</v>
      </c>
      <c r="I102" t="s">
        <v>16482</v>
      </c>
      <c r="J102" t="s">
        <v>13542</v>
      </c>
      <c r="K102" t="s">
        <v>5646</v>
      </c>
      <c r="L102" t="s">
        <v>16489</v>
      </c>
      <c r="M102" t="s">
        <v>16488</v>
      </c>
      <c r="N102" t="s">
        <v>16486</v>
      </c>
      <c r="O102">
        <v>8</v>
      </c>
      <c r="P102" t="s">
        <v>16534</v>
      </c>
      <c r="Q102" t="s">
        <v>16531</v>
      </c>
      <c r="R102" t="s">
        <v>16530</v>
      </c>
      <c r="S102">
        <v>700</v>
      </c>
      <c r="T102">
        <v>1000</v>
      </c>
      <c r="U102" t="s">
        <v>16529</v>
      </c>
      <c r="V102">
        <v>2.9</v>
      </c>
      <c r="W102">
        <v>4.2</v>
      </c>
      <c r="X102" t="s">
        <v>16529</v>
      </c>
    </row>
    <row r="103" spans="1:24" ht="15" x14ac:dyDescent="0.25">
      <c r="A103" s="854" t="str">
        <f>COUNTIF($M$3:M103,M103)&amp;"-"&amp;M103</f>
        <v>10-E1</v>
      </c>
      <c r="B103" s="854" t="str">
        <f t="shared" si="2"/>
        <v>E1Capannoni tipiciNORMALE</v>
      </c>
      <c r="C103" s="854" t="str">
        <f t="shared" si="3"/>
        <v>E1Capannoni tipici</v>
      </c>
      <c r="D103" t="s">
        <v>16485</v>
      </c>
      <c r="E103" t="s">
        <v>16484</v>
      </c>
      <c r="F103" t="s">
        <v>614</v>
      </c>
      <c r="G103">
        <v>8033032</v>
      </c>
      <c r="H103" t="s">
        <v>16483</v>
      </c>
      <c r="I103" t="s">
        <v>16482</v>
      </c>
      <c r="J103" t="s">
        <v>13542</v>
      </c>
      <c r="K103" t="s">
        <v>5646</v>
      </c>
      <c r="L103" t="s">
        <v>16489</v>
      </c>
      <c r="M103" t="s">
        <v>16488</v>
      </c>
      <c r="N103" t="s">
        <v>16486</v>
      </c>
      <c r="O103">
        <v>7</v>
      </c>
      <c r="P103" t="s">
        <v>16533</v>
      </c>
      <c r="Q103" t="s">
        <v>16531</v>
      </c>
      <c r="R103" t="s">
        <v>16530</v>
      </c>
      <c r="S103">
        <v>500</v>
      </c>
      <c r="T103">
        <v>700</v>
      </c>
      <c r="U103" t="s">
        <v>16529</v>
      </c>
      <c r="V103">
        <v>2.1</v>
      </c>
      <c r="W103">
        <v>2.9</v>
      </c>
      <c r="X103" t="s">
        <v>16529</v>
      </c>
    </row>
    <row r="104" spans="1:24" ht="15" x14ac:dyDescent="0.25">
      <c r="A104" s="854" t="str">
        <f>COUNTIF($M$3:M104,M104)&amp;"-"&amp;M104</f>
        <v>11-E1</v>
      </c>
      <c r="B104" s="854" t="str">
        <f t="shared" si="2"/>
        <v>E1LaboratoriNORMALE</v>
      </c>
      <c r="C104" s="854" t="str">
        <f t="shared" si="3"/>
        <v>E1Laboratori</v>
      </c>
      <c r="D104" t="s">
        <v>16485</v>
      </c>
      <c r="E104" t="s">
        <v>16484</v>
      </c>
      <c r="F104" t="s">
        <v>614</v>
      </c>
      <c r="G104">
        <v>8033032</v>
      </c>
      <c r="H104" t="s">
        <v>16483</v>
      </c>
      <c r="I104" t="s">
        <v>16482</v>
      </c>
      <c r="J104" t="s">
        <v>13542</v>
      </c>
      <c r="K104" t="s">
        <v>5646</v>
      </c>
      <c r="L104" t="s">
        <v>16489</v>
      </c>
      <c r="M104" t="s">
        <v>16488</v>
      </c>
      <c r="N104" t="s">
        <v>16486</v>
      </c>
      <c r="O104">
        <v>10</v>
      </c>
      <c r="P104" t="s">
        <v>16532</v>
      </c>
      <c r="Q104" t="s">
        <v>16531</v>
      </c>
      <c r="R104" t="s">
        <v>16530</v>
      </c>
      <c r="S104">
        <v>650</v>
      </c>
      <c r="T104">
        <v>750</v>
      </c>
      <c r="U104" t="s">
        <v>16529</v>
      </c>
      <c r="V104">
        <v>2.7</v>
      </c>
      <c r="W104">
        <v>3.1</v>
      </c>
      <c r="X104" t="s">
        <v>16529</v>
      </c>
    </row>
    <row r="105" spans="1:24" ht="15" x14ac:dyDescent="0.25">
      <c r="A105" s="854" t="str">
        <f>COUNTIF($M$3:M105,M105)&amp;"-"&amp;M105</f>
        <v>1-R1</v>
      </c>
      <c r="B105" s="854" t="str">
        <f t="shared" si="2"/>
        <v>R1Abitazioni civiliNORMALE</v>
      </c>
      <c r="C105" s="854" t="str">
        <f t="shared" si="3"/>
        <v>R1Abitazioni civili</v>
      </c>
      <c r="D105" t="s">
        <v>16485</v>
      </c>
      <c r="E105" t="s">
        <v>16484</v>
      </c>
      <c r="F105" t="s">
        <v>614</v>
      </c>
      <c r="G105">
        <v>8033032</v>
      </c>
      <c r="H105" t="s">
        <v>16483</v>
      </c>
      <c r="I105" t="s">
        <v>16482</v>
      </c>
      <c r="J105" t="s">
        <v>13542</v>
      </c>
      <c r="K105" t="s">
        <v>5646</v>
      </c>
      <c r="L105" t="s">
        <v>487</v>
      </c>
      <c r="M105" t="s">
        <v>481</v>
      </c>
      <c r="N105" t="s">
        <v>16480</v>
      </c>
      <c r="O105">
        <v>20</v>
      </c>
      <c r="P105" t="s">
        <v>16467</v>
      </c>
      <c r="Q105" t="s">
        <v>16531</v>
      </c>
      <c r="R105" t="s">
        <v>16530</v>
      </c>
      <c r="S105">
        <v>740</v>
      </c>
      <c r="T105">
        <v>1100</v>
      </c>
      <c r="U105" t="s">
        <v>16529</v>
      </c>
      <c r="V105">
        <v>2.5</v>
      </c>
      <c r="W105">
        <v>3.7</v>
      </c>
      <c r="X105" t="s">
        <v>16529</v>
      </c>
    </row>
    <row r="106" spans="1:24" ht="15" x14ac:dyDescent="0.25">
      <c r="A106" s="854" t="str">
        <f>COUNTIF($M$3:M106,M106)&amp;"-"&amp;M106</f>
        <v>2-R1</v>
      </c>
      <c r="B106" s="854" t="str">
        <f t="shared" si="2"/>
        <v>R1Abitazioni di tipo economicoNORMALE</v>
      </c>
      <c r="C106" s="854" t="str">
        <f t="shared" si="3"/>
        <v>R1Abitazioni di tipo economico</v>
      </c>
      <c r="D106" t="s">
        <v>16485</v>
      </c>
      <c r="E106" t="s">
        <v>16484</v>
      </c>
      <c r="F106" t="s">
        <v>614</v>
      </c>
      <c r="G106">
        <v>8033032</v>
      </c>
      <c r="H106" t="s">
        <v>16483</v>
      </c>
      <c r="I106" t="s">
        <v>16482</v>
      </c>
      <c r="J106" t="s">
        <v>13542</v>
      </c>
      <c r="K106" t="s">
        <v>5646</v>
      </c>
      <c r="L106" t="s">
        <v>487</v>
      </c>
      <c r="M106" t="s">
        <v>481</v>
      </c>
      <c r="N106" t="s">
        <v>16480</v>
      </c>
      <c r="O106">
        <v>21</v>
      </c>
      <c r="P106" t="s">
        <v>16539</v>
      </c>
      <c r="Q106" t="s">
        <v>16531</v>
      </c>
      <c r="R106" t="s">
        <v>16530</v>
      </c>
      <c r="S106">
        <v>600</v>
      </c>
      <c r="T106">
        <v>850</v>
      </c>
      <c r="U106" t="s">
        <v>16529</v>
      </c>
      <c r="V106">
        <v>1.9</v>
      </c>
      <c r="W106">
        <v>2.7</v>
      </c>
      <c r="X106" t="s">
        <v>16529</v>
      </c>
    </row>
    <row r="107" spans="1:24" ht="15" x14ac:dyDescent="0.25">
      <c r="A107" s="854" t="str">
        <f>COUNTIF($M$3:M107,M107)&amp;"-"&amp;M107</f>
        <v>3-R1</v>
      </c>
      <c r="B107" s="854" t="str">
        <f t="shared" si="2"/>
        <v>R1BoxNORMALE</v>
      </c>
      <c r="C107" s="854" t="str">
        <f t="shared" si="3"/>
        <v>R1Box</v>
      </c>
      <c r="D107" t="s">
        <v>16485</v>
      </c>
      <c r="E107" t="s">
        <v>16484</v>
      </c>
      <c r="F107" t="s">
        <v>614</v>
      </c>
      <c r="G107">
        <v>8033032</v>
      </c>
      <c r="H107" t="s">
        <v>16483</v>
      </c>
      <c r="I107" t="s">
        <v>16482</v>
      </c>
      <c r="J107" t="s">
        <v>13542</v>
      </c>
      <c r="K107" t="s">
        <v>5646</v>
      </c>
      <c r="L107" t="s">
        <v>487</v>
      </c>
      <c r="M107" t="s">
        <v>481</v>
      </c>
      <c r="N107" t="s">
        <v>16480</v>
      </c>
      <c r="O107">
        <v>13</v>
      </c>
      <c r="P107" t="s">
        <v>16538</v>
      </c>
      <c r="Q107" t="s">
        <v>16531</v>
      </c>
      <c r="R107" t="s">
        <v>16530</v>
      </c>
      <c r="S107">
        <v>350</v>
      </c>
      <c r="T107">
        <v>500</v>
      </c>
      <c r="U107" t="s">
        <v>16529</v>
      </c>
      <c r="V107">
        <v>1.5</v>
      </c>
      <c r="W107">
        <v>2.1</v>
      </c>
      <c r="X107" t="s">
        <v>16529</v>
      </c>
    </row>
    <row r="108" spans="1:24" ht="15" x14ac:dyDescent="0.25">
      <c r="A108" s="854" t="str">
        <f>COUNTIF($M$3:M108,M108)&amp;"-"&amp;M108</f>
        <v>4-R1</v>
      </c>
      <c r="B108" s="854" t="str">
        <f t="shared" si="2"/>
        <v>R1Ville e VilliniNORMALE</v>
      </c>
      <c r="C108" s="854" t="str">
        <f t="shared" si="3"/>
        <v>R1Ville e Villini</v>
      </c>
      <c r="D108" t="s">
        <v>16485</v>
      </c>
      <c r="E108" t="s">
        <v>16484</v>
      </c>
      <c r="F108" t="s">
        <v>614</v>
      </c>
      <c r="G108">
        <v>8033032</v>
      </c>
      <c r="H108" t="s">
        <v>16483</v>
      </c>
      <c r="I108" t="s">
        <v>16482</v>
      </c>
      <c r="J108" t="s">
        <v>13542</v>
      </c>
      <c r="K108" t="s">
        <v>5646</v>
      </c>
      <c r="L108" t="s">
        <v>487</v>
      </c>
      <c r="M108" t="s">
        <v>481</v>
      </c>
      <c r="N108" t="s">
        <v>16480</v>
      </c>
      <c r="O108">
        <v>1</v>
      </c>
      <c r="P108" t="s">
        <v>16537</v>
      </c>
      <c r="Q108" t="s">
        <v>16531</v>
      </c>
      <c r="R108" t="s">
        <v>16530</v>
      </c>
      <c r="S108">
        <v>870</v>
      </c>
      <c r="T108">
        <v>1300</v>
      </c>
      <c r="U108" t="s">
        <v>16529</v>
      </c>
      <c r="V108">
        <v>3</v>
      </c>
      <c r="W108">
        <v>4.5</v>
      </c>
      <c r="X108" t="s">
        <v>16529</v>
      </c>
    </row>
    <row r="109" spans="1:24" ht="15" x14ac:dyDescent="0.25">
      <c r="A109" s="854" t="str">
        <f>COUNTIF($M$3:M109,M109)&amp;"-"&amp;M109</f>
        <v>5-R1</v>
      </c>
      <c r="B109" s="854" t="str">
        <f t="shared" si="2"/>
        <v>R1Ville e VilliniOTTIMO</v>
      </c>
      <c r="C109" s="854" t="str">
        <f t="shared" si="3"/>
        <v>R1Ville e Villini</v>
      </c>
      <c r="D109" t="s">
        <v>16485</v>
      </c>
      <c r="E109" t="s">
        <v>16484</v>
      </c>
      <c r="F109" t="s">
        <v>614</v>
      </c>
      <c r="G109">
        <v>8033032</v>
      </c>
      <c r="H109" t="s">
        <v>16483</v>
      </c>
      <c r="I109" t="s">
        <v>16482</v>
      </c>
      <c r="J109" t="s">
        <v>13542</v>
      </c>
      <c r="K109" t="s">
        <v>5646</v>
      </c>
      <c r="L109" t="s">
        <v>487</v>
      </c>
      <c r="M109" t="s">
        <v>481</v>
      </c>
      <c r="N109" t="s">
        <v>16480</v>
      </c>
      <c r="O109">
        <v>1</v>
      </c>
      <c r="P109" t="s">
        <v>16537</v>
      </c>
      <c r="Q109" t="s">
        <v>16536</v>
      </c>
      <c r="R109" t="s">
        <v>16482</v>
      </c>
      <c r="S109">
        <v>1350</v>
      </c>
      <c r="T109">
        <v>1850</v>
      </c>
      <c r="U109" t="s">
        <v>16529</v>
      </c>
      <c r="V109">
        <v>4.7</v>
      </c>
      <c r="W109">
        <v>6.4</v>
      </c>
      <c r="X109" t="s">
        <v>16529</v>
      </c>
    </row>
    <row r="110" spans="1:24" ht="15" x14ac:dyDescent="0.25">
      <c r="A110" s="854" t="str">
        <f>COUNTIF($M$3:M110,M110)&amp;"-"&amp;M110</f>
        <v>6-R1</v>
      </c>
      <c r="B110" s="854" t="str">
        <f t="shared" si="2"/>
        <v>R1MagazziniNORMALE</v>
      </c>
      <c r="C110" s="854" t="str">
        <f t="shared" si="3"/>
        <v>R1Magazzini</v>
      </c>
      <c r="D110" t="s">
        <v>16485</v>
      </c>
      <c r="E110" t="s">
        <v>16484</v>
      </c>
      <c r="F110" t="s">
        <v>614</v>
      </c>
      <c r="G110">
        <v>8033032</v>
      </c>
      <c r="H110" t="s">
        <v>16483</v>
      </c>
      <c r="I110" t="s">
        <v>16482</v>
      </c>
      <c r="J110" t="s">
        <v>13542</v>
      </c>
      <c r="K110" t="s">
        <v>5646</v>
      </c>
      <c r="L110" t="s">
        <v>487</v>
      </c>
      <c r="M110" t="s">
        <v>481</v>
      </c>
      <c r="N110" t="s">
        <v>16480</v>
      </c>
      <c r="O110">
        <v>9</v>
      </c>
      <c r="P110" t="s">
        <v>16535</v>
      </c>
      <c r="Q110" t="s">
        <v>16531</v>
      </c>
      <c r="R110" t="s">
        <v>16530</v>
      </c>
      <c r="S110">
        <v>500</v>
      </c>
      <c r="T110">
        <v>650</v>
      </c>
      <c r="U110" t="s">
        <v>16529</v>
      </c>
      <c r="V110">
        <v>2.1</v>
      </c>
      <c r="W110">
        <v>2.7</v>
      </c>
      <c r="X110" t="s">
        <v>16529</v>
      </c>
    </row>
    <row r="111" spans="1:24" ht="15" x14ac:dyDescent="0.25">
      <c r="A111" s="854" t="str">
        <f>COUNTIF($M$3:M111,M111)&amp;"-"&amp;M111</f>
        <v>7-R1</v>
      </c>
      <c r="B111" s="854" t="str">
        <f t="shared" si="2"/>
        <v>R1NegoziNORMALE</v>
      </c>
      <c r="C111" s="854" t="str">
        <f t="shared" si="3"/>
        <v>R1Negozi</v>
      </c>
      <c r="D111" t="s">
        <v>16485</v>
      </c>
      <c r="E111" t="s">
        <v>16484</v>
      </c>
      <c r="F111" t="s">
        <v>614</v>
      </c>
      <c r="G111">
        <v>8033032</v>
      </c>
      <c r="H111" t="s">
        <v>16483</v>
      </c>
      <c r="I111" t="s">
        <v>16482</v>
      </c>
      <c r="J111" t="s">
        <v>13542</v>
      </c>
      <c r="K111" t="s">
        <v>5646</v>
      </c>
      <c r="L111" t="s">
        <v>487</v>
      </c>
      <c r="M111" t="s">
        <v>481</v>
      </c>
      <c r="N111" t="s">
        <v>16480</v>
      </c>
      <c r="O111">
        <v>5</v>
      </c>
      <c r="P111" t="s">
        <v>16457</v>
      </c>
      <c r="Q111" t="s">
        <v>16531</v>
      </c>
      <c r="R111" t="s">
        <v>16530</v>
      </c>
      <c r="S111">
        <v>700</v>
      </c>
      <c r="T111">
        <v>1200</v>
      </c>
      <c r="U111" t="s">
        <v>16529</v>
      </c>
      <c r="V111">
        <v>3.8</v>
      </c>
      <c r="W111">
        <v>6.5</v>
      </c>
      <c r="X111" t="s">
        <v>16529</v>
      </c>
    </row>
    <row r="112" spans="1:24" ht="15" x14ac:dyDescent="0.25">
      <c r="A112" s="854" t="str">
        <f>COUNTIF($M$3:M112,M112)&amp;"-"&amp;M112</f>
        <v>8-R1</v>
      </c>
      <c r="B112" s="854" t="str">
        <f t="shared" si="2"/>
        <v>R1Capannoni industrialiNORMALE</v>
      </c>
      <c r="C112" s="854" t="str">
        <f t="shared" si="3"/>
        <v>R1Capannoni industriali</v>
      </c>
      <c r="D112" t="s">
        <v>16485</v>
      </c>
      <c r="E112" t="s">
        <v>16484</v>
      </c>
      <c r="F112" t="s">
        <v>614</v>
      </c>
      <c r="G112">
        <v>8033032</v>
      </c>
      <c r="H112" t="s">
        <v>16483</v>
      </c>
      <c r="I112" t="s">
        <v>16482</v>
      </c>
      <c r="J112" t="s">
        <v>13542</v>
      </c>
      <c r="K112" t="s">
        <v>5646</v>
      </c>
      <c r="L112" t="s">
        <v>487</v>
      </c>
      <c r="M112" t="s">
        <v>481</v>
      </c>
      <c r="N112" t="s">
        <v>16480</v>
      </c>
      <c r="O112">
        <v>8</v>
      </c>
      <c r="P112" t="s">
        <v>16534</v>
      </c>
      <c r="Q112" t="s">
        <v>16531</v>
      </c>
      <c r="R112" t="s">
        <v>16530</v>
      </c>
      <c r="S112">
        <v>600</v>
      </c>
      <c r="T112">
        <v>800</v>
      </c>
      <c r="U112" t="s">
        <v>16529</v>
      </c>
      <c r="V112">
        <v>2.5</v>
      </c>
      <c r="W112">
        <v>3.3</v>
      </c>
      <c r="X112" t="s">
        <v>16529</v>
      </c>
    </row>
    <row r="113" spans="1:24" ht="15" x14ac:dyDescent="0.25">
      <c r="A113" s="854" t="str">
        <f>COUNTIF($M$3:M113,M113)&amp;"-"&amp;M113</f>
        <v>9-R1</v>
      </c>
      <c r="B113" s="854" t="str">
        <f t="shared" si="2"/>
        <v>R1Capannoni tipiciNORMALE</v>
      </c>
      <c r="C113" s="854" t="str">
        <f t="shared" si="3"/>
        <v>R1Capannoni tipici</v>
      </c>
      <c r="D113" t="s">
        <v>16485</v>
      </c>
      <c r="E113" t="s">
        <v>16484</v>
      </c>
      <c r="F113" t="s">
        <v>614</v>
      </c>
      <c r="G113">
        <v>8033032</v>
      </c>
      <c r="H113" t="s">
        <v>16483</v>
      </c>
      <c r="I113" t="s">
        <v>16482</v>
      </c>
      <c r="J113" t="s">
        <v>13542</v>
      </c>
      <c r="K113" t="s">
        <v>5646</v>
      </c>
      <c r="L113" t="s">
        <v>487</v>
      </c>
      <c r="M113" t="s">
        <v>481</v>
      </c>
      <c r="N113" t="s">
        <v>16480</v>
      </c>
      <c r="O113">
        <v>7</v>
      </c>
      <c r="P113" t="s">
        <v>16533</v>
      </c>
      <c r="Q113" t="s">
        <v>16531</v>
      </c>
      <c r="R113" t="s">
        <v>16530</v>
      </c>
      <c r="S113">
        <v>450</v>
      </c>
      <c r="T113">
        <v>550</v>
      </c>
      <c r="U113" t="s">
        <v>16529</v>
      </c>
      <c r="V113">
        <v>1.9</v>
      </c>
      <c r="W113">
        <v>2.2999999999999998</v>
      </c>
      <c r="X113" t="s">
        <v>16529</v>
      </c>
    </row>
    <row r="114" spans="1:24" ht="15" x14ac:dyDescent="0.25">
      <c r="A114" s="854" t="str">
        <f>COUNTIF($M$3:M114,M114)&amp;"-"&amp;M114</f>
        <v>10-R1</v>
      </c>
      <c r="B114" s="854" t="str">
        <f t="shared" si="2"/>
        <v>R1LaboratoriNORMALE</v>
      </c>
      <c r="C114" s="854" t="str">
        <f t="shared" si="3"/>
        <v>R1Laboratori</v>
      </c>
      <c r="D114" t="s">
        <v>16485</v>
      </c>
      <c r="E114" t="s">
        <v>16484</v>
      </c>
      <c r="F114" t="s">
        <v>614</v>
      </c>
      <c r="G114">
        <v>8033032</v>
      </c>
      <c r="H114" t="s">
        <v>16483</v>
      </c>
      <c r="I114" t="s">
        <v>16482</v>
      </c>
      <c r="J114" t="s">
        <v>13542</v>
      </c>
      <c r="K114" t="s">
        <v>5646</v>
      </c>
      <c r="L114" t="s">
        <v>487</v>
      </c>
      <c r="M114" t="s">
        <v>481</v>
      </c>
      <c r="N114" t="s">
        <v>16480</v>
      </c>
      <c r="O114">
        <v>10</v>
      </c>
      <c r="P114" t="s">
        <v>16532</v>
      </c>
      <c r="Q114" t="s">
        <v>16531</v>
      </c>
      <c r="R114" t="s">
        <v>16530</v>
      </c>
      <c r="S114">
        <v>600</v>
      </c>
      <c r="T114">
        <v>750</v>
      </c>
      <c r="U114" t="s">
        <v>16529</v>
      </c>
      <c r="V114">
        <v>2.5</v>
      </c>
      <c r="W114">
        <v>3.1</v>
      </c>
      <c r="X114" t="s">
        <v>16529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C5F8E-9198-4B0D-AB9A-2E7403DF8D98}">
  <sheetPr codeName="Foglio1">
    <tabColor theme="1"/>
  </sheetPr>
  <dimension ref="A2:O142"/>
  <sheetViews>
    <sheetView topLeftCell="A82" workbookViewId="0">
      <selection activeCell="F111" sqref="F111"/>
    </sheetView>
  </sheetViews>
  <sheetFormatPr defaultRowHeight="15" x14ac:dyDescent="0.2"/>
  <cols>
    <col min="1" max="1" width="32.140625" style="922" customWidth="1"/>
    <col min="2" max="3" width="26.85546875" style="922" bestFit="1" customWidth="1"/>
    <col min="4" max="4" width="29.28515625" style="922" bestFit="1" customWidth="1"/>
    <col min="5" max="5" width="38.140625" style="922" customWidth="1"/>
    <col min="6" max="6" width="39.7109375" style="922" bestFit="1" customWidth="1"/>
    <col min="7" max="7" width="33.42578125" style="922" bestFit="1" customWidth="1"/>
    <col min="8" max="8" width="9.140625" style="922"/>
    <col min="9" max="9" width="17.7109375" style="922" bestFit="1" customWidth="1"/>
    <col min="10" max="10" width="18.28515625" style="922" customWidth="1"/>
    <col min="11" max="11" width="19.42578125" style="922" customWidth="1"/>
    <col min="12" max="12" width="12.7109375" style="922" bestFit="1" customWidth="1"/>
    <col min="13" max="16" width="9.140625" style="922"/>
    <col min="17" max="17" width="45.85546875" style="922" bestFit="1" customWidth="1"/>
    <col min="18" max="16384" width="9.140625" style="922"/>
  </cols>
  <sheetData>
    <row r="2" spans="1:11" x14ac:dyDescent="0.2">
      <c r="A2" s="920" t="s">
        <v>16605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</row>
    <row r="4" spans="1:11" ht="30" customHeight="1" x14ac:dyDescent="0.2">
      <c r="A4" s="1307" t="s">
        <v>16604</v>
      </c>
      <c r="B4" s="1307"/>
      <c r="C4" s="858" t="s">
        <v>16536</v>
      </c>
    </row>
    <row r="5" spans="1:11" x14ac:dyDescent="0.2">
      <c r="A5" s="1308" t="s">
        <v>16603</v>
      </c>
      <c r="B5" s="859" t="s">
        <v>16531</v>
      </c>
      <c r="C5" s="917">
        <v>1.3</v>
      </c>
    </row>
    <row r="6" spans="1:11" x14ac:dyDescent="0.2">
      <c r="A6" s="1308"/>
      <c r="B6" s="859" t="s">
        <v>16545</v>
      </c>
      <c r="C6" s="917">
        <v>1.9</v>
      </c>
    </row>
    <row r="9" spans="1:11" x14ac:dyDescent="0.2">
      <c r="A9" s="920" t="s">
        <v>16602</v>
      </c>
      <c r="B9" s="921"/>
      <c r="C9" s="921"/>
      <c r="D9" s="921"/>
      <c r="E9" s="921"/>
      <c r="F9" s="921"/>
      <c r="G9" s="921"/>
      <c r="H9" s="921"/>
      <c r="I9" s="921"/>
      <c r="J9" s="921"/>
      <c r="K9" s="921"/>
    </row>
    <row r="11" spans="1:11" x14ac:dyDescent="0.2">
      <c r="A11" s="1311" t="s">
        <v>16601</v>
      </c>
      <c r="B11" s="1311"/>
      <c r="C11" s="1311" t="s">
        <v>16600</v>
      </c>
      <c r="D11" s="1311"/>
      <c r="E11" s="1311"/>
      <c r="F11" s="1311"/>
      <c r="G11" s="1311"/>
    </row>
    <row r="12" spans="1:11" x14ac:dyDescent="0.2">
      <c r="A12" s="1311"/>
      <c r="B12" s="1311"/>
      <c r="C12" s="858" t="s">
        <v>16467</v>
      </c>
      <c r="D12" s="858" t="s">
        <v>16539</v>
      </c>
      <c r="E12" s="858" t="s">
        <v>16598</v>
      </c>
      <c r="F12" s="858" t="s">
        <v>16597</v>
      </c>
      <c r="G12" s="858" t="s">
        <v>16537</v>
      </c>
    </row>
    <row r="13" spans="1:11" x14ac:dyDescent="0.2">
      <c r="A13" s="1307" t="s">
        <v>16599</v>
      </c>
      <c r="B13" s="865" t="s">
        <v>16467</v>
      </c>
      <c r="C13" s="917">
        <v>1</v>
      </c>
      <c r="D13" s="917">
        <v>0.95</v>
      </c>
      <c r="E13" s="917">
        <v>1.49</v>
      </c>
      <c r="F13" s="917">
        <v>0.95</v>
      </c>
      <c r="G13" s="917">
        <v>1.03</v>
      </c>
    </row>
    <row r="14" spans="1:11" x14ac:dyDescent="0.2">
      <c r="A14" s="1307"/>
      <c r="B14" s="865" t="s">
        <v>16539</v>
      </c>
      <c r="C14" s="917">
        <v>1.05</v>
      </c>
      <c r="D14" s="917">
        <v>1</v>
      </c>
      <c r="E14" s="917">
        <v>1.57</v>
      </c>
      <c r="F14" s="917">
        <v>1.1399999999999999</v>
      </c>
      <c r="G14" s="917">
        <v>1.05</v>
      </c>
    </row>
    <row r="15" spans="1:11" x14ac:dyDescent="0.2">
      <c r="A15" s="1307"/>
      <c r="B15" s="865" t="s">
        <v>16598</v>
      </c>
      <c r="C15" s="917">
        <v>0.67</v>
      </c>
      <c r="D15" s="917">
        <v>0.64</v>
      </c>
      <c r="E15" s="917">
        <v>1</v>
      </c>
      <c r="F15" s="917">
        <v>0.63</v>
      </c>
      <c r="G15" s="917">
        <v>0.69</v>
      </c>
    </row>
    <row r="16" spans="1:11" x14ac:dyDescent="0.2">
      <c r="A16" s="1307"/>
      <c r="B16" s="865" t="s">
        <v>16597</v>
      </c>
      <c r="C16" s="917">
        <v>1.0900000000000001</v>
      </c>
      <c r="D16" s="917">
        <v>0.88</v>
      </c>
      <c r="E16" s="917">
        <v>1.61</v>
      </c>
      <c r="F16" s="917">
        <v>1</v>
      </c>
      <c r="G16" s="917">
        <v>1.19</v>
      </c>
    </row>
    <row r="17" spans="1:7" x14ac:dyDescent="0.2">
      <c r="A17" s="1307"/>
      <c r="B17" s="865" t="s">
        <v>16537</v>
      </c>
      <c r="C17" s="917">
        <v>0.97</v>
      </c>
      <c r="D17" s="917">
        <v>0.95</v>
      </c>
      <c r="E17" s="917">
        <v>1.45</v>
      </c>
      <c r="F17" s="917">
        <v>0.84</v>
      </c>
      <c r="G17" s="917">
        <v>1</v>
      </c>
    </row>
    <row r="20" spans="1:7" x14ac:dyDescent="0.2">
      <c r="A20" s="922" t="str">
        <f t="shared" ref="A20:A50" si="0">CONCATENATE(B20&amp;C20)</f>
        <v>Abitazioni civiliAbitazioni civili</v>
      </c>
      <c r="B20" s="865" t="str">
        <f>$B$13</f>
        <v>Abitazioni civili</v>
      </c>
      <c r="C20" s="858" t="str">
        <f>$C$12</f>
        <v>Abitazioni civili</v>
      </c>
      <c r="D20" s="917">
        <f>C13</f>
        <v>1</v>
      </c>
    </row>
    <row r="21" spans="1:7" x14ac:dyDescent="0.2">
      <c r="A21" s="922" t="str">
        <f t="shared" si="0"/>
        <v>Abitazioni civiliAbitazioni di tipo economico</v>
      </c>
      <c r="B21" s="865" t="str">
        <f>$B$13</f>
        <v>Abitazioni civili</v>
      </c>
      <c r="C21" s="858" t="str">
        <f>$D$12</f>
        <v>Abitazioni di tipo economico</v>
      </c>
      <c r="D21" s="917">
        <f>D13</f>
        <v>0.95</v>
      </c>
    </row>
    <row r="22" spans="1:7" x14ac:dyDescent="0.2">
      <c r="A22" s="922" t="str">
        <f t="shared" si="0"/>
        <v>Abitazioni civiliAbitazioni signorili</v>
      </c>
      <c r="B22" s="865" t="str">
        <f>$B$13</f>
        <v>Abitazioni civili</v>
      </c>
      <c r="C22" s="858" t="str">
        <f>$E$12</f>
        <v>Abitazioni signorili</v>
      </c>
      <c r="D22" s="917">
        <f>E13</f>
        <v>1.49</v>
      </c>
    </row>
    <row r="23" spans="1:7" x14ac:dyDescent="0.2">
      <c r="A23" s="922" t="str">
        <f t="shared" si="0"/>
        <v>Abitazioni civiliAbitazioni tipiche dei luoghi</v>
      </c>
      <c r="B23" s="865" t="str">
        <f>$B$13</f>
        <v>Abitazioni civili</v>
      </c>
      <c r="C23" s="858" t="str">
        <f>$F$12</f>
        <v>Abitazioni tipiche dei luoghi</v>
      </c>
      <c r="D23" s="917">
        <f>F13</f>
        <v>0.95</v>
      </c>
    </row>
    <row r="24" spans="1:7" x14ac:dyDescent="0.2">
      <c r="A24" s="922" t="str">
        <f t="shared" si="0"/>
        <v>Abitazioni civiliVille e Villini</v>
      </c>
      <c r="B24" s="865" t="str">
        <f>$B$13</f>
        <v>Abitazioni civili</v>
      </c>
      <c r="C24" s="858" t="str">
        <f>$G$12</f>
        <v>Ville e Villini</v>
      </c>
      <c r="D24" s="917">
        <f>G13</f>
        <v>1.03</v>
      </c>
    </row>
    <row r="25" spans="1:7" x14ac:dyDescent="0.2">
      <c r="A25" s="922" t="str">
        <f t="shared" si="0"/>
        <v>Abitazioni di tipo economicoAbitazioni civili</v>
      </c>
      <c r="B25" s="865" t="str">
        <f>$B$14</f>
        <v>Abitazioni di tipo economico</v>
      </c>
      <c r="C25" s="858" t="str" cm="1">
        <f t="array" ref="C25:C29">TRANSPOSE($C$12:$G$12)</f>
        <v>Abitazioni civili</v>
      </c>
      <c r="D25" s="917">
        <f>C14</f>
        <v>1.05</v>
      </c>
    </row>
    <row r="26" spans="1:7" x14ac:dyDescent="0.2">
      <c r="A26" s="922" t="str">
        <f t="shared" si="0"/>
        <v>Abitazioni di tipo economicoAbitazioni di tipo economico</v>
      </c>
      <c r="B26" s="865" t="str">
        <f>$B$14</f>
        <v>Abitazioni di tipo economico</v>
      </c>
      <c r="C26" s="858" t="str">
        <v>Abitazioni di tipo economico</v>
      </c>
      <c r="D26" s="917">
        <f>D14</f>
        <v>1</v>
      </c>
    </row>
    <row r="27" spans="1:7" x14ac:dyDescent="0.2">
      <c r="A27" s="922" t="str">
        <f t="shared" si="0"/>
        <v>Abitazioni di tipo economicoAbitazioni signorili</v>
      </c>
      <c r="B27" s="865" t="str">
        <f>$B$14</f>
        <v>Abitazioni di tipo economico</v>
      </c>
      <c r="C27" s="858" t="str">
        <v>Abitazioni signorili</v>
      </c>
      <c r="D27" s="917">
        <f>E14</f>
        <v>1.57</v>
      </c>
    </row>
    <row r="28" spans="1:7" x14ac:dyDescent="0.2">
      <c r="A28" s="922" t="str">
        <f t="shared" si="0"/>
        <v>Abitazioni di tipo economicoAbitazioni tipiche dei luoghi</v>
      </c>
      <c r="B28" s="865" t="str">
        <f>$B$14</f>
        <v>Abitazioni di tipo economico</v>
      </c>
      <c r="C28" s="858" t="str">
        <v>Abitazioni tipiche dei luoghi</v>
      </c>
      <c r="D28" s="917">
        <f>F14</f>
        <v>1.1399999999999999</v>
      </c>
    </row>
    <row r="29" spans="1:7" x14ac:dyDescent="0.2">
      <c r="A29" s="922" t="str">
        <f t="shared" si="0"/>
        <v>Abitazioni di tipo economicoVille e Villini</v>
      </c>
      <c r="B29" s="865" t="str">
        <f>$B$14</f>
        <v>Abitazioni di tipo economico</v>
      </c>
      <c r="C29" s="858" t="str">
        <v>Ville e Villini</v>
      </c>
      <c r="D29" s="917">
        <f>G14</f>
        <v>1.05</v>
      </c>
    </row>
    <row r="30" spans="1:7" x14ac:dyDescent="0.2">
      <c r="A30" s="922" t="str">
        <f t="shared" si="0"/>
        <v>Abitazioni signoriliAbitazioni civili</v>
      </c>
      <c r="B30" s="865" t="str">
        <f>$B$15</f>
        <v>Abitazioni signorili</v>
      </c>
      <c r="C30" s="858" t="str" cm="1">
        <f t="array" ref="C30:C34">TRANSPOSE($C$12:$G$12)</f>
        <v>Abitazioni civili</v>
      </c>
      <c r="D30" s="917">
        <f>C15</f>
        <v>0.67</v>
      </c>
    </row>
    <row r="31" spans="1:7" x14ac:dyDescent="0.2">
      <c r="A31" s="922" t="str">
        <f t="shared" si="0"/>
        <v>Abitazioni signoriliAbitazioni di tipo economico</v>
      </c>
      <c r="B31" s="865" t="str">
        <f>$B$15</f>
        <v>Abitazioni signorili</v>
      </c>
      <c r="C31" s="858" t="str">
        <v>Abitazioni di tipo economico</v>
      </c>
      <c r="D31" s="917">
        <f>D15</f>
        <v>0.64</v>
      </c>
    </row>
    <row r="32" spans="1:7" x14ac:dyDescent="0.2">
      <c r="A32" s="922" t="str">
        <f t="shared" si="0"/>
        <v>Abitazioni signoriliAbitazioni signorili</v>
      </c>
      <c r="B32" s="865" t="str">
        <f>$B$15</f>
        <v>Abitazioni signorili</v>
      </c>
      <c r="C32" s="858" t="str">
        <v>Abitazioni signorili</v>
      </c>
      <c r="D32" s="917">
        <f>E15</f>
        <v>1</v>
      </c>
    </row>
    <row r="33" spans="1:4" x14ac:dyDescent="0.2">
      <c r="A33" s="922" t="str">
        <f t="shared" si="0"/>
        <v>Abitazioni signoriliAbitazioni tipiche dei luoghi</v>
      </c>
      <c r="B33" s="865" t="str">
        <f>$B$15</f>
        <v>Abitazioni signorili</v>
      </c>
      <c r="C33" s="858" t="str">
        <v>Abitazioni tipiche dei luoghi</v>
      </c>
      <c r="D33" s="917">
        <f>F15</f>
        <v>0.63</v>
      </c>
    </row>
    <row r="34" spans="1:4" x14ac:dyDescent="0.2">
      <c r="A34" s="922" t="str">
        <f t="shared" si="0"/>
        <v>Abitazioni signoriliVille e Villini</v>
      </c>
      <c r="B34" s="865" t="str">
        <f>$B$15</f>
        <v>Abitazioni signorili</v>
      </c>
      <c r="C34" s="858" t="str">
        <v>Ville e Villini</v>
      </c>
      <c r="D34" s="917">
        <f>G15</f>
        <v>0.69</v>
      </c>
    </row>
    <row r="35" spans="1:4" x14ac:dyDescent="0.2">
      <c r="A35" s="922" t="str">
        <f t="shared" si="0"/>
        <v>Abitazioni tipiche dei luoghiAbitazioni civili</v>
      </c>
      <c r="B35" s="865" t="str">
        <f>$B$16</f>
        <v>Abitazioni tipiche dei luoghi</v>
      </c>
      <c r="C35" s="858" t="str" cm="1">
        <f t="array" ref="C35:C39">TRANSPOSE($C$12:$G$12)</f>
        <v>Abitazioni civili</v>
      </c>
      <c r="D35" s="917">
        <f>C16</f>
        <v>1.0900000000000001</v>
      </c>
    </row>
    <row r="36" spans="1:4" x14ac:dyDescent="0.2">
      <c r="A36" s="922" t="str">
        <f t="shared" si="0"/>
        <v>Abitazioni tipiche dei luoghiAbitazioni di tipo economico</v>
      </c>
      <c r="B36" s="865" t="str">
        <f>$B$16</f>
        <v>Abitazioni tipiche dei luoghi</v>
      </c>
      <c r="C36" s="858" t="str">
        <v>Abitazioni di tipo economico</v>
      </c>
      <c r="D36" s="917">
        <f>D16</f>
        <v>0.88</v>
      </c>
    </row>
    <row r="37" spans="1:4" x14ac:dyDescent="0.2">
      <c r="A37" s="922" t="str">
        <f t="shared" si="0"/>
        <v>Abitazioni tipiche dei luoghiAbitazioni signorili</v>
      </c>
      <c r="B37" s="865" t="str">
        <f>$B$16</f>
        <v>Abitazioni tipiche dei luoghi</v>
      </c>
      <c r="C37" s="858" t="str">
        <v>Abitazioni signorili</v>
      </c>
      <c r="D37" s="917">
        <f>E16</f>
        <v>1.61</v>
      </c>
    </row>
    <row r="38" spans="1:4" x14ac:dyDescent="0.2">
      <c r="A38" s="922" t="str">
        <f t="shared" si="0"/>
        <v>Abitazioni tipiche dei luoghiAbitazioni tipiche dei luoghi</v>
      </c>
      <c r="B38" s="865" t="str">
        <f>$B$16</f>
        <v>Abitazioni tipiche dei luoghi</v>
      </c>
      <c r="C38" s="858" t="str">
        <v>Abitazioni tipiche dei luoghi</v>
      </c>
      <c r="D38" s="917">
        <f>F16</f>
        <v>1</v>
      </c>
    </row>
    <row r="39" spans="1:4" x14ac:dyDescent="0.2">
      <c r="A39" s="922" t="str">
        <f t="shared" si="0"/>
        <v>Abitazioni tipiche dei luoghiVille e Villini</v>
      </c>
      <c r="B39" s="865" t="str">
        <f>$B$16</f>
        <v>Abitazioni tipiche dei luoghi</v>
      </c>
      <c r="C39" s="858" t="str">
        <v>Ville e Villini</v>
      </c>
      <c r="D39" s="917">
        <f>G16</f>
        <v>1.19</v>
      </c>
    </row>
    <row r="40" spans="1:4" x14ac:dyDescent="0.2">
      <c r="A40" s="922" t="str">
        <f t="shared" si="0"/>
        <v>Ville e VilliniAbitazioni civili</v>
      </c>
      <c r="B40" s="865" t="str">
        <f>$B$17</f>
        <v>Ville e Villini</v>
      </c>
      <c r="C40" s="858" t="str" cm="1">
        <f t="array" ref="C40:C44">TRANSPOSE($C$12:$G$12)</f>
        <v>Abitazioni civili</v>
      </c>
      <c r="D40" s="917">
        <f>C17</f>
        <v>0.97</v>
      </c>
    </row>
    <row r="41" spans="1:4" x14ac:dyDescent="0.2">
      <c r="A41" s="922" t="str">
        <f t="shared" si="0"/>
        <v>Ville e VilliniAbitazioni di tipo economico</v>
      </c>
      <c r="B41" s="865" t="str">
        <f>$B$17</f>
        <v>Ville e Villini</v>
      </c>
      <c r="C41" s="858" t="str">
        <v>Abitazioni di tipo economico</v>
      </c>
      <c r="D41" s="917">
        <f>D17</f>
        <v>0.95</v>
      </c>
    </row>
    <row r="42" spans="1:4" x14ac:dyDescent="0.2">
      <c r="A42" s="922" t="str">
        <f t="shared" si="0"/>
        <v>Ville e VilliniAbitazioni signorili</v>
      </c>
      <c r="B42" s="865" t="str">
        <f>$B$17</f>
        <v>Ville e Villini</v>
      </c>
      <c r="C42" s="858" t="str">
        <v>Abitazioni signorili</v>
      </c>
      <c r="D42" s="917">
        <f>E17</f>
        <v>1.45</v>
      </c>
    </row>
    <row r="43" spans="1:4" x14ac:dyDescent="0.2">
      <c r="A43" s="922" t="str">
        <f t="shared" si="0"/>
        <v>Ville e VilliniAbitazioni tipiche dei luoghi</v>
      </c>
      <c r="B43" s="865" t="str">
        <f>$B$17</f>
        <v>Ville e Villini</v>
      </c>
      <c r="C43" s="858" t="str">
        <v>Abitazioni tipiche dei luoghi</v>
      </c>
      <c r="D43" s="917">
        <f>F17</f>
        <v>0.84</v>
      </c>
    </row>
    <row r="44" spans="1:4" x14ac:dyDescent="0.2">
      <c r="A44" s="922" t="str">
        <f t="shared" si="0"/>
        <v>Ville e VilliniVille e Villini</v>
      </c>
      <c r="B44" s="867" t="str">
        <f>$B$17</f>
        <v>Ville e Villini</v>
      </c>
      <c r="C44" s="866" t="str">
        <v>Ville e Villini</v>
      </c>
      <c r="D44" s="918">
        <f>G17</f>
        <v>1</v>
      </c>
    </row>
    <row r="45" spans="1:4" x14ac:dyDescent="0.2">
      <c r="A45" s="923" t="str">
        <f t="shared" si="0"/>
        <v>Abitazioni civiliNegozi</v>
      </c>
      <c r="B45" s="865" t="str">
        <f t="shared" ref="B45:B50" si="1">$B$13</f>
        <v>Abitazioni civili</v>
      </c>
      <c r="C45" s="858" t="str">
        <f>B57</f>
        <v>Negozi</v>
      </c>
      <c r="D45" s="917">
        <f>B58</f>
        <v>0.81</v>
      </c>
    </row>
    <row r="46" spans="1:4" x14ac:dyDescent="0.2">
      <c r="A46" s="923" t="str">
        <f t="shared" si="0"/>
        <v>Abitazioni civiliCentri Commerciali</v>
      </c>
      <c r="B46" s="865" t="str">
        <f t="shared" si="1"/>
        <v>Abitazioni civili</v>
      </c>
      <c r="C46" s="858" t="str">
        <f>C57</f>
        <v>Centri Commerciali</v>
      </c>
      <c r="D46" s="917">
        <f>C58</f>
        <v>1.52</v>
      </c>
    </row>
    <row r="47" spans="1:4" x14ac:dyDescent="0.2">
      <c r="A47" s="923" t="str">
        <f t="shared" si="0"/>
        <v>Abitazioni civiliUffici</v>
      </c>
      <c r="B47" s="865" t="str">
        <f t="shared" si="1"/>
        <v>Abitazioni civili</v>
      </c>
      <c r="C47" s="858" t="str">
        <f>D57</f>
        <v>Uffici</v>
      </c>
      <c r="D47" s="917">
        <f>D58</f>
        <v>0.85</v>
      </c>
    </row>
    <row r="48" spans="1:4" x14ac:dyDescent="0.2">
      <c r="A48" s="923" t="str">
        <f t="shared" si="0"/>
        <v>Abitazioni civiliLaboratori</v>
      </c>
      <c r="B48" s="865" t="str">
        <f t="shared" si="1"/>
        <v>Abitazioni civili</v>
      </c>
      <c r="C48" s="858" t="str">
        <f>E57</f>
        <v>Laboratori</v>
      </c>
      <c r="D48" s="917">
        <f>E58</f>
        <v>0.53</v>
      </c>
    </row>
    <row r="49" spans="1:11" x14ac:dyDescent="0.2">
      <c r="A49" s="923" t="str">
        <f t="shared" si="0"/>
        <v>Abitazioni civiliMagazzini</v>
      </c>
      <c r="B49" s="865" t="str">
        <f t="shared" si="1"/>
        <v>Abitazioni civili</v>
      </c>
      <c r="C49" s="858" t="str">
        <f>F57</f>
        <v>Magazzini</v>
      </c>
      <c r="D49" s="917">
        <f>F58</f>
        <v>0.37</v>
      </c>
    </row>
    <row r="50" spans="1:11" x14ac:dyDescent="0.2">
      <c r="A50" s="923" t="str">
        <f t="shared" si="0"/>
        <v>Abitazioni civiliCapannoni</v>
      </c>
      <c r="B50" s="865" t="str">
        <f t="shared" si="1"/>
        <v>Abitazioni civili</v>
      </c>
      <c r="C50" s="858" t="str">
        <f>G57</f>
        <v>Capannoni</v>
      </c>
      <c r="D50" s="917">
        <f>G58</f>
        <v>0.33</v>
      </c>
    </row>
    <row r="51" spans="1:11" x14ac:dyDescent="0.2">
      <c r="B51" s="864"/>
      <c r="C51" s="863"/>
      <c r="D51" s="862"/>
    </row>
    <row r="54" spans="1:11" x14ac:dyDescent="0.2">
      <c r="A54" s="920" t="s">
        <v>16596</v>
      </c>
      <c r="B54" s="921"/>
      <c r="C54" s="921"/>
      <c r="D54" s="921"/>
      <c r="E54" s="921"/>
      <c r="F54" s="921"/>
      <c r="G54" s="921"/>
      <c r="H54" s="921"/>
      <c r="I54" s="921"/>
      <c r="J54" s="921"/>
      <c r="K54" s="921"/>
    </row>
    <row r="56" spans="1:11" x14ac:dyDescent="0.2">
      <c r="A56" s="924" t="s">
        <v>16595</v>
      </c>
      <c r="B56" s="1307" t="s">
        <v>16594</v>
      </c>
      <c r="C56" s="1307"/>
      <c r="D56" s="1307"/>
      <c r="E56" s="1307"/>
      <c r="F56" s="1307"/>
      <c r="G56" s="1307"/>
      <c r="J56" s="1310" t="s">
        <v>16593</v>
      </c>
      <c r="K56" s="1310"/>
    </row>
    <row r="57" spans="1:11" ht="30" x14ac:dyDescent="0.2">
      <c r="A57" s="1309" t="s">
        <v>16592</v>
      </c>
      <c r="B57" s="860" t="s">
        <v>16457</v>
      </c>
      <c r="C57" s="860" t="s">
        <v>16591</v>
      </c>
      <c r="D57" s="860" t="s">
        <v>16540</v>
      </c>
      <c r="E57" s="860" t="s">
        <v>16532</v>
      </c>
      <c r="F57" s="860" t="s">
        <v>16535</v>
      </c>
      <c r="G57" s="860" t="s">
        <v>16590</v>
      </c>
      <c r="J57" s="861" t="s">
        <v>16589</v>
      </c>
      <c r="K57" s="861" t="s">
        <v>16588</v>
      </c>
    </row>
    <row r="58" spans="1:11" x14ac:dyDescent="0.2">
      <c r="A58" s="1309"/>
      <c r="B58" s="917">
        <v>0.81</v>
      </c>
      <c r="C58" s="917">
        <v>1.52</v>
      </c>
      <c r="D58" s="917">
        <v>0.85</v>
      </c>
      <c r="E58" s="917">
        <v>0.53</v>
      </c>
      <c r="F58" s="917">
        <v>0.37</v>
      </c>
      <c r="G58" s="917">
        <v>0.33</v>
      </c>
      <c r="J58" s="925">
        <v>2.56</v>
      </c>
      <c r="K58" s="925">
        <v>97</v>
      </c>
    </row>
    <row r="61" spans="1:11" x14ac:dyDescent="0.2">
      <c r="A61" s="920" t="s">
        <v>16587</v>
      </c>
      <c r="B61" s="921"/>
      <c r="C61" s="921"/>
      <c r="D61" s="921"/>
      <c r="E61" s="921"/>
      <c r="F61" s="921"/>
      <c r="G61" s="921"/>
      <c r="H61" s="921"/>
      <c r="I61" s="921"/>
      <c r="J61" s="921"/>
      <c r="K61" s="921"/>
    </row>
    <row r="63" spans="1:11" ht="30" x14ac:dyDescent="0.2">
      <c r="A63" s="858" t="s">
        <v>16586</v>
      </c>
      <c r="B63" s="858" t="s">
        <v>16585</v>
      </c>
    </row>
    <row r="64" spans="1:11" x14ac:dyDescent="0.2">
      <c r="A64" s="923">
        <v>20</v>
      </c>
      <c r="B64" s="923">
        <v>1050</v>
      </c>
    </row>
    <row r="65" spans="1:11" x14ac:dyDescent="0.2">
      <c r="A65" s="923">
        <v>25</v>
      </c>
      <c r="B65" s="923">
        <v>1400</v>
      </c>
    </row>
    <row r="66" spans="1:11" x14ac:dyDescent="0.2">
      <c r="A66" s="923">
        <v>30</v>
      </c>
      <c r="B66" s="923">
        <v>1750</v>
      </c>
    </row>
    <row r="67" spans="1:11" x14ac:dyDescent="0.2">
      <c r="A67" s="923">
        <v>35</v>
      </c>
      <c r="B67" s="923">
        <v>2100</v>
      </c>
    </row>
    <row r="70" spans="1:11" x14ac:dyDescent="0.2">
      <c r="A70" s="920" t="s">
        <v>16584</v>
      </c>
      <c r="B70" s="921"/>
      <c r="C70" s="921"/>
      <c r="D70" s="921"/>
      <c r="E70" s="921"/>
      <c r="F70" s="921"/>
      <c r="G70" s="921"/>
      <c r="H70" s="921"/>
      <c r="I70" s="921"/>
      <c r="J70" s="921"/>
      <c r="K70" s="921"/>
    </row>
    <row r="71" spans="1:11" x14ac:dyDescent="0.2">
      <c r="A71" s="858" t="s">
        <v>16583</v>
      </c>
    </row>
    <row r="72" spans="1:11" x14ac:dyDescent="0.2">
      <c r="A72" s="923">
        <v>0.47499999999999998</v>
      </c>
    </row>
    <row r="75" spans="1:11" x14ac:dyDescent="0.2">
      <c r="A75" s="923" t="s">
        <v>16582</v>
      </c>
      <c r="B75" s="923" t="s">
        <v>16581</v>
      </c>
      <c r="C75" s="923" t="s">
        <v>16580</v>
      </c>
    </row>
    <row r="76" spans="1:11" x14ac:dyDescent="0.2">
      <c r="A76" s="923" t="s">
        <v>16579</v>
      </c>
      <c r="B76" s="926">
        <v>0.35</v>
      </c>
      <c r="C76" s="926">
        <v>0.35</v>
      </c>
    </row>
    <row r="77" spans="1:11" x14ac:dyDescent="0.2">
      <c r="A77" s="923" t="s">
        <v>16578</v>
      </c>
      <c r="B77" s="926">
        <v>0.35</v>
      </c>
      <c r="C77" s="926">
        <v>0.35</v>
      </c>
    </row>
    <row r="78" spans="1:11" x14ac:dyDescent="0.2">
      <c r="A78" s="923" t="s">
        <v>16577</v>
      </c>
      <c r="B78" s="926">
        <v>0.35</v>
      </c>
      <c r="C78" s="926">
        <v>0.35</v>
      </c>
    </row>
    <row r="79" spans="1:11" x14ac:dyDescent="0.2">
      <c r="A79" s="923" t="s">
        <v>16576</v>
      </c>
      <c r="B79" s="926">
        <v>0.35</v>
      </c>
      <c r="C79" s="926">
        <v>0.35</v>
      </c>
    </row>
    <row r="82" spans="1:6" x14ac:dyDescent="0.2">
      <c r="A82" s="923" t="s">
        <v>16575</v>
      </c>
      <c r="B82" s="923" t="s">
        <v>373</v>
      </c>
      <c r="C82" s="923" t="s">
        <v>371</v>
      </c>
      <c r="D82" s="923"/>
    </row>
    <row r="83" spans="1:6" x14ac:dyDescent="0.2">
      <c r="A83" s="923" t="s">
        <v>16574</v>
      </c>
      <c r="B83" s="923">
        <v>0</v>
      </c>
      <c r="C83" s="923">
        <v>500</v>
      </c>
      <c r="D83" s="926">
        <v>0.05</v>
      </c>
      <c r="F83" s="927"/>
    </row>
    <row r="84" spans="1:6" x14ac:dyDescent="0.2">
      <c r="A84" s="923" t="s">
        <v>16574</v>
      </c>
      <c r="B84" s="923">
        <f t="shared" ref="B84:B91" si="2">+C83+1</f>
        <v>501</v>
      </c>
      <c r="C84" s="923">
        <v>1000</v>
      </c>
      <c r="D84" s="926">
        <v>0.06</v>
      </c>
      <c r="F84" s="927"/>
    </row>
    <row r="85" spans="1:6" x14ac:dyDescent="0.2">
      <c r="A85" s="923" t="s">
        <v>16574</v>
      </c>
      <c r="B85" s="923">
        <f t="shared" si="2"/>
        <v>1001</v>
      </c>
      <c r="C85" s="923">
        <v>1500</v>
      </c>
      <c r="D85" s="926">
        <v>7.0000000000000007E-2</v>
      </c>
      <c r="F85" s="927"/>
    </row>
    <row r="86" spans="1:6" x14ac:dyDescent="0.2">
      <c r="A86" s="923" t="s">
        <v>16574</v>
      </c>
      <c r="B86" s="923">
        <f t="shared" si="2"/>
        <v>1501</v>
      </c>
      <c r="C86" s="923">
        <v>2000</v>
      </c>
      <c r="D86" s="926">
        <v>0.08</v>
      </c>
      <c r="F86" s="927"/>
    </row>
    <row r="87" spans="1:6" x14ac:dyDescent="0.2">
      <c r="A87" s="923" t="s">
        <v>16574</v>
      </c>
      <c r="B87" s="923">
        <f t="shared" si="2"/>
        <v>2001</v>
      </c>
      <c r="C87" s="923">
        <v>2500</v>
      </c>
      <c r="D87" s="926">
        <v>0.09</v>
      </c>
      <c r="F87" s="927"/>
    </row>
    <row r="88" spans="1:6" x14ac:dyDescent="0.2">
      <c r="A88" s="923" t="s">
        <v>16574</v>
      </c>
      <c r="B88" s="923">
        <f t="shared" si="2"/>
        <v>2501</v>
      </c>
      <c r="C88" s="923">
        <v>3000</v>
      </c>
      <c r="D88" s="926">
        <v>0.1</v>
      </c>
      <c r="F88" s="927"/>
    </row>
    <row r="89" spans="1:6" x14ac:dyDescent="0.2">
      <c r="A89" s="923" t="s">
        <v>16574</v>
      </c>
      <c r="B89" s="923">
        <f t="shared" si="2"/>
        <v>3001</v>
      </c>
      <c r="C89" s="923">
        <v>3500</v>
      </c>
      <c r="D89" s="926">
        <v>0.11</v>
      </c>
      <c r="F89" s="927"/>
    </row>
    <row r="90" spans="1:6" x14ac:dyDescent="0.2">
      <c r="A90" s="923" t="s">
        <v>16574</v>
      </c>
      <c r="B90" s="923">
        <f t="shared" si="2"/>
        <v>3501</v>
      </c>
      <c r="C90" s="923">
        <v>4000</v>
      </c>
      <c r="D90" s="926">
        <v>0.12</v>
      </c>
      <c r="F90" s="927"/>
    </row>
    <row r="91" spans="1:6" x14ac:dyDescent="0.2">
      <c r="A91" s="923" t="s">
        <v>16574</v>
      </c>
      <c r="B91" s="923">
        <f t="shared" si="2"/>
        <v>4001</v>
      </c>
      <c r="C91" s="923">
        <v>4500</v>
      </c>
      <c r="D91" s="926">
        <v>0.13</v>
      </c>
      <c r="F91" s="927"/>
    </row>
    <row r="92" spans="1:6" x14ac:dyDescent="0.2">
      <c r="A92" s="923" t="s">
        <v>16574</v>
      </c>
      <c r="B92" s="923">
        <v>4500</v>
      </c>
      <c r="C92" s="923">
        <v>99999999999</v>
      </c>
      <c r="D92" s="926">
        <v>0.14000000000000001</v>
      </c>
      <c r="F92" s="927"/>
    </row>
    <row r="93" spans="1:6" x14ac:dyDescent="0.2">
      <c r="A93" s="923"/>
      <c r="B93" s="923"/>
      <c r="C93" s="923"/>
      <c r="D93" s="926"/>
      <c r="F93" s="927"/>
    </row>
    <row r="94" spans="1:6" x14ac:dyDescent="0.2">
      <c r="A94" s="923" t="s">
        <v>16573</v>
      </c>
      <c r="B94" s="923"/>
      <c r="C94" s="923"/>
      <c r="D94" s="926">
        <v>0.2</v>
      </c>
      <c r="F94" s="927"/>
    </row>
    <row r="97" spans="1:8" x14ac:dyDescent="0.2">
      <c r="A97" s="928" t="s">
        <v>16572</v>
      </c>
      <c r="B97" s="929" t="s">
        <v>16733</v>
      </c>
      <c r="C97" s="928" t="s">
        <v>16571</v>
      </c>
      <c r="D97" s="923"/>
      <c r="E97" s="923" t="s">
        <v>16734</v>
      </c>
      <c r="F97" s="928" t="s">
        <v>16570</v>
      </c>
      <c r="G97" s="928" t="s">
        <v>16569</v>
      </c>
      <c r="H97" s="929" t="s">
        <v>16732</v>
      </c>
    </row>
    <row r="98" spans="1:8" x14ac:dyDescent="0.2">
      <c r="A98" s="923" t="s">
        <v>192</v>
      </c>
      <c r="B98" s="929" t="s">
        <v>192</v>
      </c>
      <c r="C98" s="935" t="s">
        <v>16467</v>
      </c>
      <c r="D98" s="925" t="s">
        <v>192</v>
      </c>
      <c r="E98" s="935" t="s">
        <v>16467</v>
      </c>
      <c r="F98" s="923" t="s">
        <v>16464</v>
      </c>
      <c r="G98" s="923" t="s">
        <v>16461</v>
      </c>
      <c r="H98" s="929" t="s">
        <v>306</v>
      </c>
    </row>
    <row r="99" spans="1:8" x14ac:dyDescent="0.2">
      <c r="A99" s="923" t="s">
        <v>16451</v>
      </c>
      <c r="B99" s="929" t="s">
        <v>311</v>
      </c>
      <c r="C99" s="935" t="s">
        <v>16539</v>
      </c>
      <c r="D99" s="925" t="s">
        <v>192</v>
      </c>
      <c r="E99" s="935" t="s">
        <v>16539</v>
      </c>
      <c r="F99" s="923" t="s">
        <v>16568</v>
      </c>
      <c r="G99" s="923" t="s">
        <v>16461</v>
      </c>
      <c r="H99" s="929" t="s">
        <v>130</v>
      </c>
    </row>
    <row r="100" spans="1:8" x14ac:dyDescent="0.2">
      <c r="A100" s="923" t="s">
        <v>16450</v>
      </c>
      <c r="B100" s="929" t="s">
        <v>311</v>
      </c>
      <c r="C100" s="925" t="s">
        <v>16538</v>
      </c>
      <c r="D100" s="925" t="s">
        <v>16449</v>
      </c>
      <c r="E100" s="925" t="s">
        <v>16535</v>
      </c>
      <c r="F100" s="923" t="s">
        <v>16567</v>
      </c>
      <c r="G100" s="923" t="s">
        <v>16461</v>
      </c>
      <c r="H100" s="929" t="s">
        <v>130</v>
      </c>
    </row>
    <row r="101" spans="1:8" x14ac:dyDescent="0.2">
      <c r="A101" s="923" t="s">
        <v>16566</v>
      </c>
      <c r="B101" s="929" t="s">
        <v>311</v>
      </c>
      <c r="C101" s="925" t="s">
        <v>16544</v>
      </c>
      <c r="D101" s="925" t="s">
        <v>16449</v>
      </c>
      <c r="E101" s="925" t="s">
        <v>16535</v>
      </c>
      <c r="F101" s="923" t="s">
        <v>16565</v>
      </c>
      <c r="G101" s="923" t="s">
        <v>16461</v>
      </c>
      <c r="H101" s="929" t="s">
        <v>130</v>
      </c>
    </row>
    <row r="102" spans="1:8" x14ac:dyDescent="0.2">
      <c r="A102" s="923" t="s">
        <v>16564</v>
      </c>
      <c r="B102" s="929" t="s">
        <v>311</v>
      </c>
      <c r="C102" s="925" t="s">
        <v>16535</v>
      </c>
      <c r="D102" s="925" t="s">
        <v>16449</v>
      </c>
      <c r="E102" s="925" t="s">
        <v>16535</v>
      </c>
      <c r="F102" s="923" t="s">
        <v>16563</v>
      </c>
      <c r="G102" s="923" t="s">
        <v>16461</v>
      </c>
      <c r="H102" s="929" t="s">
        <v>130</v>
      </c>
    </row>
    <row r="103" spans="1:8" x14ac:dyDescent="0.2">
      <c r="A103" s="923" t="s">
        <v>16562</v>
      </c>
      <c r="B103" s="929" t="s">
        <v>311</v>
      </c>
      <c r="C103" s="925" t="s">
        <v>16457</v>
      </c>
      <c r="D103" s="925" t="s">
        <v>16449</v>
      </c>
      <c r="E103" s="925" t="s">
        <v>16457</v>
      </c>
      <c r="F103" s="923" t="s">
        <v>16561</v>
      </c>
      <c r="G103" s="923" t="s">
        <v>16461</v>
      </c>
      <c r="H103" s="929" t="s">
        <v>130</v>
      </c>
    </row>
    <row r="104" spans="1:8" x14ac:dyDescent="0.2">
      <c r="C104" s="925" t="s">
        <v>16540</v>
      </c>
      <c r="D104" s="925" t="s">
        <v>16449</v>
      </c>
      <c r="E104" s="925" t="s">
        <v>16540</v>
      </c>
      <c r="F104" s="923" t="s">
        <v>16560</v>
      </c>
      <c r="G104" s="923" t="s">
        <v>16558</v>
      </c>
      <c r="H104" s="929" t="s">
        <v>130</v>
      </c>
    </row>
    <row r="105" spans="1:8" x14ac:dyDescent="0.2">
      <c r="C105" s="925" t="s">
        <v>16532</v>
      </c>
      <c r="D105" s="925" t="s">
        <v>16449</v>
      </c>
      <c r="E105" s="925" t="s">
        <v>16532</v>
      </c>
      <c r="F105" s="923" t="s">
        <v>16559</v>
      </c>
      <c r="G105" s="923" t="s">
        <v>16558</v>
      </c>
      <c r="H105" s="929" t="s">
        <v>306</v>
      </c>
    </row>
    <row r="106" spans="1:8" x14ac:dyDescent="0.2">
      <c r="C106" s="935" t="s">
        <v>16537</v>
      </c>
      <c r="D106" s="925" t="s">
        <v>16449</v>
      </c>
      <c r="E106" s="935" t="s">
        <v>16537</v>
      </c>
    </row>
    <row r="107" spans="1:8" x14ac:dyDescent="0.2">
      <c r="C107" s="925" t="s">
        <v>16541</v>
      </c>
      <c r="D107" s="925" t="s">
        <v>16449</v>
      </c>
      <c r="E107" s="925" t="s">
        <v>16457</v>
      </c>
    </row>
    <row r="108" spans="1:8" x14ac:dyDescent="0.2">
      <c r="C108" s="925" t="s">
        <v>16533</v>
      </c>
      <c r="D108" s="925" t="s">
        <v>16449</v>
      </c>
      <c r="E108" s="925" t="s">
        <v>16590</v>
      </c>
    </row>
    <row r="109" spans="1:8" x14ac:dyDescent="0.2">
      <c r="C109" s="925" t="s">
        <v>16542</v>
      </c>
      <c r="D109" s="925" t="s">
        <v>16449</v>
      </c>
      <c r="E109" s="925" t="s">
        <v>16535</v>
      </c>
    </row>
    <row r="110" spans="1:8" x14ac:dyDescent="0.2">
      <c r="C110" s="925" t="s">
        <v>16543</v>
      </c>
      <c r="D110" s="925" t="s">
        <v>16449</v>
      </c>
      <c r="E110" s="925" t="s">
        <v>16540</v>
      </c>
    </row>
    <row r="111" spans="1:8" x14ac:dyDescent="0.2">
      <c r="C111" s="925" t="s">
        <v>16534</v>
      </c>
      <c r="D111" s="925" t="s">
        <v>16449</v>
      </c>
      <c r="E111" s="925" t="s">
        <v>16590</v>
      </c>
    </row>
    <row r="116" spans="1:15" x14ac:dyDescent="0.2">
      <c r="A116" s="920" t="s">
        <v>16648</v>
      </c>
      <c r="B116" s="920"/>
      <c r="C116" s="920"/>
      <c r="D116" s="920"/>
      <c r="E116" s="920"/>
      <c r="F116" s="920"/>
      <c r="G116" s="920"/>
      <c r="H116" s="920"/>
      <c r="I116" s="920"/>
      <c r="J116" s="920"/>
      <c r="K116" s="920"/>
      <c r="L116" s="920"/>
      <c r="M116" s="920"/>
      <c r="N116" s="920"/>
      <c r="O116" s="920"/>
    </row>
    <row r="117" spans="1:15" x14ac:dyDescent="0.2">
      <c r="A117" s="929" t="s">
        <v>16694</v>
      </c>
      <c r="B117" s="925" t="s">
        <v>16686</v>
      </c>
    </row>
    <row r="119" spans="1:15" x14ac:dyDescent="0.2">
      <c r="A119" s="928" t="s">
        <v>16649</v>
      </c>
      <c r="D119" s="901" t="s">
        <v>16572</v>
      </c>
      <c r="F119" s="930"/>
      <c r="G119" s="901" t="s">
        <v>16572</v>
      </c>
      <c r="H119" s="901" t="s">
        <v>16664</v>
      </c>
      <c r="I119" s="901" t="s">
        <v>16665</v>
      </c>
    </row>
    <row r="120" spans="1:15" ht="60" x14ac:dyDescent="0.2">
      <c r="A120" s="931" t="s">
        <v>16643</v>
      </c>
      <c r="D120" s="828" t="s">
        <v>16451</v>
      </c>
      <c r="F120" s="932" t="str">
        <f>1&amp;G120</f>
        <v>1Commerciale</v>
      </c>
      <c r="G120" s="828" t="s">
        <v>16451</v>
      </c>
      <c r="H120" s="828" t="s">
        <v>16658</v>
      </c>
      <c r="I120" s="828" t="s">
        <v>16666</v>
      </c>
      <c r="K120" s="932" t="str">
        <f>EMIRO_D_S!C10</f>
        <v>Residenziale</v>
      </c>
      <c r="L120" s="923"/>
      <c r="M120" s="923"/>
      <c r="N120" s="923"/>
      <c r="O120" s="923"/>
    </row>
    <row r="121" spans="1:15" ht="45" x14ac:dyDescent="0.2">
      <c r="A121" s="931" t="s">
        <v>16644</v>
      </c>
      <c r="D121" s="828" t="s">
        <v>16450</v>
      </c>
      <c r="F121" s="932" t="str">
        <f>2&amp;G121</f>
        <v>2Commerciale</v>
      </c>
      <c r="G121" s="828" t="s">
        <v>16451</v>
      </c>
      <c r="H121" s="828" t="s">
        <v>16659</v>
      </c>
      <c r="I121" s="828" t="s">
        <v>16666</v>
      </c>
      <c r="K121" s="923"/>
      <c r="L121" s="923"/>
      <c r="M121" s="923"/>
      <c r="N121" s="923"/>
      <c r="O121" s="923"/>
    </row>
    <row r="122" spans="1:15" x14ac:dyDescent="0.2">
      <c r="A122" s="931" t="s">
        <v>16645</v>
      </c>
      <c r="D122" s="828" t="s">
        <v>16566</v>
      </c>
      <c r="F122" s="932" t="str">
        <f>3&amp;G122</f>
        <v>3Commerciale</v>
      </c>
      <c r="G122" s="828" t="s">
        <v>16451</v>
      </c>
      <c r="H122" s="828" t="s">
        <v>16660</v>
      </c>
      <c r="I122" s="828" t="s">
        <v>16666</v>
      </c>
      <c r="K122" s="923"/>
      <c r="L122" s="923"/>
      <c r="M122" s="923"/>
      <c r="N122" s="923"/>
      <c r="O122" s="923"/>
    </row>
    <row r="123" spans="1:15" ht="45" x14ac:dyDescent="0.2">
      <c r="A123" s="931" t="s">
        <v>16646</v>
      </c>
      <c r="D123" s="828" t="s">
        <v>192</v>
      </c>
      <c r="F123" s="932" t="str">
        <f>1&amp;G123</f>
        <v>1Direzionale</v>
      </c>
      <c r="G123" s="828" t="s">
        <v>16450</v>
      </c>
      <c r="H123" s="828" t="s">
        <v>16661</v>
      </c>
      <c r="I123" s="828" t="s">
        <v>16666</v>
      </c>
      <c r="K123" s="932" t="str">
        <f>1&amp;$K$120</f>
        <v>1Residenziale</v>
      </c>
      <c r="L123" s="932" t="str">
        <f>IFERROR(VLOOKUP(K123,$F$120:$I$127,2,FALSE),"")</f>
        <v>Residenziale</v>
      </c>
      <c r="M123" s="932" t="str">
        <f>IFERROR(VLOOKUP(K123,$F$120:$I$127,3,FALSE),"")</f>
        <v>-</v>
      </c>
      <c r="N123" s="932" t="str">
        <f>IFERROR(VLOOKUP(K123,$F$120:$I$127,4,FALSE),"")</f>
        <v>-</v>
      </c>
      <c r="O123" s="932"/>
    </row>
    <row r="124" spans="1:15" ht="60" x14ac:dyDescent="0.2">
      <c r="A124" s="931" t="s">
        <v>16647</v>
      </c>
      <c r="D124" s="828" t="s">
        <v>16663</v>
      </c>
      <c r="F124" s="932" t="str">
        <f>1&amp;G124</f>
        <v>1Produttiva</v>
      </c>
      <c r="G124" s="828" t="s">
        <v>16566</v>
      </c>
      <c r="H124" s="828" t="s">
        <v>16662</v>
      </c>
      <c r="I124" s="828" t="s">
        <v>16666</v>
      </c>
      <c r="K124" s="932" t="str">
        <f>2&amp;$K$120</f>
        <v>2Residenziale</v>
      </c>
      <c r="L124" s="932" t="str">
        <f t="shared" ref="L124:L125" si="3">IFERROR(VLOOKUP(K124,$F$120:$I$127,2,FALSE),"")</f>
        <v/>
      </c>
      <c r="M124" s="932" t="str">
        <f t="shared" ref="M124:M125" si="4">IFERROR(VLOOKUP(K124,$F$120:$I$127,3,FALSE),"")</f>
        <v/>
      </c>
      <c r="N124" s="932" t="str">
        <f t="shared" ref="N124:N125" si="5">IFERROR(VLOOKUP(K124,$F$120:$I$127,4,FALSE),"")</f>
        <v/>
      </c>
      <c r="O124" s="932"/>
    </row>
    <row r="125" spans="1:15" x14ac:dyDescent="0.2">
      <c r="A125" s="923"/>
      <c r="D125" s="828" t="s">
        <v>16562</v>
      </c>
      <c r="F125" s="932" t="str">
        <f>1&amp;G125</f>
        <v>1Residenziale</v>
      </c>
      <c r="G125" s="828" t="s">
        <v>192</v>
      </c>
      <c r="H125" s="828" t="s">
        <v>282</v>
      </c>
      <c r="I125" s="828" t="s">
        <v>282</v>
      </c>
      <c r="K125" s="932" t="str">
        <f>3&amp;$K$120</f>
        <v>3Residenziale</v>
      </c>
      <c r="L125" s="932" t="str">
        <f t="shared" si="3"/>
        <v/>
      </c>
      <c r="M125" s="932" t="str">
        <f t="shared" si="4"/>
        <v/>
      </c>
      <c r="N125" s="932" t="str">
        <f t="shared" si="5"/>
        <v/>
      </c>
      <c r="O125" s="932"/>
    </row>
    <row r="126" spans="1:15" x14ac:dyDescent="0.2">
      <c r="A126" s="923"/>
      <c r="D126" s="828"/>
      <c r="F126" s="932" t="str">
        <f>1&amp;G126</f>
        <v>1Rurale (svolta da non aventi titolo)</v>
      </c>
      <c r="G126" s="828" t="s">
        <v>16663</v>
      </c>
      <c r="H126" s="828" t="s">
        <v>282</v>
      </c>
      <c r="I126" s="828" t="s">
        <v>282</v>
      </c>
      <c r="K126" s="923"/>
      <c r="L126" s="923"/>
      <c r="M126" s="923"/>
      <c r="N126" s="923"/>
      <c r="O126" s="923"/>
    </row>
    <row r="127" spans="1:15" x14ac:dyDescent="0.2">
      <c r="A127" s="923"/>
      <c r="D127" s="828"/>
      <c r="F127" s="932" t="str">
        <f>1&amp;G127</f>
        <v>1Turistico-ricettiva</v>
      </c>
      <c r="G127" s="828" t="s">
        <v>16562</v>
      </c>
      <c r="H127" s="828" t="s">
        <v>282</v>
      </c>
      <c r="I127" s="828" t="s">
        <v>16666</v>
      </c>
      <c r="K127" s="923"/>
      <c r="L127" s="923"/>
      <c r="M127" s="923"/>
      <c r="N127" s="923"/>
      <c r="O127" s="923"/>
    </row>
    <row r="129" spans="1:15" x14ac:dyDescent="0.2">
      <c r="A129" s="883" t="s">
        <v>16672</v>
      </c>
    </row>
    <row r="130" spans="1:15" ht="38.25" x14ac:dyDescent="0.2">
      <c r="A130" s="919" t="s">
        <v>16673</v>
      </c>
      <c r="B130" s="923">
        <v>1.5</v>
      </c>
      <c r="D130" s="828" t="s">
        <v>16683</v>
      </c>
      <c r="E130" s="925">
        <v>4.05</v>
      </c>
      <c r="G130" s="928" t="s">
        <v>16685</v>
      </c>
      <c r="H130" s="928" t="s">
        <v>16690</v>
      </c>
    </row>
    <row r="131" spans="1:15" x14ac:dyDescent="0.2">
      <c r="A131" s="828" t="s">
        <v>16674</v>
      </c>
      <c r="B131" s="923">
        <v>1</v>
      </c>
      <c r="D131" s="828" t="s">
        <v>16684</v>
      </c>
      <c r="E131" s="925">
        <v>3.03</v>
      </c>
      <c r="G131" s="929" t="s">
        <v>16686</v>
      </c>
      <c r="H131" s="933">
        <v>1</v>
      </c>
    </row>
    <row r="132" spans="1:15" x14ac:dyDescent="0.2">
      <c r="A132" s="593"/>
      <c r="D132" s="593"/>
      <c r="G132" s="929" t="s">
        <v>16687</v>
      </c>
      <c r="H132" s="933">
        <v>0.8</v>
      </c>
    </row>
    <row r="133" spans="1:15" x14ac:dyDescent="0.2">
      <c r="A133" s="828" t="s">
        <v>16677</v>
      </c>
      <c r="B133" s="923">
        <v>1.5</v>
      </c>
      <c r="D133" s="593"/>
      <c r="G133" s="929" t="s">
        <v>16688</v>
      </c>
      <c r="H133" s="933">
        <v>0.6</v>
      </c>
    </row>
    <row r="134" spans="1:15" x14ac:dyDescent="0.2">
      <c r="A134" s="828" t="s">
        <v>16678</v>
      </c>
      <c r="B134" s="923">
        <v>0.5</v>
      </c>
      <c r="D134" s="593"/>
      <c r="G134" s="929" t="s">
        <v>16689</v>
      </c>
      <c r="H134" s="933">
        <v>0.4</v>
      </c>
    </row>
    <row r="135" spans="1:15" x14ac:dyDescent="0.2">
      <c r="A135" s="828" t="s">
        <v>16679</v>
      </c>
      <c r="B135" s="923">
        <v>1</v>
      </c>
      <c r="D135" s="593"/>
    </row>
    <row r="138" spans="1:15" x14ac:dyDescent="0.2">
      <c r="A138" s="920" t="s">
        <v>16652</v>
      </c>
      <c r="B138" s="920"/>
      <c r="C138" s="920"/>
      <c r="D138" s="920"/>
      <c r="E138" s="920"/>
      <c r="F138" s="920"/>
      <c r="G138" s="920"/>
      <c r="H138" s="920"/>
      <c r="I138" s="920"/>
      <c r="J138" s="920"/>
      <c r="K138" s="920"/>
      <c r="L138" s="920"/>
      <c r="M138" s="920"/>
      <c r="N138" s="920"/>
      <c r="O138" s="920"/>
    </row>
    <row r="139" spans="1:15" x14ac:dyDescent="0.2">
      <c r="A139" s="929" t="s">
        <v>16655</v>
      </c>
    </row>
    <row r="140" spans="1:15" x14ac:dyDescent="0.2">
      <c r="A140" s="923" t="s">
        <v>16653</v>
      </c>
    </row>
    <row r="141" spans="1:15" x14ac:dyDescent="0.2">
      <c r="A141" s="923" t="s">
        <v>16654</v>
      </c>
    </row>
    <row r="142" spans="1:15" x14ac:dyDescent="0.2">
      <c r="A142" s="929" t="s">
        <v>16656</v>
      </c>
    </row>
  </sheetData>
  <mergeCells count="8">
    <mergeCell ref="A4:B4"/>
    <mergeCell ref="A5:A6"/>
    <mergeCell ref="B56:G56"/>
    <mergeCell ref="A57:A58"/>
    <mergeCell ref="J56:K56"/>
    <mergeCell ref="A11:B12"/>
    <mergeCell ref="C11:G11"/>
    <mergeCell ref="A13:A17"/>
  </mergeCells>
  <dataValidations count="1">
    <dataValidation type="list" allowBlank="1" showInputMessage="1" showErrorMessage="1" sqref="B117" xr:uid="{CBDDDE74-13B1-463F-AB38-84B08321ABD6}">
      <formula1>$G$131:$G$134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7A762-AD11-4854-B461-468EA54B0EDB}">
  <sheetPr codeName="Foglio22">
    <tabColor theme="1"/>
  </sheetPr>
  <dimension ref="A1:M24"/>
  <sheetViews>
    <sheetView workbookViewId="0">
      <selection activeCell="D30" sqref="D30"/>
    </sheetView>
  </sheetViews>
  <sheetFormatPr defaultRowHeight="12.75" x14ac:dyDescent="0.2"/>
  <cols>
    <col min="1" max="1" width="22.28515625" style="362" bestFit="1" customWidth="1"/>
    <col min="2" max="2" width="15.7109375" style="592" customWidth="1"/>
    <col min="3" max="3" width="21.140625" style="592" customWidth="1"/>
    <col min="4" max="7" width="21.42578125" style="362" customWidth="1"/>
    <col min="8" max="8" width="20.42578125" style="362" customWidth="1"/>
    <col min="9" max="9" width="22.5703125" style="592" customWidth="1"/>
    <col min="10" max="10" width="12.140625" style="362" bestFit="1" customWidth="1"/>
    <col min="11" max="16384" width="9.140625" style="362"/>
  </cols>
  <sheetData>
    <row r="1" spans="1:13" x14ac:dyDescent="0.2">
      <c r="D1" s="593" t="s">
        <v>16426</v>
      </c>
    </row>
    <row r="2" spans="1:13" s="826" customFormat="1" ht="42" customHeight="1" x14ac:dyDescent="0.2">
      <c r="A2" s="823" t="s">
        <v>497</v>
      </c>
      <c r="B2" s="824" t="s">
        <v>498</v>
      </c>
      <c r="C2" s="824" t="s">
        <v>499</v>
      </c>
      <c r="D2" s="824" t="s">
        <v>16427</v>
      </c>
      <c r="E2" s="824" t="s">
        <v>16428</v>
      </c>
      <c r="F2" s="824" t="s">
        <v>16429</v>
      </c>
      <c r="G2" s="824" t="s">
        <v>452</v>
      </c>
      <c r="H2" s="824" t="s">
        <v>16438</v>
      </c>
      <c r="I2" s="824" t="s">
        <v>16638</v>
      </c>
      <c r="J2" s="824" t="s">
        <v>16769</v>
      </c>
      <c r="K2" s="825"/>
      <c r="L2" s="825"/>
      <c r="M2" s="825"/>
    </row>
    <row r="3" spans="1:13" s="826" customFormat="1" ht="119.25" customHeight="1" x14ac:dyDescent="0.2">
      <c r="A3" s="823"/>
      <c r="B3" s="824"/>
      <c r="C3" s="824"/>
      <c r="D3" s="827" t="s">
        <v>16434</v>
      </c>
      <c r="E3" s="827" t="s">
        <v>16433</v>
      </c>
      <c r="F3" s="827" t="s">
        <v>16435</v>
      </c>
      <c r="G3" s="827" t="s">
        <v>16436</v>
      </c>
      <c r="H3" s="827" t="s">
        <v>16439</v>
      </c>
      <c r="I3" s="827" t="s">
        <v>16746</v>
      </c>
      <c r="J3" s="919" t="s">
        <v>16770</v>
      </c>
      <c r="K3" s="825"/>
      <c r="L3" s="825"/>
      <c r="M3" s="825"/>
    </row>
    <row r="4" spans="1:13" x14ac:dyDescent="0.2">
      <c r="A4" s="828" t="s">
        <v>503</v>
      </c>
      <c r="B4" s="829" t="s">
        <v>341</v>
      </c>
      <c r="C4" s="829" t="s">
        <v>121</v>
      </c>
      <c r="D4" s="828" t="s">
        <v>121</v>
      </c>
      <c r="E4" s="828" t="s">
        <v>121</v>
      </c>
      <c r="F4" s="828" t="s">
        <v>121</v>
      </c>
      <c r="G4" s="828" t="s">
        <v>121</v>
      </c>
      <c r="H4" s="828" t="s">
        <v>121</v>
      </c>
      <c r="I4" s="829" t="s">
        <v>121</v>
      </c>
      <c r="J4" s="829" t="s">
        <v>341</v>
      </c>
      <c r="K4" s="596"/>
      <c r="L4" s="596"/>
      <c r="M4" s="596"/>
    </row>
    <row r="5" spans="1:13" x14ac:dyDescent="0.2">
      <c r="A5" s="828" t="s">
        <v>504</v>
      </c>
      <c r="B5" s="597"/>
      <c r="C5" s="829" t="s">
        <v>121</v>
      </c>
      <c r="D5" s="828" t="s">
        <v>121</v>
      </c>
      <c r="E5" s="828" t="s">
        <v>121</v>
      </c>
      <c r="F5" s="828" t="s">
        <v>121</v>
      </c>
      <c r="G5" s="828" t="s">
        <v>121</v>
      </c>
      <c r="H5" s="828" t="s">
        <v>121</v>
      </c>
      <c r="I5" s="829" t="s">
        <v>121</v>
      </c>
      <c r="J5" s="829" t="s">
        <v>121</v>
      </c>
      <c r="K5" s="596"/>
      <c r="L5" s="596"/>
      <c r="M5" s="596"/>
    </row>
    <row r="6" spans="1:13" x14ac:dyDescent="0.2">
      <c r="A6" s="828" t="s">
        <v>505</v>
      </c>
      <c r="B6" s="597"/>
      <c r="C6" s="829" t="s">
        <v>121</v>
      </c>
      <c r="D6" s="828" t="s">
        <v>121</v>
      </c>
      <c r="E6" s="828" t="s">
        <v>121</v>
      </c>
      <c r="F6" s="828" t="s">
        <v>121</v>
      </c>
      <c r="G6" s="828" t="s">
        <v>121</v>
      </c>
      <c r="H6" s="828" t="s">
        <v>121</v>
      </c>
      <c r="I6" s="829" t="s">
        <v>121</v>
      </c>
      <c r="J6" s="829" t="s">
        <v>121</v>
      </c>
      <c r="K6" s="596"/>
      <c r="L6" s="596"/>
      <c r="M6" s="596"/>
    </row>
    <row r="7" spans="1:13" x14ac:dyDescent="0.2">
      <c r="A7" s="828" t="s">
        <v>506</v>
      </c>
      <c r="B7" s="597"/>
      <c r="C7" s="829" t="s">
        <v>121</v>
      </c>
      <c r="D7" s="828" t="s">
        <v>121</v>
      </c>
      <c r="E7" s="828" t="s">
        <v>121</v>
      </c>
      <c r="F7" s="828" t="s">
        <v>121</v>
      </c>
      <c r="G7" s="828" t="s">
        <v>121</v>
      </c>
      <c r="H7" s="828" t="s">
        <v>121</v>
      </c>
      <c r="I7" s="829" t="s">
        <v>121</v>
      </c>
      <c r="J7" s="829" t="s">
        <v>121</v>
      </c>
      <c r="K7" s="596"/>
      <c r="L7" s="596"/>
      <c r="M7" s="596"/>
    </row>
    <row r="8" spans="1:13" x14ac:dyDescent="0.2">
      <c r="A8" s="828" t="s">
        <v>16415</v>
      </c>
      <c r="B8" s="829" t="s">
        <v>341</v>
      </c>
      <c r="C8" s="829" t="s">
        <v>121</v>
      </c>
      <c r="D8" s="828" t="s">
        <v>121</v>
      </c>
      <c r="E8" s="828" t="s">
        <v>121</v>
      </c>
      <c r="F8" s="828" t="s">
        <v>121</v>
      </c>
      <c r="G8" s="828" t="s">
        <v>121</v>
      </c>
      <c r="H8" s="828" t="s">
        <v>121</v>
      </c>
      <c r="I8" s="829" t="s">
        <v>341</v>
      </c>
      <c r="J8" s="829" t="s">
        <v>121</v>
      </c>
      <c r="K8" s="596"/>
      <c r="L8" s="596"/>
      <c r="M8" s="596"/>
    </row>
    <row r="9" spans="1:13" x14ac:dyDescent="0.2">
      <c r="A9" s="828" t="s">
        <v>16417</v>
      </c>
      <c r="B9" s="829" t="s">
        <v>341</v>
      </c>
      <c r="C9" s="829" t="s">
        <v>121</v>
      </c>
      <c r="D9" s="828" t="s">
        <v>121</v>
      </c>
      <c r="E9" s="828" t="s">
        <v>121</v>
      </c>
      <c r="F9" s="828" t="s">
        <v>121</v>
      </c>
      <c r="G9" s="828" t="s">
        <v>121</v>
      </c>
      <c r="H9" s="828" t="s">
        <v>121</v>
      </c>
      <c r="I9" s="829" t="s">
        <v>121</v>
      </c>
      <c r="J9" s="829" t="s">
        <v>121</v>
      </c>
      <c r="K9" s="596"/>
      <c r="L9" s="596"/>
      <c r="M9" s="596"/>
    </row>
    <row r="10" spans="1:13" x14ac:dyDescent="0.2">
      <c r="A10" s="828" t="s">
        <v>493</v>
      </c>
      <c r="B10" s="829" t="s">
        <v>341</v>
      </c>
      <c r="C10" s="829" t="s">
        <v>121</v>
      </c>
      <c r="D10" s="828" t="s">
        <v>121</v>
      </c>
      <c r="E10" s="828" t="s">
        <v>341</v>
      </c>
      <c r="F10" s="828" t="s">
        <v>121</v>
      </c>
      <c r="G10" s="828" t="s">
        <v>341</v>
      </c>
      <c r="H10" s="828" t="s">
        <v>121</v>
      </c>
      <c r="I10" s="829" t="s">
        <v>121</v>
      </c>
      <c r="J10" s="829" t="s">
        <v>121</v>
      </c>
      <c r="K10" s="596"/>
      <c r="L10" s="596"/>
      <c r="M10" s="596"/>
    </row>
    <row r="11" spans="1:13" x14ac:dyDescent="0.2">
      <c r="A11" s="828" t="s">
        <v>507</v>
      </c>
      <c r="B11" s="829"/>
      <c r="C11" s="829" t="s">
        <v>121</v>
      </c>
      <c r="D11" s="828" t="s">
        <v>121</v>
      </c>
      <c r="E11" s="828" t="s">
        <v>121</v>
      </c>
      <c r="F11" s="828" t="s">
        <v>121</v>
      </c>
      <c r="G11" s="828" t="s">
        <v>121</v>
      </c>
      <c r="H11" s="828" t="s">
        <v>121</v>
      </c>
      <c r="I11" s="829" t="s">
        <v>121</v>
      </c>
      <c r="J11" s="829" t="s">
        <v>121</v>
      </c>
      <c r="K11" s="596"/>
      <c r="L11" s="596"/>
      <c r="M11" s="596"/>
    </row>
    <row r="12" spans="1:13" x14ac:dyDescent="0.2">
      <c r="A12" s="828" t="s">
        <v>508</v>
      </c>
      <c r="B12" s="597" t="s">
        <v>121</v>
      </c>
      <c r="C12" s="829" t="s">
        <v>121</v>
      </c>
      <c r="D12" s="828" t="s">
        <v>121</v>
      </c>
      <c r="E12" s="828" t="s">
        <v>121</v>
      </c>
      <c r="F12" s="828" t="s">
        <v>121</v>
      </c>
      <c r="G12" s="828" t="s">
        <v>121</v>
      </c>
      <c r="H12" s="828" t="s">
        <v>121</v>
      </c>
      <c r="I12" s="829" t="s">
        <v>121</v>
      </c>
      <c r="J12" s="829" t="s">
        <v>121</v>
      </c>
      <c r="K12" s="596"/>
      <c r="L12" s="596"/>
      <c r="M12" s="596"/>
    </row>
    <row r="13" spans="1:13" x14ac:dyDescent="0.2">
      <c r="A13" s="828" t="s">
        <v>494</v>
      </c>
      <c r="B13" s="829" t="s">
        <v>341</v>
      </c>
      <c r="C13" s="829" t="s">
        <v>341</v>
      </c>
      <c r="D13" s="828" t="s">
        <v>341</v>
      </c>
      <c r="E13" s="828" t="s">
        <v>121</v>
      </c>
      <c r="F13" s="828" t="s">
        <v>121</v>
      </c>
      <c r="G13" s="828" t="s">
        <v>121</v>
      </c>
      <c r="H13" s="828" t="s">
        <v>341</v>
      </c>
      <c r="I13" s="829" t="s">
        <v>121</v>
      </c>
      <c r="J13" s="829" t="s">
        <v>121</v>
      </c>
      <c r="K13" s="596"/>
      <c r="L13" s="596"/>
      <c r="M13" s="596"/>
    </row>
    <row r="14" spans="1:13" x14ac:dyDescent="0.2">
      <c r="A14" s="828" t="s">
        <v>509</v>
      </c>
      <c r="B14" s="597"/>
      <c r="C14" s="829" t="s">
        <v>121</v>
      </c>
      <c r="D14" s="828" t="s">
        <v>121</v>
      </c>
      <c r="E14" s="828" t="s">
        <v>121</v>
      </c>
      <c r="F14" s="828" t="s">
        <v>121</v>
      </c>
      <c r="G14" s="828" t="s">
        <v>121</v>
      </c>
      <c r="H14" s="828" t="s">
        <v>121</v>
      </c>
      <c r="I14" s="829" t="s">
        <v>121</v>
      </c>
      <c r="J14" s="829" t="s">
        <v>121</v>
      </c>
      <c r="K14" s="596"/>
      <c r="L14" s="596"/>
      <c r="M14" s="596"/>
    </row>
    <row r="15" spans="1:13" x14ac:dyDescent="0.2">
      <c r="A15" s="828" t="s">
        <v>510</v>
      </c>
      <c r="B15" s="597"/>
      <c r="C15" s="829" t="s">
        <v>121</v>
      </c>
      <c r="D15" s="828" t="s">
        <v>121</v>
      </c>
      <c r="E15" s="828" t="s">
        <v>121</v>
      </c>
      <c r="F15" s="828" t="s">
        <v>121</v>
      </c>
      <c r="G15" s="828" t="s">
        <v>121</v>
      </c>
      <c r="H15" s="828" t="s">
        <v>121</v>
      </c>
      <c r="I15" s="829" t="s">
        <v>121</v>
      </c>
      <c r="J15" s="829" t="s">
        <v>121</v>
      </c>
      <c r="K15" s="596"/>
      <c r="L15" s="596"/>
      <c r="M15" s="596"/>
    </row>
    <row r="16" spans="1:13" x14ac:dyDescent="0.2">
      <c r="A16" s="828" t="s">
        <v>511</v>
      </c>
      <c r="B16" s="597"/>
      <c r="C16" s="829" t="s">
        <v>121</v>
      </c>
      <c r="D16" s="828" t="s">
        <v>121</v>
      </c>
      <c r="E16" s="828" t="s">
        <v>121</v>
      </c>
      <c r="F16" s="828" t="s">
        <v>121</v>
      </c>
      <c r="G16" s="828" t="s">
        <v>121</v>
      </c>
      <c r="H16" s="828" t="s">
        <v>121</v>
      </c>
      <c r="I16" s="829" t="s">
        <v>121</v>
      </c>
      <c r="J16" s="829" t="s">
        <v>121</v>
      </c>
      <c r="K16" s="596"/>
      <c r="L16" s="596"/>
      <c r="M16" s="596"/>
    </row>
    <row r="17" spans="1:13" x14ac:dyDescent="0.2">
      <c r="A17" s="828" t="s">
        <v>512</v>
      </c>
      <c r="B17" s="597"/>
      <c r="C17" s="829" t="s">
        <v>121</v>
      </c>
      <c r="D17" s="828" t="s">
        <v>121</v>
      </c>
      <c r="E17" s="828" t="s">
        <v>121</v>
      </c>
      <c r="F17" s="828" t="s">
        <v>121</v>
      </c>
      <c r="G17" s="828" t="s">
        <v>121</v>
      </c>
      <c r="H17" s="828" t="s">
        <v>121</v>
      </c>
      <c r="I17" s="829" t="s">
        <v>121</v>
      </c>
      <c r="J17" s="829" t="s">
        <v>121</v>
      </c>
      <c r="K17" s="596"/>
      <c r="L17" s="596"/>
      <c r="M17" s="596"/>
    </row>
    <row r="18" spans="1:13" x14ac:dyDescent="0.2">
      <c r="A18" s="828" t="s">
        <v>513</v>
      </c>
      <c r="B18" s="597" t="s">
        <v>121</v>
      </c>
      <c r="C18" s="829" t="s">
        <v>121</v>
      </c>
      <c r="D18" s="828" t="s">
        <v>121</v>
      </c>
      <c r="E18" s="828" t="s">
        <v>121</v>
      </c>
      <c r="F18" s="828" t="s">
        <v>121</v>
      </c>
      <c r="G18" s="828" t="s">
        <v>121</v>
      </c>
      <c r="H18" s="828" t="s">
        <v>121</v>
      </c>
      <c r="I18" s="829" t="s">
        <v>121</v>
      </c>
      <c r="J18" s="829" t="s">
        <v>121</v>
      </c>
      <c r="K18" s="596"/>
      <c r="L18" s="596"/>
      <c r="M18" s="596"/>
    </row>
    <row r="19" spans="1:13" x14ac:dyDescent="0.2">
      <c r="A19" s="828" t="s">
        <v>492</v>
      </c>
      <c r="B19" s="829" t="s">
        <v>341</v>
      </c>
      <c r="C19" s="829" t="s">
        <v>121</v>
      </c>
      <c r="D19" s="828" t="s">
        <v>121</v>
      </c>
      <c r="E19" s="828" t="s">
        <v>121</v>
      </c>
      <c r="F19" s="828" t="s">
        <v>341</v>
      </c>
      <c r="G19" s="828" t="s">
        <v>121</v>
      </c>
      <c r="H19" s="828" t="s">
        <v>121</v>
      </c>
      <c r="I19" s="829" t="s">
        <v>121</v>
      </c>
      <c r="J19" s="829" t="s">
        <v>121</v>
      </c>
      <c r="K19" s="596"/>
      <c r="L19" s="596"/>
      <c r="M19" s="596"/>
    </row>
    <row r="20" spans="1:13" x14ac:dyDescent="0.2">
      <c r="A20" s="828" t="s">
        <v>16416</v>
      </c>
      <c r="B20" s="597"/>
      <c r="C20" s="829" t="s">
        <v>121</v>
      </c>
      <c r="D20" s="828" t="s">
        <v>121</v>
      </c>
      <c r="E20" s="828" t="s">
        <v>121</v>
      </c>
      <c r="F20" s="828" t="s">
        <v>121</v>
      </c>
      <c r="G20" s="828" t="s">
        <v>121</v>
      </c>
      <c r="H20" s="828" t="s">
        <v>121</v>
      </c>
      <c r="I20" s="829" t="s">
        <v>121</v>
      </c>
      <c r="J20" s="829" t="s">
        <v>121</v>
      </c>
      <c r="K20" s="596"/>
      <c r="L20" s="596"/>
      <c r="M20" s="596"/>
    </row>
    <row r="21" spans="1:13" x14ac:dyDescent="0.2">
      <c r="A21" s="828" t="s">
        <v>514</v>
      </c>
      <c r="B21" s="597"/>
      <c r="C21" s="829" t="s">
        <v>121</v>
      </c>
      <c r="D21" s="828" t="s">
        <v>121</v>
      </c>
      <c r="E21" s="828" t="s">
        <v>121</v>
      </c>
      <c r="F21" s="828" t="s">
        <v>121</v>
      </c>
      <c r="G21" s="828" t="s">
        <v>121</v>
      </c>
      <c r="H21" s="828" t="s">
        <v>121</v>
      </c>
      <c r="I21" s="829" t="s">
        <v>121</v>
      </c>
      <c r="J21" s="829" t="s">
        <v>121</v>
      </c>
      <c r="K21" s="596"/>
      <c r="L21" s="596"/>
      <c r="M21" s="596"/>
    </row>
    <row r="22" spans="1:13" x14ac:dyDescent="0.2">
      <c r="A22" s="828" t="s">
        <v>516</v>
      </c>
      <c r="B22" s="829" t="s">
        <v>341</v>
      </c>
      <c r="C22" s="829" t="s">
        <v>121</v>
      </c>
      <c r="D22" s="828" t="s">
        <v>121</v>
      </c>
      <c r="E22" s="828" t="s">
        <v>121</v>
      </c>
      <c r="F22" s="828" t="s">
        <v>121</v>
      </c>
      <c r="G22" s="828" t="s">
        <v>121</v>
      </c>
      <c r="H22" s="828" t="s">
        <v>121</v>
      </c>
      <c r="I22" s="829" t="s">
        <v>121</v>
      </c>
      <c r="J22" s="829" t="s">
        <v>121</v>
      </c>
      <c r="K22" s="596"/>
      <c r="L22" s="596"/>
      <c r="M22" s="596"/>
    </row>
    <row r="23" spans="1:13" x14ac:dyDescent="0.2">
      <c r="A23" s="828" t="s">
        <v>515</v>
      </c>
      <c r="B23" s="597"/>
      <c r="C23" s="829" t="s">
        <v>121</v>
      </c>
      <c r="D23" s="828" t="s">
        <v>121</v>
      </c>
      <c r="E23" s="828" t="s">
        <v>121</v>
      </c>
      <c r="F23" s="828" t="s">
        <v>121</v>
      </c>
      <c r="G23" s="828" t="s">
        <v>121</v>
      </c>
      <c r="H23" s="828" t="s">
        <v>121</v>
      </c>
      <c r="I23" s="829" t="s">
        <v>121</v>
      </c>
      <c r="J23" s="829" t="s">
        <v>121</v>
      </c>
      <c r="K23" s="596"/>
      <c r="L23" s="596"/>
      <c r="M23" s="596"/>
    </row>
    <row r="24" spans="1:13" x14ac:dyDescent="0.2">
      <c r="A24" s="828" t="s">
        <v>16772</v>
      </c>
      <c r="B24" s="597" t="s">
        <v>121</v>
      </c>
      <c r="C24" s="829" t="s">
        <v>121</v>
      </c>
      <c r="D24" s="828" t="s">
        <v>121</v>
      </c>
      <c r="E24" s="828" t="s">
        <v>121</v>
      </c>
      <c r="F24" s="828" t="s">
        <v>121</v>
      </c>
      <c r="G24" s="828" t="s">
        <v>121</v>
      </c>
      <c r="H24" s="828" t="s">
        <v>121</v>
      </c>
      <c r="I24" s="829" t="s">
        <v>121</v>
      </c>
      <c r="J24" s="829" t="s">
        <v>121</v>
      </c>
      <c r="K24" s="596"/>
      <c r="L24" s="596"/>
      <c r="M24" s="59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ED026-A659-4B39-A673-E193B819B270}">
  <sheetPr codeName="Foglio23">
    <tabColor theme="1"/>
  </sheetPr>
  <dimension ref="A1:I7899"/>
  <sheetViews>
    <sheetView workbookViewId="0"/>
  </sheetViews>
  <sheetFormatPr defaultRowHeight="12.75" x14ac:dyDescent="0.2"/>
  <cols>
    <col min="1" max="1" width="6.42578125" bestFit="1" customWidth="1"/>
    <col min="2" max="2" width="70.42578125" bestFit="1" customWidth="1"/>
    <col min="3" max="3" width="8.7109375" bestFit="1" customWidth="1"/>
    <col min="4" max="4" width="11.7109375" bestFit="1" customWidth="1"/>
    <col min="5" max="5" width="23" bestFit="1" customWidth="1"/>
    <col min="6" max="6" width="16" bestFit="1" customWidth="1"/>
    <col min="7" max="7" width="20.28515625" bestFit="1" customWidth="1"/>
    <col min="8" max="8" width="23.42578125" style="811" bestFit="1" customWidth="1"/>
  </cols>
  <sheetData>
    <row r="1" spans="1:9" s="567" customFormat="1" x14ac:dyDescent="0.2">
      <c r="A1" s="652" t="s">
        <v>518</v>
      </c>
      <c r="B1" s="652" t="s">
        <v>519</v>
      </c>
      <c r="C1" s="652" t="s">
        <v>520</v>
      </c>
      <c r="D1" s="652" t="s">
        <v>242</v>
      </c>
      <c r="E1" s="652" t="s">
        <v>8516</v>
      </c>
      <c r="F1" s="652" t="s">
        <v>8517</v>
      </c>
      <c r="G1" s="652" t="s">
        <v>8518</v>
      </c>
      <c r="H1" s="819" t="s">
        <v>16418</v>
      </c>
    </row>
    <row r="2" spans="1:9" s="567" customFormat="1" x14ac:dyDescent="0.2">
      <c r="A2" s="652">
        <v>0</v>
      </c>
      <c r="B2" s="652" t="s">
        <v>16422</v>
      </c>
      <c r="C2" s="652" t="s">
        <v>16423</v>
      </c>
      <c r="D2" s="652" t="s">
        <v>16424</v>
      </c>
      <c r="E2" s="652">
        <v>0</v>
      </c>
      <c r="F2" s="652">
        <v>0</v>
      </c>
      <c r="G2" s="652">
        <v>0</v>
      </c>
      <c r="H2" s="819">
        <v>0</v>
      </c>
    </row>
    <row r="3" spans="1:9" x14ac:dyDescent="0.2">
      <c r="A3" s="345">
        <v>1</v>
      </c>
      <c r="B3" s="345" t="s">
        <v>521</v>
      </c>
      <c r="C3" s="345" t="s">
        <v>522</v>
      </c>
      <c r="D3" s="345" t="s">
        <v>515</v>
      </c>
      <c r="E3" s="345">
        <v>1050540010</v>
      </c>
      <c r="F3" s="345">
        <v>28001</v>
      </c>
      <c r="G3" s="345" t="s">
        <v>8519</v>
      </c>
      <c r="H3" s="820">
        <v>20123</v>
      </c>
      <c r="I3" s="567"/>
    </row>
    <row r="4" spans="1:9" x14ac:dyDescent="0.2">
      <c r="A4" s="345">
        <v>2</v>
      </c>
      <c r="B4" s="345" t="s">
        <v>523</v>
      </c>
      <c r="C4" s="345" t="s">
        <v>524</v>
      </c>
      <c r="D4" s="345" t="s">
        <v>508</v>
      </c>
      <c r="E4" s="345">
        <v>1030990010</v>
      </c>
      <c r="F4" s="345">
        <v>98001</v>
      </c>
      <c r="G4" s="345" t="s">
        <v>8520</v>
      </c>
      <c r="H4" s="820">
        <v>275</v>
      </c>
      <c r="I4" s="567"/>
    </row>
    <row r="5" spans="1:9" x14ac:dyDescent="0.2">
      <c r="A5" s="345">
        <v>3</v>
      </c>
      <c r="B5" s="345" t="s">
        <v>525</v>
      </c>
      <c r="C5" s="345" t="s">
        <v>526</v>
      </c>
      <c r="D5" s="345" t="s">
        <v>508</v>
      </c>
      <c r="E5" s="345">
        <v>1030980010</v>
      </c>
      <c r="F5" s="345">
        <v>97001</v>
      </c>
      <c r="G5" s="345" t="s">
        <v>8521</v>
      </c>
      <c r="H5" s="820">
        <v>3202</v>
      </c>
      <c r="I5" s="567"/>
    </row>
    <row r="6" spans="1:9" x14ac:dyDescent="0.2">
      <c r="A6" s="345">
        <v>4</v>
      </c>
      <c r="B6" s="345" t="s">
        <v>527</v>
      </c>
      <c r="C6" s="345" t="s">
        <v>528</v>
      </c>
      <c r="D6" s="345" t="s">
        <v>492</v>
      </c>
      <c r="E6" s="345">
        <v>2090750010</v>
      </c>
      <c r="F6" s="345">
        <v>52001</v>
      </c>
      <c r="G6" s="345" t="s">
        <v>8522</v>
      </c>
      <c r="H6" s="820">
        <v>6023</v>
      </c>
      <c r="I6" s="567"/>
    </row>
    <row r="7" spans="1:9" x14ac:dyDescent="0.2">
      <c r="A7" s="345">
        <v>5</v>
      </c>
      <c r="B7" s="345" t="s">
        <v>529</v>
      </c>
      <c r="C7" s="345" t="s">
        <v>530</v>
      </c>
      <c r="D7" s="345" t="s">
        <v>512</v>
      </c>
      <c r="E7" s="345">
        <v>4200950010</v>
      </c>
      <c r="F7" s="345">
        <v>95001</v>
      </c>
      <c r="G7" s="345" t="s">
        <v>8523</v>
      </c>
      <c r="H7" s="820">
        <v>2594</v>
      </c>
      <c r="I7" s="567"/>
    </row>
    <row r="8" spans="1:9" x14ac:dyDescent="0.2">
      <c r="A8" s="345">
        <v>6</v>
      </c>
      <c r="B8" s="345" t="s">
        <v>531</v>
      </c>
      <c r="C8" s="345" t="s">
        <v>532</v>
      </c>
      <c r="D8" s="345" t="s">
        <v>503</v>
      </c>
      <c r="E8" s="345">
        <v>3130600010</v>
      </c>
      <c r="F8" s="345">
        <v>68001</v>
      </c>
      <c r="G8" s="345" t="s">
        <v>8524</v>
      </c>
      <c r="H8" s="820">
        <v>363</v>
      </c>
      <c r="I8" s="567"/>
    </row>
    <row r="9" spans="1:9" x14ac:dyDescent="0.2">
      <c r="A9" s="345">
        <v>7</v>
      </c>
      <c r="B9" s="345" t="s">
        <v>533</v>
      </c>
      <c r="C9" s="345" t="s">
        <v>534</v>
      </c>
      <c r="D9" s="345" t="s">
        <v>508</v>
      </c>
      <c r="E9" s="345">
        <v>1030490020</v>
      </c>
      <c r="F9" s="345">
        <v>15002</v>
      </c>
      <c r="G9" s="345" t="s">
        <v>8525</v>
      </c>
      <c r="H9" s="820">
        <v>32383</v>
      </c>
      <c r="I9" s="567"/>
    </row>
    <row r="10" spans="1:9" x14ac:dyDescent="0.2">
      <c r="A10" s="345">
        <v>8</v>
      </c>
      <c r="B10" s="345" t="s">
        <v>535</v>
      </c>
      <c r="C10" s="345" t="s">
        <v>536</v>
      </c>
      <c r="D10" s="345" t="s">
        <v>492</v>
      </c>
      <c r="E10" s="345">
        <v>2090630012</v>
      </c>
      <c r="F10" s="345">
        <v>47023</v>
      </c>
      <c r="G10" s="345" t="s">
        <v>8526</v>
      </c>
      <c r="H10" s="820">
        <v>1902</v>
      </c>
      <c r="I10" s="567"/>
    </row>
    <row r="11" spans="1:9" x14ac:dyDescent="0.2">
      <c r="A11" s="345">
        <v>9</v>
      </c>
      <c r="B11" s="345" t="s">
        <v>537</v>
      </c>
      <c r="C11" s="345" t="s">
        <v>538</v>
      </c>
      <c r="D11" s="345" t="s">
        <v>504</v>
      </c>
      <c r="E11" s="345">
        <v>3170640010</v>
      </c>
      <c r="F11" s="345">
        <v>76001</v>
      </c>
      <c r="G11" s="345" t="s">
        <v>8527</v>
      </c>
      <c r="H11" s="820">
        <v>1317</v>
      </c>
      <c r="I11" s="567"/>
    </row>
    <row r="12" spans="1:9" x14ac:dyDescent="0.2">
      <c r="A12" s="345">
        <v>10</v>
      </c>
      <c r="B12" s="345" t="s">
        <v>539</v>
      </c>
      <c r="C12" s="345" t="s">
        <v>540</v>
      </c>
      <c r="D12" s="345" t="s">
        <v>513</v>
      </c>
      <c r="E12" s="345">
        <v>4190650010</v>
      </c>
      <c r="F12" s="345">
        <v>88001</v>
      </c>
      <c r="G12" s="345" t="s">
        <v>8528</v>
      </c>
      <c r="H12" s="820">
        <v>10581</v>
      </c>
      <c r="I12" s="567"/>
    </row>
    <row r="13" spans="1:9" x14ac:dyDescent="0.2">
      <c r="A13" s="345">
        <v>11</v>
      </c>
      <c r="B13" s="345" t="s">
        <v>541</v>
      </c>
      <c r="C13" s="345" t="s">
        <v>542</v>
      </c>
      <c r="D13" s="345" t="s">
        <v>511</v>
      </c>
      <c r="E13" s="345">
        <v>3160310010</v>
      </c>
      <c r="F13" s="345">
        <v>71001</v>
      </c>
      <c r="G13" s="345" t="s">
        <v>8529</v>
      </c>
      <c r="H13" s="820">
        <v>2182</v>
      </c>
      <c r="I13" s="567"/>
    </row>
    <row r="14" spans="1:9" x14ac:dyDescent="0.2">
      <c r="A14" s="345">
        <v>12</v>
      </c>
      <c r="B14" s="345" t="s">
        <v>543</v>
      </c>
      <c r="C14" s="345" t="s">
        <v>544</v>
      </c>
      <c r="D14" s="345" t="s">
        <v>510</v>
      </c>
      <c r="E14" s="345">
        <v>1010270010</v>
      </c>
      <c r="F14" s="345">
        <v>4001</v>
      </c>
      <c r="G14" s="345" t="s">
        <v>8530</v>
      </c>
      <c r="H14" s="820">
        <v>157</v>
      </c>
      <c r="I14" s="567"/>
    </row>
    <row r="15" spans="1:9" x14ac:dyDescent="0.2">
      <c r="A15" s="345">
        <v>13</v>
      </c>
      <c r="B15" s="345" t="s">
        <v>545</v>
      </c>
      <c r="C15" s="345" t="s">
        <v>546</v>
      </c>
      <c r="D15" s="345" t="s">
        <v>504</v>
      </c>
      <c r="E15" s="345">
        <v>3170470010</v>
      </c>
      <c r="F15" s="345">
        <v>77001</v>
      </c>
      <c r="G15" s="345" t="s">
        <v>8531</v>
      </c>
      <c r="H15" s="820">
        <v>1648</v>
      </c>
      <c r="I15" s="567"/>
    </row>
    <row r="16" spans="1:9" x14ac:dyDescent="0.2">
      <c r="A16" s="345">
        <v>14</v>
      </c>
      <c r="B16" s="345" t="s">
        <v>547</v>
      </c>
      <c r="C16" s="345" t="s">
        <v>548</v>
      </c>
      <c r="D16" s="345" t="s">
        <v>503</v>
      </c>
      <c r="E16" s="345">
        <v>3130380010</v>
      </c>
      <c r="F16" s="345">
        <v>66001</v>
      </c>
      <c r="G16" s="345" t="s">
        <v>8532</v>
      </c>
      <c r="H16" s="820">
        <v>282</v>
      </c>
      <c r="I16" s="567"/>
    </row>
    <row r="17" spans="1:9" x14ac:dyDescent="0.2">
      <c r="A17" s="345">
        <v>15</v>
      </c>
      <c r="B17" s="345" t="s">
        <v>549</v>
      </c>
      <c r="C17" s="345" t="s">
        <v>550</v>
      </c>
      <c r="D17" s="345" t="s">
        <v>493</v>
      </c>
      <c r="E17" s="345">
        <v>2120690010</v>
      </c>
      <c r="F17" s="345">
        <v>57001</v>
      </c>
      <c r="G17" s="345" t="s">
        <v>8533</v>
      </c>
      <c r="H17" s="820">
        <v>547</v>
      </c>
      <c r="I17" s="567"/>
    </row>
    <row r="18" spans="1:9" x14ac:dyDescent="0.2">
      <c r="A18" s="345">
        <v>16</v>
      </c>
      <c r="B18" s="345" t="s">
        <v>551</v>
      </c>
      <c r="C18" s="345" t="s">
        <v>538</v>
      </c>
      <c r="D18" s="345" t="s">
        <v>504</v>
      </c>
      <c r="E18" s="345">
        <v>3170640020</v>
      </c>
      <c r="F18" s="345">
        <v>76002</v>
      </c>
      <c r="G18" s="345" t="s">
        <v>8534</v>
      </c>
      <c r="H18" s="820">
        <v>2130</v>
      </c>
      <c r="I18" s="567"/>
    </row>
    <row r="19" spans="1:9" x14ac:dyDescent="0.2">
      <c r="A19" s="345">
        <v>17</v>
      </c>
      <c r="B19" s="345" t="s">
        <v>552</v>
      </c>
      <c r="C19" s="345" t="s">
        <v>553</v>
      </c>
      <c r="D19" s="345" t="s">
        <v>506</v>
      </c>
      <c r="E19" s="345">
        <v>3150720010</v>
      </c>
      <c r="F19" s="345">
        <v>65001</v>
      </c>
      <c r="G19" s="345" t="s">
        <v>8535</v>
      </c>
      <c r="H19" s="820">
        <v>2500</v>
      </c>
      <c r="I19" s="567"/>
    </row>
    <row r="20" spans="1:9" x14ac:dyDescent="0.2">
      <c r="A20" s="345">
        <v>18</v>
      </c>
      <c r="B20" s="345" t="s">
        <v>554</v>
      </c>
      <c r="C20" s="345" t="s">
        <v>555</v>
      </c>
      <c r="D20" s="345" t="s">
        <v>506</v>
      </c>
      <c r="E20" s="345">
        <v>3150510010</v>
      </c>
      <c r="F20" s="345">
        <v>63001</v>
      </c>
      <c r="G20" s="345" t="s">
        <v>8536</v>
      </c>
      <c r="H20" s="820">
        <v>58494</v>
      </c>
      <c r="I20" s="567"/>
    </row>
    <row r="21" spans="1:9" x14ac:dyDescent="0.2">
      <c r="A21" s="345">
        <v>19</v>
      </c>
      <c r="B21" s="345" t="s">
        <v>556</v>
      </c>
      <c r="C21" s="345" t="s">
        <v>557</v>
      </c>
      <c r="D21" s="345" t="s">
        <v>513</v>
      </c>
      <c r="E21" s="345">
        <v>4190210010</v>
      </c>
      <c r="F21" s="345">
        <v>87001</v>
      </c>
      <c r="G21" s="345" t="s">
        <v>8537</v>
      </c>
      <c r="H21" s="820">
        <v>3525</v>
      </c>
      <c r="I21" s="567"/>
    </row>
    <row r="22" spans="1:9" x14ac:dyDescent="0.2">
      <c r="A22" s="345">
        <v>20</v>
      </c>
      <c r="B22" s="345" t="s">
        <v>558</v>
      </c>
      <c r="C22" s="345" t="s">
        <v>557</v>
      </c>
      <c r="D22" s="345" t="s">
        <v>513</v>
      </c>
      <c r="E22" s="345">
        <v>4190210020</v>
      </c>
      <c r="F22" s="345">
        <v>87002</v>
      </c>
      <c r="G22" s="345" t="s">
        <v>8538</v>
      </c>
      <c r="H22" s="820">
        <v>17975</v>
      </c>
      <c r="I22" s="567"/>
    </row>
    <row r="23" spans="1:9" x14ac:dyDescent="0.2">
      <c r="A23" s="345">
        <v>21</v>
      </c>
      <c r="B23" s="345" t="s">
        <v>559</v>
      </c>
      <c r="C23" s="345" t="s">
        <v>557</v>
      </c>
      <c r="D23" s="345" t="s">
        <v>513</v>
      </c>
      <c r="E23" s="345">
        <v>4190210030</v>
      </c>
      <c r="F23" s="345">
        <v>87003</v>
      </c>
      <c r="G23" s="345" t="s">
        <v>8539</v>
      </c>
      <c r="H23" s="820">
        <v>28124</v>
      </c>
      <c r="I23" s="567"/>
    </row>
    <row r="24" spans="1:9" x14ac:dyDescent="0.2">
      <c r="A24" s="345">
        <v>22</v>
      </c>
      <c r="B24" s="345" t="s">
        <v>560</v>
      </c>
      <c r="C24" s="345" t="s">
        <v>557</v>
      </c>
      <c r="D24" s="345" t="s">
        <v>513</v>
      </c>
      <c r="E24" s="345">
        <v>4190210050</v>
      </c>
      <c r="F24" s="345">
        <v>87005</v>
      </c>
      <c r="G24" s="345" t="s">
        <v>8540</v>
      </c>
      <c r="H24" s="820">
        <v>18058</v>
      </c>
      <c r="I24" s="567"/>
    </row>
    <row r="25" spans="1:9" x14ac:dyDescent="0.2">
      <c r="A25" s="345">
        <v>23</v>
      </c>
      <c r="B25" s="345" t="s">
        <v>561</v>
      </c>
      <c r="C25" s="345" t="s">
        <v>557</v>
      </c>
      <c r="D25" s="345" t="s">
        <v>513</v>
      </c>
      <c r="E25" s="345">
        <v>4190210040</v>
      </c>
      <c r="F25" s="345">
        <v>87004</v>
      </c>
      <c r="G25" s="345" t="s">
        <v>8541</v>
      </c>
      <c r="H25" s="820">
        <v>50735</v>
      </c>
      <c r="I25" s="567"/>
    </row>
    <row r="26" spans="1:9" x14ac:dyDescent="0.2">
      <c r="A26" s="345">
        <v>24</v>
      </c>
      <c r="B26" s="345" t="s">
        <v>562</v>
      </c>
      <c r="C26" s="345" t="s">
        <v>563</v>
      </c>
      <c r="D26" s="345" t="s">
        <v>493</v>
      </c>
      <c r="E26" s="345">
        <v>2120330010</v>
      </c>
      <c r="F26" s="345">
        <v>60001</v>
      </c>
      <c r="G26" s="345" t="s">
        <v>8542</v>
      </c>
      <c r="H26" s="820">
        <v>276</v>
      </c>
      <c r="I26" s="567"/>
    </row>
    <row r="27" spans="1:9" x14ac:dyDescent="0.2">
      <c r="A27" s="345">
        <v>25</v>
      </c>
      <c r="B27" s="345" t="s">
        <v>564</v>
      </c>
      <c r="C27" s="345" t="s">
        <v>565</v>
      </c>
      <c r="D27" s="345" t="s">
        <v>505</v>
      </c>
      <c r="E27" s="345">
        <v>3180250010</v>
      </c>
      <c r="F27" s="345">
        <v>78001</v>
      </c>
      <c r="G27" s="345" t="s">
        <v>8543</v>
      </c>
      <c r="H27" s="820">
        <v>1001</v>
      </c>
      <c r="I27" s="567"/>
    </row>
    <row r="28" spans="1:9" x14ac:dyDescent="0.2">
      <c r="A28" s="345">
        <v>26</v>
      </c>
      <c r="B28" s="345" t="s">
        <v>566</v>
      </c>
      <c r="C28" s="345" t="s">
        <v>567</v>
      </c>
      <c r="D28" s="345" t="s">
        <v>508</v>
      </c>
      <c r="E28" s="345">
        <v>1030150010</v>
      </c>
      <c r="F28" s="345">
        <v>17001</v>
      </c>
      <c r="G28" s="345" t="s">
        <v>8544</v>
      </c>
      <c r="H28" s="820">
        <v>1518</v>
      </c>
      <c r="I28" s="567"/>
    </row>
    <row r="29" spans="1:9" x14ac:dyDescent="0.2">
      <c r="A29" s="345">
        <v>27</v>
      </c>
      <c r="B29" s="345" t="s">
        <v>568</v>
      </c>
      <c r="C29" s="345" t="s">
        <v>569</v>
      </c>
      <c r="D29" s="345" t="s">
        <v>494</v>
      </c>
      <c r="E29" s="345">
        <v>2110590010</v>
      </c>
      <c r="F29" s="345">
        <v>41001</v>
      </c>
      <c r="G29" s="345" t="s">
        <v>8545</v>
      </c>
      <c r="H29" s="820">
        <v>4182</v>
      </c>
      <c r="I29" s="567"/>
    </row>
    <row r="30" spans="1:9" x14ac:dyDescent="0.2">
      <c r="A30" s="345">
        <v>28</v>
      </c>
      <c r="B30" s="345" t="s">
        <v>570</v>
      </c>
      <c r="C30" s="345" t="s">
        <v>571</v>
      </c>
      <c r="D30" s="345" t="s">
        <v>508</v>
      </c>
      <c r="E30" s="345">
        <v>1030260010</v>
      </c>
      <c r="F30" s="345">
        <v>19001</v>
      </c>
      <c r="G30" s="345" t="s">
        <v>8546</v>
      </c>
      <c r="H30" s="820">
        <v>1123</v>
      </c>
      <c r="I30" s="567"/>
    </row>
    <row r="31" spans="1:9" x14ac:dyDescent="0.2">
      <c r="A31" s="345">
        <v>29</v>
      </c>
      <c r="B31" s="345" t="s">
        <v>572</v>
      </c>
      <c r="C31" s="345" t="s">
        <v>573</v>
      </c>
      <c r="D31" s="345" t="s">
        <v>508</v>
      </c>
      <c r="E31" s="345">
        <v>1030450010</v>
      </c>
      <c r="F31" s="345">
        <v>20001</v>
      </c>
      <c r="G31" s="345" t="s">
        <v>8547</v>
      </c>
      <c r="H31" s="820">
        <v>2736</v>
      </c>
      <c r="I31" s="567"/>
    </row>
    <row r="32" spans="1:9" x14ac:dyDescent="0.2">
      <c r="A32" s="345">
        <v>30</v>
      </c>
      <c r="B32" s="345" t="s">
        <v>574</v>
      </c>
      <c r="C32" s="345" t="s">
        <v>575</v>
      </c>
      <c r="D32" s="345" t="s">
        <v>493</v>
      </c>
      <c r="E32" s="345">
        <v>2120910010</v>
      </c>
      <c r="F32" s="345">
        <v>56001</v>
      </c>
      <c r="G32" s="345" t="s">
        <v>8548</v>
      </c>
      <c r="H32" s="820">
        <v>5304</v>
      </c>
      <c r="I32" s="567"/>
    </row>
    <row r="33" spans="1:9" x14ac:dyDescent="0.2">
      <c r="A33" s="345">
        <v>31</v>
      </c>
      <c r="B33" s="345" t="s">
        <v>576</v>
      </c>
      <c r="C33" s="345" t="s">
        <v>565</v>
      </c>
      <c r="D33" s="345" t="s">
        <v>505</v>
      </c>
      <c r="E33" s="345">
        <v>3180250020</v>
      </c>
      <c r="F33" s="345">
        <v>78002</v>
      </c>
      <c r="G33" s="345" t="s">
        <v>8549</v>
      </c>
      <c r="H33" s="820">
        <v>1743</v>
      </c>
      <c r="I33" s="567"/>
    </row>
    <row r="34" spans="1:9" x14ac:dyDescent="0.2">
      <c r="A34" s="345">
        <v>32</v>
      </c>
      <c r="B34" s="345" t="s">
        <v>577</v>
      </c>
      <c r="C34" s="345" t="s">
        <v>578</v>
      </c>
      <c r="D34" s="345" t="s">
        <v>505</v>
      </c>
      <c r="E34" s="345">
        <v>3181030010</v>
      </c>
      <c r="F34" s="345">
        <v>102001</v>
      </c>
      <c r="G34" s="345" t="s">
        <v>8550</v>
      </c>
      <c r="H34" s="820">
        <v>1891</v>
      </c>
      <c r="I34" s="567"/>
    </row>
    <row r="35" spans="1:9" x14ac:dyDescent="0.2">
      <c r="A35" s="345">
        <v>33</v>
      </c>
      <c r="B35" s="345" t="s">
        <v>579</v>
      </c>
      <c r="C35" s="345" t="s">
        <v>580</v>
      </c>
      <c r="D35" s="345" t="s">
        <v>494</v>
      </c>
      <c r="E35" s="345">
        <v>2110060010</v>
      </c>
      <c r="F35" s="345">
        <v>44001</v>
      </c>
      <c r="G35" s="345" t="s">
        <v>8551</v>
      </c>
      <c r="H35" s="820">
        <v>2531</v>
      </c>
      <c r="I35" s="567"/>
    </row>
    <row r="36" spans="1:9" x14ac:dyDescent="0.2">
      <c r="A36" s="345">
        <v>34</v>
      </c>
      <c r="B36" s="345" t="s">
        <v>581</v>
      </c>
      <c r="C36" s="345" t="s">
        <v>582</v>
      </c>
      <c r="D36" s="345" t="s">
        <v>514</v>
      </c>
      <c r="E36" s="345">
        <v>2100800010</v>
      </c>
      <c r="F36" s="345">
        <v>55001</v>
      </c>
      <c r="G36" s="345" t="s">
        <v>8552</v>
      </c>
      <c r="H36" s="820">
        <v>4436</v>
      </c>
      <c r="I36" s="567"/>
    </row>
    <row r="37" spans="1:9" x14ac:dyDescent="0.2">
      <c r="A37" s="345">
        <v>35</v>
      </c>
      <c r="B37" s="345" t="s">
        <v>583</v>
      </c>
      <c r="C37" s="345" t="s">
        <v>584</v>
      </c>
      <c r="D37" s="345" t="s">
        <v>509</v>
      </c>
      <c r="E37" s="345">
        <v>3140190010</v>
      </c>
      <c r="F37" s="345">
        <v>70001</v>
      </c>
      <c r="G37" s="345" t="s">
        <v>8553</v>
      </c>
      <c r="H37" s="820">
        <v>585</v>
      </c>
      <c r="I37" s="567"/>
    </row>
    <row r="38" spans="1:9" x14ac:dyDescent="0.2">
      <c r="A38" s="345">
        <v>36</v>
      </c>
      <c r="B38" s="345" t="s">
        <v>585</v>
      </c>
      <c r="C38" s="345" t="s">
        <v>586</v>
      </c>
      <c r="D38" s="345" t="s">
        <v>509</v>
      </c>
      <c r="E38" s="345">
        <v>3140940010</v>
      </c>
      <c r="F38" s="345">
        <v>94001</v>
      </c>
      <c r="G38" s="345" t="s">
        <v>8554</v>
      </c>
      <c r="H38" s="820">
        <v>377</v>
      </c>
      <c r="I38" s="567"/>
    </row>
    <row r="39" spans="1:9" x14ac:dyDescent="0.2">
      <c r="A39" s="345">
        <v>37</v>
      </c>
      <c r="B39" s="345" t="s">
        <v>587</v>
      </c>
      <c r="C39" s="345" t="s">
        <v>588</v>
      </c>
      <c r="D39" s="345" t="s">
        <v>511</v>
      </c>
      <c r="E39" s="345">
        <v>3160090010</v>
      </c>
      <c r="F39" s="345">
        <v>72001</v>
      </c>
      <c r="G39" s="345" t="s">
        <v>8555</v>
      </c>
      <c r="H39" s="820">
        <v>20087</v>
      </c>
      <c r="I39" s="567"/>
    </row>
    <row r="40" spans="1:9" x14ac:dyDescent="0.2">
      <c r="A40" s="345">
        <v>38</v>
      </c>
      <c r="B40" s="345" t="s">
        <v>589</v>
      </c>
      <c r="C40" s="345" t="s">
        <v>580</v>
      </c>
      <c r="D40" s="345" t="s">
        <v>494</v>
      </c>
      <c r="E40" s="345">
        <v>2110060020</v>
      </c>
      <c r="F40" s="345">
        <v>44002</v>
      </c>
      <c r="G40" s="345" t="s">
        <v>8556</v>
      </c>
      <c r="H40" s="820">
        <v>3692</v>
      </c>
      <c r="I40" s="567"/>
    </row>
    <row r="41" spans="1:9" x14ac:dyDescent="0.2">
      <c r="A41" s="345">
        <v>39</v>
      </c>
      <c r="B41" s="345" t="s">
        <v>590</v>
      </c>
      <c r="C41" s="345" t="s">
        <v>591</v>
      </c>
      <c r="D41" s="345" t="s">
        <v>513</v>
      </c>
      <c r="E41" s="345">
        <v>4190180010</v>
      </c>
      <c r="F41" s="345">
        <v>85001</v>
      </c>
      <c r="G41" s="345" t="s">
        <v>8557</v>
      </c>
      <c r="H41" s="820">
        <v>891</v>
      </c>
      <c r="I41" s="567"/>
    </row>
    <row r="42" spans="1:9" x14ac:dyDescent="0.2">
      <c r="A42" s="345">
        <v>40</v>
      </c>
      <c r="B42" s="345" t="s">
        <v>592</v>
      </c>
      <c r="C42" s="345" t="s">
        <v>593</v>
      </c>
      <c r="D42" s="345" t="s">
        <v>513</v>
      </c>
      <c r="E42" s="345">
        <v>4190480001</v>
      </c>
      <c r="F42" s="345">
        <v>83107</v>
      </c>
      <c r="G42" s="345" t="s">
        <v>8558</v>
      </c>
      <c r="H42" s="820">
        <v>5494</v>
      </c>
      <c r="I42" s="567"/>
    </row>
    <row r="43" spans="1:9" x14ac:dyDescent="0.2">
      <c r="A43" s="345">
        <v>41</v>
      </c>
      <c r="B43" s="345" t="s">
        <v>594</v>
      </c>
      <c r="C43" s="345" t="s">
        <v>595</v>
      </c>
      <c r="D43" s="345" t="s">
        <v>510</v>
      </c>
      <c r="E43" s="345">
        <v>1010020010</v>
      </c>
      <c r="F43" s="345">
        <v>6001</v>
      </c>
      <c r="G43" s="345" t="s">
        <v>8559</v>
      </c>
      <c r="H43" s="820">
        <v>19043</v>
      </c>
      <c r="I43" s="567"/>
    </row>
    <row r="44" spans="1:9" x14ac:dyDescent="0.2">
      <c r="A44" s="345">
        <v>42</v>
      </c>
      <c r="B44" s="345" t="s">
        <v>596</v>
      </c>
      <c r="C44" s="345" t="s">
        <v>565</v>
      </c>
      <c r="D44" s="345" t="s">
        <v>505</v>
      </c>
      <c r="E44" s="345">
        <v>3180250030</v>
      </c>
      <c r="F44" s="345">
        <v>78003</v>
      </c>
      <c r="G44" s="345" t="s">
        <v>8560</v>
      </c>
      <c r="H44" s="820">
        <v>19127</v>
      </c>
      <c r="I44" s="567"/>
    </row>
    <row r="45" spans="1:9" x14ac:dyDescent="0.2">
      <c r="A45" s="345">
        <v>43</v>
      </c>
      <c r="B45" s="345" t="s">
        <v>597</v>
      </c>
      <c r="C45" s="345" t="s">
        <v>563</v>
      </c>
      <c r="D45" s="345" t="s">
        <v>493</v>
      </c>
      <c r="E45" s="345">
        <v>2120330020</v>
      </c>
      <c r="F45" s="345">
        <v>60002</v>
      </c>
      <c r="G45" s="345" t="s">
        <v>8561</v>
      </c>
      <c r="H45" s="820">
        <v>1875</v>
      </c>
      <c r="I45" s="567"/>
    </row>
    <row r="46" spans="1:9" x14ac:dyDescent="0.2">
      <c r="A46" s="345">
        <v>44</v>
      </c>
      <c r="B46" s="345" t="s">
        <v>598</v>
      </c>
      <c r="C46" s="345" t="s">
        <v>588</v>
      </c>
      <c r="D46" s="345" t="s">
        <v>511</v>
      </c>
      <c r="E46" s="345">
        <v>3160090020</v>
      </c>
      <c r="F46" s="345">
        <v>72002</v>
      </c>
      <c r="G46" s="345" t="s">
        <v>8562</v>
      </c>
      <c r="H46" s="820">
        <v>16554</v>
      </c>
      <c r="I46" s="567"/>
    </row>
    <row r="47" spans="1:9" x14ac:dyDescent="0.2">
      <c r="A47" s="345">
        <v>45</v>
      </c>
      <c r="B47" s="345" t="s">
        <v>599</v>
      </c>
      <c r="C47" s="345" t="s">
        <v>557</v>
      </c>
      <c r="D47" s="345" t="s">
        <v>513</v>
      </c>
      <c r="E47" s="345">
        <v>4190210060</v>
      </c>
      <c r="F47" s="345">
        <v>87006</v>
      </c>
      <c r="G47" s="345" t="s">
        <v>8563</v>
      </c>
      <c r="H47" s="820">
        <v>34110</v>
      </c>
      <c r="I47" s="567"/>
    </row>
    <row r="48" spans="1:9" x14ac:dyDescent="0.2">
      <c r="A48" s="345">
        <v>46</v>
      </c>
      <c r="B48" s="345" t="s">
        <v>600</v>
      </c>
      <c r="C48" s="345" t="s">
        <v>601</v>
      </c>
      <c r="D48" s="345" t="s">
        <v>508</v>
      </c>
      <c r="E48" s="345">
        <v>1030120010</v>
      </c>
      <c r="F48" s="345">
        <v>16001</v>
      </c>
      <c r="G48" s="345" t="s">
        <v>8564</v>
      </c>
      <c r="H48" s="820">
        <v>2172</v>
      </c>
      <c r="I48" s="567"/>
    </row>
    <row r="49" spans="1:9" x14ac:dyDescent="0.2">
      <c r="A49" s="345">
        <v>47</v>
      </c>
      <c r="B49" s="345" t="s">
        <v>602</v>
      </c>
      <c r="C49" s="345" t="s">
        <v>601</v>
      </c>
      <c r="D49" s="345" t="s">
        <v>508</v>
      </c>
      <c r="E49" s="345">
        <v>1030120020</v>
      </c>
      <c r="F49" s="345">
        <v>16002</v>
      </c>
      <c r="G49" s="345" t="s">
        <v>8565</v>
      </c>
      <c r="H49" s="820">
        <v>807</v>
      </c>
      <c r="I49" s="567"/>
    </row>
    <row r="50" spans="1:9" x14ac:dyDescent="0.2">
      <c r="A50" s="345">
        <v>48</v>
      </c>
      <c r="B50" s="345" t="s">
        <v>603</v>
      </c>
      <c r="C50" s="345" t="s">
        <v>604</v>
      </c>
      <c r="D50" s="345" t="s">
        <v>515</v>
      </c>
      <c r="E50" s="345">
        <v>1050710010</v>
      </c>
      <c r="F50" s="345">
        <v>29001</v>
      </c>
      <c r="G50" s="345" t="s">
        <v>8566</v>
      </c>
      <c r="H50" s="820">
        <v>18781</v>
      </c>
      <c r="I50" s="567"/>
    </row>
    <row r="51" spans="1:9" x14ac:dyDescent="0.2">
      <c r="A51" s="345">
        <v>49</v>
      </c>
      <c r="B51" s="345" t="s">
        <v>605</v>
      </c>
      <c r="C51" s="345" t="s">
        <v>567</v>
      </c>
      <c r="D51" s="345" t="s">
        <v>508</v>
      </c>
      <c r="E51" s="345">
        <v>1030150020</v>
      </c>
      <c r="F51" s="345">
        <v>17002</v>
      </c>
      <c r="G51" s="345" t="s">
        <v>8567</v>
      </c>
      <c r="H51" s="820">
        <v>7171</v>
      </c>
      <c r="I51" s="567"/>
    </row>
    <row r="52" spans="1:9" x14ac:dyDescent="0.2">
      <c r="A52" s="345">
        <v>50</v>
      </c>
      <c r="B52" s="345" t="s">
        <v>606</v>
      </c>
      <c r="C52" s="345" t="s">
        <v>607</v>
      </c>
      <c r="D52" s="345" t="s">
        <v>515</v>
      </c>
      <c r="E52" s="345">
        <v>1050890010</v>
      </c>
      <c r="F52" s="345">
        <v>23001</v>
      </c>
      <c r="G52" s="345" t="s">
        <v>8568</v>
      </c>
      <c r="H52" s="820">
        <v>2387</v>
      </c>
      <c r="I52" s="567"/>
    </row>
    <row r="53" spans="1:9" x14ac:dyDescent="0.2">
      <c r="A53" s="345">
        <v>51</v>
      </c>
      <c r="B53" s="345" t="s">
        <v>608</v>
      </c>
      <c r="C53" s="345" t="s">
        <v>609</v>
      </c>
      <c r="D53" s="345" t="s">
        <v>493</v>
      </c>
      <c r="E53" s="345">
        <v>2120700010</v>
      </c>
      <c r="F53" s="345">
        <v>58001</v>
      </c>
      <c r="G53" s="345" t="s">
        <v>8569</v>
      </c>
      <c r="H53" s="820">
        <v>1433</v>
      </c>
      <c r="I53" s="567"/>
    </row>
    <row r="54" spans="1:9" x14ac:dyDescent="0.2">
      <c r="A54" s="345">
        <v>52</v>
      </c>
      <c r="B54" s="345" t="s">
        <v>610</v>
      </c>
      <c r="C54" s="345" t="s">
        <v>555</v>
      </c>
      <c r="D54" s="345" t="s">
        <v>506</v>
      </c>
      <c r="E54" s="345">
        <v>3150510020</v>
      </c>
      <c r="F54" s="345">
        <v>63002</v>
      </c>
      <c r="G54" s="345" t="s">
        <v>8570</v>
      </c>
      <c r="H54" s="820">
        <v>62198</v>
      </c>
      <c r="I54" s="567"/>
    </row>
    <row r="55" spans="1:9" x14ac:dyDescent="0.2">
      <c r="A55" s="345">
        <v>53</v>
      </c>
      <c r="B55" s="345" t="s">
        <v>611</v>
      </c>
      <c r="C55" s="345" t="s">
        <v>612</v>
      </c>
      <c r="D55" s="345" t="s">
        <v>505</v>
      </c>
      <c r="E55" s="345">
        <v>3180670010</v>
      </c>
      <c r="F55" s="345">
        <v>80001</v>
      </c>
      <c r="G55" s="345" t="s">
        <v>8571</v>
      </c>
      <c r="H55" s="820">
        <v>2783</v>
      </c>
      <c r="I55" s="567"/>
    </row>
    <row r="56" spans="1:9" x14ac:dyDescent="0.2">
      <c r="A56" s="345">
        <v>54</v>
      </c>
      <c r="B56" s="345" t="s">
        <v>613</v>
      </c>
      <c r="C56" s="345" t="s">
        <v>614</v>
      </c>
      <c r="D56" s="345" t="s">
        <v>16415</v>
      </c>
      <c r="E56" s="345">
        <v>1080610010</v>
      </c>
      <c r="F56" s="345">
        <v>33001</v>
      </c>
      <c r="G56" s="345" t="s">
        <v>8572</v>
      </c>
      <c r="H56" s="820">
        <v>1975</v>
      </c>
      <c r="I56" s="567"/>
    </row>
    <row r="57" spans="1:9" x14ac:dyDescent="0.2">
      <c r="A57" s="345">
        <v>55</v>
      </c>
      <c r="B57" s="345" t="s">
        <v>615</v>
      </c>
      <c r="C57" s="345" t="s">
        <v>555</v>
      </c>
      <c r="D57" s="345" t="s">
        <v>506</v>
      </c>
      <c r="E57" s="345">
        <v>3150510030</v>
      </c>
      <c r="F57" s="345">
        <v>63003</v>
      </c>
      <c r="G57" s="345" t="s">
        <v>8573</v>
      </c>
      <c r="H57" s="820">
        <v>7666</v>
      </c>
      <c r="I57" s="567"/>
    </row>
    <row r="58" spans="1:9" x14ac:dyDescent="0.2">
      <c r="A58" s="345">
        <v>56</v>
      </c>
      <c r="B58" s="345" t="s">
        <v>616</v>
      </c>
      <c r="C58" s="345" t="s">
        <v>617</v>
      </c>
      <c r="D58" s="345" t="s">
        <v>512</v>
      </c>
      <c r="E58" s="345">
        <v>4200730010</v>
      </c>
      <c r="F58" s="345">
        <v>90001</v>
      </c>
      <c r="G58" s="345" t="s">
        <v>8574</v>
      </c>
      <c r="H58" s="820">
        <v>1405</v>
      </c>
      <c r="I58" s="567"/>
    </row>
    <row r="59" spans="1:9" x14ac:dyDescent="0.2">
      <c r="A59" s="345">
        <v>57</v>
      </c>
      <c r="B59" s="345" t="s">
        <v>618</v>
      </c>
      <c r="C59" s="345" t="s">
        <v>619</v>
      </c>
      <c r="D59" s="345" t="s">
        <v>513</v>
      </c>
      <c r="E59" s="345">
        <v>4190280010</v>
      </c>
      <c r="F59" s="345">
        <v>86001</v>
      </c>
      <c r="G59" s="345" t="s">
        <v>8575</v>
      </c>
      <c r="H59" s="820">
        <v>7726</v>
      </c>
      <c r="I59" s="567"/>
    </row>
    <row r="60" spans="1:9" x14ac:dyDescent="0.2">
      <c r="A60" s="345">
        <v>58</v>
      </c>
      <c r="B60" s="345" t="s">
        <v>620</v>
      </c>
      <c r="C60" s="345" t="s">
        <v>536</v>
      </c>
      <c r="D60" s="345" t="s">
        <v>492</v>
      </c>
      <c r="E60" s="345">
        <v>2090630020</v>
      </c>
      <c r="F60" s="345">
        <v>47002</v>
      </c>
      <c r="G60" s="345" t="s">
        <v>8576</v>
      </c>
      <c r="H60" s="820">
        <v>17950</v>
      </c>
      <c r="I60" s="567"/>
    </row>
    <row r="61" spans="1:9" x14ac:dyDescent="0.2">
      <c r="A61" s="345">
        <v>59</v>
      </c>
      <c r="B61" s="345" t="s">
        <v>621</v>
      </c>
      <c r="C61" s="345" t="s">
        <v>622</v>
      </c>
      <c r="D61" s="345" t="s">
        <v>510</v>
      </c>
      <c r="E61" s="345">
        <v>1010070010</v>
      </c>
      <c r="F61" s="345">
        <v>5001</v>
      </c>
      <c r="G61" s="345" t="s">
        <v>8577</v>
      </c>
      <c r="H61" s="820">
        <v>1526</v>
      </c>
      <c r="I61" s="567"/>
    </row>
    <row r="62" spans="1:9" x14ac:dyDescent="0.2">
      <c r="A62" s="345">
        <v>60</v>
      </c>
      <c r="B62" s="345" t="s">
        <v>623</v>
      </c>
      <c r="C62" s="345" t="s">
        <v>624</v>
      </c>
      <c r="D62" s="345" t="s">
        <v>510</v>
      </c>
      <c r="E62" s="345">
        <v>1010810010</v>
      </c>
      <c r="F62" s="345">
        <v>1001</v>
      </c>
      <c r="G62" s="345" t="s">
        <v>8578</v>
      </c>
      <c r="H62" s="820">
        <v>2562</v>
      </c>
      <c r="I62" s="567"/>
    </row>
    <row r="63" spans="1:9" x14ac:dyDescent="0.2">
      <c r="A63" s="345">
        <v>61</v>
      </c>
      <c r="B63" s="345" t="s">
        <v>625</v>
      </c>
      <c r="C63" s="345" t="s">
        <v>617</v>
      </c>
      <c r="D63" s="345" t="s">
        <v>512</v>
      </c>
      <c r="E63" s="345">
        <v>4200730011</v>
      </c>
      <c r="F63" s="345">
        <v>90062</v>
      </c>
      <c r="G63" s="345" t="s">
        <v>8579</v>
      </c>
      <c r="H63" s="820">
        <v>1168</v>
      </c>
      <c r="I63" s="567"/>
    </row>
    <row r="64" spans="1:9" x14ac:dyDescent="0.2">
      <c r="A64" s="345">
        <v>62</v>
      </c>
      <c r="B64" s="345" t="s">
        <v>626</v>
      </c>
      <c r="C64" s="345" t="s">
        <v>522</v>
      </c>
      <c r="D64" s="345" t="s">
        <v>515</v>
      </c>
      <c r="E64" s="345">
        <v>1050540020</v>
      </c>
      <c r="F64" s="345">
        <v>28002</v>
      </c>
      <c r="G64" s="345" t="s">
        <v>8580</v>
      </c>
      <c r="H64" s="820">
        <v>3152</v>
      </c>
      <c r="I64" s="567"/>
    </row>
    <row r="65" spans="1:9" x14ac:dyDescent="0.2">
      <c r="A65" s="345">
        <v>63</v>
      </c>
      <c r="B65" s="345" t="s">
        <v>627</v>
      </c>
      <c r="C65" s="345" t="s">
        <v>571</v>
      </c>
      <c r="D65" s="345" t="s">
        <v>508</v>
      </c>
      <c r="E65" s="345">
        <v>1030260020</v>
      </c>
      <c r="F65" s="345">
        <v>19002</v>
      </c>
      <c r="G65" s="345" t="s">
        <v>8581</v>
      </c>
      <c r="H65" s="820">
        <v>3842</v>
      </c>
      <c r="I65" s="567"/>
    </row>
    <row r="66" spans="1:9" x14ac:dyDescent="0.2">
      <c r="A66" s="345">
        <v>64</v>
      </c>
      <c r="B66" s="345" t="s">
        <v>628</v>
      </c>
      <c r="C66" s="345" t="s">
        <v>612</v>
      </c>
      <c r="D66" s="345" t="s">
        <v>505</v>
      </c>
      <c r="E66" s="345">
        <v>3180670020</v>
      </c>
      <c r="F66" s="345">
        <v>80002</v>
      </c>
      <c r="G66" s="345" t="s">
        <v>8582</v>
      </c>
      <c r="H66" s="820">
        <v>466</v>
      </c>
      <c r="I66" s="567"/>
    </row>
    <row r="67" spans="1:9" x14ac:dyDescent="0.2">
      <c r="A67" s="345">
        <v>65</v>
      </c>
      <c r="B67" s="345" t="s">
        <v>629</v>
      </c>
      <c r="C67" s="345" t="s">
        <v>586</v>
      </c>
      <c r="D67" s="345" t="s">
        <v>509</v>
      </c>
      <c r="E67" s="345">
        <v>3140940020</v>
      </c>
      <c r="F67" s="345">
        <v>94002</v>
      </c>
      <c r="G67" s="345" t="s">
        <v>8583</v>
      </c>
      <c r="H67" s="820">
        <v>4703</v>
      </c>
      <c r="I67" s="567"/>
    </row>
    <row r="68" spans="1:9" x14ac:dyDescent="0.2">
      <c r="A68" s="345">
        <v>66</v>
      </c>
      <c r="B68" s="345" t="s">
        <v>630</v>
      </c>
      <c r="C68" s="345" t="s">
        <v>567</v>
      </c>
      <c r="D68" s="345" t="s">
        <v>508</v>
      </c>
      <c r="E68" s="345">
        <v>1030150030</v>
      </c>
      <c r="F68" s="345">
        <v>17003</v>
      </c>
      <c r="G68" s="345" t="s">
        <v>8584</v>
      </c>
      <c r="H68" s="820">
        <v>1622</v>
      </c>
      <c r="I68" s="567"/>
    </row>
    <row r="69" spans="1:9" x14ac:dyDescent="0.2">
      <c r="A69" s="345">
        <v>67</v>
      </c>
      <c r="B69" s="345" t="s">
        <v>631</v>
      </c>
      <c r="C69" s="345" t="s">
        <v>632</v>
      </c>
      <c r="D69" s="345" t="s">
        <v>515</v>
      </c>
      <c r="E69" s="345">
        <v>1050100010</v>
      </c>
      <c r="F69" s="345">
        <v>25001</v>
      </c>
      <c r="G69" s="345" t="s">
        <v>8585</v>
      </c>
      <c r="H69" s="820">
        <v>4085</v>
      </c>
      <c r="I69" s="567"/>
    </row>
    <row r="70" spans="1:9" x14ac:dyDescent="0.2">
      <c r="A70" s="345">
        <v>68</v>
      </c>
      <c r="B70" s="345" t="s">
        <v>633</v>
      </c>
      <c r="C70" s="345" t="s">
        <v>609</v>
      </c>
      <c r="D70" s="345" t="s">
        <v>493</v>
      </c>
      <c r="E70" s="345">
        <v>2120700020</v>
      </c>
      <c r="F70" s="345">
        <v>58002</v>
      </c>
      <c r="G70" s="345" t="s">
        <v>8586</v>
      </c>
      <c r="H70" s="820">
        <v>1704</v>
      </c>
      <c r="I70" s="567"/>
    </row>
    <row r="71" spans="1:9" x14ac:dyDescent="0.2">
      <c r="A71" s="345">
        <v>69</v>
      </c>
      <c r="B71" s="345" t="s">
        <v>634</v>
      </c>
      <c r="C71" s="345" t="s">
        <v>635</v>
      </c>
      <c r="D71" s="345" t="s">
        <v>508</v>
      </c>
      <c r="E71" s="345">
        <v>1030860010</v>
      </c>
      <c r="F71" s="345">
        <v>12001</v>
      </c>
      <c r="G71" s="345" t="s">
        <v>8587</v>
      </c>
      <c r="H71" s="820">
        <v>407</v>
      </c>
      <c r="I71" s="567"/>
    </row>
    <row r="72" spans="1:9" x14ac:dyDescent="0.2">
      <c r="A72" s="345">
        <v>70</v>
      </c>
      <c r="B72" s="345" t="s">
        <v>636</v>
      </c>
      <c r="C72" s="345" t="s">
        <v>637</v>
      </c>
      <c r="D72" s="345" t="s">
        <v>508</v>
      </c>
      <c r="E72" s="345">
        <v>1031040010</v>
      </c>
      <c r="F72" s="345">
        <v>108001</v>
      </c>
      <c r="G72" s="345" t="s">
        <v>8588</v>
      </c>
      <c r="H72" s="820">
        <v>15505</v>
      </c>
      <c r="I72" s="567"/>
    </row>
    <row r="73" spans="1:9" x14ac:dyDescent="0.2">
      <c r="A73" s="345">
        <v>71</v>
      </c>
      <c r="B73" s="345" t="s">
        <v>638</v>
      </c>
      <c r="C73" s="345" t="s">
        <v>639</v>
      </c>
      <c r="D73" s="345" t="s">
        <v>510</v>
      </c>
      <c r="E73" s="345">
        <v>1010520010</v>
      </c>
      <c r="F73" s="345">
        <v>3001</v>
      </c>
      <c r="G73" s="345" t="s">
        <v>8589</v>
      </c>
      <c r="H73" s="820">
        <v>1520</v>
      </c>
      <c r="I73" s="567"/>
    </row>
    <row r="74" spans="1:9" x14ac:dyDescent="0.2">
      <c r="A74" s="345">
        <v>72</v>
      </c>
      <c r="B74" s="345" t="s">
        <v>640</v>
      </c>
      <c r="C74" s="345" t="s">
        <v>641</v>
      </c>
      <c r="D74" s="345" t="s">
        <v>513</v>
      </c>
      <c r="E74" s="345">
        <v>4190010010</v>
      </c>
      <c r="F74" s="345">
        <v>84001</v>
      </c>
      <c r="G74" s="345" t="s">
        <v>8590</v>
      </c>
      <c r="H74" s="820">
        <v>55849</v>
      </c>
      <c r="I74" s="567"/>
    </row>
    <row r="75" spans="1:9" x14ac:dyDescent="0.2">
      <c r="A75" s="345">
        <v>73</v>
      </c>
      <c r="B75" s="345" t="s">
        <v>642</v>
      </c>
      <c r="C75" s="345" t="s">
        <v>553</v>
      </c>
      <c r="D75" s="345" t="s">
        <v>506</v>
      </c>
      <c r="E75" s="345">
        <v>3150720020</v>
      </c>
      <c r="F75" s="345">
        <v>65002</v>
      </c>
      <c r="G75" s="345" t="s">
        <v>8591</v>
      </c>
      <c r="H75" s="820">
        <v>21173</v>
      </c>
      <c r="I75" s="567"/>
    </row>
    <row r="76" spans="1:9" x14ac:dyDescent="0.2">
      <c r="A76" s="345">
        <v>74</v>
      </c>
      <c r="B76" s="345" t="s">
        <v>643</v>
      </c>
      <c r="C76" s="345" t="s">
        <v>644</v>
      </c>
      <c r="D76" s="345" t="s">
        <v>494</v>
      </c>
      <c r="E76" s="345">
        <v>2110030010</v>
      </c>
      <c r="F76" s="345">
        <v>42001</v>
      </c>
      <c r="G76" s="345" t="s">
        <v>8592</v>
      </c>
      <c r="H76" s="820">
        <v>4682</v>
      </c>
      <c r="I76" s="567"/>
    </row>
    <row r="77" spans="1:9" x14ac:dyDescent="0.2">
      <c r="A77" s="345">
        <v>75</v>
      </c>
      <c r="B77" s="345" t="s">
        <v>645</v>
      </c>
      <c r="C77" s="345" t="s">
        <v>241</v>
      </c>
      <c r="D77" s="345" t="s">
        <v>515</v>
      </c>
      <c r="E77" s="345">
        <v>1050900010</v>
      </c>
      <c r="F77" s="345">
        <v>24001</v>
      </c>
      <c r="G77" s="345" t="s">
        <v>8593</v>
      </c>
      <c r="H77" s="820">
        <v>1414</v>
      </c>
      <c r="I77" s="567"/>
    </row>
    <row r="78" spans="1:9" x14ac:dyDescent="0.2">
      <c r="A78" s="345">
        <v>76</v>
      </c>
      <c r="B78" s="345" t="s">
        <v>646</v>
      </c>
      <c r="C78" s="345" t="s">
        <v>637</v>
      </c>
      <c r="D78" s="345" t="s">
        <v>508</v>
      </c>
      <c r="E78" s="345">
        <v>1031040020</v>
      </c>
      <c r="F78" s="345">
        <v>108002</v>
      </c>
      <c r="G78" s="345" t="s">
        <v>8594</v>
      </c>
      <c r="H78" s="820">
        <v>2071</v>
      </c>
      <c r="I78" s="567"/>
    </row>
    <row r="79" spans="1:9" x14ac:dyDescent="0.2">
      <c r="A79" s="345">
        <v>77</v>
      </c>
      <c r="B79" s="345" t="s">
        <v>647</v>
      </c>
      <c r="C79" s="345" t="s">
        <v>530</v>
      </c>
      <c r="D79" s="345" t="s">
        <v>512</v>
      </c>
      <c r="E79" s="345">
        <v>4200950020</v>
      </c>
      <c r="F79" s="345">
        <v>95002</v>
      </c>
      <c r="G79" s="345" t="s">
        <v>8595</v>
      </c>
      <c r="H79" s="820">
        <v>398</v>
      </c>
      <c r="I79" s="567"/>
    </row>
    <row r="80" spans="1:9" x14ac:dyDescent="0.2">
      <c r="A80" s="345">
        <v>78</v>
      </c>
      <c r="B80" s="345" t="s">
        <v>648</v>
      </c>
      <c r="C80" s="345" t="s">
        <v>619</v>
      </c>
      <c r="D80" s="345" t="s">
        <v>513</v>
      </c>
      <c r="E80" s="345">
        <v>4190280020</v>
      </c>
      <c r="F80" s="345">
        <v>86002</v>
      </c>
      <c r="G80" s="345" t="s">
        <v>8596</v>
      </c>
      <c r="H80" s="820">
        <v>4284</v>
      </c>
      <c r="I80" s="567"/>
    </row>
    <row r="81" spans="1:9" x14ac:dyDescent="0.2">
      <c r="A81" s="345">
        <v>79</v>
      </c>
      <c r="B81" s="345" t="s">
        <v>649</v>
      </c>
      <c r="C81" s="345" t="s">
        <v>548</v>
      </c>
      <c r="D81" s="345" t="s">
        <v>503</v>
      </c>
      <c r="E81" s="345">
        <v>3130380020</v>
      </c>
      <c r="F81" s="345">
        <v>66002</v>
      </c>
      <c r="G81" s="345" t="s">
        <v>8597</v>
      </c>
      <c r="H81" s="820">
        <v>1423</v>
      </c>
      <c r="I81" s="567"/>
    </row>
    <row r="82" spans="1:9" x14ac:dyDescent="0.2">
      <c r="A82" s="345">
        <v>80</v>
      </c>
      <c r="B82" s="345" t="s">
        <v>650</v>
      </c>
      <c r="C82" s="345" t="s">
        <v>565</v>
      </c>
      <c r="D82" s="345" t="s">
        <v>505</v>
      </c>
      <c r="E82" s="345">
        <v>3180250040</v>
      </c>
      <c r="F82" s="345">
        <v>78004</v>
      </c>
      <c r="G82" s="345" t="s">
        <v>8598</v>
      </c>
      <c r="H82" s="820">
        <v>1435</v>
      </c>
      <c r="I82" s="567"/>
    </row>
    <row r="83" spans="1:9" x14ac:dyDescent="0.2">
      <c r="A83" s="345">
        <v>81</v>
      </c>
      <c r="B83" s="345" t="s">
        <v>651</v>
      </c>
      <c r="C83" s="345" t="s">
        <v>652</v>
      </c>
      <c r="D83" s="345" t="s">
        <v>16417</v>
      </c>
      <c r="E83" s="345">
        <v>1060850010</v>
      </c>
      <c r="F83" s="345">
        <v>30001</v>
      </c>
      <c r="G83" s="345" t="s">
        <v>8599</v>
      </c>
      <c r="H83" s="820">
        <v>2174</v>
      </c>
      <c r="I83" s="567"/>
    </row>
    <row r="84" spans="1:9" x14ac:dyDescent="0.2">
      <c r="A84" s="345">
        <v>82</v>
      </c>
      <c r="B84" s="345" t="s">
        <v>653</v>
      </c>
      <c r="C84" s="345" t="s">
        <v>654</v>
      </c>
      <c r="D84" s="345" t="s">
        <v>506</v>
      </c>
      <c r="E84" s="345">
        <v>3150080010</v>
      </c>
      <c r="F84" s="345">
        <v>64001</v>
      </c>
      <c r="G84" s="345" t="s">
        <v>8600</v>
      </c>
      <c r="H84" s="820">
        <v>4007</v>
      </c>
      <c r="I84" s="567"/>
    </row>
    <row r="85" spans="1:9" x14ac:dyDescent="0.2">
      <c r="A85" s="345">
        <v>83</v>
      </c>
      <c r="B85" s="345" t="s">
        <v>655</v>
      </c>
      <c r="C85" s="345" t="s">
        <v>565</v>
      </c>
      <c r="D85" s="345" t="s">
        <v>505</v>
      </c>
      <c r="E85" s="345">
        <v>3180250050</v>
      </c>
      <c r="F85" s="345">
        <v>78005</v>
      </c>
      <c r="G85" s="345" t="s">
        <v>8601</v>
      </c>
      <c r="H85" s="820">
        <v>765</v>
      </c>
      <c r="I85" s="567"/>
    </row>
    <row r="86" spans="1:9" x14ac:dyDescent="0.2">
      <c r="A86" s="345">
        <v>84</v>
      </c>
      <c r="B86" s="345" t="s">
        <v>656</v>
      </c>
      <c r="C86" s="345" t="s">
        <v>657</v>
      </c>
      <c r="D86" s="345" t="s">
        <v>506</v>
      </c>
      <c r="E86" s="345">
        <v>3150200010</v>
      </c>
      <c r="F86" s="345">
        <v>61001</v>
      </c>
      <c r="G86" s="345" t="s">
        <v>8602</v>
      </c>
      <c r="H86" s="820">
        <v>1225</v>
      </c>
      <c r="I86" s="567"/>
    </row>
    <row r="87" spans="1:9" x14ac:dyDescent="0.2">
      <c r="A87" s="345">
        <v>85</v>
      </c>
      <c r="B87" s="345" t="s">
        <v>658</v>
      </c>
      <c r="C87" s="345" t="s">
        <v>659</v>
      </c>
      <c r="D87" s="345" t="s">
        <v>510</v>
      </c>
      <c r="E87" s="345">
        <v>1010960010</v>
      </c>
      <c r="F87" s="345">
        <v>96001</v>
      </c>
      <c r="G87" s="345" t="s">
        <v>8603</v>
      </c>
      <c r="H87" s="820">
        <v>314</v>
      </c>
      <c r="I87" s="567"/>
    </row>
    <row r="88" spans="1:9" x14ac:dyDescent="0.2">
      <c r="A88" s="345">
        <v>86</v>
      </c>
      <c r="B88" s="345" t="s">
        <v>660</v>
      </c>
      <c r="C88" s="345" t="s">
        <v>624</v>
      </c>
      <c r="D88" s="345" t="s">
        <v>510</v>
      </c>
      <c r="E88" s="345">
        <v>1010810020</v>
      </c>
      <c r="F88" s="345">
        <v>1002</v>
      </c>
      <c r="G88" s="345" t="s">
        <v>8604</v>
      </c>
      <c r="H88" s="820">
        <v>3660</v>
      </c>
      <c r="I88" s="567"/>
    </row>
    <row r="89" spans="1:9" x14ac:dyDescent="0.2">
      <c r="A89" s="345">
        <v>87</v>
      </c>
      <c r="B89" s="345" t="s">
        <v>661</v>
      </c>
      <c r="C89" s="345" t="s">
        <v>662</v>
      </c>
      <c r="D89" s="345" t="s">
        <v>506</v>
      </c>
      <c r="E89" s="345">
        <v>3150110010</v>
      </c>
      <c r="F89" s="345">
        <v>62001</v>
      </c>
      <c r="G89" s="345" t="s">
        <v>8605</v>
      </c>
      <c r="H89" s="820">
        <v>8134</v>
      </c>
      <c r="I89" s="567"/>
    </row>
    <row r="90" spans="1:9" x14ac:dyDescent="0.2">
      <c r="A90" s="345">
        <v>88</v>
      </c>
      <c r="B90" s="345" t="s">
        <v>663</v>
      </c>
      <c r="C90" s="345" t="s">
        <v>664</v>
      </c>
      <c r="D90" s="345" t="s">
        <v>507</v>
      </c>
      <c r="E90" s="345">
        <v>1070370010</v>
      </c>
      <c r="F90" s="345">
        <v>8001</v>
      </c>
      <c r="G90" s="345" t="s">
        <v>8606</v>
      </c>
      <c r="H90" s="820">
        <v>363</v>
      </c>
      <c r="I90" s="567"/>
    </row>
    <row r="91" spans="1:9" x14ac:dyDescent="0.2">
      <c r="A91" s="345">
        <v>89</v>
      </c>
      <c r="B91" s="345" t="s">
        <v>665</v>
      </c>
      <c r="C91" s="345" t="s">
        <v>526</v>
      </c>
      <c r="D91" s="345" t="s">
        <v>508</v>
      </c>
      <c r="E91" s="345">
        <v>1030980020</v>
      </c>
      <c r="F91" s="345">
        <v>97002</v>
      </c>
      <c r="G91" s="345" t="s">
        <v>8607</v>
      </c>
      <c r="H91" s="820">
        <v>2832</v>
      </c>
      <c r="I91" s="567"/>
    </row>
    <row r="92" spans="1:9" x14ac:dyDescent="0.2">
      <c r="A92" s="345">
        <v>90</v>
      </c>
      <c r="B92" s="345" t="s">
        <v>666</v>
      </c>
      <c r="C92" s="345" t="s">
        <v>544</v>
      </c>
      <c r="D92" s="345" t="s">
        <v>510</v>
      </c>
      <c r="E92" s="345">
        <v>1010270020</v>
      </c>
      <c r="F92" s="345">
        <v>4002</v>
      </c>
      <c r="G92" s="345" t="s">
        <v>8608</v>
      </c>
      <c r="H92" s="820">
        <v>205</v>
      </c>
      <c r="I92" s="567"/>
    </row>
    <row r="93" spans="1:9" x14ac:dyDescent="0.2">
      <c r="A93" s="345">
        <v>91</v>
      </c>
      <c r="B93" s="345" t="s">
        <v>667</v>
      </c>
      <c r="C93" s="345" t="s">
        <v>668</v>
      </c>
      <c r="D93" s="345" t="s">
        <v>16416</v>
      </c>
      <c r="E93" s="345">
        <v>1040830010</v>
      </c>
      <c r="F93" s="345">
        <v>22001</v>
      </c>
      <c r="G93" s="345" t="s">
        <v>8609</v>
      </c>
      <c r="H93" s="820">
        <v>8801</v>
      </c>
      <c r="I93" s="567"/>
    </row>
    <row r="94" spans="1:9" x14ac:dyDescent="0.2">
      <c r="A94" s="345">
        <v>92</v>
      </c>
      <c r="B94" s="345" t="s">
        <v>669</v>
      </c>
      <c r="C94" s="345" t="s">
        <v>624</v>
      </c>
      <c r="D94" s="345" t="s">
        <v>510</v>
      </c>
      <c r="E94" s="345">
        <v>1010810030</v>
      </c>
      <c r="F94" s="345">
        <v>1003</v>
      </c>
      <c r="G94" s="345" t="s">
        <v>8610</v>
      </c>
      <c r="H94" s="820">
        <v>467</v>
      </c>
      <c r="I94" s="567"/>
    </row>
    <row r="95" spans="1:9" x14ac:dyDescent="0.2">
      <c r="A95" s="345">
        <v>93</v>
      </c>
      <c r="B95" s="345" t="s">
        <v>670</v>
      </c>
      <c r="C95" s="345" t="s">
        <v>617</v>
      </c>
      <c r="D95" s="345" t="s">
        <v>512</v>
      </c>
      <c r="E95" s="345">
        <v>4200730020</v>
      </c>
      <c r="F95" s="345">
        <v>90002</v>
      </c>
      <c r="G95" s="345" t="s">
        <v>8611</v>
      </c>
      <c r="H95" s="820">
        <v>1789</v>
      </c>
      <c r="I95" s="567"/>
    </row>
    <row r="96" spans="1:9" x14ac:dyDescent="0.2">
      <c r="A96" s="345">
        <v>94</v>
      </c>
      <c r="B96" s="345" t="s">
        <v>671</v>
      </c>
      <c r="C96" s="345" t="s">
        <v>672</v>
      </c>
      <c r="D96" s="345" t="s">
        <v>508</v>
      </c>
      <c r="E96" s="345">
        <v>1030570010</v>
      </c>
      <c r="F96" s="345">
        <v>18001</v>
      </c>
      <c r="G96" s="345" t="s">
        <v>8612</v>
      </c>
      <c r="H96" s="820">
        <v>799</v>
      </c>
      <c r="I96" s="567"/>
    </row>
    <row r="97" spans="1:9" x14ac:dyDescent="0.2">
      <c r="A97" s="345">
        <v>95</v>
      </c>
      <c r="B97" s="345" t="s">
        <v>673</v>
      </c>
      <c r="C97" s="345" t="s">
        <v>674</v>
      </c>
      <c r="D97" s="345" t="s">
        <v>510</v>
      </c>
      <c r="E97" s="345">
        <v>1010880020</v>
      </c>
      <c r="F97" s="345">
        <v>2002</v>
      </c>
      <c r="G97" s="345" t="s">
        <v>8613</v>
      </c>
      <c r="H97" s="820">
        <v>730</v>
      </c>
      <c r="I97" s="567"/>
    </row>
    <row r="98" spans="1:9" x14ac:dyDescent="0.2">
      <c r="A98" s="345">
        <v>96</v>
      </c>
      <c r="B98" s="345" t="s">
        <v>675</v>
      </c>
      <c r="C98" s="345" t="s">
        <v>532</v>
      </c>
      <c r="D98" s="345" t="s">
        <v>503</v>
      </c>
      <c r="E98" s="345">
        <v>3130600020</v>
      </c>
      <c r="F98" s="345">
        <v>68002</v>
      </c>
      <c r="G98" s="345" t="s">
        <v>8614</v>
      </c>
      <c r="H98" s="820">
        <v>3390</v>
      </c>
      <c r="I98" s="567"/>
    </row>
    <row r="99" spans="1:9" x14ac:dyDescent="0.2">
      <c r="A99" s="345">
        <v>97</v>
      </c>
      <c r="B99" s="345" t="s">
        <v>676</v>
      </c>
      <c r="C99" s="345" t="s">
        <v>677</v>
      </c>
      <c r="D99" s="345" t="s">
        <v>507</v>
      </c>
      <c r="E99" s="345">
        <v>1070740010</v>
      </c>
      <c r="F99" s="345">
        <v>9001</v>
      </c>
      <c r="G99" s="345" t="s">
        <v>8615</v>
      </c>
      <c r="H99" s="820">
        <v>10168</v>
      </c>
      <c r="I99" s="567"/>
    </row>
    <row r="100" spans="1:9" x14ac:dyDescent="0.2">
      <c r="A100" s="345">
        <v>98</v>
      </c>
      <c r="B100" s="345" t="s">
        <v>678</v>
      </c>
      <c r="C100" s="345" t="s">
        <v>563</v>
      </c>
      <c r="D100" s="345" t="s">
        <v>493</v>
      </c>
      <c r="E100" s="345">
        <v>2120330030</v>
      </c>
      <c r="F100" s="345">
        <v>60003</v>
      </c>
      <c r="G100" s="345" t="s">
        <v>8616</v>
      </c>
      <c r="H100" s="820">
        <v>27860</v>
      </c>
      <c r="I100" s="567"/>
    </row>
    <row r="101" spans="1:9" x14ac:dyDescent="0.2">
      <c r="A101" s="345">
        <v>99</v>
      </c>
      <c r="B101" s="345" t="s">
        <v>679</v>
      </c>
      <c r="C101" s="345" t="s">
        <v>544</v>
      </c>
      <c r="D101" s="345" t="s">
        <v>510</v>
      </c>
      <c r="E101" s="345">
        <v>1010270030</v>
      </c>
      <c r="F101" s="345">
        <v>4003</v>
      </c>
      <c r="G101" s="345" t="s">
        <v>8617</v>
      </c>
      <c r="H101" s="820">
        <v>31095</v>
      </c>
      <c r="I101" s="567"/>
    </row>
    <row r="102" spans="1:9" x14ac:dyDescent="0.2">
      <c r="A102" s="345">
        <v>100</v>
      </c>
      <c r="B102" s="345" t="s">
        <v>680</v>
      </c>
      <c r="C102" s="345" t="s">
        <v>681</v>
      </c>
      <c r="D102" s="345" t="s">
        <v>503</v>
      </c>
      <c r="E102" s="345">
        <v>3130790001</v>
      </c>
      <c r="F102" s="345">
        <v>67001</v>
      </c>
      <c r="G102" s="345" t="s">
        <v>8618</v>
      </c>
      <c r="H102" s="820">
        <v>12741</v>
      </c>
      <c r="I102" s="567"/>
    </row>
    <row r="103" spans="1:9" x14ac:dyDescent="0.2">
      <c r="A103" s="345">
        <v>101</v>
      </c>
      <c r="B103" s="345" t="s">
        <v>682</v>
      </c>
      <c r="C103" s="345" t="s">
        <v>530</v>
      </c>
      <c r="D103" s="345" t="s">
        <v>512</v>
      </c>
      <c r="E103" s="345">
        <v>4200950030</v>
      </c>
      <c r="F103" s="345">
        <v>95003</v>
      </c>
      <c r="G103" s="345" t="s">
        <v>8619</v>
      </c>
      <c r="H103" s="820">
        <v>246</v>
      </c>
      <c r="I103" s="567"/>
    </row>
    <row r="104" spans="1:9" x14ac:dyDescent="0.2">
      <c r="A104" s="345">
        <v>102</v>
      </c>
      <c r="B104" s="345" t="s">
        <v>683</v>
      </c>
      <c r="C104" s="345" t="s">
        <v>534</v>
      </c>
      <c r="D104" s="345" t="s">
        <v>508</v>
      </c>
      <c r="E104" s="345">
        <v>1030490050</v>
      </c>
      <c r="F104" s="345">
        <v>15005</v>
      </c>
      <c r="G104" s="345" t="s">
        <v>8620</v>
      </c>
      <c r="H104" s="820">
        <v>4713</v>
      </c>
      <c r="I104" s="567"/>
    </row>
    <row r="105" spans="1:9" x14ac:dyDescent="0.2">
      <c r="A105" s="345">
        <v>103</v>
      </c>
      <c r="B105" s="345" t="s">
        <v>684</v>
      </c>
      <c r="C105" s="345" t="s">
        <v>553</v>
      </c>
      <c r="D105" s="345" t="s">
        <v>506</v>
      </c>
      <c r="E105" s="345">
        <v>3150720030</v>
      </c>
      <c r="F105" s="345">
        <v>65003</v>
      </c>
      <c r="G105" s="345" t="s">
        <v>8621</v>
      </c>
      <c r="H105" s="820">
        <v>6273</v>
      </c>
      <c r="I105" s="567"/>
    </row>
    <row r="106" spans="1:9" x14ac:dyDescent="0.2">
      <c r="A106" s="345">
        <v>104</v>
      </c>
      <c r="B106" s="345" t="s">
        <v>685</v>
      </c>
      <c r="C106" s="345" t="s">
        <v>538</v>
      </c>
      <c r="D106" s="345" t="s">
        <v>504</v>
      </c>
      <c r="E106" s="345">
        <v>3170640030</v>
      </c>
      <c r="F106" s="345">
        <v>76003</v>
      </c>
      <c r="G106" s="345" t="s">
        <v>8622</v>
      </c>
      <c r="H106" s="820">
        <v>1362</v>
      </c>
      <c r="I106" s="567"/>
    </row>
    <row r="107" spans="1:9" x14ac:dyDescent="0.2">
      <c r="A107" s="345">
        <v>105</v>
      </c>
      <c r="B107" s="345" t="s">
        <v>686</v>
      </c>
      <c r="C107" s="345" t="s">
        <v>609</v>
      </c>
      <c r="D107" s="345" t="s">
        <v>493</v>
      </c>
      <c r="E107" s="345">
        <v>2120700030</v>
      </c>
      <c r="F107" s="345">
        <v>58003</v>
      </c>
      <c r="G107" s="345" t="s">
        <v>8623</v>
      </c>
      <c r="H107" s="820">
        <v>39674</v>
      </c>
      <c r="I107" s="567"/>
    </row>
    <row r="108" spans="1:9" x14ac:dyDescent="0.2">
      <c r="A108" s="345">
        <v>106</v>
      </c>
      <c r="B108" s="345" t="s">
        <v>687</v>
      </c>
      <c r="C108" s="345" t="s">
        <v>601</v>
      </c>
      <c r="D108" s="345" t="s">
        <v>508</v>
      </c>
      <c r="E108" s="345">
        <v>1030120030</v>
      </c>
      <c r="F108" s="345">
        <v>16003</v>
      </c>
      <c r="G108" s="345" t="s">
        <v>8624</v>
      </c>
      <c r="H108" s="820">
        <v>8274</v>
      </c>
      <c r="I108" s="567"/>
    </row>
    <row r="109" spans="1:9" x14ac:dyDescent="0.2">
      <c r="A109" s="345">
        <v>107</v>
      </c>
      <c r="B109" s="345" t="s">
        <v>688</v>
      </c>
      <c r="C109" s="345" t="s">
        <v>674</v>
      </c>
      <c r="D109" s="345" t="s">
        <v>510</v>
      </c>
      <c r="E109" s="345">
        <v>1010880030</v>
      </c>
      <c r="F109" s="345">
        <v>2003</v>
      </c>
      <c r="G109" s="345" t="s">
        <v>8625</v>
      </c>
      <c r="H109" s="820">
        <v>310</v>
      </c>
      <c r="I109" s="567"/>
    </row>
    <row r="110" spans="1:9" x14ac:dyDescent="0.2">
      <c r="A110" s="345">
        <v>108</v>
      </c>
      <c r="B110" s="345" t="s">
        <v>689</v>
      </c>
      <c r="C110" s="345" t="s">
        <v>607</v>
      </c>
      <c r="D110" s="345" t="s">
        <v>515</v>
      </c>
      <c r="E110" s="345">
        <v>1050890020</v>
      </c>
      <c r="F110" s="345">
        <v>23002</v>
      </c>
      <c r="G110" s="345" t="s">
        <v>8626</v>
      </c>
      <c r="H110" s="820">
        <v>5272</v>
      </c>
      <c r="I110" s="567"/>
    </row>
    <row r="111" spans="1:9" x14ac:dyDescent="0.2">
      <c r="A111" s="345">
        <v>109</v>
      </c>
      <c r="B111" s="345" t="s">
        <v>690</v>
      </c>
      <c r="C111" s="345" t="s">
        <v>691</v>
      </c>
      <c r="D111" s="345" t="s">
        <v>508</v>
      </c>
      <c r="E111" s="345">
        <v>1030770010</v>
      </c>
      <c r="F111" s="345">
        <v>14001</v>
      </c>
      <c r="G111" s="345" t="s">
        <v>8627</v>
      </c>
      <c r="H111" s="820">
        <v>291</v>
      </c>
      <c r="I111" s="567"/>
    </row>
    <row r="112" spans="1:9" x14ac:dyDescent="0.2">
      <c r="A112" s="345">
        <v>110</v>
      </c>
      <c r="B112" s="345" t="s">
        <v>692</v>
      </c>
      <c r="C112" s="345" t="s">
        <v>693</v>
      </c>
      <c r="D112" s="345" t="s">
        <v>16415</v>
      </c>
      <c r="E112" s="345">
        <v>1080560010</v>
      </c>
      <c r="F112" s="345">
        <v>34001</v>
      </c>
      <c r="G112" s="345" t="s">
        <v>8628</v>
      </c>
      <c r="H112" s="820">
        <v>2072</v>
      </c>
      <c r="I112" s="567"/>
    </row>
    <row r="113" spans="1:9" x14ac:dyDescent="0.2">
      <c r="A113" s="345">
        <v>111</v>
      </c>
      <c r="B113" s="345" t="s">
        <v>694</v>
      </c>
      <c r="C113" s="345" t="s">
        <v>544</v>
      </c>
      <c r="D113" s="345" t="s">
        <v>510</v>
      </c>
      <c r="E113" s="345">
        <v>1010270040</v>
      </c>
      <c r="F113" s="345">
        <v>4004</v>
      </c>
      <c r="G113" s="345" t="s">
        <v>8629</v>
      </c>
      <c r="H113" s="820">
        <v>221</v>
      </c>
      <c r="I113" s="567"/>
    </row>
    <row r="114" spans="1:9" x14ac:dyDescent="0.2">
      <c r="A114" s="345">
        <v>112</v>
      </c>
      <c r="B114" s="345" t="s">
        <v>695</v>
      </c>
      <c r="C114" s="345" t="s">
        <v>696</v>
      </c>
      <c r="D114" s="345" t="s">
        <v>508</v>
      </c>
      <c r="E114" s="345">
        <v>1030240030</v>
      </c>
      <c r="F114" s="345">
        <v>13003</v>
      </c>
      <c r="G114" s="345" t="s">
        <v>8630</v>
      </c>
      <c r="H114" s="820">
        <v>6360</v>
      </c>
      <c r="I114" s="567"/>
    </row>
    <row r="115" spans="1:9" x14ac:dyDescent="0.2">
      <c r="A115" s="345">
        <v>113</v>
      </c>
      <c r="B115" s="345" t="s">
        <v>697</v>
      </c>
      <c r="C115" s="345" t="s">
        <v>677</v>
      </c>
      <c r="D115" s="345" t="s">
        <v>507</v>
      </c>
      <c r="E115" s="345">
        <v>1070740020</v>
      </c>
      <c r="F115" s="345">
        <v>9002</v>
      </c>
      <c r="G115" s="345" t="s">
        <v>8631</v>
      </c>
      <c r="H115" s="820">
        <v>23435</v>
      </c>
      <c r="I115" s="567"/>
    </row>
    <row r="116" spans="1:9" x14ac:dyDescent="0.2">
      <c r="A116" s="345">
        <v>114</v>
      </c>
      <c r="B116" s="345" t="s">
        <v>698</v>
      </c>
      <c r="C116" s="345" t="s">
        <v>595</v>
      </c>
      <c r="D116" s="345" t="s">
        <v>510</v>
      </c>
      <c r="E116" s="345">
        <v>1010020020</v>
      </c>
      <c r="F116" s="345">
        <v>6002</v>
      </c>
      <c r="G116" s="345" t="s">
        <v>8632</v>
      </c>
      <c r="H116" s="820">
        <v>314</v>
      </c>
      <c r="I116" s="567"/>
    </row>
    <row r="117" spans="1:9" x14ac:dyDescent="0.2">
      <c r="A117" s="345">
        <v>115</v>
      </c>
      <c r="B117" s="345" t="s">
        <v>699</v>
      </c>
      <c r="C117" s="345" t="s">
        <v>588</v>
      </c>
      <c r="D117" s="345" t="s">
        <v>511</v>
      </c>
      <c r="E117" s="345">
        <v>3160090030</v>
      </c>
      <c r="F117" s="345">
        <v>72003</v>
      </c>
      <c r="G117" s="345" t="s">
        <v>8633</v>
      </c>
      <c r="H117" s="820">
        <v>10331</v>
      </c>
      <c r="I117" s="567"/>
    </row>
    <row r="118" spans="1:9" x14ac:dyDescent="0.2">
      <c r="A118" s="345">
        <v>116</v>
      </c>
      <c r="B118" s="345" t="s">
        <v>700</v>
      </c>
      <c r="C118" s="345" t="s">
        <v>542</v>
      </c>
      <c r="D118" s="345" t="s">
        <v>511</v>
      </c>
      <c r="E118" s="345">
        <v>3160310020</v>
      </c>
      <c r="F118" s="345">
        <v>71002</v>
      </c>
      <c r="G118" s="345" t="s">
        <v>8634</v>
      </c>
      <c r="H118" s="820">
        <v>849</v>
      </c>
      <c r="I118" s="567"/>
    </row>
    <row r="119" spans="1:9" x14ac:dyDescent="0.2">
      <c r="A119" s="345">
        <v>117</v>
      </c>
      <c r="B119" s="345" t="s">
        <v>701</v>
      </c>
      <c r="C119" s="345" t="s">
        <v>696</v>
      </c>
      <c r="D119" s="345" t="s">
        <v>508</v>
      </c>
      <c r="E119" s="345">
        <v>1030240040</v>
      </c>
      <c r="F119" s="345">
        <v>13004</v>
      </c>
      <c r="G119" s="345" t="s">
        <v>8635</v>
      </c>
      <c r="H119" s="820">
        <v>4189</v>
      </c>
      <c r="I119" s="567"/>
    </row>
    <row r="120" spans="1:9" x14ac:dyDescent="0.2">
      <c r="A120" s="345">
        <v>118</v>
      </c>
      <c r="B120" s="345" t="s">
        <v>702</v>
      </c>
      <c r="C120" s="345" t="s">
        <v>241</v>
      </c>
      <c r="D120" s="345" t="s">
        <v>515</v>
      </c>
      <c r="E120" s="345">
        <v>1050900020</v>
      </c>
      <c r="F120" s="345">
        <v>24002</v>
      </c>
      <c r="G120" s="345" t="s">
        <v>8636</v>
      </c>
      <c r="H120" s="820">
        <v>1982</v>
      </c>
      <c r="I120" s="567"/>
    </row>
    <row r="121" spans="1:9" x14ac:dyDescent="0.2">
      <c r="A121" s="345">
        <v>119</v>
      </c>
      <c r="B121" s="345" t="s">
        <v>703</v>
      </c>
      <c r="C121" s="345" t="s">
        <v>704</v>
      </c>
      <c r="D121" s="345" t="s">
        <v>505</v>
      </c>
      <c r="E121" s="345">
        <v>3180220020</v>
      </c>
      <c r="F121" s="345">
        <v>79002</v>
      </c>
      <c r="G121" s="345" t="s">
        <v>8637</v>
      </c>
      <c r="H121" s="820">
        <v>830</v>
      </c>
      <c r="I121" s="567"/>
    </row>
    <row r="122" spans="1:9" x14ac:dyDescent="0.2">
      <c r="A122" s="345">
        <v>120</v>
      </c>
      <c r="B122" s="345" t="s">
        <v>705</v>
      </c>
      <c r="C122" s="345" t="s">
        <v>668</v>
      </c>
      <c r="D122" s="345" t="s">
        <v>16416</v>
      </c>
      <c r="E122" s="345">
        <v>1040830020</v>
      </c>
      <c r="F122" s="345">
        <v>22002</v>
      </c>
      <c r="G122" s="345" t="s">
        <v>8638</v>
      </c>
      <c r="H122" s="820">
        <v>1494</v>
      </c>
      <c r="I122" s="567"/>
    </row>
    <row r="123" spans="1:9" x14ac:dyDescent="0.2">
      <c r="A123" s="345">
        <v>121</v>
      </c>
      <c r="B123" s="345" t="s">
        <v>706</v>
      </c>
      <c r="C123" s="345" t="s">
        <v>624</v>
      </c>
      <c r="D123" s="345" t="s">
        <v>510</v>
      </c>
      <c r="E123" s="345">
        <v>1010810040</v>
      </c>
      <c r="F123" s="345">
        <v>1004</v>
      </c>
      <c r="G123" s="345" t="s">
        <v>8639</v>
      </c>
      <c r="H123" s="820">
        <v>1637</v>
      </c>
      <c r="I123" s="567"/>
    </row>
    <row r="124" spans="1:9" x14ac:dyDescent="0.2">
      <c r="A124" s="345">
        <v>122</v>
      </c>
      <c r="B124" s="345" t="s">
        <v>707</v>
      </c>
      <c r="C124" s="345" t="s">
        <v>637</v>
      </c>
      <c r="D124" s="345" t="s">
        <v>508</v>
      </c>
      <c r="E124" s="345">
        <v>1031040030</v>
      </c>
      <c r="F124" s="345">
        <v>108003</v>
      </c>
      <c r="G124" s="345" t="s">
        <v>8640</v>
      </c>
      <c r="H124" s="820">
        <v>6574</v>
      </c>
      <c r="I124" s="567"/>
    </row>
    <row r="125" spans="1:9" x14ac:dyDescent="0.2">
      <c r="A125" s="345">
        <v>123</v>
      </c>
      <c r="B125" s="345" t="s">
        <v>708</v>
      </c>
      <c r="C125" s="345" t="s">
        <v>565</v>
      </c>
      <c r="D125" s="345" t="s">
        <v>505</v>
      </c>
      <c r="E125" s="345">
        <v>3180250060</v>
      </c>
      <c r="F125" s="345">
        <v>78006</v>
      </c>
      <c r="G125" s="345" t="s">
        <v>8641</v>
      </c>
      <c r="H125" s="820">
        <v>1184</v>
      </c>
      <c r="I125" s="567"/>
    </row>
    <row r="126" spans="1:9" x14ac:dyDescent="0.2">
      <c r="A126" s="345">
        <v>124</v>
      </c>
      <c r="B126" s="345" t="s">
        <v>709</v>
      </c>
      <c r="C126" s="345" t="s">
        <v>522</v>
      </c>
      <c r="D126" s="345" t="s">
        <v>515</v>
      </c>
      <c r="E126" s="345">
        <v>1050540030</v>
      </c>
      <c r="F126" s="345">
        <v>28003</v>
      </c>
      <c r="G126" s="345" t="s">
        <v>8642</v>
      </c>
      <c r="H126" s="820">
        <v>26642</v>
      </c>
      <c r="I126" s="567"/>
    </row>
    <row r="127" spans="1:9" x14ac:dyDescent="0.2">
      <c r="A127" s="345">
        <v>125</v>
      </c>
      <c r="B127" s="345" t="s">
        <v>710</v>
      </c>
      <c r="C127" s="345" t="s">
        <v>711</v>
      </c>
      <c r="D127" s="345" t="s">
        <v>16415</v>
      </c>
      <c r="E127" s="345">
        <v>1080680010</v>
      </c>
      <c r="F127" s="345">
        <v>35001</v>
      </c>
      <c r="G127" s="345" t="s">
        <v>8643</v>
      </c>
      <c r="H127" s="820">
        <v>8788</v>
      </c>
      <c r="I127" s="567"/>
    </row>
    <row r="128" spans="1:9" x14ac:dyDescent="0.2">
      <c r="A128" s="345">
        <v>126</v>
      </c>
      <c r="B128" s="345" t="s">
        <v>712</v>
      </c>
      <c r="C128" s="345" t="s">
        <v>601</v>
      </c>
      <c r="D128" s="345" t="s">
        <v>508</v>
      </c>
      <c r="E128" s="345">
        <v>1030120040</v>
      </c>
      <c r="F128" s="345">
        <v>16004</v>
      </c>
      <c r="G128" s="345" t="s">
        <v>8644</v>
      </c>
      <c r="H128" s="820">
        <v>17492</v>
      </c>
      <c r="I128" s="567"/>
    </row>
    <row r="129" spans="1:9" x14ac:dyDescent="0.2">
      <c r="A129" s="345">
        <v>127</v>
      </c>
      <c r="B129" s="345" t="s">
        <v>713</v>
      </c>
      <c r="C129" s="345" t="s">
        <v>696</v>
      </c>
      <c r="D129" s="345" t="s">
        <v>508</v>
      </c>
      <c r="E129" s="345">
        <v>1030240050</v>
      </c>
      <c r="F129" s="345">
        <v>13005</v>
      </c>
      <c r="G129" s="345" t="s">
        <v>8645</v>
      </c>
      <c r="H129" s="820">
        <v>2725</v>
      </c>
      <c r="I129" s="567"/>
    </row>
    <row r="130" spans="1:9" x14ac:dyDescent="0.2">
      <c r="A130" s="345">
        <v>128</v>
      </c>
      <c r="B130" s="345" t="s">
        <v>714</v>
      </c>
      <c r="C130" s="345" t="s">
        <v>677</v>
      </c>
      <c r="D130" s="345" t="s">
        <v>507</v>
      </c>
      <c r="E130" s="345">
        <v>1070740040</v>
      </c>
      <c r="F130" s="345">
        <v>9004</v>
      </c>
      <c r="G130" s="345" t="s">
        <v>8646</v>
      </c>
      <c r="H130" s="820">
        <v>9644</v>
      </c>
      <c r="I130" s="567"/>
    </row>
    <row r="131" spans="1:9" x14ac:dyDescent="0.2">
      <c r="A131" s="345">
        <v>129</v>
      </c>
      <c r="B131" s="345" t="s">
        <v>715</v>
      </c>
      <c r="C131" s="345" t="s">
        <v>677</v>
      </c>
      <c r="D131" s="345" t="s">
        <v>507</v>
      </c>
      <c r="E131" s="345">
        <v>1070740030</v>
      </c>
      <c r="F131" s="345">
        <v>9003</v>
      </c>
      <c r="G131" s="345" t="s">
        <v>8647</v>
      </c>
      <c r="H131" s="820">
        <v>5259</v>
      </c>
      <c r="I131" s="567"/>
    </row>
    <row r="132" spans="1:9" x14ac:dyDescent="0.2">
      <c r="A132" s="345">
        <v>130</v>
      </c>
      <c r="B132" s="345" t="s">
        <v>716</v>
      </c>
      <c r="C132" s="345" t="s">
        <v>635</v>
      </c>
      <c r="D132" s="345" t="s">
        <v>508</v>
      </c>
      <c r="E132" s="345">
        <v>1030860020</v>
      </c>
      <c r="F132" s="345">
        <v>12002</v>
      </c>
      <c r="G132" s="345" t="s">
        <v>8648</v>
      </c>
      <c r="H132" s="820">
        <v>5195</v>
      </c>
      <c r="I132" s="567"/>
    </row>
    <row r="133" spans="1:9" x14ac:dyDescent="0.2">
      <c r="A133" s="345">
        <v>131</v>
      </c>
      <c r="B133" s="345" t="s">
        <v>717</v>
      </c>
      <c r="C133" s="345" t="s">
        <v>672</v>
      </c>
      <c r="D133" s="345" t="s">
        <v>508</v>
      </c>
      <c r="E133" s="345">
        <v>1030570030</v>
      </c>
      <c r="F133" s="345">
        <v>18003</v>
      </c>
      <c r="G133" s="345" t="s">
        <v>8649</v>
      </c>
      <c r="H133" s="820">
        <v>533</v>
      </c>
      <c r="I133" s="567"/>
    </row>
    <row r="134" spans="1:9" x14ac:dyDescent="0.2">
      <c r="A134" s="345">
        <v>132</v>
      </c>
      <c r="B134" s="345" t="s">
        <v>718</v>
      </c>
      <c r="C134" s="345" t="s">
        <v>691</v>
      </c>
      <c r="D134" s="345" t="s">
        <v>508</v>
      </c>
      <c r="E134" s="345">
        <v>1030770020</v>
      </c>
      <c r="F134" s="345">
        <v>14002</v>
      </c>
      <c r="G134" s="345" t="s">
        <v>8650</v>
      </c>
      <c r="H134" s="820">
        <v>3011</v>
      </c>
      <c r="I134" s="567"/>
    </row>
    <row r="135" spans="1:9" x14ac:dyDescent="0.2">
      <c r="A135" s="345">
        <v>133</v>
      </c>
      <c r="B135" s="345" t="s">
        <v>719</v>
      </c>
      <c r="C135" s="345" t="s">
        <v>622</v>
      </c>
      <c r="D135" s="345" t="s">
        <v>510</v>
      </c>
      <c r="E135" s="345">
        <v>1010070020</v>
      </c>
      <c r="F135" s="345">
        <v>5002</v>
      </c>
      <c r="G135" s="345" t="s">
        <v>8651</v>
      </c>
      <c r="H135" s="820">
        <v>498</v>
      </c>
      <c r="I135" s="567"/>
    </row>
    <row r="136" spans="1:9" x14ac:dyDescent="0.2">
      <c r="A136" s="345">
        <v>134</v>
      </c>
      <c r="B136" s="345" t="s">
        <v>720</v>
      </c>
      <c r="C136" s="345" t="s">
        <v>672</v>
      </c>
      <c r="D136" s="345" t="s">
        <v>508</v>
      </c>
      <c r="E136" s="345">
        <v>1030570040</v>
      </c>
      <c r="F136" s="345">
        <v>18004</v>
      </c>
      <c r="G136" s="345" t="s">
        <v>8652</v>
      </c>
      <c r="H136" s="820">
        <v>3574</v>
      </c>
      <c r="I136" s="567"/>
    </row>
    <row r="137" spans="1:9" x14ac:dyDescent="0.2">
      <c r="A137" s="345">
        <v>135</v>
      </c>
      <c r="B137" s="345" t="s">
        <v>721</v>
      </c>
      <c r="C137" s="345" t="s">
        <v>722</v>
      </c>
      <c r="D137" s="345" t="s">
        <v>513</v>
      </c>
      <c r="E137" s="345">
        <v>4190820010</v>
      </c>
      <c r="F137" s="345">
        <v>81001</v>
      </c>
      <c r="G137" s="345" t="s">
        <v>8653</v>
      </c>
      <c r="H137" s="820">
        <v>44719</v>
      </c>
      <c r="I137" s="567"/>
    </row>
    <row r="138" spans="1:9" x14ac:dyDescent="0.2">
      <c r="A138" s="345">
        <v>136</v>
      </c>
      <c r="B138" s="345" t="s">
        <v>723</v>
      </c>
      <c r="C138" s="345" t="s">
        <v>593</v>
      </c>
      <c r="D138" s="345" t="s">
        <v>513</v>
      </c>
      <c r="E138" s="345">
        <v>4190480010</v>
      </c>
      <c r="F138" s="345">
        <v>83001</v>
      </c>
      <c r="G138" s="345" t="s">
        <v>8654</v>
      </c>
      <c r="H138" s="820">
        <v>1742</v>
      </c>
      <c r="I138" s="567"/>
    </row>
    <row r="139" spans="1:9" x14ac:dyDescent="0.2">
      <c r="A139" s="345">
        <v>137</v>
      </c>
      <c r="B139" s="345" t="s">
        <v>724</v>
      </c>
      <c r="C139" s="345" t="s">
        <v>668</v>
      </c>
      <c r="D139" s="345" t="s">
        <v>16416</v>
      </c>
      <c r="E139" s="345">
        <v>1040830030</v>
      </c>
      <c r="F139" s="345">
        <v>22003</v>
      </c>
      <c r="G139" s="345" t="s">
        <v>8655</v>
      </c>
      <c r="H139" s="820">
        <v>3188</v>
      </c>
      <c r="I139" s="567"/>
    </row>
    <row r="140" spans="1:9" x14ac:dyDescent="0.2">
      <c r="A140" s="345">
        <v>138</v>
      </c>
      <c r="B140" s="345" t="s">
        <v>725</v>
      </c>
      <c r="C140" s="345" t="s">
        <v>726</v>
      </c>
      <c r="D140" s="345" t="s">
        <v>16416</v>
      </c>
      <c r="E140" s="345">
        <v>1040140002</v>
      </c>
      <c r="F140" s="345">
        <v>21001</v>
      </c>
      <c r="G140" s="345" t="s">
        <v>8656</v>
      </c>
      <c r="H140" s="820">
        <v>1631</v>
      </c>
      <c r="I140" s="567"/>
    </row>
    <row r="141" spans="1:9" x14ac:dyDescent="0.2">
      <c r="A141" s="345">
        <v>139</v>
      </c>
      <c r="B141" s="345" t="s">
        <v>727</v>
      </c>
      <c r="C141" s="345" t="s">
        <v>530</v>
      </c>
      <c r="D141" s="345" t="s">
        <v>512</v>
      </c>
      <c r="E141" s="345">
        <v>4200950040</v>
      </c>
      <c r="F141" s="345">
        <v>95004</v>
      </c>
      <c r="G141" s="345" t="s">
        <v>8657</v>
      </c>
      <c r="H141" s="820">
        <v>1293</v>
      </c>
      <c r="I141" s="567"/>
    </row>
    <row r="142" spans="1:9" x14ac:dyDescent="0.2">
      <c r="A142" s="345">
        <v>140</v>
      </c>
      <c r="B142" s="345" t="s">
        <v>728</v>
      </c>
      <c r="C142" s="345" t="s">
        <v>595</v>
      </c>
      <c r="D142" s="345" t="s">
        <v>510</v>
      </c>
      <c r="E142" s="345">
        <v>1010020030</v>
      </c>
      <c r="F142" s="345">
        <v>6003</v>
      </c>
      <c r="G142" s="345" t="s">
        <v>8658</v>
      </c>
      <c r="H142" s="820">
        <v>90825</v>
      </c>
      <c r="I142" s="567"/>
    </row>
    <row r="143" spans="1:9" x14ac:dyDescent="0.2">
      <c r="A143" s="345">
        <v>141</v>
      </c>
      <c r="B143" s="345" t="s">
        <v>729</v>
      </c>
      <c r="C143" s="345" t="s">
        <v>565</v>
      </c>
      <c r="D143" s="345" t="s">
        <v>505</v>
      </c>
      <c r="E143" s="345">
        <v>3180250070</v>
      </c>
      <c r="F143" s="345">
        <v>78007</v>
      </c>
      <c r="G143" s="345" t="s">
        <v>8659</v>
      </c>
      <c r="H143" s="820">
        <v>362</v>
      </c>
      <c r="I143" s="567"/>
    </row>
    <row r="144" spans="1:9" x14ac:dyDescent="0.2">
      <c r="A144" s="345">
        <v>142</v>
      </c>
      <c r="B144" s="345" t="s">
        <v>730</v>
      </c>
      <c r="C144" s="345" t="s">
        <v>641</v>
      </c>
      <c r="D144" s="345" t="s">
        <v>513</v>
      </c>
      <c r="E144" s="345">
        <v>4190010020</v>
      </c>
      <c r="F144" s="345">
        <v>84002</v>
      </c>
      <c r="G144" s="345" t="s">
        <v>8660</v>
      </c>
      <c r="H144" s="820">
        <v>2521</v>
      </c>
      <c r="I144" s="567"/>
    </row>
    <row r="145" spans="1:9" x14ac:dyDescent="0.2">
      <c r="A145" s="345">
        <v>143</v>
      </c>
      <c r="B145" s="345" t="s">
        <v>731</v>
      </c>
      <c r="C145" s="345" t="s">
        <v>732</v>
      </c>
      <c r="D145" s="345" t="s">
        <v>511</v>
      </c>
      <c r="E145" s="345">
        <v>3160410020</v>
      </c>
      <c r="F145" s="345">
        <v>75002</v>
      </c>
      <c r="G145" s="345" t="s">
        <v>8661</v>
      </c>
      <c r="H145" s="820">
        <v>6080</v>
      </c>
      <c r="I145" s="567"/>
    </row>
    <row r="146" spans="1:9" x14ac:dyDescent="0.2">
      <c r="A146" s="345">
        <v>144</v>
      </c>
      <c r="B146" s="345" t="s">
        <v>733</v>
      </c>
      <c r="C146" s="345" t="s">
        <v>732</v>
      </c>
      <c r="D146" s="345" t="s">
        <v>511</v>
      </c>
      <c r="E146" s="345">
        <v>3160410030</v>
      </c>
      <c r="F146" s="345">
        <v>75003</v>
      </c>
      <c r="G146" s="345" t="s">
        <v>8662</v>
      </c>
      <c r="H146" s="820">
        <v>5629</v>
      </c>
      <c r="I146" s="567"/>
    </row>
    <row r="147" spans="1:9" x14ac:dyDescent="0.2">
      <c r="A147" s="345">
        <v>145</v>
      </c>
      <c r="B147" s="345" t="s">
        <v>734</v>
      </c>
      <c r="C147" s="345" t="s">
        <v>553</v>
      </c>
      <c r="D147" s="345" t="s">
        <v>506</v>
      </c>
      <c r="E147" s="345">
        <v>3150720040</v>
      </c>
      <c r="F147" s="345">
        <v>65004</v>
      </c>
      <c r="G147" s="345" t="s">
        <v>8663</v>
      </c>
      <c r="H147" s="820">
        <v>964</v>
      </c>
      <c r="I147" s="567"/>
    </row>
    <row r="148" spans="1:9" x14ac:dyDescent="0.2">
      <c r="A148" s="345">
        <v>146</v>
      </c>
      <c r="B148" s="345" t="s">
        <v>735</v>
      </c>
      <c r="C148" s="345" t="s">
        <v>548</v>
      </c>
      <c r="D148" s="345" t="s">
        <v>503</v>
      </c>
      <c r="E148" s="345">
        <v>3130380030</v>
      </c>
      <c r="F148" s="345">
        <v>66003</v>
      </c>
      <c r="G148" s="345" t="s">
        <v>8664</v>
      </c>
      <c r="H148" s="820">
        <v>925</v>
      </c>
      <c r="I148" s="567"/>
    </row>
    <row r="149" spans="1:9" x14ac:dyDescent="0.2">
      <c r="A149" s="345">
        <v>147</v>
      </c>
      <c r="B149" s="345" t="s">
        <v>736</v>
      </c>
      <c r="C149" s="345" t="s">
        <v>567</v>
      </c>
      <c r="D149" s="345" t="s">
        <v>508</v>
      </c>
      <c r="E149" s="345">
        <v>1030150040</v>
      </c>
      <c r="F149" s="345">
        <v>17004</v>
      </c>
      <c r="G149" s="345" t="s">
        <v>8665</v>
      </c>
      <c r="H149" s="820">
        <v>2372</v>
      </c>
      <c r="I149" s="567"/>
    </row>
    <row r="150" spans="1:9" x14ac:dyDescent="0.2">
      <c r="A150" s="345">
        <v>148</v>
      </c>
      <c r="B150" s="345" t="s">
        <v>737</v>
      </c>
      <c r="C150" s="345" t="s">
        <v>595</v>
      </c>
      <c r="D150" s="345" t="s">
        <v>510</v>
      </c>
      <c r="E150" s="345">
        <v>1010020040</v>
      </c>
      <c r="F150" s="345">
        <v>6004</v>
      </c>
      <c r="G150" s="345" t="s">
        <v>8666</v>
      </c>
      <c r="H150" s="820">
        <v>727</v>
      </c>
      <c r="I150" s="567"/>
    </row>
    <row r="151" spans="1:9" x14ac:dyDescent="0.2">
      <c r="A151" s="345">
        <v>149</v>
      </c>
      <c r="B151" s="345" t="s">
        <v>738</v>
      </c>
      <c r="C151" s="345" t="s">
        <v>739</v>
      </c>
      <c r="D151" s="345" t="s">
        <v>16415</v>
      </c>
      <c r="E151" s="345">
        <v>1080660010</v>
      </c>
      <c r="F151" s="345">
        <v>39001</v>
      </c>
      <c r="G151" s="345" t="s">
        <v>8667</v>
      </c>
      <c r="H151" s="820">
        <v>11506</v>
      </c>
      <c r="I151" s="567"/>
    </row>
    <row r="152" spans="1:9" x14ac:dyDescent="0.2">
      <c r="A152" s="345">
        <v>150</v>
      </c>
      <c r="B152" s="345" t="s">
        <v>740</v>
      </c>
      <c r="C152" s="345" t="s">
        <v>617</v>
      </c>
      <c r="D152" s="345" t="s">
        <v>512</v>
      </c>
      <c r="E152" s="345">
        <v>4200730030</v>
      </c>
      <c r="F152" s="345">
        <v>90003</v>
      </c>
      <c r="G152" s="345" t="s">
        <v>8668</v>
      </c>
      <c r="H152" s="820">
        <v>42458</v>
      </c>
      <c r="I152" s="567"/>
    </row>
    <row r="153" spans="1:9" x14ac:dyDescent="0.2">
      <c r="A153" s="345">
        <v>151</v>
      </c>
      <c r="B153" s="345" t="s">
        <v>741</v>
      </c>
      <c r="C153" s="345" t="s">
        <v>601</v>
      </c>
      <c r="D153" s="345" t="s">
        <v>508</v>
      </c>
      <c r="E153" s="345">
        <v>1030120041</v>
      </c>
      <c r="F153" s="345">
        <v>16248</v>
      </c>
      <c r="G153" s="345" t="s">
        <v>8669</v>
      </c>
      <c r="H153" s="820">
        <v>656</v>
      </c>
      <c r="I153" s="567"/>
    </row>
    <row r="154" spans="1:9" x14ac:dyDescent="0.2">
      <c r="A154" s="345">
        <v>152</v>
      </c>
      <c r="B154" s="345" t="s">
        <v>742</v>
      </c>
      <c r="C154" s="345" t="s">
        <v>593</v>
      </c>
      <c r="D154" s="345" t="s">
        <v>513</v>
      </c>
      <c r="E154" s="345">
        <v>4190480020</v>
      </c>
      <c r="F154" s="345">
        <v>83002</v>
      </c>
      <c r="G154" s="345" t="s">
        <v>8670</v>
      </c>
      <c r="H154" s="820">
        <v>685</v>
      </c>
      <c r="I154" s="567"/>
    </row>
    <row r="155" spans="1:9" x14ac:dyDescent="0.2">
      <c r="A155" s="345">
        <v>153</v>
      </c>
      <c r="B155" s="345" t="s">
        <v>743</v>
      </c>
      <c r="C155" s="345" t="s">
        <v>593</v>
      </c>
      <c r="D155" s="345" t="s">
        <v>513</v>
      </c>
      <c r="E155" s="345">
        <v>4190480030</v>
      </c>
      <c r="F155" s="345">
        <v>83003</v>
      </c>
      <c r="G155" s="345" t="s">
        <v>8671</v>
      </c>
      <c r="H155" s="820">
        <v>2369</v>
      </c>
      <c r="I155" s="567"/>
    </row>
    <row r="156" spans="1:9" x14ac:dyDescent="0.2">
      <c r="A156" s="345">
        <v>154</v>
      </c>
      <c r="B156" s="345" t="s">
        <v>744</v>
      </c>
      <c r="C156" s="345" t="s">
        <v>745</v>
      </c>
      <c r="D156" s="345" t="s">
        <v>513</v>
      </c>
      <c r="E156" s="345">
        <v>4190550010</v>
      </c>
      <c r="F156" s="345">
        <v>82001</v>
      </c>
      <c r="G156" s="345" t="s">
        <v>8672</v>
      </c>
      <c r="H156" s="820">
        <v>3367</v>
      </c>
      <c r="I156" s="567"/>
    </row>
    <row r="157" spans="1:9" x14ac:dyDescent="0.2">
      <c r="A157" s="345">
        <v>155</v>
      </c>
      <c r="B157" s="345" t="s">
        <v>746</v>
      </c>
      <c r="C157" s="345" t="s">
        <v>546</v>
      </c>
      <c r="D157" s="345" t="s">
        <v>504</v>
      </c>
      <c r="E157" s="345">
        <v>3170470020</v>
      </c>
      <c r="F157" s="345">
        <v>77002</v>
      </c>
      <c r="G157" s="345" t="s">
        <v>8673</v>
      </c>
      <c r="H157" s="820">
        <v>893</v>
      </c>
      <c r="I157" s="567"/>
    </row>
    <row r="158" spans="1:9" x14ac:dyDescent="0.2">
      <c r="A158" s="345">
        <v>156</v>
      </c>
      <c r="B158" s="345" t="s">
        <v>747</v>
      </c>
      <c r="C158" s="345" t="s">
        <v>595</v>
      </c>
      <c r="D158" s="345" t="s">
        <v>510</v>
      </c>
      <c r="E158" s="345">
        <v>1010020050</v>
      </c>
      <c r="F158" s="345">
        <v>6005</v>
      </c>
      <c r="G158" s="345" t="s">
        <v>8674</v>
      </c>
      <c r="H158" s="820">
        <v>713</v>
      </c>
      <c r="I158" s="567"/>
    </row>
    <row r="159" spans="1:9" x14ac:dyDescent="0.2">
      <c r="A159" s="345">
        <v>157</v>
      </c>
      <c r="B159" s="345" t="s">
        <v>748</v>
      </c>
      <c r="C159" s="345" t="s">
        <v>674</v>
      </c>
      <c r="D159" s="345" t="s">
        <v>510</v>
      </c>
      <c r="E159" s="345">
        <v>1010880040</v>
      </c>
      <c r="F159" s="345">
        <v>2004</v>
      </c>
      <c r="G159" s="345" t="s">
        <v>8675</v>
      </c>
      <c r="H159" s="820">
        <v>2503</v>
      </c>
      <c r="I159" s="567"/>
    </row>
    <row r="160" spans="1:9" x14ac:dyDescent="0.2">
      <c r="A160" s="345">
        <v>158</v>
      </c>
      <c r="B160" s="345" t="s">
        <v>749</v>
      </c>
      <c r="C160" s="345" t="s">
        <v>657</v>
      </c>
      <c r="D160" s="345" t="s">
        <v>506</v>
      </c>
      <c r="E160" s="345">
        <v>3150200020</v>
      </c>
      <c r="F160" s="345">
        <v>61002</v>
      </c>
      <c r="G160" s="345" t="s">
        <v>8676</v>
      </c>
      <c r="H160" s="820">
        <v>7390</v>
      </c>
      <c r="I160" s="567"/>
    </row>
    <row r="161" spans="1:9" x14ac:dyDescent="0.2">
      <c r="A161" s="345">
        <v>159</v>
      </c>
      <c r="B161" s="345" t="s">
        <v>750</v>
      </c>
      <c r="C161" s="345" t="s">
        <v>745</v>
      </c>
      <c r="D161" s="345" t="s">
        <v>513</v>
      </c>
      <c r="E161" s="345">
        <v>4190550020</v>
      </c>
      <c r="F161" s="345">
        <v>82002</v>
      </c>
      <c r="G161" s="345" t="s">
        <v>8677</v>
      </c>
      <c r="H161" s="820">
        <v>1773</v>
      </c>
      <c r="I161" s="567"/>
    </row>
    <row r="162" spans="1:9" x14ac:dyDescent="0.2">
      <c r="A162" s="345">
        <v>160</v>
      </c>
      <c r="B162" s="345" t="s">
        <v>751</v>
      </c>
      <c r="C162" s="345" t="s">
        <v>745</v>
      </c>
      <c r="D162" s="345" t="s">
        <v>513</v>
      </c>
      <c r="E162" s="345">
        <v>4190550030</v>
      </c>
      <c r="F162" s="345">
        <v>82003</v>
      </c>
      <c r="G162" s="345" t="s">
        <v>8678</v>
      </c>
      <c r="H162" s="820">
        <v>1089</v>
      </c>
      <c r="I162" s="567"/>
    </row>
    <row r="163" spans="1:9" x14ac:dyDescent="0.2">
      <c r="A163" s="345">
        <v>161</v>
      </c>
      <c r="B163" s="345" t="s">
        <v>752</v>
      </c>
      <c r="C163" s="345" t="s">
        <v>530</v>
      </c>
      <c r="D163" s="345" t="s">
        <v>512</v>
      </c>
      <c r="E163" s="345">
        <v>4200950050</v>
      </c>
      <c r="F163" s="345">
        <v>95005</v>
      </c>
      <c r="G163" s="345" t="s">
        <v>8679</v>
      </c>
      <c r="H163" s="820">
        <v>358</v>
      </c>
      <c r="I163" s="567"/>
    </row>
    <row r="164" spans="1:9" x14ac:dyDescent="0.2">
      <c r="A164" s="345">
        <v>162</v>
      </c>
      <c r="B164" s="345" t="s">
        <v>753</v>
      </c>
      <c r="C164" s="345" t="s">
        <v>632</v>
      </c>
      <c r="D164" s="345" t="s">
        <v>515</v>
      </c>
      <c r="E164" s="345">
        <v>1050100030</v>
      </c>
      <c r="F164" s="345">
        <v>25003</v>
      </c>
      <c r="G164" s="345" t="s">
        <v>8680</v>
      </c>
      <c r="H164" s="820">
        <v>1110</v>
      </c>
      <c r="I164" s="567"/>
    </row>
    <row r="165" spans="1:9" x14ac:dyDescent="0.2">
      <c r="A165" s="345">
        <v>163</v>
      </c>
      <c r="B165" s="345" t="s">
        <v>754</v>
      </c>
      <c r="C165" s="345" t="s">
        <v>755</v>
      </c>
      <c r="D165" s="345" t="s">
        <v>516</v>
      </c>
      <c r="E165" s="345">
        <v>1020040010</v>
      </c>
      <c r="F165" s="345">
        <v>7001</v>
      </c>
      <c r="G165" s="345" t="s">
        <v>8681</v>
      </c>
      <c r="H165" s="820">
        <v>211</v>
      </c>
      <c r="I165" s="567"/>
    </row>
    <row r="166" spans="1:9" x14ac:dyDescent="0.2">
      <c r="A166" s="345">
        <v>164</v>
      </c>
      <c r="B166" s="345" t="s">
        <v>756</v>
      </c>
      <c r="C166" s="345" t="s">
        <v>582</v>
      </c>
      <c r="D166" s="345" t="s">
        <v>514</v>
      </c>
      <c r="E166" s="345">
        <v>2100800020</v>
      </c>
      <c r="F166" s="345">
        <v>55002</v>
      </c>
      <c r="G166" s="345" t="s">
        <v>8682</v>
      </c>
      <c r="H166" s="820">
        <v>1685</v>
      </c>
      <c r="I166" s="567"/>
    </row>
    <row r="167" spans="1:9" x14ac:dyDescent="0.2">
      <c r="A167" s="345">
        <v>165</v>
      </c>
      <c r="B167" s="345" t="s">
        <v>757</v>
      </c>
      <c r="C167" s="345" t="s">
        <v>732</v>
      </c>
      <c r="D167" s="345" t="s">
        <v>511</v>
      </c>
      <c r="E167" s="345">
        <v>3160410040</v>
      </c>
      <c r="F167" s="345">
        <v>75004</v>
      </c>
      <c r="G167" s="345" t="s">
        <v>8683</v>
      </c>
      <c r="H167" s="820">
        <v>6481</v>
      </c>
      <c r="I167" s="567"/>
    </row>
    <row r="168" spans="1:9" x14ac:dyDescent="0.2">
      <c r="A168" s="345">
        <v>166</v>
      </c>
      <c r="B168" s="345" t="s">
        <v>758</v>
      </c>
      <c r="C168" s="345" t="s">
        <v>609</v>
      </c>
      <c r="D168" s="345" t="s">
        <v>493</v>
      </c>
      <c r="E168" s="345">
        <v>2120700040</v>
      </c>
      <c r="F168" s="345">
        <v>58004</v>
      </c>
      <c r="G168" s="345" t="s">
        <v>8684</v>
      </c>
      <c r="H168" s="820">
        <v>3778</v>
      </c>
      <c r="I168" s="567"/>
    </row>
    <row r="169" spans="1:9" x14ac:dyDescent="0.2">
      <c r="A169" s="345">
        <v>167</v>
      </c>
      <c r="B169" s="345" t="s">
        <v>759</v>
      </c>
      <c r="C169" s="345" t="s">
        <v>595</v>
      </c>
      <c r="D169" s="345" t="s">
        <v>510</v>
      </c>
      <c r="E169" s="345">
        <v>1010020062</v>
      </c>
      <c r="F169" s="345">
        <v>6192</v>
      </c>
      <c r="G169" s="345" t="s">
        <v>8685</v>
      </c>
      <c r="H169" s="820">
        <v>1616</v>
      </c>
      <c r="I169" s="567"/>
    </row>
    <row r="170" spans="1:9" x14ac:dyDescent="0.2">
      <c r="A170" s="345">
        <v>168</v>
      </c>
      <c r="B170" s="345" t="s">
        <v>760</v>
      </c>
      <c r="C170" s="345" t="s">
        <v>601</v>
      </c>
      <c r="D170" s="345" t="s">
        <v>508</v>
      </c>
      <c r="E170" s="345">
        <v>1030120050</v>
      </c>
      <c r="F170" s="345">
        <v>16005</v>
      </c>
      <c r="G170" s="345" t="s">
        <v>8686</v>
      </c>
      <c r="H170" s="820">
        <v>5507</v>
      </c>
      <c r="I170" s="567"/>
    </row>
    <row r="171" spans="1:9" x14ac:dyDescent="0.2">
      <c r="A171" s="345">
        <v>169</v>
      </c>
      <c r="B171" s="345" t="s">
        <v>761</v>
      </c>
      <c r="C171" s="345" t="s">
        <v>601</v>
      </c>
      <c r="D171" s="345" t="s">
        <v>508</v>
      </c>
      <c r="E171" s="345">
        <v>1030120070</v>
      </c>
      <c r="F171" s="345">
        <v>16006</v>
      </c>
      <c r="G171" s="345" t="s">
        <v>8687</v>
      </c>
      <c r="H171" s="820">
        <v>6504</v>
      </c>
      <c r="I171" s="567"/>
    </row>
    <row r="172" spans="1:9" x14ac:dyDescent="0.2">
      <c r="A172" s="345">
        <v>170</v>
      </c>
      <c r="B172" s="345" t="s">
        <v>762</v>
      </c>
      <c r="C172" s="345" t="s">
        <v>601</v>
      </c>
      <c r="D172" s="345" t="s">
        <v>508</v>
      </c>
      <c r="E172" s="345">
        <v>1030120080</v>
      </c>
      <c r="F172" s="345">
        <v>16007</v>
      </c>
      <c r="G172" s="345" t="s">
        <v>8688</v>
      </c>
      <c r="H172" s="820">
        <v>5536</v>
      </c>
      <c r="I172" s="567"/>
    </row>
    <row r="173" spans="1:9" x14ac:dyDescent="0.2">
      <c r="A173" s="345">
        <v>171</v>
      </c>
      <c r="B173" s="345" t="s">
        <v>763</v>
      </c>
      <c r="C173" s="345" t="s">
        <v>624</v>
      </c>
      <c r="D173" s="345" t="s">
        <v>510</v>
      </c>
      <c r="E173" s="345">
        <v>1010810060</v>
      </c>
      <c r="F173" s="345">
        <v>1006</v>
      </c>
      <c r="G173" s="345" t="s">
        <v>8689</v>
      </c>
      <c r="H173" s="820">
        <v>6331</v>
      </c>
      <c r="I173" s="567"/>
    </row>
    <row r="174" spans="1:9" x14ac:dyDescent="0.2">
      <c r="A174" s="345">
        <v>172</v>
      </c>
      <c r="B174" s="345" t="s">
        <v>764</v>
      </c>
      <c r="C174" s="345" t="s">
        <v>241</v>
      </c>
      <c r="D174" s="345" t="s">
        <v>515</v>
      </c>
      <c r="E174" s="345">
        <v>1050900030</v>
      </c>
      <c r="F174" s="345">
        <v>24003</v>
      </c>
      <c r="G174" s="345" t="s">
        <v>8690</v>
      </c>
      <c r="H174" s="820">
        <v>1593</v>
      </c>
      <c r="I174" s="567"/>
    </row>
    <row r="175" spans="1:9" x14ac:dyDescent="0.2">
      <c r="A175" s="345">
        <v>173</v>
      </c>
      <c r="B175" s="345" t="s">
        <v>765</v>
      </c>
      <c r="C175" s="345" t="s">
        <v>632</v>
      </c>
      <c r="D175" s="345" t="s">
        <v>515</v>
      </c>
      <c r="E175" s="345">
        <v>1050100035</v>
      </c>
      <c r="F175" s="345">
        <v>25072</v>
      </c>
      <c r="G175" s="345" t="s">
        <v>8691</v>
      </c>
      <c r="H175" s="820">
        <v>6617</v>
      </c>
      <c r="I175" s="567"/>
    </row>
    <row r="176" spans="1:9" x14ac:dyDescent="0.2">
      <c r="A176" s="345">
        <v>174</v>
      </c>
      <c r="B176" s="345" t="s">
        <v>766</v>
      </c>
      <c r="C176" s="345" t="s">
        <v>624</v>
      </c>
      <c r="D176" s="345" t="s">
        <v>510</v>
      </c>
      <c r="E176" s="345">
        <v>1010810070</v>
      </c>
      <c r="F176" s="345">
        <v>1007</v>
      </c>
      <c r="G176" s="345" t="s">
        <v>8692</v>
      </c>
      <c r="H176" s="820">
        <v>240</v>
      </c>
      <c r="I176" s="567"/>
    </row>
    <row r="177" spans="1:9" x14ac:dyDescent="0.2">
      <c r="A177" s="345">
        <v>175</v>
      </c>
      <c r="B177" s="345" t="s">
        <v>767</v>
      </c>
      <c r="C177" s="345" t="s">
        <v>624</v>
      </c>
      <c r="D177" s="345" t="s">
        <v>510</v>
      </c>
      <c r="E177" s="345">
        <v>1010810080</v>
      </c>
      <c r="F177" s="345">
        <v>1008</v>
      </c>
      <c r="G177" s="345" t="s">
        <v>8693</v>
      </c>
      <c r="H177" s="820">
        <v>16501</v>
      </c>
      <c r="I177" s="567"/>
    </row>
    <row r="178" spans="1:9" x14ac:dyDescent="0.2">
      <c r="A178" s="345">
        <v>176</v>
      </c>
      <c r="B178" s="345" t="s">
        <v>768</v>
      </c>
      <c r="C178" s="345" t="s">
        <v>614</v>
      </c>
      <c r="D178" s="345" t="s">
        <v>16415</v>
      </c>
      <c r="E178" s="345">
        <v>1080610020</v>
      </c>
      <c r="F178" s="345">
        <v>33002</v>
      </c>
      <c r="G178" s="345" t="s">
        <v>8694</v>
      </c>
      <c r="H178" s="820">
        <v>4672</v>
      </c>
      <c r="I178" s="567"/>
    </row>
    <row r="179" spans="1:9" x14ac:dyDescent="0.2">
      <c r="A179" s="345">
        <v>177</v>
      </c>
      <c r="B179" s="345" t="s">
        <v>769</v>
      </c>
      <c r="C179" s="345" t="s">
        <v>696</v>
      </c>
      <c r="D179" s="345" t="s">
        <v>508</v>
      </c>
      <c r="E179" s="345">
        <v>1030240060</v>
      </c>
      <c r="F179" s="345">
        <v>13006</v>
      </c>
      <c r="G179" s="345" t="s">
        <v>8695</v>
      </c>
      <c r="H179" s="820">
        <v>1303</v>
      </c>
      <c r="I179" s="567"/>
    </row>
    <row r="180" spans="1:9" x14ac:dyDescent="0.2">
      <c r="A180" s="345">
        <v>178</v>
      </c>
      <c r="B180" s="345" t="s">
        <v>770</v>
      </c>
      <c r="C180" s="345" t="s">
        <v>614</v>
      </c>
      <c r="D180" s="345" t="s">
        <v>16415</v>
      </c>
      <c r="E180" s="345">
        <v>1080610025</v>
      </c>
      <c r="F180" s="345">
        <v>33049</v>
      </c>
      <c r="G180" s="345" t="s">
        <v>8696</v>
      </c>
      <c r="H180" s="820">
        <v>2906</v>
      </c>
      <c r="I180" s="567"/>
    </row>
    <row r="181" spans="1:9" x14ac:dyDescent="0.2">
      <c r="A181" s="345">
        <v>179</v>
      </c>
      <c r="B181" s="345" t="s">
        <v>771</v>
      </c>
      <c r="C181" s="345" t="s">
        <v>696</v>
      </c>
      <c r="D181" s="345" t="s">
        <v>508</v>
      </c>
      <c r="E181" s="345">
        <v>1030240065</v>
      </c>
      <c r="F181" s="345">
        <v>13253</v>
      </c>
      <c r="G181" s="345" t="s">
        <v>8697</v>
      </c>
      <c r="H181" s="820">
        <v>3022</v>
      </c>
      <c r="I181" s="567"/>
    </row>
    <row r="182" spans="1:9" x14ac:dyDescent="0.2">
      <c r="A182" s="345">
        <v>180</v>
      </c>
      <c r="B182" s="345" t="s">
        <v>772</v>
      </c>
      <c r="C182" s="345" t="s">
        <v>588</v>
      </c>
      <c r="D182" s="345" t="s">
        <v>511</v>
      </c>
      <c r="E182" s="345">
        <v>3160090040</v>
      </c>
      <c r="F182" s="345">
        <v>72004</v>
      </c>
      <c r="G182" s="345" t="s">
        <v>8698</v>
      </c>
      <c r="H182" s="820">
        <v>69855</v>
      </c>
      <c r="I182" s="567"/>
    </row>
    <row r="183" spans="1:9" x14ac:dyDescent="0.2">
      <c r="A183" s="345">
        <v>181</v>
      </c>
      <c r="B183" s="345" t="s">
        <v>773</v>
      </c>
      <c r="C183" s="345" t="s">
        <v>677</v>
      </c>
      <c r="D183" s="345" t="s">
        <v>507</v>
      </c>
      <c r="E183" s="345">
        <v>1070740050</v>
      </c>
      <c r="F183" s="345">
        <v>9005</v>
      </c>
      <c r="G183" s="345" t="s">
        <v>8699</v>
      </c>
      <c r="H183" s="820">
        <v>1932</v>
      </c>
      <c r="I183" s="567"/>
    </row>
    <row r="184" spans="1:9" x14ac:dyDescent="0.2">
      <c r="A184" s="345">
        <v>182</v>
      </c>
      <c r="B184" s="345" t="s">
        <v>774</v>
      </c>
      <c r="C184" s="345" t="s">
        <v>668</v>
      </c>
      <c r="D184" s="345" t="s">
        <v>16416</v>
      </c>
      <c r="E184" s="345">
        <v>1040830034</v>
      </c>
      <c r="F184" s="345">
        <v>22235</v>
      </c>
      <c r="G184" s="345" t="s">
        <v>8700</v>
      </c>
      <c r="H184" s="820">
        <v>1629</v>
      </c>
      <c r="I184" s="567"/>
    </row>
    <row r="185" spans="1:9" x14ac:dyDescent="0.2">
      <c r="A185" s="345">
        <v>183</v>
      </c>
      <c r="B185" s="345" t="s">
        <v>775</v>
      </c>
      <c r="C185" s="345" t="s">
        <v>654</v>
      </c>
      <c r="D185" s="345" t="s">
        <v>506</v>
      </c>
      <c r="E185" s="345">
        <v>3150080020</v>
      </c>
      <c r="F185" s="345">
        <v>64002</v>
      </c>
      <c r="G185" s="345" t="s">
        <v>8701</v>
      </c>
      <c r="H185" s="820">
        <v>4004</v>
      </c>
      <c r="I185" s="567"/>
    </row>
    <row r="186" spans="1:9" x14ac:dyDescent="0.2">
      <c r="A186" s="345">
        <v>184</v>
      </c>
      <c r="B186" s="345" t="s">
        <v>776</v>
      </c>
      <c r="C186" s="345" t="s">
        <v>745</v>
      </c>
      <c r="D186" s="345" t="s">
        <v>513</v>
      </c>
      <c r="E186" s="345">
        <v>4190550040</v>
      </c>
      <c r="F186" s="345">
        <v>82004</v>
      </c>
      <c r="G186" s="345" t="s">
        <v>8702</v>
      </c>
      <c r="H186" s="820">
        <v>8500</v>
      </c>
      <c r="I186" s="567"/>
    </row>
    <row r="187" spans="1:9" x14ac:dyDescent="0.2">
      <c r="A187" s="345">
        <v>185</v>
      </c>
      <c r="B187" s="345" t="s">
        <v>777</v>
      </c>
      <c r="C187" s="345" t="s">
        <v>595</v>
      </c>
      <c r="D187" s="345" t="s">
        <v>510</v>
      </c>
      <c r="E187" s="345">
        <v>1010020070</v>
      </c>
      <c r="F187" s="345">
        <v>6007</v>
      </c>
      <c r="G187" s="345" t="s">
        <v>8703</v>
      </c>
      <c r="H187" s="820">
        <v>399</v>
      </c>
      <c r="I187" s="567"/>
    </row>
    <row r="188" spans="1:9" x14ac:dyDescent="0.2">
      <c r="A188" s="345">
        <v>186</v>
      </c>
      <c r="B188" s="345" t="s">
        <v>778</v>
      </c>
      <c r="C188" s="345" t="s">
        <v>553</v>
      </c>
      <c r="D188" s="345" t="s">
        <v>506</v>
      </c>
      <c r="E188" s="345">
        <v>3150720050</v>
      </c>
      <c r="F188" s="345">
        <v>65005</v>
      </c>
      <c r="G188" s="345" t="s">
        <v>8704</v>
      </c>
      <c r="H188" s="820">
        <v>6962</v>
      </c>
      <c r="I188" s="567"/>
    </row>
    <row r="189" spans="1:9" x14ac:dyDescent="0.2">
      <c r="A189" s="345">
        <v>187</v>
      </c>
      <c r="B189" s="345" t="s">
        <v>779</v>
      </c>
      <c r="C189" s="345" t="s">
        <v>241</v>
      </c>
      <c r="D189" s="345" t="s">
        <v>515</v>
      </c>
      <c r="E189" s="345">
        <v>1050900040</v>
      </c>
      <c r="F189" s="345">
        <v>24004</v>
      </c>
      <c r="G189" s="345" t="s">
        <v>8705</v>
      </c>
      <c r="H189" s="820">
        <v>11820</v>
      </c>
      <c r="I189" s="567"/>
    </row>
    <row r="190" spans="1:9" x14ac:dyDescent="0.2">
      <c r="A190" s="345">
        <v>188</v>
      </c>
      <c r="B190" s="345" t="s">
        <v>780</v>
      </c>
      <c r="C190" s="345" t="s">
        <v>781</v>
      </c>
      <c r="D190" s="345" t="s">
        <v>494</v>
      </c>
      <c r="E190" s="345">
        <v>2111050010</v>
      </c>
      <c r="F190" s="345">
        <v>109001</v>
      </c>
      <c r="G190" s="345" t="s">
        <v>8706</v>
      </c>
      <c r="H190" s="820">
        <v>3507</v>
      </c>
      <c r="I190" s="567"/>
    </row>
    <row r="191" spans="1:9" x14ac:dyDescent="0.2">
      <c r="A191" s="345">
        <v>189</v>
      </c>
      <c r="B191" s="345" t="s">
        <v>782</v>
      </c>
      <c r="C191" s="345" t="s">
        <v>565</v>
      </c>
      <c r="D191" s="345" t="s">
        <v>505</v>
      </c>
      <c r="E191" s="345">
        <v>3180250080</v>
      </c>
      <c r="F191" s="345">
        <v>78008</v>
      </c>
      <c r="G191" s="345" t="s">
        <v>8707</v>
      </c>
      <c r="H191" s="820">
        <v>673</v>
      </c>
      <c r="I191" s="567"/>
    </row>
    <row r="192" spans="1:9" x14ac:dyDescent="0.2">
      <c r="A192" s="345">
        <v>190</v>
      </c>
      <c r="B192" s="345" t="s">
        <v>783</v>
      </c>
      <c r="C192" s="345" t="s">
        <v>784</v>
      </c>
      <c r="D192" s="345" t="s">
        <v>503</v>
      </c>
      <c r="E192" s="345">
        <v>3130230010</v>
      </c>
      <c r="F192" s="345">
        <v>69001</v>
      </c>
      <c r="G192" s="345" t="s">
        <v>8708</v>
      </c>
      <c r="H192" s="820">
        <v>3075</v>
      </c>
      <c r="I192" s="567"/>
    </row>
    <row r="193" spans="1:9" x14ac:dyDescent="0.2">
      <c r="A193" s="345">
        <v>191</v>
      </c>
      <c r="B193" s="345" t="s">
        <v>785</v>
      </c>
      <c r="C193" s="345" t="s">
        <v>241</v>
      </c>
      <c r="D193" s="345" t="s">
        <v>515</v>
      </c>
      <c r="E193" s="345">
        <v>1050900050</v>
      </c>
      <c r="F193" s="345">
        <v>24005</v>
      </c>
      <c r="G193" s="345" t="s">
        <v>8709</v>
      </c>
      <c r="H193" s="820">
        <v>2152</v>
      </c>
      <c r="I193" s="567"/>
    </row>
    <row r="194" spans="1:9" x14ac:dyDescent="0.2">
      <c r="A194" s="345">
        <v>192</v>
      </c>
      <c r="B194" s="345" t="s">
        <v>786</v>
      </c>
      <c r="C194" s="345" t="s">
        <v>787</v>
      </c>
      <c r="D194" s="345" t="s">
        <v>515</v>
      </c>
      <c r="E194" s="345">
        <v>1050840010</v>
      </c>
      <c r="F194" s="345">
        <v>26001</v>
      </c>
      <c r="G194" s="345" t="s">
        <v>8710</v>
      </c>
      <c r="H194" s="820">
        <v>7015</v>
      </c>
      <c r="I194" s="567"/>
    </row>
    <row r="195" spans="1:9" x14ac:dyDescent="0.2">
      <c r="A195" s="345">
        <v>193</v>
      </c>
      <c r="B195" s="345" t="s">
        <v>788</v>
      </c>
      <c r="C195" s="345" t="s">
        <v>544</v>
      </c>
      <c r="D195" s="345" t="s">
        <v>510</v>
      </c>
      <c r="E195" s="345">
        <v>1010270050</v>
      </c>
      <c r="F195" s="345">
        <v>4005</v>
      </c>
      <c r="G195" s="345" t="s">
        <v>8711</v>
      </c>
      <c r="H195" s="820">
        <v>142</v>
      </c>
      <c r="I195" s="567"/>
    </row>
    <row r="196" spans="1:9" x14ac:dyDescent="0.2">
      <c r="A196" s="345">
        <v>194</v>
      </c>
      <c r="B196" s="345" t="s">
        <v>789</v>
      </c>
      <c r="C196" s="345" t="s">
        <v>790</v>
      </c>
      <c r="D196" s="345" t="s">
        <v>16415</v>
      </c>
      <c r="E196" s="345">
        <v>1080130005</v>
      </c>
      <c r="F196" s="345">
        <v>37062</v>
      </c>
      <c r="G196" s="345" t="s">
        <v>8712</v>
      </c>
      <c r="H196" s="820">
        <v>6887</v>
      </c>
      <c r="I196" s="567"/>
    </row>
    <row r="197" spans="1:9" x14ac:dyDescent="0.2">
      <c r="A197" s="345">
        <v>195</v>
      </c>
      <c r="B197" s="345" t="s">
        <v>791</v>
      </c>
      <c r="C197" s="345" t="s">
        <v>674</v>
      </c>
      <c r="D197" s="345" t="s">
        <v>510</v>
      </c>
      <c r="E197" s="345">
        <v>1010880045</v>
      </c>
      <c r="F197" s="345">
        <v>2170</v>
      </c>
      <c r="G197" s="345" t="s">
        <v>8713</v>
      </c>
      <c r="H197" s="820">
        <v>145</v>
      </c>
      <c r="I197" s="567"/>
    </row>
    <row r="198" spans="1:9" x14ac:dyDescent="0.2">
      <c r="A198" s="345">
        <v>196</v>
      </c>
      <c r="B198" s="345" t="s">
        <v>792</v>
      </c>
      <c r="C198" s="345" t="s">
        <v>745</v>
      </c>
      <c r="D198" s="345" t="s">
        <v>513</v>
      </c>
      <c r="E198" s="345">
        <v>4190550050</v>
      </c>
      <c r="F198" s="345">
        <v>82005</v>
      </c>
      <c r="G198" s="345" t="s">
        <v>8714</v>
      </c>
      <c r="H198" s="820">
        <v>9903</v>
      </c>
      <c r="I198" s="567"/>
    </row>
    <row r="199" spans="1:9" x14ac:dyDescent="0.2">
      <c r="A199" s="345">
        <v>197</v>
      </c>
      <c r="B199" s="345" t="s">
        <v>793</v>
      </c>
      <c r="C199" s="345" t="s">
        <v>565</v>
      </c>
      <c r="D199" s="345" t="s">
        <v>505</v>
      </c>
      <c r="E199" s="345">
        <v>3180250090</v>
      </c>
      <c r="F199" s="345">
        <v>78009</v>
      </c>
      <c r="G199" s="345" t="s">
        <v>8715</v>
      </c>
      <c r="H199" s="820">
        <v>4074</v>
      </c>
      <c r="I199" s="567"/>
    </row>
    <row r="200" spans="1:9" x14ac:dyDescent="0.2">
      <c r="A200" s="345">
        <v>198</v>
      </c>
      <c r="B200" s="345" t="s">
        <v>794</v>
      </c>
      <c r="C200" s="345" t="s">
        <v>795</v>
      </c>
      <c r="D200" s="345" t="s">
        <v>492</v>
      </c>
      <c r="E200" s="345">
        <v>2090430010</v>
      </c>
      <c r="F200" s="345">
        <v>46001</v>
      </c>
      <c r="G200" s="345" t="s">
        <v>8716</v>
      </c>
      <c r="H200" s="820">
        <v>15726</v>
      </c>
      <c r="I200" s="567"/>
    </row>
    <row r="201" spans="1:9" x14ac:dyDescent="0.2">
      <c r="A201" s="345">
        <v>199</v>
      </c>
      <c r="B201" s="345" t="s">
        <v>796</v>
      </c>
      <c r="C201" s="345" t="s">
        <v>668</v>
      </c>
      <c r="D201" s="345" t="s">
        <v>16416</v>
      </c>
      <c r="E201" s="345">
        <v>1040830037</v>
      </c>
      <c r="F201" s="345">
        <v>22236</v>
      </c>
      <c r="G201" s="345" t="s">
        <v>8717</v>
      </c>
      <c r="H201" s="820">
        <v>5140</v>
      </c>
      <c r="I201" s="567"/>
    </row>
    <row r="202" spans="1:9" x14ac:dyDescent="0.2">
      <c r="A202" s="345">
        <v>200</v>
      </c>
      <c r="B202" s="345" t="s">
        <v>797</v>
      </c>
      <c r="C202" s="345" t="s">
        <v>582</v>
      </c>
      <c r="D202" s="345" t="s">
        <v>514</v>
      </c>
      <c r="E202" s="345">
        <v>2100800030</v>
      </c>
      <c r="F202" s="345">
        <v>55003</v>
      </c>
      <c r="G202" s="345" t="s">
        <v>8718</v>
      </c>
      <c r="H202" s="820">
        <v>1396</v>
      </c>
      <c r="I202" s="567"/>
    </row>
    <row r="203" spans="1:9" x14ac:dyDescent="0.2">
      <c r="A203" s="345">
        <v>201</v>
      </c>
      <c r="B203" s="345" t="s">
        <v>798</v>
      </c>
      <c r="C203" s="345" t="s">
        <v>657</v>
      </c>
      <c r="D203" s="345" t="s">
        <v>506</v>
      </c>
      <c r="E203" s="345">
        <v>3150200030</v>
      </c>
      <c r="F203" s="345">
        <v>61003</v>
      </c>
      <c r="G203" s="345" t="s">
        <v>8719</v>
      </c>
      <c r="H203" s="820">
        <v>4564</v>
      </c>
      <c r="I203" s="567"/>
    </row>
    <row r="204" spans="1:9" x14ac:dyDescent="0.2">
      <c r="A204" s="345">
        <v>202</v>
      </c>
      <c r="B204" s="345" t="s">
        <v>799</v>
      </c>
      <c r="C204" s="345" t="s">
        <v>563</v>
      </c>
      <c r="D204" s="345" t="s">
        <v>493</v>
      </c>
      <c r="E204" s="345">
        <v>2120330040</v>
      </c>
      <c r="F204" s="345">
        <v>60004</v>
      </c>
      <c r="G204" s="345" t="s">
        <v>8720</v>
      </c>
      <c r="H204" s="820">
        <v>2511</v>
      </c>
      <c r="I204" s="567"/>
    </row>
    <row r="205" spans="1:9" x14ac:dyDescent="0.2">
      <c r="A205" s="345">
        <v>203</v>
      </c>
      <c r="B205" s="345" t="s">
        <v>800</v>
      </c>
      <c r="C205" s="345" t="s">
        <v>601</v>
      </c>
      <c r="D205" s="345" t="s">
        <v>508</v>
      </c>
      <c r="E205" s="345">
        <v>1030120090</v>
      </c>
      <c r="F205" s="345">
        <v>16008</v>
      </c>
      <c r="G205" s="345" t="s">
        <v>8721</v>
      </c>
      <c r="H205" s="820">
        <v>13424</v>
      </c>
      <c r="I205" s="567"/>
    </row>
    <row r="206" spans="1:9" x14ac:dyDescent="0.2">
      <c r="A206" s="345">
        <v>204</v>
      </c>
      <c r="B206" s="345" t="s">
        <v>801</v>
      </c>
      <c r="C206" s="345" t="s">
        <v>595</v>
      </c>
      <c r="D206" s="345" t="s">
        <v>510</v>
      </c>
      <c r="E206" s="345">
        <v>1010020080</v>
      </c>
      <c r="F206" s="345">
        <v>6008</v>
      </c>
      <c r="G206" s="345" t="s">
        <v>8722</v>
      </c>
      <c r="H206" s="820">
        <v>348</v>
      </c>
      <c r="I206" s="567"/>
    </row>
    <row r="207" spans="1:9" x14ac:dyDescent="0.2">
      <c r="A207" s="345">
        <v>205</v>
      </c>
      <c r="B207" s="345" t="s">
        <v>802</v>
      </c>
      <c r="C207" s="345" t="s">
        <v>696</v>
      </c>
      <c r="D207" s="345" t="s">
        <v>508</v>
      </c>
      <c r="E207" s="345">
        <v>1030240070</v>
      </c>
      <c r="F207" s="345">
        <v>13007</v>
      </c>
      <c r="G207" s="345" t="s">
        <v>8723</v>
      </c>
      <c r="H207" s="820">
        <v>4842</v>
      </c>
      <c r="I207" s="567"/>
    </row>
    <row r="208" spans="1:9" x14ac:dyDescent="0.2">
      <c r="A208" s="345">
        <v>206</v>
      </c>
      <c r="B208" s="345" t="s">
        <v>803</v>
      </c>
      <c r="C208" s="345" t="s">
        <v>553</v>
      </c>
      <c r="D208" s="345" t="s">
        <v>506</v>
      </c>
      <c r="E208" s="345">
        <v>3150720060</v>
      </c>
      <c r="F208" s="345">
        <v>65006</v>
      </c>
      <c r="G208" s="345" t="s">
        <v>8724</v>
      </c>
      <c r="H208" s="820">
        <v>4830</v>
      </c>
      <c r="I208" s="567"/>
    </row>
    <row r="209" spans="1:9" x14ac:dyDescent="0.2">
      <c r="A209" s="345">
        <v>207</v>
      </c>
      <c r="B209" s="345" t="s">
        <v>804</v>
      </c>
      <c r="C209" s="345" t="s">
        <v>781</v>
      </c>
      <c r="D209" s="345" t="s">
        <v>494</v>
      </c>
      <c r="E209" s="345">
        <v>2111050020</v>
      </c>
      <c r="F209" s="345">
        <v>109002</v>
      </c>
      <c r="G209" s="345" t="s">
        <v>8725</v>
      </c>
      <c r="H209" s="820">
        <v>3303</v>
      </c>
      <c r="I209" s="567"/>
    </row>
    <row r="210" spans="1:9" x14ac:dyDescent="0.2">
      <c r="A210" s="345">
        <v>208</v>
      </c>
      <c r="B210" s="345" t="s">
        <v>805</v>
      </c>
      <c r="C210" s="345" t="s">
        <v>565</v>
      </c>
      <c r="D210" s="345" t="s">
        <v>505</v>
      </c>
      <c r="E210" s="345">
        <v>3180250100</v>
      </c>
      <c r="F210" s="345">
        <v>78010</v>
      </c>
      <c r="G210" s="345" t="s">
        <v>8726</v>
      </c>
      <c r="H210" s="820">
        <v>13889</v>
      </c>
      <c r="I210" s="567"/>
    </row>
    <row r="211" spans="1:9" x14ac:dyDescent="0.2">
      <c r="A211" s="345">
        <v>209</v>
      </c>
      <c r="B211" s="345" t="s">
        <v>806</v>
      </c>
      <c r="C211" s="345" t="s">
        <v>652</v>
      </c>
      <c r="D211" s="345" t="s">
        <v>16417</v>
      </c>
      <c r="E211" s="345">
        <v>1060850020</v>
      </c>
      <c r="F211" s="345">
        <v>30002</v>
      </c>
      <c r="G211" s="345" t="s">
        <v>8727</v>
      </c>
      <c r="H211" s="820">
        <v>844</v>
      </c>
      <c r="I211" s="567"/>
    </row>
    <row r="212" spans="1:9" x14ac:dyDescent="0.2">
      <c r="A212" s="345">
        <v>210</v>
      </c>
      <c r="B212" s="345" t="s">
        <v>807</v>
      </c>
      <c r="C212" s="345" t="s">
        <v>704</v>
      </c>
      <c r="D212" s="345" t="s">
        <v>505</v>
      </c>
      <c r="E212" s="345">
        <v>3180220030</v>
      </c>
      <c r="F212" s="345">
        <v>79003</v>
      </c>
      <c r="G212" s="345" t="s">
        <v>8728</v>
      </c>
      <c r="H212" s="820">
        <v>1680</v>
      </c>
      <c r="I212" s="567"/>
    </row>
    <row r="213" spans="1:9" x14ac:dyDescent="0.2">
      <c r="A213" s="345">
        <v>211</v>
      </c>
      <c r="B213" s="345" t="s">
        <v>808</v>
      </c>
      <c r="C213" s="345" t="s">
        <v>563</v>
      </c>
      <c r="D213" s="345" t="s">
        <v>493</v>
      </c>
      <c r="E213" s="345">
        <v>2120330050</v>
      </c>
      <c r="F213" s="345">
        <v>60005</v>
      </c>
      <c r="G213" s="345" t="s">
        <v>8729</v>
      </c>
      <c r="H213" s="820">
        <v>4095</v>
      </c>
      <c r="I213" s="567"/>
    </row>
    <row r="214" spans="1:9" x14ac:dyDescent="0.2">
      <c r="A214" s="345">
        <v>212</v>
      </c>
      <c r="B214" s="345" t="s">
        <v>809</v>
      </c>
      <c r="C214" s="345" t="s">
        <v>704</v>
      </c>
      <c r="D214" s="345" t="s">
        <v>505</v>
      </c>
      <c r="E214" s="345">
        <v>3180220040</v>
      </c>
      <c r="F214" s="345">
        <v>79004</v>
      </c>
      <c r="G214" s="345" t="s">
        <v>8730</v>
      </c>
      <c r="H214" s="820">
        <v>787</v>
      </c>
      <c r="I214" s="567"/>
    </row>
    <row r="215" spans="1:9" x14ac:dyDescent="0.2">
      <c r="A215" s="345">
        <v>213</v>
      </c>
      <c r="B215" s="345" t="s">
        <v>810</v>
      </c>
      <c r="C215" s="345" t="s">
        <v>550</v>
      </c>
      <c r="D215" s="345" t="s">
        <v>493</v>
      </c>
      <c r="E215" s="345">
        <v>2120690020</v>
      </c>
      <c r="F215" s="345">
        <v>57002</v>
      </c>
      <c r="G215" s="345" t="s">
        <v>8731</v>
      </c>
      <c r="H215" s="820">
        <v>2293</v>
      </c>
      <c r="I215" s="567"/>
    </row>
    <row r="216" spans="1:9" x14ac:dyDescent="0.2">
      <c r="A216" s="345">
        <v>214</v>
      </c>
      <c r="B216" s="345" t="s">
        <v>811</v>
      </c>
      <c r="C216" s="345" t="s">
        <v>601</v>
      </c>
      <c r="D216" s="345" t="s">
        <v>508</v>
      </c>
      <c r="E216" s="345">
        <v>1030120100</v>
      </c>
      <c r="F216" s="345">
        <v>16009</v>
      </c>
      <c r="G216" s="345" t="s">
        <v>8732</v>
      </c>
      <c r="H216" s="820">
        <v>2366</v>
      </c>
      <c r="I216" s="567"/>
    </row>
    <row r="217" spans="1:9" x14ac:dyDescent="0.2">
      <c r="A217" s="345">
        <v>215</v>
      </c>
      <c r="B217" s="345" t="s">
        <v>812</v>
      </c>
      <c r="C217" s="345" t="s">
        <v>668</v>
      </c>
      <c r="D217" s="345" t="s">
        <v>16416</v>
      </c>
      <c r="E217" s="345">
        <v>1040830042</v>
      </c>
      <c r="F217" s="345">
        <v>22237</v>
      </c>
      <c r="G217" s="345" t="s">
        <v>8733</v>
      </c>
      <c r="H217" s="820">
        <v>547</v>
      </c>
      <c r="I217" s="567"/>
    </row>
    <row r="218" spans="1:9" x14ac:dyDescent="0.2">
      <c r="A218" s="345">
        <v>216</v>
      </c>
      <c r="B218" s="345" t="s">
        <v>813</v>
      </c>
      <c r="C218" s="345" t="s">
        <v>814</v>
      </c>
      <c r="D218" s="345" t="s">
        <v>507</v>
      </c>
      <c r="E218" s="345">
        <v>1070390010</v>
      </c>
      <c r="F218" s="345">
        <v>11001</v>
      </c>
      <c r="G218" s="345" t="s">
        <v>8734</v>
      </c>
      <c r="H218" s="820">
        <v>4318</v>
      </c>
      <c r="I218" s="567"/>
    </row>
    <row r="219" spans="1:9" x14ac:dyDescent="0.2">
      <c r="A219" s="345">
        <v>217</v>
      </c>
      <c r="B219" s="345" t="s">
        <v>815</v>
      </c>
      <c r="C219" s="345" t="s">
        <v>582</v>
      </c>
      <c r="D219" s="345" t="s">
        <v>514</v>
      </c>
      <c r="E219" s="345">
        <v>2100800040</v>
      </c>
      <c r="F219" s="345">
        <v>55004</v>
      </c>
      <c r="G219" s="345" t="s">
        <v>8735</v>
      </c>
      <c r="H219" s="820">
        <v>11607</v>
      </c>
      <c r="I219" s="567"/>
    </row>
    <row r="220" spans="1:9" x14ac:dyDescent="0.2">
      <c r="A220" s="345">
        <v>218</v>
      </c>
      <c r="B220" s="345" t="s">
        <v>816</v>
      </c>
      <c r="C220" s="345" t="s">
        <v>565</v>
      </c>
      <c r="D220" s="345" t="s">
        <v>505</v>
      </c>
      <c r="E220" s="345">
        <v>3180250110</v>
      </c>
      <c r="F220" s="345">
        <v>78011</v>
      </c>
      <c r="G220" s="345" t="s">
        <v>8736</v>
      </c>
      <c r="H220" s="820">
        <v>2760</v>
      </c>
      <c r="I220" s="567"/>
    </row>
    <row r="221" spans="1:9" x14ac:dyDescent="0.2">
      <c r="A221" s="345">
        <v>219</v>
      </c>
      <c r="B221" s="345" t="s">
        <v>817</v>
      </c>
      <c r="C221" s="345" t="s">
        <v>639</v>
      </c>
      <c r="D221" s="345" t="s">
        <v>510</v>
      </c>
      <c r="E221" s="345">
        <v>1010520020</v>
      </c>
      <c r="F221" s="345">
        <v>3002</v>
      </c>
      <c r="G221" s="345" t="s">
        <v>8737</v>
      </c>
      <c r="H221" s="820">
        <v>850</v>
      </c>
      <c r="I221" s="567"/>
    </row>
    <row r="222" spans="1:9" x14ac:dyDescent="0.2">
      <c r="A222" s="345">
        <v>220</v>
      </c>
      <c r="B222" s="345" t="s">
        <v>818</v>
      </c>
      <c r="C222" s="345" t="s">
        <v>662</v>
      </c>
      <c r="D222" s="345" t="s">
        <v>506</v>
      </c>
      <c r="E222" s="345">
        <v>3150110020</v>
      </c>
      <c r="F222" s="345">
        <v>62002</v>
      </c>
      <c r="G222" s="345" t="s">
        <v>8738</v>
      </c>
      <c r="H222" s="820">
        <v>2641</v>
      </c>
      <c r="I222" s="567"/>
    </row>
    <row r="223" spans="1:9" x14ac:dyDescent="0.2">
      <c r="A223" s="345">
        <v>221</v>
      </c>
      <c r="B223" s="345" t="s">
        <v>819</v>
      </c>
      <c r="C223" s="345" t="s">
        <v>652</v>
      </c>
      <c r="D223" s="345" t="s">
        <v>16417</v>
      </c>
      <c r="E223" s="345">
        <v>1060850030</v>
      </c>
      <c r="F223" s="345">
        <v>30003</v>
      </c>
      <c r="G223" s="345" t="s">
        <v>8739</v>
      </c>
      <c r="H223" s="820">
        <v>920</v>
      </c>
      <c r="I223" s="567"/>
    </row>
    <row r="224" spans="1:9" x14ac:dyDescent="0.2">
      <c r="A224" s="345">
        <v>222</v>
      </c>
      <c r="B224" s="345" t="s">
        <v>820</v>
      </c>
      <c r="C224" s="345" t="s">
        <v>555</v>
      </c>
      <c r="D224" s="345" t="s">
        <v>506</v>
      </c>
      <c r="E224" s="345">
        <v>3150510040</v>
      </c>
      <c r="F224" s="345">
        <v>63004</v>
      </c>
      <c r="G224" s="345" t="s">
        <v>8740</v>
      </c>
      <c r="H224" s="820">
        <v>6882</v>
      </c>
      <c r="I224" s="567"/>
    </row>
    <row r="225" spans="1:9" x14ac:dyDescent="0.2">
      <c r="A225" s="345">
        <v>223</v>
      </c>
      <c r="B225" s="345" t="s">
        <v>821</v>
      </c>
      <c r="C225" s="345" t="s">
        <v>563</v>
      </c>
      <c r="D225" s="345" t="s">
        <v>493</v>
      </c>
      <c r="E225" s="345">
        <v>2120330060</v>
      </c>
      <c r="F225" s="345">
        <v>60006</v>
      </c>
      <c r="G225" s="345" t="s">
        <v>8741</v>
      </c>
      <c r="H225" s="820">
        <v>20792</v>
      </c>
      <c r="I225" s="567"/>
    </row>
    <row r="226" spans="1:9" x14ac:dyDescent="0.2">
      <c r="A226" s="345">
        <v>224</v>
      </c>
      <c r="B226" s="345" t="s">
        <v>822</v>
      </c>
      <c r="C226" s="345" t="s">
        <v>681</v>
      </c>
      <c r="D226" s="345" t="s">
        <v>503</v>
      </c>
      <c r="E226" s="345">
        <v>3130790010</v>
      </c>
      <c r="F226" s="345">
        <v>67002</v>
      </c>
      <c r="G226" s="345" t="s">
        <v>8742</v>
      </c>
      <c r="H226" s="820">
        <v>1811</v>
      </c>
      <c r="I226" s="567"/>
    </row>
    <row r="227" spans="1:9" x14ac:dyDescent="0.2">
      <c r="A227" s="345">
        <v>225</v>
      </c>
      <c r="B227" s="345" t="s">
        <v>823</v>
      </c>
      <c r="C227" s="345" t="s">
        <v>644</v>
      </c>
      <c r="D227" s="345" t="s">
        <v>494</v>
      </c>
      <c r="E227" s="345">
        <v>2110030020</v>
      </c>
      <c r="F227" s="345">
        <v>42002</v>
      </c>
      <c r="G227" s="345" t="s">
        <v>8743</v>
      </c>
      <c r="H227" s="820">
        <v>98402</v>
      </c>
      <c r="I227" s="567"/>
    </row>
    <row r="228" spans="1:9" x14ac:dyDescent="0.2">
      <c r="A228" s="345">
        <v>226</v>
      </c>
      <c r="B228" s="345" t="s">
        <v>824</v>
      </c>
      <c r="C228" s="345" t="s">
        <v>704</v>
      </c>
      <c r="D228" s="345" t="s">
        <v>505</v>
      </c>
      <c r="E228" s="345">
        <v>3180220050</v>
      </c>
      <c r="F228" s="345">
        <v>79005</v>
      </c>
      <c r="G228" s="345" t="s">
        <v>8744</v>
      </c>
      <c r="H228" s="820">
        <v>662</v>
      </c>
      <c r="I228" s="567"/>
    </row>
    <row r="229" spans="1:9" x14ac:dyDescent="0.2">
      <c r="A229" s="345">
        <v>227</v>
      </c>
      <c r="B229" s="345" t="s">
        <v>825</v>
      </c>
      <c r="C229" s="345" t="s">
        <v>668</v>
      </c>
      <c r="D229" s="345" t="s">
        <v>16416</v>
      </c>
      <c r="E229" s="345">
        <v>1040830050</v>
      </c>
      <c r="F229" s="345">
        <v>22005</v>
      </c>
      <c r="G229" s="345" t="s">
        <v>8745</v>
      </c>
      <c r="H229" s="820">
        <v>1145</v>
      </c>
      <c r="I229" s="567"/>
    </row>
    <row r="230" spans="1:9" x14ac:dyDescent="0.2">
      <c r="A230" s="345">
        <v>228</v>
      </c>
      <c r="B230" s="345" t="s">
        <v>826</v>
      </c>
      <c r="C230" s="345" t="s">
        <v>691</v>
      </c>
      <c r="D230" s="345" t="s">
        <v>508</v>
      </c>
      <c r="E230" s="345">
        <v>1030770030</v>
      </c>
      <c r="F230" s="345">
        <v>14003</v>
      </c>
      <c r="G230" s="345" t="s">
        <v>8746</v>
      </c>
      <c r="H230" s="820">
        <v>597</v>
      </c>
      <c r="I230" s="567"/>
    </row>
    <row r="231" spans="1:9" x14ac:dyDescent="0.2">
      <c r="A231" s="345">
        <v>229</v>
      </c>
      <c r="B231" s="345" t="s">
        <v>827</v>
      </c>
      <c r="C231" s="345" t="s">
        <v>624</v>
      </c>
      <c r="D231" s="345" t="s">
        <v>510</v>
      </c>
      <c r="E231" s="345">
        <v>1010810090</v>
      </c>
      <c r="F231" s="345">
        <v>1009</v>
      </c>
      <c r="G231" s="345" t="s">
        <v>8747</v>
      </c>
      <c r="H231" s="820">
        <v>2036</v>
      </c>
      <c r="I231" s="567"/>
    </row>
    <row r="232" spans="1:9" x14ac:dyDescent="0.2">
      <c r="A232" s="345">
        <v>230</v>
      </c>
      <c r="B232" s="345" t="s">
        <v>828</v>
      </c>
      <c r="C232" s="345" t="s">
        <v>677</v>
      </c>
      <c r="D232" s="345" t="s">
        <v>507</v>
      </c>
      <c r="E232" s="345">
        <v>1070740060</v>
      </c>
      <c r="F232" s="345">
        <v>9006</v>
      </c>
      <c r="G232" s="345" t="s">
        <v>8748</v>
      </c>
      <c r="H232" s="820">
        <v>7261</v>
      </c>
      <c r="I232" s="567"/>
    </row>
    <row r="233" spans="1:9" x14ac:dyDescent="0.2">
      <c r="A233" s="345">
        <v>231</v>
      </c>
      <c r="B233" s="345" t="s">
        <v>829</v>
      </c>
      <c r="C233" s="345" t="s">
        <v>659</v>
      </c>
      <c r="D233" s="345" t="s">
        <v>510</v>
      </c>
      <c r="E233" s="345">
        <v>1010960020</v>
      </c>
      <c r="F233" s="345">
        <v>96002</v>
      </c>
      <c r="G233" s="345" t="s">
        <v>8749</v>
      </c>
      <c r="H233" s="820">
        <v>3043</v>
      </c>
      <c r="I233" s="567"/>
    </row>
    <row r="234" spans="1:9" x14ac:dyDescent="0.2">
      <c r="A234" s="345">
        <v>232</v>
      </c>
      <c r="B234" s="345" t="s">
        <v>830</v>
      </c>
      <c r="C234" s="345" t="s">
        <v>732</v>
      </c>
      <c r="D234" s="345" t="s">
        <v>511</v>
      </c>
      <c r="E234" s="345">
        <v>3160410050</v>
      </c>
      <c r="F234" s="345">
        <v>75005</v>
      </c>
      <c r="G234" s="345" t="s">
        <v>8750</v>
      </c>
      <c r="H234" s="820">
        <v>4609</v>
      </c>
      <c r="I234" s="567"/>
    </row>
    <row r="235" spans="1:9" x14ac:dyDescent="0.2">
      <c r="A235" s="345">
        <v>233</v>
      </c>
      <c r="B235" s="345" t="s">
        <v>831</v>
      </c>
      <c r="C235" s="345" t="s">
        <v>624</v>
      </c>
      <c r="D235" s="345" t="s">
        <v>510</v>
      </c>
      <c r="E235" s="345">
        <v>1010810100</v>
      </c>
      <c r="F235" s="345">
        <v>1010</v>
      </c>
      <c r="G235" s="345" t="s">
        <v>8751</v>
      </c>
      <c r="H235" s="820">
        <v>474</v>
      </c>
      <c r="I235" s="567"/>
    </row>
    <row r="236" spans="1:9" x14ac:dyDescent="0.2">
      <c r="A236" s="345">
        <v>234</v>
      </c>
      <c r="B236" s="345" t="s">
        <v>832</v>
      </c>
      <c r="C236" s="345" t="s">
        <v>833</v>
      </c>
      <c r="D236" s="345" t="s">
        <v>16417</v>
      </c>
      <c r="E236" s="345">
        <v>1060930010</v>
      </c>
      <c r="F236" s="345">
        <v>93001</v>
      </c>
      <c r="G236" s="345" t="s">
        <v>8752</v>
      </c>
      <c r="H236" s="820">
        <v>246</v>
      </c>
      <c r="I236" s="567"/>
    </row>
    <row r="237" spans="1:9" x14ac:dyDescent="0.2">
      <c r="A237" s="345">
        <v>235</v>
      </c>
      <c r="B237" s="345" t="s">
        <v>834</v>
      </c>
      <c r="C237" s="345" t="s">
        <v>654</v>
      </c>
      <c r="D237" s="345" t="s">
        <v>506</v>
      </c>
      <c r="E237" s="345">
        <v>3150080030</v>
      </c>
      <c r="F237" s="345">
        <v>64003</v>
      </c>
      <c r="G237" s="345" t="s">
        <v>8753</v>
      </c>
      <c r="H237" s="820">
        <v>1688</v>
      </c>
      <c r="I237" s="567"/>
    </row>
    <row r="238" spans="1:9" x14ac:dyDescent="0.2">
      <c r="A238" s="345">
        <v>236</v>
      </c>
      <c r="B238" s="345" t="s">
        <v>835</v>
      </c>
      <c r="C238" s="345" t="s">
        <v>836</v>
      </c>
      <c r="D238" s="345" t="s">
        <v>511</v>
      </c>
      <c r="E238" s="345">
        <v>3161060010</v>
      </c>
      <c r="F238" s="345">
        <v>110001</v>
      </c>
      <c r="G238" s="345" t="s">
        <v>8754</v>
      </c>
      <c r="H238" s="820">
        <v>97588</v>
      </c>
      <c r="I238" s="567"/>
    </row>
    <row r="239" spans="1:9" x14ac:dyDescent="0.2">
      <c r="A239" s="345">
        <v>237</v>
      </c>
      <c r="B239" s="345" t="s">
        <v>837</v>
      </c>
      <c r="C239" s="345" t="s">
        <v>726</v>
      </c>
      <c r="D239" s="345" t="s">
        <v>16416</v>
      </c>
      <c r="E239" s="345">
        <v>1040140001</v>
      </c>
      <c r="F239" s="345">
        <v>21002</v>
      </c>
      <c r="G239" s="345" t="s">
        <v>8755</v>
      </c>
      <c r="H239" s="820">
        <v>1012</v>
      </c>
      <c r="I239" s="567"/>
    </row>
    <row r="240" spans="1:9" x14ac:dyDescent="0.2">
      <c r="A240" s="345">
        <v>238</v>
      </c>
      <c r="B240" s="345" t="s">
        <v>838</v>
      </c>
      <c r="C240" s="345" t="s">
        <v>617</v>
      </c>
      <c r="D240" s="345" t="s">
        <v>512</v>
      </c>
      <c r="E240" s="345">
        <v>4200730040</v>
      </c>
      <c r="F240" s="345">
        <v>90004</v>
      </c>
      <c r="G240" s="345" t="s">
        <v>8756</v>
      </c>
      <c r="H240" s="820">
        <v>588</v>
      </c>
      <c r="I240" s="567"/>
    </row>
    <row r="241" spans="1:9" x14ac:dyDescent="0.2">
      <c r="A241" s="345">
        <v>239</v>
      </c>
      <c r="B241" s="345" t="s">
        <v>839</v>
      </c>
      <c r="C241" s="345" t="s">
        <v>567</v>
      </c>
      <c r="D241" s="345" t="s">
        <v>508</v>
      </c>
      <c r="E241" s="345">
        <v>1030150050</v>
      </c>
      <c r="F241" s="345">
        <v>17005</v>
      </c>
      <c r="G241" s="345" t="s">
        <v>8757</v>
      </c>
      <c r="H241" s="820">
        <v>450</v>
      </c>
      <c r="I241" s="567"/>
    </row>
    <row r="242" spans="1:9" x14ac:dyDescent="0.2">
      <c r="A242" s="345">
        <v>240</v>
      </c>
      <c r="B242" s="345" t="s">
        <v>840</v>
      </c>
      <c r="C242" s="345" t="s">
        <v>635</v>
      </c>
      <c r="D242" s="345" t="s">
        <v>508</v>
      </c>
      <c r="E242" s="345">
        <v>1030860030</v>
      </c>
      <c r="F242" s="345">
        <v>12003</v>
      </c>
      <c r="G242" s="345" t="s">
        <v>8758</v>
      </c>
      <c r="H242" s="820">
        <v>5396</v>
      </c>
      <c r="I242" s="567"/>
    </row>
    <row r="243" spans="1:9" x14ac:dyDescent="0.2">
      <c r="A243" s="345">
        <v>241</v>
      </c>
      <c r="B243" s="345" t="s">
        <v>841</v>
      </c>
      <c r="C243" s="345" t="s">
        <v>842</v>
      </c>
      <c r="D243" s="345" t="s">
        <v>492</v>
      </c>
      <c r="E243" s="345">
        <v>2090050010</v>
      </c>
      <c r="F243" s="345">
        <v>51001</v>
      </c>
      <c r="G243" s="345" t="s">
        <v>8759</v>
      </c>
      <c r="H243" s="820">
        <v>5385</v>
      </c>
      <c r="I243" s="567"/>
    </row>
    <row r="244" spans="1:9" x14ac:dyDescent="0.2">
      <c r="A244" s="345">
        <v>242</v>
      </c>
      <c r="B244" s="345" t="s">
        <v>843</v>
      </c>
      <c r="C244" s="345" t="s">
        <v>607</v>
      </c>
      <c r="D244" s="345" t="s">
        <v>515</v>
      </c>
      <c r="E244" s="345">
        <v>1050890030</v>
      </c>
      <c r="F244" s="345">
        <v>23003</v>
      </c>
      <c r="G244" s="345" t="s">
        <v>8760</v>
      </c>
      <c r="H244" s="820">
        <v>2448</v>
      </c>
      <c r="I244" s="567"/>
    </row>
    <row r="245" spans="1:9" x14ac:dyDescent="0.2">
      <c r="A245" s="345">
        <v>243</v>
      </c>
      <c r="B245" s="345" t="s">
        <v>844</v>
      </c>
      <c r="C245" s="345" t="s">
        <v>567</v>
      </c>
      <c r="D245" s="345" t="s">
        <v>508</v>
      </c>
      <c r="E245" s="345">
        <v>1030150060</v>
      </c>
      <c r="F245" s="345">
        <v>17006</v>
      </c>
      <c r="G245" s="345" t="s">
        <v>8761</v>
      </c>
      <c r="H245" s="820">
        <v>2309</v>
      </c>
      <c r="I245" s="567"/>
    </row>
    <row r="246" spans="1:9" x14ac:dyDescent="0.2">
      <c r="A246" s="345">
        <v>244</v>
      </c>
      <c r="B246" s="345" t="s">
        <v>845</v>
      </c>
      <c r="C246" s="345" t="s">
        <v>553</v>
      </c>
      <c r="D246" s="345" t="s">
        <v>506</v>
      </c>
      <c r="E246" s="345">
        <v>3150720070</v>
      </c>
      <c r="F246" s="345">
        <v>65007</v>
      </c>
      <c r="G246" s="345" t="s">
        <v>8762</v>
      </c>
      <c r="H246" s="820">
        <v>33963</v>
      </c>
      <c r="I246" s="567"/>
    </row>
    <row r="247" spans="1:9" x14ac:dyDescent="0.2">
      <c r="A247" s="345">
        <v>245</v>
      </c>
      <c r="B247" s="345" t="s">
        <v>846</v>
      </c>
      <c r="C247" s="345" t="s">
        <v>624</v>
      </c>
      <c r="D247" s="345" t="s">
        <v>510</v>
      </c>
      <c r="E247" s="345">
        <v>1010810110</v>
      </c>
      <c r="F247" s="345">
        <v>1011</v>
      </c>
      <c r="G247" s="345" t="s">
        <v>8763</v>
      </c>
      <c r="H247" s="820">
        <v>827</v>
      </c>
      <c r="I247" s="567"/>
    </row>
    <row r="248" spans="1:9" x14ac:dyDescent="0.2">
      <c r="A248" s="345">
        <v>246</v>
      </c>
      <c r="B248" s="345" t="s">
        <v>847</v>
      </c>
      <c r="C248" s="345" t="s">
        <v>609</v>
      </c>
      <c r="D248" s="345" t="s">
        <v>493</v>
      </c>
      <c r="E248" s="345">
        <v>2120700050</v>
      </c>
      <c r="F248" s="345">
        <v>58005</v>
      </c>
      <c r="G248" s="345" t="s">
        <v>8764</v>
      </c>
      <c r="H248" s="820">
        <v>19167</v>
      </c>
      <c r="I248" s="567"/>
    </row>
    <row r="249" spans="1:9" x14ac:dyDescent="0.2">
      <c r="A249" s="345">
        <v>247</v>
      </c>
      <c r="B249" s="345" t="s">
        <v>848</v>
      </c>
      <c r="C249" s="345" t="s">
        <v>522</v>
      </c>
      <c r="D249" s="345" t="s">
        <v>515</v>
      </c>
      <c r="E249" s="345">
        <v>1050540040</v>
      </c>
      <c r="F249" s="345">
        <v>28004</v>
      </c>
      <c r="G249" s="345" t="s">
        <v>8765</v>
      </c>
      <c r="H249" s="820">
        <v>4156</v>
      </c>
      <c r="I249" s="567"/>
    </row>
    <row r="250" spans="1:9" x14ac:dyDescent="0.2">
      <c r="A250" s="345">
        <v>248</v>
      </c>
      <c r="B250" s="345" t="s">
        <v>849</v>
      </c>
      <c r="C250" s="345" t="s">
        <v>571</v>
      </c>
      <c r="D250" s="345" t="s">
        <v>508</v>
      </c>
      <c r="E250" s="345">
        <v>1030260030</v>
      </c>
      <c r="F250" s="345">
        <v>19003</v>
      </c>
      <c r="G250" s="345" t="s">
        <v>8766</v>
      </c>
      <c r="H250" s="820">
        <v>1983</v>
      </c>
      <c r="I250" s="567"/>
    </row>
    <row r="251" spans="1:9" x14ac:dyDescent="0.2">
      <c r="A251" s="345">
        <v>249</v>
      </c>
      <c r="B251" s="345" t="s">
        <v>850</v>
      </c>
      <c r="C251" s="345" t="s">
        <v>526</v>
      </c>
      <c r="D251" s="345" t="s">
        <v>508</v>
      </c>
      <c r="E251" s="345">
        <v>1030980030</v>
      </c>
      <c r="F251" s="345">
        <v>97003</v>
      </c>
      <c r="G251" s="345" t="s">
        <v>8767</v>
      </c>
      <c r="H251" s="820">
        <v>2285</v>
      </c>
      <c r="I251" s="567"/>
    </row>
    <row r="252" spans="1:9" x14ac:dyDescent="0.2">
      <c r="A252" s="345">
        <v>250</v>
      </c>
      <c r="B252" s="345" t="s">
        <v>851</v>
      </c>
      <c r="C252" s="345" t="s">
        <v>852</v>
      </c>
      <c r="D252" s="345" t="s">
        <v>515</v>
      </c>
      <c r="E252" s="345">
        <v>1050870010</v>
      </c>
      <c r="F252" s="345">
        <v>27001</v>
      </c>
      <c r="G252" s="345" t="s">
        <v>8768</v>
      </c>
      <c r="H252" s="820">
        <v>3814</v>
      </c>
      <c r="I252" s="567"/>
    </row>
    <row r="253" spans="1:9" x14ac:dyDescent="0.2">
      <c r="A253" s="345">
        <v>251</v>
      </c>
      <c r="B253" s="345" t="s">
        <v>853</v>
      </c>
      <c r="C253" s="345" t="s">
        <v>612</v>
      </c>
      <c r="D253" s="345" t="s">
        <v>505</v>
      </c>
      <c r="E253" s="345">
        <v>3180670030</v>
      </c>
      <c r="F253" s="345">
        <v>80003</v>
      </c>
      <c r="G253" s="345" t="s">
        <v>8769</v>
      </c>
      <c r="H253" s="820">
        <v>2048</v>
      </c>
      <c r="I253" s="567"/>
    </row>
    <row r="254" spans="1:9" x14ac:dyDescent="0.2">
      <c r="A254" s="345">
        <v>252</v>
      </c>
      <c r="B254" s="345" t="s">
        <v>854</v>
      </c>
      <c r="C254" s="345" t="s">
        <v>601</v>
      </c>
      <c r="D254" s="345" t="s">
        <v>508</v>
      </c>
      <c r="E254" s="345">
        <v>1030120110</v>
      </c>
      <c r="F254" s="345">
        <v>16010</v>
      </c>
      <c r="G254" s="345" t="s">
        <v>8770</v>
      </c>
      <c r="H254" s="820">
        <v>3227</v>
      </c>
      <c r="I254" s="567"/>
    </row>
    <row r="255" spans="1:9" x14ac:dyDescent="0.2">
      <c r="A255" s="345">
        <v>253</v>
      </c>
      <c r="B255" s="345" t="s">
        <v>855</v>
      </c>
      <c r="C255" s="345" t="s">
        <v>726</v>
      </c>
      <c r="D255" s="345" t="s">
        <v>16416</v>
      </c>
      <c r="E255" s="345">
        <v>1040140010</v>
      </c>
      <c r="F255" s="345">
        <v>21003</v>
      </c>
      <c r="G255" s="345" t="s">
        <v>8771</v>
      </c>
      <c r="H255" s="820">
        <v>399</v>
      </c>
      <c r="I255" s="567"/>
    </row>
    <row r="256" spans="1:9" x14ac:dyDescent="0.2">
      <c r="A256" s="345">
        <v>254</v>
      </c>
      <c r="B256" s="345" t="s">
        <v>856</v>
      </c>
      <c r="C256" s="345" t="s">
        <v>755</v>
      </c>
      <c r="D256" s="345" t="s">
        <v>516</v>
      </c>
      <c r="E256" s="345">
        <v>1020040020</v>
      </c>
      <c r="F256" s="345">
        <v>7002</v>
      </c>
      <c r="G256" s="345" t="s">
        <v>8772</v>
      </c>
      <c r="H256" s="820">
        <v>542</v>
      </c>
      <c r="I256" s="567"/>
    </row>
    <row r="257" spans="1:9" x14ac:dyDescent="0.2">
      <c r="A257" s="345">
        <v>255</v>
      </c>
      <c r="B257" s="345" t="s">
        <v>857</v>
      </c>
      <c r="C257" s="345" t="s">
        <v>609</v>
      </c>
      <c r="D257" s="345" t="s">
        <v>493</v>
      </c>
      <c r="E257" s="345">
        <v>2120700060</v>
      </c>
      <c r="F257" s="345">
        <v>58006</v>
      </c>
      <c r="G257" s="345" t="s">
        <v>8773</v>
      </c>
      <c r="H257" s="820">
        <v>837</v>
      </c>
      <c r="I257" s="567"/>
    </row>
    <row r="258" spans="1:9" x14ac:dyDescent="0.2">
      <c r="A258" s="345">
        <v>256</v>
      </c>
      <c r="B258" s="345" t="s">
        <v>858</v>
      </c>
      <c r="C258" s="345" t="s">
        <v>622</v>
      </c>
      <c r="D258" s="345" t="s">
        <v>510</v>
      </c>
      <c r="E258" s="345">
        <v>1010070030</v>
      </c>
      <c r="F258" s="345">
        <v>5003</v>
      </c>
      <c r="G258" s="345" t="s">
        <v>8774</v>
      </c>
      <c r="H258" s="820">
        <v>949</v>
      </c>
      <c r="I258" s="567"/>
    </row>
    <row r="259" spans="1:9" x14ac:dyDescent="0.2">
      <c r="A259" s="345">
        <v>257</v>
      </c>
      <c r="B259" s="345" t="s">
        <v>859</v>
      </c>
      <c r="C259" s="345" t="s">
        <v>593</v>
      </c>
      <c r="D259" s="345" t="s">
        <v>513</v>
      </c>
      <c r="E259" s="345">
        <v>4190480040</v>
      </c>
      <c r="F259" s="345">
        <v>83004</v>
      </c>
      <c r="G259" s="345" t="s">
        <v>8775</v>
      </c>
      <c r="H259" s="820">
        <v>840</v>
      </c>
      <c r="I259" s="567"/>
    </row>
    <row r="260" spans="1:9" x14ac:dyDescent="0.2">
      <c r="A260" s="345">
        <v>258</v>
      </c>
      <c r="B260" s="345" t="s">
        <v>860</v>
      </c>
      <c r="C260" s="345" t="s">
        <v>612</v>
      </c>
      <c r="D260" s="345" t="s">
        <v>505</v>
      </c>
      <c r="E260" s="345">
        <v>3180670040</v>
      </c>
      <c r="F260" s="345">
        <v>80004</v>
      </c>
      <c r="G260" s="345" t="s">
        <v>8776</v>
      </c>
      <c r="H260" s="820">
        <v>1191</v>
      </c>
      <c r="I260" s="567"/>
    </row>
    <row r="261" spans="1:9" x14ac:dyDescent="0.2">
      <c r="A261" s="345">
        <v>259</v>
      </c>
      <c r="B261" s="345" t="s">
        <v>861</v>
      </c>
      <c r="C261" s="345" t="s">
        <v>550</v>
      </c>
      <c r="D261" s="345" t="s">
        <v>493</v>
      </c>
      <c r="E261" s="345">
        <v>2120690030</v>
      </c>
      <c r="F261" s="345">
        <v>57003</v>
      </c>
      <c r="G261" s="345" t="s">
        <v>8777</v>
      </c>
      <c r="H261" s="820">
        <v>2356</v>
      </c>
      <c r="I261" s="567"/>
    </row>
    <row r="262" spans="1:9" x14ac:dyDescent="0.2">
      <c r="A262" s="345">
        <v>260</v>
      </c>
      <c r="B262" s="345" t="s">
        <v>862</v>
      </c>
      <c r="C262" s="345" t="s">
        <v>863</v>
      </c>
      <c r="D262" s="345" t="s">
        <v>510</v>
      </c>
      <c r="E262" s="345">
        <v>1011020010</v>
      </c>
      <c r="F262" s="345">
        <v>103001</v>
      </c>
      <c r="G262" s="345" t="s">
        <v>8778</v>
      </c>
      <c r="H262" s="820">
        <v>400</v>
      </c>
      <c r="I262" s="567"/>
    </row>
    <row r="263" spans="1:9" x14ac:dyDescent="0.2">
      <c r="A263" s="345">
        <v>261</v>
      </c>
      <c r="B263" s="345" t="s">
        <v>864</v>
      </c>
      <c r="C263" s="345" t="s">
        <v>548</v>
      </c>
      <c r="D263" s="345" t="s">
        <v>503</v>
      </c>
      <c r="E263" s="345">
        <v>3130380040</v>
      </c>
      <c r="F263" s="345">
        <v>66004</v>
      </c>
      <c r="G263" s="345" t="s">
        <v>8779</v>
      </c>
      <c r="H263" s="820">
        <v>303</v>
      </c>
      <c r="I263" s="567"/>
    </row>
    <row r="264" spans="1:9" x14ac:dyDescent="0.2">
      <c r="A264" s="345">
        <v>262</v>
      </c>
      <c r="B264" s="345" t="s">
        <v>865</v>
      </c>
      <c r="C264" s="345" t="s">
        <v>696</v>
      </c>
      <c r="D264" s="345" t="s">
        <v>508</v>
      </c>
      <c r="E264" s="345">
        <v>1030240090</v>
      </c>
      <c r="F264" s="345">
        <v>13009</v>
      </c>
      <c r="G264" s="345" t="s">
        <v>8780</v>
      </c>
      <c r="H264" s="820">
        <v>1755</v>
      </c>
      <c r="I264" s="567"/>
    </row>
    <row r="265" spans="1:9" x14ac:dyDescent="0.2">
      <c r="A265" s="345">
        <v>263</v>
      </c>
      <c r="B265" s="345" t="s">
        <v>866</v>
      </c>
      <c r="C265" s="345" t="s">
        <v>542</v>
      </c>
      <c r="D265" s="345" t="s">
        <v>511</v>
      </c>
      <c r="E265" s="345">
        <v>3160310030</v>
      </c>
      <c r="F265" s="345">
        <v>71003</v>
      </c>
      <c r="G265" s="345" t="s">
        <v>8781</v>
      </c>
      <c r="H265" s="820">
        <v>1103</v>
      </c>
      <c r="I265" s="567"/>
    </row>
    <row r="266" spans="1:9" x14ac:dyDescent="0.2">
      <c r="A266" s="345">
        <v>264</v>
      </c>
      <c r="B266" s="345" t="s">
        <v>867</v>
      </c>
      <c r="C266" s="345" t="s">
        <v>538</v>
      </c>
      <c r="D266" s="345" t="s">
        <v>504</v>
      </c>
      <c r="E266" s="345">
        <v>3170640040</v>
      </c>
      <c r="F266" s="345">
        <v>76004</v>
      </c>
      <c r="G266" s="345" t="s">
        <v>8782</v>
      </c>
      <c r="H266" s="820">
        <v>1553</v>
      </c>
      <c r="I266" s="567"/>
    </row>
    <row r="267" spans="1:9" x14ac:dyDescent="0.2">
      <c r="A267" s="345">
        <v>265</v>
      </c>
      <c r="B267" s="345" t="s">
        <v>868</v>
      </c>
      <c r="C267" s="345" t="s">
        <v>609</v>
      </c>
      <c r="D267" s="345" t="s">
        <v>493</v>
      </c>
      <c r="E267" s="345">
        <v>2120700070</v>
      </c>
      <c r="F267" s="345">
        <v>58007</v>
      </c>
      <c r="G267" s="345" t="s">
        <v>8783</v>
      </c>
      <c r="H267" s="820">
        <v>58593</v>
      </c>
      <c r="I267" s="567"/>
    </row>
    <row r="268" spans="1:9" x14ac:dyDescent="0.2">
      <c r="A268" s="345">
        <v>266</v>
      </c>
      <c r="B268" s="345" t="s">
        <v>869</v>
      </c>
      <c r="C268" s="345" t="s">
        <v>863</v>
      </c>
      <c r="D268" s="345" t="s">
        <v>510</v>
      </c>
      <c r="E268" s="345">
        <v>1011020020</v>
      </c>
      <c r="F268" s="345">
        <v>103002</v>
      </c>
      <c r="G268" s="345" t="s">
        <v>8784</v>
      </c>
      <c r="H268" s="820">
        <v>381</v>
      </c>
      <c r="I268" s="567"/>
    </row>
    <row r="269" spans="1:9" x14ac:dyDescent="0.2">
      <c r="A269" s="345">
        <v>267</v>
      </c>
      <c r="B269" s="345" t="s">
        <v>870</v>
      </c>
      <c r="C269" s="345" t="s">
        <v>790</v>
      </c>
      <c r="D269" s="345" t="s">
        <v>16415</v>
      </c>
      <c r="E269" s="345">
        <v>1080130010</v>
      </c>
      <c r="F269" s="345">
        <v>37001</v>
      </c>
      <c r="G269" s="345" t="s">
        <v>8785</v>
      </c>
      <c r="H269" s="820">
        <v>12313</v>
      </c>
      <c r="I269" s="567"/>
    </row>
    <row r="270" spans="1:9" x14ac:dyDescent="0.2">
      <c r="A270" s="345">
        <v>268</v>
      </c>
      <c r="B270" s="345" t="s">
        <v>871</v>
      </c>
      <c r="C270" s="345" t="s">
        <v>755</v>
      </c>
      <c r="D270" s="345" t="s">
        <v>516</v>
      </c>
      <c r="E270" s="345">
        <v>1020040030</v>
      </c>
      <c r="F270" s="345">
        <v>7003</v>
      </c>
      <c r="G270" s="345" t="s">
        <v>8786</v>
      </c>
      <c r="H270" s="820">
        <v>33223</v>
      </c>
      <c r="I270" s="567"/>
    </row>
    <row r="271" spans="1:9" x14ac:dyDescent="0.2">
      <c r="A271" s="345">
        <v>269</v>
      </c>
      <c r="B271" s="345" t="s">
        <v>872</v>
      </c>
      <c r="C271" s="345" t="s">
        <v>569</v>
      </c>
      <c r="D271" s="345" t="s">
        <v>494</v>
      </c>
      <c r="E271" s="345">
        <v>2110590020</v>
      </c>
      <c r="F271" s="345">
        <v>41002</v>
      </c>
      <c r="G271" s="345" t="s">
        <v>8787</v>
      </c>
      <c r="H271" s="820">
        <v>1735</v>
      </c>
      <c r="I271" s="567"/>
    </row>
    <row r="272" spans="1:9" x14ac:dyDescent="0.2">
      <c r="A272" s="345">
        <v>270</v>
      </c>
      <c r="B272" s="345" t="s">
        <v>873</v>
      </c>
      <c r="C272" s="345" t="s">
        <v>662</v>
      </c>
      <c r="D272" s="345" t="s">
        <v>506</v>
      </c>
      <c r="E272" s="345">
        <v>3150110030</v>
      </c>
      <c r="F272" s="345">
        <v>62003</v>
      </c>
      <c r="G272" s="345" t="s">
        <v>8788</v>
      </c>
      <c r="H272" s="820">
        <v>5349</v>
      </c>
      <c r="I272" s="567"/>
    </row>
    <row r="273" spans="1:9" x14ac:dyDescent="0.2">
      <c r="A273" s="345">
        <v>271</v>
      </c>
      <c r="B273" s="345" t="s">
        <v>874</v>
      </c>
      <c r="C273" s="345" t="s">
        <v>875</v>
      </c>
      <c r="D273" s="345" t="s">
        <v>494</v>
      </c>
      <c r="E273" s="345">
        <v>2110440020</v>
      </c>
      <c r="F273" s="345">
        <v>43002</v>
      </c>
      <c r="G273" s="345" t="s">
        <v>8789</v>
      </c>
      <c r="H273" s="820">
        <v>2050</v>
      </c>
      <c r="I273" s="567"/>
    </row>
    <row r="274" spans="1:9" x14ac:dyDescent="0.2">
      <c r="A274" s="345">
        <v>272</v>
      </c>
      <c r="B274" s="345" t="s">
        <v>876</v>
      </c>
      <c r="C274" s="345" t="s">
        <v>662</v>
      </c>
      <c r="D274" s="345" t="s">
        <v>506</v>
      </c>
      <c r="E274" s="345">
        <v>3150110040</v>
      </c>
      <c r="F274" s="345">
        <v>62004</v>
      </c>
      <c r="G274" s="345" t="s">
        <v>8790</v>
      </c>
      <c r="H274" s="820">
        <v>2485</v>
      </c>
      <c r="I274" s="567"/>
    </row>
    <row r="275" spans="1:9" x14ac:dyDescent="0.2">
      <c r="A275" s="345">
        <v>273</v>
      </c>
      <c r="B275" s="345" t="s">
        <v>877</v>
      </c>
      <c r="C275" s="345" t="s">
        <v>696</v>
      </c>
      <c r="D275" s="345" t="s">
        <v>508</v>
      </c>
      <c r="E275" s="345">
        <v>1030240100</v>
      </c>
      <c r="F275" s="345">
        <v>13010</v>
      </c>
      <c r="G275" s="345" t="s">
        <v>8791</v>
      </c>
      <c r="H275" s="820">
        <v>7685</v>
      </c>
      <c r="I275" s="567"/>
    </row>
    <row r="276" spans="1:9" x14ac:dyDescent="0.2">
      <c r="A276" s="345">
        <v>274</v>
      </c>
      <c r="B276" s="345" t="s">
        <v>878</v>
      </c>
      <c r="C276" s="345" t="s">
        <v>726</v>
      </c>
      <c r="D276" s="345" t="s">
        <v>16416</v>
      </c>
      <c r="E276" s="345">
        <v>1040140020</v>
      </c>
      <c r="F276" s="345">
        <v>21004</v>
      </c>
      <c r="G276" s="345" t="s">
        <v>8792</v>
      </c>
      <c r="H276" s="820">
        <v>14741</v>
      </c>
      <c r="I276" s="567"/>
    </row>
    <row r="277" spans="1:9" x14ac:dyDescent="0.2">
      <c r="A277" s="345">
        <v>275</v>
      </c>
      <c r="B277" s="345" t="s">
        <v>879</v>
      </c>
      <c r="C277" s="345" t="s">
        <v>875</v>
      </c>
      <c r="D277" s="345" t="s">
        <v>494</v>
      </c>
      <c r="E277" s="345">
        <v>2110440030</v>
      </c>
      <c r="F277" s="345">
        <v>43003</v>
      </c>
      <c r="G277" s="345" t="s">
        <v>8793</v>
      </c>
      <c r="H277" s="820">
        <v>4030</v>
      </c>
      <c r="I277" s="567"/>
    </row>
    <row r="278" spans="1:9" x14ac:dyDescent="0.2">
      <c r="A278" s="345">
        <v>276</v>
      </c>
      <c r="B278" s="345" t="s">
        <v>880</v>
      </c>
      <c r="C278" s="345" t="s">
        <v>580</v>
      </c>
      <c r="D278" s="345" t="s">
        <v>494</v>
      </c>
      <c r="E278" s="345">
        <v>2110060050</v>
      </c>
      <c r="F278" s="345">
        <v>44005</v>
      </c>
      <c r="G278" s="345" t="s">
        <v>8794</v>
      </c>
      <c r="H278" s="820">
        <v>1693</v>
      </c>
      <c r="I278" s="567"/>
    </row>
    <row r="279" spans="1:9" x14ac:dyDescent="0.2">
      <c r="A279" s="345">
        <v>277</v>
      </c>
      <c r="B279" s="345" t="s">
        <v>881</v>
      </c>
      <c r="C279" s="345" t="s">
        <v>691</v>
      </c>
      <c r="D279" s="345" t="s">
        <v>508</v>
      </c>
      <c r="E279" s="345">
        <v>1030770040</v>
      </c>
      <c r="F279" s="345">
        <v>14004</v>
      </c>
      <c r="G279" s="345" t="s">
        <v>8795</v>
      </c>
      <c r="H279" s="820">
        <v>1495</v>
      </c>
      <c r="I279" s="567"/>
    </row>
    <row r="280" spans="1:9" x14ac:dyDescent="0.2">
      <c r="A280" s="345">
        <v>278</v>
      </c>
      <c r="B280" s="345" t="s">
        <v>882</v>
      </c>
      <c r="C280" s="345" t="s">
        <v>664</v>
      </c>
      <c r="D280" s="345" t="s">
        <v>507</v>
      </c>
      <c r="E280" s="345">
        <v>1070370020</v>
      </c>
      <c r="F280" s="345">
        <v>8002</v>
      </c>
      <c r="G280" s="345" t="s">
        <v>8796</v>
      </c>
      <c r="H280" s="820">
        <v>628</v>
      </c>
      <c r="I280" s="567"/>
    </row>
    <row r="281" spans="1:9" x14ac:dyDescent="0.2">
      <c r="A281" s="345">
        <v>279</v>
      </c>
      <c r="B281" s="345" t="s">
        <v>883</v>
      </c>
      <c r="C281" s="345" t="s">
        <v>542</v>
      </c>
      <c r="D281" s="345" t="s">
        <v>511</v>
      </c>
      <c r="E281" s="345">
        <v>3160310040</v>
      </c>
      <c r="F281" s="345">
        <v>71004</v>
      </c>
      <c r="G281" s="345" t="s">
        <v>8797</v>
      </c>
      <c r="H281" s="820">
        <v>12617</v>
      </c>
      <c r="I281" s="567"/>
    </row>
    <row r="282" spans="1:9" x14ac:dyDescent="0.2">
      <c r="A282" s="345">
        <v>280</v>
      </c>
      <c r="B282" s="345" t="s">
        <v>884</v>
      </c>
      <c r="C282" s="345" t="s">
        <v>565</v>
      </c>
      <c r="D282" s="345" t="s">
        <v>505</v>
      </c>
      <c r="E282" s="345">
        <v>3180250120</v>
      </c>
      <c r="F282" s="345">
        <v>78012</v>
      </c>
      <c r="G282" s="345" t="s">
        <v>8798</v>
      </c>
      <c r="H282" s="820">
        <v>2384</v>
      </c>
      <c r="I282" s="567"/>
    </row>
    <row r="283" spans="1:9" x14ac:dyDescent="0.2">
      <c r="A283" s="345">
        <v>281</v>
      </c>
      <c r="B283" s="345" t="s">
        <v>885</v>
      </c>
      <c r="C283" s="345" t="s">
        <v>886</v>
      </c>
      <c r="D283" s="345" t="s">
        <v>493</v>
      </c>
      <c r="E283" s="345">
        <v>2120400010</v>
      </c>
      <c r="F283" s="345">
        <v>59001</v>
      </c>
      <c r="G283" s="345" t="s">
        <v>8799</v>
      </c>
      <c r="H283" s="820">
        <v>74119</v>
      </c>
      <c r="I283" s="567"/>
    </row>
    <row r="284" spans="1:9" x14ac:dyDescent="0.2">
      <c r="A284" s="345">
        <v>282</v>
      </c>
      <c r="B284" s="345" t="s">
        <v>887</v>
      </c>
      <c r="C284" s="345" t="s">
        <v>553</v>
      </c>
      <c r="D284" s="345" t="s">
        <v>506</v>
      </c>
      <c r="E284" s="345">
        <v>3150720080</v>
      </c>
      <c r="F284" s="345">
        <v>65008</v>
      </c>
      <c r="G284" s="345" t="s">
        <v>8800</v>
      </c>
      <c r="H284" s="820">
        <v>1362</v>
      </c>
      <c r="I284" s="567"/>
    </row>
    <row r="285" spans="1:9" x14ac:dyDescent="0.2">
      <c r="A285" s="345">
        <v>283</v>
      </c>
      <c r="B285" s="345" t="s">
        <v>888</v>
      </c>
      <c r="C285" s="345" t="s">
        <v>664</v>
      </c>
      <c r="D285" s="345" t="s">
        <v>507</v>
      </c>
      <c r="E285" s="345">
        <v>1070370030</v>
      </c>
      <c r="F285" s="345">
        <v>8003</v>
      </c>
      <c r="G285" s="345" t="s">
        <v>8801</v>
      </c>
      <c r="H285" s="820">
        <v>147</v>
      </c>
      <c r="I285" s="567"/>
    </row>
    <row r="286" spans="1:9" x14ac:dyDescent="0.2">
      <c r="A286" s="345">
        <v>284</v>
      </c>
      <c r="B286" s="345" t="s">
        <v>889</v>
      </c>
      <c r="C286" s="345" t="s">
        <v>652</v>
      </c>
      <c r="D286" s="345" t="s">
        <v>16417</v>
      </c>
      <c r="E286" s="345">
        <v>1060850040</v>
      </c>
      <c r="F286" s="345">
        <v>30004</v>
      </c>
      <c r="G286" s="345" t="s">
        <v>8802</v>
      </c>
      <c r="H286" s="820">
        <v>3148</v>
      </c>
      <c r="I286" s="567"/>
    </row>
    <row r="287" spans="1:9" x14ac:dyDescent="0.2">
      <c r="A287" s="345">
        <v>285</v>
      </c>
      <c r="B287" s="345" t="s">
        <v>890</v>
      </c>
      <c r="C287" s="345" t="s">
        <v>654</v>
      </c>
      <c r="D287" s="345" t="s">
        <v>506</v>
      </c>
      <c r="E287" s="345">
        <v>3150080040</v>
      </c>
      <c r="F287" s="345">
        <v>64004</v>
      </c>
      <c r="G287" s="345" t="s">
        <v>8803</v>
      </c>
      <c r="H287" s="820">
        <v>1507</v>
      </c>
      <c r="I287" s="567"/>
    </row>
    <row r="288" spans="1:9" x14ac:dyDescent="0.2">
      <c r="A288" s="345">
        <v>286</v>
      </c>
      <c r="B288" s="345" t="s">
        <v>891</v>
      </c>
      <c r="C288" s="345" t="s">
        <v>563</v>
      </c>
      <c r="D288" s="345" t="s">
        <v>493</v>
      </c>
      <c r="E288" s="345">
        <v>2120330070</v>
      </c>
      <c r="F288" s="345">
        <v>60007</v>
      </c>
      <c r="G288" s="345" t="s">
        <v>8804</v>
      </c>
      <c r="H288" s="820">
        <v>4999</v>
      </c>
      <c r="I288" s="567"/>
    </row>
    <row r="289" spans="1:9" x14ac:dyDescent="0.2">
      <c r="A289" s="345">
        <v>287</v>
      </c>
      <c r="B289" s="345" t="s">
        <v>892</v>
      </c>
      <c r="C289" s="345" t="s">
        <v>732</v>
      </c>
      <c r="D289" s="345" t="s">
        <v>511</v>
      </c>
      <c r="E289" s="345">
        <v>3160410060</v>
      </c>
      <c r="F289" s="345">
        <v>75006</v>
      </c>
      <c r="G289" s="345" t="s">
        <v>8805</v>
      </c>
      <c r="H289" s="820">
        <v>8928</v>
      </c>
      <c r="I289" s="567"/>
    </row>
    <row r="290" spans="1:9" x14ac:dyDescent="0.2">
      <c r="A290" s="345">
        <v>288</v>
      </c>
      <c r="B290" s="345" t="s">
        <v>893</v>
      </c>
      <c r="C290" s="345" t="s">
        <v>641</v>
      </c>
      <c r="D290" s="345" t="s">
        <v>513</v>
      </c>
      <c r="E290" s="345">
        <v>4190010030</v>
      </c>
      <c r="F290" s="345">
        <v>84003</v>
      </c>
      <c r="G290" s="345" t="s">
        <v>8806</v>
      </c>
      <c r="H290" s="820">
        <v>8860</v>
      </c>
      <c r="I290" s="567"/>
    </row>
    <row r="291" spans="1:9" x14ac:dyDescent="0.2">
      <c r="A291" s="345">
        <v>289</v>
      </c>
      <c r="B291" s="345" t="s">
        <v>894</v>
      </c>
      <c r="C291" s="345" t="s">
        <v>622</v>
      </c>
      <c r="D291" s="345" t="s">
        <v>510</v>
      </c>
      <c r="E291" s="345">
        <v>1010070040</v>
      </c>
      <c r="F291" s="345">
        <v>5004</v>
      </c>
      <c r="G291" s="345" t="s">
        <v>8807</v>
      </c>
      <c r="H291" s="820">
        <v>565</v>
      </c>
      <c r="I291" s="567"/>
    </row>
    <row r="292" spans="1:9" x14ac:dyDescent="0.2">
      <c r="A292" s="345">
        <v>290</v>
      </c>
      <c r="B292" s="345" t="s">
        <v>895</v>
      </c>
      <c r="C292" s="345" t="s">
        <v>833</v>
      </c>
      <c r="D292" s="345" t="s">
        <v>16417</v>
      </c>
      <c r="E292" s="345">
        <v>1060930020</v>
      </c>
      <c r="F292" s="345">
        <v>93002</v>
      </c>
      <c r="G292" s="345" t="s">
        <v>8808</v>
      </c>
      <c r="H292" s="820">
        <v>1274</v>
      </c>
      <c r="I292" s="567"/>
    </row>
    <row r="293" spans="1:9" x14ac:dyDescent="0.2">
      <c r="A293" s="345">
        <v>291</v>
      </c>
      <c r="B293" s="345" t="s">
        <v>896</v>
      </c>
      <c r="C293" s="345" t="s">
        <v>530</v>
      </c>
      <c r="D293" s="345" t="s">
        <v>512</v>
      </c>
      <c r="E293" s="345">
        <v>4200950060</v>
      </c>
      <c r="F293" s="345">
        <v>95006</v>
      </c>
      <c r="G293" s="345" t="s">
        <v>8809</v>
      </c>
      <c r="H293" s="820">
        <v>3777</v>
      </c>
      <c r="I293" s="567"/>
    </row>
    <row r="294" spans="1:9" x14ac:dyDescent="0.2">
      <c r="A294" s="345">
        <v>292</v>
      </c>
      <c r="B294" s="345" t="s">
        <v>897</v>
      </c>
      <c r="C294" s="345" t="s">
        <v>674</v>
      </c>
      <c r="D294" s="345" t="s">
        <v>510</v>
      </c>
      <c r="E294" s="345">
        <v>1010880060</v>
      </c>
      <c r="F294" s="345">
        <v>2006</v>
      </c>
      <c r="G294" s="345" t="s">
        <v>8810</v>
      </c>
      <c r="H294" s="820">
        <v>830</v>
      </c>
      <c r="I294" s="567"/>
    </row>
    <row r="295" spans="1:9" x14ac:dyDescent="0.2">
      <c r="A295" s="345">
        <v>293</v>
      </c>
      <c r="B295" s="345" t="s">
        <v>898</v>
      </c>
      <c r="C295" s="345" t="s">
        <v>899</v>
      </c>
      <c r="D295" s="346" t="s">
        <v>512</v>
      </c>
      <c r="E295" s="345">
        <v>4201110010</v>
      </c>
      <c r="F295" s="345">
        <v>111001</v>
      </c>
      <c r="G295" s="345" t="s">
        <v>8811</v>
      </c>
      <c r="H295" s="820">
        <v>5843</v>
      </c>
      <c r="I295" s="567"/>
    </row>
    <row r="296" spans="1:9" x14ac:dyDescent="0.2">
      <c r="A296" s="345">
        <v>294</v>
      </c>
      <c r="B296" s="345" t="s">
        <v>900</v>
      </c>
      <c r="C296" s="345" t="s">
        <v>787</v>
      </c>
      <c r="D296" s="345" t="s">
        <v>515</v>
      </c>
      <c r="E296" s="345">
        <v>1050840020</v>
      </c>
      <c r="F296" s="345">
        <v>26002</v>
      </c>
      <c r="G296" s="345" t="s">
        <v>8812</v>
      </c>
      <c r="H296" s="820">
        <v>4504</v>
      </c>
      <c r="I296" s="567"/>
    </row>
    <row r="297" spans="1:9" x14ac:dyDescent="0.2">
      <c r="A297" s="345">
        <v>295</v>
      </c>
      <c r="B297" s="345" t="s">
        <v>901</v>
      </c>
      <c r="C297" s="345" t="s">
        <v>563</v>
      </c>
      <c r="D297" s="345" t="s">
        <v>493</v>
      </c>
      <c r="E297" s="345">
        <v>2120330080</v>
      </c>
      <c r="F297" s="345">
        <v>60008</v>
      </c>
      <c r="G297" s="345" t="s">
        <v>8813</v>
      </c>
      <c r="H297" s="820">
        <v>5430</v>
      </c>
      <c r="I297" s="567"/>
    </row>
    <row r="298" spans="1:9" x14ac:dyDescent="0.2">
      <c r="A298" s="345">
        <v>296</v>
      </c>
      <c r="B298" s="345" t="s">
        <v>902</v>
      </c>
      <c r="C298" s="345" t="s">
        <v>601</v>
      </c>
      <c r="D298" s="345" t="s">
        <v>508</v>
      </c>
      <c r="E298" s="345">
        <v>1030120120</v>
      </c>
      <c r="F298" s="345">
        <v>16011</v>
      </c>
      <c r="G298" s="345" t="s">
        <v>8814</v>
      </c>
      <c r="H298" s="820">
        <v>4815</v>
      </c>
      <c r="I298" s="567"/>
    </row>
    <row r="299" spans="1:9" x14ac:dyDescent="0.2">
      <c r="A299" s="345">
        <v>297</v>
      </c>
      <c r="B299" s="345" t="s">
        <v>903</v>
      </c>
      <c r="C299" s="345" t="s">
        <v>644</v>
      </c>
      <c r="D299" s="345" t="s">
        <v>494</v>
      </c>
      <c r="E299" s="345">
        <v>2110030030</v>
      </c>
      <c r="F299" s="345">
        <v>42003</v>
      </c>
      <c r="G299" s="345" t="s">
        <v>8815</v>
      </c>
      <c r="H299" s="820">
        <v>4286</v>
      </c>
      <c r="I299" s="567"/>
    </row>
    <row r="300" spans="1:9" x14ac:dyDescent="0.2">
      <c r="A300" s="345">
        <v>298</v>
      </c>
      <c r="B300" s="345" t="s">
        <v>904</v>
      </c>
      <c r="C300" s="345" t="s">
        <v>784</v>
      </c>
      <c r="D300" s="345" t="s">
        <v>503</v>
      </c>
      <c r="E300" s="345">
        <v>3130230020</v>
      </c>
      <c r="F300" s="345">
        <v>69002</v>
      </c>
      <c r="G300" s="345" t="s">
        <v>8816</v>
      </c>
      <c r="H300" s="820">
        <v>2032</v>
      </c>
      <c r="I300" s="567"/>
    </row>
    <row r="301" spans="1:9" x14ac:dyDescent="0.2">
      <c r="A301" s="345">
        <v>299</v>
      </c>
      <c r="B301" s="345" t="s">
        <v>905</v>
      </c>
      <c r="C301" s="345" t="s">
        <v>906</v>
      </c>
      <c r="D301" s="345" t="s">
        <v>492</v>
      </c>
      <c r="E301" s="345">
        <v>2090360010</v>
      </c>
      <c r="F301" s="345">
        <v>53001</v>
      </c>
      <c r="G301" s="345" t="s">
        <v>8817</v>
      </c>
      <c r="H301" s="820">
        <v>4226</v>
      </c>
      <c r="I301" s="567"/>
    </row>
    <row r="302" spans="1:9" x14ac:dyDescent="0.2">
      <c r="A302" s="345">
        <v>300</v>
      </c>
      <c r="B302" s="345" t="s">
        <v>907</v>
      </c>
      <c r="C302" s="345" t="s">
        <v>609</v>
      </c>
      <c r="D302" s="345" t="s">
        <v>493</v>
      </c>
      <c r="E302" s="345">
        <v>2120700080</v>
      </c>
      <c r="F302" s="345">
        <v>58008</v>
      </c>
      <c r="G302" s="345" t="s">
        <v>8818</v>
      </c>
      <c r="H302" s="820">
        <v>1236</v>
      </c>
      <c r="I302" s="567"/>
    </row>
    <row r="303" spans="1:9" x14ac:dyDescent="0.2">
      <c r="A303" s="345">
        <v>301</v>
      </c>
      <c r="B303" s="345" t="s">
        <v>908</v>
      </c>
      <c r="C303" s="345" t="s">
        <v>635</v>
      </c>
      <c r="D303" s="345" t="s">
        <v>508</v>
      </c>
      <c r="E303" s="345">
        <v>1030860040</v>
      </c>
      <c r="F303" s="345">
        <v>12004</v>
      </c>
      <c r="G303" s="345" t="s">
        <v>8819</v>
      </c>
      <c r="H303" s="820">
        <v>9915</v>
      </c>
      <c r="I303" s="567"/>
    </row>
    <row r="304" spans="1:9" x14ac:dyDescent="0.2">
      <c r="A304" s="345">
        <v>302</v>
      </c>
      <c r="B304" s="345" t="s">
        <v>909</v>
      </c>
      <c r="C304" s="345" t="s">
        <v>668</v>
      </c>
      <c r="D304" s="345" t="s">
        <v>16416</v>
      </c>
      <c r="E304" s="345">
        <v>1040830060</v>
      </c>
      <c r="F304" s="345">
        <v>22006</v>
      </c>
      <c r="G304" s="345" t="s">
        <v>8820</v>
      </c>
      <c r="H304" s="820">
        <v>17691</v>
      </c>
      <c r="I304" s="567"/>
    </row>
    <row r="305" spans="1:9" x14ac:dyDescent="0.2">
      <c r="A305" s="345">
        <v>303</v>
      </c>
      <c r="B305" s="345" t="s">
        <v>910</v>
      </c>
      <c r="C305" s="345" t="s">
        <v>814</v>
      </c>
      <c r="D305" s="345" t="s">
        <v>507</v>
      </c>
      <c r="E305" s="345">
        <v>1070390020</v>
      </c>
      <c r="F305" s="345">
        <v>11002</v>
      </c>
      <c r="G305" s="345" t="s">
        <v>8821</v>
      </c>
      <c r="H305" s="820">
        <v>10183</v>
      </c>
      <c r="I305" s="567"/>
    </row>
    <row r="306" spans="1:9" x14ac:dyDescent="0.2">
      <c r="A306" s="345">
        <v>304</v>
      </c>
      <c r="B306" s="345" t="s">
        <v>911</v>
      </c>
      <c r="C306" s="345" t="s">
        <v>607</v>
      </c>
      <c r="D306" s="345" t="s">
        <v>515</v>
      </c>
      <c r="E306" s="345">
        <v>1050890040</v>
      </c>
      <c r="F306" s="345">
        <v>23004</v>
      </c>
      <c r="G306" s="345" t="s">
        <v>8822</v>
      </c>
      <c r="H306" s="820">
        <v>6329</v>
      </c>
      <c r="I306" s="567"/>
    </row>
    <row r="307" spans="1:9" x14ac:dyDescent="0.2">
      <c r="A307" s="345">
        <v>305</v>
      </c>
      <c r="B307" s="345" t="s">
        <v>912</v>
      </c>
      <c r="C307" s="345" t="s">
        <v>534</v>
      </c>
      <c r="D307" s="345" t="s">
        <v>508</v>
      </c>
      <c r="E307" s="345">
        <v>1030490070</v>
      </c>
      <c r="F307" s="345">
        <v>15007</v>
      </c>
      <c r="G307" s="345" t="s">
        <v>8823</v>
      </c>
      <c r="H307" s="820">
        <v>6758</v>
      </c>
      <c r="I307" s="567"/>
    </row>
    <row r="308" spans="1:9" x14ac:dyDescent="0.2">
      <c r="A308" s="345">
        <v>306</v>
      </c>
      <c r="B308" s="345" t="s">
        <v>913</v>
      </c>
      <c r="C308" s="345" t="s">
        <v>637</v>
      </c>
      <c r="D308" s="345" t="s">
        <v>508</v>
      </c>
      <c r="E308" s="345">
        <v>1031040040</v>
      </c>
      <c r="F308" s="345">
        <v>108004</v>
      </c>
      <c r="G308" s="345" t="s">
        <v>8824</v>
      </c>
      <c r="H308" s="820">
        <v>17828</v>
      </c>
      <c r="I308" s="567"/>
    </row>
    <row r="309" spans="1:9" x14ac:dyDescent="0.2">
      <c r="A309" s="345">
        <v>307</v>
      </c>
      <c r="B309" s="345" t="s">
        <v>914</v>
      </c>
      <c r="C309" s="345" t="s">
        <v>241</v>
      </c>
      <c r="D309" s="345" t="s">
        <v>515</v>
      </c>
      <c r="E309" s="345">
        <v>1050900060</v>
      </c>
      <c r="F309" s="345">
        <v>24006</v>
      </c>
      <c r="G309" s="345" t="s">
        <v>8825</v>
      </c>
      <c r="H309" s="820">
        <v>7717</v>
      </c>
      <c r="I309" s="567"/>
    </row>
    <row r="310" spans="1:9" x14ac:dyDescent="0.2">
      <c r="A310" s="345">
        <v>308</v>
      </c>
      <c r="B310" s="345" t="s">
        <v>915</v>
      </c>
      <c r="C310" s="345" t="s">
        <v>617</v>
      </c>
      <c r="D310" s="345" t="s">
        <v>512</v>
      </c>
      <c r="E310" s="345">
        <v>4200730050</v>
      </c>
      <c r="F310" s="345">
        <v>90005</v>
      </c>
      <c r="G310" s="345" t="s">
        <v>8826</v>
      </c>
      <c r="H310" s="820">
        <v>736</v>
      </c>
      <c r="I310" s="567"/>
    </row>
    <row r="311" spans="1:9" x14ac:dyDescent="0.2">
      <c r="A311" s="345">
        <v>309</v>
      </c>
      <c r="B311" s="345" t="s">
        <v>916</v>
      </c>
      <c r="C311" s="345" t="s">
        <v>530</v>
      </c>
      <c r="D311" s="345" t="s">
        <v>512</v>
      </c>
      <c r="E311" s="345">
        <v>4200950070</v>
      </c>
      <c r="F311" s="345">
        <v>95007</v>
      </c>
      <c r="G311" s="345" t="s">
        <v>8827</v>
      </c>
      <c r="H311" s="820">
        <v>780</v>
      </c>
      <c r="I311" s="567"/>
    </row>
    <row r="312" spans="1:9" x14ac:dyDescent="0.2">
      <c r="A312" s="345">
        <v>310</v>
      </c>
      <c r="B312" s="345" t="s">
        <v>917</v>
      </c>
      <c r="C312" s="345" t="s">
        <v>609</v>
      </c>
      <c r="D312" s="345" t="s">
        <v>493</v>
      </c>
      <c r="E312" s="345">
        <v>2120700081</v>
      </c>
      <c r="F312" s="345">
        <v>58117</v>
      </c>
      <c r="G312" s="345" t="s">
        <v>8828</v>
      </c>
      <c r="H312" s="820">
        <v>48864</v>
      </c>
      <c r="I312" s="567"/>
    </row>
    <row r="313" spans="1:9" x14ac:dyDescent="0.2">
      <c r="A313" s="345">
        <v>311</v>
      </c>
      <c r="B313" s="345" t="s">
        <v>918</v>
      </c>
      <c r="C313" s="345" t="s">
        <v>691</v>
      </c>
      <c r="D313" s="345" t="s">
        <v>508</v>
      </c>
      <c r="E313" s="345">
        <v>1030770050</v>
      </c>
      <c r="F313" s="345">
        <v>14005</v>
      </c>
      <c r="G313" s="345" t="s">
        <v>8829</v>
      </c>
      <c r="H313" s="820">
        <v>3222</v>
      </c>
      <c r="I313" s="567"/>
    </row>
    <row r="314" spans="1:9" x14ac:dyDescent="0.2">
      <c r="A314" s="345">
        <v>312</v>
      </c>
      <c r="B314" s="345" t="s">
        <v>919</v>
      </c>
      <c r="C314" s="345" t="s">
        <v>601</v>
      </c>
      <c r="D314" s="345" t="s">
        <v>508</v>
      </c>
      <c r="E314" s="345">
        <v>1030120130</v>
      </c>
      <c r="F314" s="345">
        <v>16012</v>
      </c>
      <c r="G314" s="345" t="s">
        <v>8830</v>
      </c>
      <c r="H314" s="820">
        <v>3344</v>
      </c>
      <c r="I314" s="567"/>
    </row>
    <row r="315" spans="1:9" x14ac:dyDescent="0.2">
      <c r="A315" s="345">
        <v>313</v>
      </c>
      <c r="B315" s="345" t="s">
        <v>920</v>
      </c>
      <c r="C315" s="345" t="s">
        <v>612</v>
      </c>
      <c r="D315" s="345" t="s">
        <v>505</v>
      </c>
      <c r="E315" s="345">
        <v>3180670050</v>
      </c>
      <c r="F315" s="345">
        <v>80005</v>
      </c>
      <c r="G315" s="345" t="s">
        <v>8831</v>
      </c>
      <c r="H315" s="820">
        <v>4780</v>
      </c>
      <c r="I315" s="567"/>
    </row>
    <row r="316" spans="1:9" x14ac:dyDescent="0.2">
      <c r="A316" s="345">
        <v>314</v>
      </c>
      <c r="B316" s="345" t="s">
        <v>921</v>
      </c>
      <c r="C316" s="345" t="s">
        <v>578</v>
      </c>
      <c r="D316" s="345" t="s">
        <v>505</v>
      </c>
      <c r="E316" s="345">
        <v>3181030020</v>
      </c>
      <c r="F316" s="345">
        <v>102002</v>
      </c>
      <c r="G316" s="345" t="s">
        <v>8832</v>
      </c>
      <c r="H316" s="820">
        <v>1253</v>
      </c>
      <c r="I316" s="567"/>
    </row>
    <row r="317" spans="1:9" x14ac:dyDescent="0.2">
      <c r="A317" s="345">
        <v>315</v>
      </c>
      <c r="B317" s="345" t="s">
        <v>922</v>
      </c>
      <c r="C317" s="345" t="s">
        <v>672</v>
      </c>
      <c r="D317" s="345" t="s">
        <v>508</v>
      </c>
      <c r="E317" s="345">
        <v>1030570050</v>
      </c>
      <c r="F317" s="345">
        <v>18005</v>
      </c>
      <c r="G317" s="345" t="s">
        <v>8833</v>
      </c>
      <c r="H317" s="820">
        <v>1522</v>
      </c>
      <c r="I317" s="567"/>
    </row>
    <row r="318" spans="1:9" x14ac:dyDescent="0.2">
      <c r="A318" s="345">
        <v>316</v>
      </c>
      <c r="B318" s="345" t="s">
        <v>923</v>
      </c>
      <c r="C318" s="345" t="s">
        <v>924</v>
      </c>
      <c r="D318" s="345" t="s">
        <v>507</v>
      </c>
      <c r="E318" s="345">
        <v>1070340010</v>
      </c>
      <c r="F318" s="345">
        <v>10001</v>
      </c>
      <c r="G318" s="345" t="s">
        <v>8834</v>
      </c>
      <c r="H318" s="820">
        <v>11163</v>
      </c>
      <c r="I318" s="567"/>
    </row>
    <row r="319" spans="1:9" x14ac:dyDescent="0.2">
      <c r="A319" s="345">
        <v>317</v>
      </c>
      <c r="B319" s="345" t="s">
        <v>925</v>
      </c>
      <c r="C319" s="345" t="s">
        <v>534</v>
      </c>
      <c r="D319" s="345" t="s">
        <v>508</v>
      </c>
      <c r="E319" s="345">
        <v>1030490090</v>
      </c>
      <c r="F319" s="345">
        <v>15009</v>
      </c>
      <c r="G319" s="345" t="s">
        <v>8835</v>
      </c>
      <c r="H319" s="820">
        <v>19551</v>
      </c>
      <c r="I319" s="567"/>
    </row>
    <row r="320" spans="1:9" x14ac:dyDescent="0.2">
      <c r="A320" s="345">
        <v>318</v>
      </c>
      <c r="B320" s="345" t="s">
        <v>926</v>
      </c>
      <c r="C320" s="345" t="s">
        <v>842</v>
      </c>
      <c r="D320" s="345" t="s">
        <v>492</v>
      </c>
      <c r="E320" s="345">
        <v>2090050020</v>
      </c>
      <c r="F320" s="345">
        <v>51002</v>
      </c>
      <c r="G320" s="345" t="s">
        <v>8836</v>
      </c>
      <c r="H320" s="820">
        <v>96717</v>
      </c>
      <c r="I320" s="567"/>
    </row>
    <row r="321" spans="1:9" x14ac:dyDescent="0.2">
      <c r="A321" s="345">
        <v>319</v>
      </c>
      <c r="B321" s="345" t="s">
        <v>927</v>
      </c>
      <c r="C321" s="345" t="s">
        <v>696</v>
      </c>
      <c r="D321" s="345" t="s">
        <v>508</v>
      </c>
      <c r="E321" s="345">
        <v>1030240110</v>
      </c>
      <c r="F321" s="345">
        <v>13011</v>
      </c>
      <c r="G321" s="345" t="s">
        <v>8837</v>
      </c>
      <c r="H321" s="820">
        <v>679</v>
      </c>
      <c r="I321" s="567"/>
    </row>
    <row r="322" spans="1:9" x14ac:dyDescent="0.2">
      <c r="A322" s="345">
        <v>320</v>
      </c>
      <c r="B322" s="345" t="s">
        <v>928</v>
      </c>
      <c r="C322" s="345" t="s">
        <v>790</v>
      </c>
      <c r="D322" s="345" t="s">
        <v>16415</v>
      </c>
      <c r="E322" s="345">
        <v>1080130020</v>
      </c>
      <c r="F322" s="345">
        <v>37002</v>
      </c>
      <c r="G322" s="345" t="s">
        <v>8838</v>
      </c>
      <c r="H322" s="820">
        <v>9693</v>
      </c>
      <c r="I322" s="567"/>
    </row>
    <row r="323" spans="1:9" x14ac:dyDescent="0.2">
      <c r="A323" s="345">
        <v>321</v>
      </c>
      <c r="B323" s="345" t="s">
        <v>929</v>
      </c>
      <c r="C323" s="345" t="s">
        <v>930</v>
      </c>
      <c r="D323" s="345" t="s">
        <v>16415</v>
      </c>
      <c r="E323" s="345">
        <v>1080290010</v>
      </c>
      <c r="F323" s="345">
        <v>38001</v>
      </c>
      <c r="G323" s="345" t="s">
        <v>8839</v>
      </c>
      <c r="H323" s="820">
        <v>20995</v>
      </c>
      <c r="I323" s="567"/>
    </row>
    <row r="324" spans="1:9" x14ac:dyDescent="0.2">
      <c r="A324" s="345">
        <v>322</v>
      </c>
      <c r="B324" s="345" t="s">
        <v>931</v>
      </c>
      <c r="C324" s="345" t="s">
        <v>544</v>
      </c>
      <c r="D324" s="345" t="s">
        <v>510</v>
      </c>
      <c r="E324" s="345">
        <v>1010270060</v>
      </c>
      <c r="F324" s="345">
        <v>4006</v>
      </c>
      <c r="G324" s="345" t="s">
        <v>8840</v>
      </c>
      <c r="H324" s="820">
        <v>78</v>
      </c>
      <c r="I324" s="567"/>
    </row>
    <row r="325" spans="1:9" x14ac:dyDescent="0.2">
      <c r="A325" s="345">
        <v>323</v>
      </c>
      <c r="B325" s="345" t="s">
        <v>932</v>
      </c>
      <c r="C325" s="345" t="s">
        <v>544</v>
      </c>
      <c r="D325" s="345" t="s">
        <v>510</v>
      </c>
      <c r="E325" s="345">
        <v>1010270070</v>
      </c>
      <c r="F325" s="345">
        <v>4007</v>
      </c>
      <c r="G325" s="345" t="s">
        <v>8841</v>
      </c>
      <c r="H325" s="820">
        <v>199</v>
      </c>
      <c r="I325" s="567"/>
    </row>
    <row r="326" spans="1:9" x14ac:dyDescent="0.2">
      <c r="A326" s="345">
        <v>324</v>
      </c>
      <c r="B326" s="345" t="s">
        <v>933</v>
      </c>
      <c r="C326" s="345" t="s">
        <v>704</v>
      </c>
      <c r="D326" s="345" t="s">
        <v>505</v>
      </c>
      <c r="E326" s="345">
        <v>3180220070</v>
      </c>
      <c r="F326" s="345">
        <v>79007</v>
      </c>
      <c r="G326" s="345" t="s">
        <v>8842</v>
      </c>
      <c r="H326" s="820">
        <v>458</v>
      </c>
      <c r="I326" s="567"/>
    </row>
    <row r="327" spans="1:9" x14ac:dyDescent="0.2">
      <c r="A327" s="345">
        <v>325</v>
      </c>
      <c r="B327" s="345" t="s">
        <v>934</v>
      </c>
      <c r="C327" s="345" t="s">
        <v>784</v>
      </c>
      <c r="D327" s="345" t="s">
        <v>503</v>
      </c>
      <c r="E327" s="345">
        <v>3130230030</v>
      </c>
      <c r="F327" s="345">
        <v>69003</v>
      </c>
      <c r="G327" s="345" t="s">
        <v>8843</v>
      </c>
      <c r="H327" s="820">
        <v>1068</v>
      </c>
      <c r="I327" s="567"/>
    </row>
    <row r="328" spans="1:9" x14ac:dyDescent="0.2">
      <c r="A328" s="345">
        <v>326</v>
      </c>
      <c r="B328" s="345" t="s">
        <v>935</v>
      </c>
      <c r="C328" s="345" t="s">
        <v>654</v>
      </c>
      <c r="D328" s="345" t="s">
        <v>506</v>
      </c>
      <c r="E328" s="345">
        <v>3150080050</v>
      </c>
      <c r="F328" s="345">
        <v>64005</v>
      </c>
      <c r="G328" s="345" t="s">
        <v>8844</v>
      </c>
      <c r="H328" s="820">
        <v>21240</v>
      </c>
      <c r="I328" s="567"/>
    </row>
    <row r="329" spans="1:9" x14ac:dyDescent="0.2">
      <c r="A329" s="345">
        <v>327</v>
      </c>
      <c r="B329" s="345" t="s">
        <v>936</v>
      </c>
      <c r="C329" s="345" t="s">
        <v>604</v>
      </c>
      <c r="D329" s="345" t="s">
        <v>515</v>
      </c>
      <c r="E329" s="345">
        <v>1050710020</v>
      </c>
      <c r="F329" s="345">
        <v>29002</v>
      </c>
      <c r="G329" s="345" t="s">
        <v>8845</v>
      </c>
      <c r="H329" s="820">
        <v>4000</v>
      </c>
      <c r="I329" s="567"/>
    </row>
    <row r="330" spans="1:9" x14ac:dyDescent="0.2">
      <c r="A330" s="345">
        <v>328</v>
      </c>
      <c r="B330" s="345" t="s">
        <v>937</v>
      </c>
      <c r="C330" s="345" t="s">
        <v>609</v>
      </c>
      <c r="D330" s="345" t="s">
        <v>493</v>
      </c>
      <c r="E330" s="345">
        <v>2120700090</v>
      </c>
      <c r="F330" s="345">
        <v>58009</v>
      </c>
      <c r="G330" s="345" t="s">
        <v>8846</v>
      </c>
      <c r="H330" s="820">
        <v>18117</v>
      </c>
      <c r="I330" s="567"/>
    </row>
    <row r="331" spans="1:9" x14ac:dyDescent="0.2">
      <c r="A331" s="345">
        <v>329</v>
      </c>
      <c r="B331" s="345" t="s">
        <v>938</v>
      </c>
      <c r="C331" s="345" t="s">
        <v>784</v>
      </c>
      <c r="D331" s="345" t="s">
        <v>503</v>
      </c>
      <c r="E331" s="345">
        <v>3130230040</v>
      </c>
      <c r="F331" s="345">
        <v>69004</v>
      </c>
      <c r="G331" s="345" t="s">
        <v>8847</v>
      </c>
      <c r="H331" s="820">
        <v>1081</v>
      </c>
      <c r="I331" s="567"/>
    </row>
    <row r="332" spans="1:9" x14ac:dyDescent="0.2">
      <c r="A332" s="345">
        <v>330</v>
      </c>
      <c r="B332" s="345" t="s">
        <v>939</v>
      </c>
      <c r="C332" s="345" t="s">
        <v>657</v>
      </c>
      <c r="D332" s="345" t="s">
        <v>506</v>
      </c>
      <c r="E332" s="345">
        <v>3150200040</v>
      </c>
      <c r="F332" s="345">
        <v>61004</v>
      </c>
      <c r="G332" s="345" t="s">
        <v>8848</v>
      </c>
      <c r="H332" s="820">
        <v>5290</v>
      </c>
      <c r="I332" s="567"/>
    </row>
    <row r="333" spans="1:9" x14ac:dyDescent="0.2">
      <c r="A333" s="345">
        <v>331</v>
      </c>
      <c r="B333" s="345" t="s">
        <v>940</v>
      </c>
      <c r="C333" s="345" t="s">
        <v>624</v>
      </c>
      <c r="D333" s="345" t="s">
        <v>510</v>
      </c>
      <c r="E333" s="345">
        <v>1010810120</v>
      </c>
      <c r="F333" s="345">
        <v>1012</v>
      </c>
      <c r="G333" s="345" t="s">
        <v>8849</v>
      </c>
      <c r="H333" s="820">
        <v>1072</v>
      </c>
      <c r="I333" s="567"/>
    </row>
    <row r="334" spans="1:9" x14ac:dyDescent="0.2">
      <c r="A334" s="345">
        <v>332</v>
      </c>
      <c r="B334" s="345" t="s">
        <v>941</v>
      </c>
      <c r="C334" s="345" t="s">
        <v>942</v>
      </c>
      <c r="D334" s="345" t="s">
        <v>512</v>
      </c>
      <c r="E334" s="345">
        <v>4200530010</v>
      </c>
      <c r="F334" s="345">
        <v>91001</v>
      </c>
      <c r="G334" s="345" t="s">
        <v>8850</v>
      </c>
      <c r="H334" s="820">
        <v>1237</v>
      </c>
      <c r="I334" s="567"/>
    </row>
    <row r="335" spans="1:9" x14ac:dyDescent="0.2">
      <c r="A335" s="345">
        <v>333</v>
      </c>
      <c r="B335" s="345" t="s">
        <v>943</v>
      </c>
      <c r="C335" s="345" t="s">
        <v>863</v>
      </c>
      <c r="D335" s="345" t="s">
        <v>510</v>
      </c>
      <c r="E335" s="345">
        <v>1011020030</v>
      </c>
      <c r="F335" s="345">
        <v>103003</v>
      </c>
      <c r="G335" s="345" t="s">
        <v>8851</v>
      </c>
      <c r="H335" s="820">
        <v>1941</v>
      </c>
      <c r="I335" s="567"/>
    </row>
    <row r="336" spans="1:9" x14ac:dyDescent="0.2">
      <c r="A336" s="345">
        <v>334</v>
      </c>
      <c r="B336" s="345" t="s">
        <v>944</v>
      </c>
      <c r="C336" s="345" t="s">
        <v>575</v>
      </c>
      <c r="D336" s="345" t="s">
        <v>493</v>
      </c>
      <c r="E336" s="345">
        <v>2120910020</v>
      </c>
      <c r="F336" s="345">
        <v>56002</v>
      </c>
      <c r="G336" s="345" t="s">
        <v>8852</v>
      </c>
      <c r="H336" s="820">
        <v>827</v>
      </c>
      <c r="I336" s="567"/>
    </row>
    <row r="337" spans="1:9" x14ac:dyDescent="0.2">
      <c r="A337" s="345">
        <v>335</v>
      </c>
      <c r="B337" s="345" t="s">
        <v>945</v>
      </c>
      <c r="C337" s="345" t="s">
        <v>534</v>
      </c>
      <c r="D337" s="345" t="s">
        <v>508</v>
      </c>
      <c r="E337" s="345">
        <v>1030490100</v>
      </c>
      <c r="F337" s="345">
        <v>15010</v>
      </c>
      <c r="G337" s="345" t="s">
        <v>8853</v>
      </c>
      <c r="H337" s="820">
        <v>12275</v>
      </c>
      <c r="I337" s="567"/>
    </row>
    <row r="338" spans="1:9" x14ac:dyDescent="0.2">
      <c r="A338" s="345">
        <v>336</v>
      </c>
      <c r="B338" s="345" t="s">
        <v>946</v>
      </c>
      <c r="C338" s="345" t="s">
        <v>639</v>
      </c>
      <c r="D338" s="345" t="s">
        <v>510</v>
      </c>
      <c r="E338" s="345">
        <v>1010520060</v>
      </c>
      <c r="F338" s="345">
        <v>3006</v>
      </c>
      <c r="G338" s="345" t="s">
        <v>8854</v>
      </c>
      <c r="H338" s="820">
        <v>2110</v>
      </c>
      <c r="I338" s="567"/>
    </row>
    <row r="339" spans="1:9" x14ac:dyDescent="0.2">
      <c r="A339" s="345">
        <v>337</v>
      </c>
      <c r="B339" s="345" t="s">
        <v>947</v>
      </c>
      <c r="C339" s="345" t="s">
        <v>538</v>
      </c>
      <c r="D339" s="345" t="s">
        <v>504</v>
      </c>
      <c r="E339" s="345">
        <v>3170640050</v>
      </c>
      <c r="F339" s="345">
        <v>76005</v>
      </c>
      <c r="G339" s="345" t="s">
        <v>8855</v>
      </c>
      <c r="H339" s="820">
        <v>579</v>
      </c>
      <c r="I339" s="567"/>
    </row>
    <row r="340" spans="1:9" x14ac:dyDescent="0.2">
      <c r="A340" s="345">
        <v>338</v>
      </c>
      <c r="B340" s="345" t="s">
        <v>948</v>
      </c>
      <c r="C340" s="345" t="s">
        <v>664</v>
      </c>
      <c r="D340" s="345" t="s">
        <v>507</v>
      </c>
      <c r="E340" s="345">
        <v>1070370040</v>
      </c>
      <c r="F340" s="345">
        <v>8004</v>
      </c>
      <c r="G340" s="345" t="s">
        <v>8856</v>
      </c>
      <c r="H340" s="820">
        <v>118</v>
      </c>
      <c r="I340" s="567"/>
    </row>
    <row r="341" spans="1:9" x14ac:dyDescent="0.2">
      <c r="A341" s="345">
        <v>339</v>
      </c>
      <c r="B341" s="345" t="s">
        <v>949</v>
      </c>
      <c r="C341" s="345" t="s">
        <v>899</v>
      </c>
      <c r="D341" s="346" t="s">
        <v>512</v>
      </c>
      <c r="E341" s="345">
        <v>4201110020</v>
      </c>
      <c r="F341" s="345">
        <v>111002</v>
      </c>
      <c r="G341" s="345" t="s">
        <v>8857</v>
      </c>
      <c r="H341" s="820">
        <v>428</v>
      </c>
      <c r="I341" s="567"/>
    </row>
    <row r="342" spans="1:9" x14ac:dyDescent="0.2">
      <c r="A342" s="345">
        <v>340</v>
      </c>
      <c r="B342" s="345" t="s">
        <v>950</v>
      </c>
      <c r="C342" s="345" t="s">
        <v>755</v>
      </c>
      <c r="D342" s="345" t="s">
        <v>516</v>
      </c>
      <c r="E342" s="345">
        <v>1020040040</v>
      </c>
      <c r="F342" s="345">
        <v>7004</v>
      </c>
      <c r="G342" s="345" t="s">
        <v>8858</v>
      </c>
      <c r="H342" s="820">
        <v>1249</v>
      </c>
      <c r="I342" s="567"/>
    </row>
    <row r="343" spans="1:9" x14ac:dyDescent="0.2">
      <c r="A343" s="345">
        <v>341</v>
      </c>
      <c r="B343" s="345" t="s">
        <v>951</v>
      </c>
      <c r="C343" s="345" t="s">
        <v>563</v>
      </c>
      <c r="D343" s="345" t="s">
        <v>493</v>
      </c>
      <c r="E343" s="345">
        <v>2120330090</v>
      </c>
      <c r="F343" s="345">
        <v>60009</v>
      </c>
      <c r="G343" s="345" t="s">
        <v>8859</v>
      </c>
      <c r="H343" s="820">
        <v>2199</v>
      </c>
      <c r="I343" s="567"/>
    </row>
    <row r="344" spans="1:9" x14ac:dyDescent="0.2">
      <c r="A344" s="345">
        <v>342</v>
      </c>
      <c r="B344" s="345" t="s">
        <v>952</v>
      </c>
      <c r="C344" s="345" t="s">
        <v>677</v>
      </c>
      <c r="D344" s="345" t="s">
        <v>507</v>
      </c>
      <c r="E344" s="345">
        <v>1070740070</v>
      </c>
      <c r="F344" s="345">
        <v>9007</v>
      </c>
      <c r="G344" s="345" t="s">
        <v>8860</v>
      </c>
      <c r="H344" s="820">
        <v>573</v>
      </c>
      <c r="I344" s="567"/>
    </row>
    <row r="345" spans="1:9" x14ac:dyDescent="0.2">
      <c r="A345" s="345">
        <v>343</v>
      </c>
      <c r="B345" s="345" t="s">
        <v>953</v>
      </c>
      <c r="C345" s="345" t="s">
        <v>732</v>
      </c>
      <c r="D345" s="345" t="s">
        <v>511</v>
      </c>
      <c r="E345" s="345">
        <v>3160410070</v>
      </c>
      <c r="F345" s="345">
        <v>75007</v>
      </c>
      <c r="G345" s="345" t="s">
        <v>8861</v>
      </c>
      <c r="H345" s="820">
        <v>3946</v>
      </c>
      <c r="I345" s="567"/>
    </row>
    <row r="346" spans="1:9" x14ac:dyDescent="0.2">
      <c r="A346" s="345">
        <v>344</v>
      </c>
      <c r="B346" s="345" t="s">
        <v>954</v>
      </c>
      <c r="C346" s="345" t="s">
        <v>863</v>
      </c>
      <c r="D346" s="345" t="s">
        <v>510</v>
      </c>
      <c r="E346" s="345">
        <v>1011020040</v>
      </c>
      <c r="F346" s="345">
        <v>103004</v>
      </c>
      <c r="G346" s="345" t="s">
        <v>8862</v>
      </c>
      <c r="H346" s="820">
        <v>241</v>
      </c>
      <c r="I346" s="567"/>
    </row>
    <row r="347" spans="1:9" x14ac:dyDescent="0.2">
      <c r="A347" s="345">
        <v>345</v>
      </c>
      <c r="B347" s="345" t="s">
        <v>955</v>
      </c>
      <c r="C347" s="345" t="s">
        <v>639</v>
      </c>
      <c r="D347" s="345" t="s">
        <v>510</v>
      </c>
      <c r="E347" s="345">
        <v>1010520070</v>
      </c>
      <c r="F347" s="345">
        <v>3008</v>
      </c>
      <c r="G347" s="345" t="s">
        <v>8863</v>
      </c>
      <c r="H347" s="820">
        <v>13675</v>
      </c>
      <c r="I347" s="567"/>
    </row>
    <row r="348" spans="1:9" x14ac:dyDescent="0.2">
      <c r="A348" s="345">
        <v>346</v>
      </c>
      <c r="B348" s="345" t="s">
        <v>956</v>
      </c>
      <c r="C348" s="345" t="s">
        <v>696</v>
      </c>
      <c r="D348" s="345" t="s">
        <v>508</v>
      </c>
      <c r="E348" s="345">
        <v>1030240120</v>
      </c>
      <c r="F348" s="345">
        <v>13012</v>
      </c>
      <c r="G348" s="345" t="s">
        <v>8864</v>
      </c>
      <c r="H348" s="820">
        <v>5114</v>
      </c>
      <c r="I348" s="567"/>
    </row>
    <row r="349" spans="1:9" x14ac:dyDescent="0.2">
      <c r="A349" s="345">
        <v>347</v>
      </c>
      <c r="B349" s="345" t="s">
        <v>957</v>
      </c>
      <c r="C349" s="345" t="s">
        <v>662</v>
      </c>
      <c r="D349" s="345" t="s">
        <v>506</v>
      </c>
      <c r="E349" s="345">
        <v>3150110050</v>
      </c>
      <c r="F349" s="345">
        <v>62005</v>
      </c>
      <c r="G349" s="345" t="s">
        <v>8865</v>
      </c>
      <c r="H349" s="820">
        <v>1981</v>
      </c>
      <c r="I349" s="567"/>
    </row>
    <row r="350" spans="1:9" x14ac:dyDescent="0.2">
      <c r="A350" s="345">
        <v>348</v>
      </c>
      <c r="B350" s="345" t="s">
        <v>958</v>
      </c>
      <c r="C350" s="345" t="s">
        <v>662</v>
      </c>
      <c r="D350" s="345" t="s">
        <v>506</v>
      </c>
      <c r="E350" s="345">
        <v>3150110060</v>
      </c>
      <c r="F350" s="345">
        <v>62006</v>
      </c>
      <c r="G350" s="345" t="s">
        <v>8866</v>
      </c>
      <c r="H350" s="820">
        <v>727</v>
      </c>
      <c r="I350" s="567"/>
    </row>
    <row r="351" spans="1:9" x14ac:dyDescent="0.2">
      <c r="A351" s="345">
        <v>349</v>
      </c>
      <c r="B351" s="345" t="s">
        <v>959</v>
      </c>
      <c r="C351" s="345" t="s">
        <v>563</v>
      </c>
      <c r="D351" s="345" t="s">
        <v>493</v>
      </c>
      <c r="E351" s="345">
        <v>2120330100</v>
      </c>
      <c r="F351" s="345">
        <v>60010</v>
      </c>
      <c r="G351" s="345" t="s">
        <v>8867</v>
      </c>
      <c r="H351" s="820">
        <v>6799</v>
      </c>
      <c r="I351" s="567"/>
    </row>
    <row r="352" spans="1:9" x14ac:dyDescent="0.2">
      <c r="A352" s="345">
        <v>350</v>
      </c>
      <c r="B352" s="345" t="s">
        <v>960</v>
      </c>
      <c r="C352" s="345" t="s">
        <v>522</v>
      </c>
      <c r="D352" s="345" t="s">
        <v>515</v>
      </c>
      <c r="E352" s="345">
        <v>1050540050</v>
      </c>
      <c r="F352" s="345">
        <v>28005</v>
      </c>
      <c r="G352" s="345" t="s">
        <v>8868</v>
      </c>
      <c r="H352" s="820">
        <v>1817</v>
      </c>
      <c r="I352" s="567"/>
    </row>
    <row r="353" spans="1:9" x14ac:dyDescent="0.2">
      <c r="A353" s="345">
        <v>351</v>
      </c>
      <c r="B353" s="345" t="s">
        <v>961</v>
      </c>
      <c r="C353" s="345" t="s">
        <v>604</v>
      </c>
      <c r="D353" s="345" t="s">
        <v>515</v>
      </c>
      <c r="E353" s="345">
        <v>1050710030</v>
      </c>
      <c r="F353" s="345">
        <v>29003</v>
      </c>
      <c r="G353" s="345" t="s">
        <v>8869</v>
      </c>
      <c r="H353" s="820">
        <v>2616</v>
      </c>
      <c r="I353" s="567"/>
    </row>
    <row r="354" spans="1:9" x14ac:dyDescent="0.2">
      <c r="A354" s="345">
        <v>352</v>
      </c>
      <c r="B354" s="345" t="s">
        <v>962</v>
      </c>
      <c r="C354" s="345" t="s">
        <v>580</v>
      </c>
      <c r="D354" s="345" t="s">
        <v>494</v>
      </c>
      <c r="E354" s="345">
        <v>2110060060</v>
      </c>
      <c r="F354" s="345">
        <v>44006</v>
      </c>
      <c r="G354" s="345" t="s">
        <v>8870</v>
      </c>
      <c r="H354" s="820">
        <v>1013</v>
      </c>
      <c r="I354" s="567"/>
    </row>
    <row r="355" spans="1:9" x14ac:dyDescent="0.2">
      <c r="A355" s="345">
        <v>353</v>
      </c>
      <c r="B355" s="345" t="s">
        <v>963</v>
      </c>
      <c r="C355" s="345" t="s">
        <v>595</v>
      </c>
      <c r="D355" s="345" t="s">
        <v>510</v>
      </c>
      <c r="E355" s="345">
        <v>1010020090</v>
      </c>
      <c r="F355" s="345">
        <v>6009</v>
      </c>
      <c r="G355" s="345" t="s">
        <v>8871</v>
      </c>
      <c r="H355" s="820">
        <v>6236</v>
      </c>
      <c r="I355" s="567"/>
    </row>
    <row r="356" spans="1:9" x14ac:dyDescent="0.2">
      <c r="A356" s="345">
        <v>354</v>
      </c>
      <c r="B356" s="345" t="s">
        <v>964</v>
      </c>
      <c r="C356" s="345" t="s">
        <v>522</v>
      </c>
      <c r="D356" s="345" t="s">
        <v>515</v>
      </c>
      <c r="E356" s="345">
        <v>1050540060</v>
      </c>
      <c r="F356" s="345">
        <v>28006</v>
      </c>
      <c r="G356" s="345" t="s">
        <v>8872</v>
      </c>
      <c r="H356" s="820">
        <v>2097</v>
      </c>
      <c r="I356" s="567"/>
    </row>
    <row r="357" spans="1:9" x14ac:dyDescent="0.2">
      <c r="A357" s="345">
        <v>355</v>
      </c>
      <c r="B357" s="345" t="s">
        <v>965</v>
      </c>
      <c r="C357" s="345" t="s">
        <v>582</v>
      </c>
      <c r="D357" s="345" t="s">
        <v>514</v>
      </c>
      <c r="E357" s="345">
        <v>2100800050</v>
      </c>
      <c r="F357" s="345">
        <v>55005</v>
      </c>
      <c r="G357" s="345" t="s">
        <v>8873</v>
      </c>
      <c r="H357" s="820">
        <v>2561</v>
      </c>
      <c r="I357" s="567"/>
    </row>
    <row r="358" spans="1:9" x14ac:dyDescent="0.2">
      <c r="A358" s="345">
        <v>356</v>
      </c>
      <c r="B358" s="345" t="s">
        <v>966</v>
      </c>
      <c r="C358" s="345" t="s">
        <v>635</v>
      </c>
      <c r="D358" s="345" t="s">
        <v>508</v>
      </c>
      <c r="E358" s="345">
        <v>1030860050</v>
      </c>
      <c r="F358" s="345">
        <v>12005</v>
      </c>
      <c r="G358" s="345" t="s">
        <v>8874</v>
      </c>
      <c r="H358" s="820">
        <v>4785</v>
      </c>
      <c r="I358" s="567"/>
    </row>
    <row r="359" spans="1:9" x14ac:dyDescent="0.2">
      <c r="A359" s="345">
        <v>357</v>
      </c>
      <c r="B359" s="345" t="s">
        <v>967</v>
      </c>
      <c r="C359" s="345" t="s">
        <v>632</v>
      </c>
      <c r="D359" s="345" t="s">
        <v>515</v>
      </c>
      <c r="E359" s="345">
        <v>1050100040</v>
      </c>
      <c r="F359" s="345">
        <v>25004</v>
      </c>
      <c r="G359" s="345" t="s">
        <v>8875</v>
      </c>
      <c r="H359" s="820">
        <v>2203</v>
      </c>
      <c r="I359" s="567"/>
    </row>
    <row r="360" spans="1:9" x14ac:dyDescent="0.2">
      <c r="A360" s="345">
        <v>358</v>
      </c>
      <c r="B360" s="345" t="s">
        <v>968</v>
      </c>
      <c r="C360" s="345" t="s">
        <v>241</v>
      </c>
      <c r="D360" s="345" t="s">
        <v>515</v>
      </c>
      <c r="E360" s="345">
        <v>1050900070</v>
      </c>
      <c r="F360" s="345">
        <v>24007</v>
      </c>
      <c r="G360" s="345" t="s">
        <v>8876</v>
      </c>
      <c r="H360" s="820">
        <v>3021</v>
      </c>
      <c r="I360" s="567"/>
    </row>
    <row r="361" spans="1:9" x14ac:dyDescent="0.2">
      <c r="A361" s="345">
        <v>359</v>
      </c>
      <c r="B361" s="345" t="s">
        <v>969</v>
      </c>
      <c r="C361" s="345" t="s">
        <v>681</v>
      </c>
      <c r="D361" s="345" t="s">
        <v>503</v>
      </c>
      <c r="E361" s="345">
        <v>3130790020</v>
      </c>
      <c r="F361" s="345">
        <v>67003</v>
      </c>
      <c r="G361" s="345" t="s">
        <v>8877</v>
      </c>
      <c r="H361" s="820">
        <v>756</v>
      </c>
      <c r="I361" s="567"/>
    </row>
    <row r="362" spans="1:9" x14ac:dyDescent="0.2">
      <c r="A362" s="345">
        <v>360</v>
      </c>
      <c r="B362" s="345" t="s">
        <v>970</v>
      </c>
      <c r="C362" s="345" t="s">
        <v>609</v>
      </c>
      <c r="D362" s="345" t="s">
        <v>493</v>
      </c>
      <c r="E362" s="345">
        <v>2120700100</v>
      </c>
      <c r="F362" s="345">
        <v>58010</v>
      </c>
      <c r="G362" s="345" t="s">
        <v>8878</v>
      </c>
      <c r="H362" s="820">
        <v>1387</v>
      </c>
      <c r="I362" s="567"/>
    </row>
    <row r="363" spans="1:9" x14ac:dyDescent="0.2">
      <c r="A363" s="345">
        <v>361</v>
      </c>
      <c r="B363" s="345" t="s">
        <v>971</v>
      </c>
      <c r="C363" s="345" t="s">
        <v>652</v>
      </c>
      <c r="D363" s="345" t="s">
        <v>16417</v>
      </c>
      <c r="E363" s="345">
        <v>1060850050</v>
      </c>
      <c r="F363" s="345">
        <v>30005</v>
      </c>
      <c r="G363" s="345" t="s">
        <v>8879</v>
      </c>
      <c r="H363" s="820">
        <v>2056</v>
      </c>
      <c r="I363" s="567"/>
    </row>
    <row r="364" spans="1:9" x14ac:dyDescent="0.2">
      <c r="A364" s="345">
        <v>362</v>
      </c>
      <c r="B364" s="345" t="s">
        <v>972</v>
      </c>
      <c r="C364" s="345" t="s">
        <v>652</v>
      </c>
      <c r="D364" s="345" t="s">
        <v>16417</v>
      </c>
      <c r="E364" s="345">
        <v>1060850060</v>
      </c>
      <c r="F364" s="345">
        <v>30006</v>
      </c>
      <c r="G364" s="345" t="s">
        <v>8880</v>
      </c>
      <c r="H364" s="820">
        <v>2882</v>
      </c>
      <c r="I364" s="567"/>
    </row>
    <row r="365" spans="1:9" x14ac:dyDescent="0.2">
      <c r="A365" s="345">
        <v>363</v>
      </c>
      <c r="B365" s="345" t="s">
        <v>973</v>
      </c>
      <c r="C365" s="345" t="s">
        <v>609</v>
      </c>
      <c r="D365" s="345" t="s">
        <v>493</v>
      </c>
      <c r="E365" s="345">
        <v>2120700110</v>
      </c>
      <c r="F365" s="345">
        <v>58011</v>
      </c>
      <c r="G365" s="345" t="s">
        <v>8881</v>
      </c>
      <c r="H365" s="820">
        <v>13666</v>
      </c>
      <c r="I365" s="567"/>
    </row>
    <row r="366" spans="1:9" x14ac:dyDescent="0.2">
      <c r="A366" s="345">
        <v>364</v>
      </c>
      <c r="B366" s="345" t="s">
        <v>974</v>
      </c>
      <c r="C366" s="345" t="s">
        <v>567</v>
      </c>
      <c r="D366" s="345" t="s">
        <v>508</v>
      </c>
      <c r="E366" s="345">
        <v>1030150061</v>
      </c>
      <c r="F366" s="345">
        <v>17007</v>
      </c>
      <c r="G366" s="345" t="s">
        <v>8882</v>
      </c>
      <c r="H366" s="820">
        <v>3567</v>
      </c>
      <c r="I366" s="567"/>
    </row>
    <row r="367" spans="1:9" x14ac:dyDescent="0.2">
      <c r="A367" s="345">
        <v>365</v>
      </c>
      <c r="B367" s="345" t="s">
        <v>975</v>
      </c>
      <c r="C367" s="345" t="s">
        <v>755</v>
      </c>
      <c r="D367" s="345" t="s">
        <v>516</v>
      </c>
      <c r="E367" s="345">
        <v>1020040050</v>
      </c>
      <c r="F367" s="345">
        <v>7005</v>
      </c>
      <c r="G367" s="345" t="s">
        <v>8883</v>
      </c>
      <c r="H367" s="820">
        <v>833</v>
      </c>
      <c r="I367" s="567"/>
    </row>
    <row r="368" spans="1:9" x14ac:dyDescent="0.2">
      <c r="A368" s="345">
        <v>366</v>
      </c>
      <c r="B368" s="345" t="s">
        <v>976</v>
      </c>
      <c r="C368" s="345" t="s">
        <v>617</v>
      </c>
      <c r="D368" s="345" t="s">
        <v>512</v>
      </c>
      <c r="E368" s="345">
        <v>4200730060</v>
      </c>
      <c r="F368" s="345">
        <v>90006</v>
      </c>
      <c r="G368" s="345" t="s">
        <v>8884</v>
      </c>
      <c r="H368" s="820">
        <v>13328</v>
      </c>
      <c r="I368" s="567"/>
    </row>
    <row r="369" spans="1:9" x14ac:dyDescent="0.2">
      <c r="A369" s="345">
        <v>367</v>
      </c>
      <c r="B369" s="345" t="s">
        <v>977</v>
      </c>
      <c r="C369" s="345" t="s">
        <v>601</v>
      </c>
      <c r="D369" s="345" t="s">
        <v>508</v>
      </c>
      <c r="E369" s="345">
        <v>1030120140</v>
      </c>
      <c r="F369" s="345">
        <v>16013</v>
      </c>
      <c r="G369" s="345" t="s">
        <v>8885</v>
      </c>
      <c r="H369" s="820">
        <v>2744</v>
      </c>
      <c r="I369" s="567"/>
    </row>
    <row r="370" spans="1:9" x14ac:dyDescent="0.2">
      <c r="A370" s="345">
        <v>368</v>
      </c>
      <c r="B370" s="345" t="s">
        <v>978</v>
      </c>
      <c r="C370" s="345" t="s">
        <v>942</v>
      </c>
      <c r="D370" s="345" t="s">
        <v>512</v>
      </c>
      <c r="E370" s="345">
        <v>4200530020</v>
      </c>
      <c r="F370" s="345">
        <v>91002</v>
      </c>
      <c r="G370" s="345" t="s">
        <v>8886</v>
      </c>
      <c r="H370" s="820">
        <v>2259</v>
      </c>
      <c r="I370" s="567"/>
    </row>
    <row r="371" spans="1:9" x14ac:dyDescent="0.2">
      <c r="A371" s="345">
        <v>369</v>
      </c>
      <c r="B371" s="345" t="s">
        <v>979</v>
      </c>
      <c r="C371" s="345" t="s">
        <v>555</v>
      </c>
      <c r="D371" s="345" t="s">
        <v>506</v>
      </c>
      <c r="E371" s="345">
        <v>3150510050</v>
      </c>
      <c r="F371" s="345">
        <v>63005</v>
      </c>
      <c r="G371" s="345" t="s">
        <v>8887</v>
      </c>
      <c r="H371" s="820">
        <v>32465</v>
      </c>
      <c r="I371" s="567"/>
    </row>
    <row r="372" spans="1:9" x14ac:dyDescent="0.2">
      <c r="A372" s="345">
        <v>370</v>
      </c>
      <c r="B372" s="345" t="s">
        <v>980</v>
      </c>
      <c r="C372" s="345" t="s">
        <v>522</v>
      </c>
      <c r="D372" s="345" t="s">
        <v>515</v>
      </c>
      <c r="E372" s="345">
        <v>1050540070</v>
      </c>
      <c r="F372" s="345">
        <v>28007</v>
      </c>
      <c r="G372" s="345" t="s">
        <v>8888</v>
      </c>
      <c r="H372" s="820">
        <v>4800</v>
      </c>
      <c r="I372" s="567"/>
    </row>
    <row r="373" spans="1:9" x14ac:dyDescent="0.2">
      <c r="A373" s="345">
        <v>371</v>
      </c>
      <c r="B373" s="345" t="s">
        <v>981</v>
      </c>
      <c r="C373" s="345" t="s">
        <v>241</v>
      </c>
      <c r="D373" s="345" t="s">
        <v>515</v>
      </c>
      <c r="E373" s="345">
        <v>1050900080</v>
      </c>
      <c r="F373" s="345">
        <v>24008</v>
      </c>
      <c r="G373" s="345" t="s">
        <v>8889</v>
      </c>
      <c r="H373" s="820">
        <v>25094</v>
      </c>
      <c r="I373" s="567"/>
    </row>
    <row r="374" spans="1:9" x14ac:dyDescent="0.2">
      <c r="A374" s="345">
        <v>372</v>
      </c>
      <c r="B374" s="345" t="s">
        <v>982</v>
      </c>
      <c r="C374" s="345" t="s">
        <v>553</v>
      </c>
      <c r="D374" s="345" t="s">
        <v>506</v>
      </c>
      <c r="E374" s="345">
        <v>3150720090</v>
      </c>
      <c r="F374" s="345">
        <v>65009</v>
      </c>
      <c r="G374" s="345" t="s">
        <v>8890</v>
      </c>
      <c r="H374" s="820">
        <v>5808</v>
      </c>
      <c r="I374" s="567"/>
    </row>
    <row r="375" spans="1:9" x14ac:dyDescent="0.2">
      <c r="A375" s="345">
        <v>373</v>
      </c>
      <c r="B375" s="345" t="s">
        <v>983</v>
      </c>
      <c r="C375" s="345" t="s">
        <v>528</v>
      </c>
      <c r="D375" s="345" t="s">
        <v>492</v>
      </c>
      <c r="E375" s="345">
        <v>2090750020</v>
      </c>
      <c r="F375" s="345">
        <v>52002</v>
      </c>
      <c r="G375" s="345" t="s">
        <v>8891</v>
      </c>
      <c r="H375" s="820">
        <v>6812</v>
      </c>
      <c r="I375" s="567"/>
    </row>
    <row r="376" spans="1:9" x14ac:dyDescent="0.2">
      <c r="A376" s="345">
        <v>374</v>
      </c>
      <c r="B376" s="345" t="s">
        <v>984</v>
      </c>
      <c r="C376" s="345" t="s">
        <v>580</v>
      </c>
      <c r="D376" s="345" t="s">
        <v>494</v>
      </c>
      <c r="E376" s="345">
        <v>2110060070</v>
      </c>
      <c r="F376" s="345">
        <v>44007</v>
      </c>
      <c r="G376" s="345" t="s">
        <v>8892</v>
      </c>
      <c r="H376" s="820">
        <v>46085</v>
      </c>
      <c r="I376" s="567"/>
    </row>
    <row r="377" spans="1:9" x14ac:dyDescent="0.2">
      <c r="A377" s="345">
        <v>375</v>
      </c>
      <c r="B377" s="345" t="s">
        <v>985</v>
      </c>
      <c r="C377" s="345" t="s">
        <v>542</v>
      </c>
      <c r="D377" s="345" t="s">
        <v>511</v>
      </c>
      <c r="E377" s="345">
        <v>3160310050</v>
      </c>
      <c r="F377" s="345">
        <v>71005</v>
      </c>
      <c r="G377" s="345" t="s">
        <v>8893</v>
      </c>
      <c r="H377" s="820">
        <v>5925</v>
      </c>
      <c r="I377" s="567"/>
    </row>
    <row r="378" spans="1:9" x14ac:dyDescent="0.2">
      <c r="A378" s="345">
        <v>376</v>
      </c>
      <c r="B378" s="345" t="s">
        <v>986</v>
      </c>
      <c r="C378" s="345" t="s">
        <v>550</v>
      </c>
      <c r="D378" s="345" t="s">
        <v>493</v>
      </c>
      <c r="E378" s="345">
        <v>2120690040</v>
      </c>
      <c r="F378" s="345">
        <v>57004</v>
      </c>
      <c r="G378" s="345" t="s">
        <v>8894</v>
      </c>
      <c r="H378" s="820">
        <v>215</v>
      </c>
      <c r="I378" s="567"/>
    </row>
    <row r="379" spans="1:9" x14ac:dyDescent="0.2">
      <c r="A379" s="345">
        <v>377</v>
      </c>
      <c r="B379" s="345" t="s">
        <v>987</v>
      </c>
      <c r="C379" s="345" t="s">
        <v>241</v>
      </c>
      <c r="D379" s="345" t="s">
        <v>515</v>
      </c>
      <c r="E379" s="345">
        <v>1050900090</v>
      </c>
      <c r="F379" s="345">
        <v>24009</v>
      </c>
      <c r="G379" s="345" t="s">
        <v>8895</v>
      </c>
      <c r="H379" s="820">
        <v>6361</v>
      </c>
      <c r="I379" s="567"/>
    </row>
    <row r="380" spans="1:9" x14ac:dyDescent="0.2">
      <c r="A380" s="345">
        <v>378</v>
      </c>
      <c r="B380" s="345" t="s">
        <v>988</v>
      </c>
      <c r="C380" s="345" t="s">
        <v>241</v>
      </c>
      <c r="D380" s="345" t="s">
        <v>515</v>
      </c>
      <c r="E380" s="345">
        <v>1050900100</v>
      </c>
      <c r="F380" s="345">
        <v>24010</v>
      </c>
      <c r="G380" s="345" t="s">
        <v>8896</v>
      </c>
      <c r="H380" s="820">
        <v>844</v>
      </c>
      <c r="I380" s="567"/>
    </row>
    <row r="381" spans="1:9" x14ac:dyDescent="0.2">
      <c r="A381" s="345">
        <v>379</v>
      </c>
      <c r="B381" s="345" t="s">
        <v>989</v>
      </c>
      <c r="C381" s="345" t="s">
        <v>674</v>
      </c>
      <c r="D381" s="345" t="s">
        <v>510</v>
      </c>
      <c r="E381" s="345">
        <v>1010880070</v>
      </c>
      <c r="F381" s="345">
        <v>2007</v>
      </c>
      <c r="G381" s="345" t="s">
        <v>8897</v>
      </c>
      <c r="H381" s="820">
        <v>1382</v>
      </c>
      <c r="I381" s="567"/>
    </row>
    <row r="382" spans="1:9" x14ac:dyDescent="0.2">
      <c r="A382" s="345">
        <v>380</v>
      </c>
      <c r="B382" s="345" t="s">
        <v>990</v>
      </c>
      <c r="C382" s="345" t="s">
        <v>573</v>
      </c>
      <c r="D382" s="345" t="s">
        <v>508</v>
      </c>
      <c r="E382" s="345">
        <v>1030450020</v>
      </c>
      <c r="F382" s="345">
        <v>20002</v>
      </c>
      <c r="G382" s="345" t="s">
        <v>8898</v>
      </c>
      <c r="H382" s="820">
        <v>9912</v>
      </c>
      <c r="I382" s="567"/>
    </row>
    <row r="383" spans="1:9" x14ac:dyDescent="0.2">
      <c r="A383" s="345">
        <v>381</v>
      </c>
      <c r="B383" s="345" t="s">
        <v>991</v>
      </c>
      <c r="C383" s="345" t="s">
        <v>787</v>
      </c>
      <c r="D383" s="345" t="s">
        <v>515</v>
      </c>
      <c r="E383" s="345">
        <v>1050840030</v>
      </c>
      <c r="F383" s="345">
        <v>26003</v>
      </c>
      <c r="G383" s="345" t="s">
        <v>8899</v>
      </c>
      <c r="H383" s="820">
        <v>8960</v>
      </c>
      <c r="I383" s="567"/>
    </row>
    <row r="384" spans="1:9" x14ac:dyDescent="0.2">
      <c r="A384" s="345">
        <v>382</v>
      </c>
      <c r="B384" s="345" t="s">
        <v>992</v>
      </c>
      <c r="C384" s="345" t="s">
        <v>534</v>
      </c>
      <c r="D384" s="345" t="s">
        <v>508</v>
      </c>
      <c r="E384" s="345">
        <v>1030490110</v>
      </c>
      <c r="F384" s="345">
        <v>15011</v>
      </c>
      <c r="G384" s="345" t="s">
        <v>8900</v>
      </c>
      <c r="H384" s="820">
        <v>9140</v>
      </c>
      <c r="I384" s="567"/>
    </row>
    <row r="385" spans="1:9" x14ac:dyDescent="0.2">
      <c r="A385" s="345">
        <v>383</v>
      </c>
      <c r="B385" s="345" t="s">
        <v>993</v>
      </c>
      <c r="C385" s="345" t="s">
        <v>994</v>
      </c>
      <c r="D385" s="345" t="s">
        <v>512</v>
      </c>
      <c r="E385" s="345">
        <v>4200170030</v>
      </c>
      <c r="F385" s="345">
        <v>92003</v>
      </c>
      <c r="G385" s="345" t="s">
        <v>8901</v>
      </c>
      <c r="H385" s="820">
        <v>26159</v>
      </c>
      <c r="I385" s="567"/>
    </row>
    <row r="386" spans="1:9" x14ac:dyDescent="0.2">
      <c r="A386" s="345">
        <v>384</v>
      </c>
      <c r="B386" s="345" t="s">
        <v>995</v>
      </c>
      <c r="C386" s="345" t="s">
        <v>996</v>
      </c>
      <c r="D386" s="345" t="s">
        <v>514</v>
      </c>
      <c r="E386" s="345">
        <v>2100580010</v>
      </c>
      <c r="F386" s="345">
        <v>54001</v>
      </c>
      <c r="G386" s="345" t="s">
        <v>8902</v>
      </c>
      <c r="H386" s="820">
        <v>27880</v>
      </c>
      <c r="I386" s="567"/>
    </row>
    <row r="387" spans="1:9" x14ac:dyDescent="0.2">
      <c r="A387" s="345">
        <v>385</v>
      </c>
      <c r="B387" s="345" t="s">
        <v>997</v>
      </c>
      <c r="C387" s="345" t="s">
        <v>696</v>
      </c>
      <c r="D387" s="345" t="s">
        <v>508</v>
      </c>
      <c r="E387" s="345">
        <v>1030240130</v>
      </c>
      <c r="F387" s="345">
        <v>13013</v>
      </c>
      <c r="G387" s="345" t="s">
        <v>8903</v>
      </c>
      <c r="H387" s="820">
        <v>3528</v>
      </c>
      <c r="I387" s="567"/>
    </row>
    <row r="388" spans="1:9" x14ac:dyDescent="0.2">
      <c r="A388" s="345">
        <v>386</v>
      </c>
      <c r="B388" s="345" t="s">
        <v>998</v>
      </c>
      <c r="C388" s="345" t="s">
        <v>530</v>
      </c>
      <c r="D388" s="345" t="s">
        <v>512</v>
      </c>
      <c r="E388" s="345">
        <v>4200950080</v>
      </c>
      <c r="F388" s="345">
        <v>95008</v>
      </c>
      <c r="G388" s="345" t="s">
        <v>8904</v>
      </c>
      <c r="H388" s="820">
        <v>348</v>
      </c>
      <c r="I388" s="567"/>
    </row>
    <row r="389" spans="1:9" x14ac:dyDescent="0.2">
      <c r="A389" s="345">
        <v>387</v>
      </c>
      <c r="B389" s="345" t="s">
        <v>999</v>
      </c>
      <c r="C389" s="345" t="s">
        <v>619</v>
      </c>
      <c r="D389" s="345" t="s">
        <v>513</v>
      </c>
      <c r="E389" s="345">
        <v>4190280030</v>
      </c>
      <c r="F389" s="345">
        <v>86003</v>
      </c>
      <c r="G389" s="345" t="s">
        <v>8905</v>
      </c>
      <c r="H389" s="820">
        <v>4868</v>
      </c>
      <c r="I389" s="567"/>
    </row>
    <row r="390" spans="1:9" x14ac:dyDescent="0.2">
      <c r="A390" s="345">
        <v>388</v>
      </c>
      <c r="B390" s="345" t="s">
        <v>1000</v>
      </c>
      <c r="C390" s="345" t="s">
        <v>622</v>
      </c>
      <c r="D390" s="345" t="s">
        <v>510</v>
      </c>
      <c r="E390" s="345">
        <v>1010070050</v>
      </c>
      <c r="F390" s="345">
        <v>5005</v>
      </c>
      <c r="G390" s="345" t="s">
        <v>8906</v>
      </c>
      <c r="H390" s="820">
        <v>73723</v>
      </c>
      <c r="I390" s="567"/>
    </row>
    <row r="391" spans="1:9" x14ac:dyDescent="0.2">
      <c r="A391" s="345">
        <v>389</v>
      </c>
      <c r="B391" s="345" t="s">
        <v>1001</v>
      </c>
      <c r="C391" s="345" t="s">
        <v>530</v>
      </c>
      <c r="D391" s="345" t="s">
        <v>512</v>
      </c>
      <c r="E391" s="345">
        <v>4200950090</v>
      </c>
      <c r="F391" s="345">
        <v>95009</v>
      </c>
      <c r="G391" s="345" t="s">
        <v>8907</v>
      </c>
      <c r="H391" s="820">
        <v>311</v>
      </c>
      <c r="I391" s="567"/>
    </row>
    <row r="392" spans="1:9" x14ac:dyDescent="0.2">
      <c r="A392" s="345">
        <v>390</v>
      </c>
      <c r="B392" s="345" t="s">
        <v>1002</v>
      </c>
      <c r="C392" s="345" t="s">
        <v>548</v>
      </c>
      <c r="D392" s="345" t="s">
        <v>503</v>
      </c>
      <c r="E392" s="345">
        <v>3130380050</v>
      </c>
      <c r="F392" s="345">
        <v>66005</v>
      </c>
      <c r="G392" s="345" t="s">
        <v>8908</v>
      </c>
      <c r="H392" s="820">
        <v>1093</v>
      </c>
      <c r="I392" s="567"/>
    </row>
    <row r="393" spans="1:9" x14ac:dyDescent="0.2">
      <c r="A393" s="345">
        <v>391</v>
      </c>
      <c r="B393" s="345" t="s">
        <v>1003</v>
      </c>
      <c r="C393" s="345" t="s">
        <v>538</v>
      </c>
      <c r="D393" s="345" t="s">
        <v>504</v>
      </c>
      <c r="E393" s="345">
        <v>3170640060</v>
      </c>
      <c r="F393" s="345">
        <v>76006</v>
      </c>
      <c r="G393" s="345" t="s">
        <v>8909</v>
      </c>
      <c r="H393" s="820">
        <v>3681</v>
      </c>
      <c r="I393" s="567"/>
    </row>
    <row r="394" spans="1:9" x14ac:dyDescent="0.2">
      <c r="A394" s="345">
        <v>392</v>
      </c>
      <c r="B394" s="345" t="s">
        <v>1004</v>
      </c>
      <c r="C394" s="345" t="s">
        <v>553</v>
      </c>
      <c r="D394" s="345" t="s">
        <v>506</v>
      </c>
      <c r="E394" s="345">
        <v>3150720100</v>
      </c>
      <c r="F394" s="345">
        <v>65010</v>
      </c>
      <c r="G394" s="345" t="s">
        <v>8910</v>
      </c>
      <c r="H394" s="820">
        <v>2396</v>
      </c>
      <c r="I394" s="567"/>
    </row>
    <row r="395" spans="1:9" x14ac:dyDescent="0.2">
      <c r="A395" s="345">
        <v>393</v>
      </c>
      <c r="B395" s="345" t="s">
        <v>1005</v>
      </c>
      <c r="C395" s="345" t="s">
        <v>784</v>
      </c>
      <c r="D395" s="345" t="s">
        <v>503</v>
      </c>
      <c r="E395" s="345">
        <v>3130230050</v>
      </c>
      <c r="F395" s="345">
        <v>69005</v>
      </c>
      <c r="G395" s="345" t="s">
        <v>8911</v>
      </c>
      <c r="H395" s="820">
        <v>10441</v>
      </c>
      <c r="I395" s="567"/>
    </row>
    <row r="396" spans="1:9" x14ac:dyDescent="0.2">
      <c r="A396" s="345">
        <v>394</v>
      </c>
      <c r="B396" s="345" t="s">
        <v>1006</v>
      </c>
      <c r="C396" s="345" t="s">
        <v>563</v>
      </c>
      <c r="D396" s="345" t="s">
        <v>493</v>
      </c>
      <c r="E396" s="345">
        <v>2120330110</v>
      </c>
      <c r="F396" s="345">
        <v>60011</v>
      </c>
      <c r="G396" s="345" t="s">
        <v>8912</v>
      </c>
      <c r="H396" s="820">
        <v>4129</v>
      </c>
      <c r="I396" s="567"/>
    </row>
    <row r="397" spans="1:9" x14ac:dyDescent="0.2">
      <c r="A397" s="345">
        <v>395</v>
      </c>
      <c r="B397" s="345" t="s">
        <v>1007</v>
      </c>
      <c r="C397" s="345" t="s">
        <v>553</v>
      </c>
      <c r="D397" s="345" t="s">
        <v>506</v>
      </c>
      <c r="E397" s="345">
        <v>3150720110</v>
      </c>
      <c r="F397" s="345">
        <v>65011</v>
      </c>
      <c r="G397" s="345" t="s">
        <v>8913</v>
      </c>
      <c r="H397" s="820">
        <v>802</v>
      </c>
      <c r="I397" s="567"/>
    </row>
    <row r="398" spans="1:9" x14ac:dyDescent="0.2">
      <c r="A398" s="345">
        <v>396</v>
      </c>
      <c r="B398" s="345" t="s">
        <v>1008</v>
      </c>
      <c r="C398" s="345" t="s">
        <v>681</v>
      </c>
      <c r="D398" s="345" t="s">
        <v>503</v>
      </c>
      <c r="E398" s="345">
        <v>3130790030</v>
      </c>
      <c r="F398" s="345">
        <v>67004</v>
      </c>
      <c r="G398" s="345" t="s">
        <v>8914</v>
      </c>
      <c r="H398" s="820">
        <v>10064</v>
      </c>
      <c r="I398" s="567"/>
    </row>
    <row r="399" spans="1:9" x14ac:dyDescent="0.2">
      <c r="A399" s="345">
        <v>397</v>
      </c>
      <c r="B399" s="345" t="s">
        <v>1009</v>
      </c>
      <c r="C399" s="345" t="s">
        <v>654</v>
      </c>
      <c r="D399" s="345" t="s">
        <v>506</v>
      </c>
      <c r="E399" s="345">
        <v>3150080060</v>
      </c>
      <c r="F399" s="345">
        <v>64006</v>
      </c>
      <c r="G399" s="345" t="s">
        <v>8915</v>
      </c>
      <c r="H399" s="820">
        <v>10455</v>
      </c>
      <c r="I399" s="567"/>
    </row>
    <row r="400" spans="1:9" x14ac:dyDescent="0.2">
      <c r="A400" s="345">
        <v>398</v>
      </c>
      <c r="B400" s="345" t="s">
        <v>1010</v>
      </c>
      <c r="C400" s="345" t="s">
        <v>582</v>
      </c>
      <c r="D400" s="345" t="s">
        <v>514</v>
      </c>
      <c r="E400" s="345">
        <v>2100800060</v>
      </c>
      <c r="F400" s="345">
        <v>55006</v>
      </c>
      <c r="G400" s="345" t="s">
        <v>8916</v>
      </c>
      <c r="H400" s="820">
        <v>1969</v>
      </c>
      <c r="I400" s="567"/>
    </row>
    <row r="401" spans="1:9" x14ac:dyDescent="0.2">
      <c r="A401" s="345">
        <v>399</v>
      </c>
      <c r="B401" s="345" t="s">
        <v>1011</v>
      </c>
      <c r="C401" s="345" t="s">
        <v>652</v>
      </c>
      <c r="D401" s="345" t="s">
        <v>16417</v>
      </c>
      <c r="E401" s="345">
        <v>1060850070</v>
      </c>
      <c r="F401" s="345">
        <v>30007</v>
      </c>
      <c r="G401" s="345" t="s">
        <v>8917</v>
      </c>
      <c r="H401" s="820">
        <v>1683</v>
      </c>
      <c r="I401" s="567"/>
    </row>
    <row r="402" spans="1:9" x14ac:dyDescent="0.2">
      <c r="A402" s="345">
        <v>400</v>
      </c>
      <c r="B402" s="345" t="s">
        <v>1012</v>
      </c>
      <c r="C402" s="345" t="s">
        <v>942</v>
      </c>
      <c r="D402" s="345" t="s">
        <v>512</v>
      </c>
      <c r="E402" s="345">
        <v>4200530030</v>
      </c>
      <c r="F402" s="345">
        <v>91003</v>
      </c>
      <c r="G402" s="345" t="s">
        <v>8918</v>
      </c>
      <c r="H402" s="820">
        <v>1026</v>
      </c>
      <c r="I402" s="567"/>
    </row>
    <row r="403" spans="1:9" x14ac:dyDescent="0.2">
      <c r="A403" s="345">
        <v>401</v>
      </c>
      <c r="B403" s="345" t="s">
        <v>1013</v>
      </c>
      <c r="C403" s="345" t="s">
        <v>1014</v>
      </c>
      <c r="D403" s="345" t="s">
        <v>513</v>
      </c>
      <c r="E403" s="345">
        <v>4190760010</v>
      </c>
      <c r="F403" s="345">
        <v>89001</v>
      </c>
      <c r="G403" s="345" t="s">
        <v>8919</v>
      </c>
      <c r="H403" s="820">
        <v>34715</v>
      </c>
      <c r="I403" s="567"/>
    </row>
    <row r="404" spans="1:9" x14ac:dyDescent="0.2">
      <c r="A404" s="345">
        <v>402</v>
      </c>
      <c r="B404" s="345" t="s">
        <v>1015</v>
      </c>
      <c r="C404" s="345" t="s">
        <v>553</v>
      </c>
      <c r="D404" s="345" t="s">
        <v>506</v>
      </c>
      <c r="E404" s="345">
        <v>3150720120</v>
      </c>
      <c r="F404" s="345">
        <v>65012</v>
      </c>
      <c r="G404" s="345" t="s">
        <v>8920</v>
      </c>
      <c r="H404" s="820">
        <v>2150</v>
      </c>
      <c r="I404" s="567"/>
    </row>
    <row r="405" spans="1:9" x14ac:dyDescent="0.2">
      <c r="A405" s="345">
        <v>403</v>
      </c>
      <c r="B405" s="345" t="s">
        <v>1016</v>
      </c>
      <c r="C405" s="345" t="s">
        <v>1017</v>
      </c>
      <c r="D405" s="345" t="s">
        <v>492</v>
      </c>
      <c r="E405" s="345">
        <v>2090460010</v>
      </c>
      <c r="F405" s="345">
        <v>45001</v>
      </c>
      <c r="G405" s="345" t="s">
        <v>8921</v>
      </c>
      <c r="H405" s="820">
        <v>10719</v>
      </c>
      <c r="I405" s="567"/>
    </row>
    <row r="406" spans="1:9" x14ac:dyDescent="0.2">
      <c r="A406" s="345">
        <v>404</v>
      </c>
      <c r="B406" s="345" t="s">
        <v>1018</v>
      </c>
      <c r="C406" s="345" t="s">
        <v>863</v>
      </c>
      <c r="D406" s="345" t="s">
        <v>510</v>
      </c>
      <c r="E406" s="345">
        <v>1011020050</v>
      </c>
      <c r="F406" s="345">
        <v>103005</v>
      </c>
      <c r="G406" s="345" t="s">
        <v>8922</v>
      </c>
      <c r="H406" s="820">
        <v>103</v>
      </c>
      <c r="I406" s="567"/>
    </row>
    <row r="407" spans="1:9" x14ac:dyDescent="0.2">
      <c r="A407" s="345">
        <v>405</v>
      </c>
      <c r="B407" s="345" t="s">
        <v>1019</v>
      </c>
      <c r="C407" s="345" t="s">
        <v>664</v>
      </c>
      <c r="D407" s="345" t="s">
        <v>507</v>
      </c>
      <c r="E407" s="345">
        <v>1070370041</v>
      </c>
      <c r="F407" s="345">
        <v>8005</v>
      </c>
      <c r="G407" s="345" t="s">
        <v>8923</v>
      </c>
      <c r="H407" s="820">
        <v>337</v>
      </c>
      <c r="I407" s="567"/>
    </row>
    <row r="408" spans="1:9" x14ac:dyDescent="0.2">
      <c r="A408" s="345">
        <v>406</v>
      </c>
      <c r="B408" s="345" t="s">
        <v>1020</v>
      </c>
      <c r="C408" s="345" t="s">
        <v>632</v>
      </c>
      <c r="D408" s="345" t="s">
        <v>515</v>
      </c>
      <c r="E408" s="345">
        <v>1050100050</v>
      </c>
      <c r="F408" s="345">
        <v>25005</v>
      </c>
      <c r="G408" s="345" t="s">
        <v>8924</v>
      </c>
      <c r="H408" s="820">
        <v>3110</v>
      </c>
      <c r="I408" s="567"/>
    </row>
    <row r="409" spans="1:9" x14ac:dyDescent="0.2">
      <c r="A409" s="345">
        <v>407</v>
      </c>
      <c r="B409" s="345" t="s">
        <v>1021</v>
      </c>
      <c r="C409" s="345" t="s">
        <v>563</v>
      </c>
      <c r="D409" s="345" t="s">
        <v>493</v>
      </c>
      <c r="E409" s="345">
        <v>2120330120</v>
      </c>
      <c r="F409" s="345">
        <v>60012</v>
      </c>
      <c r="G409" s="345" t="s">
        <v>8925</v>
      </c>
      <c r="H409" s="820">
        <v>2431</v>
      </c>
      <c r="I409" s="567"/>
    </row>
    <row r="410" spans="1:9" x14ac:dyDescent="0.2">
      <c r="A410" s="345">
        <v>408</v>
      </c>
      <c r="B410" s="345" t="s">
        <v>1022</v>
      </c>
      <c r="C410" s="345" t="s">
        <v>942</v>
      </c>
      <c r="D410" s="345" t="s">
        <v>512</v>
      </c>
      <c r="E410" s="345">
        <v>4200530040</v>
      </c>
      <c r="F410" s="345">
        <v>91004</v>
      </c>
      <c r="G410" s="345" t="s">
        <v>8926</v>
      </c>
      <c r="H410" s="820">
        <v>772</v>
      </c>
      <c r="I410" s="567"/>
    </row>
    <row r="411" spans="1:9" x14ac:dyDescent="0.2">
      <c r="A411" s="345">
        <v>409</v>
      </c>
      <c r="B411" s="345" t="s">
        <v>1023</v>
      </c>
      <c r="C411" s="345" t="s">
        <v>924</v>
      </c>
      <c r="D411" s="345" t="s">
        <v>507</v>
      </c>
      <c r="E411" s="345">
        <v>1070340020</v>
      </c>
      <c r="F411" s="345">
        <v>10002</v>
      </c>
      <c r="G411" s="345" t="s">
        <v>8927</v>
      </c>
      <c r="H411" s="820">
        <v>2519</v>
      </c>
      <c r="I411" s="567"/>
    </row>
    <row r="412" spans="1:9" x14ac:dyDescent="0.2">
      <c r="A412" s="345">
        <v>410</v>
      </c>
      <c r="B412" s="345" t="s">
        <v>1024</v>
      </c>
      <c r="C412" s="345" t="s">
        <v>726</v>
      </c>
      <c r="D412" s="345" t="s">
        <v>16416</v>
      </c>
      <c r="E412" s="345">
        <v>1040140021</v>
      </c>
      <c r="F412" s="345">
        <v>21005</v>
      </c>
      <c r="G412" s="345" t="s">
        <v>8928</v>
      </c>
      <c r="H412" s="820">
        <v>811</v>
      </c>
      <c r="I412" s="567"/>
    </row>
    <row r="413" spans="1:9" x14ac:dyDescent="0.2">
      <c r="A413" s="345">
        <v>411</v>
      </c>
      <c r="B413" s="345" t="s">
        <v>1025</v>
      </c>
      <c r="C413" s="345" t="s">
        <v>654</v>
      </c>
      <c r="D413" s="345" t="s">
        <v>506</v>
      </c>
      <c r="E413" s="345">
        <v>3150080070</v>
      </c>
      <c r="F413" s="345">
        <v>64007</v>
      </c>
      <c r="G413" s="345" t="s">
        <v>8929</v>
      </c>
      <c r="H413" s="820">
        <v>7606</v>
      </c>
      <c r="I413" s="567"/>
    </row>
    <row r="414" spans="1:9" x14ac:dyDescent="0.2">
      <c r="A414" s="345">
        <v>412</v>
      </c>
      <c r="B414" s="345" t="s">
        <v>1026</v>
      </c>
      <c r="C414" s="345" t="s">
        <v>654</v>
      </c>
      <c r="D414" s="345" t="s">
        <v>506</v>
      </c>
      <c r="E414" s="345">
        <v>3150080080</v>
      </c>
      <c r="F414" s="345">
        <v>64008</v>
      </c>
      <c r="G414" s="345" t="s">
        <v>8930</v>
      </c>
      <c r="H414" s="820">
        <v>52498</v>
      </c>
      <c r="I414" s="567"/>
    </row>
    <row r="415" spans="1:9" x14ac:dyDescent="0.2">
      <c r="A415" s="345">
        <v>413</v>
      </c>
      <c r="B415" s="345" t="s">
        <v>1027</v>
      </c>
      <c r="C415" s="345" t="s">
        <v>601</v>
      </c>
      <c r="D415" s="345" t="s">
        <v>508</v>
      </c>
      <c r="E415" s="345">
        <v>1030120150</v>
      </c>
      <c r="F415" s="345">
        <v>16014</v>
      </c>
      <c r="G415" s="345" t="s">
        <v>8931</v>
      </c>
      <c r="H415" s="820">
        <v>173</v>
      </c>
      <c r="I415" s="567"/>
    </row>
    <row r="416" spans="1:9" x14ac:dyDescent="0.2">
      <c r="A416" s="345">
        <v>414</v>
      </c>
      <c r="B416" s="345" t="s">
        <v>1028</v>
      </c>
      <c r="C416" s="345" t="s">
        <v>657</v>
      </c>
      <c r="D416" s="345" t="s">
        <v>506</v>
      </c>
      <c r="E416" s="345">
        <v>3150200050</v>
      </c>
      <c r="F416" s="345">
        <v>61005</v>
      </c>
      <c r="G416" s="345" t="s">
        <v>8932</v>
      </c>
      <c r="H416" s="820">
        <v>50194</v>
      </c>
      <c r="I416" s="567"/>
    </row>
    <row r="417" spans="1:9" x14ac:dyDescent="0.2">
      <c r="A417" s="345">
        <v>415</v>
      </c>
      <c r="B417" s="345" t="s">
        <v>1029</v>
      </c>
      <c r="C417" s="345" t="s">
        <v>1030</v>
      </c>
      <c r="D417" s="345" t="s">
        <v>511</v>
      </c>
      <c r="E417" s="345">
        <v>3160780010</v>
      </c>
      <c r="F417" s="345">
        <v>73001</v>
      </c>
      <c r="G417" s="345" t="s">
        <v>8933</v>
      </c>
      <c r="H417" s="820">
        <v>6311</v>
      </c>
      <c r="I417" s="567"/>
    </row>
    <row r="418" spans="1:9" x14ac:dyDescent="0.2">
      <c r="A418" s="345">
        <v>416</v>
      </c>
      <c r="B418" s="345" t="s">
        <v>1031</v>
      </c>
      <c r="C418" s="345" t="s">
        <v>548</v>
      </c>
      <c r="D418" s="345" t="s">
        <v>503</v>
      </c>
      <c r="E418" s="345">
        <v>3130380060</v>
      </c>
      <c r="F418" s="345">
        <v>66006</v>
      </c>
      <c r="G418" s="345" t="s">
        <v>8934</v>
      </c>
      <c r="H418" s="820">
        <v>41026</v>
      </c>
      <c r="I418" s="567"/>
    </row>
    <row r="419" spans="1:9" x14ac:dyDescent="0.2">
      <c r="A419" s="345">
        <v>417</v>
      </c>
      <c r="B419" s="345" t="s">
        <v>1032</v>
      </c>
      <c r="C419" s="345" t="s">
        <v>833</v>
      </c>
      <c r="D419" s="345" t="s">
        <v>16417</v>
      </c>
      <c r="E419" s="345">
        <v>1060930040</v>
      </c>
      <c r="F419" s="345">
        <v>93004</v>
      </c>
      <c r="G419" s="345" t="s">
        <v>8935</v>
      </c>
      <c r="H419" s="820">
        <v>8866</v>
      </c>
      <c r="I419" s="567"/>
    </row>
    <row r="420" spans="1:9" x14ac:dyDescent="0.2">
      <c r="A420" s="345">
        <v>418</v>
      </c>
      <c r="B420" s="345" t="s">
        <v>1033</v>
      </c>
      <c r="C420" s="345" t="s">
        <v>601</v>
      </c>
      <c r="D420" s="345" t="s">
        <v>508</v>
      </c>
      <c r="E420" s="345">
        <v>1030120160</v>
      </c>
      <c r="F420" s="345">
        <v>16015</v>
      </c>
      <c r="G420" s="345" t="s">
        <v>8936</v>
      </c>
      <c r="H420" s="820">
        <v>575</v>
      </c>
      <c r="I420" s="567"/>
    </row>
    <row r="421" spans="1:9" x14ac:dyDescent="0.2">
      <c r="A421" s="345">
        <v>419</v>
      </c>
      <c r="B421" s="345" t="s">
        <v>1034</v>
      </c>
      <c r="C421" s="345" t="s">
        <v>624</v>
      </c>
      <c r="D421" s="345" t="s">
        <v>510</v>
      </c>
      <c r="E421" s="345">
        <v>1010810130</v>
      </c>
      <c r="F421" s="345">
        <v>1013</v>
      </c>
      <c r="G421" s="345" t="s">
        <v>8937</v>
      </c>
      <c r="H421" s="820">
        <v>12350</v>
      </c>
      <c r="I421" s="567"/>
    </row>
    <row r="422" spans="1:9" x14ac:dyDescent="0.2">
      <c r="A422" s="345">
        <v>420</v>
      </c>
      <c r="B422" s="345" t="s">
        <v>1035</v>
      </c>
      <c r="C422" s="345" t="s">
        <v>538</v>
      </c>
      <c r="D422" s="345" t="s">
        <v>504</v>
      </c>
      <c r="E422" s="345">
        <v>3170640070</v>
      </c>
      <c r="F422" s="345">
        <v>76007</v>
      </c>
      <c r="G422" s="345" t="s">
        <v>8938</v>
      </c>
      <c r="H422" s="820">
        <v>10716</v>
      </c>
      <c r="I422" s="567"/>
    </row>
    <row r="423" spans="1:9" x14ac:dyDescent="0.2">
      <c r="A423" s="345">
        <v>421</v>
      </c>
      <c r="B423" s="345" t="s">
        <v>1036</v>
      </c>
      <c r="C423" s="345" t="s">
        <v>582</v>
      </c>
      <c r="D423" s="345" t="s">
        <v>514</v>
      </c>
      <c r="E423" s="345">
        <v>2100800061</v>
      </c>
      <c r="F423" s="345">
        <v>55033</v>
      </c>
      <c r="G423" s="345" t="s">
        <v>8939</v>
      </c>
      <c r="H423" s="820">
        <v>2384</v>
      </c>
      <c r="I423" s="567"/>
    </row>
    <row r="424" spans="1:9" x14ac:dyDescent="0.2">
      <c r="A424" s="345">
        <v>422</v>
      </c>
      <c r="B424" s="345" t="s">
        <v>1037</v>
      </c>
      <c r="C424" s="345" t="s">
        <v>668</v>
      </c>
      <c r="D424" s="345" t="s">
        <v>16416</v>
      </c>
      <c r="E424" s="345">
        <v>1040830070</v>
      </c>
      <c r="F424" s="345">
        <v>22007</v>
      </c>
      <c r="G424" s="345" t="s">
        <v>8940</v>
      </c>
      <c r="H424" s="820">
        <v>4108</v>
      </c>
      <c r="I424" s="567"/>
    </row>
    <row r="425" spans="1:9" x14ac:dyDescent="0.2">
      <c r="A425" s="345">
        <v>423</v>
      </c>
      <c r="B425" s="345" t="s">
        <v>1038</v>
      </c>
      <c r="C425" s="345" t="s">
        <v>755</v>
      </c>
      <c r="D425" s="345" t="s">
        <v>516</v>
      </c>
      <c r="E425" s="345">
        <v>1020040060</v>
      </c>
      <c r="F425" s="345">
        <v>7006</v>
      </c>
      <c r="G425" s="345" t="s">
        <v>8941</v>
      </c>
      <c r="H425" s="820">
        <v>299</v>
      </c>
      <c r="I425" s="567"/>
    </row>
    <row r="426" spans="1:9" x14ac:dyDescent="0.2">
      <c r="A426" s="345">
        <v>424</v>
      </c>
      <c r="B426" s="345" t="s">
        <v>1039</v>
      </c>
      <c r="C426" s="345" t="s">
        <v>1014</v>
      </c>
      <c r="D426" s="345" t="s">
        <v>513</v>
      </c>
      <c r="E426" s="345">
        <v>4190760020</v>
      </c>
      <c r="F426" s="345">
        <v>89002</v>
      </c>
      <c r="G426" s="345" t="s">
        <v>8942</v>
      </c>
      <c r="H426" s="820">
        <v>30474</v>
      </c>
      <c r="I426" s="567"/>
    </row>
    <row r="427" spans="1:9" x14ac:dyDescent="0.2">
      <c r="A427" s="345">
        <v>425</v>
      </c>
      <c r="B427" s="345" t="s">
        <v>1040</v>
      </c>
      <c r="C427" s="345" t="s">
        <v>595</v>
      </c>
      <c r="D427" s="345" t="s">
        <v>510</v>
      </c>
      <c r="E427" s="345">
        <v>1010020100</v>
      </c>
      <c r="F427" s="345">
        <v>6010</v>
      </c>
      <c r="G427" s="345" t="s">
        <v>8943</v>
      </c>
      <c r="H427" s="820">
        <v>253</v>
      </c>
      <c r="I427" s="567"/>
    </row>
    <row r="428" spans="1:9" x14ac:dyDescent="0.2">
      <c r="A428" s="345">
        <v>426</v>
      </c>
      <c r="B428" s="345" t="s">
        <v>1041</v>
      </c>
      <c r="C428" s="345" t="s">
        <v>755</v>
      </c>
      <c r="D428" s="345" t="s">
        <v>516</v>
      </c>
      <c r="E428" s="345">
        <v>1020040070</v>
      </c>
      <c r="F428" s="345">
        <v>7007</v>
      </c>
      <c r="G428" s="345" t="s">
        <v>8944</v>
      </c>
      <c r="H428" s="820">
        <v>1359</v>
      </c>
      <c r="I428" s="567"/>
    </row>
    <row r="429" spans="1:9" x14ac:dyDescent="0.2">
      <c r="A429" s="345">
        <v>427</v>
      </c>
      <c r="B429" s="345" t="s">
        <v>1042</v>
      </c>
      <c r="C429" s="345" t="s">
        <v>755</v>
      </c>
      <c r="D429" s="345" t="s">
        <v>516</v>
      </c>
      <c r="E429" s="345">
        <v>1020040080</v>
      </c>
      <c r="F429" s="345">
        <v>7008</v>
      </c>
      <c r="G429" s="345" t="s">
        <v>8945</v>
      </c>
      <c r="H429" s="820">
        <v>2114</v>
      </c>
      <c r="I429" s="567"/>
    </row>
    <row r="430" spans="1:9" x14ac:dyDescent="0.2">
      <c r="A430" s="345">
        <v>428</v>
      </c>
      <c r="B430" s="345" t="s">
        <v>1043</v>
      </c>
      <c r="C430" s="345" t="s">
        <v>624</v>
      </c>
      <c r="D430" s="345" t="s">
        <v>510</v>
      </c>
      <c r="E430" s="345">
        <v>1010810140</v>
      </c>
      <c r="F430" s="345">
        <v>1014</v>
      </c>
      <c r="G430" s="345" t="s">
        <v>8946</v>
      </c>
      <c r="H430" s="820">
        <v>1240</v>
      </c>
      <c r="I430" s="567"/>
    </row>
    <row r="431" spans="1:9" x14ac:dyDescent="0.2">
      <c r="A431" s="345">
        <v>429</v>
      </c>
      <c r="B431" s="345" t="s">
        <v>1044</v>
      </c>
      <c r="C431" s="345" t="s">
        <v>571</v>
      </c>
      <c r="D431" s="345" t="s">
        <v>508</v>
      </c>
      <c r="E431" s="345">
        <v>1030260040</v>
      </c>
      <c r="F431" s="345">
        <v>19004</v>
      </c>
      <c r="G431" s="345" t="s">
        <v>8947</v>
      </c>
      <c r="H431" s="820">
        <v>615</v>
      </c>
      <c r="I431" s="567"/>
    </row>
    <row r="432" spans="1:9" x14ac:dyDescent="0.2">
      <c r="A432" s="345">
        <v>430</v>
      </c>
      <c r="B432" s="345" t="s">
        <v>1045</v>
      </c>
      <c r="C432" s="345" t="s">
        <v>622</v>
      </c>
      <c r="D432" s="345" t="s">
        <v>510</v>
      </c>
      <c r="E432" s="345">
        <v>1010070060</v>
      </c>
      <c r="F432" s="345">
        <v>5006</v>
      </c>
      <c r="G432" s="345" t="s">
        <v>8948</v>
      </c>
      <c r="H432" s="820">
        <v>384</v>
      </c>
      <c r="I432" s="567"/>
    </row>
    <row r="433" spans="1:9" x14ac:dyDescent="0.2">
      <c r="A433" s="345">
        <v>431</v>
      </c>
      <c r="B433" s="345" t="s">
        <v>1046</v>
      </c>
      <c r="C433" s="345" t="s">
        <v>833</v>
      </c>
      <c r="D433" s="345" t="s">
        <v>16417</v>
      </c>
      <c r="E433" s="345">
        <v>1060930050</v>
      </c>
      <c r="F433" s="345">
        <v>93005</v>
      </c>
      <c r="G433" s="345" t="s">
        <v>8949</v>
      </c>
      <c r="H433" s="820">
        <v>15660</v>
      </c>
      <c r="I433" s="567"/>
    </row>
    <row r="434" spans="1:9" x14ac:dyDescent="0.2">
      <c r="A434" s="345">
        <v>432</v>
      </c>
      <c r="B434" s="345" t="s">
        <v>1047</v>
      </c>
      <c r="C434" s="345" t="s">
        <v>567</v>
      </c>
      <c r="D434" s="345" t="s">
        <v>508</v>
      </c>
      <c r="E434" s="345">
        <v>1030150062</v>
      </c>
      <c r="F434" s="345">
        <v>17008</v>
      </c>
      <c r="G434" s="345" t="s">
        <v>8950</v>
      </c>
      <c r="H434" s="820">
        <v>3398</v>
      </c>
      <c r="I434" s="567"/>
    </row>
    <row r="435" spans="1:9" x14ac:dyDescent="0.2">
      <c r="A435" s="345">
        <v>433</v>
      </c>
      <c r="B435" s="345" t="s">
        <v>1048</v>
      </c>
      <c r="C435" s="345" t="s">
        <v>601</v>
      </c>
      <c r="D435" s="345" t="s">
        <v>508</v>
      </c>
      <c r="E435" s="345">
        <v>1030120170</v>
      </c>
      <c r="F435" s="345">
        <v>16016</v>
      </c>
      <c r="G435" s="345" t="s">
        <v>8951</v>
      </c>
      <c r="H435" s="820">
        <v>7596</v>
      </c>
      <c r="I435" s="567"/>
    </row>
    <row r="436" spans="1:9" x14ac:dyDescent="0.2">
      <c r="A436" s="345">
        <v>434</v>
      </c>
      <c r="B436" s="345" t="s">
        <v>1049</v>
      </c>
      <c r="C436" s="345" t="s">
        <v>635</v>
      </c>
      <c r="D436" s="345" t="s">
        <v>508</v>
      </c>
      <c r="E436" s="345">
        <v>1030860060</v>
      </c>
      <c r="F436" s="345">
        <v>12006</v>
      </c>
      <c r="G436" s="345" t="s">
        <v>8952</v>
      </c>
      <c r="H436" s="820">
        <v>4621</v>
      </c>
      <c r="I436" s="567"/>
    </row>
    <row r="437" spans="1:9" x14ac:dyDescent="0.2">
      <c r="A437" s="345">
        <v>435</v>
      </c>
      <c r="B437" s="345" t="s">
        <v>1050</v>
      </c>
      <c r="C437" s="345" t="s">
        <v>635</v>
      </c>
      <c r="D437" s="345" t="s">
        <v>508</v>
      </c>
      <c r="E437" s="345">
        <v>1030860061</v>
      </c>
      <c r="F437" s="345">
        <v>12007</v>
      </c>
      <c r="G437" s="345" t="s">
        <v>8953</v>
      </c>
      <c r="H437" s="820">
        <v>755</v>
      </c>
      <c r="I437" s="567"/>
    </row>
    <row r="438" spans="1:9" x14ac:dyDescent="0.2">
      <c r="A438" s="345">
        <v>436</v>
      </c>
      <c r="B438" s="345" t="s">
        <v>1051</v>
      </c>
      <c r="C438" s="345" t="s">
        <v>601</v>
      </c>
      <c r="D438" s="345" t="s">
        <v>508</v>
      </c>
      <c r="E438" s="345">
        <v>1030120180</v>
      </c>
      <c r="F438" s="345">
        <v>16017</v>
      </c>
      <c r="G438" s="345" t="s">
        <v>8954</v>
      </c>
      <c r="H438" s="820">
        <v>372</v>
      </c>
      <c r="I438" s="567"/>
    </row>
    <row r="439" spans="1:9" x14ac:dyDescent="0.2">
      <c r="A439" s="345">
        <v>437</v>
      </c>
      <c r="B439" s="345" t="s">
        <v>1052</v>
      </c>
      <c r="C439" s="345" t="s">
        <v>863</v>
      </c>
      <c r="D439" s="345" t="s">
        <v>510</v>
      </c>
      <c r="E439" s="345">
        <v>1011020060</v>
      </c>
      <c r="F439" s="345">
        <v>103006</v>
      </c>
      <c r="G439" s="345" t="s">
        <v>8955</v>
      </c>
      <c r="H439" s="820">
        <v>869</v>
      </c>
      <c r="I439" s="567"/>
    </row>
    <row r="440" spans="1:9" x14ac:dyDescent="0.2">
      <c r="A440" s="345">
        <v>438</v>
      </c>
      <c r="B440" s="345" t="s">
        <v>1053</v>
      </c>
      <c r="C440" s="345" t="s">
        <v>555</v>
      </c>
      <c r="D440" s="345" t="s">
        <v>506</v>
      </c>
      <c r="E440" s="345">
        <v>3150510060</v>
      </c>
      <c r="F440" s="345">
        <v>63006</v>
      </c>
      <c r="G440" s="345" t="s">
        <v>8956</v>
      </c>
      <c r="H440" s="820">
        <v>25410</v>
      </c>
      <c r="I440" s="567"/>
    </row>
    <row r="441" spans="1:9" x14ac:dyDescent="0.2">
      <c r="A441" s="345">
        <v>439</v>
      </c>
      <c r="B441" s="345" t="s">
        <v>1054</v>
      </c>
      <c r="C441" s="345" t="s">
        <v>664</v>
      </c>
      <c r="D441" s="345" t="s">
        <v>507</v>
      </c>
      <c r="E441" s="345">
        <v>1070370050</v>
      </c>
      <c r="F441" s="345">
        <v>8006</v>
      </c>
      <c r="G441" s="345" t="s">
        <v>8957</v>
      </c>
      <c r="H441" s="820">
        <v>1068</v>
      </c>
      <c r="I441" s="567"/>
    </row>
    <row r="442" spans="1:9" x14ac:dyDescent="0.2">
      <c r="A442" s="345">
        <v>440</v>
      </c>
      <c r="B442" s="345" t="s">
        <v>1055</v>
      </c>
      <c r="C442" s="345" t="s">
        <v>617</v>
      </c>
      <c r="D442" s="345" t="s">
        <v>512</v>
      </c>
      <c r="E442" s="345">
        <v>4200730061</v>
      </c>
      <c r="F442" s="345">
        <v>90081</v>
      </c>
      <c r="G442" s="345" t="s">
        <v>8958</v>
      </c>
      <c r="H442" s="820">
        <v>1838</v>
      </c>
      <c r="I442" s="567"/>
    </row>
    <row r="443" spans="1:9" x14ac:dyDescent="0.2">
      <c r="A443" s="345">
        <v>441</v>
      </c>
      <c r="B443" s="345" t="s">
        <v>1056</v>
      </c>
      <c r="C443" s="345" t="s">
        <v>607</v>
      </c>
      <c r="D443" s="345" t="s">
        <v>515</v>
      </c>
      <c r="E443" s="345">
        <v>1050890050</v>
      </c>
      <c r="F443" s="345">
        <v>23005</v>
      </c>
      <c r="G443" s="345" t="s">
        <v>8959</v>
      </c>
      <c r="H443" s="820">
        <v>2581</v>
      </c>
      <c r="I443" s="567"/>
    </row>
    <row r="444" spans="1:9" x14ac:dyDescent="0.2">
      <c r="A444" s="345">
        <v>442</v>
      </c>
      <c r="B444" s="345" t="s">
        <v>1057</v>
      </c>
      <c r="C444" s="345" t="s">
        <v>672</v>
      </c>
      <c r="D444" s="345" t="s">
        <v>508</v>
      </c>
      <c r="E444" s="345">
        <v>1030570060</v>
      </c>
      <c r="F444" s="345">
        <v>18006</v>
      </c>
      <c r="G444" s="345" t="s">
        <v>8960</v>
      </c>
      <c r="H444" s="820">
        <v>394</v>
      </c>
      <c r="I444" s="567"/>
    </row>
    <row r="445" spans="1:9" x14ac:dyDescent="0.2">
      <c r="A445" s="345">
        <v>443</v>
      </c>
      <c r="B445" s="345" t="s">
        <v>1058</v>
      </c>
      <c r="C445" s="345" t="s">
        <v>604</v>
      </c>
      <c r="D445" s="345" t="s">
        <v>515</v>
      </c>
      <c r="E445" s="345">
        <v>1050710040</v>
      </c>
      <c r="F445" s="345">
        <v>29004</v>
      </c>
      <c r="G445" s="345" t="s">
        <v>8961</v>
      </c>
      <c r="H445" s="820">
        <v>10020</v>
      </c>
      <c r="I445" s="567"/>
    </row>
    <row r="446" spans="1:9" x14ac:dyDescent="0.2">
      <c r="A446" s="345">
        <v>444</v>
      </c>
      <c r="B446" s="345" t="s">
        <v>1059</v>
      </c>
      <c r="C446" s="345" t="s">
        <v>842</v>
      </c>
      <c r="D446" s="345" t="s">
        <v>492</v>
      </c>
      <c r="E446" s="345">
        <v>2090050030</v>
      </c>
      <c r="F446" s="345">
        <v>51003</v>
      </c>
      <c r="G446" s="345" t="s">
        <v>8962</v>
      </c>
      <c r="H446" s="820">
        <v>971</v>
      </c>
      <c r="I446" s="567"/>
    </row>
    <row r="447" spans="1:9" x14ac:dyDescent="0.2">
      <c r="A447" s="345">
        <v>445</v>
      </c>
      <c r="B447" s="345" t="s">
        <v>1060</v>
      </c>
      <c r="C447" s="345" t="s">
        <v>726</v>
      </c>
      <c r="D447" s="345" t="s">
        <v>16416</v>
      </c>
      <c r="E447" s="345">
        <v>1040140030</v>
      </c>
      <c r="F447" s="345">
        <v>21006</v>
      </c>
      <c r="G447" s="345" t="s">
        <v>8963</v>
      </c>
      <c r="H447" s="820">
        <v>3533</v>
      </c>
      <c r="I447" s="567"/>
    </row>
    <row r="448" spans="1:9" x14ac:dyDescent="0.2">
      <c r="A448" s="345">
        <v>446</v>
      </c>
      <c r="B448" s="345" t="s">
        <v>1061</v>
      </c>
      <c r="C448" s="345" t="s">
        <v>704</v>
      </c>
      <c r="D448" s="345" t="s">
        <v>505</v>
      </c>
      <c r="E448" s="345">
        <v>3180220080</v>
      </c>
      <c r="F448" s="345">
        <v>79008</v>
      </c>
      <c r="G448" s="345" t="s">
        <v>8964</v>
      </c>
      <c r="H448" s="820">
        <v>2831</v>
      </c>
      <c r="I448" s="567"/>
    </row>
    <row r="449" spans="1:9" x14ac:dyDescent="0.2">
      <c r="A449" s="345">
        <v>447</v>
      </c>
      <c r="B449" s="345" t="s">
        <v>1062</v>
      </c>
      <c r="C449" s="345" t="s">
        <v>612</v>
      </c>
      <c r="D449" s="345" t="s">
        <v>505</v>
      </c>
      <c r="E449" s="345">
        <v>3180670060</v>
      </c>
      <c r="F449" s="345">
        <v>80006</v>
      </c>
      <c r="G449" s="345" t="s">
        <v>8965</v>
      </c>
      <c r="H449" s="820">
        <v>953</v>
      </c>
      <c r="I449" s="567"/>
    </row>
    <row r="450" spans="1:9" x14ac:dyDescent="0.2">
      <c r="A450" s="345">
        <v>448</v>
      </c>
      <c r="B450" s="345" t="s">
        <v>1063</v>
      </c>
      <c r="C450" s="345" t="s">
        <v>745</v>
      </c>
      <c r="D450" s="345" t="s">
        <v>513</v>
      </c>
      <c r="E450" s="345">
        <v>4190550060</v>
      </c>
      <c r="F450" s="345">
        <v>82006</v>
      </c>
      <c r="G450" s="345" t="s">
        <v>8966</v>
      </c>
      <c r="H450" s="820">
        <v>53221</v>
      </c>
      <c r="I450" s="567"/>
    </row>
    <row r="451" spans="1:9" x14ac:dyDescent="0.2">
      <c r="A451" s="345">
        <v>449</v>
      </c>
      <c r="B451" s="345" t="s">
        <v>1064</v>
      </c>
      <c r="C451" s="345" t="s">
        <v>739</v>
      </c>
      <c r="D451" s="345" t="s">
        <v>16415</v>
      </c>
      <c r="E451" s="345">
        <v>1080660020</v>
      </c>
      <c r="F451" s="345">
        <v>39002</v>
      </c>
      <c r="G451" s="345" t="s">
        <v>8967</v>
      </c>
      <c r="H451" s="820">
        <v>16398</v>
      </c>
      <c r="I451" s="567"/>
    </row>
    <row r="452" spans="1:9" x14ac:dyDescent="0.2">
      <c r="A452" s="345">
        <v>450</v>
      </c>
      <c r="B452" s="345" t="s">
        <v>1065</v>
      </c>
      <c r="C452" s="345" t="s">
        <v>612</v>
      </c>
      <c r="D452" s="345" t="s">
        <v>505</v>
      </c>
      <c r="E452" s="345">
        <v>3180670070</v>
      </c>
      <c r="F452" s="345">
        <v>80007</v>
      </c>
      <c r="G452" s="345" t="s">
        <v>8968</v>
      </c>
      <c r="H452" s="820">
        <v>9373</v>
      </c>
      <c r="I452" s="567"/>
    </row>
    <row r="453" spans="1:9" x14ac:dyDescent="0.2">
      <c r="A453" s="345">
        <v>451</v>
      </c>
      <c r="B453" s="345" t="s">
        <v>1066</v>
      </c>
      <c r="C453" s="345" t="s">
        <v>739</v>
      </c>
      <c r="D453" s="345" t="s">
        <v>16415</v>
      </c>
      <c r="E453" s="345">
        <v>1080660030</v>
      </c>
      <c r="F453" s="345">
        <v>39003</v>
      </c>
      <c r="G453" s="345" t="s">
        <v>8969</v>
      </c>
      <c r="H453" s="820">
        <v>2405</v>
      </c>
      <c r="I453" s="567"/>
    </row>
    <row r="454" spans="1:9" x14ac:dyDescent="0.2">
      <c r="A454" s="345">
        <v>452</v>
      </c>
      <c r="B454" s="345" t="s">
        <v>1067</v>
      </c>
      <c r="C454" s="345" t="s">
        <v>672</v>
      </c>
      <c r="D454" s="345" t="s">
        <v>508</v>
      </c>
      <c r="E454" s="345">
        <v>1030570070</v>
      </c>
      <c r="F454" s="345">
        <v>18007</v>
      </c>
      <c r="G454" s="345" t="s">
        <v>8970</v>
      </c>
      <c r="H454" s="820">
        <v>632</v>
      </c>
      <c r="I454" s="567"/>
    </row>
    <row r="455" spans="1:9" x14ac:dyDescent="0.2">
      <c r="A455" s="345">
        <v>453</v>
      </c>
      <c r="B455" s="345" t="s">
        <v>1068</v>
      </c>
      <c r="C455" s="345" t="s">
        <v>652</v>
      </c>
      <c r="D455" s="345" t="s">
        <v>16417</v>
      </c>
      <c r="E455" s="345">
        <v>1060850080</v>
      </c>
      <c r="F455" s="345">
        <v>30008</v>
      </c>
      <c r="G455" s="345" t="s">
        <v>8971</v>
      </c>
      <c r="H455" s="820">
        <v>3453</v>
      </c>
      <c r="I455" s="567"/>
    </row>
    <row r="456" spans="1:9" x14ac:dyDescent="0.2">
      <c r="A456" s="345">
        <v>454</v>
      </c>
      <c r="B456" s="345" t="s">
        <v>1069</v>
      </c>
      <c r="C456" s="345" t="s">
        <v>544</v>
      </c>
      <c r="D456" s="345" t="s">
        <v>510</v>
      </c>
      <c r="E456" s="345">
        <v>1010270080</v>
      </c>
      <c r="F456" s="345">
        <v>4008</v>
      </c>
      <c r="G456" s="345" t="s">
        <v>8972</v>
      </c>
      <c r="H456" s="820">
        <v>973</v>
      </c>
      <c r="I456" s="567"/>
    </row>
    <row r="457" spans="1:9" x14ac:dyDescent="0.2">
      <c r="A457" s="345">
        <v>455</v>
      </c>
      <c r="B457" s="345" t="s">
        <v>1070</v>
      </c>
      <c r="C457" s="345" t="s">
        <v>601</v>
      </c>
      <c r="D457" s="345" t="s">
        <v>508</v>
      </c>
      <c r="E457" s="345">
        <v>1030120181</v>
      </c>
      <c r="F457" s="345">
        <v>16018</v>
      </c>
      <c r="G457" s="345" t="s">
        <v>8973</v>
      </c>
      <c r="H457" s="820">
        <v>4439</v>
      </c>
      <c r="I457" s="567"/>
    </row>
    <row r="458" spans="1:9" x14ac:dyDescent="0.2">
      <c r="A458" s="345">
        <v>456</v>
      </c>
      <c r="B458" s="345" t="s">
        <v>1071</v>
      </c>
      <c r="C458" s="345" t="s">
        <v>795</v>
      </c>
      <c r="D458" s="345" t="s">
        <v>492</v>
      </c>
      <c r="E458" s="345">
        <v>2090430020</v>
      </c>
      <c r="F458" s="345">
        <v>46002</v>
      </c>
      <c r="G458" s="345" t="s">
        <v>8974</v>
      </c>
      <c r="H458" s="820">
        <v>5593</v>
      </c>
      <c r="I458" s="567"/>
    </row>
    <row r="459" spans="1:9" x14ac:dyDescent="0.2">
      <c r="A459" s="345">
        <v>457</v>
      </c>
      <c r="B459" s="345" t="s">
        <v>1072</v>
      </c>
      <c r="C459" s="345" t="s">
        <v>1073</v>
      </c>
      <c r="D459" s="345" t="s">
        <v>492</v>
      </c>
      <c r="E459" s="345">
        <v>2090300010</v>
      </c>
      <c r="F459" s="345">
        <v>48001</v>
      </c>
      <c r="G459" s="345" t="s">
        <v>8975</v>
      </c>
      <c r="H459" s="820">
        <v>25314</v>
      </c>
      <c r="I459" s="567"/>
    </row>
    <row r="460" spans="1:9" x14ac:dyDescent="0.2">
      <c r="A460" s="345">
        <v>458</v>
      </c>
      <c r="B460" s="345" t="s">
        <v>1074</v>
      </c>
      <c r="C460" s="345" t="s">
        <v>1075</v>
      </c>
      <c r="D460" s="345" t="s">
        <v>16415</v>
      </c>
      <c r="E460" s="345">
        <v>1080320010</v>
      </c>
      <c r="F460" s="345">
        <v>40001</v>
      </c>
      <c r="G460" s="345" t="s">
        <v>8976</v>
      </c>
      <c r="H460" s="820">
        <v>5618</v>
      </c>
      <c r="I460" s="567"/>
    </row>
    <row r="461" spans="1:9" x14ac:dyDescent="0.2">
      <c r="A461" s="345">
        <v>459</v>
      </c>
      <c r="B461" s="345" t="s">
        <v>1076</v>
      </c>
      <c r="C461" s="345" t="s">
        <v>586</v>
      </c>
      <c r="D461" s="345" t="s">
        <v>509</v>
      </c>
      <c r="E461" s="345">
        <v>3140940030</v>
      </c>
      <c r="F461" s="345">
        <v>94003</v>
      </c>
      <c r="G461" s="345" t="s">
        <v>8977</v>
      </c>
      <c r="H461" s="820">
        <v>649</v>
      </c>
      <c r="I461" s="567"/>
    </row>
    <row r="462" spans="1:9" x14ac:dyDescent="0.2">
      <c r="A462" s="345">
        <v>460</v>
      </c>
      <c r="B462" s="345" t="s">
        <v>1077</v>
      </c>
      <c r="C462" s="345" t="s">
        <v>522</v>
      </c>
      <c r="D462" s="345" t="s">
        <v>515</v>
      </c>
      <c r="E462" s="345">
        <v>1050540080</v>
      </c>
      <c r="F462" s="345">
        <v>28008</v>
      </c>
      <c r="G462" s="345" t="s">
        <v>8978</v>
      </c>
      <c r="H462" s="820">
        <v>3386</v>
      </c>
      <c r="I462" s="567"/>
    </row>
    <row r="463" spans="1:9" x14ac:dyDescent="0.2">
      <c r="A463" s="345">
        <v>461</v>
      </c>
      <c r="B463" s="345" t="s">
        <v>1078</v>
      </c>
      <c r="C463" s="345" t="s">
        <v>654</v>
      </c>
      <c r="D463" s="345" t="s">
        <v>506</v>
      </c>
      <c r="E463" s="345">
        <v>3150080090</v>
      </c>
      <c r="F463" s="345">
        <v>64009</v>
      </c>
      <c r="G463" s="345" t="s">
        <v>8979</v>
      </c>
      <c r="H463" s="820">
        <v>3029</v>
      </c>
      <c r="I463" s="567"/>
    </row>
    <row r="464" spans="1:9" x14ac:dyDescent="0.2">
      <c r="A464" s="345">
        <v>462</v>
      </c>
      <c r="B464" s="345" t="s">
        <v>1079</v>
      </c>
      <c r="C464" s="345" t="s">
        <v>571</v>
      </c>
      <c r="D464" s="345" t="s">
        <v>508</v>
      </c>
      <c r="E464" s="345">
        <v>1030260050</v>
      </c>
      <c r="F464" s="345">
        <v>19005</v>
      </c>
      <c r="G464" s="345" t="s">
        <v>8980</v>
      </c>
      <c r="H464" s="820">
        <v>4931</v>
      </c>
      <c r="I464" s="567"/>
    </row>
    <row r="465" spans="1:9" x14ac:dyDescent="0.2">
      <c r="A465" s="345">
        <v>463</v>
      </c>
      <c r="B465" s="345" t="s">
        <v>1080</v>
      </c>
      <c r="C465" s="345" t="s">
        <v>732</v>
      </c>
      <c r="D465" s="345" t="s">
        <v>511</v>
      </c>
      <c r="E465" s="345">
        <v>3160410080</v>
      </c>
      <c r="F465" s="345">
        <v>75008</v>
      </c>
      <c r="G465" s="345" t="s">
        <v>8981</v>
      </c>
      <c r="H465" s="820">
        <v>1767</v>
      </c>
      <c r="I465" s="567"/>
    </row>
    <row r="466" spans="1:9" x14ac:dyDescent="0.2">
      <c r="A466" s="345">
        <v>464</v>
      </c>
      <c r="B466" s="345" t="s">
        <v>1081</v>
      </c>
      <c r="C466" s="345" t="s">
        <v>604</v>
      </c>
      <c r="D466" s="345" t="s">
        <v>515</v>
      </c>
      <c r="E466" s="345">
        <v>1050710050</v>
      </c>
      <c r="F466" s="345">
        <v>29005</v>
      </c>
      <c r="G466" s="345" t="s">
        <v>8982</v>
      </c>
      <c r="H466" s="820">
        <v>1235</v>
      </c>
      <c r="I466" s="567"/>
    </row>
    <row r="467" spans="1:9" x14ac:dyDescent="0.2">
      <c r="A467" s="345">
        <v>465</v>
      </c>
      <c r="B467" s="345" t="s">
        <v>1082</v>
      </c>
      <c r="C467" s="345" t="s">
        <v>711</v>
      </c>
      <c r="D467" s="345" t="s">
        <v>16415</v>
      </c>
      <c r="E467" s="345">
        <v>1080680020</v>
      </c>
      <c r="F467" s="345">
        <v>35002</v>
      </c>
      <c r="G467" s="345" t="s">
        <v>8983</v>
      </c>
      <c r="H467" s="820">
        <v>9540</v>
      </c>
      <c r="I467" s="567"/>
    </row>
    <row r="468" spans="1:9" x14ac:dyDescent="0.2">
      <c r="A468" s="345">
        <v>466</v>
      </c>
      <c r="B468" s="345" t="s">
        <v>1083</v>
      </c>
      <c r="C468" s="345" t="s">
        <v>567</v>
      </c>
      <c r="D468" s="345" t="s">
        <v>508</v>
      </c>
      <c r="E468" s="345">
        <v>1030150070</v>
      </c>
      <c r="F468" s="345">
        <v>17009</v>
      </c>
      <c r="G468" s="345" t="s">
        <v>8984</v>
      </c>
      <c r="H468" s="820">
        <v>12494</v>
      </c>
      <c r="I468" s="567"/>
    </row>
    <row r="469" spans="1:9" x14ac:dyDescent="0.2">
      <c r="A469" s="345">
        <v>467</v>
      </c>
      <c r="B469" s="345" t="s">
        <v>1084</v>
      </c>
      <c r="C469" s="345" t="s">
        <v>544</v>
      </c>
      <c r="D469" s="345" t="s">
        <v>510</v>
      </c>
      <c r="E469" s="345">
        <v>1010270090</v>
      </c>
      <c r="F469" s="345">
        <v>4009</v>
      </c>
      <c r="G469" s="345" t="s">
        <v>8985</v>
      </c>
      <c r="H469" s="820">
        <v>5817</v>
      </c>
      <c r="I469" s="567"/>
    </row>
    <row r="470" spans="1:9" x14ac:dyDescent="0.2">
      <c r="A470" s="345">
        <v>468</v>
      </c>
      <c r="B470" s="345" t="s">
        <v>1085</v>
      </c>
      <c r="C470" s="345" t="s">
        <v>573</v>
      </c>
      <c r="D470" s="345" t="s">
        <v>508</v>
      </c>
      <c r="E470" s="345">
        <v>1030450030</v>
      </c>
      <c r="F470" s="345">
        <v>20003</v>
      </c>
      <c r="G470" s="345" t="s">
        <v>8986</v>
      </c>
      <c r="H470" s="820">
        <v>5850</v>
      </c>
      <c r="I470" s="567"/>
    </row>
    <row r="471" spans="1:9" x14ac:dyDescent="0.2">
      <c r="A471" s="345">
        <v>469</v>
      </c>
      <c r="B471" s="345" t="s">
        <v>1086</v>
      </c>
      <c r="C471" s="345" t="s">
        <v>1017</v>
      </c>
      <c r="D471" s="345" t="s">
        <v>492</v>
      </c>
      <c r="E471" s="345">
        <v>2090460020</v>
      </c>
      <c r="F471" s="345">
        <v>45002</v>
      </c>
      <c r="G471" s="345" t="s">
        <v>8987</v>
      </c>
      <c r="H471" s="820">
        <v>1722</v>
      </c>
      <c r="I471" s="567"/>
    </row>
    <row r="472" spans="1:9" x14ac:dyDescent="0.2">
      <c r="A472" s="345">
        <v>470</v>
      </c>
      <c r="B472" s="345" t="s">
        <v>1087</v>
      </c>
      <c r="C472" s="345" t="s">
        <v>575</v>
      </c>
      <c r="D472" s="345" t="s">
        <v>493</v>
      </c>
      <c r="E472" s="345">
        <v>2120910030</v>
      </c>
      <c r="F472" s="345">
        <v>56003</v>
      </c>
      <c r="G472" s="345" t="s">
        <v>8988</v>
      </c>
      <c r="H472" s="820">
        <v>3482</v>
      </c>
      <c r="I472" s="567"/>
    </row>
    <row r="473" spans="1:9" x14ac:dyDescent="0.2">
      <c r="A473" s="345">
        <v>471</v>
      </c>
      <c r="B473" s="345" t="s">
        <v>1088</v>
      </c>
      <c r="C473" s="345" t="s">
        <v>567</v>
      </c>
      <c r="D473" s="345" t="s">
        <v>508</v>
      </c>
      <c r="E473" s="345">
        <v>1030150080</v>
      </c>
      <c r="F473" s="345">
        <v>17010</v>
      </c>
      <c r="G473" s="345" t="s">
        <v>8989</v>
      </c>
      <c r="H473" s="820">
        <v>3755</v>
      </c>
      <c r="I473" s="567"/>
    </row>
    <row r="474" spans="1:9" x14ac:dyDescent="0.2">
      <c r="A474" s="345">
        <v>472</v>
      </c>
      <c r="B474" s="345" t="s">
        <v>1089</v>
      </c>
      <c r="C474" s="345" t="s">
        <v>657</v>
      </c>
      <c r="D474" s="345" t="s">
        <v>506</v>
      </c>
      <c r="E474" s="345">
        <v>3150200060</v>
      </c>
      <c r="F474" s="345">
        <v>61006</v>
      </c>
      <c r="G474" s="345" t="s">
        <v>8990</v>
      </c>
      <c r="H474" s="820">
        <v>2036</v>
      </c>
      <c r="I474" s="567"/>
    </row>
    <row r="475" spans="1:9" x14ac:dyDescent="0.2">
      <c r="A475" s="345">
        <v>473</v>
      </c>
      <c r="B475" s="345" t="s">
        <v>1090</v>
      </c>
      <c r="C475" s="345" t="s">
        <v>654</v>
      </c>
      <c r="D475" s="345" t="s">
        <v>506</v>
      </c>
      <c r="E475" s="345">
        <v>3150080100</v>
      </c>
      <c r="F475" s="345">
        <v>64010</v>
      </c>
      <c r="G475" s="345" t="s">
        <v>8991</v>
      </c>
      <c r="H475" s="820">
        <v>4515</v>
      </c>
      <c r="I475" s="567"/>
    </row>
    <row r="476" spans="1:9" x14ac:dyDescent="0.2">
      <c r="A476" s="345">
        <v>474</v>
      </c>
      <c r="B476" s="345" t="s">
        <v>1091</v>
      </c>
      <c r="C476" s="345" t="s">
        <v>624</v>
      </c>
      <c r="D476" s="345" t="s">
        <v>510</v>
      </c>
      <c r="E476" s="345">
        <v>1010810150</v>
      </c>
      <c r="F476" s="345">
        <v>1015</v>
      </c>
      <c r="G476" s="345" t="s">
        <v>8992</v>
      </c>
      <c r="H476" s="820">
        <v>790</v>
      </c>
      <c r="I476" s="567"/>
    </row>
    <row r="477" spans="1:9" x14ac:dyDescent="0.2">
      <c r="A477" s="345">
        <v>475</v>
      </c>
      <c r="B477" s="345" t="s">
        <v>1092</v>
      </c>
      <c r="C477" s="345" t="s">
        <v>711</v>
      </c>
      <c r="D477" s="345" t="s">
        <v>16415</v>
      </c>
      <c r="E477" s="345">
        <v>1080680030</v>
      </c>
      <c r="F477" s="345">
        <v>35003</v>
      </c>
      <c r="G477" s="345" t="s">
        <v>8993</v>
      </c>
      <c r="H477" s="820">
        <v>3218</v>
      </c>
      <c r="I477" s="567"/>
    </row>
    <row r="478" spans="1:9" x14ac:dyDescent="0.2">
      <c r="A478" s="345">
        <v>476</v>
      </c>
      <c r="B478" s="345" t="s">
        <v>1093</v>
      </c>
      <c r="C478" s="345" t="s">
        <v>664</v>
      </c>
      <c r="D478" s="345" t="s">
        <v>507</v>
      </c>
      <c r="E478" s="345">
        <v>1070370060</v>
      </c>
      <c r="F478" s="345">
        <v>8007</v>
      </c>
      <c r="G478" s="345" t="s">
        <v>8994</v>
      </c>
      <c r="H478" s="820">
        <v>372</v>
      </c>
      <c r="I478" s="567"/>
    </row>
    <row r="479" spans="1:9" x14ac:dyDescent="0.2">
      <c r="A479" s="345">
        <v>477</v>
      </c>
      <c r="B479" s="345" t="s">
        <v>1094</v>
      </c>
      <c r="C479" s="345" t="s">
        <v>624</v>
      </c>
      <c r="D479" s="345" t="s">
        <v>510</v>
      </c>
      <c r="E479" s="345">
        <v>1010810160</v>
      </c>
      <c r="F479" s="345">
        <v>1016</v>
      </c>
      <c r="G479" s="345" t="s">
        <v>8995</v>
      </c>
      <c r="H479" s="820">
        <v>3064</v>
      </c>
      <c r="I479" s="567"/>
    </row>
    <row r="480" spans="1:9" x14ac:dyDescent="0.2">
      <c r="A480" s="345">
        <v>478</v>
      </c>
      <c r="B480" s="345" t="s">
        <v>1095</v>
      </c>
      <c r="C480" s="345" t="s">
        <v>622</v>
      </c>
      <c r="D480" s="345" t="s">
        <v>510</v>
      </c>
      <c r="E480" s="345">
        <v>1010070070</v>
      </c>
      <c r="F480" s="345">
        <v>5007</v>
      </c>
      <c r="G480" s="345" t="s">
        <v>8996</v>
      </c>
      <c r="H480" s="820">
        <v>1090</v>
      </c>
      <c r="I480" s="567"/>
    </row>
    <row r="481" spans="1:9" x14ac:dyDescent="0.2">
      <c r="A481" s="345">
        <v>479</v>
      </c>
      <c r="B481" s="345" t="s">
        <v>1096</v>
      </c>
      <c r="C481" s="345" t="s">
        <v>624</v>
      </c>
      <c r="D481" s="345" t="s">
        <v>510</v>
      </c>
      <c r="E481" s="345">
        <v>1010810170</v>
      </c>
      <c r="F481" s="345">
        <v>1017</v>
      </c>
      <c r="G481" s="345" t="s">
        <v>8997</v>
      </c>
      <c r="H481" s="820">
        <v>530</v>
      </c>
      <c r="I481" s="567"/>
    </row>
    <row r="482" spans="1:9" x14ac:dyDescent="0.2">
      <c r="A482" s="345">
        <v>480</v>
      </c>
      <c r="B482" s="345" t="s">
        <v>1097</v>
      </c>
      <c r="C482" s="345" t="s">
        <v>544</v>
      </c>
      <c r="D482" s="345" t="s">
        <v>510</v>
      </c>
      <c r="E482" s="345">
        <v>1010270100</v>
      </c>
      <c r="F482" s="345">
        <v>4010</v>
      </c>
      <c r="G482" s="345" t="s">
        <v>8998</v>
      </c>
      <c r="H482" s="820">
        <v>1048</v>
      </c>
      <c r="I482" s="567"/>
    </row>
    <row r="483" spans="1:9" x14ac:dyDescent="0.2">
      <c r="A483" s="345">
        <v>481</v>
      </c>
      <c r="B483" s="345" t="s">
        <v>1098</v>
      </c>
      <c r="C483" s="345" t="s">
        <v>624</v>
      </c>
      <c r="D483" s="345" t="s">
        <v>510</v>
      </c>
      <c r="E483" s="345">
        <v>1010810180</v>
      </c>
      <c r="F483" s="345">
        <v>1018</v>
      </c>
      <c r="G483" s="345" t="s">
        <v>8999</v>
      </c>
      <c r="H483" s="820">
        <v>3755</v>
      </c>
      <c r="I483" s="567"/>
    </row>
    <row r="484" spans="1:9" x14ac:dyDescent="0.2">
      <c r="A484" s="345">
        <v>482</v>
      </c>
      <c r="B484" s="345" t="s">
        <v>1099</v>
      </c>
      <c r="C484" s="345" t="s">
        <v>745</v>
      </c>
      <c r="D484" s="345" t="s">
        <v>513</v>
      </c>
      <c r="E484" s="345">
        <v>4190550070</v>
      </c>
      <c r="F484" s="345">
        <v>82007</v>
      </c>
      <c r="G484" s="345" t="s">
        <v>9000</v>
      </c>
      <c r="H484" s="820">
        <v>6239</v>
      </c>
      <c r="I484" s="567"/>
    </row>
    <row r="485" spans="1:9" x14ac:dyDescent="0.2">
      <c r="A485" s="345">
        <v>483</v>
      </c>
      <c r="B485" s="345" t="s">
        <v>1100</v>
      </c>
      <c r="C485" s="345" t="s">
        <v>677</v>
      </c>
      <c r="D485" s="345" t="s">
        <v>507</v>
      </c>
      <c r="E485" s="345">
        <v>1070740080</v>
      </c>
      <c r="F485" s="345">
        <v>9008</v>
      </c>
      <c r="G485" s="345" t="s">
        <v>9001</v>
      </c>
      <c r="H485" s="820">
        <v>525</v>
      </c>
      <c r="I485" s="567"/>
    </row>
    <row r="486" spans="1:9" x14ac:dyDescent="0.2">
      <c r="A486" s="345">
        <v>484</v>
      </c>
      <c r="B486" s="345" t="s">
        <v>1101</v>
      </c>
      <c r="C486" s="345" t="s">
        <v>526</v>
      </c>
      <c r="D486" s="345" t="s">
        <v>508</v>
      </c>
      <c r="E486" s="345">
        <v>1030980040</v>
      </c>
      <c r="F486" s="345">
        <v>97004</v>
      </c>
      <c r="G486" s="345" t="s">
        <v>9002</v>
      </c>
      <c r="H486" s="820">
        <v>4150</v>
      </c>
      <c r="I486" s="567"/>
    </row>
    <row r="487" spans="1:9" x14ac:dyDescent="0.2">
      <c r="A487" s="345">
        <v>485</v>
      </c>
      <c r="B487" s="345" t="s">
        <v>1102</v>
      </c>
      <c r="C487" s="345" t="s">
        <v>899</v>
      </c>
      <c r="D487" s="346" t="s">
        <v>512</v>
      </c>
      <c r="E487" s="345">
        <v>4201110030</v>
      </c>
      <c r="F487" s="345">
        <v>111003</v>
      </c>
      <c r="G487" s="345" t="s">
        <v>9003</v>
      </c>
      <c r="H487" s="820">
        <v>731</v>
      </c>
      <c r="I487" s="567"/>
    </row>
    <row r="488" spans="1:9" x14ac:dyDescent="0.2">
      <c r="A488" s="345">
        <v>486</v>
      </c>
      <c r="B488" s="345" t="s">
        <v>1103</v>
      </c>
      <c r="C488" s="345" t="s">
        <v>624</v>
      </c>
      <c r="D488" s="345" t="s">
        <v>510</v>
      </c>
      <c r="E488" s="345">
        <v>1010810190</v>
      </c>
      <c r="F488" s="345">
        <v>1019</v>
      </c>
      <c r="G488" s="345" t="s">
        <v>9004</v>
      </c>
      <c r="H488" s="820">
        <v>105</v>
      </c>
      <c r="I488" s="567"/>
    </row>
    <row r="489" spans="1:9" x14ac:dyDescent="0.2">
      <c r="A489" s="345">
        <v>487</v>
      </c>
      <c r="B489" s="345" t="s">
        <v>1104</v>
      </c>
      <c r="C489" s="345" t="s">
        <v>674</v>
      </c>
      <c r="D489" s="345" t="s">
        <v>510</v>
      </c>
      <c r="E489" s="345">
        <v>1010880080</v>
      </c>
      <c r="F489" s="345">
        <v>2008</v>
      </c>
      <c r="G489" s="345" t="s">
        <v>9005</v>
      </c>
      <c r="H489" s="820">
        <v>110</v>
      </c>
      <c r="I489" s="567"/>
    </row>
    <row r="490" spans="1:9" x14ac:dyDescent="0.2">
      <c r="A490" s="345">
        <v>488</v>
      </c>
      <c r="B490" s="345" t="s">
        <v>1105</v>
      </c>
      <c r="C490" s="345" t="s">
        <v>674</v>
      </c>
      <c r="D490" s="345" t="s">
        <v>510</v>
      </c>
      <c r="E490" s="345">
        <v>1010880090</v>
      </c>
      <c r="F490" s="345">
        <v>2009</v>
      </c>
      <c r="G490" s="345" t="s">
        <v>9006</v>
      </c>
      <c r="H490" s="820">
        <v>217</v>
      </c>
      <c r="I490" s="567"/>
    </row>
    <row r="491" spans="1:9" x14ac:dyDescent="0.2">
      <c r="A491" s="345">
        <v>489</v>
      </c>
      <c r="B491" s="345" t="s">
        <v>1106</v>
      </c>
      <c r="C491" s="345" t="s">
        <v>548</v>
      </c>
      <c r="D491" s="345" t="s">
        <v>503</v>
      </c>
      <c r="E491" s="345">
        <v>3130380070</v>
      </c>
      <c r="F491" s="345">
        <v>66007</v>
      </c>
      <c r="G491" s="345" t="s">
        <v>9007</v>
      </c>
      <c r="H491" s="820">
        <v>3262</v>
      </c>
      <c r="I491" s="567"/>
    </row>
    <row r="492" spans="1:9" x14ac:dyDescent="0.2">
      <c r="A492" s="345">
        <v>490</v>
      </c>
      <c r="B492" s="345" t="s">
        <v>1107</v>
      </c>
      <c r="C492" s="345" t="s">
        <v>538</v>
      </c>
      <c r="D492" s="345" t="s">
        <v>504</v>
      </c>
      <c r="E492" s="345">
        <v>3170640080</v>
      </c>
      <c r="F492" s="345">
        <v>76008</v>
      </c>
      <c r="G492" s="345" t="s">
        <v>9008</v>
      </c>
      <c r="H492" s="820">
        <v>1742</v>
      </c>
      <c r="I492" s="567"/>
    </row>
    <row r="493" spans="1:9" x14ac:dyDescent="0.2">
      <c r="A493" s="345">
        <v>491</v>
      </c>
      <c r="B493" s="345" t="s">
        <v>1108</v>
      </c>
      <c r="C493" s="345" t="s">
        <v>595</v>
      </c>
      <c r="D493" s="345" t="s">
        <v>510</v>
      </c>
      <c r="E493" s="345">
        <v>1010020110</v>
      </c>
      <c r="F493" s="345">
        <v>6011</v>
      </c>
      <c r="G493" s="345" t="s">
        <v>9009</v>
      </c>
      <c r="H493" s="820">
        <v>1261</v>
      </c>
      <c r="I493" s="567"/>
    </row>
    <row r="494" spans="1:9" x14ac:dyDescent="0.2">
      <c r="A494" s="345">
        <v>492</v>
      </c>
      <c r="B494" s="345" t="s">
        <v>1109</v>
      </c>
      <c r="C494" s="345" t="s">
        <v>617</v>
      </c>
      <c r="D494" s="345" t="s">
        <v>512</v>
      </c>
      <c r="E494" s="345">
        <v>4200730070</v>
      </c>
      <c r="F494" s="345">
        <v>90007</v>
      </c>
      <c r="G494" s="345" t="s">
        <v>9010</v>
      </c>
      <c r="H494" s="820">
        <v>535</v>
      </c>
      <c r="I494" s="567"/>
    </row>
    <row r="495" spans="1:9" x14ac:dyDescent="0.2">
      <c r="A495" s="345">
        <v>493</v>
      </c>
      <c r="B495" s="345" t="s">
        <v>1110</v>
      </c>
      <c r="C495" s="345" t="s">
        <v>624</v>
      </c>
      <c r="D495" s="345" t="s">
        <v>510</v>
      </c>
      <c r="E495" s="345">
        <v>1010810200</v>
      </c>
      <c r="F495" s="345">
        <v>1020</v>
      </c>
      <c r="G495" s="345" t="s">
        <v>9011</v>
      </c>
      <c r="H495" s="820">
        <v>3085</v>
      </c>
      <c r="I495" s="567"/>
    </row>
    <row r="496" spans="1:9" x14ac:dyDescent="0.2">
      <c r="A496" s="345">
        <v>494</v>
      </c>
      <c r="B496" s="345" t="s">
        <v>1111</v>
      </c>
      <c r="C496" s="345" t="s">
        <v>863</v>
      </c>
      <c r="D496" s="345" t="s">
        <v>510</v>
      </c>
      <c r="E496" s="345">
        <v>1011020070</v>
      </c>
      <c r="F496" s="345">
        <v>103007</v>
      </c>
      <c r="G496" s="345" t="s">
        <v>9012</v>
      </c>
      <c r="H496" s="820">
        <v>476</v>
      </c>
      <c r="I496" s="567"/>
    </row>
    <row r="497" spans="1:9" x14ac:dyDescent="0.2">
      <c r="A497" s="345">
        <v>495</v>
      </c>
      <c r="B497" s="345" t="s">
        <v>1112</v>
      </c>
      <c r="C497" s="345" t="s">
        <v>538</v>
      </c>
      <c r="D497" s="345" t="s">
        <v>504</v>
      </c>
      <c r="E497" s="345">
        <v>3170640090</v>
      </c>
      <c r="F497" s="345">
        <v>76009</v>
      </c>
      <c r="G497" s="345" t="s">
        <v>9013</v>
      </c>
      <c r="H497" s="820">
        <v>1195</v>
      </c>
      <c r="I497" s="567"/>
    </row>
    <row r="498" spans="1:9" x14ac:dyDescent="0.2">
      <c r="A498" s="345">
        <v>496</v>
      </c>
      <c r="B498" s="345" t="s">
        <v>1113</v>
      </c>
      <c r="C498" s="345" t="s">
        <v>522</v>
      </c>
      <c r="D498" s="345" t="s">
        <v>515</v>
      </c>
      <c r="E498" s="345">
        <v>1050540090</v>
      </c>
      <c r="F498" s="345">
        <v>28009</v>
      </c>
      <c r="G498" s="345" t="s">
        <v>9014</v>
      </c>
      <c r="H498" s="820">
        <v>3067</v>
      </c>
      <c r="I498" s="567"/>
    </row>
    <row r="499" spans="1:9" x14ac:dyDescent="0.2">
      <c r="A499" s="345">
        <v>497</v>
      </c>
      <c r="B499" s="345" t="s">
        <v>1114</v>
      </c>
      <c r="C499" s="345" t="s">
        <v>530</v>
      </c>
      <c r="D499" s="345" t="s">
        <v>512</v>
      </c>
      <c r="E499" s="345">
        <v>4200950100</v>
      </c>
      <c r="F499" s="345">
        <v>95010</v>
      </c>
      <c r="G499" s="345" t="s">
        <v>9015</v>
      </c>
      <c r="H499" s="820">
        <v>76</v>
      </c>
      <c r="I499" s="567"/>
    </row>
    <row r="500" spans="1:9" x14ac:dyDescent="0.2">
      <c r="A500" s="345">
        <v>498</v>
      </c>
      <c r="B500" s="345" t="s">
        <v>1115</v>
      </c>
      <c r="C500" s="345" t="s">
        <v>538</v>
      </c>
      <c r="D500" s="345" t="s">
        <v>504</v>
      </c>
      <c r="E500" s="345">
        <v>3170640100</v>
      </c>
      <c r="F500" s="345">
        <v>76010</v>
      </c>
      <c r="G500" s="345" t="s">
        <v>9016</v>
      </c>
      <c r="H500" s="820">
        <v>2534</v>
      </c>
      <c r="I500" s="567"/>
    </row>
    <row r="501" spans="1:9" x14ac:dyDescent="0.2">
      <c r="A501" s="345">
        <v>499</v>
      </c>
      <c r="B501" s="345" t="s">
        <v>1116</v>
      </c>
      <c r="C501" s="345" t="s">
        <v>584</v>
      </c>
      <c r="D501" s="345" t="s">
        <v>509</v>
      </c>
      <c r="E501" s="345">
        <v>3140190020</v>
      </c>
      <c r="F501" s="345">
        <v>70002</v>
      </c>
      <c r="G501" s="345" t="s">
        <v>9017</v>
      </c>
      <c r="H501" s="820">
        <v>2496</v>
      </c>
      <c r="I501" s="567"/>
    </row>
    <row r="502" spans="1:9" x14ac:dyDescent="0.2">
      <c r="A502" s="345">
        <v>500</v>
      </c>
      <c r="B502" s="345" t="s">
        <v>1117</v>
      </c>
      <c r="C502" s="345" t="s">
        <v>555</v>
      </c>
      <c r="D502" s="345" t="s">
        <v>506</v>
      </c>
      <c r="E502" s="345">
        <v>3150510070</v>
      </c>
      <c r="F502" s="345">
        <v>63007</v>
      </c>
      <c r="G502" s="345" t="s">
        <v>9018</v>
      </c>
      <c r="H502" s="820">
        <v>9975</v>
      </c>
      <c r="I502" s="567"/>
    </row>
    <row r="503" spans="1:9" x14ac:dyDescent="0.2">
      <c r="A503" s="345">
        <v>501</v>
      </c>
      <c r="B503" s="345" t="s">
        <v>1118</v>
      </c>
      <c r="C503" s="345" t="s">
        <v>534</v>
      </c>
      <c r="D503" s="345" t="s">
        <v>508</v>
      </c>
      <c r="E503" s="345">
        <v>1030490116</v>
      </c>
      <c r="F503" s="345">
        <v>15250</v>
      </c>
      <c r="G503" s="345" t="s">
        <v>9019</v>
      </c>
      <c r="H503" s="820">
        <v>11762</v>
      </c>
      <c r="I503" s="567"/>
    </row>
    <row r="504" spans="1:9" x14ac:dyDescent="0.2">
      <c r="A504" s="345">
        <v>502</v>
      </c>
      <c r="B504" s="345" t="s">
        <v>1119</v>
      </c>
      <c r="C504" s="345" t="s">
        <v>635</v>
      </c>
      <c r="D504" s="345" t="s">
        <v>508</v>
      </c>
      <c r="E504" s="345">
        <v>1030860062</v>
      </c>
      <c r="F504" s="345">
        <v>12008</v>
      </c>
      <c r="G504" s="345" t="s">
        <v>9020</v>
      </c>
      <c r="H504" s="820">
        <v>1620</v>
      </c>
      <c r="I504" s="567"/>
    </row>
    <row r="505" spans="1:9" x14ac:dyDescent="0.2">
      <c r="A505" s="345">
        <v>503</v>
      </c>
      <c r="B505" s="345" t="s">
        <v>1120</v>
      </c>
      <c r="C505" s="345" t="s">
        <v>530</v>
      </c>
      <c r="D505" s="345" t="s">
        <v>512</v>
      </c>
      <c r="E505" s="345">
        <v>4200950110</v>
      </c>
      <c r="F505" s="345">
        <v>95011</v>
      </c>
      <c r="G505" s="345" t="s">
        <v>9021</v>
      </c>
      <c r="H505" s="820">
        <v>1211</v>
      </c>
      <c r="I505" s="567"/>
    </row>
    <row r="506" spans="1:9" x14ac:dyDescent="0.2">
      <c r="A506" s="345">
        <v>504</v>
      </c>
      <c r="B506" s="345" t="s">
        <v>1121</v>
      </c>
      <c r="C506" s="345" t="s">
        <v>624</v>
      </c>
      <c r="D506" s="345" t="s">
        <v>510</v>
      </c>
      <c r="E506" s="345">
        <v>1010810210</v>
      </c>
      <c r="F506" s="345">
        <v>1021</v>
      </c>
      <c r="G506" s="345" t="s">
        <v>9022</v>
      </c>
      <c r="H506" s="820">
        <v>1570</v>
      </c>
      <c r="I506" s="567"/>
    </row>
    <row r="507" spans="1:9" x14ac:dyDescent="0.2">
      <c r="A507" s="345">
        <v>505</v>
      </c>
      <c r="B507" s="345" t="s">
        <v>1122</v>
      </c>
      <c r="C507" s="345" t="s">
        <v>644</v>
      </c>
      <c r="D507" s="345" t="s">
        <v>494</v>
      </c>
      <c r="E507" s="345">
        <v>2110030040</v>
      </c>
      <c r="F507" s="345">
        <v>42004</v>
      </c>
      <c r="G507" s="345" t="s">
        <v>9023</v>
      </c>
      <c r="H507" s="820">
        <v>1280</v>
      </c>
      <c r="I507" s="567"/>
    </row>
    <row r="508" spans="1:9" x14ac:dyDescent="0.2">
      <c r="A508" s="345">
        <v>506</v>
      </c>
      <c r="B508" s="345" t="s">
        <v>1123</v>
      </c>
      <c r="C508" s="345" t="s">
        <v>241</v>
      </c>
      <c r="D508" s="345" t="s">
        <v>515</v>
      </c>
      <c r="E508" s="345">
        <v>1050900112</v>
      </c>
      <c r="F508" s="345">
        <v>24124</v>
      </c>
      <c r="G508" s="345" t="s">
        <v>9024</v>
      </c>
      <c r="H508" s="820">
        <v>6200</v>
      </c>
      <c r="I508" s="567"/>
    </row>
    <row r="509" spans="1:9" x14ac:dyDescent="0.2">
      <c r="A509" s="345">
        <v>507</v>
      </c>
      <c r="B509" s="345" t="s">
        <v>1124</v>
      </c>
      <c r="C509" s="345" t="s">
        <v>575</v>
      </c>
      <c r="D509" s="345" t="s">
        <v>493</v>
      </c>
      <c r="E509" s="345">
        <v>2120910040</v>
      </c>
      <c r="F509" s="345">
        <v>56004</v>
      </c>
      <c r="G509" s="345" t="s">
        <v>9025</v>
      </c>
      <c r="H509" s="820">
        <v>990</v>
      </c>
      <c r="I509" s="567"/>
    </row>
    <row r="510" spans="1:9" x14ac:dyDescent="0.2">
      <c r="A510" s="345">
        <v>508</v>
      </c>
      <c r="B510" s="345" t="s">
        <v>1125</v>
      </c>
      <c r="C510" s="345" t="s">
        <v>544</v>
      </c>
      <c r="D510" s="345" t="s">
        <v>510</v>
      </c>
      <c r="E510" s="345">
        <v>1010270110</v>
      </c>
      <c r="F510" s="345">
        <v>4011</v>
      </c>
      <c r="G510" s="345" t="s">
        <v>9026</v>
      </c>
      <c r="H510" s="820">
        <v>609</v>
      </c>
      <c r="I510" s="567"/>
    </row>
    <row r="511" spans="1:9" x14ac:dyDescent="0.2">
      <c r="A511" s="345">
        <v>509</v>
      </c>
      <c r="B511" s="345" t="s">
        <v>1126</v>
      </c>
      <c r="C511" s="345" t="s">
        <v>567</v>
      </c>
      <c r="D511" s="345" t="s">
        <v>508</v>
      </c>
      <c r="E511" s="345">
        <v>1030150090</v>
      </c>
      <c r="F511" s="345">
        <v>17011</v>
      </c>
      <c r="G511" s="345" t="s">
        <v>9027</v>
      </c>
      <c r="H511" s="820">
        <v>2317</v>
      </c>
      <c r="I511" s="567"/>
    </row>
    <row r="512" spans="1:9" x14ac:dyDescent="0.2">
      <c r="A512" s="345">
        <v>510</v>
      </c>
      <c r="B512" s="345" t="s">
        <v>1127</v>
      </c>
      <c r="C512" s="345" t="s">
        <v>601</v>
      </c>
      <c r="D512" s="345" t="s">
        <v>508</v>
      </c>
      <c r="E512" s="345">
        <v>1030120190</v>
      </c>
      <c r="F512" s="345">
        <v>16019</v>
      </c>
      <c r="G512" s="345" t="s">
        <v>9028</v>
      </c>
      <c r="H512" s="820">
        <v>687</v>
      </c>
      <c r="I512" s="567"/>
    </row>
    <row r="513" spans="1:9" x14ac:dyDescent="0.2">
      <c r="A513" s="345">
        <v>511</v>
      </c>
      <c r="B513" s="345" t="s">
        <v>1128</v>
      </c>
      <c r="C513" s="345" t="s">
        <v>1073</v>
      </c>
      <c r="D513" s="345" t="s">
        <v>492</v>
      </c>
      <c r="E513" s="345">
        <v>2090300020</v>
      </c>
      <c r="F513" s="345">
        <v>48002</v>
      </c>
      <c r="G513" s="345" t="s">
        <v>9029</v>
      </c>
      <c r="H513" s="820">
        <v>10884</v>
      </c>
      <c r="I513" s="567"/>
    </row>
    <row r="514" spans="1:9" x14ac:dyDescent="0.2">
      <c r="A514" s="345">
        <v>512</v>
      </c>
      <c r="B514" s="345" t="s">
        <v>1129</v>
      </c>
      <c r="C514" s="345" t="s">
        <v>1073</v>
      </c>
      <c r="D514" s="345" t="s">
        <v>492</v>
      </c>
      <c r="E514" s="345">
        <v>2090300035</v>
      </c>
      <c r="F514" s="345">
        <v>48054</v>
      </c>
      <c r="G514" s="345" t="s">
        <v>9030</v>
      </c>
      <c r="H514" s="820">
        <v>11906</v>
      </c>
      <c r="I514" s="567"/>
    </row>
    <row r="515" spans="1:9" x14ac:dyDescent="0.2">
      <c r="A515" s="345">
        <v>513</v>
      </c>
      <c r="B515" s="345" t="s">
        <v>1130</v>
      </c>
      <c r="C515" s="345" t="s">
        <v>672</v>
      </c>
      <c r="D515" s="345" t="s">
        <v>508</v>
      </c>
      <c r="E515" s="345">
        <v>1030570080</v>
      </c>
      <c r="F515" s="345">
        <v>18008</v>
      </c>
      <c r="G515" s="345" t="s">
        <v>9031</v>
      </c>
      <c r="H515" s="820">
        <v>874</v>
      </c>
      <c r="I515" s="567"/>
    </row>
    <row r="516" spans="1:9" x14ac:dyDescent="0.2">
      <c r="A516" s="345">
        <v>514</v>
      </c>
      <c r="B516" s="345" t="s">
        <v>1131</v>
      </c>
      <c r="C516" s="345" t="s">
        <v>726</v>
      </c>
      <c r="D516" s="345" t="s">
        <v>16416</v>
      </c>
      <c r="E516" s="345">
        <v>1040140040</v>
      </c>
      <c r="F516" s="345">
        <v>21007</v>
      </c>
      <c r="G516" s="345" t="s">
        <v>9032</v>
      </c>
      <c r="H516" s="820">
        <v>1725</v>
      </c>
      <c r="I516" s="567"/>
    </row>
    <row r="517" spans="1:9" x14ac:dyDescent="0.2">
      <c r="A517" s="345">
        <v>515</v>
      </c>
      <c r="B517" s="345" t="s">
        <v>1132</v>
      </c>
      <c r="C517" s="345" t="s">
        <v>522</v>
      </c>
      <c r="D517" s="345" t="s">
        <v>515</v>
      </c>
      <c r="E517" s="345">
        <v>1050540100</v>
      </c>
      <c r="F517" s="345">
        <v>28010</v>
      </c>
      <c r="G517" s="345" t="s">
        <v>9033</v>
      </c>
      <c r="H517" s="820">
        <v>608</v>
      </c>
      <c r="I517" s="567"/>
    </row>
    <row r="518" spans="1:9" x14ac:dyDescent="0.2">
      <c r="A518" s="345">
        <v>516</v>
      </c>
      <c r="B518" s="345" t="s">
        <v>1133</v>
      </c>
      <c r="C518" s="345" t="s">
        <v>593</v>
      </c>
      <c r="D518" s="345" t="s">
        <v>513</v>
      </c>
      <c r="E518" s="345">
        <v>4190480050</v>
      </c>
      <c r="F518" s="345">
        <v>83005</v>
      </c>
      <c r="G518" s="345" t="s">
        <v>9034</v>
      </c>
      <c r="H518" s="820">
        <v>40029</v>
      </c>
      <c r="I518" s="567"/>
    </row>
    <row r="519" spans="1:9" x14ac:dyDescent="0.2">
      <c r="A519" s="345">
        <v>517</v>
      </c>
      <c r="B519" s="345" t="s">
        <v>1134</v>
      </c>
      <c r="C519" s="345" t="s">
        <v>833</v>
      </c>
      <c r="D519" s="345" t="s">
        <v>16417</v>
      </c>
      <c r="E519" s="345">
        <v>1060930060</v>
      </c>
      <c r="F519" s="345">
        <v>93006</v>
      </c>
      <c r="G519" s="345" t="s">
        <v>9035</v>
      </c>
      <c r="H519" s="820">
        <v>226</v>
      </c>
      <c r="I519" s="567"/>
    </row>
    <row r="520" spans="1:9" x14ac:dyDescent="0.2">
      <c r="A520" s="345">
        <v>518</v>
      </c>
      <c r="B520" s="345" t="s">
        <v>1135</v>
      </c>
      <c r="C520" s="345" t="s">
        <v>755</v>
      </c>
      <c r="D520" s="345" t="s">
        <v>516</v>
      </c>
      <c r="E520" s="345">
        <v>1020040090</v>
      </c>
      <c r="F520" s="345">
        <v>7009</v>
      </c>
      <c r="G520" s="345" t="s">
        <v>9036</v>
      </c>
      <c r="H520" s="820">
        <v>108</v>
      </c>
      <c r="I520" s="567"/>
    </row>
    <row r="521" spans="1:9" x14ac:dyDescent="0.2">
      <c r="A521" s="345">
        <v>519</v>
      </c>
      <c r="B521" s="345" t="s">
        <v>1136</v>
      </c>
      <c r="C521" s="345" t="s">
        <v>635</v>
      </c>
      <c r="D521" s="345" t="s">
        <v>508</v>
      </c>
      <c r="E521" s="345">
        <v>1030860071</v>
      </c>
      <c r="F521" s="345">
        <v>12144</v>
      </c>
      <c r="G521" s="345" t="s">
        <v>9037</v>
      </c>
      <c r="H521" s="820">
        <v>3634</v>
      </c>
      <c r="I521" s="567"/>
    </row>
    <row r="522" spans="1:9" x14ac:dyDescent="0.2">
      <c r="A522" s="345">
        <v>520</v>
      </c>
      <c r="B522" s="345" t="s">
        <v>1137</v>
      </c>
      <c r="C522" s="345" t="s">
        <v>693</v>
      </c>
      <c r="D522" s="345" t="s">
        <v>16415</v>
      </c>
      <c r="E522" s="345">
        <v>1080560020</v>
      </c>
      <c r="F522" s="345">
        <v>34002</v>
      </c>
      <c r="G522" s="345" t="s">
        <v>9038</v>
      </c>
      <c r="H522" s="820">
        <v>2043</v>
      </c>
      <c r="I522" s="567"/>
    </row>
    <row r="523" spans="1:9" x14ac:dyDescent="0.2">
      <c r="A523" s="345">
        <v>521</v>
      </c>
      <c r="B523" s="345" t="s">
        <v>1138</v>
      </c>
      <c r="C523" s="345" t="s">
        <v>677</v>
      </c>
      <c r="D523" s="345" t="s">
        <v>507</v>
      </c>
      <c r="E523" s="345">
        <v>1070740090</v>
      </c>
      <c r="F523" s="345">
        <v>9009</v>
      </c>
      <c r="G523" s="345" t="s">
        <v>9039</v>
      </c>
      <c r="H523" s="820">
        <v>748</v>
      </c>
      <c r="I523" s="567"/>
    </row>
    <row r="524" spans="1:9" x14ac:dyDescent="0.2">
      <c r="A524" s="345">
        <v>522</v>
      </c>
      <c r="B524" s="345" t="s">
        <v>1139</v>
      </c>
      <c r="C524" s="345" t="s">
        <v>607</v>
      </c>
      <c r="D524" s="345" t="s">
        <v>515</v>
      </c>
      <c r="E524" s="345">
        <v>1050890060</v>
      </c>
      <c r="F524" s="345">
        <v>23006</v>
      </c>
      <c r="G524" s="345" t="s">
        <v>9040</v>
      </c>
      <c r="H524" s="820">
        <v>7003</v>
      </c>
      <c r="I524" s="567"/>
    </row>
    <row r="525" spans="1:9" x14ac:dyDescent="0.2">
      <c r="A525" s="345">
        <v>523</v>
      </c>
      <c r="B525" s="345" t="s">
        <v>1140</v>
      </c>
      <c r="C525" s="345" t="s">
        <v>624</v>
      </c>
      <c r="D525" s="345" t="s">
        <v>510</v>
      </c>
      <c r="E525" s="345">
        <v>1010810220</v>
      </c>
      <c r="F525" s="345">
        <v>1022</v>
      </c>
      <c r="G525" s="345" t="s">
        <v>9041</v>
      </c>
      <c r="H525" s="820">
        <v>3044</v>
      </c>
      <c r="I525" s="567"/>
    </row>
    <row r="526" spans="1:9" x14ac:dyDescent="0.2">
      <c r="A526" s="345">
        <v>524</v>
      </c>
      <c r="B526" s="345" t="s">
        <v>1141</v>
      </c>
      <c r="C526" s="345" t="s">
        <v>534</v>
      </c>
      <c r="D526" s="345" t="s">
        <v>508</v>
      </c>
      <c r="E526" s="345">
        <v>1030490120</v>
      </c>
      <c r="F526" s="345">
        <v>15012</v>
      </c>
      <c r="G526" s="345" t="s">
        <v>9042</v>
      </c>
      <c r="H526" s="820">
        <v>17174</v>
      </c>
      <c r="I526" s="567"/>
    </row>
    <row r="527" spans="1:9" x14ac:dyDescent="0.2">
      <c r="A527" s="345">
        <v>525</v>
      </c>
      <c r="B527" s="345" t="s">
        <v>1142</v>
      </c>
      <c r="C527" s="345" t="s">
        <v>639</v>
      </c>
      <c r="D527" s="345" t="s">
        <v>510</v>
      </c>
      <c r="E527" s="345">
        <v>1010520110</v>
      </c>
      <c r="F527" s="345">
        <v>3012</v>
      </c>
      <c r="G527" s="345" t="s">
        <v>9043</v>
      </c>
      <c r="H527" s="820">
        <v>730</v>
      </c>
      <c r="I527" s="567"/>
    </row>
    <row r="528" spans="1:9" x14ac:dyDescent="0.2">
      <c r="A528" s="345">
        <v>526</v>
      </c>
      <c r="B528" s="345" t="s">
        <v>1143</v>
      </c>
      <c r="C528" s="345" t="s">
        <v>530</v>
      </c>
      <c r="D528" s="345" t="s">
        <v>512</v>
      </c>
      <c r="E528" s="345">
        <v>4200950120</v>
      </c>
      <c r="F528" s="345">
        <v>95012</v>
      </c>
      <c r="G528" s="345" t="s">
        <v>9044</v>
      </c>
      <c r="H528" s="820">
        <v>568</v>
      </c>
      <c r="I528" s="567"/>
    </row>
    <row r="529" spans="1:9" x14ac:dyDescent="0.2">
      <c r="A529" s="345">
        <v>527</v>
      </c>
      <c r="B529" s="345" t="s">
        <v>1144</v>
      </c>
      <c r="C529" s="345" t="s">
        <v>548</v>
      </c>
      <c r="D529" s="345" t="s">
        <v>503</v>
      </c>
      <c r="E529" s="345">
        <v>3130380080</v>
      </c>
      <c r="F529" s="345">
        <v>66008</v>
      </c>
      <c r="G529" s="345" t="s">
        <v>9045</v>
      </c>
      <c r="H529" s="820">
        <v>617</v>
      </c>
      <c r="I529" s="567"/>
    </row>
    <row r="530" spans="1:9" x14ac:dyDescent="0.2">
      <c r="A530" s="345">
        <v>528</v>
      </c>
      <c r="B530" s="345" t="s">
        <v>1145</v>
      </c>
      <c r="C530" s="345" t="s">
        <v>795</v>
      </c>
      <c r="D530" s="345" t="s">
        <v>492</v>
      </c>
      <c r="E530" s="345">
        <v>2090430030</v>
      </c>
      <c r="F530" s="345">
        <v>46003</v>
      </c>
      <c r="G530" s="345" t="s">
        <v>9046</v>
      </c>
      <c r="H530" s="820">
        <v>9491</v>
      </c>
      <c r="I530" s="567"/>
    </row>
    <row r="531" spans="1:9" x14ac:dyDescent="0.2">
      <c r="A531" s="345">
        <v>529</v>
      </c>
      <c r="B531" s="345" t="s">
        <v>1146</v>
      </c>
      <c r="C531" s="345" t="s">
        <v>924</v>
      </c>
      <c r="D531" s="345" t="s">
        <v>507</v>
      </c>
      <c r="E531" s="345">
        <v>1070340030</v>
      </c>
      <c r="F531" s="345">
        <v>10003</v>
      </c>
      <c r="G531" s="345" t="s">
        <v>9047</v>
      </c>
      <c r="H531" s="820">
        <v>2558</v>
      </c>
      <c r="I531" s="567"/>
    </row>
    <row r="532" spans="1:9" x14ac:dyDescent="0.2">
      <c r="A532" s="345">
        <v>530</v>
      </c>
      <c r="B532" s="345" t="s">
        <v>1147</v>
      </c>
      <c r="C532" s="345" t="s">
        <v>544</v>
      </c>
      <c r="D532" s="345" t="s">
        <v>510</v>
      </c>
      <c r="E532" s="345">
        <v>1010270120</v>
      </c>
      <c r="F532" s="345">
        <v>4012</v>
      </c>
      <c r="G532" s="345" t="s">
        <v>9048</v>
      </c>
      <c r="H532" s="820">
        <v>7430</v>
      </c>
      <c r="I532" s="567"/>
    </row>
    <row r="533" spans="1:9" x14ac:dyDescent="0.2">
      <c r="A533" s="345">
        <v>531</v>
      </c>
      <c r="B533" s="345" t="s">
        <v>1148</v>
      </c>
      <c r="C533" s="345" t="s">
        <v>567</v>
      </c>
      <c r="D533" s="345" t="s">
        <v>508</v>
      </c>
      <c r="E533" s="345">
        <v>1030150091</v>
      </c>
      <c r="F533" s="345">
        <v>17012</v>
      </c>
      <c r="G533" s="345" t="s">
        <v>9049</v>
      </c>
      <c r="H533" s="820">
        <v>1138</v>
      </c>
      <c r="I533" s="567"/>
    </row>
    <row r="534" spans="1:9" x14ac:dyDescent="0.2">
      <c r="A534" s="345">
        <v>532</v>
      </c>
      <c r="B534" s="345" t="s">
        <v>1149</v>
      </c>
      <c r="C534" s="345" t="s">
        <v>588</v>
      </c>
      <c r="D534" s="345" t="s">
        <v>511</v>
      </c>
      <c r="E534" s="345">
        <v>3160090060</v>
      </c>
      <c r="F534" s="345">
        <v>72006</v>
      </c>
      <c r="G534" s="345" t="s">
        <v>9050</v>
      </c>
      <c r="H534" s="820">
        <v>315948</v>
      </c>
      <c r="I534" s="567"/>
    </row>
    <row r="535" spans="1:9" x14ac:dyDescent="0.2">
      <c r="A535" s="345">
        <v>533</v>
      </c>
      <c r="B535" s="345" t="s">
        <v>1150</v>
      </c>
      <c r="C535" s="345" t="s">
        <v>942</v>
      </c>
      <c r="D535" s="345" t="s">
        <v>512</v>
      </c>
      <c r="E535" s="345">
        <v>4200530050</v>
      </c>
      <c r="F535" s="345">
        <v>91005</v>
      </c>
      <c r="G535" s="345" t="s">
        <v>9051</v>
      </c>
      <c r="H535" s="820">
        <v>3861</v>
      </c>
      <c r="I535" s="567"/>
    </row>
    <row r="536" spans="1:9" x14ac:dyDescent="0.2">
      <c r="A536" s="345">
        <v>534</v>
      </c>
      <c r="B536" s="345" t="s">
        <v>1151</v>
      </c>
      <c r="C536" s="345" t="s">
        <v>601</v>
      </c>
      <c r="D536" s="345" t="s">
        <v>508</v>
      </c>
      <c r="E536" s="345">
        <v>1030120200</v>
      </c>
      <c r="F536" s="345">
        <v>16020</v>
      </c>
      <c r="G536" s="345" t="s">
        <v>9052</v>
      </c>
      <c r="H536" s="820">
        <v>4252</v>
      </c>
      <c r="I536" s="567"/>
    </row>
    <row r="537" spans="1:9" x14ac:dyDescent="0.2">
      <c r="A537" s="345">
        <v>535</v>
      </c>
      <c r="B537" s="345" t="s">
        <v>1152</v>
      </c>
      <c r="C537" s="345" t="s">
        <v>790</v>
      </c>
      <c r="D537" s="345" t="s">
        <v>16415</v>
      </c>
      <c r="E537" s="345">
        <v>1080130030</v>
      </c>
      <c r="F537" s="345">
        <v>37003</v>
      </c>
      <c r="G537" s="345" t="s">
        <v>9053</v>
      </c>
      <c r="H537" s="820">
        <v>7021</v>
      </c>
      <c r="I537" s="567"/>
    </row>
    <row r="538" spans="1:9" x14ac:dyDescent="0.2">
      <c r="A538" s="345">
        <v>536</v>
      </c>
      <c r="B538" s="345" t="s">
        <v>1153</v>
      </c>
      <c r="C538" s="345" t="s">
        <v>538</v>
      </c>
      <c r="D538" s="345" t="s">
        <v>504</v>
      </c>
      <c r="E538" s="345">
        <v>3170640110</v>
      </c>
      <c r="F538" s="345">
        <v>76011</v>
      </c>
      <c r="G538" s="345" t="s">
        <v>9054</v>
      </c>
      <c r="H538" s="820">
        <v>2621</v>
      </c>
      <c r="I538" s="567"/>
    </row>
    <row r="539" spans="1:9" x14ac:dyDescent="0.2">
      <c r="A539" s="345">
        <v>537</v>
      </c>
      <c r="B539" s="345" t="s">
        <v>1154</v>
      </c>
      <c r="C539" s="345" t="s">
        <v>548</v>
      </c>
      <c r="D539" s="345" t="s">
        <v>503</v>
      </c>
      <c r="E539" s="345">
        <v>3130380090</v>
      </c>
      <c r="F539" s="345">
        <v>66009</v>
      </c>
      <c r="G539" s="345" t="s">
        <v>9055</v>
      </c>
      <c r="H539" s="820">
        <v>1669</v>
      </c>
      <c r="I539" s="567"/>
    </row>
    <row r="540" spans="1:9" x14ac:dyDescent="0.2">
      <c r="A540" s="345">
        <v>538</v>
      </c>
      <c r="B540" s="345" t="s">
        <v>1155</v>
      </c>
      <c r="C540" s="345" t="s">
        <v>637</v>
      </c>
      <c r="D540" s="345" t="s">
        <v>508</v>
      </c>
      <c r="E540" s="345">
        <v>1031040050</v>
      </c>
      <c r="F540" s="345">
        <v>108005</v>
      </c>
      <c r="G540" s="345" t="s">
        <v>9056</v>
      </c>
      <c r="H540" s="820">
        <v>6873</v>
      </c>
      <c r="I540" s="567"/>
    </row>
    <row r="541" spans="1:9" x14ac:dyDescent="0.2">
      <c r="A541" s="345">
        <v>539</v>
      </c>
      <c r="B541" s="345" t="s">
        <v>1156</v>
      </c>
      <c r="C541" s="345" t="s">
        <v>836</v>
      </c>
      <c r="D541" s="345" t="s">
        <v>511</v>
      </c>
      <c r="E541" s="345">
        <v>3161060020</v>
      </c>
      <c r="F541" s="345">
        <v>110002</v>
      </c>
      <c r="G541" s="345" t="s">
        <v>9057</v>
      </c>
      <c r="H541" s="820">
        <v>92798</v>
      </c>
      <c r="I541" s="567"/>
    </row>
    <row r="542" spans="1:9" x14ac:dyDescent="0.2">
      <c r="A542" s="345">
        <v>540</v>
      </c>
      <c r="B542" s="345" t="s">
        <v>1157</v>
      </c>
      <c r="C542" s="345" t="s">
        <v>696</v>
      </c>
      <c r="D542" s="345" t="s">
        <v>508</v>
      </c>
      <c r="E542" s="345">
        <v>1030240150</v>
      </c>
      <c r="F542" s="345">
        <v>13015</v>
      </c>
      <c r="G542" s="345" t="s">
        <v>9058</v>
      </c>
      <c r="H542" s="820">
        <v>559</v>
      </c>
      <c r="I542" s="567"/>
    </row>
    <row r="543" spans="1:9" x14ac:dyDescent="0.2">
      <c r="A543" s="345">
        <v>541</v>
      </c>
      <c r="B543" s="345" t="s">
        <v>1158</v>
      </c>
      <c r="C543" s="345" t="s">
        <v>544</v>
      </c>
      <c r="D543" s="345" t="s">
        <v>510</v>
      </c>
      <c r="E543" s="345">
        <v>1010270130</v>
      </c>
      <c r="F543" s="345">
        <v>4013</v>
      </c>
      <c r="G543" s="345" t="s">
        <v>9059</v>
      </c>
      <c r="H543" s="820">
        <v>660</v>
      </c>
      <c r="I543" s="567"/>
    </row>
    <row r="544" spans="1:9" x14ac:dyDescent="0.2">
      <c r="A544" s="345">
        <v>542</v>
      </c>
      <c r="B544" s="345" t="s">
        <v>1159</v>
      </c>
      <c r="C544" s="345" t="s">
        <v>624</v>
      </c>
      <c r="D544" s="345" t="s">
        <v>510</v>
      </c>
      <c r="E544" s="345">
        <v>1010810230</v>
      </c>
      <c r="F544" s="345">
        <v>1023</v>
      </c>
      <c r="G544" s="345" t="s">
        <v>9060</v>
      </c>
      <c r="H544" s="820">
        <v>556</v>
      </c>
      <c r="I544" s="567"/>
    </row>
    <row r="545" spans="1:9" x14ac:dyDescent="0.2">
      <c r="A545" s="345">
        <v>543</v>
      </c>
      <c r="B545" s="345" t="s">
        <v>1160</v>
      </c>
      <c r="C545" s="345" t="s">
        <v>553</v>
      </c>
      <c r="D545" s="345" t="s">
        <v>506</v>
      </c>
      <c r="E545" s="345">
        <v>3150720130</v>
      </c>
      <c r="F545" s="345">
        <v>65013</v>
      </c>
      <c r="G545" s="345" t="s">
        <v>9061</v>
      </c>
      <c r="H545" s="820">
        <v>16798</v>
      </c>
      <c r="I545" s="567"/>
    </row>
    <row r="546" spans="1:9" x14ac:dyDescent="0.2">
      <c r="A546" s="345">
        <v>544</v>
      </c>
      <c r="B546" s="345" t="s">
        <v>1161</v>
      </c>
      <c r="C546" s="345" t="s">
        <v>619</v>
      </c>
      <c r="D546" s="345" t="s">
        <v>513</v>
      </c>
      <c r="E546" s="345">
        <v>4190280040</v>
      </c>
      <c r="F546" s="345">
        <v>86004</v>
      </c>
      <c r="G546" s="345" t="s">
        <v>9062</v>
      </c>
      <c r="H546" s="820">
        <v>12000</v>
      </c>
      <c r="I546" s="567"/>
    </row>
    <row r="547" spans="1:9" x14ac:dyDescent="0.2">
      <c r="A547" s="345">
        <v>545</v>
      </c>
      <c r="B547" s="345" t="s">
        <v>1162</v>
      </c>
      <c r="C547" s="345" t="s">
        <v>899</v>
      </c>
      <c r="D547" s="346" t="s">
        <v>512</v>
      </c>
      <c r="E547" s="345">
        <v>4201110040</v>
      </c>
      <c r="F547" s="345">
        <v>111004</v>
      </c>
      <c r="G547" s="345" t="s">
        <v>9063</v>
      </c>
      <c r="H547" s="820">
        <v>1095</v>
      </c>
      <c r="I547" s="567"/>
    </row>
    <row r="548" spans="1:9" x14ac:dyDescent="0.2">
      <c r="A548" s="345">
        <v>546</v>
      </c>
      <c r="B548" s="345" t="s">
        <v>1163</v>
      </c>
      <c r="C548" s="345" t="s">
        <v>548</v>
      </c>
      <c r="D548" s="345" t="s">
        <v>503</v>
      </c>
      <c r="E548" s="345">
        <v>3130380100</v>
      </c>
      <c r="F548" s="345">
        <v>66010</v>
      </c>
      <c r="G548" s="345" t="s">
        <v>9064</v>
      </c>
      <c r="H548" s="820">
        <v>718</v>
      </c>
      <c r="I548" s="567"/>
    </row>
    <row r="549" spans="1:9" x14ac:dyDescent="0.2">
      <c r="A549" s="345">
        <v>547</v>
      </c>
      <c r="B549" s="345" t="s">
        <v>1164</v>
      </c>
      <c r="C549" s="345" t="s">
        <v>899</v>
      </c>
      <c r="D549" s="346" t="s">
        <v>512</v>
      </c>
      <c r="E549" s="345">
        <v>4201110050</v>
      </c>
      <c r="F549" s="345">
        <v>111005</v>
      </c>
      <c r="G549" s="345" t="s">
        <v>9065</v>
      </c>
      <c r="H549" s="820">
        <v>1176</v>
      </c>
      <c r="I549" s="567"/>
    </row>
    <row r="550" spans="1:9" x14ac:dyDescent="0.2">
      <c r="A550" s="345">
        <v>548</v>
      </c>
      <c r="B550" s="345" t="s">
        <v>1165</v>
      </c>
      <c r="C550" s="345" t="s">
        <v>526</v>
      </c>
      <c r="D550" s="345" t="s">
        <v>508</v>
      </c>
      <c r="E550" s="345">
        <v>1030980050</v>
      </c>
      <c r="F550" s="345">
        <v>97005</v>
      </c>
      <c r="G550" s="345" t="s">
        <v>9066</v>
      </c>
      <c r="H550" s="820">
        <v>2406</v>
      </c>
      <c r="I550" s="567"/>
    </row>
    <row r="551" spans="1:9" x14ac:dyDescent="0.2">
      <c r="A551" s="345">
        <v>549</v>
      </c>
      <c r="B551" s="345" t="s">
        <v>1166</v>
      </c>
      <c r="C551" s="345" t="s">
        <v>601</v>
      </c>
      <c r="D551" s="345" t="s">
        <v>508</v>
      </c>
      <c r="E551" s="345">
        <v>1030120210</v>
      </c>
      <c r="F551" s="345">
        <v>16021</v>
      </c>
      <c r="G551" s="345" t="s">
        <v>9067</v>
      </c>
      <c r="H551" s="820">
        <v>2004</v>
      </c>
      <c r="I551" s="567"/>
    </row>
    <row r="552" spans="1:9" x14ac:dyDescent="0.2">
      <c r="A552" s="345">
        <v>550</v>
      </c>
      <c r="B552" s="345" t="s">
        <v>1167</v>
      </c>
      <c r="C552" s="345" t="s">
        <v>526</v>
      </c>
      <c r="D552" s="345" t="s">
        <v>508</v>
      </c>
      <c r="E552" s="345">
        <v>1030980060</v>
      </c>
      <c r="F552" s="345">
        <v>97006</v>
      </c>
      <c r="G552" s="345" t="s">
        <v>9068</v>
      </c>
      <c r="H552" s="820">
        <v>4993</v>
      </c>
      <c r="I552" s="567"/>
    </row>
    <row r="553" spans="1:9" x14ac:dyDescent="0.2">
      <c r="A553" s="345">
        <v>551</v>
      </c>
      <c r="B553" s="345" t="s">
        <v>1168</v>
      </c>
      <c r="C553" s="345" t="s">
        <v>526</v>
      </c>
      <c r="D553" s="345" t="s">
        <v>508</v>
      </c>
      <c r="E553" s="345">
        <v>1030980070</v>
      </c>
      <c r="F553" s="345">
        <v>97007</v>
      </c>
      <c r="G553" s="345" t="s">
        <v>9069</v>
      </c>
      <c r="H553" s="820">
        <v>1260</v>
      </c>
      <c r="I553" s="567"/>
    </row>
    <row r="554" spans="1:9" x14ac:dyDescent="0.2">
      <c r="A554" s="345">
        <v>552</v>
      </c>
      <c r="B554" s="345" t="s">
        <v>1169</v>
      </c>
      <c r="C554" s="345" t="s">
        <v>595</v>
      </c>
      <c r="D554" s="345" t="s">
        <v>510</v>
      </c>
      <c r="E554" s="345">
        <v>1010020120</v>
      </c>
      <c r="F554" s="345">
        <v>6012</v>
      </c>
      <c r="G554" s="345" t="s">
        <v>9070</v>
      </c>
      <c r="H554" s="820">
        <v>2001</v>
      </c>
      <c r="I554" s="567"/>
    </row>
    <row r="555" spans="1:9" x14ac:dyDescent="0.2">
      <c r="A555" s="345">
        <v>553</v>
      </c>
      <c r="B555" s="345" t="s">
        <v>1170</v>
      </c>
      <c r="C555" s="345" t="s">
        <v>672</v>
      </c>
      <c r="D555" s="345" t="s">
        <v>508</v>
      </c>
      <c r="E555" s="345">
        <v>1030570090</v>
      </c>
      <c r="F555" s="345">
        <v>18009</v>
      </c>
      <c r="G555" s="345" t="s">
        <v>9071</v>
      </c>
      <c r="H555" s="820">
        <v>1779</v>
      </c>
      <c r="I555" s="567"/>
    </row>
    <row r="556" spans="1:9" x14ac:dyDescent="0.2">
      <c r="A556" s="345">
        <v>554</v>
      </c>
      <c r="B556" s="345" t="s">
        <v>1171</v>
      </c>
      <c r="C556" s="345" t="s">
        <v>582</v>
      </c>
      <c r="D556" s="345" t="s">
        <v>514</v>
      </c>
      <c r="E556" s="345">
        <v>2100800070</v>
      </c>
      <c r="F556" s="345">
        <v>55007</v>
      </c>
      <c r="G556" s="345" t="s">
        <v>9072</v>
      </c>
      <c r="H556" s="820">
        <v>2590</v>
      </c>
      <c r="I556" s="567"/>
    </row>
    <row r="557" spans="1:9" x14ac:dyDescent="0.2">
      <c r="A557" s="345">
        <v>555</v>
      </c>
      <c r="B557" s="345" t="s">
        <v>1172</v>
      </c>
      <c r="C557" s="345" t="s">
        <v>681</v>
      </c>
      <c r="D557" s="345" t="s">
        <v>503</v>
      </c>
      <c r="E557" s="345">
        <v>3130790040</v>
      </c>
      <c r="F557" s="345">
        <v>67005</v>
      </c>
      <c r="G557" s="345" t="s">
        <v>9073</v>
      </c>
      <c r="H557" s="820">
        <v>2349</v>
      </c>
      <c r="I557" s="567"/>
    </row>
    <row r="558" spans="1:9" x14ac:dyDescent="0.2">
      <c r="A558" s="345">
        <v>556</v>
      </c>
      <c r="B558" s="345" t="s">
        <v>1173</v>
      </c>
      <c r="C558" s="345" t="s">
        <v>668</v>
      </c>
      <c r="D558" s="345" t="s">
        <v>16416</v>
      </c>
      <c r="E558" s="345">
        <v>1040830100</v>
      </c>
      <c r="F558" s="345">
        <v>22009</v>
      </c>
      <c r="G558" s="345" t="s">
        <v>9074</v>
      </c>
      <c r="H558" s="820">
        <v>5098</v>
      </c>
      <c r="I558" s="567"/>
    </row>
    <row r="559" spans="1:9" x14ac:dyDescent="0.2">
      <c r="A559" s="345">
        <v>557</v>
      </c>
      <c r="B559" s="345" t="s">
        <v>1174</v>
      </c>
      <c r="C559" s="345" t="s">
        <v>662</v>
      </c>
      <c r="D559" s="345" t="s">
        <v>506</v>
      </c>
      <c r="E559" s="345">
        <v>3150110070</v>
      </c>
      <c r="F559" s="345">
        <v>62007</v>
      </c>
      <c r="G559" s="345" t="s">
        <v>9075</v>
      </c>
      <c r="H559" s="820">
        <v>2121</v>
      </c>
      <c r="I559" s="567"/>
    </row>
    <row r="560" spans="1:9" x14ac:dyDescent="0.2">
      <c r="A560" s="345">
        <v>558</v>
      </c>
      <c r="B560" s="345" t="s">
        <v>1175</v>
      </c>
      <c r="C560" s="345" t="s">
        <v>534</v>
      </c>
      <c r="D560" s="345" t="s">
        <v>508</v>
      </c>
      <c r="E560" s="345">
        <v>1030490140</v>
      </c>
      <c r="F560" s="345">
        <v>15014</v>
      </c>
      <c r="G560" s="345" t="s">
        <v>9076</v>
      </c>
      <c r="H560" s="820">
        <v>3654</v>
      </c>
      <c r="I560" s="567"/>
    </row>
    <row r="561" spans="1:9" x14ac:dyDescent="0.2">
      <c r="A561" s="345">
        <v>559</v>
      </c>
      <c r="B561" s="345" t="s">
        <v>1176</v>
      </c>
      <c r="C561" s="345" t="s">
        <v>593</v>
      </c>
      <c r="D561" s="345" t="s">
        <v>513</v>
      </c>
      <c r="E561" s="345">
        <v>4190480060</v>
      </c>
      <c r="F561" s="345">
        <v>83006</v>
      </c>
      <c r="G561" s="345" t="s">
        <v>9077</v>
      </c>
      <c r="H561" s="820">
        <v>532</v>
      </c>
      <c r="I561" s="567"/>
    </row>
    <row r="562" spans="1:9" x14ac:dyDescent="0.2">
      <c r="A562" s="345">
        <v>560</v>
      </c>
      <c r="B562" s="345" t="s">
        <v>1177</v>
      </c>
      <c r="C562" s="345" t="s">
        <v>534</v>
      </c>
      <c r="D562" s="345" t="s">
        <v>508</v>
      </c>
      <c r="E562" s="345">
        <v>1030490150</v>
      </c>
      <c r="F562" s="345">
        <v>15015</v>
      </c>
      <c r="G562" s="345" t="s">
        <v>9078</v>
      </c>
      <c r="H562" s="820">
        <v>8040</v>
      </c>
      <c r="I562" s="567"/>
    </row>
    <row r="563" spans="1:9" x14ac:dyDescent="0.2">
      <c r="A563" s="345">
        <v>561</v>
      </c>
      <c r="B563" s="345" t="s">
        <v>1178</v>
      </c>
      <c r="C563" s="345" t="s">
        <v>652</v>
      </c>
      <c r="D563" s="345" t="s">
        <v>16417</v>
      </c>
      <c r="E563" s="345">
        <v>1060850090</v>
      </c>
      <c r="F563" s="345">
        <v>30009</v>
      </c>
      <c r="G563" s="345" t="s">
        <v>9079</v>
      </c>
      <c r="H563" s="820">
        <v>5233</v>
      </c>
      <c r="I563" s="567"/>
    </row>
    <row r="564" spans="1:9" x14ac:dyDescent="0.2">
      <c r="A564" s="345">
        <v>562</v>
      </c>
      <c r="B564" s="345" t="s">
        <v>1179</v>
      </c>
      <c r="C564" s="345" t="s">
        <v>567</v>
      </c>
      <c r="D564" s="345" t="s">
        <v>508</v>
      </c>
      <c r="E564" s="345">
        <v>1030150100</v>
      </c>
      <c r="F564" s="345">
        <v>17013</v>
      </c>
      <c r="G564" s="345" t="s">
        <v>9080</v>
      </c>
      <c r="H564" s="820">
        <v>2333</v>
      </c>
      <c r="I564" s="567"/>
    </row>
    <row r="565" spans="1:9" x14ac:dyDescent="0.2">
      <c r="A565" s="345">
        <v>563</v>
      </c>
      <c r="B565" s="345" t="s">
        <v>1180</v>
      </c>
      <c r="C565" s="345" t="s">
        <v>241</v>
      </c>
      <c r="D565" s="345" t="s">
        <v>515</v>
      </c>
      <c r="E565" s="345">
        <v>1050900120</v>
      </c>
      <c r="F565" s="345">
        <v>24012</v>
      </c>
      <c r="G565" s="345" t="s">
        <v>9081</v>
      </c>
      <c r="H565" s="820">
        <v>42334</v>
      </c>
      <c r="I565" s="567"/>
    </row>
    <row r="566" spans="1:9" x14ac:dyDescent="0.2">
      <c r="A566" s="345">
        <v>564</v>
      </c>
      <c r="B566" s="345" t="s">
        <v>1181</v>
      </c>
      <c r="C566" s="345" t="s">
        <v>575</v>
      </c>
      <c r="D566" s="345" t="s">
        <v>493</v>
      </c>
      <c r="E566" s="345">
        <v>2120910051</v>
      </c>
      <c r="F566" s="345">
        <v>56006</v>
      </c>
      <c r="G566" s="345" t="s">
        <v>9082</v>
      </c>
      <c r="H566" s="820">
        <v>1251</v>
      </c>
      <c r="I566" s="567"/>
    </row>
    <row r="567" spans="1:9" x14ac:dyDescent="0.2">
      <c r="A567" s="345">
        <v>565</v>
      </c>
      <c r="B567" s="345" t="s">
        <v>1182</v>
      </c>
      <c r="C567" s="345" t="s">
        <v>575</v>
      </c>
      <c r="D567" s="345" t="s">
        <v>493</v>
      </c>
      <c r="E567" s="345">
        <v>2120910052</v>
      </c>
      <c r="F567" s="345">
        <v>56005</v>
      </c>
      <c r="G567" s="345" t="s">
        <v>9083</v>
      </c>
      <c r="H567" s="820">
        <v>4627</v>
      </c>
      <c r="I567" s="567"/>
    </row>
    <row r="568" spans="1:9" x14ac:dyDescent="0.2">
      <c r="A568" s="345">
        <v>566</v>
      </c>
      <c r="B568" s="345" t="s">
        <v>1183</v>
      </c>
      <c r="C568" s="345" t="s">
        <v>886</v>
      </c>
      <c r="D568" s="345" t="s">
        <v>493</v>
      </c>
      <c r="E568" s="345">
        <v>2120400020</v>
      </c>
      <c r="F568" s="345">
        <v>59002</v>
      </c>
      <c r="G568" s="345" t="s">
        <v>9084</v>
      </c>
      <c r="H568" s="820">
        <v>1461</v>
      </c>
      <c r="I568" s="567"/>
    </row>
    <row r="569" spans="1:9" x14ac:dyDescent="0.2">
      <c r="A569" s="345">
        <v>567</v>
      </c>
      <c r="B569" s="345" t="s">
        <v>1184</v>
      </c>
      <c r="C569" s="345" t="s">
        <v>595</v>
      </c>
      <c r="D569" s="345" t="s">
        <v>510</v>
      </c>
      <c r="E569" s="345">
        <v>1010020130</v>
      </c>
      <c r="F569" s="345">
        <v>6013</v>
      </c>
      <c r="G569" s="345" t="s">
        <v>9085</v>
      </c>
      <c r="H569" s="820">
        <v>1556</v>
      </c>
      <c r="I569" s="567"/>
    </row>
    <row r="570" spans="1:9" x14ac:dyDescent="0.2">
      <c r="A570" s="345">
        <v>568</v>
      </c>
      <c r="B570" s="345" t="s">
        <v>1185</v>
      </c>
      <c r="C570" s="345" t="s">
        <v>544</v>
      </c>
      <c r="D570" s="345" t="s">
        <v>510</v>
      </c>
      <c r="E570" s="345">
        <v>1010270140</v>
      </c>
      <c r="F570" s="345">
        <v>4014</v>
      </c>
      <c r="G570" s="345" t="s">
        <v>9086</v>
      </c>
      <c r="H570" s="820">
        <v>628</v>
      </c>
      <c r="I570" s="567"/>
    </row>
    <row r="571" spans="1:9" x14ac:dyDescent="0.2">
      <c r="A571" s="345">
        <v>569</v>
      </c>
      <c r="B571" s="345" t="s">
        <v>1186</v>
      </c>
      <c r="C571" s="345" t="s">
        <v>996</v>
      </c>
      <c r="D571" s="345" t="s">
        <v>514</v>
      </c>
      <c r="E571" s="345">
        <v>2100580020</v>
      </c>
      <c r="F571" s="345">
        <v>54002</v>
      </c>
      <c r="G571" s="345" t="s">
        <v>9087</v>
      </c>
      <c r="H571" s="820">
        <v>21256</v>
      </c>
      <c r="I571" s="567"/>
    </row>
    <row r="572" spans="1:9" x14ac:dyDescent="0.2">
      <c r="A572" s="345">
        <v>570</v>
      </c>
      <c r="B572" s="345" t="s">
        <v>1187</v>
      </c>
      <c r="C572" s="345" t="s">
        <v>672</v>
      </c>
      <c r="D572" s="345" t="s">
        <v>508</v>
      </c>
      <c r="E572" s="345">
        <v>1030570110</v>
      </c>
      <c r="F572" s="345">
        <v>18011</v>
      </c>
      <c r="G572" s="345" t="s">
        <v>9088</v>
      </c>
      <c r="H572" s="820">
        <v>983</v>
      </c>
      <c r="I572" s="567"/>
    </row>
    <row r="573" spans="1:9" x14ac:dyDescent="0.2">
      <c r="A573" s="345">
        <v>571</v>
      </c>
      <c r="B573" s="345" t="s">
        <v>1188</v>
      </c>
      <c r="C573" s="345" t="s">
        <v>1189</v>
      </c>
      <c r="D573" s="345" t="s">
        <v>16415</v>
      </c>
      <c r="E573" s="345">
        <v>1080500010</v>
      </c>
      <c r="F573" s="345">
        <v>36001</v>
      </c>
      <c r="G573" s="345" t="s">
        <v>9089</v>
      </c>
      <c r="H573" s="820">
        <v>4126</v>
      </c>
      <c r="I573" s="567"/>
    </row>
    <row r="574" spans="1:9" x14ac:dyDescent="0.2">
      <c r="A574" s="345">
        <v>572</v>
      </c>
      <c r="B574" s="345" t="s">
        <v>1190</v>
      </c>
      <c r="C574" s="345" t="s">
        <v>522</v>
      </c>
      <c r="D574" s="345" t="s">
        <v>515</v>
      </c>
      <c r="E574" s="345">
        <v>1050540110</v>
      </c>
      <c r="F574" s="345">
        <v>28011</v>
      </c>
      <c r="G574" s="345" t="s">
        <v>9090</v>
      </c>
      <c r="H574" s="820">
        <v>3782</v>
      </c>
      <c r="I574" s="567"/>
    </row>
    <row r="575" spans="1:9" x14ac:dyDescent="0.2">
      <c r="A575" s="345">
        <v>573</v>
      </c>
      <c r="B575" s="345" t="s">
        <v>1191</v>
      </c>
      <c r="C575" s="345" t="s">
        <v>544</v>
      </c>
      <c r="D575" s="345" t="s">
        <v>510</v>
      </c>
      <c r="E575" s="345">
        <v>1010270150</v>
      </c>
      <c r="F575" s="345">
        <v>4015</v>
      </c>
      <c r="G575" s="345" t="s">
        <v>9091</v>
      </c>
      <c r="H575" s="820">
        <v>211</v>
      </c>
      <c r="I575" s="567"/>
    </row>
    <row r="576" spans="1:9" x14ac:dyDescent="0.2">
      <c r="A576" s="345">
        <v>574</v>
      </c>
      <c r="B576" s="345" t="s">
        <v>1192</v>
      </c>
      <c r="C576" s="345" t="s">
        <v>553</v>
      </c>
      <c r="D576" s="345" t="s">
        <v>506</v>
      </c>
      <c r="E576" s="345">
        <v>3150720140</v>
      </c>
      <c r="F576" s="345">
        <v>65014</v>
      </c>
      <c r="G576" s="345" t="s">
        <v>9092</v>
      </c>
      <c r="H576" s="820">
        <v>49655</v>
      </c>
      <c r="I576" s="567"/>
    </row>
    <row r="577" spans="1:9" x14ac:dyDescent="0.2">
      <c r="A577" s="345">
        <v>575</v>
      </c>
      <c r="B577" s="345" t="s">
        <v>1193</v>
      </c>
      <c r="C577" s="345" t="s">
        <v>672</v>
      </c>
      <c r="D577" s="345" t="s">
        <v>508</v>
      </c>
      <c r="E577" s="345">
        <v>1030570120</v>
      </c>
      <c r="F577" s="345">
        <v>18012</v>
      </c>
      <c r="G577" s="345" t="s">
        <v>9093</v>
      </c>
      <c r="H577" s="820">
        <v>683</v>
      </c>
      <c r="I577" s="567"/>
    </row>
    <row r="578" spans="1:9" x14ac:dyDescent="0.2">
      <c r="A578" s="345">
        <v>576</v>
      </c>
      <c r="B578" s="345" t="s">
        <v>1194</v>
      </c>
      <c r="C578" s="345" t="s">
        <v>745</v>
      </c>
      <c r="D578" s="345" t="s">
        <v>513</v>
      </c>
      <c r="E578" s="345">
        <v>4190550080</v>
      </c>
      <c r="F578" s="345">
        <v>82008</v>
      </c>
      <c r="G578" s="345" t="s">
        <v>9094</v>
      </c>
      <c r="H578" s="820">
        <v>1875</v>
      </c>
      <c r="I578" s="567"/>
    </row>
    <row r="579" spans="1:9" x14ac:dyDescent="0.2">
      <c r="A579" s="345">
        <v>577</v>
      </c>
      <c r="B579" s="345" t="s">
        <v>1195</v>
      </c>
      <c r="C579" s="345" t="s">
        <v>530</v>
      </c>
      <c r="D579" s="345" t="s">
        <v>512</v>
      </c>
      <c r="E579" s="345">
        <v>4200950130</v>
      </c>
      <c r="F579" s="345">
        <v>95013</v>
      </c>
      <c r="G579" s="345" t="s">
        <v>9095</v>
      </c>
      <c r="H579" s="820">
        <v>647</v>
      </c>
      <c r="I579" s="567"/>
    </row>
    <row r="580" spans="1:9" x14ac:dyDescent="0.2">
      <c r="A580" s="345">
        <v>578</v>
      </c>
      <c r="B580" s="345" t="s">
        <v>1196</v>
      </c>
      <c r="C580" s="345" t="s">
        <v>942</v>
      </c>
      <c r="D580" s="345" t="s">
        <v>512</v>
      </c>
      <c r="E580" s="345">
        <v>4200530060</v>
      </c>
      <c r="F580" s="345">
        <v>91006</v>
      </c>
      <c r="G580" s="345" t="s">
        <v>9096</v>
      </c>
      <c r="H580" s="820">
        <v>3480</v>
      </c>
      <c r="I580" s="567"/>
    </row>
    <row r="581" spans="1:9" x14ac:dyDescent="0.2">
      <c r="A581" s="345">
        <v>579</v>
      </c>
      <c r="B581" s="345" t="s">
        <v>1197</v>
      </c>
      <c r="C581" s="345" t="s">
        <v>863</v>
      </c>
      <c r="D581" s="345" t="s">
        <v>510</v>
      </c>
      <c r="E581" s="345">
        <v>1011020080</v>
      </c>
      <c r="F581" s="345">
        <v>103008</v>
      </c>
      <c r="G581" s="345" t="s">
        <v>9097</v>
      </c>
      <c r="H581" s="820">
        <v>4742</v>
      </c>
      <c r="I581" s="567"/>
    </row>
    <row r="582" spans="1:9" x14ac:dyDescent="0.2">
      <c r="A582" s="345">
        <v>580</v>
      </c>
      <c r="B582" s="345" t="s">
        <v>1198</v>
      </c>
      <c r="C582" s="345" t="s">
        <v>635</v>
      </c>
      <c r="D582" s="345" t="s">
        <v>508</v>
      </c>
      <c r="E582" s="345">
        <v>1030860080</v>
      </c>
      <c r="F582" s="345">
        <v>12010</v>
      </c>
      <c r="G582" s="345" t="s">
        <v>9098</v>
      </c>
      <c r="H582" s="820">
        <v>665</v>
      </c>
      <c r="I582" s="567"/>
    </row>
    <row r="583" spans="1:9" x14ac:dyDescent="0.2">
      <c r="A583" s="345">
        <v>581</v>
      </c>
      <c r="B583" s="345" t="s">
        <v>1199</v>
      </c>
      <c r="C583" s="345" t="s">
        <v>567</v>
      </c>
      <c r="D583" s="345" t="s">
        <v>508</v>
      </c>
      <c r="E583" s="345">
        <v>1030150110</v>
      </c>
      <c r="F583" s="345">
        <v>17014</v>
      </c>
      <c r="G583" s="345" t="s">
        <v>9099</v>
      </c>
      <c r="H583" s="820">
        <v>12278</v>
      </c>
      <c r="I583" s="567"/>
    </row>
    <row r="584" spans="1:9" x14ac:dyDescent="0.2">
      <c r="A584" s="345">
        <v>582</v>
      </c>
      <c r="B584" s="345" t="s">
        <v>1200</v>
      </c>
      <c r="C584" s="345" t="s">
        <v>668</v>
      </c>
      <c r="D584" s="345" t="s">
        <v>16416</v>
      </c>
      <c r="E584" s="345">
        <v>1040830110</v>
      </c>
      <c r="F584" s="345">
        <v>22011</v>
      </c>
      <c r="G584" s="345" t="s">
        <v>9100</v>
      </c>
      <c r="H584" s="820">
        <v>1472</v>
      </c>
      <c r="I584" s="567"/>
    </row>
    <row r="585" spans="1:9" x14ac:dyDescent="0.2">
      <c r="A585" s="345">
        <v>583</v>
      </c>
      <c r="B585" s="345" t="s">
        <v>1201</v>
      </c>
      <c r="C585" s="345" t="s">
        <v>693</v>
      </c>
      <c r="D585" s="345" t="s">
        <v>16415</v>
      </c>
      <c r="E585" s="345">
        <v>1080560030</v>
      </c>
      <c r="F585" s="345">
        <v>34003</v>
      </c>
      <c r="G585" s="345" t="s">
        <v>9101</v>
      </c>
      <c r="H585" s="820">
        <v>3150</v>
      </c>
      <c r="I585" s="567"/>
    </row>
    <row r="586" spans="1:9" x14ac:dyDescent="0.2">
      <c r="A586" s="345">
        <v>584</v>
      </c>
      <c r="B586" s="345" t="s">
        <v>1202</v>
      </c>
      <c r="C586" s="345" t="s">
        <v>601</v>
      </c>
      <c r="D586" s="345" t="s">
        <v>508</v>
      </c>
      <c r="E586" s="345">
        <v>1030120220</v>
      </c>
      <c r="F586" s="345">
        <v>16022</v>
      </c>
      <c r="G586" s="345" t="s">
        <v>9102</v>
      </c>
      <c r="H586" s="820">
        <v>705</v>
      </c>
      <c r="I586" s="567"/>
    </row>
    <row r="587" spans="1:9" x14ac:dyDescent="0.2">
      <c r="A587" s="345">
        <v>585</v>
      </c>
      <c r="B587" s="345" t="s">
        <v>1203</v>
      </c>
      <c r="C587" s="345" t="s">
        <v>863</v>
      </c>
      <c r="D587" s="345" t="s">
        <v>510</v>
      </c>
      <c r="E587" s="345">
        <v>1011020090</v>
      </c>
      <c r="F587" s="345">
        <v>103009</v>
      </c>
      <c r="G587" s="345" t="s">
        <v>9103</v>
      </c>
      <c r="H587" s="820">
        <v>758</v>
      </c>
      <c r="I587" s="567"/>
    </row>
    <row r="588" spans="1:9" x14ac:dyDescent="0.2">
      <c r="A588" s="345">
        <v>586</v>
      </c>
      <c r="B588" s="345" t="s">
        <v>1204</v>
      </c>
      <c r="C588" s="345" t="s">
        <v>624</v>
      </c>
      <c r="D588" s="345" t="s">
        <v>510</v>
      </c>
      <c r="E588" s="345">
        <v>1010810240</v>
      </c>
      <c r="F588" s="345">
        <v>1024</v>
      </c>
      <c r="G588" s="345" t="s">
        <v>9104</v>
      </c>
      <c r="H588" s="820">
        <v>17464</v>
      </c>
      <c r="I588" s="567"/>
    </row>
    <row r="589" spans="1:9" x14ac:dyDescent="0.2">
      <c r="A589" s="345">
        <v>587</v>
      </c>
      <c r="B589" s="345" t="s">
        <v>1205</v>
      </c>
      <c r="C589" s="345" t="s">
        <v>544</v>
      </c>
      <c r="D589" s="345" t="s">
        <v>510</v>
      </c>
      <c r="E589" s="345">
        <v>1010270160</v>
      </c>
      <c r="F589" s="345">
        <v>4016</v>
      </c>
      <c r="G589" s="345" t="s">
        <v>9105</v>
      </c>
      <c r="H589" s="820">
        <v>3441</v>
      </c>
      <c r="I589" s="567"/>
    </row>
    <row r="590" spans="1:9" x14ac:dyDescent="0.2">
      <c r="A590" s="345">
        <v>588</v>
      </c>
      <c r="B590" s="345" t="s">
        <v>1206</v>
      </c>
      <c r="C590" s="345" t="s">
        <v>704</v>
      </c>
      <c r="D590" s="345" t="s">
        <v>505</v>
      </c>
      <c r="E590" s="345">
        <v>3180220090</v>
      </c>
      <c r="F590" s="345">
        <v>79009</v>
      </c>
      <c r="G590" s="345" t="s">
        <v>9106</v>
      </c>
      <c r="H590" s="820">
        <v>1227</v>
      </c>
      <c r="I590" s="567"/>
    </row>
    <row r="591" spans="1:9" x14ac:dyDescent="0.2">
      <c r="A591" s="345">
        <v>589</v>
      </c>
      <c r="B591" s="345" t="s">
        <v>1207</v>
      </c>
      <c r="C591" s="345" t="s">
        <v>607</v>
      </c>
      <c r="D591" s="345" t="s">
        <v>515</v>
      </c>
      <c r="E591" s="345">
        <v>1050890070</v>
      </c>
      <c r="F591" s="345">
        <v>23007</v>
      </c>
      <c r="G591" s="345" t="s">
        <v>9107</v>
      </c>
      <c r="H591" s="820">
        <v>3271</v>
      </c>
      <c r="I591" s="567"/>
    </row>
    <row r="592" spans="1:9" x14ac:dyDescent="0.2">
      <c r="A592" s="345">
        <v>590</v>
      </c>
      <c r="B592" s="345" t="s">
        <v>1208</v>
      </c>
      <c r="C592" s="345" t="s">
        <v>569</v>
      </c>
      <c r="D592" s="345" t="s">
        <v>494</v>
      </c>
      <c r="E592" s="345">
        <v>2110590050</v>
      </c>
      <c r="F592" s="345">
        <v>41005</v>
      </c>
      <c r="G592" s="345" t="s">
        <v>9108</v>
      </c>
      <c r="H592" s="820">
        <v>749</v>
      </c>
      <c r="I592" s="567"/>
    </row>
    <row r="593" spans="1:9" x14ac:dyDescent="0.2">
      <c r="A593" s="345">
        <v>591</v>
      </c>
      <c r="B593" s="345" t="s">
        <v>1209</v>
      </c>
      <c r="C593" s="345" t="s">
        <v>875</v>
      </c>
      <c r="D593" s="345" t="s">
        <v>494</v>
      </c>
      <c r="E593" s="345">
        <v>2110440040</v>
      </c>
      <c r="F593" s="345">
        <v>43004</v>
      </c>
      <c r="G593" s="345" t="s">
        <v>9109</v>
      </c>
      <c r="H593" s="820">
        <v>1826</v>
      </c>
      <c r="I593" s="567"/>
    </row>
    <row r="594" spans="1:9" x14ac:dyDescent="0.2">
      <c r="A594" s="345">
        <v>592</v>
      </c>
      <c r="B594" s="345" t="s">
        <v>1210</v>
      </c>
      <c r="C594" s="345" t="s">
        <v>595</v>
      </c>
      <c r="D594" s="345" t="s">
        <v>510</v>
      </c>
      <c r="E594" s="345">
        <v>1010020140</v>
      </c>
      <c r="F594" s="345">
        <v>6014</v>
      </c>
      <c r="G594" s="345" t="s">
        <v>9110</v>
      </c>
      <c r="H594" s="820">
        <v>499</v>
      </c>
      <c r="I594" s="567"/>
    </row>
    <row r="595" spans="1:9" x14ac:dyDescent="0.2">
      <c r="A595" s="345">
        <v>593</v>
      </c>
      <c r="B595" s="345" t="s">
        <v>1211</v>
      </c>
      <c r="C595" s="345" t="s">
        <v>672</v>
      </c>
      <c r="D595" s="345" t="s">
        <v>508</v>
      </c>
      <c r="E595" s="345">
        <v>1030570130</v>
      </c>
      <c r="F595" s="345">
        <v>18013</v>
      </c>
      <c r="G595" s="345" t="s">
        <v>9111</v>
      </c>
      <c r="H595" s="820">
        <v>6301</v>
      </c>
      <c r="I595" s="567"/>
    </row>
    <row r="596" spans="1:9" x14ac:dyDescent="0.2">
      <c r="A596" s="345">
        <v>594</v>
      </c>
      <c r="B596" s="345" t="s">
        <v>1212</v>
      </c>
      <c r="C596" s="345" t="s">
        <v>863</v>
      </c>
      <c r="D596" s="345" t="s">
        <v>510</v>
      </c>
      <c r="E596" s="345">
        <v>1011020100</v>
      </c>
      <c r="F596" s="345">
        <v>103010</v>
      </c>
      <c r="G596" s="345" t="s">
        <v>9112</v>
      </c>
      <c r="H596" s="820">
        <v>498</v>
      </c>
      <c r="I596" s="567"/>
    </row>
    <row r="597" spans="1:9" x14ac:dyDescent="0.2">
      <c r="A597" s="345">
        <v>595</v>
      </c>
      <c r="B597" s="345" t="s">
        <v>1213</v>
      </c>
      <c r="C597" s="345" t="s">
        <v>538</v>
      </c>
      <c r="D597" s="345" t="s">
        <v>504</v>
      </c>
      <c r="E597" s="345">
        <v>3170640120</v>
      </c>
      <c r="F597" s="345">
        <v>76012</v>
      </c>
      <c r="G597" s="345" t="s">
        <v>9113</v>
      </c>
      <c r="H597" s="820">
        <v>4727</v>
      </c>
      <c r="I597" s="567"/>
    </row>
    <row r="598" spans="1:9" x14ac:dyDescent="0.2">
      <c r="A598" s="345">
        <v>596</v>
      </c>
      <c r="B598" s="345" t="s">
        <v>1214</v>
      </c>
      <c r="C598" s="345" t="s">
        <v>696</v>
      </c>
      <c r="D598" s="345" t="s">
        <v>508</v>
      </c>
      <c r="E598" s="345">
        <v>1030240191</v>
      </c>
      <c r="F598" s="345">
        <v>13250</v>
      </c>
      <c r="G598" s="345" t="s">
        <v>9114</v>
      </c>
      <c r="H598" s="820">
        <v>3577</v>
      </c>
      <c r="I598" s="567"/>
    </row>
    <row r="599" spans="1:9" x14ac:dyDescent="0.2">
      <c r="A599" s="345">
        <v>597</v>
      </c>
      <c r="B599" s="345" t="s">
        <v>1215</v>
      </c>
      <c r="C599" s="345" t="s">
        <v>526</v>
      </c>
      <c r="D599" s="345" t="s">
        <v>508</v>
      </c>
      <c r="E599" s="345">
        <v>1030980080</v>
      </c>
      <c r="F599" s="345">
        <v>97008</v>
      </c>
      <c r="G599" s="345" t="s">
        <v>9115</v>
      </c>
      <c r="H599" s="820">
        <v>3415</v>
      </c>
      <c r="I599" s="567"/>
    </row>
    <row r="600" spans="1:9" x14ac:dyDescent="0.2">
      <c r="A600" s="345">
        <v>598</v>
      </c>
      <c r="B600" s="345" t="s">
        <v>1216</v>
      </c>
      <c r="C600" s="345" t="s">
        <v>681</v>
      </c>
      <c r="D600" s="345" t="s">
        <v>503</v>
      </c>
      <c r="E600" s="345">
        <v>3130790050</v>
      </c>
      <c r="F600" s="345">
        <v>67006</v>
      </c>
      <c r="G600" s="345" t="s">
        <v>9116</v>
      </c>
      <c r="H600" s="820">
        <v>6846</v>
      </c>
      <c r="I600" s="567"/>
    </row>
    <row r="601" spans="1:9" x14ac:dyDescent="0.2">
      <c r="A601" s="345">
        <v>599</v>
      </c>
      <c r="B601" s="345" t="s">
        <v>1217</v>
      </c>
      <c r="C601" s="345" t="s">
        <v>1218</v>
      </c>
      <c r="D601" s="345" t="s">
        <v>16415</v>
      </c>
      <c r="E601" s="345">
        <v>1081010010</v>
      </c>
      <c r="F601" s="345">
        <v>99001</v>
      </c>
      <c r="G601" s="345" t="s">
        <v>9117</v>
      </c>
      <c r="H601" s="820">
        <v>19495</v>
      </c>
      <c r="I601" s="567"/>
    </row>
    <row r="602" spans="1:9" x14ac:dyDescent="0.2">
      <c r="A602" s="345">
        <v>600</v>
      </c>
      <c r="B602" s="345" t="s">
        <v>1219</v>
      </c>
      <c r="C602" s="345" t="s">
        <v>609</v>
      </c>
      <c r="D602" s="345" t="s">
        <v>493</v>
      </c>
      <c r="E602" s="345">
        <v>2120700120</v>
      </c>
      <c r="F602" s="345">
        <v>58012</v>
      </c>
      <c r="G602" s="345" t="s">
        <v>9118</v>
      </c>
      <c r="H602" s="820">
        <v>2707</v>
      </c>
      <c r="I602" s="567"/>
    </row>
    <row r="603" spans="1:9" x14ac:dyDescent="0.2">
      <c r="A603" s="345">
        <v>601</v>
      </c>
      <c r="B603" s="345" t="s">
        <v>1220</v>
      </c>
      <c r="C603" s="345" t="s">
        <v>544</v>
      </c>
      <c r="D603" s="345" t="s">
        <v>510</v>
      </c>
      <c r="E603" s="345">
        <v>1010270170</v>
      </c>
      <c r="F603" s="345">
        <v>4017</v>
      </c>
      <c r="G603" s="345" t="s">
        <v>9119</v>
      </c>
      <c r="H603" s="820">
        <v>95</v>
      </c>
      <c r="I603" s="567"/>
    </row>
    <row r="604" spans="1:9" x14ac:dyDescent="0.2">
      <c r="A604" s="345">
        <v>602</v>
      </c>
      <c r="B604" s="345" t="s">
        <v>1221</v>
      </c>
      <c r="C604" s="345" t="s">
        <v>534</v>
      </c>
      <c r="D604" s="345" t="s">
        <v>508</v>
      </c>
      <c r="E604" s="345">
        <v>1030490160</v>
      </c>
      <c r="F604" s="345">
        <v>15016</v>
      </c>
      <c r="G604" s="345" t="s">
        <v>9120</v>
      </c>
      <c r="H604" s="820">
        <v>3809</v>
      </c>
      <c r="I604" s="567"/>
    </row>
    <row r="605" spans="1:9" x14ac:dyDescent="0.2">
      <c r="A605" s="345">
        <v>603</v>
      </c>
      <c r="B605" s="345" t="s">
        <v>1222</v>
      </c>
      <c r="C605" s="345" t="s">
        <v>639</v>
      </c>
      <c r="D605" s="345" t="s">
        <v>510</v>
      </c>
      <c r="E605" s="345">
        <v>1010520150</v>
      </c>
      <c r="F605" s="345">
        <v>3016</v>
      </c>
      <c r="G605" s="345" t="s">
        <v>9121</v>
      </c>
      <c r="H605" s="820">
        <v>9444</v>
      </c>
      <c r="I605" s="567"/>
    </row>
    <row r="606" spans="1:9" x14ac:dyDescent="0.2">
      <c r="A606" s="345">
        <v>604</v>
      </c>
      <c r="B606" s="345" t="s">
        <v>1223</v>
      </c>
      <c r="C606" s="345" t="s">
        <v>553</v>
      </c>
      <c r="D606" s="345" t="s">
        <v>506</v>
      </c>
      <c r="E606" s="345">
        <v>3150720141</v>
      </c>
      <c r="F606" s="345">
        <v>65158</v>
      </c>
      <c r="G606" s="345" t="s">
        <v>9122</v>
      </c>
      <c r="H606" s="820">
        <v>13295</v>
      </c>
      <c r="I606" s="567"/>
    </row>
    <row r="607" spans="1:9" x14ac:dyDescent="0.2">
      <c r="A607" s="345">
        <v>605</v>
      </c>
      <c r="B607" s="345" t="s">
        <v>1224</v>
      </c>
      <c r="C607" s="345" t="s">
        <v>657</v>
      </c>
      <c r="D607" s="345" t="s">
        <v>506</v>
      </c>
      <c r="E607" s="345">
        <v>3150200070</v>
      </c>
      <c r="F607" s="345">
        <v>61007</v>
      </c>
      <c r="G607" s="345" t="s">
        <v>9123</v>
      </c>
      <c r="H607" s="820">
        <v>6039</v>
      </c>
      <c r="I607" s="567"/>
    </row>
    <row r="608" spans="1:9" x14ac:dyDescent="0.2">
      <c r="A608" s="345">
        <v>606</v>
      </c>
      <c r="B608" s="345" t="s">
        <v>1225</v>
      </c>
      <c r="C608" s="345" t="s">
        <v>553</v>
      </c>
      <c r="D608" s="345" t="s">
        <v>506</v>
      </c>
      <c r="E608" s="345">
        <v>3150720150</v>
      </c>
      <c r="F608" s="345">
        <v>65015</v>
      </c>
      <c r="G608" s="345" t="s">
        <v>9124</v>
      </c>
      <c r="H608" s="820">
        <v>705</v>
      </c>
      <c r="I608" s="567"/>
    </row>
    <row r="609" spans="1:9" x14ac:dyDescent="0.2">
      <c r="A609" s="345">
        <v>607</v>
      </c>
      <c r="B609" s="345" t="s">
        <v>1226</v>
      </c>
      <c r="C609" s="345" t="s">
        <v>632</v>
      </c>
      <c r="D609" s="345" t="s">
        <v>515</v>
      </c>
      <c r="E609" s="345">
        <v>1050100060</v>
      </c>
      <c r="F609" s="345">
        <v>25006</v>
      </c>
      <c r="G609" s="345" t="s">
        <v>9125</v>
      </c>
      <c r="H609" s="820">
        <v>35395</v>
      </c>
      <c r="I609" s="567"/>
    </row>
    <row r="610" spans="1:9" x14ac:dyDescent="0.2">
      <c r="A610" s="345">
        <v>608</v>
      </c>
      <c r="B610" s="345" t="s">
        <v>1227</v>
      </c>
      <c r="C610" s="345" t="s">
        <v>637</v>
      </c>
      <c r="D610" s="345" t="s">
        <v>508</v>
      </c>
      <c r="E610" s="345">
        <v>1031040060</v>
      </c>
      <c r="F610" s="345">
        <v>108006</v>
      </c>
      <c r="G610" s="345" t="s">
        <v>9126</v>
      </c>
      <c r="H610" s="820">
        <v>7370</v>
      </c>
      <c r="I610" s="567"/>
    </row>
    <row r="611" spans="1:9" x14ac:dyDescent="0.2">
      <c r="A611" s="345">
        <v>609</v>
      </c>
      <c r="B611" s="345" t="s">
        <v>1228</v>
      </c>
      <c r="C611" s="345" t="s">
        <v>565</v>
      </c>
      <c r="D611" s="345" t="s">
        <v>505</v>
      </c>
      <c r="E611" s="345">
        <v>3180250130</v>
      </c>
      <c r="F611" s="345">
        <v>78013</v>
      </c>
      <c r="G611" s="345" t="s">
        <v>9127</v>
      </c>
      <c r="H611" s="820">
        <v>1780</v>
      </c>
      <c r="I611" s="567"/>
    </row>
    <row r="612" spans="1:9" x14ac:dyDescent="0.2">
      <c r="A612" s="345">
        <v>610</v>
      </c>
      <c r="B612" s="345" t="s">
        <v>1229</v>
      </c>
      <c r="C612" s="345" t="s">
        <v>563</v>
      </c>
      <c r="D612" s="345" t="s">
        <v>493</v>
      </c>
      <c r="E612" s="345">
        <v>2120330130</v>
      </c>
      <c r="F612" s="345">
        <v>60013</v>
      </c>
      <c r="G612" s="345" t="s">
        <v>9128</v>
      </c>
      <c r="H612" s="820">
        <v>693</v>
      </c>
      <c r="I612" s="567"/>
    </row>
    <row r="613" spans="1:9" x14ac:dyDescent="0.2">
      <c r="A613" s="345">
        <v>611</v>
      </c>
      <c r="B613" s="345" t="s">
        <v>1230</v>
      </c>
      <c r="C613" s="345" t="s">
        <v>586</v>
      </c>
      <c r="D613" s="345" t="s">
        <v>509</v>
      </c>
      <c r="E613" s="345">
        <v>3140940040</v>
      </c>
      <c r="F613" s="345">
        <v>94004</v>
      </c>
      <c r="G613" s="345" t="s">
        <v>9129</v>
      </c>
      <c r="H613" s="820">
        <v>646</v>
      </c>
      <c r="I613" s="567"/>
    </row>
    <row r="614" spans="1:9" x14ac:dyDescent="0.2">
      <c r="A614" s="345">
        <v>612</v>
      </c>
      <c r="B614" s="345" t="s">
        <v>1231</v>
      </c>
      <c r="C614" s="345" t="s">
        <v>550</v>
      </c>
      <c r="D614" s="345" t="s">
        <v>493</v>
      </c>
      <c r="E614" s="345">
        <v>2120690050</v>
      </c>
      <c r="F614" s="345">
        <v>57005</v>
      </c>
      <c r="G614" s="345" t="s">
        <v>9130</v>
      </c>
      <c r="H614" s="820">
        <v>645</v>
      </c>
      <c r="I614" s="567"/>
    </row>
    <row r="615" spans="1:9" x14ac:dyDescent="0.2">
      <c r="A615" s="345">
        <v>613</v>
      </c>
      <c r="B615" s="345" t="s">
        <v>1232</v>
      </c>
      <c r="C615" s="345" t="s">
        <v>745</v>
      </c>
      <c r="D615" s="345" t="s">
        <v>513</v>
      </c>
      <c r="E615" s="345">
        <v>4190550090</v>
      </c>
      <c r="F615" s="345">
        <v>82009</v>
      </c>
      <c r="G615" s="345" t="s">
        <v>9131</v>
      </c>
      <c r="H615" s="820">
        <v>10948</v>
      </c>
      <c r="I615" s="567"/>
    </row>
    <row r="616" spans="1:9" x14ac:dyDescent="0.2">
      <c r="A616" s="345">
        <v>614</v>
      </c>
      <c r="B616" s="345" t="s">
        <v>1233</v>
      </c>
      <c r="C616" s="345" t="s">
        <v>781</v>
      </c>
      <c r="D616" s="345" t="s">
        <v>494</v>
      </c>
      <c r="E616" s="345">
        <v>2111050030</v>
      </c>
      <c r="F616" s="345">
        <v>109003</v>
      </c>
      <c r="G616" s="345" t="s">
        <v>9132</v>
      </c>
      <c r="H616" s="820">
        <v>586</v>
      </c>
      <c r="I616" s="567"/>
    </row>
    <row r="617" spans="1:9" x14ac:dyDescent="0.2">
      <c r="A617" s="345">
        <v>615</v>
      </c>
      <c r="B617" s="345" t="s">
        <v>1234</v>
      </c>
      <c r="C617" s="345" t="s">
        <v>557</v>
      </c>
      <c r="D617" s="345" t="s">
        <v>513</v>
      </c>
      <c r="E617" s="345">
        <v>4190210070</v>
      </c>
      <c r="F617" s="345">
        <v>87007</v>
      </c>
      <c r="G617" s="345" t="s">
        <v>9133</v>
      </c>
      <c r="H617" s="820">
        <v>27851</v>
      </c>
      <c r="I617" s="567"/>
    </row>
    <row r="618" spans="1:9" x14ac:dyDescent="0.2">
      <c r="A618" s="345">
        <v>616</v>
      </c>
      <c r="B618" s="345" t="s">
        <v>1235</v>
      </c>
      <c r="C618" s="345" t="s">
        <v>565</v>
      </c>
      <c r="D618" s="345" t="s">
        <v>505</v>
      </c>
      <c r="E618" s="345">
        <v>3180250140</v>
      </c>
      <c r="F618" s="345">
        <v>78014</v>
      </c>
      <c r="G618" s="345" t="s">
        <v>9134</v>
      </c>
      <c r="H618" s="820">
        <v>892</v>
      </c>
      <c r="I618" s="567"/>
    </row>
    <row r="619" spans="1:9" x14ac:dyDescent="0.2">
      <c r="A619" s="345">
        <v>617</v>
      </c>
      <c r="B619" s="345" t="s">
        <v>1236</v>
      </c>
      <c r="C619" s="345" t="s">
        <v>1237</v>
      </c>
      <c r="D619" s="345" t="s">
        <v>505</v>
      </c>
      <c r="E619" s="345">
        <v>3180970010</v>
      </c>
      <c r="F619" s="345">
        <v>101001</v>
      </c>
      <c r="G619" s="345" t="s">
        <v>9135</v>
      </c>
      <c r="H619" s="820">
        <v>1973</v>
      </c>
      <c r="I619" s="567"/>
    </row>
    <row r="620" spans="1:9" x14ac:dyDescent="0.2">
      <c r="A620" s="345">
        <v>618</v>
      </c>
      <c r="B620" s="345" t="s">
        <v>1238</v>
      </c>
      <c r="C620" s="345" t="s">
        <v>544</v>
      </c>
      <c r="D620" s="345" t="s">
        <v>510</v>
      </c>
      <c r="E620" s="345">
        <v>1010270180</v>
      </c>
      <c r="F620" s="345">
        <v>4018</v>
      </c>
      <c r="G620" s="345" t="s">
        <v>9136</v>
      </c>
      <c r="H620" s="820">
        <v>337</v>
      </c>
      <c r="I620" s="567"/>
    </row>
    <row r="621" spans="1:9" x14ac:dyDescent="0.2">
      <c r="A621" s="345">
        <v>619</v>
      </c>
      <c r="B621" s="345" t="s">
        <v>1239</v>
      </c>
      <c r="C621" s="345" t="s">
        <v>565</v>
      </c>
      <c r="D621" s="345" t="s">
        <v>505</v>
      </c>
      <c r="E621" s="345">
        <v>3180250150</v>
      </c>
      <c r="F621" s="345">
        <v>78015</v>
      </c>
      <c r="G621" s="345" t="s">
        <v>9137</v>
      </c>
      <c r="H621" s="820">
        <v>8903</v>
      </c>
      <c r="I621" s="567"/>
    </row>
    <row r="622" spans="1:9" x14ac:dyDescent="0.2">
      <c r="A622" s="345">
        <v>620</v>
      </c>
      <c r="B622" s="345" t="s">
        <v>1240</v>
      </c>
      <c r="C622" s="345" t="s">
        <v>644</v>
      </c>
      <c r="D622" s="345" t="s">
        <v>494</v>
      </c>
      <c r="E622" s="345">
        <v>2110030050</v>
      </c>
      <c r="F622" s="345">
        <v>42005</v>
      </c>
      <c r="G622" s="345" t="s">
        <v>9138</v>
      </c>
      <c r="H622" s="820">
        <v>2096</v>
      </c>
      <c r="I622" s="567"/>
    </row>
    <row r="623" spans="1:9" x14ac:dyDescent="0.2">
      <c r="A623" s="345">
        <v>621</v>
      </c>
      <c r="B623" s="345" t="s">
        <v>1241</v>
      </c>
      <c r="C623" s="345" t="s">
        <v>622</v>
      </c>
      <c r="D623" s="345" t="s">
        <v>510</v>
      </c>
      <c r="E623" s="345">
        <v>1010070080</v>
      </c>
      <c r="F623" s="345">
        <v>5008</v>
      </c>
      <c r="G623" s="345" t="s">
        <v>9139</v>
      </c>
      <c r="H623" s="820">
        <v>314</v>
      </c>
      <c r="I623" s="567"/>
    </row>
    <row r="624" spans="1:9" x14ac:dyDescent="0.2">
      <c r="A624" s="345">
        <v>622</v>
      </c>
      <c r="B624" s="345" t="s">
        <v>1242</v>
      </c>
      <c r="C624" s="345" t="s">
        <v>942</v>
      </c>
      <c r="D624" s="345" t="s">
        <v>512</v>
      </c>
      <c r="E624" s="345">
        <v>4200530070</v>
      </c>
      <c r="F624" s="345">
        <v>91007</v>
      </c>
      <c r="G624" s="345" t="s">
        <v>9140</v>
      </c>
      <c r="H624" s="820">
        <v>560</v>
      </c>
      <c r="I624" s="567"/>
    </row>
    <row r="625" spans="1:9" x14ac:dyDescent="0.2">
      <c r="A625" s="345">
        <v>623</v>
      </c>
      <c r="B625" s="345" t="s">
        <v>1243</v>
      </c>
      <c r="C625" s="345" t="s">
        <v>691</v>
      </c>
      <c r="D625" s="345" t="s">
        <v>508</v>
      </c>
      <c r="E625" s="345">
        <v>1030770060</v>
      </c>
      <c r="F625" s="345">
        <v>14006</v>
      </c>
      <c r="G625" s="345" t="s">
        <v>9141</v>
      </c>
      <c r="H625" s="820">
        <v>117</v>
      </c>
      <c r="I625" s="567"/>
    </row>
    <row r="626" spans="1:9" x14ac:dyDescent="0.2">
      <c r="A626" s="345">
        <v>624</v>
      </c>
      <c r="B626" s="345" t="s">
        <v>1244</v>
      </c>
      <c r="C626" s="345" t="s">
        <v>696</v>
      </c>
      <c r="D626" s="345" t="s">
        <v>508</v>
      </c>
      <c r="E626" s="345">
        <v>1030240210</v>
      </c>
      <c r="F626" s="345">
        <v>13021</v>
      </c>
      <c r="G626" s="345" t="s">
        <v>9142</v>
      </c>
      <c r="H626" s="820">
        <v>330</v>
      </c>
      <c r="I626" s="567"/>
    </row>
    <row r="627" spans="1:9" x14ac:dyDescent="0.2">
      <c r="A627" s="345">
        <v>625</v>
      </c>
      <c r="B627" s="345" t="s">
        <v>1245</v>
      </c>
      <c r="C627" s="345" t="s">
        <v>544</v>
      </c>
      <c r="D627" s="345" t="s">
        <v>510</v>
      </c>
      <c r="E627" s="345">
        <v>1010270190</v>
      </c>
      <c r="F627" s="345">
        <v>4019</v>
      </c>
      <c r="G627" s="345" t="s">
        <v>9143</v>
      </c>
      <c r="H627" s="820">
        <v>3643</v>
      </c>
      <c r="I627" s="567"/>
    </row>
    <row r="628" spans="1:9" x14ac:dyDescent="0.2">
      <c r="A628" s="345">
        <v>626</v>
      </c>
      <c r="B628" s="345" t="s">
        <v>1246</v>
      </c>
      <c r="C628" s="345" t="s">
        <v>612</v>
      </c>
      <c r="D628" s="345" t="s">
        <v>505</v>
      </c>
      <c r="E628" s="345">
        <v>3180670080</v>
      </c>
      <c r="F628" s="345">
        <v>80008</v>
      </c>
      <c r="G628" s="345" t="s">
        <v>9144</v>
      </c>
      <c r="H628" s="820">
        <v>2478</v>
      </c>
      <c r="I628" s="567"/>
    </row>
    <row r="629" spans="1:9" x14ac:dyDescent="0.2">
      <c r="A629" s="345">
        <v>627</v>
      </c>
      <c r="B629" s="345" t="s">
        <v>1247</v>
      </c>
      <c r="C629" s="345" t="s">
        <v>617</v>
      </c>
      <c r="D629" s="345" t="s">
        <v>512</v>
      </c>
      <c r="E629" s="345">
        <v>4200730080</v>
      </c>
      <c r="F629" s="345">
        <v>90008</v>
      </c>
      <c r="G629" s="345" t="s">
        <v>9145</v>
      </c>
      <c r="H629" s="820">
        <v>1726</v>
      </c>
      <c r="I629" s="567"/>
    </row>
    <row r="630" spans="1:9" x14ac:dyDescent="0.2">
      <c r="A630" s="345">
        <v>628</v>
      </c>
      <c r="B630" s="345" t="s">
        <v>1248</v>
      </c>
      <c r="C630" s="345" t="s">
        <v>544</v>
      </c>
      <c r="D630" s="345" t="s">
        <v>510</v>
      </c>
      <c r="E630" s="345">
        <v>1010270200</v>
      </c>
      <c r="F630" s="345">
        <v>4020</v>
      </c>
      <c r="G630" s="345" t="s">
        <v>9146</v>
      </c>
      <c r="H630" s="820">
        <v>467</v>
      </c>
      <c r="I630" s="567"/>
    </row>
    <row r="631" spans="1:9" x14ac:dyDescent="0.2">
      <c r="A631" s="345">
        <v>629</v>
      </c>
      <c r="B631" s="345" t="s">
        <v>1249</v>
      </c>
      <c r="C631" s="345" t="s">
        <v>662</v>
      </c>
      <c r="D631" s="345" t="s">
        <v>506</v>
      </c>
      <c r="E631" s="345">
        <v>3150110080</v>
      </c>
      <c r="F631" s="345">
        <v>62008</v>
      </c>
      <c r="G631" s="345" t="s">
        <v>9147</v>
      </c>
      <c r="H631" s="820">
        <v>56916</v>
      </c>
      <c r="I631" s="567"/>
    </row>
    <row r="632" spans="1:9" x14ac:dyDescent="0.2">
      <c r="A632" s="345">
        <v>630</v>
      </c>
      <c r="B632" s="345" t="s">
        <v>1250</v>
      </c>
      <c r="C632" s="345" t="s">
        <v>659</v>
      </c>
      <c r="D632" s="345" t="s">
        <v>510</v>
      </c>
      <c r="E632" s="345">
        <v>1010960030</v>
      </c>
      <c r="F632" s="345">
        <v>96003</v>
      </c>
      <c r="G632" s="345" t="s">
        <v>9148</v>
      </c>
      <c r="H632" s="820">
        <v>1146</v>
      </c>
      <c r="I632" s="567"/>
    </row>
    <row r="633" spans="1:9" x14ac:dyDescent="0.2">
      <c r="A633" s="345">
        <v>631</v>
      </c>
      <c r="B633" s="345" t="s">
        <v>1251</v>
      </c>
      <c r="C633" s="345" t="s">
        <v>790</v>
      </c>
      <c r="D633" s="345" t="s">
        <v>16415</v>
      </c>
      <c r="E633" s="345">
        <v>1080130050</v>
      </c>
      <c r="F633" s="345">
        <v>37005</v>
      </c>
      <c r="G633" s="345" t="s">
        <v>9149</v>
      </c>
      <c r="H633" s="820">
        <v>5700</v>
      </c>
      <c r="I633" s="567"/>
    </row>
    <row r="634" spans="1:9" x14ac:dyDescent="0.2">
      <c r="A634" s="345">
        <v>632</v>
      </c>
      <c r="B634" s="345" t="s">
        <v>1252</v>
      </c>
      <c r="C634" s="345" t="s">
        <v>601</v>
      </c>
      <c r="D634" s="345" t="s">
        <v>508</v>
      </c>
      <c r="E634" s="345">
        <v>1030120230</v>
      </c>
      <c r="F634" s="345">
        <v>16023</v>
      </c>
      <c r="G634" s="345" t="s">
        <v>9150</v>
      </c>
      <c r="H634" s="820">
        <v>2431</v>
      </c>
      <c r="I634" s="567"/>
    </row>
    <row r="635" spans="1:9" x14ac:dyDescent="0.2">
      <c r="A635" s="345">
        <v>633</v>
      </c>
      <c r="B635" s="345" t="s">
        <v>1253</v>
      </c>
      <c r="C635" s="345" t="s">
        <v>691</v>
      </c>
      <c r="D635" s="345" t="s">
        <v>508</v>
      </c>
      <c r="E635" s="345">
        <v>1030770070</v>
      </c>
      <c r="F635" s="345">
        <v>14007</v>
      </c>
      <c r="G635" s="345" t="s">
        <v>9151</v>
      </c>
      <c r="H635" s="820">
        <v>4078</v>
      </c>
      <c r="I635" s="567"/>
    </row>
    <row r="636" spans="1:9" x14ac:dyDescent="0.2">
      <c r="A636" s="345">
        <v>634</v>
      </c>
      <c r="B636" s="345" t="s">
        <v>1254</v>
      </c>
      <c r="C636" s="345" t="s">
        <v>693</v>
      </c>
      <c r="D636" s="345" t="s">
        <v>16415</v>
      </c>
      <c r="E636" s="345">
        <v>1080560040</v>
      </c>
      <c r="F636" s="345">
        <v>34004</v>
      </c>
      <c r="G636" s="345" t="s">
        <v>9152</v>
      </c>
      <c r="H636" s="820">
        <v>1996</v>
      </c>
      <c r="I636" s="567"/>
    </row>
    <row r="637" spans="1:9" x14ac:dyDescent="0.2">
      <c r="A637" s="345">
        <v>635</v>
      </c>
      <c r="B637" s="345" t="s">
        <v>1255</v>
      </c>
      <c r="C637" s="345" t="s">
        <v>617</v>
      </c>
      <c r="D637" s="345" t="s">
        <v>512</v>
      </c>
      <c r="E637" s="345">
        <v>4200730090</v>
      </c>
      <c r="F637" s="345">
        <v>90009</v>
      </c>
      <c r="G637" s="345" t="s">
        <v>9153</v>
      </c>
      <c r="H637" s="820">
        <v>2634</v>
      </c>
      <c r="I637" s="567"/>
    </row>
    <row r="638" spans="1:9" x14ac:dyDescent="0.2">
      <c r="A638" s="345">
        <v>636</v>
      </c>
      <c r="B638" s="345" t="s">
        <v>1256</v>
      </c>
      <c r="C638" s="345" t="s">
        <v>696</v>
      </c>
      <c r="D638" s="345" t="s">
        <v>508</v>
      </c>
      <c r="E638" s="345">
        <v>1030240220</v>
      </c>
      <c r="F638" s="345">
        <v>13022</v>
      </c>
      <c r="G638" s="345" t="s">
        <v>9154</v>
      </c>
      <c r="H638" s="820">
        <v>2794</v>
      </c>
      <c r="I638" s="567"/>
    </row>
    <row r="639" spans="1:9" x14ac:dyDescent="0.2">
      <c r="A639" s="345">
        <v>637</v>
      </c>
      <c r="B639" s="345" t="s">
        <v>1257</v>
      </c>
      <c r="C639" s="345" t="s">
        <v>672</v>
      </c>
      <c r="D639" s="345" t="s">
        <v>508</v>
      </c>
      <c r="E639" s="345">
        <v>1030570140</v>
      </c>
      <c r="F639" s="345">
        <v>18014</v>
      </c>
      <c r="G639" s="345" t="s">
        <v>9155</v>
      </c>
      <c r="H639" s="820">
        <v>2861</v>
      </c>
      <c r="I639" s="567"/>
    </row>
    <row r="640" spans="1:9" x14ac:dyDescent="0.2">
      <c r="A640" s="345">
        <v>638</v>
      </c>
      <c r="B640" s="345" t="s">
        <v>1258</v>
      </c>
      <c r="C640" s="345" t="s">
        <v>595</v>
      </c>
      <c r="D640" s="345" t="s">
        <v>510</v>
      </c>
      <c r="E640" s="345">
        <v>1010020150</v>
      </c>
      <c r="F640" s="345">
        <v>6015</v>
      </c>
      <c r="G640" s="345" t="s">
        <v>9156</v>
      </c>
      <c r="H640" s="820">
        <v>709</v>
      </c>
      <c r="I640" s="567"/>
    </row>
    <row r="641" spans="1:9" x14ac:dyDescent="0.2">
      <c r="A641" s="345">
        <v>639</v>
      </c>
      <c r="B641" s="345" t="s">
        <v>1259</v>
      </c>
      <c r="C641" s="345" t="s">
        <v>601</v>
      </c>
      <c r="D641" s="345" t="s">
        <v>508</v>
      </c>
      <c r="E641" s="345">
        <v>1030120240</v>
      </c>
      <c r="F641" s="345">
        <v>16024</v>
      </c>
      <c r="G641" s="345" t="s">
        <v>9157</v>
      </c>
      <c r="H641" s="820">
        <v>119476</v>
      </c>
      <c r="I641" s="567"/>
    </row>
    <row r="642" spans="1:9" x14ac:dyDescent="0.2">
      <c r="A642" s="345">
        <v>640</v>
      </c>
      <c r="B642" s="345" t="s">
        <v>1260</v>
      </c>
      <c r="C642" s="345" t="s">
        <v>604</v>
      </c>
      <c r="D642" s="345" t="s">
        <v>515</v>
      </c>
      <c r="E642" s="345">
        <v>1050710060</v>
      </c>
      <c r="F642" s="345">
        <v>29006</v>
      </c>
      <c r="G642" s="345" t="s">
        <v>9158</v>
      </c>
      <c r="H642" s="820">
        <v>2422</v>
      </c>
      <c r="I642" s="567"/>
    </row>
    <row r="643" spans="1:9" x14ac:dyDescent="0.2">
      <c r="A643" s="345">
        <v>641</v>
      </c>
      <c r="B643" s="345" t="s">
        <v>1261</v>
      </c>
      <c r="C643" s="345" t="s">
        <v>677</v>
      </c>
      <c r="D643" s="345" t="s">
        <v>507</v>
      </c>
      <c r="E643" s="345">
        <v>1070740100</v>
      </c>
      <c r="F643" s="345">
        <v>9010</v>
      </c>
      <c r="G643" s="345" t="s">
        <v>9159</v>
      </c>
      <c r="H643" s="820">
        <v>1068</v>
      </c>
      <c r="I643" s="567"/>
    </row>
    <row r="644" spans="1:9" x14ac:dyDescent="0.2">
      <c r="A644" s="345">
        <v>642</v>
      </c>
      <c r="B644" s="345" t="s">
        <v>1262</v>
      </c>
      <c r="C644" s="345" t="s">
        <v>544</v>
      </c>
      <c r="D644" s="345" t="s">
        <v>510</v>
      </c>
      <c r="E644" s="345">
        <v>1010270210</v>
      </c>
      <c r="F644" s="345">
        <v>4021</v>
      </c>
      <c r="G644" s="345" t="s">
        <v>9160</v>
      </c>
      <c r="H644" s="820">
        <v>55</v>
      </c>
      <c r="I644" s="567"/>
    </row>
    <row r="645" spans="1:9" x14ac:dyDescent="0.2">
      <c r="A645" s="345">
        <v>643</v>
      </c>
      <c r="B645" s="345" t="s">
        <v>1263</v>
      </c>
      <c r="C645" s="345" t="s">
        <v>567</v>
      </c>
      <c r="D645" s="345" t="s">
        <v>508</v>
      </c>
      <c r="E645" s="345">
        <v>1030150120</v>
      </c>
      <c r="F645" s="345">
        <v>17015</v>
      </c>
      <c r="G645" s="345" t="s">
        <v>9161</v>
      </c>
      <c r="H645" s="820">
        <v>2752</v>
      </c>
      <c r="I645" s="567"/>
    </row>
    <row r="646" spans="1:9" x14ac:dyDescent="0.2">
      <c r="A646" s="345">
        <v>644</v>
      </c>
      <c r="B646" s="345" t="s">
        <v>1264</v>
      </c>
      <c r="C646" s="345" t="s">
        <v>546</v>
      </c>
      <c r="D646" s="345" t="s">
        <v>504</v>
      </c>
      <c r="E646" s="345">
        <v>3170470030</v>
      </c>
      <c r="F646" s="345">
        <v>77003</v>
      </c>
      <c r="G646" s="345" t="s">
        <v>9162</v>
      </c>
      <c r="H646" s="820">
        <v>11964</v>
      </c>
      <c r="I646" s="567"/>
    </row>
    <row r="647" spans="1:9" x14ac:dyDescent="0.2">
      <c r="A647" s="345">
        <v>645</v>
      </c>
      <c r="B647" s="345" t="s">
        <v>1265</v>
      </c>
      <c r="C647" s="345" t="s">
        <v>637</v>
      </c>
      <c r="D647" s="345" t="s">
        <v>508</v>
      </c>
      <c r="E647" s="345">
        <v>1031040070</v>
      </c>
      <c r="F647" s="345">
        <v>108007</v>
      </c>
      <c r="G647" s="345" t="s">
        <v>9163</v>
      </c>
      <c r="H647" s="820">
        <v>11385</v>
      </c>
      <c r="I647" s="567"/>
    </row>
    <row r="648" spans="1:9" x14ac:dyDescent="0.2">
      <c r="A648" s="345">
        <v>646</v>
      </c>
      <c r="B648" s="345" t="s">
        <v>1266</v>
      </c>
      <c r="C648" s="345" t="s">
        <v>534</v>
      </c>
      <c r="D648" s="345" t="s">
        <v>508</v>
      </c>
      <c r="E648" s="345">
        <v>1030490190</v>
      </c>
      <c r="F648" s="345">
        <v>15019</v>
      </c>
      <c r="G648" s="345" t="s">
        <v>9164</v>
      </c>
      <c r="H648" s="820">
        <v>2976</v>
      </c>
      <c r="I648" s="567"/>
    </row>
    <row r="649" spans="1:9" x14ac:dyDescent="0.2">
      <c r="A649" s="345">
        <v>647</v>
      </c>
      <c r="B649" s="345" t="s">
        <v>1267</v>
      </c>
      <c r="C649" s="345" t="s">
        <v>544</v>
      </c>
      <c r="D649" s="345" t="s">
        <v>510</v>
      </c>
      <c r="E649" s="345">
        <v>1010270220</v>
      </c>
      <c r="F649" s="345">
        <v>4022</v>
      </c>
      <c r="G649" s="345" t="s">
        <v>9165</v>
      </c>
      <c r="H649" s="820">
        <v>4219</v>
      </c>
      <c r="I649" s="567"/>
    </row>
    <row r="650" spans="1:9" x14ac:dyDescent="0.2">
      <c r="A650" s="345">
        <v>648</v>
      </c>
      <c r="B650" s="345" t="s">
        <v>1268</v>
      </c>
      <c r="C650" s="345" t="s">
        <v>1075</v>
      </c>
      <c r="D650" s="345" t="s">
        <v>16415</v>
      </c>
      <c r="E650" s="345">
        <v>1080320020</v>
      </c>
      <c r="F650" s="345">
        <v>40003</v>
      </c>
      <c r="G650" s="345" t="s">
        <v>9166</v>
      </c>
      <c r="H650" s="820">
        <v>10984</v>
      </c>
      <c r="I650" s="567"/>
    </row>
    <row r="651" spans="1:9" x14ac:dyDescent="0.2">
      <c r="A651" s="345">
        <v>649</v>
      </c>
      <c r="B651" s="345" t="s">
        <v>1269</v>
      </c>
      <c r="C651" s="345" t="s">
        <v>652</v>
      </c>
      <c r="D651" s="345" t="s">
        <v>16417</v>
      </c>
      <c r="E651" s="345">
        <v>1060850100</v>
      </c>
      <c r="F651" s="345">
        <v>30010</v>
      </c>
      <c r="G651" s="345" t="s">
        <v>9167</v>
      </c>
      <c r="H651" s="820">
        <v>2376</v>
      </c>
      <c r="I651" s="567"/>
    </row>
    <row r="652" spans="1:9" x14ac:dyDescent="0.2">
      <c r="A652" s="345">
        <v>650</v>
      </c>
      <c r="B652" s="345" t="s">
        <v>1270</v>
      </c>
      <c r="C652" s="345" t="s">
        <v>524</v>
      </c>
      <c r="D652" s="345" t="s">
        <v>508</v>
      </c>
      <c r="E652" s="345">
        <v>1030990020</v>
      </c>
      <c r="F652" s="345">
        <v>98002</v>
      </c>
      <c r="G652" s="345" t="s">
        <v>9168</v>
      </c>
      <c r="H652" s="820">
        <v>1071</v>
      </c>
      <c r="I652" s="567"/>
    </row>
    <row r="653" spans="1:9" x14ac:dyDescent="0.2">
      <c r="A653" s="345">
        <v>651</v>
      </c>
      <c r="B653" s="345" t="s">
        <v>1271</v>
      </c>
      <c r="C653" s="345" t="s">
        <v>622</v>
      </c>
      <c r="D653" s="345" t="s">
        <v>510</v>
      </c>
      <c r="E653" s="345">
        <v>1010070090</v>
      </c>
      <c r="F653" s="345">
        <v>5009</v>
      </c>
      <c r="G653" s="345" t="s">
        <v>9169</v>
      </c>
      <c r="H653" s="820">
        <v>397</v>
      </c>
      <c r="I653" s="567"/>
    </row>
    <row r="654" spans="1:9" x14ac:dyDescent="0.2">
      <c r="A654" s="345">
        <v>652</v>
      </c>
      <c r="B654" s="345" t="s">
        <v>1272</v>
      </c>
      <c r="C654" s="345" t="s">
        <v>595</v>
      </c>
      <c r="D654" s="345" t="s">
        <v>510</v>
      </c>
      <c r="E654" s="345">
        <v>1010020160</v>
      </c>
      <c r="F654" s="345">
        <v>6016</v>
      </c>
      <c r="G654" s="345" t="s">
        <v>9170</v>
      </c>
      <c r="H654" s="820">
        <v>157</v>
      </c>
      <c r="I654" s="567"/>
    </row>
    <row r="655" spans="1:9" x14ac:dyDescent="0.2">
      <c r="A655" s="345">
        <v>653</v>
      </c>
      <c r="B655" s="345" t="s">
        <v>1273</v>
      </c>
      <c r="C655" s="345" t="s">
        <v>567</v>
      </c>
      <c r="D655" s="345" t="s">
        <v>508</v>
      </c>
      <c r="E655" s="345">
        <v>1030150130</v>
      </c>
      <c r="F655" s="345">
        <v>17016</v>
      </c>
      <c r="G655" s="345" t="s">
        <v>9171</v>
      </c>
      <c r="H655" s="820">
        <v>1525</v>
      </c>
      <c r="I655" s="567"/>
    </row>
    <row r="656" spans="1:9" x14ac:dyDescent="0.2">
      <c r="A656" s="345">
        <v>654</v>
      </c>
      <c r="B656" s="345" t="s">
        <v>1274</v>
      </c>
      <c r="C656" s="345" t="s">
        <v>567</v>
      </c>
      <c r="D656" s="345" t="s">
        <v>508</v>
      </c>
      <c r="E656" s="345">
        <v>1030150140</v>
      </c>
      <c r="F656" s="345">
        <v>17017</v>
      </c>
      <c r="G656" s="345" t="s">
        <v>9172</v>
      </c>
      <c r="H656" s="820">
        <v>2447</v>
      </c>
      <c r="I656" s="567"/>
    </row>
    <row r="657" spans="1:9" x14ac:dyDescent="0.2">
      <c r="A657" s="345">
        <v>655</v>
      </c>
      <c r="B657" s="345" t="s">
        <v>1275</v>
      </c>
      <c r="C657" s="345" t="s">
        <v>601</v>
      </c>
      <c r="D657" s="345" t="s">
        <v>508</v>
      </c>
      <c r="E657" s="345">
        <v>1030120250</v>
      </c>
      <c r="F657" s="345">
        <v>16025</v>
      </c>
      <c r="G657" s="345" t="s">
        <v>9173</v>
      </c>
      <c r="H657" s="820">
        <v>1428</v>
      </c>
      <c r="I657" s="567"/>
    </row>
    <row r="658" spans="1:9" x14ac:dyDescent="0.2">
      <c r="A658" s="345">
        <v>656</v>
      </c>
      <c r="B658" s="345" t="s">
        <v>1276</v>
      </c>
      <c r="C658" s="345" t="s">
        <v>637</v>
      </c>
      <c r="D658" s="345" t="s">
        <v>508</v>
      </c>
      <c r="E658" s="345">
        <v>1031040080</v>
      </c>
      <c r="F658" s="345">
        <v>108008</v>
      </c>
      <c r="G658" s="345" t="s">
        <v>9174</v>
      </c>
      <c r="H658" s="820">
        <v>15442</v>
      </c>
      <c r="I658" s="567"/>
    </row>
    <row r="659" spans="1:9" x14ac:dyDescent="0.2">
      <c r="A659" s="345">
        <v>657</v>
      </c>
      <c r="B659" s="345" t="s">
        <v>1277</v>
      </c>
      <c r="C659" s="345" t="s">
        <v>635</v>
      </c>
      <c r="D659" s="345" t="s">
        <v>508</v>
      </c>
      <c r="E659" s="345">
        <v>1030860081</v>
      </c>
      <c r="F659" s="345">
        <v>12011</v>
      </c>
      <c r="G659" s="345" t="s">
        <v>9175</v>
      </c>
      <c r="H659" s="820">
        <v>2509</v>
      </c>
      <c r="I659" s="567"/>
    </row>
    <row r="660" spans="1:9" x14ac:dyDescent="0.2">
      <c r="A660" s="345">
        <v>658</v>
      </c>
      <c r="B660" s="345" t="s">
        <v>1278</v>
      </c>
      <c r="C660" s="345" t="s">
        <v>534</v>
      </c>
      <c r="D660" s="345" t="s">
        <v>508</v>
      </c>
      <c r="E660" s="345">
        <v>1030490220</v>
      </c>
      <c r="F660" s="345">
        <v>15022</v>
      </c>
      <c r="G660" s="345" t="s">
        <v>9176</v>
      </c>
      <c r="H660" s="820">
        <v>2028</v>
      </c>
      <c r="I660" s="567"/>
    </row>
    <row r="661" spans="1:9" x14ac:dyDescent="0.2">
      <c r="A661" s="345">
        <v>659</v>
      </c>
      <c r="B661" s="345" t="s">
        <v>1279</v>
      </c>
      <c r="C661" s="345" t="s">
        <v>668</v>
      </c>
      <c r="D661" s="345" t="s">
        <v>16416</v>
      </c>
      <c r="E661" s="345">
        <v>1040830130</v>
      </c>
      <c r="F661" s="345">
        <v>22013</v>
      </c>
      <c r="G661" s="345" t="s">
        <v>9177</v>
      </c>
      <c r="H661" s="820">
        <v>2754</v>
      </c>
      <c r="I661" s="567"/>
    </row>
    <row r="662" spans="1:9" x14ac:dyDescent="0.2">
      <c r="A662" s="345">
        <v>660</v>
      </c>
      <c r="B662" s="345" t="s">
        <v>1280</v>
      </c>
      <c r="C662" s="345" t="s">
        <v>614</v>
      </c>
      <c r="D662" s="345" t="s">
        <v>16415</v>
      </c>
      <c r="E662" s="345">
        <v>1080610030</v>
      </c>
      <c r="F662" s="345">
        <v>33003</v>
      </c>
      <c r="G662" s="345" t="s">
        <v>9178</v>
      </c>
      <c r="H662" s="820">
        <v>938</v>
      </c>
      <c r="I662" s="567"/>
    </row>
    <row r="663" spans="1:9" x14ac:dyDescent="0.2">
      <c r="A663" s="345">
        <v>661</v>
      </c>
      <c r="B663" s="345" t="s">
        <v>1281</v>
      </c>
      <c r="C663" s="345" t="s">
        <v>635</v>
      </c>
      <c r="D663" s="345" t="s">
        <v>508</v>
      </c>
      <c r="E663" s="345">
        <v>1030860090</v>
      </c>
      <c r="F663" s="345">
        <v>12012</v>
      </c>
      <c r="G663" s="345" t="s">
        <v>9179</v>
      </c>
      <c r="H663" s="820">
        <v>5475</v>
      </c>
      <c r="I663" s="567"/>
    </row>
    <row r="664" spans="1:9" x14ac:dyDescent="0.2">
      <c r="A664" s="345">
        <v>662</v>
      </c>
      <c r="B664" s="345" t="s">
        <v>1282</v>
      </c>
      <c r="C664" s="345" t="s">
        <v>635</v>
      </c>
      <c r="D664" s="345" t="s">
        <v>508</v>
      </c>
      <c r="E664" s="345">
        <v>1030860100</v>
      </c>
      <c r="F664" s="345">
        <v>12013</v>
      </c>
      <c r="G664" s="345" t="s">
        <v>9180</v>
      </c>
      <c r="H664" s="820">
        <v>8756</v>
      </c>
      <c r="I664" s="567"/>
    </row>
    <row r="665" spans="1:9" x14ac:dyDescent="0.2">
      <c r="A665" s="345">
        <v>663</v>
      </c>
      <c r="B665" s="345" t="s">
        <v>1283</v>
      </c>
      <c r="C665" s="345" t="s">
        <v>617</v>
      </c>
      <c r="D665" s="345" t="s">
        <v>512</v>
      </c>
      <c r="E665" s="345">
        <v>4200730100</v>
      </c>
      <c r="F665" s="345">
        <v>90010</v>
      </c>
      <c r="G665" s="345" t="s">
        <v>9181</v>
      </c>
      <c r="H665" s="820">
        <v>391</v>
      </c>
      <c r="I665" s="567"/>
    </row>
    <row r="666" spans="1:9" x14ac:dyDescent="0.2">
      <c r="A666" s="345">
        <v>664</v>
      </c>
      <c r="B666" s="345" t="s">
        <v>1284</v>
      </c>
      <c r="C666" s="345" t="s">
        <v>614</v>
      </c>
      <c r="D666" s="345" t="s">
        <v>16415</v>
      </c>
      <c r="E666" s="345">
        <v>1080610040</v>
      </c>
      <c r="F666" s="345">
        <v>33004</v>
      </c>
      <c r="G666" s="345" t="s">
        <v>9182</v>
      </c>
      <c r="H666" s="820">
        <v>2608</v>
      </c>
      <c r="I666" s="567"/>
    </row>
    <row r="667" spans="1:9" x14ac:dyDescent="0.2">
      <c r="A667" s="345">
        <v>665</v>
      </c>
      <c r="B667" s="345" t="s">
        <v>1285</v>
      </c>
      <c r="C667" s="345" t="s">
        <v>996</v>
      </c>
      <c r="D667" s="345" t="s">
        <v>514</v>
      </c>
      <c r="E667" s="345">
        <v>2100580030</v>
      </c>
      <c r="F667" s="345">
        <v>54003</v>
      </c>
      <c r="G667" s="345" t="s">
        <v>9183</v>
      </c>
      <c r="H667" s="820">
        <v>4288</v>
      </c>
      <c r="I667" s="567"/>
    </row>
    <row r="668" spans="1:9" x14ac:dyDescent="0.2">
      <c r="A668" s="345">
        <v>666</v>
      </c>
      <c r="B668" s="345" t="s">
        <v>1286</v>
      </c>
      <c r="C668" s="345" t="s">
        <v>863</v>
      </c>
      <c r="D668" s="345" t="s">
        <v>510</v>
      </c>
      <c r="E668" s="345">
        <v>1011020110</v>
      </c>
      <c r="F668" s="345">
        <v>103011</v>
      </c>
      <c r="G668" s="345" t="s">
        <v>9184</v>
      </c>
      <c r="H668" s="820">
        <v>1437</v>
      </c>
      <c r="I668" s="567"/>
    </row>
    <row r="669" spans="1:9" x14ac:dyDescent="0.2">
      <c r="A669" s="345">
        <v>667</v>
      </c>
      <c r="B669" s="345" t="s">
        <v>1287</v>
      </c>
      <c r="C669" s="345" t="s">
        <v>996</v>
      </c>
      <c r="D669" s="345" t="s">
        <v>514</v>
      </c>
      <c r="E669" s="345">
        <v>2100580040</v>
      </c>
      <c r="F669" s="345">
        <v>54004</v>
      </c>
      <c r="G669" s="345" t="s">
        <v>9185</v>
      </c>
      <c r="H669" s="820">
        <v>4777</v>
      </c>
      <c r="I669" s="567"/>
    </row>
    <row r="670" spans="1:9" x14ac:dyDescent="0.2">
      <c r="A670" s="345">
        <v>668</v>
      </c>
      <c r="B670" s="345" t="s">
        <v>1288</v>
      </c>
      <c r="C670" s="345" t="s">
        <v>814</v>
      </c>
      <c r="D670" s="345" t="s">
        <v>507</v>
      </c>
      <c r="E670" s="345">
        <v>1070390030</v>
      </c>
      <c r="F670" s="345">
        <v>11003</v>
      </c>
      <c r="G670" s="345" t="s">
        <v>9186</v>
      </c>
      <c r="H670" s="820">
        <v>2264</v>
      </c>
      <c r="I670" s="567"/>
    </row>
    <row r="671" spans="1:9" x14ac:dyDescent="0.2">
      <c r="A671" s="345">
        <v>669</v>
      </c>
      <c r="B671" s="345" t="s">
        <v>1289</v>
      </c>
      <c r="C671" s="345" t="s">
        <v>607</v>
      </c>
      <c r="D671" s="345" t="s">
        <v>515</v>
      </c>
      <c r="E671" s="345">
        <v>1050890080</v>
      </c>
      <c r="F671" s="345">
        <v>23008</v>
      </c>
      <c r="G671" s="345" t="s">
        <v>9187</v>
      </c>
      <c r="H671" s="820">
        <v>1771</v>
      </c>
      <c r="I671" s="567"/>
    </row>
    <row r="672" spans="1:9" x14ac:dyDescent="0.2">
      <c r="A672" s="345">
        <v>670</v>
      </c>
      <c r="B672" s="345" t="s">
        <v>1290</v>
      </c>
      <c r="C672" s="345" t="s">
        <v>557</v>
      </c>
      <c r="D672" s="345" t="s">
        <v>513</v>
      </c>
      <c r="E672" s="345">
        <v>4190210080</v>
      </c>
      <c r="F672" s="345">
        <v>87008</v>
      </c>
      <c r="G672" s="345" t="s">
        <v>9188</v>
      </c>
      <c r="H672" s="820">
        <v>23031</v>
      </c>
      <c r="I672" s="567"/>
    </row>
    <row r="673" spans="1:9" x14ac:dyDescent="0.2">
      <c r="A673" s="345">
        <v>671</v>
      </c>
      <c r="B673" s="345" t="s">
        <v>1291</v>
      </c>
      <c r="C673" s="345" t="s">
        <v>565</v>
      </c>
      <c r="D673" s="345" t="s">
        <v>505</v>
      </c>
      <c r="E673" s="345">
        <v>3180250160</v>
      </c>
      <c r="F673" s="345">
        <v>78016</v>
      </c>
      <c r="G673" s="345" t="s">
        <v>9189</v>
      </c>
      <c r="H673" s="820">
        <v>1210</v>
      </c>
      <c r="I673" s="567"/>
    </row>
    <row r="674" spans="1:9" x14ac:dyDescent="0.2">
      <c r="A674" s="345">
        <v>672</v>
      </c>
      <c r="B674" s="345" t="s">
        <v>1292</v>
      </c>
      <c r="C674" s="345" t="s">
        <v>612</v>
      </c>
      <c r="D674" s="345" t="s">
        <v>505</v>
      </c>
      <c r="E674" s="345">
        <v>3180670090</v>
      </c>
      <c r="F674" s="345">
        <v>80009</v>
      </c>
      <c r="G674" s="345" t="s">
        <v>9190</v>
      </c>
      <c r="H674" s="820">
        <v>4188</v>
      </c>
      <c r="I674" s="567"/>
    </row>
    <row r="675" spans="1:9" x14ac:dyDescent="0.2">
      <c r="A675" s="345">
        <v>673</v>
      </c>
      <c r="B675" s="345" t="s">
        <v>1293</v>
      </c>
      <c r="C675" s="345" t="s">
        <v>639</v>
      </c>
      <c r="D675" s="345" t="s">
        <v>510</v>
      </c>
      <c r="E675" s="345">
        <v>1010520170</v>
      </c>
      <c r="F675" s="345">
        <v>3018</v>
      </c>
      <c r="G675" s="345" t="s">
        <v>9191</v>
      </c>
      <c r="H675" s="820">
        <v>1307</v>
      </c>
      <c r="I675" s="567"/>
    </row>
    <row r="676" spans="1:9" x14ac:dyDescent="0.2">
      <c r="A676" s="345">
        <v>674</v>
      </c>
      <c r="B676" s="345" t="s">
        <v>1294</v>
      </c>
      <c r="C676" s="345" t="s">
        <v>635</v>
      </c>
      <c r="D676" s="345" t="s">
        <v>508</v>
      </c>
      <c r="E676" s="345">
        <v>1030860110</v>
      </c>
      <c r="F676" s="345">
        <v>12014</v>
      </c>
      <c r="G676" s="345" t="s">
        <v>9192</v>
      </c>
      <c r="H676" s="820">
        <v>3167</v>
      </c>
      <c r="I676" s="567"/>
    </row>
    <row r="677" spans="1:9" x14ac:dyDescent="0.2">
      <c r="A677" s="345">
        <v>675</v>
      </c>
      <c r="B677" s="345" t="s">
        <v>1295</v>
      </c>
      <c r="C677" s="345" t="s">
        <v>601</v>
      </c>
      <c r="D677" s="345" t="s">
        <v>508</v>
      </c>
      <c r="E677" s="345">
        <v>1030120251</v>
      </c>
      <c r="F677" s="345">
        <v>16026</v>
      </c>
      <c r="G677" s="345" t="s">
        <v>9193</v>
      </c>
      <c r="H677" s="820">
        <v>602</v>
      </c>
      <c r="I677" s="567"/>
    </row>
    <row r="678" spans="1:9" x14ac:dyDescent="0.2">
      <c r="A678" s="345">
        <v>676</v>
      </c>
      <c r="B678" s="345" t="s">
        <v>1296</v>
      </c>
      <c r="C678" s="345" t="s">
        <v>674</v>
      </c>
      <c r="D678" s="345" t="s">
        <v>510</v>
      </c>
      <c r="E678" s="345">
        <v>1010880110</v>
      </c>
      <c r="F678" s="345">
        <v>2011</v>
      </c>
      <c r="G678" s="345" t="s">
        <v>9194</v>
      </c>
      <c r="H678" s="820">
        <v>1841</v>
      </c>
      <c r="I678" s="567"/>
    </row>
    <row r="679" spans="1:9" x14ac:dyDescent="0.2">
      <c r="A679" s="345">
        <v>677</v>
      </c>
      <c r="B679" s="345" t="s">
        <v>1297</v>
      </c>
      <c r="C679" s="345" t="s">
        <v>691</v>
      </c>
      <c r="D679" s="345" t="s">
        <v>508</v>
      </c>
      <c r="E679" s="345">
        <v>1030770080</v>
      </c>
      <c r="F679" s="345">
        <v>14008</v>
      </c>
      <c r="G679" s="345" t="s">
        <v>9195</v>
      </c>
      <c r="H679" s="820">
        <v>1262</v>
      </c>
      <c r="I679" s="567"/>
    </row>
    <row r="680" spans="1:9" x14ac:dyDescent="0.2">
      <c r="A680" s="345">
        <v>678</v>
      </c>
      <c r="B680" s="345" t="s">
        <v>1298</v>
      </c>
      <c r="C680" s="345" t="s">
        <v>637</v>
      </c>
      <c r="D680" s="345" t="s">
        <v>508</v>
      </c>
      <c r="E680" s="345">
        <v>1031040090</v>
      </c>
      <c r="F680" s="345">
        <v>108009</v>
      </c>
      <c r="G680" s="345" t="s">
        <v>9196</v>
      </c>
      <c r="H680" s="820">
        <v>12217</v>
      </c>
      <c r="I680" s="567"/>
    </row>
    <row r="681" spans="1:9" x14ac:dyDescent="0.2">
      <c r="A681" s="345">
        <v>679</v>
      </c>
      <c r="B681" s="345" t="s">
        <v>1299</v>
      </c>
      <c r="C681" s="345" t="s">
        <v>711</v>
      </c>
      <c r="D681" s="345" t="s">
        <v>16415</v>
      </c>
      <c r="E681" s="345">
        <v>1080680040</v>
      </c>
      <c r="F681" s="345">
        <v>35004</v>
      </c>
      <c r="G681" s="345" t="s">
        <v>9197</v>
      </c>
      <c r="H681" s="820">
        <v>10183</v>
      </c>
      <c r="I681" s="567"/>
    </row>
    <row r="682" spans="1:9" x14ac:dyDescent="0.2">
      <c r="A682" s="345">
        <v>680</v>
      </c>
      <c r="B682" s="345" t="s">
        <v>1300</v>
      </c>
      <c r="C682" s="345" t="s">
        <v>842</v>
      </c>
      <c r="D682" s="345" t="s">
        <v>492</v>
      </c>
      <c r="E682" s="345">
        <v>2090050040</v>
      </c>
      <c r="F682" s="345">
        <v>51004</v>
      </c>
      <c r="G682" s="345" t="s">
        <v>9198</v>
      </c>
      <c r="H682" s="820">
        <v>11806</v>
      </c>
      <c r="I682" s="567"/>
    </row>
    <row r="683" spans="1:9" x14ac:dyDescent="0.2">
      <c r="A683" s="345">
        <v>681</v>
      </c>
      <c r="B683" s="345" t="s">
        <v>1301</v>
      </c>
      <c r="C683" s="345" t="s">
        <v>1302</v>
      </c>
      <c r="D683" s="345" t="s">
        <v>492</v>
      </c>
      <c r="E683" s="345">
        <v>2090420010</v>
      </c>
      <c r="F683" s="345">
        <v>49001</v>
      </c>
      <c r="G683" s="345" t="s">
        <v>9199</v>
      </c>
      <c r="H683" s="820">
        <v>3172</v>
      </c>
      <c r="I683" s="567"/>
    </row>
    <row r="684" spans="1:9" x14ac:dyDescent="0.2">
      <c r="A684" s="345">
        <v>682</v>
      </c>
      <c r="B684" s="345" t="s">
        <v>1303</v>
      </c>
      <c r="C684" s="345" t="s">
        <v>624</v>
      </c>
      <c r="D684" s="345" t="s">
        <v>510</v>
      </c>
      <c r="E684" s="345">
        <v>1010810250</v>
      </c>
      <c r="F684" s="345">
        <v>1025</v>
      </c>
      <c r="G684" s="345" t="s">
        <v>9200</v>
      </c>
      <c r="H684" s="820">
        <v>3378</v>
      </c>
      <c r="I684" s="567"/>
    </row>
    <row r="685" spans="1:9" x14ac:dyDescent="0.2">
      <c r="A685" s="345">
        <v>683</v>
      </c>
      <c r="B685" s="345" t="s">
        <v>1304</v>
      </c>
      <c r="C685" s="345" t="s">
        <v>542</v>
      </c>
      <c r="D685" s="345" t="s">
        <v>511</v>
      </c>
      <c r="E685" s="345">
        <v>3160310060</v>
      </c>
      <c r="F685" s="345">
        <v>71006</v>
      </c>
      <c r="G685" s="345" t="s">
        <v>9201</v>
      </c>
      <c r="H685" s="820">
        <v>2640</v>
      </c>
      <c r="I685" s="567"/>
    </row>
    <row r="686" spans="1:9" x14ac:dyDescent="0.2">
      <c r="A686" s="345">
        <v>684</v>
      </c>
      <c r="B686" s="345" t="s">
        <v>1305</v>
      </c>
      <c r="C686" s="345" t="s">
        <v>652</v>
      </c>
      <c r="D686" s="345" t="s">
        <v>16417</v>
      </c>
      <c r="E686" s="345">
        <v>1060850110</v>
      </c>
      <c r="F686" s="345">
        <v>30011</v>
      </c>
      <c r="G686" s="345" t="s">
        <v>9202</v>
      </c>
      <c r="H686" s="820">
        <v>1811</v>
      </c>
      <c r="I686" s="567"/>
    </row>
    <row r="687" spans="1:9" x14ac:dyDescent="0.2">
      <c r="A687" s="345">
        <v>685</v>
      </c>
      <c r="B687" s="345" t="s">
        <v>1306</v>
      </c>
      <c r="C687" s="345" t="s">
        <v>530</v>
      </c>
      <c r="D687" s="345" t="s">
        <v>512</v>
      </c>
      <c r="E687" s="345">
        <v>4200950140</v>
      </c>
      <c r="F687" s="345">
        <v>95014</v>
      </c>
      <c r="G687" s="345" t="s">
        <v>9203</v>
      </c>
      <c r="H687" s="820">
        <v>128</v>
      </c>
      <c r="I687" s="567"/>
    </row>
    <row r="688" spans="1:9" x14ac:dyDescent="0.2">
      <c r="A688" s="345">
        <v>686</v>
      </c>
      <c r="B688" s="345" t="s">
        <v>1307</v>
      </c>
      <c r="C688" s="345" t="s">
        <v>659</v>
      </c>
      <c r="D688" s="345" t="s">
        <v>510</v>
      </c>
      <c r="E688" s="345">
        <v>1010960040</v>
      </c>
      <c r="F688" s="345">
        <v>96004</v>
      </c>
      <c r="G688" s="345" t="s">
        <v>9204</v>
      </c>
      <c r="H688" s="820">
        <v>42783</v>
      </c>
      <c r="I688" s="567"/>
    </row>
    <row r="689" spans="1:9" x14ac:dyDescent="0.2">
      <c r="A689" s="345">
        <v>687</v>
      </c>
      <c r="B689" s="345" t="s">
        <v>1308</v>
      </c>
      <c r="C689" s="345" t="s">
        <v>567</v>
      </c>
      <c r="D689" s="345" t="s">
        <v>508</v>
      </c>
      <c r="E689" s="345">
        <v>1030150150</v>
      </c>
      <c r="F689" s="345">
        <v>17018</v>
      </c>
      <c r="G689" s="345" t="s">
        <v>9205</v>
      </c>
      <c r="H689" s="820">
        <v>3760</v>
      </c>
      <c r="I689" s="567"/>
    </row>
    <row r="690" spans="1:9" x14ac:dyDescent="0.2">
      <c r="A690" s="345">
        <v>688</v>
      </c>
      <c r="B690" s="345" t="s">
        <v>1309</v>
      </c>
      <c r="C690" s="345" t="s">
        <v>668</v>
      </c>
      <c r="D690" s="345" t="s">
        <v>16416</v>
      </c>
      <c r="E690" s="345">
        <v>1040830150</v>
      </c>
      <c r="F690" s="345">
        <v>22015</v>
      </c>
      <c r="G690" s="345" t="s">
        <v>9206</v>
      </c>
      <c r="H690" s="820">
        <v>450</v>
      </c>
      <c r="I690" s="567"/>
    </row>
    <row r="691" spans="1:9" x14ac:dyDescent="0.2">
      <c r="A691" s="345">
        <v>689</v>
      </c>
      <c r="B691" s="345" t="s">
        <v>1310</v>
      </c>
      <c r="C691" s="345" t="s">
        <v>1311</v>
      </c>
      <c r="D691" s="345" t="s">
        <v>492</v>
      </c>
      <c r="E691" s="345">
        <v>2090620020</v>
      </c>
      <c r="F691" s="345">
        <v>50001</v>
      </c>
      <c r="G691" s="345" t="s">
        <v>9207</v>
      </c>
      <c r="H691" s="820">
        <v>8553</v>
      </c>
      <c r="I691" s="567"/>
    </row>
    <row r="692" spans="1:9" x14ac:dyDescent="0.2">
      <c r="A692" s="345">
        <v>690</v>
      </c>
      <c r="B692" s="345" t="s">
        <v>1312</v>
      </c>
      <c r="C692" s="345" t="s">
        <v>696</v>
      </c>
      <c r="D692" s="345" t="s">
        <v>508</v>
      </c>
      <c r="E692" s="345">
        <v>1030240230</v>
      </c>
      <c r="F692" s="345">
        <v>13023</v>
      </c>
      <c r="G692" s="345" t="s">
        <v>9208</v>
      </c>
      <c r="H692" s="820">
        <v>4824</v>
      </c>
      <c r="I692" s="567"/>
    </row>
    <row r="693" spans="1:9" x14ac:dyDescent="0.2">
      <c r="A693" s="345">
        <v>691</v>
      </c>
      <c r="B693" s="345" t="s">
        <v>1313</v>
      </c>
      <c r="C693" s="345" t="s">
        <v>534</v>
      </c>
      <c r="D693" s="345" t="s">
        <v>508</v>
      </c>
      <c r="E693" s="345">
        <v>1030490240</v>
      </c>
      <c r="F693" s="345">
        <v>15024</v>
      </c>
      <c r="G693" s="345" t="s">
        <v>9209</v>
      </c>
      <c r="H693" s="820">
        <v>7086</v>
      </c>
      <c r="I693" s="567"/>
    </row>
    <row r="694" spans="1:9" x14ac:dyDescent="0.2">
      <c r="A694" s="345">
        <v>692</v>
      </c>
      <c r="B694" s="345" t="s">
        <v>1314</v>
      </c>
      <c r="C694" s="345" t="s">
        <v>588</v>
      </c>
      <c r="D694" s="345" t="s">
        <v>511</v>
      </c>
      <c r="E694" s="345">
        <v>3160090080</v>
      </c>
      <c r="F694" s="345">
        <v>72008</v>
      </c>
      <c r="G694" s="345" t="s">
        <v>9210</v>
      </c>
      <c r="H694" s="820">
        <v>2138</v>
      </c>
      <c r="I694" s="567"/>
    </row>
    <row r="695" spans="1:9" x14ac:dyDescent="0.2">
      <c r="A695" s="345">
        <v>693</v>
      </c>
      <c r="B695" s="345" t="s">
        <v>1315</v>
      </c>
      <c r="C695" s="345" t="s">
        <v>659</v>
      </c>
      <c r="D695" s="345" t="s">
        <v>510</v>
      </c>
      <c r="E695" s="345">
        <v>1010960050</v>
      </c>
      <c r="F695" s="345">
        <v>96005</v>
      </c>
      <c r="G695" s="345" t="s">
        <v>9211</v>
      </c>
      <c r="H695" s="820">
        <v>905</v>
      </c>
      <c r="I695" s="567"/>
    </row>
    <row r="696" spans="1:9" x14ac:dyDescent="0.2">
      <c r="A696" s="345">
        <v>694</v>
      </c>
      <c r="B696" s="345" t="s">
        <v>1316</v>
      </c>
      <c r="C696" s="345" t="s">
        <v>755</v>
      </c>
      <c r="D696" s="345" t="s">
        <v>516</v>
      </c>
      <c r="E696" s="345">
        <v>1020040100</v>
      </c>
      <c r="F696" s="345">
        <v>7010</v>
      </c>
      <c r="G696" s="345" t="s">
        <v>9212</v>
      </c>
      <c r="H696" s="820">
        <v>218</v>
      </c>
      <c r="I696" s="567"/>
    </row>
    <row r="697" spans="1:9" x14ac:dyDescent="0.2">
      <c r="A697" s="345">
        <v>695</v>
      </c>
      <c r="B697" s="345" t="s">
        <v>1317</v>
      </c>
      <c r="C697" s="345" t="s">
        <v>567</v>
      </c>
      <c r="D697" s="345" t="s">
        <v>508</v>
      </c>
      <c r="E697" s="345">
        <v>1030150160</v>
      </c>
      <c r="F697" s="345">
        <v>17019</v>
      </c>
      <c r="G697" s="345" t="s">
        <v>9213</v>
      </c>
      <c r="H697" s="820">
        <v>1311</v>
      </c>
      <c r="I697" s="567"/>
    </row>
    <row r="698" spans="1:9" x14ac:dyDescent="0.2">
      <c r="A698" s="345">
        <v>696</v>
      </c>
      <c r="B698" s="345" t="s">
        <v>1318</v>
      </c>
      <c r="C698" s="345" t="s">
        <v>942</v>
      </c>
      <c r="D698" s="345" t="s">
        <v>512</v>
      </c>
      <c r="E698" s="345">
        <v>4200530080</v>
      </c>
      <c r="F698" s="345">
        <v>91008</v>
      </c>
      <c r="G698" s="345" t="s">
        <v>9214</v>
      </c>
      <c r="H698" s="820">
        <v>499</v>
      </c>
      <c r="I698" s="567"/>
    </row>
    <row r="699" spans="1:9" x14ac:dyDescent="0.2">
      <c r="A699" s="345">
        <v>697</v>
      </c>
      <c r="B699" s="345" t="s">
        <v>1319</v>
      </c>
      <c r="C699" s="345" t="s">
        <v>654</v>
      </c>
      <c r="D699" s="345" t="s">
        <v>506</v>
      </c>
      <c r="E699" s="345">
        <v>3150080110</v>
      </c>
      <c r="F699" s="345">
        <v>64011</v>
      </c>
      <c r="G699" s="345" t="s">
        <v>9215</v>
      </c>
      <c r="H699" s="820">
        <v>3554</v>
      </c>
      <c r="I699" s="567"/>
    </row>
    <row r="700" spans="1:9" x14ac:dyDescent="0.2">
      <c r="A700" s="345">
        <v>698</v>
      </c>
      <c r="B700" s="345" t="s">
        <v>1320</v>
      </c>
      <c r="C700" s="345" t="s">
        <v>745</v>
      </c>
      <c r="D700" s="345" t="s">
        <v>513</v>
      </c>
      <c r="E700" s="345">
        <v>4190550100</v>
      </c>
      <c r="F700" s="345">
        <v>82010</v>
      </c>
      <c r="G700" s="345" t="s">
        <v>9216</v>
      </c>
      <c r="H700" s="820">
        <v>4190</v>
      </c>
      <c r="I700" s="567"/>
    </row>
    <row r="701" spans="1:9" x14ac:dyDescent="0.2">
      <c r="A701" s="345">
        <v>699</v>
      </c>
      <c r="B701" s="345" t="s">
        <v>1321</v>
      </c>
      <c r="C701" s="345" t="s">
        <v>836</v>
      </c>
      <c r="D701" s="345" t="s">
        <v>511</v>
      </c>
      <c r="E701" s="345">
        <v>3161060030</v>
      </c>
      <c r="F701" s="345">
        <v>110003</v>
      </c>
      <c r="G701" s="345" t="s">
        <v>9217</v>
      </c>
      <c r="H701" s="820">
        <v>53738</v>
      </c>
      <c r="I701" s="567"/>
    </row>
    <row r="702" spans="1:9" x14ac:dyDescent="0.2">
      <c r="A702" s="345">
        <v>700</v>
      </c>
      <c r="B702" s="345" t="s">
        <v>1322</v>
      </c>
      <c r="C702" s="345" t="s">
        <v>548</v>
      </c>
      <c r="D702" s="345" t="s">
        <v>503</v>
      </c>
      <c r="E702" s="345">
        <v>3130380110</v>
      </c>
      <c r="F702" s="345">
        <v>66011</v>
      </c>
      <c r="G702" s="345" t="s">
        <v>9218</v>
      </c>
      <c r="H702" s="820">
        <v>207</v>
      </c>
      <c r="I702" s="567"/>
    </row>
    <row r="703" spans="1:9" x14ac:dyDescent="0.2">
      <c r="A703" s="345">
        <v>701</v>
      </c>
      <c r="B703" s="345" t="s">
        <v>1323</v>
      </c>
      <c r="C703" s="345" t="s">
        <v>681</v>
      </c>
      <c r="D703" s="345" t="s">
        <v>503</v>
      </c>
      <c r="E703" s="345">
        <v>3130790060</v>
      </c>
      <c r="F703" s="345">
        <v>67007</v>
      </c>
      <c r="G703" s="345" t="s">
        <v>9219</v>
      </c>
      <c r="H703" s="820">
        <v>1696</v>
      </c>
      <c r="I703" s="567"/>
    </row>
    <row r="704" spans="1:9" x14ac:dyDescent="0.2">
      <c r="A704" s="345">
        <v>702</v>
      </c>
      <c r="B704" s="345" t="s">
        <v>1324</v>
      </c>
      <c r="C704" s="345" t="s">
        <v>565</v>
      </c>
      <c r="D704" s="345" t="s">
        <v>505</v>
      </c>
      <c r="E704" s="345">
        <v>3180250170</v>
      </c>
      <c r="F704" s="345">
        <v>78017</v>
      </c>
      <c r="G704" s="345" t="s">
        <v>9220</v>
      </c>
      <c r="H704" s="820">
        <v>9614</v>
      </c>
      <c r="I704" s="567"/>
    </row>
    <row r="705" spans="1:9" x14ac:dyDescent="0.2">
      <c r="A705" s="345">
        <v>703</v>
      </c>
      <c r="B705" s="345" t="s">
        <v>1325</v>
      </c>
      <c r="C705" s="345" t="s">
        <v>595</v>
      </c>
      <c r="D705" s="345" t="s">
        <v>510</v>
      </c>
      <c r="E705" s="345">
        <v>1010020170</v>
      </c>
      <c r="F705" s="345">
        <v>6017</v>
      </c>
      <c r="G705" s="345" t="s">
        <v>9221</v>
      </c>
      <c r="H705" s="820">
        <v>1765</v>
      </c>
      <c r="I705" s="567"/>
    </row>
    <row r="706" spans="1:9" x14ac:dyDescent="0.2">
      <c r="A706" s="345">
        <v>704</v>
      </c>
      <c r="B706" s="345" t="s">
        <v>1326</v>
      </c>
      <c r="C706" s="345" t="s">
        <v>635</v>
      </c>
      <c r="D706" s="345" t="s">
        <v>508</v>
      </c>
      <c r="E706" s="345">
        <v>1030860120</v>
      </c>
      <c r="F706" s="345">
        <v>12015</v>
      </c>
      <c r="G706" s="345" t="s">
        <v>9222</v>
      </c>
      <c r="H706" s="820">
        <v>4250</v>
      </c>
      <c r="I706" s="567"/>
    </row>
    <row r="707" spans="1:9" x14ac:dyDescent="0.2">
      <c r="A707" s="345">
        <v>705</v>
      </c>
      <c r="B707" s="345" t="s">
        <v>1327</v>
      </c>
      <c r="C707" s="345" t="s">
        <v>588</v>
      </c>
      <c r="D707" s="345" t="s">
        <v>511</v>
      </c>
      <c r="E707" s="345">
        <v>3160090100</v>
      </c>
      <c r="F707" s="345">
        <v>72010</v>
      </c>
      <c r="G707" s="345" t="s">
        <v>9223</v>
      </c>
      <c r="H707" s="820">
        <v>11794</v>
      </c>
      <c r="I707" s="567"/>
    </row>
    <row r="708" spans="1:9" x14ac:dyDescent="0.2">
      <c r="A708" s="345">
        <v>706</v>
      </c>
      <c r="B708" s="345" t="s">
        <v>1328</v>
      </c>
      <c r="C708" s="345" t="s">
        <v>588</v>
      </c>
      <c r="D708" s="345" t="s">
        <v>511</v>
      </c>
      <c r="E708" s="345">
        <v>3160090110</v>
      </c>
      <c r="F708" s="345">
        <v>72011</v>
      </c>
      <c r="G708" s="345" t="s">
        <v>9224</v>
      </c>
      <c r="H708" s="820">
        <v>53396</v>
      </c>
      <c r="I708" s="567"/>
    </row>
    <row r="709" spans="1:9" x14ac:dyDescent="0.2">
      <c r="A709" s="345">
        <v>707</v>
      </c>
      <c r="B709" s="345" t="s">
        <v>1329</v>
      </c>
      <c r="C709" s="345" t="s">
        <v>588</v>
      </c>
      <c r="D709" s="345" t="s">
        <v>511</v>
      </c>
      <c r="E709" s="345">
        <v>3160090120</v>
      </c>
      <c r="F709" s="345">
        <v>72012</v>
      </c>
      <c r="G709" s="345" t="s">
        <v>9225</v>
      </c>
      <c r="H709" s="820">
        <v>11287</v>
      </c>
      <c r="I709" s="567"/>
    </row>
    <row r="710" spans="1:9" x14ac:dyDescent="0.2">
      <c r="A710" s="345">
        <v>708</v>
      </c>
      <c r="B710" s="345" t="s">
        <v>1330</v>
      </c>
      <c r="C710" s="345" t="s">
        <v>942</v>
      </c>
      <c r="D710" s="345" t="s">
        <v>512</v>
      </c>
      <c r="E710" s="345">
        <v>4200530090</v>
      </c>
      <c r="F710" s="345">
        <v>91009</v>
      </c>
      <c r="G710" s="345" t="s">
        <v>9226</v>
      </c>
      <c r="H710" s="820">
        <v>2610</v>
      </c>
      <c r="I710" s="567"/>
    </row>
    <row r="711" spans="1:9" x14ac:dyDescent="0.2">
      <c r="A711" s="345">
        <v>709</v>
      </c>
      <c r="B711" s="345" t="s">
        <v>1331</v>
      </c>
      <c r="C711" s="345" t="s">
        <v>641</v>
      </c>
      <c r="D711" s="345" t="s">
        <v>513</v>
      </c>
      <c r="E711" s="345">
        <v>4190010040</v>
      </c>
      <c r="F711" s="345">
        <v>84004</v>
      </c>
      <c r="G711" s="345" t="s">
        <v>9227</v>
      </c>
      <c r="H711" s="820">
        <v>3257</v>
      </c>
      <c r="I711" s="567"/>
    </row>
    <row r="712" spans="1:9" x14ac:dyDescent="0.2">
      <c r="A712" s="345">
        <v>710</v>
      </c>
      <c r="B712" s="345" t="s">
        <v>1332</v>
      </c>
      <c r="C712" s="345" t="s">
        <v>612</v>
      </c>
      <c r="D712" s="345" t="s">
        <v>505</v>
      </c>
      <c r="E712" s="345">
        <v>3180670100</v>
      </c>
      <c r="F712" s="345">
        <v>80010</v>
      </c>
      <c r="G712" s="345" t="s">
        <v>9228</v>
      </c>
      <c r="H712" s="820">
        <v>1163</v>
      </c>
      <c r="I712" s="567"/>
    </row>
    <row r="713" spans="1:9" x14ac:dyDescent="0.2">
      <c r="A713" s="345">
        <v>711</v>
      </c>
      <c r="B713" s="345" t="s">
        <v>1333</v>
      </c>
      <c r="C713" s="345" t="s">
        <v>696</v>
      </c>
      <c r="D713" s="345" t="s">
        <v>508</v>
      </c>
      <c r="E713" s="345">
        <v>1030240240</v>
      </c>
      <c r="F713" s="345">
        <v>13024</v>
      </c>
      <c r="G713" s="345" t="s">
        <v>9229</v>
      </c>
      <c r="H713" s="820">
        <v>1725</v>
      </c>
      <c r="I713" s="567"/>
    </row>
    <row r="714" spans="1:9" x14ac:dyDescent="0.2">
      <c r="A714" s="345">
        <v>712</v>
      </c>
      <c r="B714" s="345" t="s">
        <v>1334</v>
      </c>
      <c r="C714" s="345" t="s">
        <v>668</v>
      </c>
      <c r="D714" s="345" t="s">
        <v>16416</v>
      </c>
      <c r="E714" s="345">
        <v>1040830170</v>
      </c>
      <c r="F714" s="345">
        <v>22017</v>
      </c>
      <c r="G714" s="345" t="s">
        <v>9230</v>
      </c>
      <c r="H714" s="820">
        <v>1534</v>
      </c>
      <c r="I714" s="567"/>
    </row>
    <row r="715" spans="1:9" x14ac:dyDescent="0.2">
      <c r="A715" s="345">
        <v>713</v>
      </c>
      <c r="B715" s="345" t="s">
        <v>1335</v>
      </c>
      <c r="C715" s="345" t="s">
        <v>601</v>
      </c>
      <c r="D715" s="345" t="s">
        <v>508</v>
      </c>
      <c r="E715" s="345">
        <v>1030120260</v>
      </c>
      <c r="F715" s="345">
        <v>16027</v>
      </c>
      <c r="G715" s="345" t="s">
        <v>9231</v>
      </c>
      <c r="H715" s="820">
        <v>72</v>
      </c>
      <c r="I715" s="567"/>
    </row>
    <row r="716" spans="1:9" x14ac:dyDescent="0.2">
      <c r="A716" s="345">
        <v>714</v>
      </c>
      <c r="B716" s="345" t="s">
        <v>1336</v>
      </c>
      <c r="C716" s="345" t="s">
        <v>575</v>
      </c>
      <c r="D716" s="345" t="s">
        <v>493</v>
      </c>
      <c r="E716" s="345">
        <v>2120910060</v>
      </c>
      <c r="F716" s="345">
        <v>56007</v>
      </c>
      <c r="G716" s="345" t="s">
        <v>9232</v>
      </c>
      <c r="H716" s="820">
        <v>3003</v>
      </c>
      <c r="I716" s="567"/>
    </row>
    <row r="717" spans="1:9" x14ac:dyDescent="0.2">
      <c r="A717" s="345">
        <v>715</v>
      </c>
      <c r="B717" s="345" t="s">
        <v>1337</v>
      </c>
      <c r="C717" s="345" t="s">
        <v>696</v>
      </c>
      <c r="D717" s="345" t="s">
        <v>508</v>
      </c>
      <c r="E717" s="345">
        <v>1030240250</v>
      </c>
      <c r="F717" s="345">
        <v>13025</v>
      </c>
      <c r="G717" s="345" t="s">
        <v>9233</v>
      </c>
      <c r="H717" s="820">
        <v>290</v>
      </c>
      <c r="I717" s="567"/>
    </row>
    <row r="718" spans="1:9" x14ac:dyDescent="0.2">
      <c r="A718" s="345">
        <v>716</v>
      </c>
      <c r="B718" s="345" t="s">
        <v>1338</v>
      </c>
      <c r="C718" s="345" t="s">
        <v>696</v>
      </c>
      <c r="D718" s="345" t="s">
        <v>508</v>
      </c>
      <c r="E718" s="345">
        <v>1030240260</v>
      </c>
      <c r="F718" s="345">
        <v>13026</v>
      </c>
      <c r="G718" s="345" t="s">
        <v>9234</v>
      </c>
      <c r="H718" s="820">
        <v>1091</v>
      </c>
      <c r="I718" s="567"/>
    </row>
    <row r="719" spans="1:9" x14ac:dyDescent="0.2">
      <c r="A719" s="345">
        <v>717</v>
      </c>
      <c r="B719" s="345" t="s">
        <v>1339</v>
      </c>
      <c r="C719" s="345" t="s">
        <v>745</v>
      </c>
      <c r="D719" s="345" t="s">
        <v>513</v>
      </c>
      <c r="E719" s="345">
        <v>4190550101</v>
      </c>
      <c r="F719" s="345">
        <v>82082</v>
      </c>
      <c r="G719" s="345" t="s">
        <v>9235</v>
      </c>
      <c r="H719" s="820">
        <v>893</v>
      </c>
      <c r="I719" s="567"/>
    </row>
    <row r="720" spans="1:9" x14ac:dyDescent="0.2">
      <c r="A720" s="345">
        <v>718</v>
      </c>
      <c r="B720" s="345" t="s">
        <v>1340</v>
      </c>
      <c r="C720" s="345" t="s">
        <v>522</v>
      </c>
      <c r="D720" s="345" t="s">
        <v>515</v>
      </c>
      <c r="E720" s="345">
        <v>1050540120</v>
      </c>
      <c r="F720" s="345">
        <v>28012</v>
      </c>
      <c r="G720" s="345" t="s">
        <v>9236</v>
      </c>
      <c r="H720" s="820">
        <v>2393</v>
      </c>
      <c r="I720" s="567"/>
    </row>
    <row r="721" spans="1:9" x14ac:dyDescent="0.2">
      <c r="A721" s="345">
        <v>719</v>
      </c>
      <c r="B721" s="345" t="s">
        <v>1341</v>
      </c>
      <c r="C721" s="345" t="s">
        <v>614</v>
      </c>
      <c r="D721" s="345" t="s">
        <v>16415</v>
      </c>
      <c r="E721" s="345">
        <v>1080610050</v>
      </c>
      <c r="F721" s="345">
        <v>33005</v>
      </c>
      <c r="G721" s="345" t="s">
        <v>9237</v>
      </c>
      <c r="H721" s="820">
        <v>3417</v>
      </c>
      <c r="I721" s="567"/>
    </row>
    <row r="722" spans="1:9" x14ac:dyDescent="0.2">
      <c r="A722" s="345">
        <v>720</v>
      </c>
      <c r="B722" s="345" t="s">
        <v>1342</v>
      </c>
      <c r="C722" s="345" t="s">
        <v>624</v>
      </c>
      <c r="D722" s="345" t="s">
        <v>510</v>
      </c>
      <c r="E722" s="345">
        <v>1010810260</v>
      </c>
      <c r="F722" s="345">
        <v>1026</v>
      </c>
      <c r="G722" s="345" t="s">
        <v>9238</v>
      </c>
      <c r="H722" s="820">
        <v>539</v>
      </c>
      <c r="I722" s="567"/>
    </row>
    <row r="723" spans="1:9" x14ac:dyDescent="0.2">
      <c r="A723" s="345">
        <v>721</v>
      </c>
      <c r="B723" s="345" t="s">
        <v>1343</v>
      </c>
      <c r="C723" s="345" t="s">
        <v>639</v>
      </c>
      <c r="D723" s="345" t="s">
        <v>510</v>
      </c>
      <c r="E723" s="345">
        <v>1010520180</v>
      </c>
      <c r="F723" s="345">
        <v>3019</v>
      </c>
      <c r="G723" s="345" t="s">
        <v>9239</v>
      </c>
      <c r="H723" s="820">
        <v>1131</v>
      </c>
      <c r="I723" s="567"/>
    </row>
    <row r="724" spans="1:9" x14ac:dyDescent="0.2">
      <c r="A724" s="345">
        <v>722</v>
      </c>
      <c r="B724" s="345" t="s">
        <v>1344</v>
      </c>
      <c r="C724" s="345" t="s">
        <v>565</v>
      </c>
      <c r="D724" s="345" t="s">
        <v>505</v>
      </c>
      <c r="E724" s="345">
        <v>3180250180</v>
      </c>
      <c r="F724" s="345">
        <v>78018</v>
      </c>
      <c r="G724" s="345" t="s">
        <v>9240</v>
      </c>
      <c r="H724" s="820">
        <v>1091</v>
      </c>
      <c r="I724" s="567"/>
    </row>
    <row r="725" spans="1:9" x14ac:dyDescent="0.2">
      <c r="A725" s="345">
        <v>723</v>
      </c>
      <c r="B725" s="345" t="s">
        <v>1345</v>
      </c>
      <c r="C725" s="345" t="s">
        <v>674</v>
      </c>
      <c r="D725" s="345" t="s">
        <v>510</v>
      </c>
      <c r="E725" s="345">
        <v>1010880140</v>
      </c>
      <c r="F725" s="345">
        <v>2014</v>
      </c>
      <c r="G725" s="345" t="s">
        <v>9241</v>
      </c>
      <c r="H725" s="820">
        <v>163</v>
      </c>
      <c r="I725" s="567"/>
    </row>
    <row r="726" spans="1:9" x14ac:dyDescent="0.2">
      <c r="A726" s="345">
        <v>724</v>
      </c>
      <c r="B726" s="345" t="s">
        <v>1346</v>
      </c>
      <c r="C726" s="345" t="s">
        <v>668</v>
      </c>
      <c r="D726" s="345" t="s">
        <v>16416</v>
      </c>
      <c r="E726" s="345">
        <v>1040830180</v>
      </c>
      <c r="F726" s="345">
        <v>22018</v>
      </c>
      <c r="G726" s="345" t="s">
        <v>9242</v>
      </c>
      <c r="H726" s="820">
        <v>400</v>
      </c>
      <c r="I726" s="567"/>
    </row>
    <row r="727" spans="1:9" x14ac:dyDescent="0.2">
      <c r="A727" s="345">
        <v>725</v>
      </c>
      <c r="B727" s="345" t="s">
        <v>1347</v>
      </c>
      <c r="C727" s="345" t="s">
        <v>635</v>
      </c>
      <c r="D727" s="345" t="s">
        <v>508</v>
      </c>
      <c r="E727" s="345">
        <v>1030860130</v>
      </c>
      <c r="F727" s="345">
        <v>12016</v>
      </c>
      <c r="G727" s="345" t="s">
        <v>9243</v>
      </c>
      <c r="H727" s="820">
        <v>2231</v>
      </c>
      <c r="I727" s="567"/>
    </row>
    <row r="728" spans="1:9" x14ac:dyDescent="0.2">
      <c r="A728" s="345">
        <v>726</v>
      </c>
      <c r="B728" s="345" t="s">
        <v>1348</v>
      </c>
      <c r="C728" s="345" t="s">
        <v>524</v>
      </c>
      <c r="D728" s="345" t="s">
        <v>508</v>
      </c>
      <c r="E728" s="345">
        <v>1030990030</v>
      </c>
      <c r="F728" s="345">
        <v>98003</v>
      </c>
      <c r="G728" s="345" t="s">
        <v>9244</v>
      </c>
      <c r="H728" s="820">
        <v>1731</v>
      </c>
      <c r="I728" s="567"/>
    </row>
    <row r="729" spans="1:9" x14ac:dyDescent="0.2">
      <c r="A729" s="345">
        <v>727</v>
      </c>
      <c r="B729" s="345" t="s">
        <v>1349</v>
      </c>
      <c r="C729" s="345" t="s">
        <v>534</v>
      </c>
      <c r="D729" s="345" t="s">
        <v>508</v>
      </c>
      <c r="E729" s="345">
        <v>1030490260</v>
      </c>
      <c r="F729" s="345">
        <v>15026</v>
      </c>
      <c r="G729" s="345" t="s">
        <v>9245</v>
      </c>
      <c r="H729" s="820">
        <v>4110</v>
      </c>
      <c r="I729" s="567"/>
    </row>
    <row r="730" spans="1:9" x14ac:dyDescent="0.2">
      <c r="A730" s="345">
        <v>728</v>
      </c>
      <c r="B730" s="345" t="s">
        <v>1350</v>
      </c>
      <c r="C730" s="345" t="s">
        <v>924</v>
      </c>
      <c r="D730" s="345" t="s">
        <v>507</v>
      </c>
      <c r="E730" s="345">
        <v>1070340040</v>
      </c>
      <c r="F730" s="345">
        <v>10004</v>
      </c>
      <c r="G730" s="345" t="s">
        <v>9246</v>
      </c>
      <c r="H730" s="820">
        <v>4379</v>
      </c>
      <c r="I730" s="567"/>
    </row>
    <row r="731" spans="1:9" x14ac:dyDescent="0.2">
      <c r="A731" s="345">
        <v>729</v>
      </c>
      <c r="B731" s="345" t="s">
        <v>1351</v>
      </c>
      <c r="C731" s="345" t="s">
        <v>863</v>
      </c>
      <c r="D731" s="345" t="s">
        <v>510</v>
      </c>
      <c r="E731" s="345">
        <v>1011020120</v>
      </c>
      <c r="F731" s="345">
        <v>103012</v>
      </c>
      <c r="G731" s="345" t="s">
        <v>9247</v>
      </c>
      <c r="H731" s="820">
        <v>191</v>
      </c>
      <c r="I731" s="567"/>
    </row>
    <row r="732" spans="1:9" x14ac:dyDescent="0.2">
      <c r="A732" s="345">
        <v>730</v>
      </c>
      <c r="B732" s="345" t="s">
        <v>1352</v>
      </c>
      <c r="C732" s="345" t="s">
        <v>639</v>
      </c>
      <c r="D732" s="345" t="s">
        <v>510</v>
      </c>
      <c r="E732" s="345">
        <v>1010520200</v>
      </c>
      <c r="F732" s="345">
        <v>3021</v>
      </c>
      <c r="G732" s="345" t="s">
        <v>9248</v>
      </c>
      <c r="H732" s="820">
        <v>1297</v>
      </c>
      <c r="I732" s="567"/>
    </row>
    <row r="733" spans="1:9" x14ac:dyDescent="0.2">
      <c r="A733" s="345">
        <v>731</v>
      </c>
      <c r="B733" s="345" t="s">
        <v>1353</v>
      </c>
      <c r="C733" s="345" t="s">
        <v>677</v>
      </c>
      <c r="D733" s="345" t="s">
        <v>507</v>
      </c>
      <c r="E733" s="345">
        <v>1070740110</v>
      </c>
      <c r="F733" s="345">
        <v>9011</v>
      </c>
      <c r="G733" s="345" t="s">
        <v>9249</v>
      </c>
      <c r="H733" s="820">
        <v>2527</v>
      </c>
      <c r="I733" s="567"/>
    </row>
    <row r="734" spans="1:9" x14ac:dyDescent="0.2">
      <c r="A734" s="345">
        <v>732</v>
      </c>
      <c r="B734" s="345" t="s">
        <v>1354</v>
      </c>
      <c r="C734" s="345" t="s">
        <v>584</v>
      </c>
      <c r="D734" s="345" t="s">
        <v>509</v>
      </c>
      <c r="E734" s="345">
        <v>3140190030</v>
      </c>
      <c r="F734" s="345">
        <v>70003</v>
      </c>
      <c r="G734" s="345" t="s">
        <v>9250</v>
      </c>
      <c r="H734" s="820">
        <v>7502</v>
      </c>
      <c r="I734" s="567"/>
    </row>
    <row r="735" spans="1:9" x14ac:dyDescent="0.2">
      <c r="A735" s="345">
        <v>733</v>
      </c>
      <c r="B735" s="345" t="s">
        <v>1355</v>
      </c>
      <c r="C735" s="345" t="s">
        <v>814</v>
      </c>
      <c r="D735" s="345" t="s">
        <v>507</v>
      </c>
      <c r="E735" s="345">
        <v>1070390040</v>
      </c>
      <c r="F735" s="345">
        <v>11004</v>
      </c>
      <c r="G735" s="345" t="s">
        <v>9251</v>
      </c>
      <c r="H735" s="820">
        <v>7451</v>
      </c>
      <c r="I735" s="567"/>
    </row>
    <row r="736" spans="1:9" x14ac:dyDescent="0.2">
      <c r="A736" s="345">
        <v>734</v>
      </c>
      <c r="B736" s="345" t="s">
        <v>1356</v>
      </c>
      <c r="C736" s="345" t="s">
        <v>601</v>
      </c>
      <c r="D736" s="345" t="s">
        <v>508</v>
      </c>
      <c r="E736" s="345">
        <v>1030120270</v>
      </c>
      <c r="F736" s="345">
        <v>16028</v>
      </c>
      <c r="G736" s="345" t="s">
        <v>9252</v>
      </c>
      <c r="H736" s="820">
        <v>6521</v>
      </c>
      <c r="I736" s="567"/>
    </row>
    <row r="737" spans="1:9" x14ac:dyDescent="0.2">
      <c r="A737" s="345">
        <v>735</v>
      </c>
      <c r="B737" s="345" t="s">
        <v>1357</v>
      </c>
      <c r="C737" s="345" t="s">
        <v>534</v>
      </c>
      <c r="D737" s="345" t="s">
        <v>508</v>
      </c>
      <c r="E737" s="345">
        <v>1030490270</v>
      </c>
      <c r="F737" s="345">
        <v>15027</v>
      </c>
      <c r="G737" s="345" t="s">
        <v>9253</v>
      </c>
      <c r="H737" s="820">
        <v>36166</v>
      </c>
      <c r="I737" s="567"/>
    </row>
    <row r="738" spans="1:9" x14ac:dyDescent="0.2">
      <c r="A738" s="345">
        <v>736</v>
      </c>
      <c r="B738" s="345" t="s">
        <v>1358</v>
      </c>
      <c r="C738" s="345" t="s">
        <v>624</v>
      </c>
      <c r="D738" s="345" t="s">
        <v>510</v>
      </c>
      <c r="E738" s="345">
        <v>1010810270</v>
      </c>
      <c r="F738" s="345">
        <v>1027</v>
      </c>
      <c r="G738" s="345" t="s">
        <v>9254</v>
      </c>
      <c r="H738" s="820">
        <v>2098</v>
      </c>
      <c r="I738" s="567"/>
    </row>
    <row r="739" spans="1:9" x14ac:dyDescent="0.2">
      <c r="A739" s="345">
        <v>737</v>
      </c>
      <c r="B739" s="345" t="s">
        <v>1359</v>
      </c>
      <c r="C739" s="345" t="s">
        <v>790</v>
      </c>
      <c r="D739" s="345" t="s">
        <v>16415</v>
      </c>
      <c r="E739" s="345">
        <v>1080130060</v>
      </c>
      <c r="F739" s="345">
        <v>37006</v>
      </c>
      <c r="G739" s="345" t="s">
        <v>9255</v>
      </c>
      <c r="H739" s="820">
        <v>387842</v>
      </c>
      <c r="I739" s="567"/>
    </row>
    <row r="740" spans="1:9" x14ac:dyDescent="0.2">
      <c r="A740" s="345">
        <v>738</v>
      </c>
      <c r="B740" s="345" t="s">
        <v>1360</v>
      </c>
      <c r="C740" s="345" t="s">
        <v>532</v>
      </c>
      <c r="D740" s="345" t="s">
        <v>503</v>
      </c>
      <c r="E740" s="345">
        <v>3130600030</v>
      </c>
      <c r="F740" s="345">
        <v>68003</v>
      </c>
      <c r="G740" s="345" t="s">
        <v>9256</v>
      </c>
      <c r="H740" s="820">
        <v>1024</v>
      </c>
      <c r="I740" s="567"/>
    </row>
    <row r="741" spans="1:9" x14ac:dyDescent="0.2">
      <c r="A741" s="345">
        <v>739</v>
      </c>
      <c r="B741" s="345" t="s">
        <v>1361</v>
      </c>
      <c r="C741" s="345" t="s">
        <v>745</v>
      </c>
      <c r="D741" s="345" t="s">
        <v>513</v>
      </c>
      <c r="E741" s="345">
        <v>4190550110</v>
      </c>
      <c r="F741" s="345">
        <v>82011</v>
      </c>
      <c r="G741" s="345" t="s">
        <v>9257</v>
      </c>
      <c r="H741" s="820">
        <v>4097</v>
      </c>
      <c r="I741" s="567"/>
    </row>
    <row r="742" spans="1:9" x14ac:dyDescent="0.2">
      <c r="A742" s="345">
        <v>740</v>
      </c>
      <c r="B742" s="345" t="s">
        <v>1362</v>
      </c>
      <c r="C742" s="345" t="s">
        <v>875</v>
      </c>
      <c r="D742" s="345" t="s">
        <v>494</v>
      </c>
      <c r="E742" s="345">
        <v>2110440050</v>
      </c>
      <c r="F742" s="345">
        <v>43005</v>
      </c>
      <c r="G742" s="345" t="s">
        <v>9258</v>
      </c>
      <c r="H742" s="820">
        <v>145</v>
      </c>
      <c r="I742" s="567"/>
    </row>
    <row r="743" spans="1:9" x14ac:dyDescent="0.2">
      <c r="A743" s="345">
        <v>741</v>
      </c>
      <c r="B743" s="345" t="s">
        <v>1363</v>
      </c>
      <c r="C743" s="345" t="s">
        <v>942</v>
      </c>
      <c r="D743" s="345" t="s">
        <v>512</v>
      </c>
      <c r="E743" s="345">
        <v>4200530100</v>
      </c>
      <c r="F743" s="345">
        <v>91010</v>
      </c>
      <c r="G743" s="345" t="s">
        <v>9259</v>
      </c>
      <c r="H743" s="820">
        <v>2419</v>
      </c>
      <c r="I743" s="567"/>
    </row>
    <row r="744" spans="1:9" x14ac:dyDescent="0.2">
      <c r="A744" s="345">
        <v>742</v>
      </c>
      <c r="B744" s="345" t="s">
        <v>1364</v>
      </c>
      <c r="C744" s="345" t="s">
        <v>575</v>
      </c>
      <c r="D744" s="345" t="s">
        <v>493</v>
      </c>
      <c r="E744" s="345">
        <v>2120910070</v>
      </c>
      <c r="F744" s="345">
        <v>56008</v>
      </c>
      <c r="G744" s="345" t="s">
        <v>9260</v>
      </c>
      <c r="H744" s="820">
        <v>3739</v>
      </c>
      <c r="I744" s="567"/>
    </row>
    <row r="745" spans="1:9" x14ac:dyDescent="0.2">
      <c r="A745" s="345">
        <v>743</v>
      </c>
      <c r="B745" s="345" t="s">
        <v>1365</v>
      </c>
      <c r="C745" s="345" t="s">
        <v>601</v>
      </c>
      <c r="D745" s="345" t="s">
        <v>508</v>
      </c>
      <c r="E745" s="345">
        <v>1030120280</v>
      </c>
      <c r="F745" s="345">
        <v>16029</v>
      </c>
      <c r="G745" s="345" t="s">
        <v>9261</v>
      </c>
      <c r="H745" s="820">
        <v>6210</v>
      </c>
      <c r="I745" s="567"/>
    </row>
    <row r="746" spans="1:9" x14ac:dyDescent="0.2">
      <c r="A746" s="345">
        <v>744</v>
      </c>
      <c r="B746" s="345" t="s">
        <v>1366</v>
      </c>
      <c r="C746" s="345" t="s">
        <v>639</v>
      </c>
      <c r="D746" s="345" t="s">
        <v>510</v>
      </c>
      <c r="E746" s="345">
        <v>1010520210</v>
      </c>
      <c r="F746" s="345">
        <v>3022</v>
      </c>
      <c r="G746" s="345" t="s">
        <v>9262</v>
      </c>
      <c r="H746" s="820">
        <v>1149</v>
      </c>
      <c r="I746" s="567"/>
    </row>
    <row r="747" spans="1:9" x14ac:dyDescent="0.2">
      <c r="A747" s="345">
        <v>745</v>
      </c>
      <c r="B747" s="345" t="s">
        <v>1367</v>
      </c>
      <c r="C747" s="345" t="s">
        <v>241</v>
      </c>
      <c r="D747" s="345" t="s">
        <v>515</v>
      </c>
      <c r="E747" s="345">
        <v>1050900130</v>
      </c>
      <c r="F747" s="345">
        <v>24013</v>
      </c>
      <c r="G747" s="345" t="s">
        <v>9263</v>
      </c>
      <c r="H747" s="820">
        <v>6504</v>
      </c>
      <c r="I747" s="567"/>
    </row>
    <row r="748" spans="1:9" x14ac:dyDescent="0.2">
      <c r="A748" s="345">
        <v>746</v>
      </c>
      <c r="B748" s="345" t="s">
        <v>1368</v>
      </c>
      <c r="C748" s="345" t="s">
        <v>726</v>
      </c>
      <c r="D748" s="345" t="s">
        <v>16416</v>
      </c>
      <c r="E748" s="345">
        <v>1040140050</v>
      </c>
      <c r="F748" s="345">
        <v>21008</v>
      </c>
      <c r="G748" s="345" t="s">
        <v>9264</v>
      </c>
      <c r="H748" s="820">
        <v>106601</v>
      </c>
      <c r="I748" s="567"/>
    </row>
    <row r="749" spans="1:9" x14ac:dyDescent="0.2">
      <c r="A749" s="345">
        <v>747</v>
      </c>
      <c r="B749" s="345" t="s">
        <v>1369</v>
      </c>
      <c r="C749" s="345" t="s">
        <v>575</v>
      </c>
      <c r="D749" s="345" t="s">
        <v>493</v>
      </c>
      <c r="E749" s="345">
        <v>2120910080</v>
      </c>
      <c r="F749" s="345">
        <v>56009</v>
      </c>
      <c r="G749" s="345" t="s">
        <v>9265</v>
      </c>
      <c r="H749" s="820">
        <v>1692</v>
      </c>
      <c r="I749" s="567"/>
    </row>
    <row r="750" spans="1:9" x14ac:dyDescent="0.2">
      <c r="A750" s="345">
        <v>748</v>
      </c>
      <c r="B750" s="345" t="s">
        <v>1370</v>
      </c>
      <c r="C750" s="345" t="s">
        <v>784</v>
      </c>
      <c r="D750" s="345" t="s">
        <v>503</v>
      </c>
      <c r="E750" s="345">
        <v>3130230060</v>
      </c>
      <c r="F750" s="345">
        <v>69006</v>
      </c>
      <c r="G750" s="345" t="s">
        <v>9266</v>
      </c>
      <c r="H750" s="820">
        <v>727</v>
      </c>
      <c r="I750" s="567"/>
    </row>
    <row r="751" spans="1:9" x14ac:dyDescent="0.2">
      <c r="A751" s="345">
        <v>749</v>
      </c>
      <c r="B751" s="345" t="s">
        <v>1371</v>
      </c>
      <c r="C751" s="345" t="s">
        <v>591</v>
      </c>
      <c r="D751" s="345" t="s">
        <v>513</v>
      </c>
      <c r="E751" s="345">
        <v>4190180020</v>
      </c>
      <c r="F751" s="345">
        <v>85002</v>
      </c>
      <c r="G751" s="345" t="s">
        <v>9267</v>
      </c>
      <c r="H751" s="820">
        <v>513</v>
      </c>
      <c r="I751" s="567"/>
    </row>
    <row r="752" spans="1:9" x14ac:dyDescent="0.2">
      <c r="A752" s="345">
        <v>750</v>
      </c>
      <c r="B752" s="345" t="s">
        <v>1372</v>
      </c>
      <c r="C752" s="345" t="s">
        <v>745</v>
      </c>
      <c r="D752" s="345" t="s">
        <v>513</v>
      </c>
      <c r="E752" s="345">
        <v>4190550120</v>
      </c>
      <c r="F752" s="345">
        <v>82012</v>
      </c>
      <c r="G752" s="345" t="s">
        <v>9268</v>
      </c>
      <c r="H752" s="820">
        <v>1224</v>
      </c>
      <c r="I752" s="567"/>
    </row>
    <row r="753" spans="1:9" x14ac:dyDescent="0.2">
      <c r="A753" s="345">
        <v>751</v>
      </c>
      <c r="B753" s="345" t="s">
        <v>1373</v>
      </c>
      <c r="C753" s="345" t="s">
        <v>1189</v>
      </c>
      <c r="D753" s="345" t="s">
        <v>16415</v>
      </c>
      <c r="E753" s="345">
        <v>1080500020</v>
      </c>
      <c r="F753" s="345">
        <v>36002</v>
      </c>
      <c r="G753" s="345" t="s">
        <v>9269</v>
      </c>
      <c r="H753" s="820">
        <v>10144</v>
      </c>
      <c r="I753" s="567"/>
    </row>
    <row r="754" spans="1:9" x14ac:dyDescent="0.2">
      <c r="A754" s="345">
        <v>752</v>
      </c>
      <c r="B754" s="345" t="s">
        <v>1374</v>
      </c>
      <c r="C754" s="345" t="s">
        <v>530</v>
      </c>
      <c r="D754" s="345" t="s">
        <v>512</v>
      </c>
      <c r="E754" s="345">
        <v>4200950150</v>
      </c>
      <c r="F754" s="345">
        <v>95015</v>
      </c>
      <c r="G754" s="345" t="s">
        <v>9270</v>
      </c>
      <c r="H754" s="820">
        <v>1519</v>
      </c>
      <c r="I754" s="567"/>
    </row>
    <row r="755" spans="1:9" x14ac:dyDescent="0.2">
      <c r="A755" s="345">
        <v>753</v>
      </c>
      <c r="B755" s="345" t="s">
        <v>1375</v>
      </c>
      <c r="C755" s="345" t="s">
        <v>814</v>
      </c>
      <c r="D755" s="345" t="s">
        <v>507</v>
      </c>
      <c r="E755" s="345">
        <v>1070390050</v>
      </c>
      <c r="F755" s="345">
        <v>11005</v>
      </c>
      <c r="G755" s="345" t="s">
        <v>9271</v>
      </c>
      <c r="H755" s="820">
        <v>816</v>
      </c>
      <c r="I755" s="567"/>
    </row>
    <row r="756" spans="1:9" x14ac:dyDescent="0.2">
      <c r="A756" s="345">
        <v>754</v>
      </c>
      <c r="B756" s="345" t="s">
        <v>1376</v>
      </c>
      <c r="C756" s="345" t="s">
        <v>601</v>
      </c>
      <c r="D756" s="345" t="s">
        <v>508</v>
      </c>
      <c r="E756" s="345">
        <v>1030120290</v>
      </c>
      <c r="F756" s="345">
        <v>16030</v>
      </c>
      <c r="G756" s="345" t="s">
        <v>9272</v>
      </c>
      <c r="H756" s="820">
        <v>10242</v>
      </c>
      <c r="I756" s="567"/>
    </row>
    <row r="757" spans="1:9" x14ac:dyDescent="0.2">
      <c r="A757" s="345">
        <v>755</v>
      </c>
      <c r="B757" s="345" t="s">
        <v>1377</v>
      </c>
      <c r="C757" s="345" t="s">
        <v>601</v>
      </c>
      <c r="D757" s="345" t="s">
        <v>508</v>
      </c>
      <c r="E757" s="345">
        <v>1030120300</v>
      </c>
      <c r="F757" s="345">
        <v>16031</v>
      </c>
      <c r="G757" s="345" t="s">
        <v>9273</v>
      </c>
      <c r="H757" s="820">
        <v>6629</v>
      </c>
      <c r="I757" s="567"/>
    </row>
    <row r="758" spans="1:9" x14ac:dyDescent="0.2">
      <c r="A758" s="345">
        <v>756</v>
      </c>
      <c r="B758" s="345" t="s">
        <v>1378</v>
      </c>
      <c r="C758" s="345" t="s">
        <v>607</v>
      </c>
      <c r="D758" s="345" t="s">
        <v>515</v>
      </c>
      <c r="E758" s="345">
        <v>1050890090</v>
      </c>
      <c r="F758" s="345">
        <v>23009</v>
      </c>
      <c r="G758" s="345" t="s">
        <v>9274</v>
      </c>
      <c r="H758" s="820">
        <v>2010</v>
      </c>
      <c r="I758" s="567"/>
    </row>
    <row r="759" spans="1:9" x14ac:dyDescent="0.2">
      <c r="A759" s="345">
        <v>757</v>
      </c>
      <c r="B759" s="345" t="s">
        <v>1379</v>
      </c>
      <c r="C759" s="345" t="s">
        <v>930</v>
      </c>
      <c r="D759" s="345" t="s">
        <v>16415</v>
      </c>
      <c r="E759" s="345">
        <v>1080290030</v>
      </c>
      <c r="F759" s="345">
        <v>38003</v>
      </c>
      <c r="G759" s="345" t="s">
        <v>9275</v>
      </c>
      <c r="H759" s="820">
        <v>13872</v>
      </c>
      <c r="I759" s="567"/>
    </row>
    <row r="760" spans="1:9" x14ac:dyDescent="0.2">
      <c r="A760" s="345">
        <v>758</v>
      </c>
      <c r="B760" s="345" t="s">
        <v>1380</v>
      </c>
      <c r="C760" s="345" t="s">
        <v>668</v>
      </c>
      <c r="D760" s="345" t="s">
        <v>16416</v>
      </c>
      <c r="E760" s="345">
        <v>1040830201</v>
      </c>
      <c r="F760" s="345">
        <v>22021</v>
      </c>
      <c r="G760" s="345" t="s">
        <v>9276</v>
      </c>
      <c r="H760" s="820">
        <v>643</v>
      </c>
      <c r="I760" s="567"/>
    </row>
    <row r="761" spans="1:9" x14ac:dyDescent="0.2">
      <c r="A761" s="345">
        <v>759</v>
      </c>
      <c r="B761" s="345" t="s">
        <v>1381</v>
      </c>
      <c r="C761" s="345" t="s">
        <v>662</v>
      </c>
      <c r="D761" s="345" t="s">
        <v>506</v>
      </c>
      <c r="E761" s="345">
        <v>3150110090</v>
      </c>
      <c r="F761" s="345">
        <v>62009</v>
      </c>
      <c r="G761" s="345" t="s">
        <v>9277</v>
      </c>
      <c r="H761" s="820">
        <v>1383</v>
      </c>
      <c r="I761" s="567"/>
    </row>
    <row r="762" spans="1:9" x14ac:dyDescent="0.2">
      <c r="A762" s="345">
        <v>760</v>
      </c>
      <c r="B762" s="345" t="s">
        <v>1382</v>
      </c>
      <c r="C762" s="345" t="s">
        <v>584</v>
      </c>
      <c r="D762" s="345" t="s">
        <v>509</v>
      </c>
      <c r="E762" s="345">
        <v>3140190040</v>
      </c>
      <c r="F762" s="345">
        <v>70004</v>
      </c>
      <c r="G762" s="345" t="s">
        <v>9278</v>
      </c>
      <c r="H762" s="820">
        <v>1214</v>
      </c>
      <c r="I762" s="567"/>
    </row>
    <row r="763" spans="1:9" x14ac:dyDescent="0.2">
      <c r="A763" s="345">
        <v>761</v>
      </c>
      <c r="B763" s="345" t="s">
        <v>1383</v>
      </c>
      <c r="C763" s="345" t="s">
        <v>571</v>
      </c>
      <c r="D763" s="345" t="s">
        <v>508</v>
      </c>
      <c r="E763" s="345">
        <v>1030260060</v>
      </c>
      <c r="F763" s="345">
        <v>19006</v>
      </c>
      <c r="G763" s="345" t="s">
        <v>9279</v>
      </c>
      <c r="H763" s="820">
        <v>1464</v>
      </c>
      <c r="I763" s="567"/>
    </row>
    <row r="764" spans="1:9" x14ac:dyDescent="0.2">
      <c r="A764" s="345">
        <v>762</v>
      </c>
      <c r="B764" s="345" t="s">
        <v>1384</v>
      </c>
      <c r="C764" s="345" t="s">
        <v>565</v>
      </c>
      <c r="D764" s="345" t="s">
        <v>505</v>
      </c>
      <c r="E764" s="345">
        <v>3180250190</v>
      </c>
      <c r="F764" s="345">
        <v>78019</v>
      </c>
      <c r="G764" s="345" t="s">
        <v>9280</v>
      </c>
      <c r="H764" s="820">
        <v>2624</v>
      </c>
      <c r="I764" s="567"/>
    </row>
    <row r="765" spans="1:9" x14ac:dyDescent="0.2">
      <c r="A765" s="345">
        <v>763</v>
      </c>
      <c r="B765" s="345" t="s">
        <v>1385</v>
      </c>
      <c r="C765" s="345" t="s">
        <v>654</v>
      </c>
      <c r="D765" s="345" t="s">
        <v>506</v>
      </c>
      <c r="E765" s="345">
        <v>3150080120</v>
      </c>
      <c r="F765" s="345">
        <v>64012</v>
      </c>
      <c r="G765" s="345" t="s">
        <v>9281</v>
      </c>
      <c r="H765" s="820">
        <v>2242</v>
      </c>
      <c r="I765" s="567"/>
    </row>
    <row r="766" spans="1:9" x14ac:dyDescent="0.2">
      <c r="A766" s="345">
        <v>764</v>
      </c>
      <c r="B766" s="345" t="s">
        <v>1386</v>
      </c>
      <c r="C766" s="345" t="s">
        <v>617</v>
      </c>
      <c r="D766" s="345" t="s">
        <v>512</v>
      </c>
      <c r="E766" s="345">
        <v>4200730110</v>
      </c>
      <c r="F766" s="345">
        <v>90011</v>
      </c>
      <c r="G766" s="345" t="s">
        <v>9282</v>
      </c>
      <c r="H766" s="820">
        <v>930</v>
      </c>
      <c r="I766" s="567"/>
    </row>
    <row r="767" spans="1:9" x14ac:dyDescent="0.2">
      <c r="A767" s="345">
        <v>765</v>
      </c>
      <c r="B767" s="345" t="s">
        <v>1387</v>
      </c>
      <c r="C767" s="345" t="s">
        <v>617</v>
      </c>
      <c r="D767" s="345" t="s">
        <v>512</v>
      </c>
      <c r="E767" s="345">
        <v>4200730120</v>
      </c>
      <c r="F767" s="345">
        <v>90012</v>
      </c>
      <c r="G767" s="345" t="s">
        <v>9283</v>
      </c>
      <c r="H767" s="820">
        <v>3356</v>
      </c>
      <c r="I767" s="567"/>
    </row>
    <row r="768" spans="1:9" x14ac:dyDescent="0.2">
      <c r="A768" s="345">
        <v>766</v>
      </c>
      <c r="B768" s="345" t="s">
        <v>1388</v>
      </c>
      <c r="C768" s="345" t="s">
        <v>617</v>
      </c>
      <c r="D768" s="345" t="s">
        <v>512</v>
      </c>
      <c r="E768" s="345">
        <v>4200730130</v>
      </c>
      <c r="F768" s="345">
        <v>90013</v>
      </c>
      <c r="G768" s="345" t="s">
        <v>9284</v>
      </c>
      <c r="H768" s="820">
        <v>3231</v>
      </c>
      <c r="I768" s="567"/>
    </row>
    <row r="769" spans="1:9" x14ac:dyDescent="0.2">
      <c r="A769" s="345">
        <v>767</v>
      </c>
      <c r="B769" s="345" t="s">
        <v>1389</v>
      </c>
      <c r="C769" s="345" t="s">
        <v>544</v>
      </c>
      <c r="D769" s="345" t="s">
        <v>510</v>
      </c>
      <c r="E769" s="345">
        <v>1010270230</v>
      </c>
      <c r="F769" s="345">
        <v>4023</v>
      </c>
      <c r="G769" s="345" t="s">
        <v>9285</v>
      </c>
      <c r="H769" s="820">
        <v>100</v>
      </c>
      <c r="I769" s="567"/>
    </row>
    <row r="770" spans="1:9" x14ac:dyDescent="0.2">
      <c r="A770" s="345">
        <v>768</v>
      </c>
      <c r="B770" s="345" t="s">
        <v>1390</v>
      </c>
      <c r="C770" s="345" t="s">
        <v>550</v>
      </c>
      <c r="D770" s="345" t="s">
        <v>493</v>
      </c>
      <c r="E770" s="345">
        <v>2120690060</v>
      </c>
      <c r="F770" s="345">
        <v>57006</v>
      </c>
      <c r="G770" s="345" t="s">
        <v>9286</v>
      </c>
      <c r="H770" s="820">
        <v>589</v>
      </c>
      <c r="I770" s="567"/>
    </row>
    <row r="771" spans="1:9" x14ac:dyDescent="0.2">
      <c r="A771" s="345">
        <v>769</v>
      </c>
      <c r="B771" s="345" t="s">
        <v>1391</v>
      </c>
      <c r="C771" s="345" t="s">
        <v>632</v>
      </c>
      <c r="D771" s="345" t="s">
        <v>515</v>
      </c>
      <c r="E771" s="345">
        <v>1050100070</v>
      </c>
      <c r="F771" s="345">
        <v>25007</v>
      </c>
      <c r="G771" s="345" t="s">
        <v>9287</v>
      </c>
      <c r="H771" s="820">
        <v>826</v>
      </c>
      <c r="I771" s="567"/>
    </row>
    <row r="772" spans="1:9" x14ac:dyDescent="0.2">
      <c r="A772" s="345">
        <v>770</v>
      </c>
      <c r="B772" s="345" t="s">
        <v>1392</v>
      </c>
      <c r="C772" s="345" t="s">
        <v>652</v>
      </c>
      <c r="D772" s="345" t="s">
        <v>16417</v>
      </c>
      <c r="E772" s="345">
        <v>1060850120</v>
      </c>
      <c r="F772" s="345">
        <v>30012</v>
      </c>
      <c r="G772" s="345" t="s">
        <v>9288</v>
      </c>
      <c r="H772" s="820">
        <v>710</v>
      </c>
      <c r="I772" s="567"/>
    </row>
    <row r="773" spans="1:9" x14ac:dyDescent="0.2">
      <c r="A773" s="345">
        <v>771</v>
      </c>
      <c r="B773" s="345" t="s">
        <v>1393</v>
      </c>
      <c r="C773" s="345" t="s">
        <v>664</v>
      </c>
      <c r="D773" s="345" t="s">
        <v>507</v>
      </c>
      <c r="E773" s="345">
        <v>1070370070</v>
      </c>
      <c r="F773" s="345">
        <v>8008</v>
      </c>
      <c r="G773" s="345" t="s">
        <v>9289</v>
      </c>
      <c r="H773" s="820">
        <v>10130</v>
      </c>
      <c r="I773" s="567"/>
    </row>
    <row r="774" spans="1:9" x14ac:dyDescent="0.2">
      <c r="A774" s="345">
        <v>772</v>
      </c>
      <c r="B774" s="345" t="s">
        <v>1394</v>
      </c>
      <c r="C774" s="345" t="s">
        <v>571</v>
      </c>
      <c r="D774" s="345" t="s">
        <v>508</v>
      </c>
      <c r="E774" s="345">
        <v>1030260070</v>
      </c>
      <c r="F774" s="345">
        <v>19007</v>
      </c>
      <c r="G774" s="345" t="s">
        <v>9290</v>
      </c>
      <c r="H774" s="820">
        <v>563</v>
      </c>
      <c r="I774" s="567"/>
    </row>
    <row r="775" spans="1:9" x14ac:dyDescent="0.2">
      <c r="A775" s="345">
        <v>773</v>
      </c>
      <c r="B775" s="345" t="s">
        <v>1395</v>
      </c>
      <c r="C775" s="345" t="s">
        <v>693</v>
      </c>
      <c r="D775" s="345" t="s">
        <v>16415</v>
      </c>
      <c r="E775" s="345">
        <v>1080560050</v>
      </c>
      <c r="F775" s="345">
        <v>34005</v>
      </c>
      <c r="G775" s="345" t="s">
        <v>9291</v>
      </c>
      <c r="H775" s="820">
        <v>676</v>
      </c>
      <c r="I775" s="567"/>
    </row>
    <row r="776" spans="1:9" x14ac:dyDescent="0.2">
      <c r="A776" s="345">
        <v>774</v>
      </c>
      <c r="B776" s="345" t="s">
        <v>1396</v>
      </c>
      <c r="C776" s="345" t="s">
        <v>711</v>
      </c>
      <c r="D776" s="345" t="s">
        <v>16415</v>
      </c>
      <c r="E776" s="345">
        <v>1080680050</v>
      </c>
      <c r="F776" s="345">
        <v>35005</v>
      </c>
      <c r="G776" s="345" t="s">
        <v>9292</v>
      </c>
      <c r="H776" s="820">
        <v>5252</v>
      </c>
      <c r="I776" s="567"/>
    </row>
    <row r="777" spans="1:9" x14ac:dyDescent="0.2">
      <c r="A777" s="345">
        <v>775</v>
      </c>
      <c r="B777" s="345" t="s">
        <v>1397</v>
      </c>
      <c r="C777" s="345" t="s">
        <v>672</v>
      </c>
      <c r="D777" s="345" t="s">
        <v>508</v>
      </c>
      <c r="E777" s="345">
        <v>1030570141</v>
      </c>
      <c r="F777" s="345">
        <v>18015</v>
      </c>
      <c r="G777" s="345" t="s">
        <v>9293</v>
      </c>
      <c r="H777" s="820">
        <v>2662</v>
      </c>
      <c r="I777" s="567"/>
    </row>
    <row r="778" spans="1:9" x14ac:dyDescent="0.2">
      <c r="A778" s="345">
        <v>776</v>
      </c>
      <c r="B778" s="345" t="s">
        <v>1398</v>
      </c>
      <c r="C778" s="345" t="s">
        <v>624</v>
      </c>
      <c r="D778" s="345" t="s">
        <v>510</v>
      </c>
      <c r="E778" s="345">
        <v>1010810280</v>
      </c>
      <c r="F778" s="345">
        <v>1028</v>
      </c>
      <c r="G778" s="345" t="s">
        <v>9294</v>
      </c>
      <c r="H778" s="820">
        <v>11827</v>
      </c>
      <c r="I778" s="567"/>
    </row>
    <row r="779" spans="1:9" x14ac:dyDescent="0.2">
      <c r="A779" s="345">
        <v>777</v>
      </c>
      <c r="B779" s="345" t="s">
        <v>1399</v>
      </c>
      <c r="C779" s="345" t="s">
        <v>745</v>
      </c>
      <c r="D779" s="345" t="s">
        <v>513</v>
      </c>
      <c r="E779" s="345">
        <v>4190550130</v>
      </c>
      <c r="F779" s="345">
        <v>82013</v>
      </c>
      <c r="G779" s="345" t="s">
        <v>9295</v>
      </c>
      <c r="H779" s="820">
        <v>7134</v>
      </c>
      <c r="I779" s="567"/>
    </row>
    <row r="780" spans="1:9" x14ac:dyDescent="0.2">
      <c r="A780" s="345">
        <v>778</v>
      </c>
      <c r="B780" s="345" t="s">
        <v>1400</v>
      </c>
      <c r="C780" s="345" t="s">
        <v>664</v>
      </c>
      <c r="D780" s="345" t="s">
        <v>507</v>
      </c>
      <c r="E780" s="345">
        <v>1070370080</v>
      </c>
      <c r="F780" s="345">
        <v>8009</v>
      </c>
      <c r="G780" s="345" t="s">
        <v>9296</v>
      </c>
      <c r="H780" s="820">
        <v>408</v>
      </c>
      <c r="I780" s="567"/>
    </row>
    <row r="781" spans="1:9" x14ac:dyDescent="0.2">
      <c r="A781" s="345">
        <v>779</v>
      </c>
      <c r="B781" s="345" t="s">
        <v>1401</v>
      </c>
      <c r="C781" s="345" t="s">
        <v>595</v>
      </c>
      <c r="D781" s="345" t="s">
        <v>510</v>
      </c>
      <c r="E781" s="345">
        <v>1010020180</v>
      </c>
      <c r="F781" s="345">
        <v>6018</v>
      </c>
      <c r="G781" s="345" t="s">
        <v>9297</v>
      </c>
      <c r="H781" s="820">
        <v>1924</v>
      </c>
      <c r="I781" s="567"/>
    </row>
    <row r="782" spans="1:9" x14ac:dyDescent="0.2">
      <c r="A782" s="345">
        <v>780</v>
      </c>
      <c r="B782" s="345" t="s">
        <v>1402</v>
      </c>
      <c r="C782" s="345" t="s">
        <v>814</v>
      </c>
      <c r="D782" s="345" t="s">
        <v>507</v>
      </c>
      <c r="E782" s="345">
        <v>1070390060</v>
      </c>
      <c r="F782" s="345">
        <v>11006</v>
      </c>
      <c r="G782" s="345" t="s">
        <v>9298</v>
      </c>
      <c r="H782" s="820">
        <v>878</v>
      </c>
      <c r="I782" s="567"/>
    </row>
    <row r="783" spans="1:9" x14ac:dyDescent="0.2">
      <c r="A783" s="345">
        <v>781</v>
      </c>
      <c r="B783" s="345" t="s">
        <v>1403</v>
      </c>
      <c r="C783" s="345" t="s">
        <v>524</v>
      </c>
      <c r="D783" s="345" t="s">
        <v>508</v>
      </c>
      <c r="E783" s="345">
        <v>1030990040</v>
      </c>
      <c r="F783" s="345">
        <v>98004</v>
      </c>
      <c r="G783" s="345" t="s">
        <v>9299</v>
      </c>
      <c r="H783" s="820">
        <v>4288</v>
      </c>
      <c r="I783" s="567"/>
    </row>
    <row r="784" spans="1:9" x14ac:dyDescent="0.2">
      <c r="A784" s="345">
        <v>782</v>
      </c>
      <c r="B784" s="345" t="s">
        <v>1404</v>
      </c>
      <c r="C784" s="345" t="s">
        <v>677</v>
      </c>
      <c r="D784" s="345" t="s">
        <v>507</v>
      </c>
      <c r="E784" s="345">
        <v>1070740120</v>
      </c>
      <c r="F784" s="345">
        <v>9012</v>
      </c>
      <c r="G784" s="345" t="s">
        <v>9300</v>
      </c>
      <c r="H784" s="820">
        <v>4612</v>
      </c>
      <c r="I784" s="567"/>
    </row>
    <row r="785" spans="1:9" x14ac:dyDescent="0.2">
      <c r="A785" s="345">
        <v>783</v>
      </c>
      <c r="B785" s="345" t="s">
        <v>1405</v>
      </c>
      <c r="C785" s="345" t="s">
        <v>1075</v>
      </c>
      <c r="D785" s="345" t="s">
        <v>16415</v>
      </c>
      <c r="E785" s="345">
        <v>1080320030</v>
      </c>
      <c r="F785" s="345">
        <v>40004</v>
      </c>
      <c r="G785" s="345" t="s">
        <v>9301</v>
      </c>
      <c r="H785" s="820">
        <v>2882</v>
      </c>
      <c r="I785" s="567"/>
    </row>
    <row r="786" spans="1:9" x14ac:dyDescent="0.2">
      <c r="A786" s="345">
        <v>784</v>
      </c>
      <c r="B786" s="345" t="s">
        <v>1406</v>
      </c>
      <c r="C786" s="345" t="s">
        <v>704</v>
      </c>
      <c r="D786" s="345" t="s">
        <v>505</v>
      </c>
      <c r="E786" s="345">
        <v>3180220110</v>
      </c>
      <c r="F786" s="345">
        <v>79011</v>
      </c>
      <c r="G786" s="345" t="s">
        <v>9302</v>
      </c>
      <c r="H786" s="820">
        <v>7218</v>
      </c>
      <c r="I786" s="567"/>
    </row>
    <row r="787" spans="1:9" x14ac:dyDescent="0.2">
      <c r="A787" s="345">
        <v>785</v>
      </c>
      <c r="B787" s="345" t="s">
        <v>1407</v>
      </c>
      <c r="C787" s="345" t="s">
        <v>624</v>
      </c>
      <c r="D787" s="345" t="s">
        <v>510</v>
      </c>
      <c r="E787" s="345">
        <v>1010810290</v>
      </c>
      <c r="F787" s="345">
        <v>1029</v>
      </c>
      <c r="G787" s="345" t="s">
        <v>9303</v>
      </c>
      <c r="H787" s="820">
        <v>582</v>
      </c>
      <c r="I787" s="567"/>
    </row>
    <row r="788" spans="1:9" x14ac:dyDescent="0.2">
      <c r="A788" s="345">
        <v>786</v>
      </c>
      <c r="B788" s="345" t="s">
        <v>1408</v>
      </c>
      <c r="C788" s="345" t="s">
        <v>677</v>
      </c>
      <c r="D788" s="345" t="s">
        <v>507</v>
      </c>
      <c r="E788" s="345">
        <v>1070740130</v>
      </c>
      <c r="F788" s="345">
        <v>9013</v>
      </c>
      <c r="G788" s="345" t="s">
        <v>9304</v>
      </c>
      <c r="H788" s="820">
        <v>2086</v>
      </c>
      <c r="I788" s="567"/>
    </row>
    <row r="789" spans="1:9" x14ac:dyDescent="0.2">
      <c r="A789" s="345">
        <v>787</v>
      </c>
      <c r="B789" s="345" t="s">
        <v>1409</v>
      </c>
      <c r="C789" s="345" t="s">
        <v>795</v>
      </c>
      <c r="D789" s="345" t="s">
        <v>492</v>
      </c>
      <c r="E789" s="345">
        <v>2090430040</v>
      </c>
      <c r="F789" s="345">
        <v>46004</v>
      </c>
      <c r="G789" s="345" t="s">
        <v>9305</v>
      </c>
      <c r="H789" s="820">
        <v>6667</v>
      </c>
      <c r="I789" s="567"/>
    </row>
    <row r="790" spans="1:9" x14ac:dyDescent="0.2">
      <c r="A790" s="345">
        <v>788</v>
      </c>
      <c r="B790" s="345" t="s">
        <v>1410</v>
      </c>
      <c r="C790" s="345" t="s">
        <v>668</v>
      </c>
      <c r="D790" s="345" t="s">
        <v>16416</v>
      </c>
      <c r="E790" s="345">
        <v>1040830204</v>
      </c>
      <c r="F790" s="345">
        <v>22238</v>
      </c>
      <c r="G790" s="345" t="s">
        <v>9306</v>
      </c>
      <c r="H790" s="820">
        <v>1954</v>
      </c>
      <c r="I790" s="567"/>
    </row>
    <row r="791" spans="1:9" x14ac:dyDescent="0.2">
      <c r="A791" s="345">
        <v>789</v>
      </c>
      <c r="B791" s="345" t="s">
        <v>1411</v>
      </c>
      <c r="C791" s="345" t="s">
        <v>674</v>
      </c>
      <c r="D791" s="345" t="s">
        <v>510</v>
      </c>
      <c r="E791" s="345">
        <v>1010880150</v>
      </c>
      <c r="F791" s="345">
        <v>2015</v>
      </c>
      <c r="G791" s="345" t="s">
        <v>9307</v>
      </c>
      <c r="H791" s="820">
        <v>2223</v>
      </c>
      <c r="I791" s="567"/>
    </row>
    <row r="792" spans="1:9" x14ac:dyDescent="0.2">
      <c r="A792" s="345">
        <v>790</v>
      </c>
      <c r="B792" s="345" t="s">
        <v>1412</v>
      </c>
      <c r="C792" s="345" t="s">
        <v>668</v>
      </c>
      <c r="D792" s="345" t="s">
        <v>16416</v>
      </c>
      <c r="E792" s="345">
        <v>1040830205</v>
      </c>
      <c r="F792" s="345">
        <v>22252</v>
      </c>
      <c r="G792" s="345" t="s">
        <v>9308</v>
      </c>
      <c r="H792" s="820">
        <v>2504</v>
      </c>
      <c r="I792" s="567"/>
    </row>
    <row r="793" spans="1:9" x14ac:dyDescent="0.2">
      <c r="A793" s="345">
        <v>791</v>
      </c>
      <c r="B793" s="345" t="s">
        <v>1413</v>
      </c>
      <c r="C793" s="345" t="s">
        <v>601</v>
      </c>
      <c r="D793" s="345" t="s">
        <v>508</v>
      </c>
      <c r="E793" s="345">
        <v>1030120310</v>
      </c>
      <c r="F793" s="345">
        <v>16032</v>
      </c>
      <c r="G793" s="345" t="s">
        <v>9309</v>
      </c>
      <c r="H793" s="820">
        <v>1147</v>
      </c>
      <c r="I793" s="567"/>
    </row>
    <row r="794" spans="1:9" x14ac:dyDescent="0.2">
      <c r="A794" s="345">
        <v>792</v>
      </c>
      <c r="B794" s="345" t="s">
        <v>1414</v>
      </c>
      <c r="C794" s="345" t="s">
        <v>668</v>
      </c>
      <c r="D794" s="345" t="s">
        <v>16416</v>
      </c>
      <c r="E794" s="345">
        <v>1040830207</v>
      </c>
      <c r="F794" s="345">
        <v>22239</v>
      </c>
      <c r="G794" s="345" t="s">
        <v>9310</v>
      </c>
      <c r="H794" s="820">
        <v>720</v>
      </c>
      <c r="I794" s="567"/>
    </row>
    <row r="795" spans="1:9" x14ac:dyDescent="0.2">
      <c r="A795" s="345">
        <v>793</v>
      </c>
      <c r="B795" s="345" t="s">
        <v>1415</v>
      </c>
      <c r="C795" s="345" t="s">
        <v>573</v>
      </c>
      <c r="D795" s="345" t="s">
        <v>508</v>
      </c>
      <c r="E795" s="345">
        <v>1030450048</v>
      </c>
      <c r="F795" s="345">
        <v>20072</v>
      </c>
      <c r="G795" s="345" t="s">
        <v>9311</v>
      </c>
      <c r="H795" s="820">
        <v>5319</v>
      </c>
      <c r="I795" s="567"/>
    </row>
    <row r="796" spans="1:9" x14ac:dyDescent="0.2">
      <c r="A796" s="345">
        <v>794</v>
      </c>
      <c r="B796" s="345" t="s">
        <v>1416</v>
      </c>
      <c r="C796" s="345" t="s">
        <v>569</v>
      </c>
      <c r="D796" s="345" t="s">
        <v>494</v>
      </c>
      <c r="E796" s="345">
        <v>2110590060</v>
      </c>
      <c r="F796" s="345">
        <v>41006</v>
      </c>
      <c r="G796" s="345" t="s">
        <v>9312</v>
      </c>
      <c r="H796" s="820">
        <v>532</v>
      </c>
      <c r="I796" s="567"/>
    </row>
    <row r="797" spans="1:9" x14ac:dyDescent="0.2">
      <c r="A797" s="345">
        <v>795</v>
      </c>
      <c r="B797" s="345" t="s">
        <v>1417</v>
      </c>
      <c r="C797" s="345" t="s">
        <v>672</v>
      </c>
      <c r="D797" s="345" t="s">
        <v>508</v>
      </c>
      <c r="E797" s="345">
        <v>1030570150</v>
      </c>
      <c r="F797" s="345">
        <v>18016</v>
      </c>
      <c r="G797" s="345" t="s">
        <v>9313</v>
      </c>
      <c r="H797" s="820">
        <v>1319</v>
      </c>
      <c r="I797" s="567"/>
    </row>
    <row r="798" spans="1:9" x14ac:dyDescent="0.2">
      <c r="A798" s="345">
        <v>796</v>
      </c>
      <c r="B798" s="345" t="s">
        <v>1418</v>
      </c>
      <c r="C798" s="345" t="s">
        <v>544</v>
      </c>
      <c r="D798" s="345" t="s">
        <v>510</v>
      </c>
      <c r="E798" s="345">
        <v>1010270250</v>
      </c>
      <c r="F798" s="345">
        <v>4025</v>
      </c>
      <c r="G798" s="345" t="s">
        <v>9314</v>
      </c>
      <c r="H798" s="820">
        <v>12477</v>
      </c>
      <c r="I798" s="567"/>
    </row>
    <row r="799" spans="1:9" x14ac:dyDescent="0.2">
      <c r="A799" s="345">
        <v>797</v>
      </c>
      <c r="B799" s="345" t="s">
        <v>1419</v>
      </c>
      <c r="C799" s="345" t="s">
        <v>567</v>
      </c>
      <c r="D799" s="345" t="s">
        <v>508</v>
      </c>
      <c r="E799" s="345">
        <v>1030150170</v>
      </c>
      <c r="F799" s="345">
        <v>17020</v>
      </c>
      <c r="G799" s="345" t="s">
        <v>9315</v>
      </c>
      <c r="H799" s="820">
        <v>5388</v>
      </c>
      <c r="I799" s="567"/>
    </row>
    <row r="800" spans="1:9" x14ac:dyDescent="0.2">
      <c r="A800" s="345">
        <v>798</v>
      </c>
      <c r="B800" s="345" t="s">
        <v>1420</v>
      </c>
      <c r="C800" s="345" t="s">
        <v>524</v>
      </c>
      <c r="D800" s="345" t="s">
        <v>508</v>
      </c>
      <c r="E800" s="345">
        <v>1030990050</v>
      </c>
      <c r="F800" s="345">
        <v>98005</v>
      </c>
      <c r="G800" s="345" t="s">
        <v>9316</v>
      </c>
      <c r="H800" s="820">
        <v>2435</v>
      </c>
      <c r="I800" s="567"/>
    </row>
    <row r="801" spans="1:9" x14ac:dyDescent="0.2">
      <c r="A801" s="345">
        <v>799</v>
      </c>
      <c r="B801" s="345" t="s">
        <v>1421</v>
      </c>
      <c r="C801" s="345" t="s">
        <v>1073</v>
      </c>
      <c r="D801" s="345" t="s">
        <v>492</v>
      </c>
      <c r="E801" s="345">
        <v>2090300040</v>
      </c>
      <c r="F801" s="345">
        <v>48004</v>
      </c>
      <c r="G801" s="345" t="s">
        <v>9317</v>
      </c>
      <c r="H801" s="820">
        <v>18184</v>
      </c>
      <c r="I801" s="567"/>
    </row>
    <row r="802" spans="1:9" x14ac:dyDescent="0.2">
      <c r="A802" s="345">
        <v>800</v>
      </c>
      <c r="B802" s="345" t="s">
        <v>1422</v>
      </c>
      <c r="C802" s="345" t="s">
        <v>595</v>
      </c>
      <c r="D802" s="345" t="s">
        <v>510</v>
      </c>
      <c r="E802" s="345">
        <v>1010020200</v>
      </c>
      <c r="F802" s="345">
        <v>6020</v>
      </c>
      <c r="G802" s="345" t="s">
        <v>9318</v>
      </c>
      <c r="H802" s="820">
        <v>1343</v>
      </c>
      <c r="I802" s="567"/>
    </row>
    <row r="803" spans="1:9" x14ac:dyDescent="0.2">
      <c r="A803" s="345">
        <v>801</v>
      </c>
      <c r="B803" s="345" t="s">
        <v>1423</v>
      </c>
      <c r="C803" s="345" t="s">
        <v>672</v>
      </c>
      <c r="D803" s="345" t="s">
        <v>508</v>
      </c>
      <c r="E803" s="345">
        <v>1030570170</v>
      </c>
      <c r="F803" s="345">
        <v>18018</v>
      </c>
      <c r="G803" s="345" t="s">
        <v>9319</v>
      </c>
      <c r="H803" s="820">
        <v>953</v>
      </c>
      <c r="I803" s="567"/>
    </row>
    <row r="804" spans="1:9" x14ac:dyDescent="0.2">
      <c r="A804" s="345">
        <v>802</v>
      </c>
      <c r="B804" s="345" t="s">
        <v>1424</v>
      </c>
      <c r="C804" s="345" t="s">
        <v>639</v>
      </c>
      <c r="D804" s="345" t="s">
        <v>510</v>
      </c>
      <c r="E804" s="345">
        <v>1010520240</v>
      </c>
      <c r="F804" s="345">
        <v>3025</v>
      </c>
      <c r="G804" s="345" t="s">
        <v>9320</v>
      </c>
      <c r="H804" s="820">
        <v>5174</v>
      </c>
      <c r="I804" s="567"/>
    </row>
    <row r="805" spans="1:9" x14ac:dyDescent="0.2">
      <c r="A805" s="345">
        <v>803</v>
      </c>
      <c r="B805" s="345" t="s">
        <v>1425</v>
      </c>
      <c r="C805" s="345" t="s">
        <v>790</v>
      </c>
      <c r="D805" s="345" t="s">
        <v>16415</v>
      </c>
      <c r="E805" s="345">
        <v>1080130070</v>
      </c>
      <c r="F805" s="345">
        <v>37007</v>
      </c>
      <c r="G805" s="345" t="s">
        <v>9321</v>
      </c>
      <c r="H805" s="820">
        <v>3240</v>
      </c>
      <c r="I805" s="567"/>
    </row>
    <row r="806" spans="1:9" x14ac:dyDescent="0.2">
      <c r="A806" s="345">
        <v>804</v>
      </c>
      <c r="B806" s="345" t="s">
        <v>1426</v>
      </c>
      <c r="C806" s="345" t="s">
        <v>693</v>
      </c>
      <c r="D806" s="345" t="s">
        <v>16415</v>
      </c>
      <c r="E806" s="345">
        <v>1080560060</v>
      </c>
      <c r="F806" s="345">
        <v>34006</v>
      </c>
      <c r="G806" s="345" t="s">
        <v>9322</v>
      </c>
      <c r="H806" s="820">
        <v>6723</v>
      </c>
      <c r="I806" s="567"/>
    </row>
    <row r="807" spans="1:9" x14ac:dyDescent="0.2">
      <c r="A807" s="345">
        <v>805</v>
      </c>
      <c r="B807" s="345" t="s">
        <v>1427</v>
      </c>
      <c r="C807" s="345" t="s">
        <v>632</v>
      </c>
      <c r="D807" s="345" t="s">
        <v>515</v>
      </c>
      <c r="E807" s="345">
        <v>1050100075</v>
      </c>
      <c r="F807" s="345">
        <v>25074</v>
      </c>
      <c r="G807" s="345" t="s">
        <v>9323</v>
      </c>
      <c r="H807" s="820">
        <v>13457</v>
      </c>
      <c r="I807" s="567"/>
    </row>
    <row r="808" spans="1:9" x14ac:dyDescent="0.2">
      <c r="A808" s="345">
        <v>806</v>
      </c>
      <c r="B808" s="345" t="s">
        <v>1428</v>
      </c>
      <c r="C808" s="345" t="s">
        <v>668</v>
      </c>
      <c r="D808" s="345" t="s">
        <v>16416</v>
      </c>
      <c r="E808" s="345">
        <v>1040830210</v>
      </c>
      <c r="F808" s="345">
        <v>22022</v>
      </c>
      <c r="G808" s="345" t="s">
        <v>9324</v>
      </c>
      <c r="H808" s="820">
        <v>6978</v>
      </c>
      <c r="I808" s="567"/>
    </row>
    <row r="809" spans="1:9" x14ac:dyDescent="0.2">
      <c r="A809" s="345">
        <v>807</v>
      </c>
      <c r="B809" s="345" t="s">
        <v>1429</v>
      </c>
      <c r="C809" s="345" t="s">
        <v>550</v>
      </c>
      <c r="D809" s="345" t="s">
        <v>493</v>
      </c>
      <c r="E809" s="345">
        <v>2120690071</v>
      </c>
      <c r="F809" s="345">
        <v>57008</v>
      </c>
      <c r="G809" s="345" t="s">
        <v>9325</v>
      </c>
      <c r="H809" s="820">
        <v>940</v>
      </c>
      <c r="I809" s="567"/>
    </row>
    <row r="810" spans="1:9" x14ac:dyDescent="0.2">
      <c r="A810" s="345">
        <v>808</v>
      </c>
      <c r="B810" s="345" t="s">
        <v>1430</v>
      </c>
      <c r="C810" s="345" t="s">
        <v>522</v>
      </c>
      <c r="D810" s="345" t="s">
        <v>515</v>
      </c>
      <c r="E810" s="345">
        <v>1050540125</v>
      </c>
      <c r="F810" s="345">
        <v>28107</v>
      </c>
      <c r="G810" s="345" t="s">
        <v>9326</v>
      </c>
      <c r="H810" s="820">
        <v>7053</v>
      </c>
      <c r="I810" s="567"/>
    </row>
    <row r="811" spans="1:9" x14ac:dyDescent="0.2">
      <c r="A811" s="345">
        <v>809</v>
      </c>
      <c r="B811" s="345" t="s">
        <v>1431</v>
      </c>
      <c r="C811" s="345" t="s">
        <v>674</v>
      </c>
      <c r="D811" s="345" t="s">
        <v>510</v>
      </c>
      <c r="E811" s="345">
        <v>1010880170</v>
      </c>
      <c r="F811" s="345">
        <v>2017</v>
      </c>
      <c r="G811" s="345" t="s">
        <v>9327</v>
      </c>
      <c r="H811" s="820">
        <v>2260</v>
      </c>
      <c r="I811" s="567"/>
    </row>
    <row r="812" spans="1:9" x14ac:dyDescent="0.2">
      <c r="A812" s="345">
        <v>810</v>
      </c>
      <c r="B812" s="345" t="s">
        <v>1432</v>
      </c>
      <c r="C812" s="345" t="s">
        <v>573</v>
      </c>
      <c r="D812" s="345" t="s">
        <v>508</v>
      </c>
      <c r="E812" s="345">
        <v>1030450065</v>
      </c>
      <c r="F812" s="345">
        <v>20071</v>
      </c>
      <c r="G812" s="345" t="s">
        <v>9328</v>
      </c>
      <c r="H812" s="820">
        <v>14778</v>
      </c>
      <c r="I812" s="567"/>
    </row>
    <row r="813" spans="1:9" x14ac:dyDescent="0.2">
      <c r="A813" s="345">
        <v>811</v>
      </c>
      <c r="B813" s="345" t="s">
        <v>1433</v>
      </c>
      <c r="C813" s="345" t="s">
        <v>573</v>
      </c>
      <c r="D813" s="345" t="s">
        <v>508</v>
      </c>
      <c r="E813" s="345">
        <v>1030450055</v>
      </c>
      <c r="F813" s="345">
        <v>20073</v>
      </c>
      <c r="G813" s="345" t="s">
        <v>9329</v>
      </c>
      <c r="H813" s="820">
        <v>1901</v>
      </c>
      <c r="I813" s="567"/>
    </row>
    <row r="814" spans="1:9" x14ac:dyDescent="0.2">
      <c r="A814" s="345">
        <v>812</v>
      </c>
      <c r="B814" s="345" t="s">
        <v>1434</v>
      </c>
      <c r="C814" s="345" t="s">
        <v>624</v>
      </c>
      <c r="D814" s="345" t="s">
        <v>510</v>
      </c>
      <c r="E814" s="345">
        <v>1010810300</v>
      </c>
      <c r="F814" s="345">
        <v>1030</v>
      </c>
      <c r="G814" s="345" t="s">
        <v>9330</v>
      </c>
      <c r="H814" s="820">
        <v>3555</v>
      </c>
      <c r="I814" s="567"/>
    </row>
    <row r="815" spans="1:9" x14ac:dyDescent="0.2">
      <c r="A815" s="345">
        <v>813</v>
      </c>
      <c r="B815" s="345" t="s">
        <v>1435</v>
      </c>
      <c r="C815" s="345" t="s">
        <v>639</v>
      </c>
      <c r="D815" s="345" t="s">
        <v>510</v>
      </c>
      <c r="E815" s="345">
        <v>1010520220</v>
      </c>
      <c r="F815" s="345">
        <v>3023</v>
      </c>
      <c r="G815" s="345" t="s">
        <v>9331</v>
      </c>
      <c r="H815" s="820">
        <v>1956</v>
      </c>
      <c r="I815" s="567"/>
    </row>
    <row r="816" spans="1:9" x14ac:dyDescent="0.2">
      <c r="A816" s="345">
        <v>814</v>
      </c>
      <c r="B816" s="345" t="s">
        <v>1436</v>
      </c>
      <c r="C816" s="345" t="s">
        <v>544</v>
      </c>
      <c r="D816" s="345" t="s">
        <v>510</v>
      </c>
      <c r="E816" s="345">
        <v>1010270240</v>
      </c>
      <c r="F816" s="345">
        <v>4024</v>
      </c>
      <c r="G816" s="345" t="s">
        <v>9332</v>
      </c>
      <c r="H816" s="820">
        <v>386</v>
      </c>
      <c r="I816" s="567"/>
    </row>
    <row r="817" spans="1:9" x14ac:dyDescent="0.2">
      <c r="A817" s="345">
        <v>815</v>
      </c>
      <c r="B817" s="345" t="s">
        <v>1437</v>
      </c>
      <c r="C817" s="345" t="s">
        <v>639</v>
      </c>
      <c r="D817" s="345" t="s">
        <v>510</v>
      </c>
      <c r="E817" s="345">
        <v>1010520230</v>
      </c>
      <c r="F817" s="345">
        <v>3024</v>
      </c>
      <c r="G817" s="345" t="s">
        <v>9333</v>
      </c>
      <c r="H817" s="820">
        <v>21277</v>
      </c>
      <c r="I817" s="567"/>
    </row>
    <row r="818" spans="1:9" x14ac:dyDescent="0.2">
      <c r="A818" s="345">
        <v>816</v>
      </c>
      <c r="B818" s="345" t="s">
        <v>1438</v>
      </c>
      <c r="C818" s="345" t="s">
        <v>664</v>
      </c>
      <c r="D818" s="345" t="s">
        <v>507</v>
      </c>
      <c r="E818" s="345">
        <v>1070370090</v>
      </c>
      <c r="F818" s="345">
        <v>8010</v>
      </c>
      <c r="G818" s="345" t="s">
        <v>9334</v>
      </c>
      <c r="H818" s="820">
        <v>827</v>
      </c>
      <c r="I818" s="567"/>
    </row>
    <row r="819" spans="1:9" x14ac:dyDescent="0.2">
      <c r="A819" s="345">
        <v>817</v>
      </c>
      <c r="B819" s="345" t="s">
        <v>1439</v>
      </c>
      <c r="C819" s="345" t="s">
        <v>624</v>
      </c>
      <c r="D819" s="345" t="s">
        <v>510</v>
      </c>
      <c r="E819" s="345">
        <v>1010810310</v>
      </c>
      <c r="F819" s="345">
        <v>1031</v>
      </c>
      <c r="G819" s="345" t="s">
        <v>9335</v>
      </c>
      <c r="H819" s="820">
        <v>773</v>
      </c>
      <c r="I819" s="567"/>
    </row>
    <row r="820" spans="1:9" x14ac:dyDescent="0.2">
      <c r="A820" s="345">
        <v>818</v>
      </c>
      <c r="B820" s="345" t="s">
        <v>1440</v>
      </c>
      <c r="C820" s="345" t="s">
        <v>863</v>
      </c>
      <c r="D820" s="345" t="s">
        <v>510</v>
      </c>
      <c r="E820" s="345">
        <v>1011020125</v>
      </c>
      <c r="F820" s="345">
        <v>103078</v>
      </c>
      <c r="G820" s="345" t="s">
        <v>9336</v>
      </c>
      <c r="H820" s="820">
        <v>292</v>
      </c>
      <c r="I820" s="567"/>
    </row>
    <row r="821" spans="1:9" x14ac:dyDescent="0.2">
      <c r="A821" s="345">
        <v>819</v>
      </c>
      <c r="B821" s="345" t="s">
        <v>1441</v>
      </c>
      <c r="C821" s="345" t="s">
        <v>624</v>
      </c>
      <c r="D821" s="345" t="s">
        <v>510</v>
      </c>
      <c r="E821" s="345">
        <v>1010810320</v>
      </c>
      <c r="F821" s="345">
        <v>1032</v>
      </c>
      <c r="G821" s="345" t="s">
        <v>9337</v>
      </c>
      <c r="H821" s="820">
        <v>2151</v>
      </c>
      <c r="I821" s="567"/>
    </row>
    <row r="822" spans="1:9" x14ac:dyDescent="0.2">
      <c r="A822" s="345">
        <v>820</v>
      </c>
      <c r="B822" s="345" t="s">
        <v>1442</v>
      </c>
      <c r="C822" s="345" t="s">
        <v>614</v>
      </c>
      <c r="D822" s="345" t="s">
        <v>16415</v>
      </c>
      <c r="E822" s="345">
        <v>1080610060</v>
      </c>
      <c r="F822" s="345">
        <v>33006</v>
      </c>
      <c r="G822" s="345" t="s">
        <v>9338</v>
      </c>
      <c r="H822" s="820">
        <v>8026</v>
      </c>
      <c r="I822" s="567"/>
    </row>
    <row r="823" spans="1:9" x14ac:dyDescent="0.2">
      <c r="A823" s="345">
        <v>821</v>
      </c>
      <c r="B823" s="345" t="s">
        <v>1443</v>
      </c>
      <c r="C823" s="345" t="s">
        <v>595</v>
      </c>
      <c r="D823" s="345" t="s">
        <v>510</v>
      </c>
      <c r="E823" s="345">
        <v>1010020190</v>
      </c>
      <c r="F823" s="345">
        <v>6019</v>
      </c>
      <c r="G823" s="345" t="s">
        <v>9339</v>
      </c>
      <c r="H823" s="820">
        <v>536</v>
      </c>
      <c r="I823" s="567"/>
    </row>
    <row r="824" spans="1:9" x14ac:dyDescent="0.2">
      <c r="A824" s="345">
        <v>822</v>
      </c>
      <c r="B824" s="345" t="s">
        <v>1444</v>
      </c>
      <c r="C824" s="345" t="s">
        <v>672</v>
      </c>
      <c r="D824" s="345" t="s">
        <v>508</v>
      </c>
      <c r="E824" s="345">
        <v>1030570160</v>
      </c>
      <c r="F824" s="345">
        <v>18017</v>
      </c>
      <c r="G824" s="345" t="s">
        <v>9340</v>
      </c>
      <c r="H824" s="820">
        <v>417</v>
      </c>
      <c r="I824" s="567"/>
    </row>
    <row r="825" spans="1:9" x14ac:dyDescent="0.2">
      <c r="A825" s="345">
        <v>823</v>
      </c>
      <c r="B825" s="345" t="s">
        <v>1445</v>
      </c>
      <c r="C825" s="345" t="s">
        <v>522</v>
      </c>
      <c r="D825" s="345" t="s">
        <v>515</v>
      </c>
      <c r="E825" s="345">
        <v>1050540130</v>
      </c>
      <c r="F825" s="345">
        <v>28013</v>
      </c>
      <c r="G825" s="345" t="s">
        <v>9341</v>
      </c>
      <c r="H825" s="820">
        <v>8906</v>
      </c>
      <c r="I825" s="567"/>
    </row>
    <row r="826" spans="1:9" x14ac:dyDescent="0.2">
      <c r="A826" s="345">
        <v>824</v>
      </c>
      <c r="B826" s="345" t="s">
        <v>1446</v>
      </c>
      <c r="C826" s="345" t="s">
        <v>550</v>
      </c>
      <c r="D826" s="345" t="s">
        <v>493</v>
      </c>
      <c r="E826" s="345">
        <v>2120690072</v>
      </c>
      <c r="F826" s="345">
        <v>57007</v>
      </c>
      <c r="G826" s="345" t="s">
        <v>9342</v>
      </c>
      <c r="H826" s="820">
        <v>4247</v>
      </c>
      <c r="I826" s="567"/>
    </row>
    <row r="827" spans="1:9" x14ac:dyDescent="0.2">
      <c r="A827" s="345">
        <v>825</v>
      </c>
      <c r="B827" s="345" t="s">
        <v>1447</v>
      </c>
      <c r="C827" s="345" t="s">
        <v>567</v>
      </c>
      <c r="D827" s="345" t="s">
        <v>508</v>
      </c>
      <c r="E827" s="345">
        <v>1030150180</v>
      </c>
      <c r="F827" s="345">
        <v>17021</v>
      </c>
      <c r="G827" s="345" t="s">
        <v>9343</v>
      </c>
      <c r="H827" s="820">
        <v>9061</v>
      </c>
      <c r="I827" s="567"/>
    </row>
    <row r="828" spans="1:9" x14ac:dyDescent="0.2">
      <c r="A828" s="345">
        <v>826</v>
      </c>
      <c r="B828" s="345" t="s">
        <v>1448</v>
      </c>
      <c r="C828" s="345" t="s">
        <v>674</v>
      </c>
      <c r="D828" s="345" t="s">
        <v>510</v>
      </c>
      <c r="E828" s="345">
        <v>1010880160</v>
      </c>
      <c r="F828" s="345">
        <v>2016</v>
      </c>
      <c r="G828" s="345" t="s">
        <v>9344</v>
      </c>
      <c r="H828" s="820">
        <v>12189</v>
      </c>
      <c r="I828" s="567"/>
    </row>
    <row r="829" spans="1:9" x14ac:dyDescent="0.2">
      <c r="A829" s="345">
        <v>827</v>
      </c>
      <c r="B829" s="345" t="s">
        <v>1449</v>
      </c>
      <c r="C829" s="345" t="s">
        <v>677</v>
      </c>
      <c r="D829" s="345" t="s">
        <v>507</v>
      </c>
      <c r="E829" s="345">
        <v>1070740140</v>
      </c>
      <c r="F829" s="345">
        <v>9014</v>
      </c>
      <c r="G829" s="345" t="s">
        <v>9345</v>
      </c>
      <c r="H829" s="820">
        <v>343</v>
      </c>
      <c r="I829" s="567"/>
    </row>
    <row r="830" spans="1:9" x14ac:dyDescent="0.2">
      <c r="A830" s="345">
        <v>828</v>
      </c>
      <c r="B830" s="345" t="s">
        <v>1450</v>
      </c>
      <c r="C830" s="345" t="s">
        <v>691</v>
      </c>
      <c r="D830" s="345" t="s">
        <v>508</v>
      </c>
      <c r="E830" s="345">
        <v>1030770090</v>
      </c>
      <c r="F830" s="345">
        <v>14009</v>
      </c>
      <c r="G830" s="345" t="s">
        <v>9346</v>
      </c>
      <c r="H830" s="820">
        <v>3990</v>
      </c>
      <c r="I830" s="567"/>
    </row>
    <row r="831" spans="1:9" x14ac:dyDescent="0.2">
      <c r="A831" s="345">
        <v>829</v>
      </c>
      <c r="B831" s="345" t="s">
        <v>1451</v>
      </c>
      <c r="C831" s="345" t="s">
        <v>672</v>
      </c>
      <c r="D831" s="345" t="s">
        <v>508</v>
      </c>
      <c r="E831" s="345">
        <v>1030570180</v>
      </c>
      <c r="F831" s="345">
        <v>18019</v>
      </c>
      <c r="G831" s="345" t="s">
        <v>9347</v>
      </c>
      <c r="H831" s="820">
        <v>2671</v>
      </c>
      <c r="I831" s="567"/>
    </row>
    <row r="832" spans="1:9" x14ac:dyDescent="0.2">
      <c r="A832" s="345">
        <v>830</v>
      </c>
      <c r="B832" s="345" t="s">
        <v>1452</v>
      </c>
      <c r="C832" s="345" t="s">
        <v>567</v>
      </c>
      <c r="D832" s="345" t="s">
        <v>508</v>
      </c>
      <c r="E832" s="345">
        <v>1030150190</v>
      </c>
      <c r="F832" s="345">
        <v>17022</v>
      </c>
      <c r="G832" s="345" t="s">
        <v>9348</v>
      </c>
      <c r="H832" s="820">
        <v>2479</v>
      </c>
      <c r="I832" s="567"/>
    </row>
    <row r="833" spans="1:9" x14ac:dyDescent="0.2">
      <c r="A833" s="345">
        <v>831</v>
      </c>
      <c r="B833" s="345" t="s">
        <v>1453</v>
      </c>
      <c r="C833" s="345" t="s">
        <v>530</v>
      </c>
      <c r="D833" s="345" t="s">
        <v>512</v>
      </c>
      <c r="E833" s="345">
        <v>4200950160</v>
      </c>
      <c r="F833" s="345">
        <v>95016</v>
      </c>
      <c r="G833" s="345" t="s">
        <v>9349</v>
      </c>
      <c r="H833" s="820">
        <v>154</v>
      </c>
      <c r="I833" s="567"/>
    </row>
    <row r="834" spans="1:9" x14ac:dyDescent="0.2">
      <c r="A834" s="345">
        <v>832</v>
      </c>
      <c r="B834" s="345" t="s">
        <v>1454</v>
      </c>
      <c r="C834" s="345" t="s">
        <v>942</v>
      </c>
      <c r="D834" s="345" t="s">
        <v>512</v>
      </c>
      <c r="E834" s="345">
        <v>4200530110</v>
      </c>
      <c r="F834" s="345">
        <v>91011</v>
      </c>
      <c r="G834" s="345" t="s">
        <v>9350</v>
      </c>
      <c r="H834" s="820">
        <v>1994</v>
      </c>
      <c r="I834" s="567"/>
    </row>
    <row r="835" spans="1:9" x14ac:dyDescent="0.2">
      <c r="A835" s="345">
        <v>833</v>
      </c>
      <c r="B835" s="345" t="s">
        <v>1455</v>
      </c>
      <c r="C835" s="345" t="s">
        <v>784</v>
      </c>
      <c r="D835" s="345" t="s">
        <v>503</v>
      </c>
      <c r="E835" s="345">
        <v>3130230070</v>
      </c>
      <c r="F835" s="345">
        <v>69007</v>
      </c>
      <c r="G835" s="345" t="s">
        <v>9351</v>
      </c>
      <c r="H835" s="820">
        <v>306</v>
      </c>
      <c r="I835" s="567"/>
    </row>
    <row r="836" spans="1:9" x14ac:dyDescent="0.2">
      <c r="A836" s="345">
        <v>834</v>
      </c>
      <c r="B836" s="345" t="s">
        <v>1456</v>
      </c>
      <c r="C836" s="345" t="s">
        <v>659</v>
      </c>
      <c r="D836" s="345" t="s">
        <v>510</v>
      </c>
      <c r="E836" s="345">
        <v>1010960060</v>
      </c>
      <c r="F836" s="345">
        <v>96006</v>
      </c>
      <c r="G836" s="345" t="s">
        <v>9352</v>
      </c>
      <c r="H836" s="820">
        <v>861</v>
      </c>
      <c r="I836" s="567"/>
    </row>
    <row r="837" spans="1:9" x14ac:dyDescent="0.2">
      <c r="A837" s="345">
        <v>835</v>
      </c>
      <c r="B837" s="345" t="s">
        <v>1457</v>
      </c>
      <c r="C837" s="345" t="s">
        <v>787</v>
      </c>
      <c r="D837" s="345" t="s">
        <v>515</v>
      </c>
      <c r="E837" s="345">
        <v>1050840040</v>
      </c>
      <c r="F837" s="345">
        <v>26004</v>
      </c>
      <c r="G837" s="345" t="s">
        <v>9353</v>
      </c>
      <c r="H837" s="820">
        <v>5878</v>
      </c>
      <c r="I837" s="567"/>
    </row>
    <row r="838" spans="1:9" x14ac:dyDescent="0.2">
      <c r="A838" s="345">
        <v>836</v>
      </c>
      <c r="B838" s="345" t="s">
        <v>1458</v>
      </c>
      <c r="C838" s="345" t="s">
        <v>942</v>
      </c>
      <c r="D838" s="345" t="s">
        <v>512</v>
      </c>
      <c r="E838" s="345">
        <v>4200530120</v>
      </c>
      <c r="F838" s="345">
        <v>91012</v>
      </c>
      <c r="G838" s="345" t="s">
        <v>9354</v>
      </c>
      <c r="H838" s="820">
        <v>1205</v>
      </c>
      <c r="I838" s="567"/>
    </row>
    <row r="839" spans="1:9" x14ac:dyDescent="0.2">
      <c r="A839" s="345">
        <v>837</v>
      </c>
      <c r="B839" s="345" t="s">
        <v>1459</v>
      </c>
      <c r="C839" s="345" t="s">
        <v>617</v>
      </c>
      <c r="D839" s="345" t="s">
        <v>512</v>
      </c>
      <c r="E839" s="345">
        <v>4200730140</v>
      </c>
      <c r="F839" s="345">
        <v>90014</v>
      </c>
      <c r="G839" s="345" t="s">
        <v>9355</v>
      </c>
      <c r="H839" s="820">
        <v>729</v>
      </c>
      <c r="I839" s="567"/>
    </row>
    <row r="840" spans="1:9" x14ac:dyDescent="0.2">
      <c r="A840" s="345">
        <v>838</v>
      </c>
      <c r="B840" s="345" t="s">
        <v>1460</v>
      </c>
      <c r="C840" s="345" t="s">
        <v>617</v>
      </c>
      <c r="D840" s="345" t="s">
        <v>512</v>
      </c>
      <c r="E840" s="345">
        <v>4200730150</v>
      </c>
      <c r="F840" s="345">
        <v>90015</v>
      </c>
      <c r="G840" s="345" t="s">
        <v>9356</v>
      </c>
      <c r="H840" s="820">
        <v>260</v>
      </c>
      <c r="I840" s="567"/>
    </row>
    <row r="841" spans="1:9" x14ac:dyDescent="0.2">
      <c r="A841" s="345">
        <v>839</v>
      </c>
      <c r="B841" s="345" t="s">
        <v>1461</v>
      </c>
      <c r="C841" s="345" t="s">
        <v>924</v>
      </c>
      <c r="D841" s="345" t="s">
        <v>507</v>
      </c>
      <c r="E841" s="345">
        <v>1070340050</v>
      </c>
      <c r="F841" s="345">
        <v>10005</v>
      </c>
      <c r="G841" s="345" t="s">
        <v>9357</v>
      </c>
      <c r="H841" s="820">
        <v>1834</v>
      </c>
      <c r="I841" s="567"/>
    </row>
    <row r="842" spans="1:9" x14ac:dyDescent="0.2">
      <c r="A842" s="345">
        <v>840</v>
      </c>
      <c r="B842" s="345" t="s">
        <v>1462</v>
      </c>
      <c r="C842" s="345" t="s">
        <v>530</v>
      </c>
      <c r="D842" s="345" t="s">
        <v>512</v>
      </c>
      <c r="E842" s="345">
        <v>4200950166</v>
      </c>
      <c r="F842" s="345">
        <v>95079</v>
      </c>
      <c r="G842" s="345" t="s">
        <v>9358</v>
      </c>
      <c r="H842" s="820">
        <v>7539</v>
      </c>
      <c r="I842" s="567"/>
    </row>
    <row r="843" spans="1:9" x14ac:dyDescent="0.2">
      <c r="A843" s="345">
        <v>841</v>
      </c>
      <c r="B843" s="345" t="s">
        <v>1463</v>
      </c>
      <c r="C843" s="345" t="s">
        <v>604</v>
      </c>
      <c r="D843" s="345" t="s">
        <v>515</v>
      </c>
      <c r="E843" s="345">
        <v>1050710070</v>
      </c>
      <c r="F843" s="345">
        <v>29007</v>
      </c>
      <c r="G843" s="345" t="s">
        <v>9359</v>
      </c>
      <c r="H843" s="820">
        <v>1451</v>
      </c>
      <c r="I843" s="567"/>
    </row>
    <row r="844" spans="1:9" x14ac:dyDescent="0.2">
      <c r="A844" s="345">
        <v>842</v>
      </c>
      <c r="B844" s="345" t="s">
        <v>1464</v>
      </c>
      <c r="C844" s="345" t="s">
        <v>607</v>
      </c>
      <c r="D844" s="345" t="s">
        <v>515</v>
      </c>
      <c r="E844" s="345">
        <v>1050890100</v>
      </c>
      <c r="F844" s="345">
        <v>23010</v>
      </c>
      <c r="G844" s="345" t="s">
        <v>9360</v>
      </c>
      <c r="H844" s="820">
        <v>1361</v>
      </c>
      <c r="I844" s="567"/>
    </row>
    <row r="845" spans="1:9" x14ac:dyDescent="0.2">
      <c r="A845" s="345">
        <v>843</v>
      </c>
      <c r="B845" s="345" t="s">
        <v>1465</v>
      </c>
      <c r="C845" s="345" t="s">
        <v>607</v>
      </c>
      <c r="D845" s="345" t="s">
        <v>515</v>
      </c>
      <c r="E845" s="345">
        <v>1050890110</v>
      </c>
      <c r="F845" s="345">
        <v>23011</v>
      </c>
      <c r="G845" s="345" t="s">
        <v>9361</v>
      </c>
      <c r="H845" s="820">
        <v>3560</v>
      </c>
      <c r="I845" s="567"/>
    </row>
    <row r="846" spans="1:9" x14ac:dyDescent="0.2">
      <c r="A846" s="345">
        <v>844</v>
      </c>
      <c r="B846" s="345" t="s">
        <v>1466</v>
      </c>
      <c r="C846" s="345" t="s">
        <v>595</v>
      </c>
      <c r="D846" s="345" t="s">
        <v>510</v>
      </c>
      <c r="E846" s="345">
        <v>1010020210</v>
      </c>
      <c r="F846" s="345">
        <v>6021</v>
      </c>
      <c r="G846" s="345" t="s">
        <v>9362</v>
      </c>
      <c r="H846" s="820">
        <v>2241</v>
      </c>
      <c r="I846" s="567"/>
    </row>
    <row r="847" spans="1:9" x14ac:dyDescent="0.2">
      <c r="A847" s="345">
        <v>845</v>
      </c>
      <c r="B847" s="345" t="s">
        <v>1467</v>
      </c>
      <c r="C847" s="345" t="s">
        <v>624</v>
      </c>
      <c r="D847" s="345" t="s">
        <v>510</v>
      </c>
      <c r="E847" s="345">
        <v>1010810330</v>
      </c>
      <c r="F847" s="345">
        <v>1033</v>
      </c>
      <c r="G847" s="345" t="s">
        <v>9363</v>
      </c>
      <c r="H847" s="820">
        <v>3066</v>
      </c>
      <c r="I847" s="567"/>
    </row>
    <row r="848" spans="1:9" x14ac:dyDescent="0.2">
      <c r="A848" s="345">
        <v>846</v>
      </c>
      <c r="B848" s="345" t="s">
        <v>1468</v>
      </c>
      <c r="C848" s="345" t="s">
        <v>555</v>
      </c>
      <c r="D848" s="345" t="s">
        <v>506</v>
      </c>
      <c r="E848" s="345">
        <v>3150510080</v>
      </c>
      <c r="F848" s="345">
        <v>63008</v>
      </c>
      <c r="G848" s="345" t="s">
        <v>9364</v>
      </c>
      <c r="H848" s="820">
        <v>26317</v>
      </c>
      <c r="I848" s="567"/>
    </row>
    <row r="849" spans="1:9" x14ac:dyDescent="0.2">
      <c r="A849" s="345">
        <v>847</v>
      </c>
      <c r="B849" s="345" t="s">
        <v>1469</v>
      </c>
      <c r="C849" s="345" t="s">
        <v>555</v>
      </c>
      <c r="D849" s="345" t="s">
        <v>506</v>
      </c>
      <c r="E849" s="345">
        <v>3150510090</v>
      </c>
      <c r="F849" s="345">
        <v>63009</v>
      </c>
      <c r="G849" s="345" t="s">
        <v>9365</v>
      </c>
      <c r="H849" s="820">
        <v>9897</v>
      </c>
      <c r="I849" s="567"/>
    </row>
    <row r="850" spans="1:9" x14ac:dyDescent="0.2">
      <c r="A850" s="345">
        <v>848</v>
      </c>
      <c r="B850" s="345" t="s">
        <v>1470</v>
      </c>
      <c r="C850" s="345" t="s">
        <v>544</v>
      </c>
      <c r="D850" s="345" t="s">
        <v>510</v>
      </c>
      <c r="E850" s="345">
        <v>1010270260</v>
      </c>
      <c r="F850" s="345">
        <v>4026</v>
      </c>
      <c r="G850" s="345" t="s">
        <v>9366</v>
      </c>
      <c r="H850" s="820">
        <v>170</v>
      </c>
      <c r="I850" s="567"/>
    </row>
    <row r="851" spans="1:9" x14ac:dyDescent="0.2">
      <c r="A851" s="345">
        <v>849</v>
      </c>
      <c r="B851" s="345" t="s">
        <v>1471</v>
      </c>
      <c r="C851" s="345" t="s">
        <v>595</v>
      </c>
      <c r="D851" s="345" t="s">
        <v>510</v>
      </c>
      <c r="E851" s="345">
        <v>1010020220</v>
      </c>
      <c r="F851" s="345">
        <v>6022</v>
      </c>
      <c r="G851" s="345" t="s">
        <v>9367</v>
      </c>
      <c r="H851" s="820">
        <v>1062</v>
      </c>
      <c r="I851" s="567"/>
    </row>
    <row r="852" spans="1:9" x14ac:dyDescent="0.2">
      <c r="A852" s="345">
        <v>850</v>
      </c>
      <c r="B852" s="345" t="s">
        <v>1472</v>
      </c>
      <c r="C852" s="345" t="s">
        <v>526</v>
      </c>
      <c r="D852" s="345" t="s">
        <v>508</v>
      </c>
      <c r="E852" s="345">
        <v>1030980090</v>
      </c>
      <c r="F852" s="345">
        <v>97009</v>
      </c>
      <c r="G852" s="345" t="s">
        <v>9368</v>
      </c>
      <c r="H852" s="820">
        <v>3312</v>
      </c>
      <c r="I852" s="567"/>
    </row>
    <row r="853" spans="1:9" x14ac:dyDescent="0.2">
      <c r="A853" s="345">
        <v>851</v>
      </c>
      <c r="B853" s="345" t="s">
        <v>1473</v>
      </c>
      <c r="C853" s="345" t="s">
        <v>672</v>
      </c>
      <c r="D853" s="345" t="s">
        <v>508</v>
      </c>
      <c r="E853" s="345">
        <v>1030570190</v>
      </c>
      <c r="F853" s="345">
        <v>18020</v>
      </c>
      <c r="G853" s="345" t="s">
        <v>9369</v>
      </c>
      <c r="H853" s="820">
        <v>636</v>
      </c>
      <c r="I853" s="567"/>
    </row>
    <row r="854" spans="1:9" x14ac:dyDescent="0.2">
      <c r="A854" s="345">
        <v>852</v>
      </c>
      <c r="B854" s="345" t="s">
        <v>1474</v>
      </c>
      <c r="C854" s="345" t="s">
        <v>601</v>
      </c>
      <c r="D854" s="345" t="s">
        <v>508</v>
      </c>
      <c r="E854" s="345">
        <v>1030120320</v>
      </c>
      <c r="F854" s="345">
        <v>16033</v>
      </c>
      <c r="G854" s="345" t="s">
        <v>9370</v>
      </c>
      <c r="H854" s="820">
        <v>976</v>
      </c>
      <c r="I854" s="567"/>
    </row>
    <row r="855" spans="1:9" x14ac:dyDescent="0.2">
      <c r="A855" s="345">
        <v>853</v>
      </c>
      <c r="B855" s="345" t="s">
        <v>1475</v>
      </c>
      <c r="C855" s="345" t="s">
        <v>544</v>
      </c>
      <c r="D855" s="345" t="s">
        <v>510</v>
      </c>
      <c r="E855" s="345">
        <v>1010270270</v>
      </c>
      <c r="F855" s="345">
        <v>4027</v>
      </c>
      <c r="G855" s="345" t="s">
        <v>9371</v>
      </c>
      <c r="H855" s="820">
        <v>639</v>
      </c>
      <c r="I855" s="567"/>
    </row>
    <row r="856" spans="1:9" x14ac:dyDescent="0.2">
      <c r="A856" s="345">
        <v>854</v>
      </c>
      <c r="B856" s="345" t="s">
        <v>1476</v>
      </c>
      <c r="C856" s="345" t="s">
        <v>704</v>
      </c>
      <c r="D856" s="345" t="s">
        <v>505</v>
      </c>
      <c r="E856" s="345">
        <v>3180220111</v>
      </c>
      <c r="F856" s="345">
        <v>79012</v>
      </c>
      <c r="G856" s="345" t="s">
        <v>9372</v>
      </c>
      <c r="H856" s="820">
        <v>5026</v>
      </c>
      <c r="I856" s="567"/>
    </row>
    <row r="857" spans="1:9" x14ac:dyDescent="0.2">
      <c r="A857" s="345">
        <v>855</v>
      </c>
      <c r="B857" s="345" t="s">
        <v>1477</v>
      </c>
      <c r="C857" s="345" t="s">
        <v>732</v>
      </c>
      <c r="D857" s="345" t="s">
        <v>511</v>
      </c>
      <c r="E857" s="345">
        <v>3160410081</v>
      </c>
      <c r="F857" s="345">
        <v>75009</v>
      </c>
      <c r="G857" s="345" t="s">
        <v>9373</v>
      </c>
      <c r="H857" s="820">
        <v>2613</v>
      </c>
      <c r="I857" s="567"/>
    </row>
    <row r="858" spans="1:9" x14ac:dyDescent="0.2">
      <c r="A858" s="345">
        <v>856</v>
      </c>
      <c r="B858" s="345" t="s">
        <v>1478</v>
      </c>
      <c r="C858" s="345" t="s">
        <v>601</v>
      </c>
      <c r="D858" s="345" t="s">
        <v>508</v>
      </c>
      <c r="E858" s="345">
        <v>1030120330</v>
      </c>
      <c r="F858" s="345">
        <v>16034</v>
      </c>
      <c r="G858" s="345" t="s">
        <v>9374</v>
      </c>
      <c r="H858" s="820">
        <v>5040</v>
      </c>
      <c r="I858" s="567"/>
    </row>
    <row r="859" spans="1:9" x14ac:dyDescent="0.2">
      <c r="A859" s="345">
        <v>857</v>
      </c>
      <c r="B859" s="345" t="s">
        <v>1479</v>
      </c>
      <c r="C859" s="345" t="s">
        <v>567</v>
      </c>
      <c r="D859" s="345" t="s">
        <v>508</v>
      </c>
      <c r="E859" s="345">
        <v>1030150200</v>
      </c>
      <c r="F859" s="345">
        <v>17023</v>
      </c>
      <c r="G859" s="345" t="s">
        <v>9375</v>
      </c>
      <c r="H859" s="820">
        <v>10706</v>
      </c>
      <c r="I859" s="567"/>
    </row>
    <row r="860" spans="1:9" x14ac:dyDescent="0.2">
      <c r="A860" s="345">
        <v>858</v>
      </c>
      <c r="B860" s="345" t="s">
        <v>1480</v>
      </c>
      <c r="C860" s="345" t="s">
        <v>617</v>
      </c>
      <c r="D860" s="345" t="s">
        <v>512</v>
      </c>
      <c r="E860" s="345">
        <v>4200730160</v>
      </c>
      <c r="F860" s="345">
        <v>90016</v>
      </c>
      <c r="G860" s="345" t="s">
        <v>9376</v>
      </c>
      <c r="H860" s="820">
        <v>651</v>
      </c>
      <c r="I860" s="567"/>
    </row>
    <row r="861" spans="1:9" x14ac:dyDescent="0.2">
      <c r="A861" s="345">
        <v>859</v>
      </c>
      <c r="B861" s="345" t="s">
        <v>1481</v>
      </c>
      <c r="C861" s="345" t="s">
        <v>612</v>
      </c>
      <c r="D861" s="345" t="s">
        <v>505</v>
      </c>
      <c r="E861" s="345">
        <v>3180670110</v>
      </c>
      <c r="F861" s="345">
        <v>80011</v>
      </c>
      <c r="G861" s="345" t="s">
        <v>9377</v>
      </c>
      <c r="H861" s="820">
        <v>400</v>
      </c>
      <c r="I861" s="567"/>
    </row>
    <row r="862" spans="1:9" x14ac:dyDescent="0.2">
      <c r="A862" s="345">
        <v>860</v>
      </c>
      <c r="B862" s="345" t="s">
        <v>1482</v>
      </c>
      <c r="C862" s="345" t="s">
        <v>612</v>
      </c>
      <c r="D862" s="345" t="s">
        <v>505</v>
      </c>
      <c r="E862" s="345">
        <v>3180670130</v>
      </c>
      <c r="F862" s="345">
        <v>80013</v>
      </c>
      <c r="G862" s="345" t="s">
        <v>9378</v>
      </c>
      <c r="H862" s="820">
        <v>4080</v>
      </c>
      <c r="I862" s="567"/>
    </row>
    <row r="863" spans="1:9" x14ac:dyDescent="0.2">
      <c r="A863" s="345">
        <v>861</v>
      </c>
      <c r="B863" s="345" t="s">
        <v>1483</v>
      </c>
      <c r="C863" s="345" t="s">
        <v>612</v>
      </c>
      <c r="D863" s="345" t="s">
        <v>505</v>
      </c>
      <c r="E863" s="345">
        <v>3180670120</v>
      </c>
      <c r="F863" s="345">
        <v>80012</v>
      </c>
      <c r="G863" s="345" t="s">
        <v>9379</v>
      </c>
      <c r="H863" s="820">
        <v>8672</v>
      </c>
      <c r="I863" s="567"/>
    </row>
    <row r="864" spans="1:9" x14ac:dyDescent="0.2">
      <c r="A864" s="345">
        <v>862</v>
      </c>
      <c r="B864" s="345" t="s">
        <v>1484</v>
      </c>
      <c r="C864" s="345" t="s">
        <v>567</v>
      </c>
      <c r="D864" s="345" t="s">
        <v>508</v>
      </c>
      <c r="E864" s="345">
        <v>1030150210</v>
      </c>
      <c r="F864" s="345">
        <v>17024</v>
      </c>
      <c r="G864" s="345" t="s">
        <v>9380</v>
      </c>
      <c r="H864" s="820">
        <v>2025</v>
      </c>
      <c r="I864" s="567"/>
    </row>
    <row r="865" spans="1:9" x14ac:dyDescent="0.2">
      <c r="A865" s="345">
        <v>863</v>
      </c>
      <c r="B865" s="345" t="s">
        <v>1485</v>
      </c>
      <c r="C865" s="345" t="s">
        <v>544</v>
      </c>
      <c r="D865" s="345" t="s">
        <v>510</v>
      </c>
      <c r="E865" s="345">
        <v>1010270280</v>
      </c>
      <c r="F865" s="345">
        <v>4028</v>
      </c>
      <c r="G865" s="345" t="s">
        <v>9381</v>
      </c>
      <c r="H865" s="820">
        <v>9641</v>
      </c>
      <c r="I865" s="567"/>
    </row>
    <row r="866" spans="1:9" x14ac:dyDescent="0.2">
      <c r="A866" s="345">
        <v>864</v>
      </c>
      <c r="B866" s="345" t="s">
        <v>1486</v>
      </c>
      <c r="C866" s="345" t="s">
        <v>567</v>
      </c>
      <c r="D866" s="345" t="s">
        <v>508</v>
      </c>
      <c r="E866" s="345">
        <v>1030150220</v>
      </c>
      <c r="F866" s="345">
        <v>17025</v>
      </c>
      <c r="G866" s="345" t="s">
        <v>9382</v>
      </c>
      <c r="H866" s="820">
        <v>7356</v>
      </c>
      <c r="I866" s="567"/>
    </row>
    <row r="867" spans="1:9" x14ac:dyDescent="0.2">
      <c r="A867" s="345">
        <v>865</v>
      </c>
      <c r="B867" s="345" t="s">
        <v>1487</v>
      </c>
      <c r="C867" s="345" t="s">
        <v>563</v>
      </c>
      <c r="D867" s="345" t="s">
        <v>493</v>
      </c>
      <c r="E867" s="345">
        <v>2120330140</v>
      </c>
      <c r="F867" s="345">
        <v>60014</v>
      </c>
      <c r="G867" s="345" t="s">
        <v>9383</v>
      </c>
      <c r="H867" s="820">
        <v>8423</v>
      </c>
      <c r="I867" s="567"/>
    </row>
    <row r="868" spans="1:9" x14ac:dyDescent="0.2">
      <c r="A868" s="345">
        <v>866</v>
      </c>
      <c r="B868" s="345" t="s">
        <v>1488</v>
      </c>
      <c r="C868" s="345" t="s">
        <v>542</v>
      </c>
      <c r="D868" s="345" t="s">
        <v>511</v>
      </c>
      <c r="E868" s="345">
        <v>3160310070</v>
      </c>
      <c r="F868" s="345">
        <v>71007</v>
      </c>
      <c r="G868" s="345" t="s">
        <v>9384</v>
      </c>
      <c r="H868" s="820">
        <v>2998</v>
      </c>
      <c r="I868" s="567"/>
    </row>
    <row r="869" spans="1:9" x14ac:dyDescent="0.2">
      <c r="A869" s="345">
        <v>867</v>
      </c>
      <c r="B869" s="345" t="s">
        <v>1489</v>
      </c>
      <c r="C869" s="345" t="s">
        <v>637</v>
      </c>
      <c r="D869" s="345" t="s">
        <v>508</v>
      </c>
      <c r="E869" s="345">
        <v>1031040100</v>
      </c>
      <c r="F869" s="345">
        <v>108010</v>
      </c>
      <c r="G869" s="345" t="s">
        <v>9385</v>
      </c>
      <c r="H869" s="820">
        <v>16756</v>
      </c>
      <c r="I869" s="567"/>
    </row>
    <row r="870" spans="1:9" x14ac:dyDescent="0.2">
      <c r="A870" s="345">
        <v>868</v>
      </c>
      <c r="B870" s="345" t="s">
        <v>1490</v>
      </c>
      <c r="C870" s="345" t="s">
        <v>522</v>
      </c>
      <c r="D870" s="345" t="s">
        <v>515</v>
      </c>
      <c r="E870" s="345">
        <v>1050540140</v>
      </c>
      <c r="F870" s="345">
        <v>28014</v>
      </c>
      <c r="G870" s="345" t="s">
        <v>9386</v>
      </c>
      <c r="H870" s="820">
        <v>3449</v>
      </c>
      <c r="I870" s="567"/>
    </row>
    <row r="871" spans="1:9" x14ac:dyDescent="0.2">
      <c r="A871" s="345">
        <v>869</v>
      </c>
      <c r="B871" s="345" t="s">
        <v>1491</v>
      </c>
      <c r="C871" s="345" t="s">
        <v>607</v>
      </c>
      <c r="D871" s="345" t="s">
        <v>515</v>
      </c>
      <c r="E871" s="345">
        <v>1050890120</v>
      </c>
      <c r="F871" s="345">
        <v>23012</v>
      </c>
      <c r="G871" s="345" t="s">
        <v>9387</v>
      </c>
      <c r="H871" s="820">
        <v>16031</v>
      </c>
      <c r="I871" s="567"/>
    </row>
    <row r="872" spans="1:9" x14ac:dyDescent="0.2">
      <c r="A872" s="345">
        <v>870</v>
      </c>
      <c r="B872" s="345" t="s">
        <v>1492</v>
      </c>
      <c r="C872" s="345" t="s">
        <v>595</v>
      </c>
      <c r="D872" s="345" t="s">
        <v>510</v>
      </c>
      <c r="E872" s="345">
        <v>1010020230</v>
      </c>
      <c r="F872" s="345">
        <v>6023</v>
      </c>
      <c r="G872" s="345" t="s">
        <v>9388</v>
      </c>
      <c r="H872" s="820">
        <v>311</v>
      </c>
      <c r="I872" s="567"/>
    </row>
    <row r="873" spans="1:9" x14ac:dyDescent="0.2">
      <c r="A873" s="345">
        <v>871</v>
      </c>
      <c r="B873" s="345" t="s">
        <v>1493</v>
      </c>
      <c r="C873" s="345" t="s">
        <v>573</v>
      </c>
      <c r="D873" s="345" t="s">
        <v>508</v>
      </c>
      <c r="E873" s="345">
        <v>1030450070</v>
      </c>
      <c r="F873" s="345">
        <v>20007</v>
      </c>
      <c r="G873" s="345" t="s">
        <v>9389</v>
      </c>
      <c r="H873" s="820">
        <v>4054</v>
      </c>
      <c r="I873" s="567"/>
    </row>
    <row r="874" spans="1:9" x14ac:dyDescent="0.2">
      <c r="A874" s="345">
        <v>872</v>
      </c>
      <c r="B874" s="345" t="s">
        <v>1494</v>
      </c>
      <c r="C874" s="345" t="s">
        <v>544</v>
      </c>
      <c r="D874" s="345" t="s">
        <v>510</v>
      </c>
      <c r="E874" s="345">
        <v>1010270290</v>
      </c>
      <c r="F874" s="345">
        <v>4029</v>
      </c>
      <c r="G874" s="345" t="s">
        <v>9390</v>
      </c>
      <c r="H874" s="820">
        <v>29536</v>
      </c>
      <c r="I874" s="567"/>
    </row>
    <row r="875" spans="1:9" x14ac:dyDescent="0.2">
      <c r="A875" s="345">
        <v>873</v>
      </c>
      <c r="B875" s="345" t="s">
        <v>1495</v>
      </c>
      <c r="C875" s="345" t="s">
        <v>601</v>
      </c>
      <c r="D875" s="345" t="s">
        <v>508</v>
      </c>
      <c r="E875" s="345">
        <v>1030120331</v>
      </c>
      <c r="F875" s="345">
        <v>16035</v>
      </c>
      <c r="G875" s="345" t="s">
        <v>9391</v>
      </c>
      <c r="H875" s="820">
        <v>724</v>
      </c>
      <c r="I875" s="567"/>
    </row>
    <row r="876" spans="1:9" x14ac:dyDescent="0.2">
      <c r="A876" s="345">
        <v>874</v>
      </c>
      <c r="B876" s="345" t="s">
        <v>1496</v>
      </c>
      <c r="C876" s="345" t="s">
        <v>609</v>
      </c>
      <c r="D876" s="345" t="s">
        <v>493</v>
      </c>
      <c r="E876" s="345">
        <v>2120700130</v>
      </c>
      <c r="F876" s="345">
        <v>58013</v>
      </c>
      <c r="G876" s="345" t="s">
        <v>9392</v>
      </c>
      <c r="H876" s="820">
        <v>18543</v>
      </c>
      <c r="I876" s="567"/>
    </row>
    <row r="877" spans="1:9" x14ac:dyDescent="0.2">
      <c r="A877" s="345">
        <v>875</v>
      </c>
      <c r="B877" s="345" t="s">
        <v>1497</v>
      </c>
      <c r="C877" s="345" t="s">
        <v>553</v>
      </c>
      <c r="D877" s="345" t="s">
        <v>506</v>
      </c>
      <c r="E877" s="345">
        <v>3150720160</v>
      </c>
      <c r="F877" s="345">
        <v>65016</v>
      </c>
      <c r="G877" s="345" t="s">
        <v>9393</v>
      </c>
      <c r="H877" s="820">
        <v>5336</v>
      </c>
      <c r="I877" s="567"/>
    </row>
    <row r="878" spans="1:9" x14ac:dyDescent="0.2">
      <c r="A878" s="345">
        <v>876</v>
      </c>
      <c r="B878" s="345" t="s">
        <v>1498</v>
      </c>
      <c r="C878" s="345" t="s">
        <v>726</v>
      </c>
      <c r="D878" s="345" t="s">
        <v>16416</v>
      </c>
      <c r="E878" s="345">
        <v>1040140060</v>
      </c>
      <c r="F878" s="345">
        <v>21009</v>
      </c>
      <c r="G878" s="345" t="s">
        <v>9394</v>
      </c>
      <c r="H878" s="820">
        <v>691</v>
      </c>
      <c r="I878" s="567"/>
    </row>
    <row r="879" spans="1:9" x14ac:dyDescent="0.2">
      <c r="A879" s="345">
        <v>877</v>
      </c>
      <c r="B879" s="345" t="s">
        <v>1499</v>
      </c>
      <c r="C879" s="345" t="s">
        <v>672</v>
      </c>
      <c r="D879" s="345" t="s">
        <v>508</v>
      </c>
      <c r="E879" s="345">
        <v>1030570191</v>
      </c>
      <c r="F879" s="345">
        <v>18021</v>
      </c>
      <c r="G879" s="345" t="s">
        <v>9395</v>
      </c>
      <c r="H879" s="820">
        <v>514</v>
      </c>
      <c r="I879" s="567"/>
    </row>
    <row r="880" spans="1:9" x14ac:dyDescent="0.2">
      <c r="A880" s="345">
        <v>878</v>
      </c>
      <c r="B880" s="345" t="s">
        <v>1500</v>
      </c>
      <c r="C880" s="345" t="s">
        <v>612</v>
      </c>
      <c r="D880" s="345" t="s">
        <v>505</v>
      </c>
      <c r="E880" s="345">
        <v>3180670140</v>
      </c>
      <c r="F880" s="345">
        <v>80014</v>
      </c>
      <c r="G880" s="345" t="s">
        <v>9396</v>
      </c>
      <c r="H880" s="820">
        <v>3282</v>
      </c>
      <c r="I880" s="567"/>
    </row>
    <row r="881" spans="1:9" x14ac:dyDescent="0.2">
      <c r="A881" s="345">
        <v>879</v>
      </c>
      <c r="B881" s="345" t="s">
        <v>1501</v>
      </c>
      <c r="C881" s="345" t="s">
        <v>567</v>
      </c>
      <c r="D881" s="345" t="s">
        <v>508</v>
      </c>
      <c r="E881" s="345">
        <v>1030150230</v>
      </c>
      <c r="F881" s="345">
        <v>17026</v>
      </c>
      <c r="G881" s="345" t="s">
        <v>9397</v>
      </c>
      <c r="H881" s="820">
        <v>1744</v>
      </c>
      <c r="I881" s="567"/>
    </row>
    <row r="882" spans="1:9" x14ac:dyDescent="0.2">
      <c r="A882" s="345">
        <v>880</v>
      </c>
      <c r="B882" s="345" t="s">
        <v>1502</v>
      </c>
      <c r="C882" s="345" t="s">
        <v>624</v>
      </c>
      <c r="D882" s="345" t="s">
        <v>510</v>
      </c>
      <c r="E882" s="345">
        <v>1010810340</v>
      </c>
      <c r="F882" s="345">
        <v>1034</v>
      </c>
      <c r="G882" s="345" t="s">
        <v>9398</v>
      </c>
      <c r="H882" s="820">
        <v>8701</v>
      </c>
      <c r="I882" s="567"/>
    </row>
    <row r="883" spans="1:9" x14ac:dyDescent="0.2">
      <c r="A883" s="345">
        <v>881</v>
      </c>
      <c r="B883" s="345" t="s">
        <v>1503</v>
      </c>
      <c r="C883" s="345" t="s">
        <v>601</v>
      </c>
      <c r="D883" s="345" t="s">
        <v>508</v>
      </c>
      <c r="E883" s="345">
        <v>1030120350</v>
      </c>
      <c r="F883" s="345">
        <v>16036</v>
      </c>
      <c r="G883" s="345" t="s">
        <v>9399</v>
      </c>
      <c r="H883" s="820">
        <v>667</v>
      </c>
      <c r="I883" s="567"/>
    </row>
    <row r="884" spans="1:9" x14ac:dyDescent="0.2">
      <c r="A884" s="345">
        <v>882</v>
      </c>
      <c r="B884" s="345" t="s">
        <v>1504</v>
      </c>
      <c r="C884" s="345" t="s">
        <v>567</v>
      </c>
      <c r="D884" s="345" t="s">
        <v>508</v>
      </c>
      <c r="E884" s="345">
        <v>1030150240</v>
      </c>
      <c r="F884" s="345">
        <v>17027</v>
      </c>
      <c r="G884" s="345" t="s">
        <v>9400</v>
      </c>
      <c r="H884" s="820">
        <v>682</v>
      </c>
      <c r="I884" s="567"/>
    </row>
    <row r="885" spans="1:9" x14ac:dyDescent="0.2">
      <c r="A885" s="345">
        <v>883</v>
      </c>
      <c r="B885" s="345" t="s">
        <v>1505</v>
      </c>
      <c r="C885" s="345" t="s">
        <v>635</v>
      </c>
      <c r="D885" s="345" t="s">
        <v>508</v>
      </c>
      <c r="E885" s="345">
        <v>1030860140</v>
      </c>
      <c r="F885" s="345">
        <v>12017</v>
      </c>
      <c r="G885" s="345" t="s">
        <v>9401</v>
      </c>
      <c r="H885" s="820">
        <v>3155</v>
      </c>
      <c r="I885" s="567"/>
    </row>
    <row r="886" spans="1:9" x14ac:dyDescent="0.2">
      <c r="A886" s="345">
        <v>884</v>
      </c>
      <c r="B886" s="345" t="s">
        <v>1506</v>
      </c>
      <c r="C886" s="345" t="s">
        <v>787</v>
      </c>
      <c r="D886" s="345" t="s">
        <v>515</v>
      </c>
      <c r="E886" s="345">
        <v>1050840050</v>
      </c>
      <c r="F886" s="345">
        <v>26005</v>
      </c>
      <c r="G886" s="345" t="s">
        <v>9402</v>
      </c>
      <c r="H886" s="820">
        <v>7659</v>
      </c>
      <c r="I886" s="567"/>
    </row>
    <row r="887" spans="1:9" x14ac:dyDescent="0.2">
      <c r="A887" s="345">
        <v>885</v>
      </c>
      <c r="B887" s="345" t="s">
        <v>1507</v>
      </c>
      <c r="C887" s="345" t="s">
        <v>241</v>
      </c>
      <c r="D887" s="345" t="s">
        <v>515</v>
      </c>
      <c r="E887" s="345">
        <v>1050900140</v>
      </c>
      <c r="F887" s="345">
        <v>24014</v>
      </c>
      <c r="G887" s="345" t="s">
        <v>9403</v>
      </c>
      <c r="H887" s="820">
        <v>8381</v>
      </c>
      <c r="I887" s="567"/>
    </row>
    <row r="888" spans="1:9" x14ac:dyDescent="0.2">
      <c r="A888" s="345">
        <v>886</v>
      </c>
      <c r="B888" s="345" t="s">
        <v>1508</v>
      </c>
      <c r="C888" s="345" t="s">
        <v>696</v>
      </c>
      <c r="D888" s="345" t="s">
        <v>508</v>
      </c>
      <c r="E888" s="345">
        <v>1030240280</v>
      </c>
      <c r="F888" s="345">
        <v>13028</v>
      </c>
      <c r="G888" s="345" t="s">
        <v>9404</v>
      </c>
      <c r="H888" s="820">
        <v>6384</v>
      </c>
      <c r="I888" s="567"/>
    </row>
    <row r="889" spans="1:9" x14ac:dyDescent="0.2">
      <c r="A889" s="345">
        <v>887</v>
      </c>
      <c r="B889" s="345" t="s">
        <v>1509</v>
      </c>
      <c r="C889" s="345" t="s">
        <v>601</v>
      </c>
      <c r="D889" s="345" t="s">
        <v>508</v>
      </c>
      <c r="E889" s="345">
        <v>1030120360</v>
      </c>
      <c r="F889" s="345">
        <v>16037</v>
      </c>
      <c r="G889" s="345" t="s">
        <v>9405</v>
      </c>
      <c r="H889" s="820">
        <v>8513</v>
      </c>
      <c r="I889" s="567"/>
    </row>
    <row r="890" spans="1:9" x14ac:dyDescent="0.2">
      <c r="A890" s="345">
        <v>888</v>
      </c>
      <c r="B890" s="345" t="s">
        <v>1510</v>
      </c>
      <c r="C890" s="345" t="s">
        <v>601</v>
      </c>
      <c r="D890" s="345" t="s">
        <v>508</v>
      </c>
      <c r="E890" s="345">
        <v>1030120370</v>
      </c>
      <c r="F890" s="345">
        <v>16038</v>
      </c>
      <c r="G890" s="345" t="s">
        <v>9406</v>
      </c>
      <c r="H890" s="820">
        <v>7920</v>
      </c>
      <c r="I890" s="567"/>
    </row>
    <row r="891" spans="1:9" x14ac:dyDescent="0.2">
      <c r="A891" s="345">
        <v>889</v>
      </c>
      <c r="B891" s="345" t="s">
        <v>1511</v>
      </c>
      <c r="C891" s="345" t="s">
        <v>524</v>
      </c>
      <c r="D891" s="345" t="s">
        <v>508</v>
      </c>
      <c r="E891" s="345">
        <v>1030990060</v>
      </c>
      <c r="F891" s="345">
        <v>98006</v>
      </c>
      <c r="G891" s="345" t="s">
        <v>9407</v>
      </c>
      <c r="H891" s="820">
        <v>2692</v>
      </c>
      <c r="I891" s="567"/>
    </row>
    <row r="892" spans="1:9" x14ac:dyDescent="0.2">
      <c r="A892" s="345">
        <v>890</v>
      </c>
      <c r="B892" s="345" t="s">
        <v>1512</v>
      </c>
      <c r="C892" s="345" t="s">
        <v>672</v>
      </c>
      <c r="D892" s="345" t="s">
        <v>508</v>
      </c>
      <c r="E892" s="345">
        <v>1030570200</v>
      </c>
      <c r="F892" s="345">
        <v>18022</v>
      </c>
      <c r="G892" s="345" t="s">
        <v>9408</v>
      </c>
      <c r="H892" s="820">
        <v>715</v>
      </c>
      <c r="I892" s="567"/>
    </row>
    <row r="893" spans="1:9" x14ac:dyDescent="0.2">
      <c r="A893" s="345">
        <v>891</v>
      </c>
      <c r="B893" s="345" t="s">
        <v>1513</v>
      </c>
      <c r="C893" s="345" t="s">
        <v>241</v>
      </c>
      <c r="D893" s="345" t="s">
        <v>515</v>
      </c>
      <c r="E893" s="345">
        <v>1050900150</v>
      </c>
      <c r="F893" s="345">
        <v>24015</v>
      </c>
      <c r="G893" s="345" t="s">
        <v>9409</v>
      </c>
      <c r="H893" s="820">
        <v>6639</v>
      </c>
      <c r="I893" s="567"/>
    </row>
    <row r="894" spans="1:9" x14ac:dyDescent="0.2">
      <c r="A894" s="345">
        <v>892</v>
      </c>
      <c r="B894" s="345" t="s">
        <v>1514</v>
      </c>
      <c r="C894" s="345" t="s">
        <v>696</v>
      </c>
      <c r="D894" s="345" t="s">
        <v>508</v>
      </c>
      <c r="E894" s="345">
        <v>1030240290</v>
      </c>
      <c r="F894" s="345">
        <v>13029</v>
      </c>
      <c r="G894" s="345" t="s">
        <v>9410</v>
      </c>
      <c r="H894" s="820">
        <v>2177</v>
      </c>
      <c r="I894" s="567"/>
    </row>
    <row r="895" spans="1:9" x14ac:dyDescent="0.2">
      <c r="A895" s="345">
        <v>893</v>
      </c>
      <c r="B895" s="345" t="s">
        <v>1515</v>
      </c>
      <c r="C895" s="345" t="s">
        <v>726</v>
      </c>
      <c r="D895" s="345" t="s">
        <v>16416</v>
      </c>
      <c r="E895" s="345">
        <v>1040140070</v>
      </c>
      <c r="F895" s="345">
        <v>21010</v>
      </c>
      <c r="G895" s="345" t="s">
        <v>9411</v>
      </c>
      <c r="H895" s="820">
        <v>2308</v>
      </c>
      <c r="I895" s="567"/>
    </row>
    <row r="896" spans="1:9" x14ac:dyDescent="0.2">
      <c r="A896" s="345">
        <v>894</v>
      </c>
      <c r="B896" s="345" t="s">
        <v>1516</v>
      </c>
      <c r="C896" s="345" t="s">
        <v>567</v>
      </c>
      <c r="D896" s="345" t="s">
        <v>508</v>
      </c>
      <c r="E896" s="345">
        <v>1030150250</v>
      </c>
      <c r="F896" s="345">
        <v>17028</v>
      </c>
      <c r="G896" s="345" t="s">
        <v>9412</v>
      </c>
      <c r="H896" s="820">
        <v>4632</v>
      </c>
      <c r="I896" s="567"/>
    </row>
    <row r="897" spans="1:9" x14ac:dyDescent="0.2">
      <c r="A897" s="345">
        <v>895</v>
      </c>
      <c r="B897" s="345" t="s">
        <v>1517</v>
      </c>
      <c r="C897" s="345" t="s">
        <v>635</v>
      </c>
      <c r="D897" s="345" t="s">
        <v>508</v>
      </c>
      <c r="E897" s="345">
        <v>1030860151</v>
      </c>
      <c r="F897" s="345">
        <v>12019</v>
      </c>
      <c r="G897" s="345" t="s">
        <v>9413</v>
      </c>
      <c r="H897" s="820">
        <v>1735</v>
      </c>
      <c r="I897" s="567"/>
    </row>
    <row r="898" spans="1:9" x14ac:dyDescent="0.2">
      <c r="A898" s="345">
        <v>896</v>
      </c>
      <c r="B898" s="345" t="s">
        <v>1518</v>
      </c>
      <c r="C898" s="345" t="s">
        <v>607</v>
      </c>
      <c r="D898" s="345" t="s">
        <v>515</v>
      </c>
      <c r="E898" s="345">
        <v>1050890130</v>
      </c>
      <c r="F898" s="345">
        <v>23013</v>
      </c>
      <c r="G898" s="345" t="s">
        <v>9414</v>
      </c>
      <c r="H898" s="820">
        <v>1350</v>
      </c>
      <c r="I898" s="567"/>
    </row>
    <row r="899" spans="1:9" x14ac:dyDescent="0.2">
      <c r="A899" s="345">
        <v>897</v>
      </c>
      <c r="B899" s="345" t="s">
        <v>1519</v>
      </c>
      <c r="C899" s="345" t="s">
        <v>668</v>
      </c>
      <c r="D899" s="345" t="s">
        <v>16416</v>
      </c>
      <c r="E899" s="345">
        <v>1040830240</v>
      </c>
      <c r="F899" s="345">
        <v>22025</v>
      </c>
      <c r="G899" s="345" t="s">
        <v>9415</v>
      </c>
      <c r="H899" s="820">
        <v>4042</v>
      </c>
      <c r="I899" s="567"/>
    </row>
    <row r="900" spans="1:9" x14ac:dyDescent="0.2">
      <c r="A900" s="345">
        <v>898</v>
      </c>
      <c r="B900" s="345" t="s">
        <v>1520</v>
      </c>
      <c r="C900" s="345" t="s">
        <v>607</v>
      </c>
      <c r="D900" s="345" t="s">
        <v>515</v>
      </c>
      <c r="E900" s="345">
        <v>1050890140</v>
      </c>
      <c r="F900" s="345">
        <v>23014</v>
      </c>
      <c r="G900" s="345" t="s">
        <v>9416</v>
      </c>
      <c r="H900" s="820">
        <v>2456</v>
      </c>
      <c r="I900" s="567"/>
    </row>
    <row r="901" spans="1:9" x14ac:dyDescent="0.2">
      <c r="A901" s="345">
        <v>899</v>
      </c>
      <c r="B901" s="345" t="s">
        <v>1521</v>
      </c>
      <c r="C901" s="345" t="s">
        <v>711</v>
      </c>
      <c r="D901" s="345" t="s">
        <v>16415</v>
      </c>
      <c r="E901" s="345">
        <v>1080680060</v>
      </c>
      <c r="F901" s="345">
        <v>35006</v>
      </c>
      <c r="G901" s="345" t="s">
        <v>9417</v>
      </c>
      <c r="H901" s="820">
        <v>5623</v>
      </c>
      <c r="I901" s="567"/>
    </row>
    <row r="902" spans="1:9" x14ac:dyDescent="0.2">
      <c r="A902" s="345">
        <v>900</v>
      </c>
      <c r="B902" s="345" t="s">
        <v>1522</v>
      </c>
      <c r="C902" s="345" t="s">
        <v>567</v>
      </c>
      <c r="D902" s="345" t="s">
        <v>508</v>
      </c>
      <c r="E902" s="345">
        <v>1030150260</v>
      </c>
      <c r="F902" s="345">
        <v>17029</v>
      </c>
      <c r="G902" s="345" t="s">
        <v>9418</v>
      </c>
      <c r="H902" s="820">
        <v>195906</v>
      </c>
      <c r="I902" s="567"/>
    </row>
    <row r="903" spans="1:9" x14ac:dyDescent="0.2">
      <c r="A903" s="345">
        <v>901</v>
      </c>
      <c r="B903" s="345" t="s">
        <v>1523</v>
      </c>
      <c r="C903" s="345" t="s">
        <v>668</v>
      </c>
      <c r="D903" s="345" t="s">
        <v>16416</v>
      </c>
      <c r="E903" s="345">
        <v>1040830250</v>
      </c>
      <c r="F903" s="345">
        <v>22026</v>
      </c>
      <c r="G903" s="345" t="s">
        <v>9419</v>
      </c>
      <c r="H903" s="820">
        <v>250</v>
      </c>
      <c r="I903" s="567"/>
    </row>
    <row r="904" spans="1:9" x14ac:dyDescent="0.2">
      <c r="A904" s="345">
        <v>902</v>
      </c>
      <c r="B904" s="345" t="s">
        <v>1524</v>
      </c>
      <c r="C904" s="345" t="s">
        <v>672</v>
      </c>
      <c r="D904" s="345" t="s">
        <v>508</v>
      </c>
      <c r="E904" s="345">
        <v>1030570210</v>
      </c>
      <c r="F904" s="345">
        <v>18023</v>
      </c>
      <c r="G904" s="345" t="s">
        <v>9420</v>
      </c>
      <c r="H904" s="820">
        <v>3443</v>
      </c>
      <c r="I904" s="567"/>
    </row>
    <row r="905" spans="1:9" x14ac:dyDescent="0.2">
      <c r="A905" s="345">
        <v>903</v>
      </c>
      <c r="B905" s="345" t="s">
        <v>1525</v>
      </c>
      <c r="C905" s="345" t="s">
        <v>726</v>
      </c>
      <c r="D905" s="345" t="s">
        <v>16416</v>
      </c>
      <c r="E905" s="345">
        <v>1040140080</v>
      </c>
      <c r="F905" s="345">
        <v>21011</v>
      </c>
      <c r="G905" s="345" t="s">
        <v>9421</v>
      </c>
      <c r="H905" s="820">
        <v>22728</v>
      </c>
      <c r="I905" s="567"/>
    </row>
    <row r="906" spans="1:9" x14ac:dyDescent="0.2">
      <c r="A906" s="345">
        <v>904</v>
      </c>
      <c r="B906" s="345" t="s">
        <v>1526</v>
      </c>
      <c r="C906" s="345" t="s">
        <v>241</v>
      </c>
      <c r="D906" s="345" t="s">
        <v>515</v>
      </c>
      <c r="E906" s="345">
        <v>1050900160</v>
      </c>
      <c r="F906" s="345">
        <v>24016</v>
      </c>
      <c r="G906" s="345" t="s">
        <v>9422</v>
      </c>
      <c r="H906" s="820">
        <v>3167</v>
      </c>
      <c r="I906" s="567"/>
    </row>
    <row r="907" spans="1:9" x14ac:dyDescent="0.2">
      <c r="A907" s="345">
        <v>905</v>
      </c>
      <c r="B907" s="345" t="s">
        <v>1527</v>
      </c>
      <c r="C907" s="345" t="s">
        <v>534</v>
      </c>
      <c r="D907" s="345" t="s">
        <v>508</v>
      </c>
      <c r="E907" s="345">
        <v>1030490320</v>
      </c>
      <c r="F907" s="345">
        <v>15032</v>
      </c>
      <c r="G907" s="345" t="s">
        <v>9423</v>
      </c>
      <c r="H907" s="820">
        <v>26081</v>
      </c>
      <c r="I907" s="567"/>
    </row>
    <row r="908" spans="1:9" x14ac:dyDescent="0.2">
      <c r="A908" s="345">
        <v>906</v>
      </c>
      <c r="B908" s="345" t="s">
        <v>1528</v>
      </c>
      <c r="C908" s="345" t="s">
        <v>635</v>
      </c>
      <c r="D908" s="345" t="s">
        <v>508</v>
      </c>
      <c r="E908" s="345">
        <v>1030860152</v>
      </c>
      <c r="F908" s="345">
        <v>12020</v>
      </c>
      <c r="G908" s="345" t="s">
        <v>9424</v>
      </c>
      <c r="H908" s="820">
        <v>1246</v>
      </c>
      <c r="I908" s="567"/>
    </row>
    <row r="909" spans="1:9" x14ac:dyDescent="0.2">
      <c r="A909" s="345">
        <v>907</v>
      </c>
      <c r="B909" s="345" t="s">
        <v>1529</v>
      </c>
      <c r="C909" s="345" t="s">
        <v>544</v>
      </c>
      <c r="D909" s="345" t="s">
        <v>510</v>
      </c>
      <c r="E909" s="345">
        <v>1010270300</v>
      </c>
      <c r="F909" s="345">
        <v>4030</v>
      </c>
      <c r="G909" s="345" t="s">
        <v>9425</v>
      </c>
      <c r="H909" s="820">
        <v>305</v>
      </c>
      <c r="I909" s="567"/>
    </row>
    <row r="910" spans="1:9" x14ac:dyDescent="0.2">
      <c r="A910" s="345">
        <v>908</v>
      </c>
      <c r="B910" s="345" t="s">
        <v>1530</v>
      </c>
      <c r="C910" s="345" t="s">
        <v>578</v>
      </c>
      <c r="D910" s="345" t="s">
        <v>505</v>
      </c>
      <c r="E910" s="345">
        <v>3181030030</v>
      </c>
      <c r="F910" s="345">
        <v>102003</v>
      </c>
      <c r="G910" s="345" t="s">
        <v>9426</v>
      </c>
      <c r="H910" s="820">
        <v>3781</v>
      </c>
      <c r="I910" s="567"/>
    </row>
    <row r="911" spans="1:9" x14ac:dyDescent="0.2">
      <c r="A911" s="345">
        <v>909</v>
      </c>
      <c r="B911" s="345" t="s">
        <v>1531</v>
      </c>
      <c r="C911" s="345" t="s">
        <v>624</v>
      </c>
      <c r="D911" s="345" t="s">
        <v>510</v>
      </c>
      <c r="E911" s="345">
        <v>1010810350</v>
      </c>
      <c r="F911" s="345">
        <v>1035</v>
      </c>
      <c r="G911" s="345" t="s">
        <v>9427</v>
      </c>
      <c r="H911" s="820">
        <v>4616</v>
      </c>
      <c r="I911" s="567"/>
    </row>
    <row r="912" spans="1:9" x14ac:dyDescent="0.2">
      <c r="A912" s="345">
        <v>910</v>
      </c>
      <c r="B912" s="345" t="s">
        <v>1532</v>
      </c>
      <c r="C912" s="345" t="s">
        <v>696</v>
      </c>
      <c r="D912" s="345" t="s">
        <v>508</v>
      </c>
      <c r="E912" s="345">
        <v>1030240300</v>
      </c>
      <c r="F912" s="345">
        <v>13030</v>
      </c>
      <c r="G912" s="345" t="s">
        <v>9428</v>
      </c>
      <c r="H912" s="820">
        <v>335</v>
      </c>
      <c r="I912" s="567"/>
    </row>
    <row r="913" spans="1:9" x14ac:dyDescent="0.2">
      <c r="A913" s="345">
        <v>911</v>
      </c>
      <c r="B913" s="345" t="s">
        <v>1533</v>
      </c>
      <c r="C913" s="345" t="s">
        <v>538</v>
      </c>
      <c r="D913" s="345" t="s">
        <v>504</v>
      </c>
      <c r="E913" s="345">
        <v>3170640130</v>
      </c>
      <c r="F913" s="345">
        <v>76013</v>
      </c>
      <c r="G913" s="345" t="s">
        <v>9429</v>
      </c>
      <c r="H913" s="820">
        <v>3855</v>
      </c>
      <c r="I913" s="567"/>
    </row>
    <row r="914" spans="1:9" x14ac:dyDescent="0.2">
      <c r="A914" s="345">
        <v>912</v>
      </c>
      <c r="B914" s="345" t="s">
        <v>1534</v>
      </c>
      <c r="C914" s="345" t="s">
        <v>544</v>
      </c>
      <c r="D914" s="345" t="s">
        <v>510</v>
      </c>
      <c r="E914" s="345">
        <v>1010270310</v>
      </c>
      <c r="F914" s="345">
        <v>4031</v>
      </c>
      <c r="G914" s="345" t="s">
        <v>9430</v>
      </c>
      <c r="H914" s="820">
        <v>40</v>
      </c>
      <c r="I914" s="567"/>
    </row>
    <row r="915" spans="1:9" x14ac:dyDescent="0.2">
      <c r="A915" s="345">
        <v>913</v>
      </c>
      <c r="B915" s="345" t="s">
        <v>1535</v>
      </c>
      <c r="C915" s="345" t="s">
        <v>639</v>
      </c>
      <c r="D915" s="345" t="s">
        <v>510</v>
      </c>
      <c r="E915" s="345">
        <v>1010520250</v>
      </c>
      <c r="F915" s="345">
        <v>3026</v>
      </c>
      <c r="G915" s="345" t="s">
        <v>9431</v>
      </c>
      <c r="H915" s="820">
        <v>2763</v>
      </c>
      <c r="I915" s="567"/>
    </row>
    <row r="916" spans="1:9" x14ac:dyDescent="0.2">
      <c r="A916" s="345">
        <v>914</v>
      </c>
      <c r="B916" s="345" t="s">
        <v>1536</v>
      </c>
      <c r="C916" s="345" t="s">
        <v>595</v>
      </c>
      <c r="D916" s="345" t="s">
        <v>510</v>
      </c>
      <c r="E916" s="345">
        <v>1010020240</v>
      </c>
      <c r="F916" s="345">
        <v>6024</v>
      </c>
      <c r="G916" s="345" t="s">
        <v>9432</v>
      </c>
      <c r="H916" s="820">
        <v>426</v>
      </c>
      <c r="I916" s="567"/>
    </row>
    <row r="917" spans="1:9" x14ac:dyDescent="0.2">
      <c r="A917" s="345">
        <v>915</v>
      </c>
      <c r="B917" s="345" t="s">
        <v>1537</v>
      </c>
      <c r="C917" s="345" t="s">
        <v>601</v>
      </c>
      <c r="D917" s="345" t="s">
        <v>508</v>
      </c>
      <c r="E917" s="345">
        <v>1030120390</v>
      </c>
      <c r="F917" s="345">
        <v>16040</v>
      </c>
      <c r="G917" s="345" t="s">
        <v>9433</v>
      </c>
      <c r="H917" s="820">
        <v>6098</v>
      </c>
      <c r="I917" s="567"/>
    </row>
    <row r="918" spans="1:9" x14ac:dyDescent="0.2">
      <c r="A918" s="345">
        <v>916</v>
      </c>
      <c r="B918" s="345" t="s">
        <v>1538</v>
      </c>
      <c r="C918" s="345" t="s">
        <v>1539</v>
      </c>
      <c r="D918" s="345" t="s">
        <v>511</v>
      </c>
      <c r="E918" s="345">
        <v>3160160010</v>
      </c>
      <c r="F918" s="345">
        <v>74001</v>
      </c>
      <c r="G918" s="345" t="s">
        <v>9434</v>
      </c>
      <c r="H918" s="820">
        <v>83317</v>
      </c>
      <c r="I918" s="567"/>
    </row>
    <row r="919" spans="1:9" x14ac:dyDescent="0.2">
      <c r="A919" s="345">
        <v>917</v>
      </c>
      <c r="B919" s="345" t="s">
        <v>1540</v>
      </c>
      <c r="C919" s="345" t="s">
        <v>538</v>
      </c>
      <c r="D919" s="345" t="s">
        <v>504</v>
      </c>
      <c r="E919" s="345">
        <v>3170640140</v>
      </c>
      <c r="F919" s="345">
        <v>76014</v>
      </c>
      <c r="G919" s="345" t="s">
        <v>9435</v>
      </c>
      <c r="H919" s="820">
        <v>811</v>
      </c>
      <c r="I919" s="567"/>
    </row>
    <row r="920" spans="1:9" x14ac:dyDescent="0.2">
      <c r="A920" s="345">
        <v>918</v>
      </c>
      <c r="B920" s="345" t="s">
        <v>1541</v>
      </c>
      <c r="C920" s="345" t="s">
        <v>635</v>
      </c>
      <c r="D920" s="345" t="s">
        <v>508</v>
      </c>
      <c r="E920" s="345">
        <v>1030860160</v>
      </c>
      <c r="F920" s="345">
        <v>12021</v>
      </c>
      <c r="G920" s="345" t="s">
        <v>9436</v>
      </c>
      <c r="H920" s="820">
        <v>773</v>
      </c>
      <c r="I920" s="567"/>
    </row>
    <row r="921" spans="1:9" x14ac:dyDescent="0.2">
      <c r="A921" s="345">
        <v>919</v>
      </c>
      <c r="B921" s="345" t="s">
        <v>1542</v>
      </c>
      <c r="C921" s="345" t="s">
        <v>639</v>
      </c>
      <c r="D921" s="345" t="s">
        <v>510</v>
      </c>
      <c r="E921" s="345">
        <v>1010520260</v>
      </c>
      <c r="F921" s="345">
        <v>3027</v>
      </c>
      <c r="G921" s="345" t="s">
        <v>9437</v>
      </c>
      <c r="H921" s="820">
        <v>1105</v>
      </c>
      <c r="I921" s="567"/>
    </row>
    <row r="922" spans="1:9" x14ac:dyDescent="0.2">
      <c r="A922" s="345">
        <v>920</v>
      </c>
      <c r="B922" s="345" t="s">
        <v>1543</v>
      </c>
      <c r="C922" s="345" t="s">
        <v>567</v>
      </c>
      <c r="D922" s="345" t="s">
        <v>508</v>
      </c>
      <c r="E922" s="345">
        <v>1030150270</v>
      </c>
      <c r="F922" s="345">
        <v>17030</v>
      </c>
      <c r="G922" s="345" t="s">
        <v>9438</v>
      </c>
      <c r="H922" s="820">
        <v>737</v>
      </c>
      <c r="I922" s="567"/>
    </row>
    <row r="923" spans="1:9" x14ac:dyDescent="0.2">
      <c r="A923" s="345">
        <v>921</v>
      </c>
      <c r="B923" s="345" t="s">
        <v>1544</v>
      </c>
      <c r="C923" s="345" t="s">
        <v>637</v>
      </c>
      <c r="D923" s="345" t="s">
        <v>508</v>
      </c>
      <c r="E923" s="345">
        <v>1031040110</v>
      </c>
      <c r="F923" s="345">
        <v>108011</v>
      </c>
      <c r="G923" s="345" t="s">
        <v>9439</v>
      </c>
      <c r="H923" s="820">
        <v>6091</v>
      </c>
      <c r="I923" s="567"/>
    </row>
    <row r="924" spans="1:9" x14ac:dyDescent="0.2">
      <c r="A924" s="345">
        <v>922</v>
      </c>
      <c r="B924" s="345" t="s">
        <v>1545</v>
      </c>
      <c r="C924" s="345" t="s">
        <v>739</v>
      </c>
      <c r="D924" s="345" t="s">
        <v>16415</v>
      </c>
      <c r="E924" s="345">
        <v>1080660040</v>
      </c>
      <c r="F924" s="345">
        <v>39004</v>
      </c>
      <c r="G924" s="345" t="s">
        <v>9440</v>
      </c>
      <c r="H924" s="820">
        <v>7189</v>
      </c>
      <c r="I924" s="567"/>
    </row>
    <row r="925" spans="1:9" x14ac:dyDescent="0.2">
      <c r="A925" s="345">
        <v>923</v>
      </c>
      <c r="B925" s="345" t="s">
        <v>1546</v>
      </c>
      <c r="C925" s="345" t="s">
        <v>635</v>
      </c>
      <c r="D925" s="345" t="s">
        <v>508</v>
      </c>
      <c r="E925" s="345">
        <v>1030860170</v>
      </c>
      <c r="F925" s="345">
        <v>12022</v>
      </c>
      <c r="G925" s="345" t="s">
        <v>9441</v>
      </c>
      <c r="H925" s="820">
        <v>1245</v>
      </c>
      <c r="I925" s="567"/>
    </row>
    <row r="926" spans="1:9" x14ac:dyDescent="0.2">
      <c r="A926" s="345">
        <v>924</v>
      </c>
      <c r="B926" s="345" t="s">
        <v>1547</v>
      </c>
      <c r="C926" s="345" t="s">
        <v>755</v>
      </c>
      <c r="D926" s="345" t="s">
        <v>516</v>
      </c>
      <c r="E926" s="345">
        <v>1020040110</v>
      </c>
      <c r="F926" s="345">
        <v>7011</v>
      </c>
      <c r="G926" s="345" t="s">
        <v>9442</v>
      </c>
      <c r="H926" s="820">
        <v>948</v>
      </c>
      <c r="I926" s="567"/>
    </row>
    <row r="927" spans="1:9" x14ac:dyDescent="0.2">
      <c r="A927" s="345">
        <v>925</v>
      </c>
      <c r="B927" s="345" t="s">
        <v>1548</v>
      </c>
      <c r="C927" s="345" t="s">
        <v>532</v>
      </c>
      <c r="D927" s="345" t="s">
        <v>503</v>
      </c>
      <c r="E927" s="345">
        <v>3130600040</v>
      </c>
      <c r="F927" s="345">
        <v>68004</v>
      </c>
      <c r="G927" s="345" t="s">
        <v>9443</v>
      </c>
      <c r="H927" s="820">
        <v>266</v>
      </c>
      <c r="I927" s="567"/>
    </row>
    <row r="928" spans="1:9" x14ac:dyDescent="0.2">
      <c r="A928" s="345">
        <v>926</v>
      </c>
      <c r="B928" s="345" t="s">
        <v>1549</v>
      </c>
      <c r="C928" s="345" t="s">
        <v>526</v>
      </c>
      <c r="D928" s="345" t="s">
        <v>508</v>
      </c>
      <c r="E928" s="345">
        <v>1030980100</v>
      </c>
      <c r="F928" s="345">
        <v>97010</v>
      </c>
      <c r="G928" s="345" t="s">
        <v>9444</v>
      </c>
      <c r="H928" s="820">
        <v>4459</v>
      </c>
      <c r="I928" s="567"/>
    </row>
    <row r="929" spans="1:9" x14ac:dyDescent="0.2">
      <c r="A929" s="345">
        <v>927</v>
      </c>
      <c r="B929" s="345" t="s">
        <v>1550</v>
      </c>
      <c r="C929" s="345" t="s">
        <v>563</v>
      </c>
      <c r="D929" s="345" t="s">
        <v>493</v>
      </c>
      <c r="E929" s="345">
        <v>2120330150</v>
      </c>
      <c r="F929" s="345">
        <v>60015</v>
      </c>
      <c r="G929" s="345" t="s">
        <v>9445</v>
      </c>
      <c r="H929" s="820">
        <v>2684</v>
      </c>
      <c r="I929" s="567"/>
    </row>
    <row r="930" spans="1:9" x14ac:dyDescent="0.2">
      <c r="A930" s="345">
        <v>928</v>
      </c>
      <c r="B930" s="345" t="s">
        <v>1551</v>
      </c>
      <c r="C930" s="345" t="s">
        <v>241</v>
      </c>
      <c r="D930" s="345" t="s">
        <v>515</v>
      </c>
      <c r="E930" s="345">
        <v>1050900170</v>
      </c>
      <c r="F930" s="345">
        <v>24017</v>
      </c>
      <c r="G930" s="345" t="s">
        <v>9446</v>
      </c>
      <c r="H930" s="820">
        <v>4015</v>
      </c>
      <c r="I930" s="567"/>
    </row>
    <row r="931" spans="1:9" x14ac:dyDescent="0.2">
      <c r="A931" s="345">
        <v>929</v>
      </c>
      <c r="B931" s="345" t="s">
        <v>1552</v>
      </c>
      <c r="C931" s="345" t="s">
        <v>578</v>
      </c>
      <c r="D931" s="345" t="s">
        <v>505</v>
      </c>
      <c r="E931" s="345">
        <v>3181030040</v>
      </c>
      <c r="F931" s="345">
        <v>102004</v>
      </c>
      <c r="G931" s="345" t="s">
        <v>9447</v>
      </c>
      <c r="H931" s="820">
        <v>668</v>
      </c>
      <c r="I931" s="567"/>
    </row>
    <row r="932" spans="1:9" x14ac:dyDescent="0.2">
      <c r="A932" s="345">
        <v>930</v>
      </c>
      <c r="B932" s="345" t="s">
        <v>1553</v>
      </c>
      <c r="C932" s="345" t="s">
        <v>593</v>
      </c>
      <c r="D932" s="345" t="s">
        <v>513</v>
      </c>
      <c r="E932" s="345">
        <v>4190480070</v>
      </c>
      <c r="F932" s="345">
        <v>83007</v>
      </c>
      <c r="G932" s="345" t="s">
        <v>9448</v>
      </c>
      <c r="H932" s="820">
        <v>5753</v>
      </c>
      <c r="I932" s="567"/>
    </row>
    <row r="933" spans="1:9" x14ac:dyDescent="0.2">
      <c r="A933" s="345">
        <v>931</v>
      </c>
      <c r="B933" s="345" t="s">
        <v>1554</v>
      </c>
      <c r="C933" s="345" t="s">
        <v>544</v>
      </c>
      <c r="D933" s="345" t="s">
        <v>510</v>
      </c>
      <c r="E933" s="345">
        <v>1010270320</v>
      </c>
      <c r="F933" s="345">
        <v>4032</v>
      </c>
      <c r="G933" s="345" t="s">
        <v>9449</v>
      </c>
      <c r="H933" s="820">
        <v>261</v>
      </c>
      <c r="I933" s="567"/>
    </row>
    <row r="934" spans="1:9" x14ac:dyDescent="0.2">
      <c r="A934" s="345">
        <v>932</v>
      </c>
      <c r="B934" s="345" t="s">
        <v>1555</v>
      </c>
      <c r="C934" s="345" t="s">
        <v>672</v>
      </c>
      <c r="D934" s="345" t="s">
        <v>508</v>
      </c>
      <c r="E934" s="345">
        <v>1030570220</v>
      </c>
      <c r="F934" s="345">
        <v>18024</v>
      </c>
      <c r="G934" s="345" t="s">
        <v>9450</v>
      </c>
      <c r="H934" s="820">
        <v>9585</v>
      </c>
      <c r="I934" s="567"/>
    </row>
    <row r="935" spans="1:9" x14ac:dyDescent="0.2">
      <c r="A935" s="345">
        <v>933</v>
      </c>
      <c r="B935" s="345" t="s">
        <v>1556</v>
      </c>
      <c r="C935" s="345" t="s">
        <v>557</v>
      </c>
      <c r="D935" s="345" t="s">
        <v>513</v>
      </c>
      <c r="E935" s="345">
        <v>4190210090</v>
      </c>
      <c r="F935" s="345">
        <v>87009</v>
      </c>
      <c r="G935" s="345" t="s">
        <v>9451</v>
      </c>
      <c r="H935" s="820">
        <v>18307</v>
      </c>
      <c r="I935" s="567"/>
    </row>
    <row r="936" spans="1:9" x14ac:dyDescent="0.2">
      <c r="A936" s="345">
        <v>934</v>
      </c>
      <c r="B936" s="345" t="s">
        <v>1557</v>
      </c>
      <c r="C936" s="345" t="s">
        <v>726</v>
      </c>
      <c r="D936" s="345" t="s">
        <v>16416</v>
      </c>
      <c r="E936" s="345">
        <v>1040140090</v>
      </c>
      <c r="F936" s="345">
        <v>21012</v>
      </c>
      <c r="G936" s="345" t="s">
        <v>9452</v>
      </c>
      <c r="H936" s="820">
        <v>2758</v>
      </c>
      <c r="I936" s="567"/>
    </row>
    <row r="937" spans="1:9" x14ac:dyDescent="0.2">
      <c r="A937" s="345">
        <v>935</v>
      </c>
      <c r="B937" s="345" t="s">
        <v>1558</v>
      </c>
      <c r="C937" s="345" t="s">
        <v>544</v>
      </c>
      <c r="D937" s="345" t="s">
        <v>510</v>
      </c>
      <c r="E937" s="345">
        <v>1010270330</v>
      </c>
      <c r="F937" s="345">
        <v>4033</v>
      </c>
      <c r="G937" s="345" t="s">
        <v>9453</v>
      </c>
      <c r="H937" s="820">
        <v>1005</v>
      </c>
      <c r="I937" s="567"/>
    </row>
    <row r="938" spans="1:9" x14ac:dyDescent="0.2">
      <c r="A938" s="345">
        <v>936</v>
      </c>
      <c r="B938" s="345" t="s">
        <v>1559</v>
      </c>
      <c r="C938" s="345" t="s">
        <v>624</v>
      </c>
      <c r="D938" s="345" t="s">
        <v>510</v>
      </c>
      <c r="E938" s="345">
        <v>1010810360</v>
      </c>
      <c r="F938" s="345">
        <v>1036</v>
      </c>
      <c r="G938" s="345" t="s">
        <v>9454</v>
      </c>
      <c r="H938" s="820">
        <v>394</v>
      </c>
      <c r="I938" s="567"/>
    </row>
    <row r="939" spans="1:9" x14ac:dyDescent="0.2">
      <c r="A939" s="345">
        <v>937</v>
      </c>
      <c r="B939" s="345" t="s">
        <v>1560</v>
      </c>
      <c r="C939" s="345" t="s">
        <v>863</v>
      </c>
      <c r="D939" s="345" t="s">
        <v>510</v>
      </c>
      <c r="E939" s="345">
        <v>1011020130</v>
      </c>
      <c r="F939" s="345">
        <v>103013</v>
      </c>
      <c r="G939" s="345" t="s">
        <v>9455</v>
      </c>
      <c r="H939" s="820">
        <v>774</v>
      </c>
      <c r="I939" s="567"/>
    </row>
    <row r="940" spans="1:9" x14ac:dyDescent="0.2">
      <c r="A940" s="345">
        <v>938</v>
      </c>
      <c r="B940" s="345" t="s">
        <v>1561</v>
      </c>
      <c r="C940" s="345" t="s">
        <v>624</v>
      </c>
      <c r="D940" s="345" t="s">
        <v>510</v>
      </c>
      <c r="E940" s="345">
        <v>1010810370</v>
      </c>
      <c r="F940" s="345">
        <v>1037</v>
      </c>
      <c r="G940" s="345" t="s">
        <v>9456</v>
      </c>
      <c r="H940" s="820">
        <v>454</v>
      </c>
      <c r="I940" s="567"/>
    </row>
    <row r="941" spans="1:9" x14ac:dyDescent="0.2">
      <c r="A941" s="345">
        <v>939</v>
      </c>
      <c r="B941" s="345" t="s">
        <v>1562</v>
      </c>
      <c r="C941" s="345" t="s">
        <v>637</v>
      </c>
      <c r="D941" s="345" t="s">
        <v>508</v>
      </c>
      <c r="E941" s="345">
        <v>1031040120</v>
      </c>
      <c r="F941" s="345">
        <v>108012</v>
      </c>
      <c r="G941" s="345" t="s">
        <v>9457</v>
      </c>
      <c r="H941" s="820">
        <v>34870</v>
      </c>
      <c r="I941" s="567"/>
    </row>
    <row r="942" spans="1:9" x14ac:dyDescent="0.2">
      <c r="A942" s="345">
        <v>940</v>
      </c>
      <c r="B942" s="345" t="s">
        <v>1563</v>
      </c>
      <c r="C942" s="345" t="s">
        <v>522</v>
      </c>
      <c r="D942" s="345" t="s">
        <v>515</v>
      </c>
      <c r="E942" s="345">
        <v>1050540150</v>
      </c>
      <c r="F942" s="345">
        <v>28015</v>
      </c>
      <c r="G942" s="345" t="s">
        <v>9458</v>
      </c>
      <c r="H942" s="820">
        <v>7147</v>
      </c>
      <c r="I942" s="567"/>
    </row>
    <row r="943" spans="1:9" x14ac:dyDescent="0.2">
      <c r="A943" s="345">
        <v>941</v>
      </c>
      <c r="B943" s="345" t="s">
        <v>1564</v>
      </c>
      <c r="C943" s="345" t="s">
        <v>814</v>
      </c>
      <c r="D943" s="345" t="s">
        <v>507</v>
      </c>
      <c r="E943" s="345">
        <v>1070390070</v>
      </c>
      <c r="F943" s="345">
        <v>11007</v>
      </c>
      <c r="G943" s="345" t="s">
        <v>9459</v>
      </c>
      <c r="H943" s="820">
        <v>1284</v>
      </c>
      <c r="I943" s="567"/>
    </row>
    <row r="944" spans="1:9" x14ac:dyDescent="0.2">
      <c r="A944" s="345">
        <v>942</v>
      </c>
      <c r="B944" s="345" t="s">
        <v>1565</v>
      </c>
      <c r="C944" s="345" t="s">
        <v>833</v>
      </c>
      <c r="D944" s="345" t="s">
        <v>16417</v>
      </c>
      <c r="E944" s="345">
        <v>1060930070</v>
      </c>
      <c r="F944" s="345">
        <v>93007</v>
      </c>
      <c r="G944" s="345" t="s">
        <v>9460</v>
      </c>
      <c r="H944" s="820">
        <v>9268</v>
      </c>
      <c r="I944" s="567"/>
    </row>
    <row r="945" spans="1:9" x14ac:dyDescent="0.2">
      <c r="A945" s="345">
        <v>943</v>
      </c>
      <c r="B945" s="345" t="s">
        <v>1566</v>
      </c>
      <c r="C945" s="345" t="s">
        <v>624</v>
      </c>
      <c r="D945" s="345" t="s">
        <v>510</v>
      </c>
      <c r="E945" s="345">
        <v>1010810380</v>
      </c>
      <c r="F945" s="345">
        <v>1038</v>
      </c>
      <c r="G945" s="345" t="s">
        <v>9461</v>
      </c>
      <c r="H945" s="820">
        <v>8489</v>
      </c>
      <c r="I945" s="567"/>
    </row>
    <row r="946" spans="1:9" x14ac:dyDescent="0.2">
      <c r="A946" s="345">
        <v>944</v>
      </c>
      <c r="B946" s="345" t="s">
        <v>1567</v>
      </c>
      <c r="C946" s="345" t="s">
        <v>601</v>
      </c>
      <c r="D946" s="345" t="s">
        <v>508</v>
      </c>
      <c r="E946" s="345">
        <v>1030120400</v>
      </c>
      <c r="F946" s="345">
        <v>16041</v>
      </c>
      <c r="G946" s="345" t="s">
        <v>9462</v>
      </c>
      <c r="H946" s="820">
        <v>122</v>
      </c>
      <c r="I946" s="567"/>
    </row>
    <row r="947" spans="1:9" x14ac:dyDescent="0.2">
      <c r="A947" s="345">
        <v>945</v>
      </c>
      <c r="B947" s="345" t="s">
        <v>1568</v>
      </c>
      <c r="C947" s="345" t="s">
        <v>696</v>
      </c>
      <c r="D947" s="345" t="s">
        <v>508</v>
      </c>
      <c r="E947" s="345">
        <v>1030240320</v>
      </c>
      <c r="F947" s="345">
        <v>13032</v>
      </c>
      <c r="G947" s="345" t="s">
        <v>9463</v>
      </c>
      <c r="H947" s="820">
        <v>1623</v>
      </c>
      <c r="I947" s="567"/>
    </row>
    <row r="948" spans="1:9" x14ac:dyDescent="0.2">
      <c r="A948" s="345">
        <v>946</v>
      </c>
      <c r="B948" s="345" t="s">
        <v>1569</v>
      </c>
      <c r="C948" s="345" t="s">
        <v>635</v>
      </c>
      <c r="D948" s="345" t="s">
        <v>508</v>
      </c>
      <c r="E948" s="345">
        <v>1030860171</v>
      </c>
      <c r="F948" s="345">
        <v>12023</v>
      </c>
      <c r="G948" s="345" t="s">
        <v>9464</v>
      </c>
      <c r="H948" s="820">
        <v>929</v>
      </c>
      <c r="I948" s="567"/>
    </row>
    <row r="949" spans="1:9" x14ac:dyDescent="0.2">
      <c r="A949" s="345">
        <v>947</v>
      </c>
      <c r="B949" s="345" t="s">
        <v>1570</v>
      </c>
      <c r="C949" s="345" t="s">
        <v>726</v>
      </c>
      <c r="D949" s="345" t="s">
        <v>16416</v>
      </c>
      <c r="E949" s="345">
        <v>1040140100</v>
      </c>
      <c r="F949" s="345">
        <v>21013</v>
      </c>
      <c r="G949" s="345" t="s">
        <v>9465</v>
      </c>
      <c r="H949" s="820">
        <v>16995</v>
      </c>
      <c r="I949" s="567"/>
    </row>
    <row r="950" spans="1:9" x14ac:dyDescent="0.2">
      <c r="A950" s="345">
        <v>948</v>
      </c>
      <c r="B950" s="345" t="s">
        <v>1571</v>
      </c>
      <c r="C950" s="345" t="s">
        <v>622</v>
      </c>
      <c r="D950" s="345" t="s">
        <v>510</v>
      </c>
      <c r="E950" s="345">
        <v>1010070100</v>
      </c>
      <c r="F950" s="345">
        <v>5010</v>
      </c>
      <c r="G950" s="345" t="s">
        <v>9466</v>
      </c>
      <c r="H950" s="820">
        <v>297</v>
      </c>
      <c r="I950" s="567"/>
    </row>
    <row r="951" spans="1:9" x14ac:dyDescent="0.2">
      <c r="A951" s="345">
        <v>949</v>
      </c>
      <c r="B951" s="345" t="s">
        <v>1572</v>
      </c>
      <c r="C951" s="345" t="s">
        <v>601</v>
      </c>
      <c r="D951" s="345" t="s">
        <v>508</v>
      </c>
      <c r="E951" s="345">
        <v>1030120401</v>
      </c>
      <c r="F951" s="345">
        <v>16042</v>
      </c>
      <c r="G951" s="345" t="s">
        <v>9467</v>
      </c>
      <c r="H951" s="820">
        <v>5632</v>
      </c>
      <c r="I951" s="567"/>
    </row>
    <row r="952" spans="1:9" x14ac:dyDescent="0.2">
      <c r="A952" s="345">
        <v>950</v>
      </c>
      <c r="B952" s="345" t="s">
        <v>1573</v>
      </c>
      <c r="C952" s="345" t="s">
        <v>624</v>
      </c>
      <c r="D952" s="345" t="s">
        <v>510</v>
      </c>
      <c r="E952" s="345">
        <v>1010810390</v>
      </c>
      <c r="F952" s="345">
        <v>1039</v>
      </c>
      <c r="G952" s="345" t="s">
        <v>9468</v>
      </c>
      <c r="H952" s="820">
        <v>1490</v>
      </c>
      <c r="I952" s="567"/>
    </row>
    <row r="953" spans="1:9" x14ac:dyDescent="0.2">
      <c r="A953" s="345">
        <v>951</v>
      </c>
      <c r="B953" s="345" t="s">
        <v>1574</v>
      </c>
      <c r="C953" s="345" t="s">
        <v>555</v>
      </c>
      <c r="D953" s="345" t="s">
        <v>506</v>
      </c>
      <c r="E953" s="345">
        <v>3150510100</v>
      </c>
      <c r="F953" s="345">
        <v>63010</v>
      </c>
      <c r="G953" s="345" t="s">
        <v>9469</v>
      </c>
      <c r="H953" s="820">
        <v>15889</v>
      </c>
      <c r="I953" s="567"/>
    </row>
    <row r="954" spans="1:9" x14ac:dyDescent="0.2">
      <c r="A954" s="345">
        <v>952</v>
      </c>
      <c r="B954" s="345" t="s">
        <v>1575</v>
      </c>
      <c r="C954" s="345" t="s">
        <v>635</v>
      </c>
      <c r="D954" s="345" t="s">
        <v>508</v>
      </c>
      <c r="E954" s="345">
        <v>1030860180</v>
      </c>
      <c r="F954" s="345">
        <v>12024</v>
      </c>
      <c r="G954" s="345" t="s">
        <v>9470</v>
      </c>
      <c r="H954" s="820">
        <v>1170</v>
      </c>
      <c r="I954" s="567"/>
    </row>
    <row r="955" spans="1:9" x14ac:dyDescent="0.2">
      <c r="A955" s="345">
        <v>953</v>
      </c>
      <c r="B955" s="345" t="s">
        <v>1576</v>
      </c>
      <c r="C955" s="345" t="s">
        <v>659</v>
      </c>
      <c r="D955" s="345" t="s">
        <v>510</v>
      </c>
      <c r="E955" s="345">
        <v>1010960070</v>
      </c>
      <c r="F955" s="345">
        <v>96007</v>
      </c>
      <c r="G955" s="345" t="s">
        <v>9471</v>
      </c>
      <c r="H955" s="820">
        <v>1975</v>
      </c>
      <c r="I955" s="567"/>
    </row>
    <row r="956" spans="1:9" x14ac:dyDescent="0.2">
      <c r="A956" s="345">
        <v>954</v>
      </c>
      <c r="B956" s="345" t="s">
        <v>1577</v>
      </c>
      <c r="C956" s="345" t="s">
        <v>755</v>
      </c>
      <c r="D956" s="345" t="s">
        <v>516</v>
      </c>
      <c r="E956" s="345">
        <v>1020040120</v>
      </c>
      <c r="F956" s="345">
        <v>7012</v>
      </c>
      <c r="G956" s="345" t="s">
        <v>9472</v>
      </c>
      <c r="H956" s="820">
        <v>861</v>
      </c>
      <c r="I956" s="567"/>
    </row>
    <row r="957" spans="1:9" x14ac:dyDescent="0.2">
      <c r="A957" s="345">
        <v>955</v>
      </c>
      <c r="B957" s="345" t="s">
        <v>1578</v>
      </c>
      <c r="C957" s="345" t="s">
        <v>624</v>
      </c>
      <c r="D957" s="345" t="s">
        <v>510</v>
      </c>
      <c r="E957" s="345">
        <v>1010810400</v>
      </c>
      <c r="F957" s="345">
        <v>1040</v>
      </c>
      <c r="G957" s="345" t="s">
        <v>9473</v>
      </c>
      <c r="H957" s="820">
        <v>1492</v>
      </c>
      <c r="I957" s="567"/>
    </row>
    <row r="958" spans="1:9" x14ac:dyDescent="0.2">
      <c r="A958" s="345">
        <v>956</v>
      </c>
      <c r="B958" s="345" t="s">
        <v>1579</v>
      </c>
      <c r="C958" s="345" t="s">
        <v>612</v>
      </c>
      <c r="D958" s="345" t="s">
        <v>505</v>
      </c>
      <c r="E958" s="345">
        <v>3180670150</v>
      </c>
      <c r="F958" s="345">
        <v>80015</v>
      </c>
      <c r="G958" s="345" t="s">
        <v>9474</v>
      </c>
      <c r="H958" s="820">
        <v>1056</v>
      </c>
      <c r="I958" s="567"/>
    </row>
    <row r="959" spans="1:9" x14ac:dyDescent="0.2">
      <c r="A959" s="345">
        <v>957</v>
      </c>
      <c r="B959" s="345" t="s">
        <v>1580</v>
      </c>
      <c r="C959" s="345" t="s">
        <v>534</v>
      </c>
      <c r="D959" s="345" t="s">
        <v>508</v>
      </c>
      <c r="E959" s="345">
        <v>1030490350</v>
      </c>
      <c r="F959" s="345">
        <v>15035</v>
      </c>
      <c r="G959" s="345" t="s">
        <v>9475</v>
      </c>
      <c r="H959" s="820">
        <v>2460</v>
      </c>
      <c r="I959" s="567"/>
    </row>
    <row r="960" spans="1:9" x14ac:dyDescent="0.2">
      <c r="A960" s="345">
        <v>958</v>
      </c>
      <c r="B960" s="345" t="s">
        <v>1581</v>
      </c>
      <c r="C960" s="345" t="s">
        <v>622</v>
      </c>
      <c r="D960" s="345" t="s">
        <v>510</v>
      </c>
      <c r="E960" s="345">
        <v>1010070110</v>
      </c>
      <c r="F960" s="345">
        <v>5011</v>
      </c>
      <c r="G960" s="345" t="s">
        <v>9476</v>
      </c>
      <c r="H960" s="820">
        <v>802</v>
      </c>
      <c r="I960" s="567"/>
    </row>
    <row r="961" spans="1:9" x14ac:dyDescent="0.2">
      <c r="A961" s="345">
        <v>959</v>
      </c>
      <c r="B961" s="345" t="s">
        <v>1582</v>
      </c>
      <c r="C961" s="345" t="s">
        <v>1014</v>
      </c>
      <c r="D961" s="345" t="s">
        <v>513</v>
      </c>
      <c r="E961" s="345">
        <v>4190760030</v>
      </c>
      <c r="F961" s="345">
        <v>89003</v>
      </c>
      <c r="G961" s="345" t="s">
        <v>9477</v>
      </c>
      <c r="H961" s="820">
        <v>1765</v>
      </c>
      <c r="I961" s="567"/>
    </row>
    <row r="962" spans="1:9" x14ac:dyDescent="0.2">
      <c r="A962" s="345">
        <v>960</v>
      </c>
      <c r="B962" s="345" t="s">
        <v>1583</v>
      </c>
      <c r="C962" s="345" t="s">
        <v>784</v>
      </c>
      <c r="D962" s="345" t="s">
        <v>503</v>
      </c>
      <c r="E962" s="345">
        <v>3130230080</v>
      </c>
      <c r="F962" s="345">
        <v>69008</v>
      </c>
      <c r="G962" s="345" t="s">
        <v>9478</v>
      </c>
      <c r="H962" s="820">
        <v>4980</v>
      </c>
      <c r="I962" s="567"/>
    </row>
    <row r="963" spans="1:9" x14ac:dyDescent="0.2">
      <c r="A963" s="345">
        <v>961</v>
      </c>
      <c r="B963" s="345" t="s">
        <v>1584</v>
      </c>
      <c r="C963" s="345" t="s">
        <v>662</v>
      </c>
      <c r="D963" s="345" t="s">
        <v>506</v>
      </c>
      <c r="E963" s="345">
        <v>3150110100</v>
      </c>
      <c r="F963" s="345">
        <v>62010</v>
      </c>
      <c r="G963" s="345" t="s">
        <v>9479</v>
      </c>
      <c r="H963" s="820">
        <v>2000</v>
      </c>
      <c r="I963" s="567"/>
    </row>
    <row r="964" spans="1:9" x14ac:dyDescent="0.2">
      <c r="A964" s="345">
        <v>962</v>
      </c>
      <c r="B964" s="345" t="s">
        <v>1585</v>
      </c>
      <c r="C964" s="345" t="s">
        <v>534</v>
      </c>
      <c r="D964" s="345" t="s">
        <v>508</v>
      </c>
      <c r="E964" s="345">
        <v>1030490360</v>
      </c>
      <c r="F964" s="345">
        <v>15036</v>
      </c>
      <c r="G964" s="345" t="s">
        <v>9480</v>
      </c>
      <c r="H964" s="820">
        <v>26912</v>
      </c>
      <c r="I964" s="567"/>
    </row>
    <row r="965" spans="1:9" x14ac:dyDescent="0.2">
      <c r="A965" s="345">
        <v>963</v>
      </c>
      <c r="B965" s="345" t="s">
        <v>1586</v>
      </c>
      <c r="C965" s="345" t="s">
        <v>553</v>
      </c>
      <c r="D965" s="345" t="s">
        <v>506</v>
      </c>
      <c r="E965" s="345">
        <v>3150720170</v>
      </c>
      <c r="F965" s="345">
        <v>65017</v>
      </c>
      <c r="G965" s="345" t="s">
        <v>9481</v>
      </c>
      <c r="H965" s="820">
        <v>4661</v>
      </c>
      <c r="I965" s="567"/>
    </row>
    <row r="966" spans="1:9" x14ac:dyDescent="0.2">
      <c r="A966" s="345">
        <v>964</v>
      </c>
      <c r="B966" s="345" t="s">
        <v>1587</v>
      </c>
      <c r="C966" s="345" t="s">
        <v>842</v>
      </c>
      <c r="D966" s="345" t="s">
        <v>492</v>
      </c>
      <c r="E966" s="345">
        <v>2090050050</v>
      </c>
      <c r="F966" s="345">
        <v>51005</v>
      </c>
      <c r="G966" s="345" t="s">
        <v>9482</v>
      </c>
      <c r="H966" s="820">
        <v>9910</v>
      </c>
      <c r="I966" s="567"/>
    </row>
    <row r="967" spans="1:9" x14ac:dyDescent="0.2">
      <c r="A967" s="345">
        <v>965</v>
      </c>
      <c r="B967" s="345" t="s">
        <v>1588</v>
      </c>
      <c r="C967" s="345" t="s">
        <v>617</v>
      </c>
      <c r="D967" s="345" t="s">
        <v>512</v>
      </c>
      <c r="E967" s="345">
        <v>4200730170</v>
      </c>
      <c r="F967" s="345">
        <v>90017</v>
      </c>
      <c r="G967" s="345" t="s">
        <v>9483</v>
      </c>
      <c r="H967" s="820">
        <v>3659</v>
      </c>
      <c r="I967" s="567"/>
    </row>
    <row r="968" spans="1:9" x14ac:dyDescent="0.2">
      <c r="A968" s="345">
        <v>966</v>
      </c>
      <c r="B968" s="345" t="s">
        <v>1589</v>
      </c>
      <c r="C968" s="345" t="s">
        <v>833</v>
      </c>
      <c r="D968" s="345" t="s">
        <v>16417</v>
      </c>
      <c r="E968" s="345">
        <v>1060930080</v>
      </c>
      <c r="F968" s="345">
        <v>93008</v>
      </c>
      <c r="G968" s="345" t="s">
        <v>9484</v>
      </c>
      <c r="H968" s="820">
        <v>2492</v>
      </c>
      <c r="I968" s="567"/>
    </row>
    <row r="969" spans="1:9" x14ac:dyDescent="0.2">
      <c r="A969" s="345">
        <v>967</v>
      </c>
      <c r="B969" s="345" t="s">
        <v>1590</v>
      </c>
      <c r="C969" s="345" t="s">
        <v>617</v>
      </c>
      <c r="D969" s="345" t="s">
        <v>512</v>
      </c>
      <c r="E969" s="345">
        <v>4200730175</v>
      </c>
      <c r="F969" s="345">
        <v>90091</v>
      </c>
      <c r="G969" s="345" t="s">
        <v>9485</v>
      </c>
      <c r="H969" s="820">
        <v>5333</v>
      </c>
      <c r="I969" s="567"/>
    </row>
    <row r="970" spans="1:9" x14ac:dyDescent="0.2">
      <c r="A970" s="345">
        <v>968</v>
      </c>
      <c r="B970" s="345" t="s">
        <v>1591</v>
      </c>
      <c r="C970" s="345" t="s">
        <v>790</v>
      </c>
      <c r="D970" s="345" t="s">
        <v>16415</v>
      </c>
      <c r="E970" s="345">
        <v>1080130080</v>
      </c>
      <c r="F970" s="345">
        <v>37008</v>
      </c>
      <c r="G970" s="345" t="s">
        <v>9486</v>
      </c>
      <c r="H970" s="820">
        <v>18294</v>
      </c>
      <c r="I970" s="567"/>
    </row>
    <row r="971" spans="1:9" x14ac:dyDescent="0.2">
      <c r="A971" s="345">
        <v>969</v>
      </c>
      <c r="B971" s="345" t="s">
        <v>1592</v>
      </c>
      <c r="C971" s="345" t="s">
        <v>899</v>
      </c>
      <c r="D971" s="346" t="s">
        <v>512</v>
      </c>
      <c r="E971" s="345">
        <v>4201110060</v>
      </c>
      <c r="F971" s="345">
        <v>111006</v>
      </c>
      <c r="G971" s="345" t="s">
        <v>9487</v>
      </c>
      <c r="H971" s="820">
        <v>1053</v>
      </c>
      <c r="I971" s="567"/>
    </row>
    <row r="972" spans="1:9" x14ac:dyDescent="0.2">
      <c r="A972" s="345">
        <v>970</v>
      </c>
      <c r="B972" s="345" t="s">
        <v>1593</v>
      </c>
      <c r="C972" s="345" t="s">
        <v>536</v>
      </c>
      <c r="D972" s="345" t="s">
        <v>492</v>
      </c>
      <c r="E972" s="345">
        <v>2090630030</v>
      </c>
      <c r="F972" s="345">
        <v>47003</v>
      </c>
      <c r="G972" s="345" t="s">
        <v>9488</v>
      </c>
      <c r="H972" s="820">
        <v>8746</v>
      </c>
      <c r="I972" s="567"/>
    </row>
    <row r="973" spans="1:9" x14ac:dyDescent="0.2">
      <c r="A973" s="345">
        <v>971</v>
      </c>
      <c r="B973" s="345" t="s">
        <v>1594</v>
      </c>
      <c r="C973" s="345" t="s">
        <v>691</v>
      </c>
      <c r="D973" s="345" t="s">
        <v>508</v>
      </c>
      <c r="E973" s="345">
        <v>1030770100</v>
      </c>
      <c r="F973" s="345">
        <v>14010</v>
      </c>
      <c r="G973" s="345" t="s">
        <v>9489</v>
      </c>
      <c r="H973" s="820">
        <v>1967</v>
      </c>
      <c r="I973" s="567"/>
    </row>
    <row r="974" spans="1:9" x14ac:dyDescent="0.2">
      <c r="A974" s="345">
        <v>972</v>
      </c>
      <c r="B974" s="345" t="s">
        <v>1595</v>
      </c>
      <c r="C974" s="345" t="s">
        <v>548</v>
      </c>
      <c r="D974" s="345" t="s">
        <v>503</v>
      </c>
      <c r="E974" s="345">
        <v>3130380120</v>
      </c>
      <c r="F974" s="345">
        <v>66012</v>
      </c>
      <c r="G974" s="345" t="s">
        <v>9490</v>
      </c>
      <c r="H974" s="820">
        <v>1034</v>
      </c>
      <c r="I974" s="567"/>
    </row>
    <row r="975" spans="1:9" x14ac:dyDescent="0.2">
      <c r="A975" s="345">
        <v>973</v>
      </c>
      <c r="B975" s="345" t="s">
        <v>1596</v>
      </c>
      <c r="C975" s="345" t="s">
        <v>635</v>
      </c>
      <c r="D975" s="345" t="s">
        <v>508</v>
      </c>
      <c r="E975" s="345">
        <v>1030860181</v>
      </c>
      <c r="F975" s="345">
        <v>12025</v>
      </c>
      <c r="G975" s="345" t="s">
        <v>9491</v>
      </c>
      <c r="H975" s="820">
        <v>3075</v>
      </c>
      <c r="I975" s="567"/>
    </row>
    <row r="976" spans="1:9" x14ac:dyDescent="0.2">
      <c r="A976" s="345">
        <v>974</v>
      </c>
      <c r="B976" s="345" t="s">
        <v>1597</v>
      </c>
      <c r="C976" s="345" t="s">
        <v>652</v>
      </c>
      <c r="D976" s="345" t="s">
        <v>16417</v>
      </c>
      <c r="E976" s="345">
        <v>1060850130</v>
      </c>
      <c r="F976" s="345">
        <v>30013</v>
      </c>
      <c r="G976" s="345" t="s">
        <v>9492</v>
      </c>
      <c r="H976" s="820">
        <v>6337</v>
      </c>
      <c r="I976" s="567"/>
    </row>
    <row r="977" spans="1:9" x14ac:dyDescent="0.2">
      <c r="A977" s="345">
        <v>975</v>
      </c>
      <c r="B977" s="345" t="s">
        <v>1598</v>
      </c>
      <c r="C977" s="345" t="s">
        <v>526</v>
      </c>
      <c r="D977" s="345" t="s">
        <v>508</v>
      </c>
      <c r="E977" s="345">
        <v>1030980110</v>
      </c>
      <c r="F977" s="345">
        <v>97011</v>
      </c>
      <c r="G977" s="345" t="s">
        <v>9493</v>
      </c>
      <c r="H977" s="820">
        <v>2866</v>
      </c>
      <c r="I977" s="567"/>
    </row>
    <row r="978" spans="1:9" x14ac:dyDescent="0.2">
      <c r="A978" s="345">
        <v>976</v>
      </c>
      <c r="B978" s="345" t="s">
        <v>1599</v>
      </c>
      <c r="C978" s="345" t="s">
        <v>696</v>
      </c>
      <c r="D978" s="345" t="s">
        <v>508</v>
      </c>
      <c r="E978" s="345">
        <v>1030240340</v>
      </c>
      <c r="F978" s="345">
        <v>13034</v>
      </c>
      <c r="G978" s="345" t="s">
        <v>9494</v>
      </c>
      <c r="H978" s="820">
        <v>4002</v>
      </c>
      <c r="I978" s="567"/>
    </row>
    <row r="979" spans="1:9" x14ac:dyDescent="0.2">
      <c r="A979" s="345">
        <v>977</v>
      </c>
      <c r="B979" s="345" t="s">
        <v>1600</v>
      </c>
      <c r="C979" s="345" t="s">
        <v>617</v>
      </c>
      <c r="D979" s="345" t="s">
        <v>512</v>
      </c>
      <c r="E979" s="345">
        <v>4200730180</v>
      </c>
      <c r="F979" s="345">
        <v>90018</v>
      </c>
      <c r="G979" s="345" t="s">
        <v>9495</v>
      </c>
      <c r="H979" s="820">
        <v>841</v>
      </c>
      <c r="I979" s="567"/>
    </row>
    <row r="980" spans="1:9" x14ac:dyDescent="0.2">
      <c r="A980" s="345">
        <v>978</v>
      </c>
      <c r="B980" s="345" t="s">
        <v>1601</v>
      </c>
      <c r="C980" s="345" t="s">
        <v>617</v>
      </c>
      <c r="D980" s="345" t="s">
        <v>512</v>
      </c>
      <c r="E980" s="345">
        <v>4200730190</v>
      </c>
      <c r="F980" s="345">
        <v>90019</v>
      </c>
      <c r="G980" s="345" t="s">
        <v>9496</v>
      </c>
      <c r="H980" s="820">
        <v>470</v>
      </c>
      <c r="I980" s="567"/>
    </row>
    <row r="981" spans="1:9" x14ac:dyDescent="0.2">
      <c r="A981" s="345">
        <v>979</v>
      </c>
      <c r="B981" s="345" t="s">
        <v>1602</v>
      </c>
      <c r="C981" s="345" t="s">
        <v>553</v>
      </c>
      <c r="D981" s="345" t="s">
        <v>506</v>
      </c>
      <c r="E981" s="345">
        <v>3150720180</v>
      </c>
      <c r="F981" s="345">
        <v>65018</v>
      </c>
      <c r="G981" s="345" t="s">
        <v>9497</v>
      </c>
      <c r="H981" s="820">
        <v>2416</v>
      </c>
      <c r="I981" s="567"/>
    </row>
    <row r="982" spans="1:9" x14ac:dyDescent="0.2">
      <c r="A982" s="345">
        <v>980</v>
      </c>
      <c r="B982" s="345" t="s">
        <v>1603</v>
      </c>
      <c r="C982" s="345" t="s">
        <v>662</v>
      </c>
      <c r="D982" s="345" t="s">
        <v>506</v>
      </c>
      <c r="E982" s="345">
        <v>3150110110</v>
      </c>
      <c r="F982" s="345">
        <v>62011</v>
      </c>
      <c r="G982" s="345" t="s">
        <v>9498</v>
      </c>
      <c r="H982" s="820">
        <v>1562</v>
      </c>
      <c r="I982" s="567"/>
    </row>
    <row r="983" spans="1:9" x14ac:dyDescent="0.2">
      <c r="A983" s="345">
        <v>981</v>
      </c>
      <c r="B983" s="345" t="s">
        <v>1604</v>
      </c>
      <c r="C983" s="345" t="s">
        <v>528</v>
      </c>
      <c r="D983" s="345" t="s">
        <v>492</v>
      </c>
      <c r="E983" s="345">
        <v>2090750030</v>
      </c>
      <c r="F983" s="345">
        <v>52003</v>
      </c>
      <c r="G983" s="345" t="s">
        <v>9499</v>
      </c>
      <c r="H983" s="820">
        <v>3004</v>
      </c>
      <c r="I983" s="567"/>
    </row>
    <row r="984" spans="1:9" x14ac:dyDescent="0.2">
      <c r="A984" s="345">
        <v>982</v>
      </c>
      <c r="B984" s="345" t="s">
        <v>1605</v>
      </c>
      <c r="C984" s="345" t="s">
        <v>565</v>
      </c>
      <c r="D984" s="345" t="s">
        <v>505</v>
      </c>
      <c r="E984" s="345">
        <v>3180250200</v>
      </c>
      <c r="F984" s="345">
        <v>78020</v>
      </c>
      <c r="G984" s="345" t="s">
        <v>9500</v>
      </c>
      <c r="H984" s="820">
        <v>2048</v>
      </c>
      <c r="I984" s="567"/>
    </row>
    <row r="985" spans="1:9" x14ac:dyDescent="0.2">
      <c r="A985" s="345">
        <v>983</v>
      </c>
      <c r="B985" s="345" t="s">
        <v>1606</v>
      </c>
      <c r="C985" s="345" t="s">
        <v>637</v>
      </c>
      <c r="D985" s="345" t="s">
        <v>508</v>
      </c>
      <c r="E985" s="345">
        <v>1031040130</v>
      </c>
      <c r="F985" s="345">
        <v>108013</v>
      </c>
      <c r="G985" s="345" t="s">
        <v>9501</v>
      </c>
      <c r="H985" s="820">
        <v>4206</v>
      </c>
      <c r="I985" s="567"/>
    </row>
    <row r="986" spans="1:9" x14ac:dyDescent="0.2">
      <c r="A986" s="345">
        <v>984</v>
      </c>
      <c r="B986" s="345" t="s">
        <v>1607</v>
      </c>
      <c r="C986" s="345" t="s">
        <v>899</v>
      </c>
      <c r="D986" s="346" t="s">
        <v>512</v>
      </c>
      <c r="E986" s="345">
        <v>4201110070</v>
      </c>
      <c r="F986" s="345">
        <v>111007</v>
      </c>
      <c r="G986" s="345" t="s">
        <v>9502</v>
      </c>
      <c r="H986" s="820">
        <v>2666</v>
      </c>
      <c r="I986" s="567"/>
    </row>
    <row r="987" spans="1:9" x14ac:dyDescent="0.2">
      <c r="A987" s="345">
        <v>985</v>
      </c>
      <c r="B987" s="345" t="s">
        <v>1608</v>
      </c>
      <c r="C987" s="345" t="s">
        <v>641</v>
      </c>
      <c r="D987" s="345" t="s">
        <v>513</v>
      </c>
      <c r="E987" s="345">
        <v>4190010050</v>
      </c>
      <c r="F987" s="345">
        <v>84005</v>
      </c>
      <c r="G987" s="345" t="s">
        <v>9503</v>
      </c>
      <c r="H987" s="820">
        <v>2509</v>
      </c>
      <c r="I987" s="567"/>
    </row>
    <row r="988" spans="1:9" x14ac:dyDescent="0.2">
      <c r="A988" s="345">
        <v>986</v>
      </c>
      <c r="B988" s="345" t="s">
        <v>1609</v>
      </c>
      <c r="C988" s="345" t="s">
        <v>617</v>
      </c>
      <c r="D988" s="345" t="s">
        <v>512</v>
      </c>
      <c r="E988" s="345">
        <v>4200730200</v>
      </c>
      <c r="F988" s="345">
        <v>90020</v>
      </c>
      <c r="G988" s="345" t="s">
        <v>9504</v>
      </c>
      <c r="H988" s="820">
        <v>856</v>
      </c>
      <c r="I988" s="567"/>
    </row>
    <row r="989" spans="1:9" x14ac:dyDescent="0.2">
      <c r="A989" s="345">
        <v>987</v>
      </c>
      <c r="B989" s="345" t="s">
        <v>1610</v>
      </c>
      <c r="C989" s="345" t="s">
        <v>624</v>
      </c>
      <c r="D989" s="345" t="s">
        <v>510</v>
      </c>
      <c r="E989" s="345">
        <v>1010810410</v>
      </c>
      <c r="F989" s="345">
        <v>1041</v>
      </c>
      <c r="G989" s="345" t="s">
        <v>9505</v>
      </c>
      <c r="H989" s="820">
        <v>1337</v>
      </c>
      <c r="I989" s="567"/>
    </row>
    <row r="990" spans="1:9" x14ac:dyDescent="0.2">
      <c r="A990" s="345">
        <v>988</v>
      </c>
      <c r="B990" s="345" t="s">
        <v>1611</v>
      </c>
      <c r="C990" s="345" t="s">
        <v>624</v>
      </c>
      <c r="D990" s="345" t="s">
        <v>510</v>
      </c>
      <c r="E990" s="345">
        <v>1010810420</v>
      </c>
      <c r="F990" s="345">
        <v>1042</v>
      </c>
      <c r="G990" s="345" t="s">
        <v>9506</v>
      </c>
      <c r="H990" s="820">
        <v>1105</v>
      </c>
      <c r="I990" s="567"/>
    </row>
    <row r="991" spans="1:9" x14ac:dyDescent="0.2">
      <c r="A991" s="345">
        <v>989</v>
      </c>
      <c r="B991" s="345" t="s">
        <v>1612</v>
      </c>
      <c r="C991" s="345" t="s">
        <v>674</v>
      </c>
      <c r="D991" s="345" t="s">
        <v>510</v>
      </c>
      <c r="E991" s="345">
        <v>1010880210</v>
      </c>
      <c r="F991" s="345">
        <v>2021</v>
      </c>
      <c r="G991" s="345" t="s">
        <v>9507</v>
      </c>
      <c r="H991" s="820">
        <v>851</v>
      </c>
      <c r="I991" s="567"/>
    </row>
    <row r="992" spans="1:9" x14ac:dyDescent="0.2">
      <c r="A992" s="345">
        <v>990</v>
      </c>
      <c r="B992" s="345" t="s">
        <v>1613</v>
      </c>
      <c r="C992" s="345" t="s">
        <v>530</v>
      </c>
      <c r="D992" s="345" t="s">
        <v>512</v>
      </c>
      <c r="E992" s="345">
        <v>4200950170</v>
      </c>
      <c r="F992" s="345">
        <v>95017</v>
      </c>
      <c r="G992" s="345" t="s">
        <v>9508</v>
      </c>
      <c r="H992" s="820">
        <v>1172</v>
      </c>
      <c r="I992" s="567"/>
    </row>
    <row r="993" spans="1:9" x14ac:dyDescent="0.2">
      <c r="A993" s="345">
        <v>991</v>
      </c>
      <c r="B993" s="345" t="s">
        <v>1614</v>
      </c>
      <c r="C993" s="345" t="s">
        <v>924</v>
      </c>
      <c r="D993" s="345" t="s">
        <v>507</v>
      </c>
      <c r="E993" s="345">
        <v>1070340060</v>
      </c>
      <c r="F993" s="345">
        <v>10006</v>
      </c>
      <c r="G993" s="345" t="s">
        <v>9509</v>
      </c>
      <c r="H993" s="820">
        <v>5168</v>
      </c>
      <c r="I993" s="567"/>
    </row>
    <row r="994" spans="1:9" x14ac:dyDescent="0.2">
      <c r="A994" s="345">
        <v>992</v>
      </c>
      <c r="B994" s="345" t="s">
        <v>1615</v>
      </c>
      <c r="C994" s="345" t="s">
        <v>624</v>
      </c>
      <c r="D994" s="345" t="s">
        <v>510</v>
      </c>
      <c r="E994" s="345">
        <v>1010810430</v>
      </c>
      <c r="F994" s="345">
        <v>1043</v>
      </c>
      <c r="G994" s="345" t="s">
        <v>9510</v>
      </c>
      <c r="H994" s="820">
        <v>1622</v>
      </c>
      <c r="I994" s="567"/>
    </row>
    <row r="995" spans="1:9" x14ac:dyDescent="0.2">
      <c r="A995" s="345">
        <v>993</v>
      </c>
      <c r="B995" s="345" t="s">
        <v>1616</v>
      </c>
      <c r="C995" s="345" t="s">
        <v>544</v>
      </c>
      <c r="D995" s="345" t="s">
        <v>510</v>
      </c>
      <c r="E995" s="345">
        <v>1010270340</v>
      </c>
      <c r="F995" s="345">
        <v>4034</v>
      </c>
      <c r="G995" s="345" t="s">
        <v>9511</v>
      </c>
      <c r="H995" s="820">
        <v>10127</v>
      </c>
      <c r="I995" s="567"/>
    </row>
    <row r="996" spans="1:9" x14ac:dyDescent="0.2">
      <c r="A996" s="345">
        <v>994</v>
      </c>
      <c r="B996" s="345" t="s">
        <v>1617</v>
      </c>
      <c r="C996" s="345" t="s">
        <v>534</v>
      </c>
      <c r="D996" s="345" t="s">
        <v>508</v>
      </c>
      <c r="E996" s="345">
        <v>1030490380</v>
      </c>
      <c r="F996" s="345">
        <v>15038</v>
      </c>
      <c r="G996" s="345" t="s">
        <v>9512</v>
      </c>
      <c r="H996" s="820">
        <v>4633</v>
      </c>
      <c r="I996" s="567"/>
    </row>
    <row r="997" spans="1:9" x14ac:dyDescent="0.2">
      <c r="A997" s="345">
        <v>995</v>
      </c>
      <c r="B997" s="345" t="s">
        <v>1618</v>
      </c>
      <c r="C997" s="345" t="s">
        <v>1014</v>
      </c>
      <c r="D997" s="345" t="s">
        <v>513</v>
      </c>
      <c r="E997" s="345">
        <v>4190760040</v>
      </c>
      <c r="F997" s="345">
        <v>89004</v>
      </c>
      <c r="G997" s="345" t="s">
        <v>9513</v>
      </c>
      <c r="H997" s="820">
        <v>968</v>
      </c>
      <c r="I997" s="567"/>
    </row>
    <row r="998" spans="1:9" x14ac:dyDescent="0.2">
      <c r="A998" s="345">
        <v>996</v>
      </c>
      <c r="B998" s="345" t="s">
        <v>1619</v>
      </c>
      <c r="C998" s="345" t="s">
        <v>722</v>
      </c>
      <c r="D998" s="345" t="s">
        <v>513</v>
      </c>
      <c r="E998" s="345">
        <v>4190820020</v>
      </c>
      <c r="F998" s="345">
        <v>81002</v>
      </c>
      <c r="G998" s="345" t="s">
        <v>9514</v>
      </c>
      <c r="H998" s="820">
        <v>2805</v>
      </c>
      <c r="I998" s="567"/>
    </row>
    <row r="999" spans="1:9" x14ac:dyDescent="0.2">
      <c r="A999" s="345">
        <v>997</v>
      </c>
      <c r="B999" s="345" t="s">
        <v>1620</v>
      </c>
      <c r="C999" s="345" t="s">
        <v>637</v>
      </c>
      <c r="D999" s="345" t="s">
        <v>508</v>
      </c>
      <c r="E999" s="345">
        <v>1031040135</v>
      </c>
      <c r="F999" s="345">
        <v>108051</v>
      </c>
      <c r="G999" s="345" t="s">
        <v>9515</v>
      </c>
      <c r="H999" s="820">
        <v>6764</v>
      </c>
      <c r="I999" s="567"/>
    </row>
    <row r="1000" spans="1:9" x14ac:dyDescent="0.2">
      <c r="A1000" s="345">
        <v>998</v>
      </c>
      <c r="B1000" s="345" t="s">
        <v>1621</v>
      </c>
      <c r="C1000" s="345" t="s">
        <v>534</v>
      </c>
      <c r="D1000" s="345" t="s">
        <v>508</v>
      </c>
      <c r="E1000" s="345">
        <v>1030490400</v>
      </c>
      <c r="F1000" s="345">
        <v>15040</v>
      </c>
      <c r="G1000" s="345" t="s">
        <v>9516</v>
      </c>
      <c r="H1000" s="820">
        <v>8341</v>
      </c>
      <c r="I1000" s="567"/>
    </row>
    <row r="1001" spans="1:9" x14ac:dyDescent="0.2">
      <c r="A1001" s="345">
        <v>999</v>
      </c>
      <c r="B1001" s="345" t="s">
        <v>1622</v>
      </c>
      <c r="C1001" s="345" t="s">
        <v>693</v>
      </c>
      <c r="D1001" s="345" t="s">
        <v>16415</v>
      </c>
      <c r="E1001" s="345">
        <v>1080560070</v>
      </c>
      <c r="F1001" s="345">
        <v>34007</v>
      </c>
      <c r="G1001" s="345" t="s">
        <v>9517</v>
      </c>
      <c r="H1001" s="820">
        <v>6767</v>
      </c>
      <c r="I1001" s="567"/>
    </row>
    <row r="1002" spans="1:9" x14ac:dyDescent="0.2">
      <c r="A1002" s="345">
        <v>1000</v>
      </c>
      <c r="B1002" s="345" t="s">
        <v>1623</v>
      </c>
      <c r="C1002" s="345" t="s">
        <v>532</v>
      </c>
      <c r="D1002" s="345" t="s">
        <v>503</v>
      </c>
      <c r="E1002" s="345">
        <v>3130600050</v>
      </c>
      <c r="F1002" s="345">
        <v>68005</v>
      </c>
      <c r="G1002" s="345" t="s">
        <v>9518</v>
      </c>
      <c r="H1002" s="820">
        <v>2296</v>
      </c>
      <c r="I1002" s="567"/>
    </row>
    <row r="1003" spans="1:9" x14ac:dyDescent="0.2">
      <c r="A1003" s="345">
        <v>1001</v>
      </c>
      <c r="B1003" s="345" t="s">
        <v>1624</v>
      </c>
      <c r="C1003" s="345" t="s">
        <v>584</v>
      </c>
      <c r="D1003" s="345" t="s">
        <v>509</v>
      </c>
      <c r="E1003" s="345">
        <v>3140190050</v>
      </c>
      <c r="F1003" s="345">
        <v>70005</v>
      </c>
      <c r="G1003" s="345" t="s">
        <v>9519</v>
      </c>
      <c r="H1003" s="820">
        <v>1170</v>
      </c>
      <c r="I1003" s="567"/>
    </row>
    <row r="1004" spans="1:9" x14ac:dyDescent="0.2">
      <c r="A1004" s="345">
        <v>1002</v>
      </c>
      <c r="B1004" s="345" t="s">
        <v>1625</v>
      </c>
      <c r="C1004" s="345" t="s">
        <v>607</v>
      </c>
      <c r="D1004" s="345" t="s">
        <v>515</v>
      </c>
      <c r="E1004" s="345">
        <v>1050890150</v>
      </c>
      <c r="F1004" s="345">
        <v>23015</v>
      </c>
      <c r="G1004" s="345" t="s">
        <v>9520</v>
      </c>
      <c r="H1004" s="820">
        <v>20663</v>
      </c>
      <c r="I1004" s="567"/>
    </row>
    <row r="1005" spans="1:9" x14ac:dyDescent="0.2">
      <c r="A1005" s="345">
        <v>1003</v>
      </c>
      <c r="B1005" s="345" t="s">
        <v>1626</v>
      </c>
      <c r="C1005" s="345" t="s">
        <v>624</v>
      </c>
      <c r="D1005" s="345" t="s">
        <v>510</v>
      </c>
      <c r="E1005" s="345">
        <v>1010810440</v>
      </c>
      <c r="F1005" s="345">
        <v>1044</v>
      </c>
      <c r="G1005" s="345" t="s">
        <v>9521</v>
      </c>
      <c r="H1005" s="820">
        <v>5652</v>
      </c>
      <c r="I1005" s="567"/>
    </row>
    <row r="1006" spans="1:9" x14ac:dyDescent="0.2">
      <c r="A1006" s="345">
        <v>1004</v>
      </c>
      <c r="B1006" s="345" t="s">
        <v>1627</v>
      </c>
      <c r="C1006" s="345" t="s">
        <v>635</v>
      </c>
      <c r="D1006" s="345" t="s">
        <v>508</v>
      </c>
      <c r="E1006" s="345">
        <v>1030860190</v>
      </c>
      <c r="F1006" s="345">
        <v>12026</v>
      </c>
      <c r="G1006" s="345" t="s">
        <v>9522</v>
      </c>
      <c r="H1006" s="820">
        <v>82754</v>
      </c>
      <c r="I1006" s="567"/>
    </row>
    <row r="1007" spans="1:9" x14ac:dyDescent="0.2">
      <c r="A1007" s="345">
        <v>1005</v>
      </c>
      <c r="B1007" s="345" t="s">
        <v>1628</v>
      </c>
      <c r="C1007" s="345" t="s">
        <v>534</v>
      </c>
      <c r="D1007" s="345" t="s">
        <v>508</v>
      </c>
      <c r="E1007" s="345">
        <v>1030490410</v>
      </c>
      <c r="F1007" s="345">
        <v>15041</v>
      </c>
      <c r="G1007" s="345" t="s">
        <v>9523</v>
      </c>
      <c r="H1007" s="820">
        <v>14043</v>
      </c>
      <c r="I1007" s="567"/>
    </row>
    <row r="1008" spans="1:9" x14ac:dyDescent="0.2">
      <c r="A1008" s="345">
        <v>1006</v>
      </c>
      <c r="B1008" s="345" t="s">
        <v>1629</v>
      </c>
      <c r="C1008" s="345" t="s">
        <v>591</v>
      </c>
      <c r="D1008" s="345" t="s">
        <v>513</v>
      </c>
      <c r="E1008" s="345">
        <v>4190180030</v>
      </c>
      <c r="F1008" s="345">
        <v>85003</v>
      </c>
      <c r="G1008" s="345" t="s">
        <v>9524</v>
      </c>
      <c r="H1008" s="820">
        <v>4199</v>
      </c>
      <c r="I1008" s="567"/>
    </row>
    <row r="1009" spans="1:9" x14ac:dyDescent="0.2">
      <c r="A1009" s="345">
        <v>1007</v>
      </c>
      <c r="B1009" s="345" t="s">
        <v>1630</v>
      </c>
      <c r="C1009" s="345" t="s">
        <v>1311</v>
      </c>
      <c r="D1009" s="345" t="s">
        <v>492</v>
      </c>
      <c r="E1009" s="345">
        <v>2090620030</v>
      </c>
      <c r="F1009" s="345">
        <v>50002</v>
      </c>
      <c r="G1009" s="345" t="s">
        <v>9525</v>
      </c>
      <c r="H1009" s="820">
        <v>5575</v>
      </c>
      <c r="I1009" s="567"/>
    </row>
    <row r="1010" spans="1:9" x14ac:dyDescent="0.2">
      <c r="A1010" s="345">
        <v>1008</v>
      </c>
      <c r="B1010" s="345" t="s">
        <v>1631</v>
      </c>
      <c r="C1010" s="345" t="s">
        <v>607</v>
      </c>
      <c r="D1010" s="345" t="s">
        <v>515</v>
      </c>
      <c r="E1010" s="345">
        <v>1050890160</v>
      </c>
      <c r="F1010" s="345">
        <v>23016</v>
      </c>
      <c r="G1010" s="345" t="s">
        <v>9526</v>
      </c>
      <c r="H1010" s="820">
        <v>6987</v>
      </c>
      <c r="I1010" s="567"/>
    </row>
    <row r="1011" spans="1:9" x14ac:dyDescent="0.2">
      <c r="A1011" s="345">
        <v>1009</v>
      </c>
      <c r="B1011" s="345" t="s">
        <v>1632</v>
      </c>
      <c r="C1011" s="345" t="s">
        <v>624</v>
      </c>
      <c r="D1011" s="345" t="s">
        <v>510</v>
      </c>
      <c r="E1011" s="345">
        <v>1010810450</v>
      </c>
      <c r="F1011" s="345">
        <v>1045</v>
      </c>
      <c r="G1011" s="345" t="s">
        <v>9527</v>
      </c>
      <c r="H1011" s="820">
        <v>6304</v>
      </c>
      <c r="I1011" s="567"/>
    </row>
    <row r="1012" spans="1:9" x14ac:dyDescent="0.2">
      <c r="A1012" s="345">
        <v>1010</v>
      </c>
      <c r="B1012" s="345" t="s">
        <v>1633</v>
      </c>
      <c r="C1012" s="345" t="s">
        <v>622</v>
      </c>
      <c r="D1012" s="345" t="s">
        <v>510</v>
      </c>
      <c r="E1012" s="345">
        <v>1010070120</v>
      </c>
      <c r="F1012" s="345">
        <v>5012</v>
      </c>
      <c r="G1012" s="345" t="s">
        <v>9528</v>
      </c>
      <c r="H1012" s="820">
        <v>2496</v>
      </c>
      <c r="I1012" s="567"/>
    </row>
    <row r="1013" spans="1:9" x14ac:dyDescent="0.2">
      <c r="A1013" s="345">
        <v>1011</v>
      </c>
      <c r="B1013" s="345" t="s">
        <v>1634</v>
      </c>
      <c r="C1013" s="345" t="s">
        <v>652</v>
      </c>
      <c r="D1013" s="345" t="s">
        <v>16417</v>
      </c>
      <c r="E1013" s="345">
        <v>1060850140</v>
      </c>
      <c r="F1013" s="345">
        <v>30014</v>
      </c>
      <c r="G1013" s="345" t="s">
        <v>9529</v>
      </c>
      <c r="H1013" s="820">
        <v>3878</v>
      </c>
      <c r="I1013" s="567"/>
    </row>
    <row r="1014" spans="1:9" x14ac:dyDescent="0.2">
      <c r="A1014" s="345">
        <v>1012</v>
      </c>
      <c r="B1014" s="345" t="s">
        <v>1635</v>
      </c>
      <c r="C1014" s="345" t="s">
        <v>595</v>
      </c>
      <c r="D1014" s="345" t="s">
        <v>510</v>
      </c>
      <c r="E1014" s="345">
        <v>1010020250</v>
      </c>
      <c r="F1014" s="345">
        <v>6025</v>
      </c>
      <c r="G1014" s="345" t="s">
        <v>9530</v>
      </c>
      <c r="H1014" s="820">
        <v>468</v>
      </c>
      <c r="I1014" s="567"/>
    </row>
    <row r="1015" spans="1:9" x14ac:dyDescent="0.2">
      <c r="A1015" s="345">
        <v>1013</v>
      </c>
      <c r="B1015" s="345" t="s">
        <v>1636</v>
      </c>
      <c r="C1015" s="345" t="s">
        <v>696</v>
      </c>
      <c r="D1015" s="345" t="s">
        <v>508</v>
      </c>
      <c r="E1015" s="345">
        <v>1030240350</v>
      </c>
      <c r="F1015" s="345">
        <v>13035</v>
      </c>
      <c r="G1015" s="345" t="s">
        <v>9531</v>
      </c>
      <c r="H1015" s="820">
        <v>7405</v>
      </c>
      <c r="I1015" s="567"/>
    </row>
    <row r="1016" spans="1:9" x14ac:dyDescent="0.2">
      <c r="A1016" s="345">
        <v>1014</v>
      </c>
      <c r="B1016" s="345" t="s">
        <v>1637</v>
      </c>
      <c r="C1016" s="345" t="s">
        <v>530</v>
      </c>
      <c r="D1016" s="345" t="s">
        <v>512</v>
      </c>
      <c r="E1016" s="345">
        <v>4200950180</v>
      </c>
      <c r="F1016" s="345">
        <v>95018</v>
      </c>
      <c r="G1016" s="345" t="s">
        <v>9532</v>
      </c>
      <c r="H1016" s="820">
        <v>8809</v>
      </c>
      <c r="I1016" s="567"/>
    </row>
    <row r="1017" spans="1:9" x14ac:dyDescent="0.2">
      <c r="A1017" s="345">
        <v>1015</v>
      </c>
      <c r="B1017" s="345" t="s">
        <v>1638</v>
      </c>
      <c r="C1017" s="345" t="s">
        <v>745</v>
      </c>
      <c r="D1017" s="345" t="s">
        <v>513</v>
      </c>
      <c r="E1017" s="345">
        <v>4190550140</v>
      </c>
      <c r="F1017" s="345">
        <v>82014</v>
      </c>
      <c r="G1017" s="345" t="s">
        <v>9533</v>
      </c>
      <c r="H1017" s="820">
        <v>7747</v>
      </c>
      <c r="I1017" s="567"/>
    </row>
    <row r="1018" spans="1:9" x14ac:dyDescent="0.2">
      <c r="A1018" s="345">
        <v>1016</v>
      </c>
      <c r="B1018" s="345" t="s">
        <v>1639</v>
      </c>
      <c r="C1018" s="345" t="s">
        <v>1237</v>
      </c>
      <c r="D1018" s="345" t="s">
        <v>505</v>
      </c>
      <c r="E1018" s="345">
        <v>3180970020</v>
      </c>
      <c r="F1018" s="345">
        <v>101002</v>
      </c>
      <c r="G1018" s="345" t="s">
        <v>9534</v>
      </c>
      <c r="H1018" s="820">
        <v>1553</v>
      </c>
      <c r="I1018" s="567"/>
    </row>
    <row r="1019" spans="1:9" x14ac:dyDescent="0.2">
      <c r="A1019" s="345">
        <v>1017</v>
      </c>
      <c r="B1019" s="345" t="s">
        <v>1640</v>
      </c>
      <c r="C1019" s="345" t="s">
        <v>635</v>
      </c>
      <c r="D1019" s="345" t="s">
        <v>508</v>
      </c>
      <c r="E1019" s="345">
        <v>1030860200</v>
      </c>
      <c r="F1019" s="345">
        <v>12027</v>
      </c>
      <c r="G1019" s="345" t="s">
        <v>9535</v>
      </c>
      <c r="H1019" s="820">
        <v>2131</v>
      </c>
      <c r="I1019" s="567"/>
    </row>
    <row r="1020" spans="1:9" x14ac:dyDescent="0.2">
      <c r="A1020" s="345">
        <v>1018</v>
      </c>
      <c r="B1020" s="345" t="s">
        <v>1641</v>
      </c>
      <c r="C1020" s="345" t="s">
        <v>711</v>
      </c>
      <c r="D1020" s="345" t="s">
        <v>16415</v>
      </c>
      <c r="E1020" s="345">
        <v>1080680080</v>
      </c>
      <c r="F1020" s="345">
        <v>35008</v>
      </c>
      <c r="G1020" s="345" t="s">
        <v>9536</v>
      </c>
      <c r="H1020" s="820">
        <v>10638</v>
      </c>
      <c r="I1020" s="567"/>
    </row>
    <row r="1021" spans="1:9" x14ac:dyDescent="0.2">
      <c r="A1021" s="345">
        <v>1019</v>
      </c>
      <c r="B1021" s="345" t="s">
        <v>1642</v>
      </c>
      <c r="C1021" s="345" t="s">
        <v>614</v>
      </c>
      <c r="D1021" s="345" t="s">
        <v>16415</v>
      </c>
      <c r="E1021" s="345">
        <v>1080610070</v>
      </c>
      <c r="F1021" s="345">
        <v>33007</v>
      </c>
      <c r="G1021" s="345" t="s">
        <v>9537</v>
      </c>
      <c r="H1021" s="820">
        <v>5983</v>
      </c>
      <c r="I1021" s="567"/>
    </row>
    <row r="1022" spans="1:9" x14ac:dyDescent="0.2">
      <c r="A1022" s="345">
        <v>1020</v>
      </c>
      <c r="B1022" s="345" t="s">
        <v>1643</v>
      </c>
      <c r="C1022" s="345" t="s">
        <v>668</v>
      </c>
      <c r="D1022" s="345" t="s">
        <v>16416</v>
      </c>
      <c r="E1022" s="345">
        <v>1040830280</v>
      </c>
      <c r="F1022" s="345">
        <v>22029</v>
      </c>
      <c r="G1022" s="345" t="s">
        <v>9538</v>
      </c>
      <c r="H1022" s="820">
        <v>700</v>
      </c>
      <c r="I1022" s="567"/>
    </row>
    <row r="1023" spans="1:9" x14ac:dyDescent="0.2">
      <c r="A1023" s="345">
        <v>1021</v>
      </c>
      <c r="B1023" s="345" t="s">
        <v>1644</v>
      </c>
      <c r="C1023" s="345" t="s">
        <v>522</v>
      </c>
      <c r="D1023" s="345" t="s">
        <v>515</v>
      </c>
      <c r="E1023" s="345">
        <v>1050540160</v>
      </c>
      <c r="F1023" s="345">
        <v>28016</v>
      </c>
      <c r="G1023" s="345" t="s">
        <v>9539</v>
      </c>
      <c r="H1023" s="820">
        <v>15773</v>
      </c>
      <c r="I1023" s="567"/>
    </row>
    <row r="1024" spans="1:9" x14ac:dyDescent="0.2">
      <c r="A1024" s="345">
        <v>1022</v>
      </c>
      <c r="B1024" s="345" t="s">
        <v>1645</v>
      </c>
      <c r="C1024" s="345" t="s">
        <v>696</v>
      </c>
      <c r="D1024" s="345" t="s">
        <v>508</v>
      </c>
      <c r="E1024" s="345">
        <v>1030240360</v>
      </c>
      <c r="F1024" s="345">
        <v>13036</v>
      </c>
      <c r="G1024" s="345" t="s">
        <v>9540</v>
      </c>
      <c r="H1024" s="820">
        <v>7931</v>
      </c>
      <c r="I1024" s="567"/>
    </row>
    <row r="1025" spans="1:9" x14ac:dyDescent="0.2">
      <c r="A1025" s="345">
        <v>1023</v>
      </c>
      <c r="B1025" s="345" t="s">
        <v>1646</v>
      </c>
      <c r="C1025" s="345" t="s">
        <v>635</v>
      </c>
      <c r="D1025" s="345" t="s">
        <v>508</v>
      </c>
      <c r="E1025" s="345">
        <v>1030860211</v>
      </c>
      <c r="F1025" s="345">
        <v>12143</v>
      </c>
      <c r="G1025" s="345" t="s">
        <v>9541</v>
      </c>
      <c r="H1025" s="820">
        <v>2651</v>
      </c>
      <c r="I1025" s="567"/>
    </row>
    <row r="1026" spans="1:9" x14ac:dyDescent="0.2">
      <c r="A1026" s="345">
        <v>1024</v>
      </c>
      <c r="B1026" s="345" t="s">
        <v>1647</v>
      </c>
      <c r="C1026" s="345" t="s">
        <v>787</v>
      </c>
      <c r="D1026" s="345" t="s">
        <v>515</v>
      </c>
      <c r="E1026" s="345">
        <v>1050840060</v>
      </c>
      <c r="F1026" s="345">
        <v>26006</v>
      </c>
      <c r="G1026" s="345" t="s">
        <v>9542</v>
      </c>
      <c r="H1026" s="820">
        <v>7849</v>
      </c>
      <c r="I1026" s="567"/>
    </row>
    <row r="1027" spans="1:9" x14ac:dyDescent="0.2">
      <c r="A1027" s="345">
        <v>1025</v>
      </c>
      <c r="B1027" s="345" t="s">
        <v>1648</v>
      </c>
      <c r="C1027" s="345" t="s">
        <v>624</v>
      </c>
      <c r="D1027" s="345" t="s">
        <v>510</v>
      </c>
      <c r="E1027" s="345">
        <v>1010810460</v>
      </c>
      <c r="F1027" s="345">
        <v>1046</v>
      </c>
      <c r="G1027" s="345" t="s">
        <v>9543</v>
      </c>
      <c r="H1027" s="820">
        <v>3310</v>
      </c>
      <c r="I1027" s="567"/>
    </row>
    <row r="1028" spans="1:9" x14ac:dyDescent="0.2">
      <c r="A1028" s="345">
        <v>1026</v>
      </c>
      <c r="B1028" s="345" t="s">
        <v>1649</v>
      </c>
      <c r="C1028" s="345" t="s">
        <v>553</v>
      </c>
      <c r="D1028" s="345" t="s">
        <v>506</v>
      </c>
      <c r="E1028" s="345">
        <v>3150720190</v>
      </c>
      <c r="F1028" s="345">
        <v>65019</v>
      </c>
      <c r="G1028" s="345" t="s">
        <v>9544</v>
      </c>
      <c r="H1028" s="820">
        <v>2548</v>
      </c>
      <c r="I1028" s="567"/>
    </row>
    <row r="1029" spans="1:9" x14ac:dyDescent="0.2">
      <c r="A1029" s="345">
        <v>1027</v>
      </c>
      <c r="B1029" s="345" t="s">
        <v>1650</v>
      </c>
      <c r="C1029" s="345" t="s">
        <v>569</v>
      </c>
      <c r="D1029" s="345" t="s">
        <v>494</v>
      </c>
      <c r="E1029" s="345">
        <v>2110590070</v>
      </c>
      <c r="F1029" s="345">
        <v>41007</v>
      </c>
      <c r="G1029" s="345" t="s">
        <v>9545</v>
      </c>
      <c r="H1029" s="820">
        <v>8068</v>
      </c>
      <c r="I1029" s="567"/>
    </row>
    <row r="1030" spans="1:9" x14ac:dyDescent="0.2">
      <c r="A1030" s="345">
        <v>1028</v>
      </c>
      <c r="B1030" s="345" t="s">
        <v>1651</v>
      </c>
      <c r="C1030" s="345" t="s">
        <v>994</v>
      </c>
      <c r="D1030" s="345" t="s">
        <v>512</v>
      </c>
      <c r="E1030" s="345">
        <v>4200170090</v>
      </c>
      <c r="F1030" s="345">
        <v>92009</v>
      </c>
      <c r="G1030" s="345" t="s">
        <v>9546</v>
      </c>
      <c r="H1030" s="820">
        <v>149092</v>
      </c>
      <c r="I1030" s="567"/>
    </row>
    <row r="1031" spans="1:9" x14ac:dyDescent="0.2">
      <c r="A1031" s="345">
        <v>1029</v>
      </c>
      <c r="B1031" s="345" t="s">
        <v>1652</v>
      </c>
      <c r="C1031" s="345" t="s">
        <v>696</v>
      </c>
      <c r="D1031" s="345" t="s">
        <v>508</v>
      </c>
      <c r="E1031" s="345">
        <v>1030240370</v>
      </c>
      <c r="F1031" s="345">
        <v>13037</v>
      </c>
      <c r="G1031" s="345" t="s">
        <v>9547</v>
      </c>
      <c r="H1031" s="820">
        <v>475</v>
      </c>
      <c r="I1031" s="567"/>
    </row>
    <row r="1032" spans="1:9" x14ac:dyDescent="0.2">
      <c r="A1032" s="345">
        <v>1030</v>
      </c>
      <c r="B1032" s="345" t="s">
        <v>1653</v>
      </c>
      <c r="C1032" s="345" t="s">
        <v>548</v>
      </c>
      <c r="D1032" s="345" t="s">
        <v>503</v>
      </c>
      <c r="E1032" s="345">
        <v>3130380130</v>
      </c>
      <c r="F1032" s="345">
        <v>66013</v>
      </c>
      <c r="G1032" s="345" t="s">
        <v>9548</v>
      </c>
      <c r="H1032" s="820">
        <v>1152</v>
      </c>
      <c r="I1032" s="567"/>
    </row>
    <row r="1033" spans="1:9" x14ac:dyDescent="0.2">
      <c r="A1033" s="345">
        <v>1031</v>
      </c>
      <c r="B1033" s="345" t="s">
        <v>1654</v>
      </c>
      <c r="C1033" s="345" t="s">
        <v>542</v>
      </c>
      <c r="D1033" s="345" t="s">
        <v>511</v>
      </c>
      <c r="E1033" s="345">
        <v>3160310080</v>
      </c>
      <c r="F1033" s="345">
        <v>71008</v>
      </c>
      <c r="G1033" s="345" t="s">
        <v>9549</v>
      </c>
      <c r="H1033" s="820">
        <v>6648</v>
      </c>
      <c r="I1033" s="567"/>
    </row>
    <row r="1034" spans="1:9" x14ac:dyDescent="0.2">
      <c r="A1034" s="345">
        <v>1032</v>
      </c>
      <c r="B1034" s="345" t="s">
        <v>1655</v>
      </c>
      <c r="C1034" s="345" t="s">
        <v>657</v>
      </c>
      <c r="D1034" s="345" t="s">
        <v>506</v>
      </c>
      <c r="E1034" s="345">
        <v>3150200080</v>
      </c>
      <c r="F1034" s="345">
        <v>61008</v>
      </c>
      <c r="G1034" s="345" t="s">
        <v>9550</v>
      </c>
      <c r="H1034" s="820">
        <v>1761</v>
      </c>
      <c r="I1034" s="567"/>
    </row>
    <row r="1035" spans="1:9" x14ac:dyDescent="0.2">
      <c r="A1035" s="345">
        <v>1033</v>
      </c>
      <c r="B1035" s="345" t="s">
        <v>1656</v>
      </c>
      <c r="C1035" s="345" t="s">
        <v>657</v>
      </c>
      <c r="D1035" s="345" t="s">
        <v>506</v>
      </c>
      <c r="E1035" s="345">
        <v>3150200090</v>
      </c>
      <c r="F1035" s="345">
        <v>61009</v>
      </c>
      <c r="G1035" s="345" t="s">
        <v>9551</v>
      </c>
      <c r="H1035" s="820">
        <v>5224</v>
      </c>
      <c r="I1035" s="567"/>
    </row>
    <row r="1036" spans="1:9" x14ac:dyDescent="0.2">
      <c r="A1036" s="345">
        <v>1034</v>
      </c>
      <c r="B1036" s="345" t="s">
        <v>1657</v>
      </c>
      <c r="C1036" s="345" t="s">
        <v>726</v>
      </c>
      <c r="D1036" s="345" t="s">
        <v>16416</v>
      </c>
      <c r="E1036" s="345">
        <v>1040140110</v>
      </c>
      <c r="F1036" s="345">
        <v>21014</v>
      </c>
      <c r="G1036" s="345" t="s">
        <v>9552</v>
      </c>
      <c r="H1036" s="820">
        <v>388</v>
      </c>
      <c r="I1036" s="567"/>
    </row>
    <row r="1037" spans="1:9" x14ac:dyDescent="0.2">
      <c r="A1037" s="345">
        <v>1035</v>
      </c>
      <c r="B1037" s="345" t="s">
        <v>1658</v>
      </c>
      <c r="C1037" s="345" t="s">
        <v>567</v>
      </c>
      <c r="D1037" s="345" t="s">
        <v>508</v>
      </c>
      <c r="E1037" s="345">
        <v>1030150271</v>
      </c>
      <c r="F1037" s="345">
        <v>17031</v>
      </c>
      <c r="G1037" s="345" t="s">
        <v>9553</v>
      </c>
      <c r="H1037" s="820">
        <v>2136</v>
      </c>
      <c r="I1037" s="567"/>
    </row>
    <row r="1038" spans="1:9" x14ac:dyDescent="0.2">
      <c r="A1038" s="345">
        <v>1036</v>
      </c>
      <c r="B1038" s="345" t="s">
        <v>1659</v>
      </c>
      <c r="C1038" s="345" t="s">
        <v>691</v>
      </c>
      <c r="D1038" s="345" t="s">
        <v>508</v>
      </c>
      <c r="E1038" s="345">
        <v>1030770110</v>
      </c>
      <c r="F1038" s="345">
        <v>14011</v>
      </c>
      <c r="G1038" s="345" t="s">
        <v>9554</v>
      </c>
      <c r="H1038" s="820">
        <v>1048</v>
      </c>
      <c r="I1038" s="567"/>
    </row>
    <row r="1039" spans="1:9" x14ac:dyDescent="0.2">
      <c r="A1039" s="345">
        <v>1037</v>
      </c>
      <c r="B1039" s="345" t="s">
        <v>1660</v>
      </c>
      <c r="C1039" s="345" t="s">
        <v>654</v>
      </c>
      <c r="D1039" s="345" t="s">
        <v>506</v>
      </c>
      <c r="E1039" s="345">
        <v>3150080130</v>
      </c>
      <c r="F1039" s="345">
        <v>64013</v>
      </c>
      <c r="G1039" s="345" t="s">
        <v>9555</v>
      </c>
      <c r="H1039" s="820">
        <v>275</v>
      </c>
      <c r="I1039" s="567"/>
    </row>
    <row r="1040" spans="1:9" x14ac:dyDescent="0.2">
      <c r="A1040" s="345">
        <v>1038</v>
      </c>
      <c r="B1040" s="345" t="s">
        <v>1661</v>
      </c>
      <c r="C1040" s="345" t="s">
        <v>635</v>
      </c>
      <c r="D1040" s="345" t="s">
        <v>508</v>
      </c>
      <c r="E1040" s="345">
        <v>1030860220</v>
      </c>
      <c r="F1040" s="345">
        <v>12029</v>
      </c>
      <c r="G1040" s="345" t="s">
        <v>9556</v>
      </c>
      <c r="H1040" s="820">
        <v>7729</v>
      </c>
      <c r="I1040" s="567"/>
    </row>
    <row r="1041" spans="1:9" x14ac:dyDescent="0.2">
      <c r="A1041" s="345">
        <v>1039</v>
      </c>
      <c r="B1041" s="345" t="s">
        <v>1662</v>
      </c>
      <c r="C1041" s="345" t="s">
        <v>677</v>
      </c>
      <c r="D1041" s="345" t="s">
        <v>507</v>
      </c>
      <c r="E1041" s="345">
        <v>1070740150</v>
      </c>
      <c r="F1041" s="345">
        <v>9015</v>
      </c>
      <c r="G1041" s="345" t="s">
        <v>9557</v>
      </c>
      <c r="H1041" s="820">
        <v>12648</v>
      </c>
      <c r="I1041" s="567"/>
    </row>
    <row r="1042" spans="1:9" x14ac:dyDescent="0.2">
      <c r="A1042" s="345">
        <v>1040</v>
      </c>
      <c r="B1042" s="345" t="s">
        <v>1663</v>
      </c>
      <c r="C1042" s="345" t="s">
        <v>555</v>
      </c>
      <c r="D1042" s="345" t="s">
        <v>506</v>
      </c>
      <c r="E1042" s="345">
        <v>3150510110</v>
      </c>
      <c r="F1042" s="345">
        <v>63011</v>
      </c>
      <c r="G1042" s="345" t="s">
        <v>9558</v>
      </c>
      <c r="H1042" s="820">
        <v>36048</v>
      </c>
      <c r="I1042" s="567"/>
    </row>
    <row r="1043" spans="1:9" x14ac:dyDescent="0.2">
      <c r="A1043" s="345">
        <v>1041</v>
      </c>
      <c r="B1043" s="345" t="s">
        <v>1664</v>
      </c>
      <c r="C1043" s="345" t="s">
        <v>654</v>
      </c>
      <c r="D1043" s="345" t="s">
        <v>506</v>
      </c>
      <c r="E1043" s="345">
        <v>3150080140</v>
      </c>
      <c r="F1043" s="345">
        <v>64014</v>
      </c>
      <c r="G1043" s="345" t="s">
        <v>9559</v>
      </c>
      <c r="H1043" s="820">
        <v>2185</v>
      </c>
      <c r="I1043" s="567"/>
    </row>
    <row r="1044" spans="1:9" x14ac:dyDescent="0.2">
      <c r="A1044" s="345">
        <v>1042</v>
      </c>
      <c r="B1044" s="345" t="s">
        <v>1665</v>
      </c>
      <c r="C1044" s="345" t="s">
        <v>632</v>
      </c>
      <c r="D1044" s="345" t="s">
        <v>515</v>
      </c>
      <c r="E1044" s="345">
        <v>1050100080</v>
      </c>
      <c r="F1044" s="345">
        <v>25008</v>
      </c>
      <c r="G1044" s="345" t="s">
        <v>9560</v>
      </c>
      <c r="H1044" s="820">
        <v>1857</v>
      </c>
      <c r="I1044" s="567"/>
    </row>
    <row r="1045" spans="1:9" x14ac:dyDescent="0.2">
      <c r="A1045" s="345">
        <v>1043</v>
      </c>
      <c r="B1045" s="345" t="s">
        <v>1666</v>
      </c>
      <c r="C1045" s="345" t="s">
        <v>622</v>
      </c>
      <c r="D1045" s="345" t="s">
        <v>510</v>
      </c>
      <c r="E1045" s="345">
        <v>1010070130</v>
      </c>
      <c r="F1045" s="345">
        <v>5013</v>
      </c>
      <c r="G1045" s="345" t="s">
        <v>9561</v>
      </c>
      <c r="H1045" s="820">
        <v>1661</v>
      </c>
      <c r="I1045" s="567"/>
    </row>
    <row r="1046" spans="1:9" x14ac:dyDescent="0.2">
      <c r="A1046" s="345">
        <v>1044</v>
      </c>
      <c r="B1046" s="345" t="s">
        <v>1667</v>
      </c>
      <c r="C1046" s="345" t="s">
        <v>641</v>
      </c>
      <c r="D1046" s="345" t="s">
        <v>513</v>
      </c>
      <c r="E1046" s="345">
        <v>4190010060</v>
      </c>
      <c r="F1046" s="345">
        <v>84006</v>
      </c>
      <c r="G1046" s="345" t="s">
        <v>9562</v>
      </c>
      <c r="H1046" s="820">
        <v>1184</v>
      </c>
      <c r="I1046" s="567"/>
    </row>
    <row r="1047" spans="1:9" x14ac:dyDescent="0.2">
      <c r="A1047" s="345">
        <v>1045</v>
      </c>
      <c r="B1047" s="345" t="s">
        <v>1668</v>
      </c>
      <c r="C1047" s="345" t="s">
        <v>617</v>
      </c>
      <c r="D1047" s="345" t="s">
        <v>512</v>
      </c>
      <c r="E1047" s="345">
        <v>4200730210</v>
      </c>
      <c r="F1047" s="345">
        <v>90021</v>
      </c>
      <c r="G1047" s="345" t="s">
        <v>9563</v>
      </c>
      <c r="H1047" s="820">
        <v>3853</v>
      </c>
      <c r="I1047" s="567"/>
    </row>
    <row r="1048" spans="1:9" x14ac:dyDescent="0.2">
      <c r="A1048" s="345">
        <v>1046</v>
      </c>
      <c r="B1048" s="345" t="s">
        <v>1669</v>
      </c>
      <c r="C1048" s="345" t="s">
        <v>612</v>
      </c>
      <c r="D1048" s="345" t="s">
        <v>505</v>
      </c>
      <c r="E1048" s="345">
        <v>3180670160</v>
      </c>
      <c r="F1048" s="345">
        <v>80016</v>
      </c>
      <c r="G1048" s="345" t="s">
        <v>9564</v>
      </c>
      <c r="H1048" s="820">
        <v>782</v>
      </c>
      <c r="I1048" s="567"/>
    </row>
    <row r="1049" spans="1:9" x14ac:dyDescent="0.2">
      <c r="A1049" s="345">
        <v>1047</v>
      </c>
      <c r="B1049" s="345" t="s">
        <v>1670</v>
      </c>
      <c r="C1049" s="345" t="s">
        <v>863</v>
      </c>
      <c r="D1049" s="345" t="s">
        <v>510</v>
      </c>
      <c r="E1049" s="345">
        <v>1011020140</v>
      </c>
      <c r="F1049" s="345">
        <v>103014</v>
      </c>
      <c r="G1049" s="345" t="s">
        <v>9565</v>
      </c>
      <c r="H1049" s="820">
        <v>567</v>
      </c>
      <c r="I1049" s="567"/>
    </row>
    <row r="1050" spans="1:9" x14ac:dyDescent="0.2">
      <c r="A1050" s="345">
        <v>1048</v>
      </c>
      <c r="B1050" s="345" t="s">
        <v>1671</v>
      </c>
      <c r="C1050" s="345" t="s">
        <v>619</v>
      </c>
      <c r="D1050" s="345" t="s">
        <v>513</v>
      </c>
      <c r="E1050" s="345">
        <v>4190280050</v>
      </c>
      <c r="F1050" s="345">
        <v>86005</v>
      </c>
      <c r="G1050" s="345" t="s">
        <v>9566</v>
      </c>
      <c r="H1050" s="820">
        <v>4166</v>
      </c>
      <c r="I1050" s="567"/>
    </row>
    <row r="1051" spans="1:9" x14ac:dyDescent="0.2">
      <c r="A1051" s="345">
        <v>1049</v>
      </c>
      <c r="B1051" s="345" t="s">
        <v>1672</v>
      </c>
      <c r="C1051" s="345" t="s">
        <v>548</v>
      </c>
      <c r="D1051" s="345" t="s">
        <v>503</v>
      </c>
      <c r="E1051" s="345">
        <v>3130380140</v>
      </c>
      <c r="F1051" s="345">
        <v>66014</v>
      </c>
      <c r="G1051" s="345" t="s">
        <v>9567</v>
      </c>
      <c r="H1051" s="820">
        <v>133</v>
      </c>
      <c r="I1051" s="567"/>
    </row>
    <row r="1052" spans="1:9" x14ac:dyDescent="0.2">
      <c r="A1052" s="345">
        <v>1050</v>
      </c>
      <c r="B1052" s="345" t="s">
        <v>1673</v>
      </c>
      <c r="C1052" s="345" t="s">
        <v>899</v>
      </c>
      <c r="D1052" s="346" t="s">
        <v>512</v>
      </c>
      <c r="E1052" s="345">
        <v>4201110080</v>
      </c>
      <c r="F1052" s="345">
        <v>111008</v>
      </c>
      <c r="G1052" s="345" t="s">
        <v>9568</v>
      </c>
      <c r="H1052" s="820">
        <v>2802</v>
      </c>
      <c r="I1052" s="567"/>
    </row>
    <row r="1053" spans="1:9" x14ac:dyDescent="0.2">
      <c r="A1053" s="345">
        <v>1051</v>
      </c>
      <c r="B1053" s="345" t="s">
        <v>1674</v>
      </c>
      <c r="C1053" s="345" t="s">
        <v>557</v>
      </c>
      <c r="D1053" s="345" t="s">
        <v>513</v>
      </c>
      <c r="E1053" s="345">
        <v>4190210100</v>
      </c>
      <c r="F1053" s="345">
        <v>87010</v>
      </c>
      <c r="G1053" s="345" t="s">
        <v>9569</v>
      </c>
      <c r="H1053" s="820">
        <v>5167</v>
      </c>
      <c r="I1053" s="567"/>
    </row>
    <row r="1054" spans="1:9" x14ac:dyDescent="0.2">
      <c r="A1054" s="345">
        <v>1052</v>
      </c>
      <c r="B1054" s="345" t="s">
        <v>1675</v>
      </c>
      <c r="C1054" s="345" t="s">
        <v>722</v>
      </c>
      <c r="D1054" s="345" t="s">
        <v>513</v>
      </c>
      <c r="E1054" s="345">
        <v>4190820030</v>
      </c>
      <c r="F1054" s="345">
        <v>81003</v>
      </c>
      <c r="G1054" s="345" t="s">
        <v>9570</v>
      </c>
      <c r="H1054" s="820">
        <v>6243</v>
      </c>
      <c r="I1054" s="567"/>
    </row>
    <row r="1055" spans="1:9" x14ac:dyDescent="0.2">
      <c r="A1055" s="345">
        <v>1053</v>
      </c>
      <c r="B1055" s="345" t="s">
        <v>1676</v>
      </c>
      <c r="C1055" s="345" t="s">
        <v>575</v>
      </c>
      <c r="D1055" s="345" t="s">
        <v>493</v>
      </c>
      <c r="E1055" s="345">
        <v>2120910090</v>
      </c>
      <c r="F1055" s="345">
        <v>56010</v>
      </c>
      <c r="G1055" s="345" t="s">
        <v>9571</v>
      </c>
      <c r="H1055" s="820">
        <v>915</v>
      </c>
      <c r="I1055" s="567"/>
    </row>
    <row r="1056" spans="1:9" x14ac:dyDescent="0.2">
      <c r="A1056" s="345">
        <v>1054</v>
      </c>
      <c r="B1056" s="345" t="s">
        <v>1677</v>
      </c>
      <c r="C1056" s="345" t="s">
        <v>668</v>
      </c>
      <c r="D1056" s="345" t="s">
        <v>16416</v>
      </c>
      <c r="E1056" s="345">
        <v>1040830300</v>
      </c>
      <c r="F1056" s="345">
        <v>22032</v>
      </c>
      <c r="G1056" s="345" t="s">
        <v>9572</v>
      </c>
      <c r="H1056" s="820">
        <v>1386</v>
      </c>
      <c r="I1056" s="567"/>
    </row>
    <row r="1057" spans="1:9" x14ac:dyDescent="0.2">
      <c r="A1057" s="345">
        <v>1055</v>
      </c>
      <c r="B1057" s="345" t="s">
        <v>1678</v>
      </c>
      <c r="C1057" s="345" t="s">
        <v>1311</v>
      </c>
      <c r="D1057" s="345" t="s">
        <v>492</v>
      </c>
      <c r="E1057" s="345">
        <v>2090620040</v>
      </c>
      <c r="F1057" s="345">
        <v>50003</v>
      </c>
      <c r="G1057" s="345" t="s">
        <v>9573</v>
      </c>
      <c r="H1057" s="820">
        <v>6293</v>
      </c>
      <c r="I1057" s="567"/>
    </row>
    <row r="1058" spans="1:9" x14ac:dyDescent="0.2">
      <c r="A1058" s="345">
        <v>1056</v>
      </c>
      <c r="B1058" s="345" t="s">
        <v>1679</v>
      </c>
      <c r="C1058" s="345" t="s">
        <v>546</v>
      </c>
      <c r="D1058" s="345" t="s">
        <v>504</v>
      </c>
      <c r="E1058" s="345">
        <v>3170470040</v>
      </c>
      <c r="F1058" s="345">
        <v>77004</v>
      </c>
      <c r="G1058" s="345" t="s">
        <v>9574</v>
      </c>
      <c r="H1058" s="820">
        <v>667</v>
      </c>
      <c r="I1058" s="567"/>
    </row>
    <row r="1059" spans="1:9" x14ac:dyDescent="0.2">
      <c r="A1059" s="345">
        <v>1057</v>
      </c>
      <c r="B1059" s="345" t="s">
        <v>1680</v>
      </c>
      <c r="C1059" s="345" t="s">
        <v>1311</v>
      </c>
      <c r="D1059" s="345" t="s">
        <v>492</v>
      </c>
      <c r="E1059" s="345">
        <v>2090620050</v>
      </c>
      <c r="F1059" s="345">
        <v>50004</v>
      </c>
      <c r="G1059" s="345" t="s">
        <v>9575</v>
      </c>
      <c r="H1059" s="820">
        <v>12711</v>
      </c>
      <c r="I1059" s="567"/>
    </row>
    <row r="1060" spans="1:9" x14ac:dyDescent="0.2">
      <c r="A1060" s="345">
        <v>1058</v>
      </c>
      <c r="B1060" s="345" t="s">
        <v>1681</v>
      </c>
      <c r="C1060" s="345" t="s">
        <v>601</v>
      </c>
      <c r="D1060" s="345" t="s">
        <v>508</v>
      </c>
      <c r="E1060" s="345">
        <v>1030120410</v>
      </c>
      <c r="F1060" s="345">
        <v>16043</v>
      </c>
      <c r="G1060" s="345" t="s">
        <v>9576</v>
      </c>
      <c r="H1060" s="820">
        <v>6089</v>
      </c>
      <c r="I1060" s="567"/>
    </row>
    <row r="1061" spans="1:9" x14ac:dyDescent="0.2">
      <c r="A1061" s="345">
        <v>1059</v>
      </c>
      <c r="B1061" s="345" t="s">
        <v>1682</v>
      </c>
      <c r="C1061" s="345" t="s">
        <v>567</v>
      </c>
      <c r="D1061" s="345" t="s">
        <v>508</v>
      </c>
      <c r="E1061" s="345">
        <v>1030150280</v>
      </c>
      <c r="F1061" s="345">
        <v>17032</v>
      </c>
      <c r="G1061" s="345" t="s">
        <v>9577</v>
      </c>
      <c r="H1061" s="820">
        <v>12890</v>
      </c>
      <c r="I1061" s="567"/>
    </row>
    <row r="1062" spans="1:9" x14ac:dyDescent="0.2">
      <c r="A1062" s="345">
        <v>1060</v>
      </c>
      <c r="B1062" s="345" t="s">
        <v>1683</v>
      </c>
      <c r="C1062" s="345" t="s">
        <v>601</v>
      </c>
      <c r="D1062" s="345" t="s">
        <v>508</v>
      </c>
      <c r="E1062" s="345">
        <v>1030120420</v>
      </c>
      <c r="F1062" s="345">
        <v>16044</v>
      </c>
      <c r="G1062" s="345" t="s">
        <v>9578</v>
      </c>
      <c r="H1062" s="820">
        <v>5386</v>
      </c>
      <c r="I1062" s="567"/>
    </row>
    <row r="1063" spans="1:9" x14ac:dyDescent="0.2">
      <c r="A1063" s="345">
        <v>1061</v>
      </c>
      <c r="B1063" s="345" t="s">
        <v>1684</v>
      </c>
      <c r="C1063" s="345" t="s">
        <v>526</v>
      </c>
      <c r="D1063" s="345" t="s">
        <v>508</v>
      </c>
      <c r="E1063" s="345">
        <v>1030980120</v>
      </c>
      <c r="F1063" s="345">
        <v>97012</v>
      </c>
      <c r="G1063" s="345" t="s">
        <v>9579</v>
      </c>
      <c r="H1063" s="820">
        <v>5333</v>
      </c>
      <c r="I1063" s="567"/>
    </row>
    <row r="1064" spans="1:9" x14ac:dyDescent="0.2">
      <c r="A1064" s="345">
        <v>1062</v>
      </c>
      <c r="B1064" s="345" t="s">
        <v>1685</v>
      </c>
      <c r="C1064" s="345" t="s">
        <v>726</v>
      </c>
      <c r="D1064" s="345" t="s">
        <v>16416</v>
      </c>
      <c r="E1064" s="345">
        <v>1040140120</v>
      </c>
      <c r="F1064" s="345">
        <v>21015</v>
      </c>
      <c r="G1064" s="345" t="s">
        <v>9580</v>
      </c>
      <c r="H1064" s="820">
        <v>8107</v>
      </c>
      <c r="I1064" s="567"/>
    </row>
    <row r="1065" spans="1:9" x14ac:dyDescent="0.2">
      <c r="A1065" s="345">
        <v>1063</v>
      </c>
      <c r="B1065" s="345" t="s">
        <v>1686</v>
      </c>
      <c r="C1065" s="345" t="s">
        <v>875</v>
      </c>
      <c r="D1065" s="345" t="s">
        <v>494</v>
      </c>
      <c r="E1065" s="345">
        <v>2110440060</v>
      </c>
      <c r="F1065" s="345">
        <v>43006</v>
      </c>
      <c r="G1065" s="345" t="s">
        <v>9581</v>
      </c>
      <c r="H1065" s="820">
        <v>1639</v>
      </c>
      <c r="I1065" s="567"/>
    </row>
    <row r="1066" spans="1:9" x14ac:dyDescent="0.2">
      <c r="A1066" s="345">
        <v>1064</v>
      </c>
      <c r="B1066" s="345" t="s">
        <v>1687</v>
      </c>
      <c r="C1066" s="345" t="s">
        <v>790</v>
      </c>
      <c r="D1066" s="345" t="s">
        <v>16415</v>
      </c>
      <c r="E1066" s="345">
        <v>1080130090</v>
      </c>
      <c r="F1066" s="345">
        <v>37009</v>
      </c>
      <c r="G1066" s="345" t="s">
        <v>9582</v>
      </c>
      <c r="H1066" s="820">
        <v>13434</v>
      </c>
      <c r="I1066" s="567"/>
    </row>
    <row r="1067" spans="1:9" x14ac:dyDescent="0.2">
      <c r="A1067" s="345">
        <v>1065</v>
      </c>
      <c r="B1067" s="345" t="s">
        <v>1688</v>
      </c>
      <c r="C1067" s="345" t="s">
        <v>668</v>
      </c>
      <c r="D1067" s="345" t="s">
        <v>16416</v>
      </c>
      <c r="E1067" s="345">
        <v>1040830310</v>
      </c>
      <c r="F1067" s="345">
        <v>22033</v>
      </c>
      <c r="G1067" s="345" t="s">
        <v>9583</v>
      </c>
      <c r="H1067" s="820">
        <v>1087</v>
      </c>
      <c r="I1067" s="567"/>
    </row>
    <row r="1068" spans="1:9" x14ac:dyDescent="0.2">
      <c r="A1068" s="345">
        <v>1066</v>
      </c>
      <c r="B1068" s="345" t="s">
        <v>1689</v>
      </c>
      <c r="C1068" s="345" t="s">
        <v>607</v>
      </c>
      <c r="D1068" s="345" t="s">
        <v>515</v>
      </c>
      <c r="E1068" s="345">
        <v>1050890170</v>
      </c>
      <c r="F1068" s="345">
        <v>23017</v>
      </c>
      <c r="G1068" s="345" t="s">
        <v>9584</v>
      </c>
      <c r="H1068" s="820">
        <v>7896</v>
      </c>
      <c r="I1068" s="567"/>
    </row>
    <row r="1069" spans="1:9" x14ac:dyDescent="0.2">
      <c r="A1069" s="345">
        <v>1067</v>
      </c>
      <c r="B1069" s="345" t="s">
        <v>1690</v>
      </c>
      <c r="C1069" s="345" t="s">
        <v>241</v>
      </c>
      <c r="D1069" s="345" t="s">
        <v>515</v>
      </c>
      <c r="E1069" s="345">
        <v>1050900180</v>
      </c>
      <c r="F1069" s="345">
        <v>24018</v>
      </c>
      <c r="G1069" s="345" t="s">
        <v>9585</v>
      </c>
      <c r="H1069" s="820">
        <v>11321</v>
      </c>
      <c r="I1069" s="567"/>
    </row>
    <row r="1070" spans="1:9" x14ac:dyDescent="0.2">
      <c r="A1070" s="345">
        <v>1068</v>
      </c>
      <c r="B1070" s="345" t="s">
        <v>1691</v>
      </c>
      <c r="C1070" s="345" t="s">
        <v>668</v>
      </c>
      <c r="D1070" s="345" t="s">
        <v>16416</v>
      </c>
      <c r="E1070" s="345">
        <v>1040830320</v>
      </c>
      <c r="F1070" s="345">
        <v>22034</v>
      </c>
      <c r="G1070" s="345" t="s">
        <v>9586</v>
      </c>
      <c r="H1070" s="820">
        <v>3900</v>
      </c>
      <c r="I1070" s="567"/>
    </row>
    <row r="1071" spans="1:9" x14ac:dyDescent="0.2">
      <c r="A1071" s="345">
        <v>1069</v>
      </c>
      <c r="B1071" s="345" t="s">
        <v>1692</v>
      </c>
      <c r="C1071" s="345" t="s">
        <v>614</v>
      </c>
      <c r="D1071" s="345" t="s">
        <v>16415</v>
      </c>
      <c r="E1071" s="345">
        <v>1080610080</v>
      </c>
      <c r="F1071" s="345">
        <v>33008</v>
      </c>
      <c r="G1071" s="345" t="s">
        <v>9587</v>
      </c>
      <c r="H1071" s="820">
        <v>2397</v>
      </c>
      <c r="I1071" s="567"/>
    </row>
    <row r="1072" spans="1:9" x14ac:dyDescent="0.2">
      <c r="A1072" s="345">
        <v>1070</v>
      </c>
      <c r="B1072" s="345" t="s">
        <v>1693</v>
      </c>
      <c r="C1072" s="345" t="s">
        <v>1073</v>
      </c>
      <c r="D1072" s="345" t="s">
        <v>492</v>
      </c>
      <c r="E1072" s="345">
        <v>2090300050</v>
      </c>
      <c r="F1072" s="345">
        <v>48005</v>
      </c>
      <c r="G1072" s="345" t="s">
        <v>9588</v>
      </c>
      <c r="H1072" s="820">
        <v>18041</v>
      </c>
      <c r="I1072" s="567"/>
    </row>
    <row r="1073" spans="1:9" x14ac:dyDescent="0.2">
      <c r="A1073" s="345">
        <v>1071</v>
      </c>
      <c r="B1073" s="345" t="s">
        <v>1694</v>
      </c>
      <c r="C1073" s="345" t="s">
        <v>693</v>
      </c>
      <c r="D1073" s="345" t="s">
        <v>16415</v>
      </c>
      <c r="E1073" s="345">
        <v>1080560080</v>
      </c>
      <c r="F1073" s="345">
        <v>34008</v>
      </c>
      <c r="G1073" s="345" t="s">
        <v>9589</v>
      </c>
      <c r="H1073" s="820">
        <v>2060</v>
      </c>
      <c r="I1073" s="567"/>
    </row>
    <row r="1074" spans="1:9" x14ac:dyDescent="0.2">
      <c r="A1074" s="345">
        <v>1072</v>
      </c>
      <c r="B1074" s="345" t="s">
        <v>1695</v>
      </c>
      <c r="C1074" s="345" t="s">
        <v>814</v>
      </c>
      <c r="D1074" s="345" t="s">
        <v>507</v>
      </c>
      <c r="E1074" s="345">
        <v>1070390080</v>
      </c>
      <c r="F1074" s="345">
        <v>11008</v>
      </c>
      <c r="G1074" s="345" t="s">
        <v>9590</v>
      </c>
      <c r="H1074" s="820">
        <v>1053</v>
      </c>
      <c r="I1074" s="567"/>
    </row>
    <row r="1075" spans="1:9" x14ac:dyDescent="0.2">
      <c r="A1075" s="345">
        <v>1073</v>
      </c>
      <c r="B1075" s="345" t="s">
        <v>1696</v>
      </c>
      <c r="C1075" s="345" t="s">
        <v>677</v>
      </c>
      <c r="D1075" s="345" t="s">
        <v>507</v>
      </c>
      <c r="E1075" s="345">
        <v>1070740160</v>
      </c>
      <c r="F1075" s="345">
        <v>9016</v>
      </c>
      <c r="G1075" s="345" t="s">
        <v>9591</v>
      </c>
      <c r="H1075" s="820">
        <v>1692</v>
      </c>
      <c r="I1075" s="567"/>
    </row>
    <row r="1076" spans="1:9" x14ac:dyDescent="0.2">
      <c r="A1076" s="345">
        <v>1074</v>
      </c>
      <c r="B1076" s="345" t="s">
        <v>1697</v>
      </c>
      <c r="C1076" s="345" t="s">
        <v>732</v>
      </c>
      <c r="D1076" s="345" t="s">
        <v>511</v>
      </c>
      <c r="E1076" s="345">
        <v>3160410090</v>
      </c>
      <c r="F1076" s="345">
        <v>75010</v>
      </c>
      <c r="G1076" s="345" t="s">
        <v>9592</v>
      </c>
      <c r="H1076" s="820">
        <v>6777</v>
      </c>
      <c r="I1076" s="567"/>
    </row>
    <row r="1077" spans="1:9" x14ac:dyDescent="0.2">
      <c r="A1077" s="345">
        <v>1075</v>
      </c>
      <c r="B1077" s="345" t="s">
        <v>1698</v>
      </c>
      <c r="C1077" s="345" t="s">
        <v>654</v>
      </c>
      <c r="D1077" s="345" t="s">
        <v>506</v>
      </c>
      <c r="E1077" s="345">
        <v>3150080150</v>
      </c>
      <c r="F1077" s="345">
        <v>64015</v>
      </c>
      <c r="G1077" s="345" t="s">
        <v>9593</v>
      </c>
      <c r="H1077" s="820">
        <v>4278</v>
      </c>
      <c r="I1077" s="567"/>
    </row>
    <row r="1078" spans="1:9" x14ac:dyDescent="0.2">
      <c r="A1078" s="345">
        <v>1076</v>
      </c>
      <c r="B1078" s="345" t="s">
        <v>1699</v>
      </c>
      <c r="C1078" s="345" t="s">
        <v>677</v>
      </c>
      <c r="D1078" s="345" t="s">
        <v>507</v>
      </c>
      <c r="E1078" s="345">
        <v>1070740170</v>
      </c>
      <c r="F1078" s="345">
        <v>9017</v>
      </c>
      <c r="G1078" s="345" t="s">
        <v>9594</v>
      </c>
      <c r="H1078" s="820">
        <v>1423</v>
      </c>
      <c r="I1078" s="567"/>
    </row>
    <row r="1079" spans="1:9" x14ac:dyDescent="0.2">
      <c r="A1079" s="345">
        <v>1077</v>
      </c>
      <c r="B1079" s="345" t="s">
        <v>1700</v>
      </c>
      <c r="C1079" s="345" t="s">
        <v>659</v>
      </c>
      <c r="D1079" s="345" t="s">
        <v>510</v>
      </c>
      <c r="E1079" s="345">
        <v>1010960080</v>
      </c>
      <c r="F1079" s="345">
        <v>96008</v>
      </c>
      <c r="G1079" s="345" t="s">
        <v>9595</v>
      </c>
      <c r="H1079" s="820">
        <v>147</v>
      </c>
      <c r="I1079" s="567"/>
    </row>
    <row r="1080" spans="1:9" x14ac:dyDescent="0.2">
      <c r="A1080" s="345">
        <v>1078</v>
      </c>
      <c r="B1080" s="345" t="s">
        <v>1701</v>
      </c>
      <c r="C1080" s="345" t="s">
        <v>668</v>
      </c>
      <c r="D1080" s="345" t="s">
        <v>16416</v>
      </c>
      <c r="E1080" s="345">
        <v>1040830330</v>
      </c>
      <c r="F1080" s="345">
        <v>22035</v>
      </c>
      <c r="G1080" s="345" t="s">
        <v>9596</v>
      </c>
      <c r="H1080" s="820">
        <v>2020</v>
      </c>
      <c r="I1080" s="567"/>
    </row>
    <row r="1081" spans="1:9" x14ac:dyDescent="0.2">
      <c r="A1081" s="345">
        <v>1079</v>
      </c>
      <c r="B1081" s="345" t="s">
        <v>1702</v>
      </c>
      <c r="C1081" s="345" t="s">
        <v>622</v>
      </c>
      <c r="D1081" s="345" t="s">
        <v>510</v>
      </c>
      <c r="E1081" s="345">
        <v>1010070140</v>
      </c>
      <c r="F1081" s="345">
        <v>5014</v>
      </c>
      <c r="G1081" s="345" t="s">
        <v>9597</v>
      </c>
      <c r="H1081" s="820">
        <v>1209</v>
      </c>
      <c r="I1081" s="567"/>
    </row>
    <row r="1082" spans="1:9" x14ac:dyDescent="0.2">
      <c r="A1082" s="345">
        <v>1080</v>
      </c>
      <c r="B1082" s="345" t="s">
        <v>1703</v>
      </c>
      <c r="C1082" s="345" t="s">
        <v>526</v>
      </c>
      <c r="D1082" s="345" t="s">
        <v>508</v>
      </c>
      <c r="E1082" s="345">
        <v>1030980130</v>
      </c>
      <c r="F1082" s="345">
        <v>97013</v>
      </c>
      <c r="G1082" s="345" t="s">
        <v>9598</v>
      </c>
      <c r="H1082" s="820">
        <v>13507</v>
      </c>
      <c r="I1082" s="567"/>
    </row>
    <row r="1083" spans="1:9" x14ac:dyDescent="0.2">
      <c r="A1083" s="345">
        <v>1081</v>
      </c>
      <c r="B1083" s="345" t="s">
        <v>1704</v>
      </c>
      <c r="C1083" s="345" t="s">
        <v>565</v>
      </c>
      <c r="D1083" s="345" t="s">
        <v>505</v>
      </c>
      <c r="E1083" s="345">
        <v>3180250210</v>
      </c>
      <c r="F1083" s="345">
        <v>78021</v>
      </c>
      <c r="G1083" s="345" t="s">
        <v>9599</v>
      </c>
      <c r="H1083" s="820">
        <v>1301</v>
      </c>
      <c r="I1083" s="567"/>
    </row>
    <row r="1084" spans="1:9" x14ac:dyDescent="0.2">
      <c r="A1084" s="345">
        <v>1082</v>
      </c>
      <c r="B1084" s="345" t="s">
        <v>1705</v>
      </c>
      <c r="C1084" s="345" t="s">
        <v>622</v>
      </c>
      <c r="D1084" s="345" t="s">
        <v>510</v>
      </c>
      <c r="E1084" s="345">
        <v>1010070150</v>
      </c>
      <c r="F1084" s="345">
        <v>5015</v>
      </c>
      <c r="G1084" s="345" t="s">
        <v>9600</v>
      </c>
      <c r="H1084" s="820">
        <v>1146</v>
      </c>
      <c r="I1084" s="567"/>
    </row>
    <row r="1085" spans="1:9" x14ac:dyDescent="0.2">
      <c r="A1085" s="345">
        <v>1083</v>
      </c>
      <c r="B1085" s="345" t="s">
        <v>1706</v>
      </c>
      <c r="C1085" s="345" t="s">
        <v>565</v>
      </c>
      <c r="D1085" s="345" t="s">
        <v>505</v>
      </c>
      <c r="E1085" s="345">
        <v>3180250220</v>
      </c>
      <c r="F1085" s="345">
        <v>78022</v>
      </c>
      <c r="G1085" s="345" t="s">
        <v>9601</v>
      </c>
      <c r="H1085" s="820">
        <v>1131</v>
      </c>
      <c r="I1085" s="567"/>
    </row>
    <row r="1086" spans="1:9" x14ac:dyDescent="0.2">
      <c r="A1086" s="345">
        <v>1084</v>
      </c>
      <c r="B1086" s="345" t="s">
        <v>1707</v>
      </c>
      <c r="C1086" s="345" t="s">
        <v>641</v>
      </c>
      <c r="D1086" s="345" t="s">
        <v>513</v>
      </c>
      <c r="E1086" s="345">
        <v>4190010070</v>
      </c>
      <c r="F1086" s="345">
        <v>84007</v>
      </c>
      <c r="G1086" s="345" t="s">
        <v>9602</v>
      </c>
      <c r="H1086" s="820">
        <v>3238</v>
      </c>
      <c r="I1086" s="567"/>
    </row>
    <row r="1087" spans="1:9" x14ac:dyDescent="0.2">
      <c r="A1087" s="345">
        <v>1085</v>
      </c>
      <c r="B1087" s="345" t="s">
        <v>1708</v>
      </c>
      <c r="C1087" s="345" t="s">
        <v>557</v>
      </c>
      <c r="D1087" s="345" t="s">
        <v>513</v>
      </c>
      <c r="E1087" s="345">
        <v>4190210110</v>
      </c>
      <c r="F1087" s="345">
        <v>87011</v>
      </c>
      <c r="G1087" s="345" t="s">
        <v>9603</v>
      </c>
      <c r="H1087" s="820">
        <v>36058</v>
      </c>
      <c r="I1087" s="567"/>
    </row>
    <row r="1088" spans="1:9" x14ac:dyDescent="0.2">
      <c r="A1088" s="345">
        <v>1086</v>
      </c>
      <c r="B1088" s="345" t="s">
        <v>1709</v>
      </c>
      <c r="C1088" s="345" t="s">
        <v>591</v>
      </c>
      <c r="D1088" s="345" t="s">
        <v>513</v>
      </c>
      <c r="E1088" s="345">
        <v>4190180040</v>
      </c>
      <c r="F1088" s="345">
        <v>85004</v>
      </c>
      <c r="G1088" s="345" t="s">
        <v>9604</v>
      </c>
      <c r="H1088" s="820">
        <v>59245</v>
      </c>
      <c r="I1088" s="567"/>
    </row>
    <row r="1089" spans="1:9" x14ac:dyDescent="0.2">
      <c r="A1089" s="345">
        <v>1087</v>
      </c>
      <c r="B1089" s="345" t="s">
        <v>1710</v>
      </c>
      <c r="C1089" s="345" t="s">
        <v>745</v>
      </c>
      <c r="D1089" s="345" t="s">
        <v>513</v>
      </c>
      <c r="E1089" s="345">
        <v>4190550150</v>
      </c>
      <c r="F1089" s="345">
        <v>82015</v>
      </c>
      <c r="G1089" s="345" t="s">
        <v>9605</v>
      </c>
      <c r="H1089" s="820">
        <v>3612</v>
      </c>
      <c r="I1089" s="567"/>
    </row>
    <row r="1090" spans="1:9" x14ac:dyDescent="0.2">
      <c r="A1090" s="345">
        <v>1088</v>
      </c>
      <c r="B1090" s="345" t="s">
        <v>1711</v>
      </c>
      <c r="C1090" s="345" t="s">
        <v>639</v>
      </c>
      <c r="D1090" s="345" t="s">
        <v>510</v>
      </c>
      <c r="E1090" s="345">
        <v>1010520290</v>
      </c>
      <c r="F1090" s="345">
        <v>3030</v>
      </c>
      <c r="G1090" s="345" t="s">
        <v>9606</v>
      </c>
      <c r="H1090" s="820">
        <v>2504</v>
      </c>
      <c r="I1090" s="567"/>
    </row>
    <row r="1091" spans="1:9" x14ac:dyDescent="0.2">
      <c r="A1091" s="345">
        <v>1089</v>
      </c>
      <c r="B1091" s="345" t="s">
        <v>1712</v>
      </c>
      <c r="C1091" s="345" t="s">
        <v>604</v>
      </c>
      <c r="D1091" s="345" t="s">
        <v>515</v>
      </c>
      <c r="E1091" s="345">
        <v>1050710080</v>
      </c>
      <c r="F1091" s="345">
        <v>29008</v>
      </c>
      <c r="G1091" s="345" t="s">
        <v>9607</v>
      </c>
      <c r="H1091" s="820">
        <v>659</v>
      </c>
      <c r="I1091" s="567"/>
    </row>
    <row r="1092" spans="1:9" x14ac:dyDescent="0.2">
      <c r="A1092" s="345">
        <v>1090</v>
      </c>
      <c r="B1092" s="345" t="s">
        <v>1713</v>
      </c>
      <c r="C1092" s="345" t="s">
        <v>241</v>
      </c>
      <c r="D1092" s="345" t="s">
        <v>515</v>
      </c>
      <c r="E1092" s="345">
        <v>1050900190</v>
      </c>
      <c r="F1092" s="345">
        <v>24019</v>
      </c>
      <c r="G1092" s="345" t="s">
        <v>9608</v>
      </c>
      <c r="H1092" s="820">
        <v>2527</v>
      </c>
      <c r="I1092" s="567"/>
    </row>
    <row r="1093" spans="1:9" x14ac:dyDescent="0.2">
      <c r="A1093" s="345">
        <v>1091</v>
      </c>
      <c r="B1093" s="345" t="s">
        <v>1714</v>
      </c>
      <c r="C1093" s="345" t="s">
        <v>601</v>
      </c>
      <c r="D1093" s="345" t="s">
        <v>508</v>
      </c>
      <c r="E1093" s="345">
        <v>1030120440</v>
      </c>
      <c r="F1093" s="345">
        <v>16046</v>
      </c>
      <c r="G1093" s="345" t="s">
        <v>9609</v>
      </c>
      <c r="H1093" s="820">
        <v>8231</v>
      </c>
      <c r="I1093" s="567"/>
    </row>
    <row r="1094" spans="1:9" x14ac:dyDescent="0.2">
      <c r="A1094" s="345">
        <v>1092</v>
      </c>
      <c r="B1094" s="345" t="s">
        <v>1715</v>
      </c>
      <c r="C1094" s="345" t="s">
        <v>624</v>
      </c>
      <c r="D1094" s="345" t="s">
        <v>510</v>
      </c>
      <c r="E1094" s="345">
        <v>1010810470</v>
      </c>
      <c r="F1094" s="345">
        <v>1047</v>
      </c>
      <c r="G1094" s="345" t="s">
        <v>9610</v>
      </c>
      <c r="H1094" s="820">
        <v>7388</v>
      </c>
      <c r="I1094" s="567"/>
    </row>
    <row r="1095" spans="1:9" x14ac:dyDescent="0.2">
      <c r="A1095" s="345">
        <v>1093</v>
      </c>
      <c r="B1095" s="345" t="s">
        <v>1716</v>
      </c>
      <c r="C1095" s="345" t="s">
        <v>567</v>
      </c>
      <c r="D1095" s="345" t="s">
        <v>508</v>
      </c>
      <c r="E1095" s="345">
        <v>1030150290</v>
      </c>
      <c r="F1095" s="345">
        <v>17033</v>
      </c>
      <c r="G1095" s="345" t="s">
        <v>9611</v>
      </c>
      <c r="H1095" s="820">
        <v>3644</v>
      </c>
      <c r="I1095" s="567"/>
    </row>
    <row r="1096" spans="1:9" x14ac:dyDescent="0.2">
      <c r="A1096" s="345">
        <v>1094</v>
      </c>
      <c r="B1096" s="345" t="s">
        <v>1717</v>
      </c>
      <c r="C1096" s="345" t="s">
        <v>553</v>
      </c>
      <c r="D1096" s="345" t="s">
        <v>506</v>
      </c>
      <c r="E1096" s="345">
        <v>3150720200</v>
      </c>
      <c r="F1096" s="345">
        <v>65020</v>
      </c>
      <c r="G1096" s="345" t="s">
        <v>9612</v>
      </c>
      <c r="H1096" s="820">
        <v>1397</v>
      </c>
      <c r="I1096" s="567"/>
    </row>
    <row r="1097" spans="1:9" x14ac:dyDescent="0.2">
      <c r="A1097" s="345">
        <v>1095</v>
      </c>
      <c r="B1097" s="345" t="s">
        <v>1718</v>
      </c>
      <c r="C1097" s="345" t="s">
        <v>571</v>
      </c>
      <c r="D1097" s="345" t="s">
        <v>508</v>
      </c>
      <c r="E1097" s="345">
        <v>1030260090</v>
      </c>
      <c r="F1097" s="345">
        <v>19009</v>
      </c>
      <c r="G1097" s="345" t="s">
        <v>9613</v>
      </c>
      <c r="H1097" s="820">
        <v>1174</v>
      </c>
      <c r="I1097" s="567"/>
    </row>
    <row r="1098" spans="1:9" x14ac:dyDescent="0.2">
      <c r="A1098" s="345">
        <v>1096</v>
      </c>
      <c r="B1098" s="345" t="s">
        <v>1719</v>
      </c>
      <c r="C1098" s="345" t="s">
        <v>538</v>
      </c>
      <c r="D1098" s="345" t="s">
        <v>504</v>
      </c>
      <c r="E1098" s="345">
        <v>3170640150</v>
      </c>
      <c r="F1098" s="345">
        <v>76015</v>
      </c>
      <c r="G1098" s="345" t="s">
        <v>9614</v>
      </c>
      <c r="H1098" s="820">
        <v>1764</v>
      </c>
      <c r="I1098" s="567"/>
    </row>
    <row r="1099" spans="1:9" x14ac:dyDescent="0.2">
      <c r="A1099" s="345">
        <v>1097</v>
      </c>
      <c r="B1099" s="345" t="s">
        <v>1720</v>
      </c>
      <c r="C1099" s="345" t="s">
        <v>241</v>
      </c>
      <c r="D1099" s="345" t="s">
        <v>515</v>
      </c>
      <c r="E1099" s="345">
        <v>1050900200</v>
      </c>
      <c r="F1099" s="345">
        <v>24020</v>
      </c>
      <c r="G1099" s="345" t="s">
        <v>9615</v>
      </c>
      <c r="H1099" s="820">
        <v>1289</v>
      </c>
      <c r="I1099" s="567"/>
    </row>
    <row r="1100" spans="1:9" x14ac:dyDescent="0.2">
      <c r="A1100" s="345">
        <v>1098</v>
      </c>
      <c r="B1100" s="345" t="s">
        <v>1721</v>
      </c>
      <c r="C1100" s="345" t="s">
        <v>601</v>
      </c>
      <c r="D1100" s="345" t="s">
        <v>508</v>
      </c>
      <c r="E1100" s="345">
        <v>1030120450</v>
      </c>
      <c r="F1100" s="345">
        <v>16047</v>
      </c>
      <c r="G1100" s="345" t="s">
        <v>9616</v>
      </c>
      <c r="H1100" s="820">
        <v>4279</v>
      </c>
      <c r="I1100" s="567"/>
    </row>
    <row r="1101" spans="1:9" x14ac:dyDescent="0.2">
      <c r="A1101" s="345">
        <v>1099</v>
      </c>
      <c r="B1101" s="345" t="s">
        <v>1722</v>
      </c>
      <c r="C1101" s="345" t="s">
        <v>538</v>
      </c>
      <c r="D1101" s="345" t="s">
        <v>504</v>
      </c>
      <c r="E1101" s="345">
        <v>3170640160</v>
      </c>
      <c r="F1101" s="345">
        <v>76016</v>
      </c>
      <c r="G1101" s="345" t="s">
        <v>9617</v>
      </c>
      <c r="H1101" s="820">
        <v>358</v>
      </c>
      <c r="I1101" s="567"/>
    </row>
    <row r="1102" spans="1:9" x14ac:dyDescent="0.2">
      <c r="A1102" s="345">
        <v>1100</v>
      </c>
      <c r="B1102" s="345" t="s">
        <v>1723</v>
      </c>
      <c r="C1102" s="345" t="s">
        <v>662</v>
      </c>
      <c r="D1102" s="345" t="s">
        <v>506</v>
      </c>
      <c r="E1102" s="345">
        <v>3150110120</v>
      </c>
      <c r="F1102" s="345">
        <v>62012</v>
      </c>
      <c r="G1102" s="345" t="s">
        <v>9618</v>
      </c>
      <c r="H1102" s="820">
        <v>2515</v>
      </c>
      <c r="I1102" s="567"/>
    </row>
    <row r="1103" spans="1:9" x14ac:dyDescent="0.2">
      <c r="A1103" s="345">
        <v>1101</v>
      </c>
      <c r="B1103" s="345" t="s">
        <v>1724</v>
      </c>
      <c r="C1103" s="345" t="s">
        <v>582</v>
      </c>
      <c r="D1103" s="345" t="s">
        <v>514</v>
      </c>
      <c r="E1103" s="345">
        <v>2100800080</v>
      </c>
      <c r="F1103" s="345">
        <v>55008</v>
      </c>
      <c r="G1103" s="345" t="s">
        <v>9619</v>
      </c>
      <c r="H1103" s="820">
        <v>1697</v>
      </c>
      <c r="I1103" s="567"/>
    </row>
    <row r="1104" spans="1:9" x14ac:dyDescent="0.2">
      <c r="A1104" s="345">
        <v>1102</v>
      </c>
      <c r="B1104" s="345" t="s">
        <v>1725</v>
      </c>
      <c r="C1104" s="345" t="s">
        <v>657</v>
      </c>
      <c r="D1104" s="345" t="s">
        <v>506</v>
      </c>
      <c r="E1104" s="345">
        <v>3150200100</v>
      </c>
      <c r="F1104" s="345">
        <v>61010</v>
      </c>
      <c r="G1104" s="345" t="s">
        <v>9620</v>
      </c>
      <c r="H1104" s="820">
        <v>5518</v>
      </c>
      <c r="I1104" s="567"/>
    </row>
    <row r="1105" spans="1:9" x14ac:dyDescent="0.2">
      <c r="A1105" s="345">
        <v>1103</v>
      </c>
      <c r="B1105" s="345" t="s">
        <v>1726</v>
      </c>
      <c r="C1105" s="345" t="s">
        <v>672</v>
      </c>
      <c r="D1105" s="345" t="s">
        <v>508</v>
      </c>
      <c r="E1105" s="345">
        <v>1030570230</v>
      </c>
      <c r="F1105" s="345">
        <v>18025</v>
      </c>
      <c r="G1105" s="345" t="s">
        <v>9621</v>
      </c>
      <c r="H1105" s="820">
        <v>106</v>
      </c>
      <c r="I1105" s="567"/>
    </row>
    <row r="1106" spans="1:9" x14ac:dyDescent="0.2">
      <c r="A1106" s="345">
        <v>1104</v>
      </c>
      <c r="B1106" s="345" t="s">
        <v>1727</v>
      </c>
      <c r="C1106" s="345" t="s">
        <v>534</v>
      </c>
      <c r="D1106" s="345" t="s">
        <v>508</v>
      </c>
      <c r="E1106" s="345">
        <v>1030490420</v>
      </c>
      <c r="F1106" s="345">
        <v>15042</v>
      </c>
      <c r="G1106" s="345" t="s">
        <v>9622</v>
      </c>
      <c r="H1106" s="820">
        <v>1222</v>
      </c>
      <c r="I1106" s="567"/>
    </row>
    <row r="1107" spans="1:9" x14ac:dyDescent="0.2">
      <c r="A1107" s="345">
        <v>1105</v>
      </c>
      <c r="B1107" s="345" t="s">
        <v>1728</v>
      </c>
      <c r="C1107" s="345" t="s">
        <v>567</v>
      </c>
      <c r="D1107" s="345" t="s">
        <v>508</v>
      </c>
      <c r="E1107" s="345">
        <v>1030150300</v>
      </c>
      <c r="F1107" s="345">
        <v>17034</v>
      </c>
      <c r="G1107" s="345" t="s">
        <v>9623</v>
      </c>
      <c r="H1107" s="820">
        <v>8375</v>
      </c>
      <c r="I1107" s="567"/>
    </row>
    <row r="1108" spans="1:9" x14ac:dyDescent="0.2">
      <c r="A1108" s="345">
        <v>1106</v>
      </c>
      <c r="B1108" s="345" t="s">
        <v>1729</v>
      </c>
      <c r="C1108" s="345" t="s">
        <v>555</v>
      </c>
      <c r="D1108" s="345" t="s">
        <v>506</v>
      </c>
      <c r="E1108" s="345">
        <v>3150510120</v>
      </c>
      <c r="F1108" s="345">
        <v>63012</v>
      </c>
      <c r="G1108" s="345" t="s">
        <v>9624</v>
      </c>
      <c r="H1108" s="820">
        <v>12397</v>
      </c>
      <c r="I1108" s="567"/>
    </row>
    <row r="1109" spans="1:9" x14ac:dyDescent="0.2">
      <c r="A1109" s="345">
        <v>1107</v>
      </c>
      <c r="B1109" s="345" t="s">
        <v>1730</v>
      </c>
      <c r="C1109" s="345" t="s">
        <v>595</v>
      </c>
      <c r="D1109" s="345" t="s">
        <v>510</v>
      </c>
      <c r="E1109" s="345">
        <v>1010020260</v>
      </c>
      <c r="F1109" s="345">
        <v>6026</v>
      </c>
      <c r="G1109" s="345" t="s">
        <v>9625</v>
      </c>
      <c r="H1109" s="820">
        <v>468</v>
      </c>
      <c r="I1109" s="567"/>
    </row>
    <row r="1110" spans="1:9" x14ac:dyDescent="0.2">
      <c r="A1110" s="345">
        <v>1108</v>
      </c>
      <c r="B1110" s="345" t="s">
        <v>1731</v>
      </c>
      <c r="C1110" s="345" t="s">
        <v>795</v>
      </c>
      <c r="D1110" s="345" t="s">
        <v>492</v>
      </c>
      <c r="E1110" s="345">
        <v>2090430050</v>
      </c>
      <c r="F1110" s="345">
        <v>46005</v>
      </c>
      <c r="G1110" s="345" t="s">
        <v>9626</v>
      </c>
      <c r="H1110" s="820">
        <v>31821</v>
      </c>
      <c r="I1110" s="567"/>
    </row>
    <row r="1111" spans="1:9" x14ac:dyDescent="0.2">
      <c r="A1111" s="345">
        <v>1109</v>
      </c>
      <c r="B1111" s="345" t="s">
        <v>1732</v>
      </c>
      <c r="C1111" s="345" t="s">
        <v>659</v>
      </c>
      <c r="D1111" s="345" t="s">
        <v>510</v>
      </c>
      <c r="E1111" s="345">
        <v>1010960090</v>
      </c>
      <c r="F1111" s="345">
        <v>96009</v>
      </c>
      <c r="G1111" s="345" t="s">
        <v>9627</v>
      </c>
      <c r="H1111" s="820">
        <v>311</v>
      </c>
      <c r="I1111" s="567"/>
    </row>
    <row r="1112" spans="1:9" x14ac:dyDescent="0.2">
      <c r="A1112" s="345">
        <v>1110</v>
      </c>
      <c r="B1112" s="345" t="s">
        <v>1733</v>
      </c>
      <c r="C1112" s="345" t="s">
        <v>641</v>
      </c>
      <c r="D1112" s="345" t="s">
        <v>513</v>
      </c>
      <c r="E1112" s="345">
        <v>4190010080</v>
      </c>
      <c r="F1112" s="345">
        <v>84008</v>
      </c>
      <c r="G1112" s="345" t="s">
        <v>9628</v>
      </c>
      <c r="H1112" s="820">
        <v>1947</v>
      </c>
      <c r="I1112" s="567"/>
    </row>
    <row r="1113" spans="1:9" x14ac:dyDescent="0.2">
      <c r="A1113" s="345">
        <v>1111</v>
      </c>
      <c r="B1113" s="345" t="s">
        <v>1734</v>
      </c>
      <c r="C1113" s="345" t="s">
        <v>534</v>
      </c>
      <c r="D1113" s="345" t="s">
        <v>508</v>
      </c>
      <c r="E1113" s="345">
        <v>1030490440</v>
      </c>
      <c r="F1113" s="345">
        <v>15044</v>
      </c>
      <c r="G1113" s="345" t="s">
        <v>9629</v>
      </c>
      <c r="H1113" s="820">
        <v>7118</v>
      </c>
      <c r="I1113" s="567"/>
    </row>
    <row r="1114" spans="1:9" x14ac:dyDescent="0.2">
      <c r="A1114" s="345">
        <v>1112</v>
      </c>
      <c r="B1114" s="345" t="s">
        <v>1735</v>
      </c>
      <c r="C1114" s="345" t="s">
        <v>624</v>
      </c>
      <c r="D1114" s="345" t="s">
        <v>510</v>
      </c>
      <c r="E1114" s="345">
        <v>1010810480</v>
      </c>
      <c r="F1114" s="345">
        <v>1048</v>
      </c>
      <c r="G1114" s="345" t="s">
        <v>9630</v>
      </c>
      <c r="H1114" s="820">
        <v>5900</v>
      </c>
      <c r="I1114" s="567"/>
    </row>
    <row r="1115" spans="1:9" x14ac:dyDescent="0.2">
      <c r="A1115" s="345">
        <v>1113</v>
      </c>
      <c r="B1115" s="345" t="s">
        <v>1736</v>
      </c>
      <c r="C1115" s="345" t="s">
        <v>863</v>
      </c>
      <c r="D1115" s="345" t="s">
        <v>510</v>
      </c>
      <c r="E1115" s="345">
        <v>1011020150</v>
      </c>
      <c r="F1115" s="345">
        <v>103015</v>
      </c>
      <c r="G1115" s="345" t="s">
        <v>9631</v>
      </c>
      <c r="H1115" s="820">
        <v>1568</v>
      </c>
      <c r="I1115" s="567"/>
    </row>
    <row r="1116" spans="1:9" x14ac:dyDescent="0.2">
      <c r="A1116" s="345">
        <v>1114</v>
      </c>
      <c r="B1116" s="345" t="s">
        <v>1737</v>
      </c>
      <c r="C1116" s="345" t="s">
        <v>659</v>
      </c>
      <c r="D1116" s="345" t="s">
        <v>510</v>
      </c>
      <c r="E1116" s="345">
        <v>1010960100</v>
      </c>
      <c r="F1116" s="345">
        <v>96010</v>
      </c>
      <c r="G1116" s="345" t="s">
        <v>9632</v>
      </c>
      <c r="H1116" s="820">
        <v>1120</v>
      </c>
      <c r="I1116" s="567"/>
    </row>
    <row r="1117" spans="1:9" x14ac:dyDescent="0.2">
      <c r="A1117" s="345">
        <v>1115</v>
      </c>
      <c r="B1117" s="345" t="s">
        <v>1738</v>
      </c>
      <c r="C1117" s="345" t="s">
        <v>544</v>
      </c>
      <c r="D1117" s="345" t="s">
        <v>510</v>
      </c>
      <c r="E1117" s="345">
        <v>1010270350</v>
      </c>
      <c r="F1117" s="345">
        <v>4035</v>
      </c>
      <c r="G1117" s="345" t="s">
        <v>9633</v>
      </c>
      <c r="H1117" s="820">
        <v>575</v>
      </c>
      <c r="I1117" s="567"/>
    </row>
    <row r="1118" spans="1:9" x14ac:dyDescent="0.2">
      <c r="A1118" s="345">
        <v>1116</v>
      </c>
      <c r="B1118" s="345" t="s">
        <v>1739</v>
      </c>
      <c r="C1118" s="345" t="s">
        <v>644</v>
      </c>
      <c r="D1118" s="345" t="s">
        <v>494</v>
      </c>
      <c r="E1118" s="345">
        <v>2110030060</v>
      </c>
      <c r="F1118" s="345">
        <v>42006</v>
      </c>
      <c r="G1118" s="345" t="s">
        <v>9634</v>
      </c>
      <c r="H1118" s="820">
        <v>7107</v>
      </c>
      <c r="I1118" s="567"/>
    </row>
    <row r="1119" spans="1:9" x14ac:dyDescent="0.2">
      <c r="A1119" s="345">
        <v>1117</v>
      </c>
      <c r="B1119" s="345" t="s">
        <v>1740</v>
      </c>
      <c r="C1119" s="345" t="s">
        <v>622</v>
      </c>
      <c r="D1119" s="345" t="s">
        <v>510</v>
      </c>
      <c r="E1119" s="345">
        <v>1010070160</v>
      </c>
      <c r="F1119" s="345">
        <v>5016</v>
      </c>
      <c r="G1119" s="345" t="s">
        <v>9635</v>
      </c>
      <c r="H1119" s="820">
        <v>407</v>
      </c>
      <c r="I1119" s="567"/>
    </row>
    <row r="1120" spans="1:9" x14ac:dyDescent="0.2">
      <c r="A1120" s="345">
        <v>1118</v>
      </c>
      <c r="B1120" s="345" t="s">
        <v>1741</v>
      </c>
      <c r="C1120" s="345" t="s">
        <v>601</v>
      </c>
      <c r="D1120" s="345" t="s">
        <v>508</v>
      </c>
      <c r="E1120" s="345">
        <v>1030120460</v>
      </c>
      <c r="F1120" s="345">
        <v>16048</v>
      </c>
      <c r="G1120" s="345" t="s">
        <v>9636</v>
      </c>
      <c r="H1120" s="820">
        <v>558</v>
      </c>
      <c r="I1120" s="567"/>
    </row>
    <row r="1121" spans="1:9" x14ac:dyDescent="0.2">
      <c r="A1121" s="345">
        <v>1119</v>
      </c>
      <c r="B1121" s="345" t="s">
        <v>1742</v>
      </c>
      <c r="C1121" s="345" t="s">
        <v>609</v>
      </c>
      <c r="D1121" s="345" t="s">
        <v>493</v>
      </c>
      <c r="E1121" s="345">
        <v>2120700140</v>
      </c>
      <c r="F1121" s="345">
        <v>58014</v>
      </c>
      <c r="G1121" s="345" t="s">
        <v>9637</v>
      </c>
      <c r="H1121" s="820">
        <v>410</v>
      </c>
      <c r="I1121" s="567"/>
    </row>
    <row r="1122" spans="1:9" x14ac:dyDescent="0.2">
      <c r="A1122" s="345">
        <v>1120</v>
      </c>
      <c r="B1122" s="345" t="s">
        <v>1743</v>
      </c>
      <c r="C1122" s="345" t="s">
        <v>644</v>
      </c>
      <c r="D1122" s="345" t="s">
        <v>494</v>
      </c>
      <c r="E1122" s="345">
        <v>2110030070</v>
      </c>
      <c r="F1122" s="345">
        <v>42007</v>
      </c>
      <c r="G1122" s="345" t="s">
        <v>9638</v>
      </c>
      <c r="H1122" s="820">
        <v>2506</v>
      </c>
      <c r="I1122" s="567"/>
    </row>
    <row r="1123" spans="1:9" x14ac:dyDescent="0.2">
      <c r="A1123" s="345">
        <v>1121</v>
      </c>
      <c r="B1123" s="345" t="s">
        <v>1744</v>
      </c>
      <c r="C1123" s="345" t="s">
        <v>639</v>
      </c>
      <c r="D1123" s="345" t="s">
        <v>510</v>
      </c>
      <c r="E1123" s="345">
        <v>1010520310</v>
      </c>
      <c r="F1123" s="345">
        <v>3032</v>
      </c>
      <c r="G1123" s="345" t="s">
        <v>9639</v>
      </c>
      <c r="H1123" s="820">
        <v>10660</v>
      </c>
      <c r="I1123" s="567"/>
    </row>
    <row r="1124" spans="1:9" x14ac:dyDescent="0.2">
      <c r="A1124" s="345">
        <v>1122</v>
      </c>
      <c r="B1124" s="345" t="s">
        <v>1745</v>
      </c>
      <c r="C1124" s="345" t="s">
        <v>875</v>
      </c>
      <c r="D1124" s="345" t="s">
        <v>494</v>
      </c>
      <c r="E1124" s="345">
        <v>2110440070</v>
      </c>
      <c r="F1124" s="345">
        <v>43007</v>
      </c>
      <c r="G1124" s="345" t="s">
        <v>9640</v>
      </c>
      <c r="H1124" s="820">
        <v>6268</v>
      </c>
      <c r="I1124" s="567"/>
    </row>
    <row r="1125" spans="1:9" x14ac:dyDescent="0.2">
      <c r="A1125" s="345">
        <v>1123</v>
      </c>
      <c r="B1125" s="345" t="s">
        <v>1746</v>
      </c>
      <c r="C1125" s="345" t="s">
        <v>553</v>
      </c>
      <c r="D1125" s="345" t="s">
        <v>506</v>
      </c>
      <c r="E1125" s="345">
        <v>3150720210</v>
      </c>
      <c r="F1125" s="345">
        <v>65021</v>
      </c>
      <c r="G1125" s="345" t="s">
        <v>9641</v>
      </c>
      <c r="H1125" s="820">
        <v>6882</v>
      </c>
      <c r="I1125" s="567"/>
    </row>
    <row r="1126" spans="1:9" x14ac:dyDescent="0.2">
      <c r="A1126" s="345">
        <v>1124</v>
      </c>
      <c r="B1126" s="345" t="s">
        <v>1747</v>
      </c>
      <c r="C1126" s="345" t="s">
        <v>657</v>
      </c>
      <c r="D1126" s="345" t="s">
        <v>506</v>
      </c>
      <c r="E1126" s="345">
        <v>3150200110</v>
      </c>
      <c r="F1126" s="345">
        <v>61011</v>
      </c>
      <c r="G1126" s="345" t="s">
        <v>9642</v>
      </c>
      <c r="H1126" s="820">
        <v>1993</v>
      </c>
      <c r="I1126" s="567"/>
    </row>
    <row r="1127" spans="1:9" x14ac:dyDescent="0.2">
      <c r="A1127" s="345">
        <v>1125</v>
      </c>
      <c r="B1127" s="345" t="s">
        <v>1748</v>
      </c>
      <c r="C1127" s="345" t="s">
        <v>612</v>
      </c>
      <c r="D1127" s="345" t="s">
        <v>505</v>
      </c>
      <c r="E1127" s="345">
        <v>3180670170</v>
      </c>
      <c r="F1127" s="345">
        <v>80017</v>
      </c>
      <c r="G1127" s="345" t="s">
        <v>9643</v>
      </c>
      <c r="H1127" s="820">
        <v>808</v>
      </c>
      <c r="I1127" s="567"/>
    </row>
    <row r="1128" spans="1:9" x14ac:dyDescent="0.2">
      <c r="A1128" s="345">
        <v>1126</v>
      </c>
      <c r="B1128" s="345" t="s">
        <v>1749</v>
      </c>
      <c r="C1128" s="345" t="s">
        <v>595</v>
      </c>
      <c r="D1128" s="345" t="s">
        <v>510</v>
      </c>
      <c r="E1128" s="345">
        <v>1010020270</v>
      </c>
      <c r="F1128" s="345">
        <v>6027</v>
      </c>
      <c r="G1128" s="345" t="s">
        <v>9644</v>
      </c>
      <c r="H1128" s="820">
        <v>736</v>
      </c>
      <c r="I1128" s="567"/>
    </row>
    <row r="1129" spans="1:9" x14ac:dyDescent="0.2">
      <c r="A1129" s="345">
        <v>1127</v>
      </c>
      <c r="B1129" s="345" t="s">
        <v>1750</v>
      </c>
      <c r="C1129" s="345" t="s">
        <v>652</v>
      </c>
      <c r="D1129" s="345" t="s">
        <v>16417</v>
      </c>
      <c r="E1129" s="345">
        <v>1060850150</v>
      </c>
      <c r="F1129" s="345">
        <v>30015</v>
      </c>
      <c r="G1129" s="345" t="s">
        <v>9645</v>
      </c>
      <c r="H1129" s="820">
        <v>1544</v>
      </c>
      <c r="I1129" s="567"/>
    </row>
    <row r="1130" spans="1:9" x14ac:dyDescent="0.2">
      <c r="A1130" s="345">
        <v>1128</v>
      </c>
      <c r="B1130" s="345" t="s">
        <v>1751</v>
      </c>
      <c r="C1130" s="345" t="s">
        <v>571</v>
      </c>
      <c r="D1130" s="345" t="s">
        <v>508</v>
      </c>
      <c r="E1130" s="345">
        <v>1030260100</v>
      </c>
      <c r="F1130" s="345">
        <v>19010</v>
      </c>
      <c r="G1130" s="345" t="s">
        <v>9646</v>
      </c>
      <c r="H1130" s="820">
        <v>1237</v>
      </c>
      <c r="I1130" s="567"/>
    </row>
    <row r="1131" spans="1:9" x14ac:dyDescent="0.2">
      <c r="A1131" s="345">
        <v>1129</v>
      </c>
      <c r="B1131" s="345" t="s">
        <v>1752</v>
      </c>
      <c r="C1131" s="345" t="s">
        <v>241</v>
      </c>
      <c r="D1131" s="345" t="s">
        <v>515</v>
      </c>
      <c r="E1131" s="345">
        <v>1050900210</v>
      </c>
      <c r="F1131" s="345">
        <v>24021</v>
      </c>
      <c r="G1131" s="345" t="s">
        <v>9647</v>
      </c>
      <c r="H1131" s="820">
        <v>11165</v>
      </c>
      <c r="I1131" s="567"/>
    </row>
    <row r="1132" spans="1:9" x14ac:dyDescent="0.2">
      <c r="A1132" s="345">
        <v>1130</v>
      </c>
      <c r="B1132" s="345" t="s">
        <v>1753</v>
      </c>
      <c r="C1132" s="345" t="s">
        <v>641</v>
      </c>
      <c r="D1132" s="345" t="s">
        <v>513</v>
      </c>
      <c r="E1132" s="345">
        <v>4190010090</v>
      </c>
      <c r="F1132" s="345">
        <v>84009</v>
      </c>
      <c r="G1132" s="345" t="s">
        <v>9648</v>
      </c>
      <c r="H1132" s="820">
        <v>5920</v>
      </c>
      <c r="I1132" s="567"/>
    </row>
    <row r="1133" spans="1:9" x14ac:dyDescent="0.2">
      <c r="A1133" s="345">
        <v>1131</v>
      </c>
      <c r="B1133" s="345" t="s">
        <v>1754</v>
      </c>
      <c r="C1133" s="345" t="s">
        <v>924</v>
      </c>
      <c r="D1133" s="345" t="s">
        <v>507</v>
      </c>
      <c r="E1133" s="345">
        <v>1070340070</v>
      </c>
      <c r="F1133" s="345">
        <v>10007</v>
      </c>
      <c r="G1133" s="345" t="s">
        <v>9649</v>
      </c>
      <c r="H1133" s="820">
        <v>5022</v>
      </c>
      <c r="I1133" s="567"/>
    </row>
    <row r="1134" spans="1:9" x14ac:dyDescent="0.2">
      <c r="A1134" s="345">
        <v>1132</v>
      </c>
      <c r="B1134" s="345" t="s">
        <v>1755</v>
      </c>
      <c r="C1134" s="345" t="s">
        <v>553</v>
      </c>
      <c r="D1134" s="345" t="s">
        <v>506</v>
      </c>
      <c r="E1134" s="345">
        <v>3150720220</v>
      </c>
      <c r="F1134" s="345">
        <v>65022</v>
      </c>
      <c r="G1134" s="345" t="s">
        <v>9650</v>
      </c>
      <c r="H1134" s="820">
        <v>16562</v>
      </c>
      <c r="I1134" s="567"/>
    </row>
    <row r="1135" spans="1:9" x14ac:dyDescent="0.2">
      <c r="A1135" s="345">
        <v>1133</v>
      </c>
      <c r="B1135" s="345" t="s">
        <v>1756</v>
      </c>
      <c r="C1135" s="345" t="s">
        <v>852</v>
      </c>
      <c r="D1135" s="345" t="s">
        <v>515</v>
      </c>
      <c r="E1135" s="345">
        <v>1050870020</v>
      </c>
      <c r="F1135" s="345">
        <v>27002</v>
      </c>
      <c r="G1135" s="345" t="s">
        <v>9651</v>
      </c>
      <c r="H1135" s="820">
        <v>7128</v>
      </c>
      <c r="I1135" s="567"/>
    </row>
    <row r="1136" spans="1:9" x14ac:dyDescent="0.2">
      <c r="A1136" s="345">
        <v>1134</v>
      </c>
      <c r="B1136" s="345" t="s">
        <v>1757</v>
      </c>
      <c r="C1136" s="345" t="s">
        <v>609</v>
      </c>
      <c r="D1136" s="345" t="s">
        <v>493</v>
      </c>
      <c r="E1136" s="345">
        <v>2120700150</v>
      </c>
      <c r="F1136" s="345">
        <v>58015</v>
      </c>
      <c r="G1136" s="345" t="s">
        <v>9652</v>
      </c>
      <c r="H1136" s="820">
        <v>11092</v>
      </c>
      <c r="I1136" s="567"/>
    </row>
    <row r="1137" spans="1:9" x14ac:dyDescent="0.2">
      <c r="A1137" s="345">
        <v>1135</v>
      </c>
      <c r="B1137" s="345" t="s">
        <v>1758</v>
      </c>
      <c r="C1137" s="345" t="s">
        <v>906</v>
      </c>
      <c r="D1137" s="345" t="s">
        <v>492</v>
      </c>
      <c r="E1137" s="345">
        <v>2090360020</v>
      </c>
      <c r="F1137" s="345">
        <v>53002</v>
      </c>
      <c r="G1137" s="345" t="s">
        <v>9653</v>
      </c>
      <c r="H1137" s="820">
        <v>2335</v>
      </c>
      <c r="I1137" s="567"/>
    </row>
    <row r="1138" spans="1:9" x14ac:dyDescent="0.2">
      <c r="A1138" s="345">
        <v>1136</v>
      </c>
      <c r="B1138" s="345" t="s">
        <v>1759</v>
      </c>
      <c r="C1138" s="345" t="s">
        <v>571</v>
      </c>
      <c r="D1138" s="345" t="s">
        <v>508</v>
      </c>
      <c r="E1138" s="345">
        <v>1030260101</v>
      </c>
      <c r="F1138" s="345">
        <v>19011</v>
      </c>
      <c r="G1138" s="345" t="s">
        <v>9654</v>
      </c>
      <c r="H1138" s="820">
        <v>662</v>
      </c>
      <c r="I1138" s="567"/>
    </row>
    <row r="1139" spans="1:9" x14ac:dyDescent="0.2">
      <c r="A1139" s="345">
        <v>1137</v>
      </c>
      <c r="B1139" s="345" t="s">
        <v>1760</v>
      </c>
      <c r="C1139" s="345" t="s">
        <v>711</v>
      </c>
      <c r="D1139" s="345" t="s">
        <v>16415</v>
      </c>
      <c r="E1139" s="345">
        <v>1080680090</v>
      </c>
      <c r="F1139" s="345">
        <v>35009</v>
      </c>
      <c r="G1139" s="345" t="s">
        <v>9655</v>
      </c>
      <c r="H1139" s="820">
        <v>5500</v>
      </c>
      <c r="I1139" s="567"/>
    </row>
    <row r="1140" spans="1:9" x14ac:dyDescent="0.2">
      <c r="A1140" s="345">
        <v>1138</v>
      </c>
      <c r="B1140" s="345" t="s">
        <v>1761</v>
      </c>
      <c r="C1140" s="345" t="s">
        <v>565</v>
      </c>
      <c r="D1140" s="345" t="s">
        <v>505</v>
      </c>
      <c r="E1140" s="345">
        <v>3180250230</v>
      </c>
      <c r="F1140" s="345">
        <v>78023</v>
      </c>
      <c r="G1140" s="345" t="s">
        <v>9656</v>
      </c>
      <c r="H1140" s="820">
        <v>1509</v>
      </c>
      <c r="I1140" s="567"/>
    </row>
    <row r="1141" spans="1:9" x14ac:dyDescent="0.2">
      <c r="A1141" s="345">
        <v>1139</v>
      </c>
      <c r="B1141" s="345" t="s">
        <v>1762</v>
      </c>
      <c r="C1141" s="345" t="s">
        <v>637</v>
      </c>
      <c r="D1141" s="345" t="s">
        <v>508</v>
      </c>
      <c r="E1141" s="345">
        <v>1031040140</v>
      </c>
      <c r="F1141" s="345">
        <v>108014</v>
      </c>
      <c r="G1141" s="345" t="s">
        <v>9657</v>
      </c>
      <c r="H1141" s="820">
        <v>2156</v>
      </c>
      <c r="I1141" s="567"/>
    </row>
    <row r="1142" spans="1:9" x14ac:dyDescent="0.2">
      <c r="A1142" s="345">
        <v>1140</v>
      </c>
      <c r="B1142" s="345" t="s">
        <v>1763</v>
      </c>
      <c r="C1142" s="345" t="s">
        <v>711</v>
      </c>
      <c r="D1142" s="345" t="s">
        <v>16415</v>
      </c>
      <c r="E1142" s="345">
        <v>1080680100</v>
      </c>
      <c r="F1142" s="345">
        <v>35010</v>
      </c>
      <c r="G1142" s="345" t="s">
        <v>9658</v>
      </c>
      <c r="H1142" s="820">
        <v>5292</v>
      </c>
      <c r="I1142" s="567"/>
    </row>
    <row r="1143" spans="1:9" x14ac:dyDescent="0.2">
      <c r="A1143" s="345">
        <v>1141</v>
      </c>
      <c r="B1143" s="345" t="s">
        <v>1764</v>
      </c>
      <c r="C1143" s="345" t="s">
        <v>996</v>
      </c>
      <c r="D1143" s="345" t="s">
        <v>514</v>
      </c>
      <c r="E1143" s="345">
        <v>2100580050</v>
      </c>
      <c r="F1143" s="345">
        <v>54005</v>
      </c>
      <c r="G1143" s="345" t="s">
        <v>9659</v>
      </c>
      <c r="H1143" s="820">
        <v>2347</v>
      </c>
      <c r="I1143" s="567"/>
    </row>
    <row r="1144" spans="1:9" x14ac:dyDescent="0.2">
      <c r="A1144" s="345">
        <v>1142</v>
      </c>
      <c r="B1144" s="345" t="s">
        <v>1765</v>
      </c>
      <c r="C1144" s="345" t="s">
        <v>674</v>
      </c>
      <c r="D1144" s="345" t="s">
        <v>510</v>
      </c>
      <c r="E1144" s="345">
        <v>1010880250</v>
      </c>
      <c r="F1144" s="345">
        <v>2025</v>
      </c>
      <c r="G1144" s="345" t="s">
        <v>9660</v>
      </c>
      <c r="H1144" s="820">
        <v>221</v>
      </c>
      <c r="I1144" s="567"/>
    </row>
    <row r="1145" spans="1:9" x14ac:dyDescent="0.2">
      <c r="A1145" s="345">
        <v>1143</v>
      </c>
      <c r="B1145" s="345" t="s">
        <v>1766</v>
      </c>
      <c r="C1145" s="345" t="s">
        <v>1073</v>
      </c>
      <c r="D1145" s="345" t="s">
        <v>492</v>
      </c>
      <c r="E1145" s="345">
        <v>2090300060</v>
      </c>
      <c r="F1145" s="345">
        <v>48006</v>
      </c>
      <c r="G1145" s="345" t="s">
        <v>9661</v>
      </c>
      <c r="H1145" s="820">
        <v>47541</v>
      </c>
      <c r="I1145" s="567"/>
    </row>
    <row r="1146" spans="1:9" x14ac:dyDescent="0.2">
      <c r="A1146" s="345">
        <v>1144</v>
      </c>
      <c r="B1146" s="345" t="s">
        <v>1767</v>
      </c>
      <c r="C1146" s="345" t="s">
        <v>732</v>
      </c>
      <c r="D1146" s="345" t="s">
        <v>511</v>
      </c>
      <c r="E1146" s="345">
        <v>3160410100</v>
      </c>
      <c r="F1146" s="345">
        <v>75011</v>
      </c>
      <c r="G1146" s="345" t="s">
        <v>9662</v>
      </c>
      <c r="H1146" s="820">
        <v>9885</v>
      </c>
      <c r="I1146" s="567"/>
    </row>
    <row r="1147" spans="1:9" x14ac:dyDescent="0.2">
      <c r="A1147" s="345">
        <v>1145</v>
      </c>
      <c r="B1147" s="345" t="s">
        <v>1768</v>
      </c>
      <c r="C1147" s="345" t="s">
        <v>659</v>
      </c>
      <c r="D1147" s="345" t="s">
        <v>510</v>
      </c>
      <c r="E1147" s="345">
        <v>1010960111</v>
      </c>
      <c r="F1147" s="345">
        <v>96086</v>
      </c>
      <c r="G1147" s="345" t="s">
        <v>9663</v>
      </c>
      <c r="H1147" s="820">
        <v>521</v>
      </c>
      <c r="I1147" s="567"/>
    </row>
    <row r="1148" spans="1:9" x14ac:dyDescent="0.2">
      <c r="A1148" s="345">
        <v>1146</v>
      </c>
      <c r="B1148" s="345" t="s">
        <v>1769</v>
      </c>
      <c r="C1148" s="345" t="s">
        <v>241</v>
      </c>
      <c r="D1148" s="345" t="s">
        <v>515</v>
      </c>
      <c r="E1148" s="345">
        <v>1050900220</v>
      </c>
      <c r="F1148" s="345">
        <v>24022</v>
      </c>
      <c r="G1148" s="345" t="s">
        <v>9664</v>
      </c>
      <c r="H1148" s="820">
        <v>1669</v>
      </c>
      <c r="I1148" s="567"/>
    </row>
    <row r="1149" spans="1:9" x14ac:dyDescent="0.2">
      <c r="A1149" s="345">
        <v>1147</v>
      </c>
      <c r="B1149" s="345" t="s">
        <v>1770</v>
      </c>
      <c r="C1149" s="345" t="s">
        <v>1302</v>
      </c>
      <c r="D1149" s="345" t="s">
        <v>492</v>
      </c>
      <c r="E1149" s="345">
        <v>2090420020</v>
      </c>
      <c r="F1149" s="345">
        <v>49002</v>
      </c>
      <c r="G1149" s="345" t="s">
        <v>9665</v>
      </c>
      <c r="H1149" s="820">
        <v>12538</v>
      </c>
      <c r="I1149" s="567"/>
    </row>
    <row r="1150" spans="1:9" x14ac:dyDescent="0.2">
      <c r="A1150" s="345">
        <v>1148</v>
      </c>
      <c r="B1150" s="345" t="s">
        <v>1771</v>
      </c>
      <c r="C1150" s="345" t="s">
        <v>624</v>
      </c>
      <c r="D1150" s="345" t="s">
        <v>510</v>
      </c>
      <c r="E1150" s="345">
        <v>1010810490</v>
      </c>
      <c r="F1150" s="345">
        <v>1049</v>
      </c>
      <c r="G1150" s="345" t="s">
        <v>9666</v>
      </c>
      <c r="H1150" s="820">
        <v>1330</v>
      </c>
      <c r="I1150" s="567"/>
    </row>
    <row r="1151" spans="1:9" x14ac:dyDescent="0.2">
      <c r="A1151" s="345">
        <v>1149</v>
      </c>
      <c r="B1151" s="345" t="s">
        <v>1772</v>
      </c>
      <c r="C1151" s="345" t="s">
        <v>696</v>
      </c>
      <c r="D1151" s="345" t="s">
        <v>508</v>
      </c>
      <c r="E1151" s="345">
        <v>1030240390</v>
      </c>
      <c r="F1151" s="345">
        <v>13040</v>
      </c>
      <c r="G1151" s="345" t="s">
        <v>9667</v>
      </c>
      <c r="H1151" s="820">
        <v>1748</v>
      </c>
      <c r="I1151" s="567"/>
    </row>
    <row r="1152" spans="1:9" x14ac:dyDescent="0.2">
      <c r="A1152" s="345">
        <v>1150</v>
      </c>
      <c r="B1152" s="345" t="s">
        <v>1773</v>
      </c>
      <c r="C1152" s="345" t="s">
        <v>668</v>
      </c>
      <c r="D1152" s="345" t="s">
        <v>16416</v>
      </c>
      <c r="E1152" s="345">
        <v>1040830331</v>
      </c>
      <c r="F1152" s="345">
        <v>22036</v>
      </c>
      <c r="G1152" s="345" t="s">
        <v>9668</v>
      </c>
      <c r="H1152" s="820">
        <v>707</v>
      </c>
      <c r="I1152" s="567"/>
    </row>
    <row r="1153" spans="1:9" x14ac:dyDescent="0.2">
      <c r="A1153" s="345">
        <v>1151</v>
      </c>
      <c r="B1153" s="345" t="s">
        <v>1774</v>
      </c>
      <c r="C1153" s="345" t="s">
        <v>681</v>
      </c>
      <c r="D1153" s="345" t="s">
        <v>503</v>
      </c>
      <c r="E1153" s="345">
        <v>3130790070</v>
      </c>
      <c r="F1153" s="345">
        <v>67008</v>
      </c>
      <c r="G1153" s="345" t="s">
        <v>9669</v>
      </c>
      <c r="H1153" s="820">
        <v>6630</v>
      </c>
      <c r="I1153" s="567"/>
    </row>
    <row r="1154" spans="1:9" x14ac:dyDescent="0.2">
      <c r="A1154" s="345">
        <v>1152</v>
      </c>
      <c r="B1154" s="345" t="s">
        <v>1775</v>
      </c>
      <c r="C1154" s="345" t="s">
        <v>612</v>
      </c>
      <c r="D1154" s="345" t="s">
        <v>505</v>
      </c>
      <c r="E1154" s="345">
        <v>3180670180</v>
      </c>
      <c r="F1154" s="345">
        <v>80018</v>
      </c>
      <c r="G1154" s="345" t="s">
        <v>9670</v>
      </c>
      <c r="H1154" s="820">
        <v>4449</v>
      </c>
      <c r="I1154" s="567"/>
    </row>
    <row r="1155" spans="1:9" x14ac:dyDescent="0.2">
      <c r="A1155" s="345">
        <v>1153</v>
      </c>
      <c r="B1155" s="345" t="s">
        <v>1776</v>
      </c>
      <c r="C1155" s="345" t="s">
        <v>548</v>
      </c>
      <c r="D1155" s="345" t="s">
        <v>503</v>
      </c>
      <c r="E1155" s="345">
        <v>3130380150</v>
      </c>
      <c r="F1155" s="345">
        <v>66015</v>
      </c>
      <c r="G1155" s="345" t="s">
        <v>9671</v>
      </c>
      <c r="H1155" s="820">
        <v>750</v>
      </c>
      <c r="I1155" s="567"/>
    </row>
    <row r="1156" spans="1:9" x14ac:dyDescent="0.2">
      <c r="A1156" s="345">
        <v>1154</v>
      </c>
      <c r="B1156" s="345" t="s">
        <v>1777</v>
      </c>
      <c r="C1156" s="345" t="s">
        <v>726</v>
      </c>
      <c r="D1156" s="345" t="s">
        <v>16416</v>
      </c>
      <c r="E1156" s="345">
        <v>1040140130</v>
      </c>
      <c r="F1156" s="345">
        <v>21016</v>
      </c>
      <c r="G1156" s="345" t="s">
        <v>9672</v>
      </c>
      <c r="H1156" s="820">
        <v>2679</v>
      </c>
      <c r="I1156" s="567"/>
    </row>
    <row r="1157" spans="1:9" x14ac:dyDescent="0.2">
      <c r="A1157" s="345">
        <v>1155</v>
      </c>
      <c r="B1157" s="345" t="s">
        <v>1778</v>
      </c>
      <c r="C1157" s="345" t="s">
        <v>924</v>
      </c>
      <c r="D1157" s="345" t="s">
        <v>507</v>
      </c>
      <c r="E1157" s="345">
        <v>1070340080</v>
      </c>
      <c r="F1157" s="345">
        <v>10008</v>
      </c>
      <c r="G1157" s="345" t="s">
        <v>9673</v>
      </c>
      <c r="H1157" s="820">
        <v>2790</v>
      </c>
      <c r="I1157" s="567"/>
    </row>
    <row r="1158" spans="1:9" x14ac:dyDescent="0.2">
      <c r="A1158" s="345">
        <v>1156</v>
      </c>
      <c r="B1158" s="345" t="s">
        <v>1779</v>
      </c>
      <c r="C1158" s="345" t="s">
        <v>1302</v>
      </c>
      <c r="D1158" s="345" t="s">
        <v>492</v>
      </c>
      <c r="E1158" s="345">
        <v>2090420030</v>
      </c>
      <c r="F1158" s="345">
        <v>49003</v>
      </c>
      <c r="G1158" s="345" t="s">
        <v>9674</v>
      </c>
      <c r="H1158" s="820">
        <v>4706</v>
      </c>
      <c r="I1158" s="567"/>
    </row>
    <row r="1159" spans="1:9" x14ac:dyDescent="0.2">
      <c r="A1159" s="345">
        <v>1157</v>
      </c>
      <c r="B1159" s="345" t="s">
        <v>1780</v>
      </c>
      <c r="C1159" s="345" t="s">
        <v>522</v>
      </c>
      <c r="D1159" s="345" t="s">
        <v>515</v>
      </c>
      <c r="E1159" s="345">
        <v>1050540200</v>
      </c>
      <c r="F1159" s="345">
        <v>28020</v>
      </c>
      <c r="G1159" s="345" t="s">
        <v>9675</v>
      </c>
      <c r="H1159" s="820">
        <v>5652</v>
      </c>
      <c r="I1159" s="567"/>
    </row>
    <row r="1160" spans="1:9" x14ac:dyDescent="0.2">
      <c r="A1160" s="345">
        <v>1158</v>
      </c>
      <c r="B1160" s="345" t="s">
        <v>1781</v>
      </c>
      <c r="C1160" s="345" t="s">
        <v>726</v>
      </c>
      <c r="D1160" s="345" t="s">
        <v>16416</v>
      </c>
      <c r="E1160" s="345">
        <v>1040140140</v>
      </c>
      <c r="F1160" s="345">
        <v>21017</v>
      </c>
      <c r="G1160" s="345" t="s">
        <v>9676</v>
      </c>
      <c r="H1160" s="820">
        <v>5685</v>
      </c>
      <c r="I1160" s="567"/>
    </row>
    <row r="1161" spans="1:9" x14ac:dyDescent="0.2">
      <c r="A1161" s="345">
        <v>1159</v>
      </c>
      <c r="B1161" s="345" t="s">
        <v>1782</v>
      </c>
      <c r="C1161" s="345" t="s">
        <v>584</v>
      </c>
      <c r="D1161" s="345" t="s">
        <v>509</v>
      </c>
      <c r="E1161" s="345">
        <v>3140190060</v>
      </c>
      <c r="F1161" s="345">
        <v>70006</v>
      </c>
      <c r="G1161" s="345" t="s">
        <v>9677</v>
      </c>
      <c r="H1161" s="820">
        <v>47587</v>
      </c>
      <c r="I1161" s="567"/>
    </row>
    <row r="1162" spans="1:9" x14ac:dyDescent="0.2">
      <c r="A1162" s="345">
        <v>1160</v>
      </c>
      <c r="B1162" s="345" t="s">
        <v>1783</v>
      </c>
      <c r="C1162" s="345" t="s">
        <v>641</v>
      </c>
      <c r="D1162" s="345" t="s">
        <v>513</v>
      </c>
      <c r="E1162" s="345">
        <v>4190010100</v>
      </c>
      <c r="F1162" s="345">
        <v>84010</v>
      </c>
      <c r="G1162" s="345" t="s">
        <v>9678</v>
      </c>
      <c r="H1162" s="820">
        <v>9175</v>
      </c>
      <c r="I1162" s="567"/>
    </row>
    <row r="1163" spans="1:9" x14ac:dyDescent="0.2">
      <c r="A1163" s="345">
        <v>1161</v>
      </c>
      <c r="B1163" s="345" t="s">
        <v>1784</v>
      </c>
      <c r="C1163" s="345" t="s">
        <v>722</v>
      </c>
      <c r="D1163" s="345" t="s">
        <v>513</v>
      </c>
      <c r="E1163" s="345">
        <v>4190820040</v>
      </c>
      <c r="F1163" s="345">
        <v>81004</v>
      </c>
      <c r="G1163" s="345" t="s">
        <v>9679</v>
      </c>
      <c r="H1163" s="820">
        <v>11463</v>
      </c>
      <c r="I1163" s="567"/>
    </row>
    <row r="1164" spans="1:9" x14ac:dyDescent="0.2">
      <c r="A1164" s="345">
        <v>1162</v>
      </c>
      <c r="B1164" s="345" t="s">
        <v>1785</v>
      </c>
      <c r="C1164" s="345" t="s">
        <v>584</v>
      </c>
      <c r="D1164" s="345" t="s">
        <v>509</v>
      </c>
      <c r="E1164" s="345">
        <v>3140190070</v>
      </c>
      <c r="F1164" s="345">
        <v>70007</v>
      </c>
      <c r="G1164" s="345" t="s">
        <v>9680</v>
      </c>
      <c r="H1164" s="820">
        <v>595</v>
      </c>
      <c r="I1164" s="567"/>
    </row>
    <row r="1165" spans="1:9" x14ac:dyDescent="0.2">
      <c r="A1165" s="345">
        <v>1163</v>
      </c>
      <c r="B1165" s="345" t="s">
        <v>1786</v>
      </c>
      <c r="C1165" s="345" t="s">
        <v>522</v>
      </c>
      <c r="D1165" s="345" t="s">
        <v>515</v>
      </c>
      <c r="E1165" s="345">
        <v>1050540170</v>
      </c>
      <c r="F1165" s="345">
        <v>28017</v>
      </c>
      <c r="G1165" s="345" t="s">
        <v>9681</v>
      </c>
      <c r="H1165" s="820">
        <v>14943</v>
      </c>
      <c r="I1165" s="567"/>
    </row>
    <row r="1166" spans="1:9" x14ac:dyDescent="0.2">
      <c r="A1166" s="345">
        <v>1164</v>
      </c>
      <c r="B1166" s="345" t="s">
        <v>1787</v>
      </c>
      <c r="C1166" s="345" t="s">
        <v>668</v>
      </c>
      <c r="D1166" s="345" t="s">
        <v>16416</v>
      </c>
      <c r="E1166" s="345">
        <v>1040830340</v>
      </c>
      <c r="F1166" s="345">
        <v>22037</v>
      </c>
      <c r="G1166" s="345" t="s">
        <v>9682</v>
      </c>
      <c r="H1166" s="820">
        <v>1512</v>
      </c>
      <c r="I1166" s="567"/>
    </row>
    <row r="1167" spans="1:9" x14ac:dyDescent="0.2">
      <c r="A1167" s="345">
        <v>1165</v>
      </c>
      <c r="B1167" s="345" t="s">
        <v>1788</v>
      </c>
      <c r="C1167" s="345" t="s">
        <v>886</v>
      </c>
      <c r="D1167" s="345" t="s">
        <v>493</v>
      </c>
      <c r="E1167" s="345">
        <v>2120400030</v>
      </c>
      <c r="F1167" s="345">
        <v>59003</v>
      </c>
      <c r="G1167" s="345" t="s">
        <v>9683</v>
      </c>
      <c r="H1167" s="820">
        <v>561</v>
      </c>
      <c r="I1167" s="567"/>
    </row>
    <row r="1168" spans="1:9" x14ac:dyDescent="0.2">
      <c r="A1168" s="345">
        <v>1166</v>
      </c>
      <c r="B1168" s="345" t="s">
        <v>1789</v>
      </c>
      <c r="C1168" s="345" t="s">
        <v>584</v>
      </c>
      <c r="D1168" s="345" t="s">
        <v>509</v>
      </c>
      <c r="E1168" s="345">
        <v>3140190080</v>
      </c>
      <c r="F1168" s="345">
        <v>70008</v>
      </c>
      <c r="G1168" s="345" t="s">
        <v>9684</v>
      </c>
      <c r="H1168" s="820">
        <v>2435</v>
      </c>
      <c r="I1168" s="567"/>
    </row>
    <row r="1169" spans="1:9" x14ac:dyDescent="0.2">
      <c r="A1169" s="345">
        <v>1167</v>
      </c>
      <c r="B1169" s="345" t="s">
        <v>1790</v>
      </c>
      <c r="C1169" s="345" t="s">
        <v>691</v>
      </c>
      <c r="D1169" s="345" t="s">
        <v>508</v>
      </c>
      <c r="E1169" s="345">
        <v>1030770120</v>
      </c>
      <c r="F1169" s="345">
        <v>14012</v>
      </c>
      <c r="G1169" s="345" t="s">
        <v>9685</v>
      </c>
      <c r="H1169" s="820">
        <v>928</v>
      </c>
      <c r="I1169" s="567"/>
    </row>
    <row r="1170" spans="1:9" x14ac:dyDescent="0.2">
      <c r="A1170" s="345">
        <v>1168</v>
      </c>
      <c r="B1170" s="345" t="s">
        <v>1791</v>
      </c>
      <c r="C1170" s="345" t="s">
        <v>522</v>
      </c>
      <c r="D1170" s="345" t="s">
        <v>515</v>
      </c>
      <c r="E1170" s="345">
        <v>1050540180</v>
      </c>
      <c r="F1170" s="345">
        <v>28018</v>
      </c>
      <c r="G1170" s="345" t="s">
        <v>9686</v>
      </c>
      <c r="H1170" s="820">
        <v>2616</v>
      </c>
      <c r="I1170" s="567"/>
    </row>
    <row r="1171" spans="1:9" x14ac:dyDescent="0.2">
      <c r="A1171" s="345">
        <v>1169</v>
      </c>
      <c r="B1171" s="345" t="s">
        <v>1792</v>
      </c>
      <c r="C1171" s="345" t="s">
        <v>745</v>
      </c>
      <c r="D1171" s="345" t="s">
        <v>513</v>
      </c>
      <c r="E1171" s="345">
        <v>4190550151</v>
      </c>
      <c r="F1171" s="345">
        <v>82016</v>
      </c>
      <c r="G1171" s="345" t="s">
        <v>9687</v>
      </c>
      <c r="H1171" s="820">
        <v>467</v>
      </c>
      <c r="I1171" s="567"/>
    </row>
    <row r="1172" spans="1:9" x14ac:dyDescent="0.2">
      <c r="A1172" s="345">
        <v>1170</v>
      </c>
      <c r="B1172" s="345" t="s">
        <v>1793</v>
      </c>
      <c r="C1172" s="345" t="s">
        <v>745</v>
      </c>
      <c r="D1172" s="345" t="s">
        <v>513</v>
      </c>
      <c r="E1172" s="345">
        <v>4190550160</v>
      </c>
      <c r="F1172" s="345">
        <v>82017</v>
      </c>
      <c r="G1172" s="345" t="s">
        <v>9688</v>
      </c>
      <c r="H1172" s="820">
        <v>7605</v>
      </c>
      <c r="I1172" s="567"/>
    </row>
    <row r="1173" spans="1:9" x14ac:dyDescent="0.2">
      <c r="A1173" s="345">
        <v>1171</v>
      </c>
      <c r="B1173" s="345" t="s">
        <v>1794</v>
      </c>
      <c r="C1173" s="345" t="s">
        <v>781</v>
      </c>
      <c r="D1173" s="345" t="s">
        <v>494</v>
      </c>
      <c r="E1173" s="345">
        <v>2111050040</v>
      </c>
      <c r="F1173" s="345">
        <v>109004</v>
      </c>
      <c r="G1173" s="345" t="s">
        <v>9689</v>
      </c>
      <c r="H1173" s="820">
        <v>1910</v>
      </c>
      <c r="I1173" s="567"/>
    </row>
    <row r="1174" spans="1:9" x14ac:dyDescent="0.2">
      <c r="A1174" s="345">
        <v>1172</v>
      </c>
      <c r="B1174" s="345" t="s">
        <v>1795</v>
      </c>
      <c r="C1174" s="345" t="s">
        <v>745</v>
      </c>
      <c r="D1174" s="345" t="s">
        <v>513</v>
      </c>
      <c r="E1174" s="345">
        <v>4190550170</v>
      </c>
      <c r="F1174" s="345">
        <v>82018</v>
      </c>
      <c r="G1174" s="345" t="s">
        <v>9690</v>
      </c>
      <c r="H1174" s="820">
        <v>1179</v>
      </c>
      <c r="I1174" s="567"/>
    </row>
    <row r="1175" spans="1:9" x14ac:dyDescent="0.2">
      <c r="A1175" s="345">
        <v>1173</v>
      </c>
      <c r="B1175" s="345" t="s">
        <v>1796</v>
      </c>
      <c r="C1175" s="345" t="s">
        <v>652</v>
      </c>
      <c r="D1175" s="345" t="s">
        <v>16417</v>
      </c>
      <c r="E1175" s="345">
        <v>1060850160</v>
      </c>
      <c r="F1175" s="345">
        <v>30016</v>
      </c>
      <c r="G1175" s="345" t="s">
        <v>9691</v>
      </c>
      <c r="H1175" s="820">
        <v>7857</v>
      </c>
      <c r="I1175" s="567"/>
    </row>
    <row r="1176" spans="1:9" x14ac:dyDescent="0.2">
      <c r="A1176" s="345">
        <v>1174</v>
      </c>
      <c r="B1176" s="345" t="s">
        <v>1797</v>
      </c>
      <c r="C1176" s="345" t="s">
        <v>591</v>
      </c>
      <c r="D1176" s="345" t="s">
        <v>513</v>
      </c>
      <c r="E1176" s="345">
        <v>4190180050</v>
      </c>
      <c r="F1176" s="345">
        <v>85005</v>
      </c>
      <c r="G1176" s="345" t="s">
        <v>9692</v>
      </c>
      <c r="H1176" s="820">
        <v>2716</v>
      </c>
      <c r="I1176" s="567"/>
    </row>
    <row r="1177" spans="1:9" x14ac:dyDescent="0.2">
      <c r="A1177" s="345">
        <v>1175</v>
      </c>
      <c r="B1177" s="345" t="s">
        <v>1798</v>
      </c>
      <c r="C1177" s="345" t="s">
        <v>1189</v>
      </c>
      <c r="D1177" s="345" t="s">
        <v>16415</v>
      </c>
      <c r="E1177" s="345">
        <v>1080500030</v>
      </c>
      <c r="F1177" s="345">
        <v>36003</v>
      </c>
      <c r="G1177" s="345" t="s">
        <v>9693</v>
      </c>
      <c r="H1177" s="820">
        <v>8578</v>
      </c>
      <c r="I1177" s="567"/>
    </row>
    <row r="1178" spans="1:9" x14ac:dyDescent="0.2">
      <c r="A1178" s="345">
        <v>1176</v>
      </c>
      <c r="B1178" s="345" t="s">
        <v>1799</v>
      </c>
      <c r="C1178" s="345" t="s">
        <v>662</v>
      </c>
      <c r="D1178" s="345" t="s">
        <v>506</v>
      </c>
      <c r="E1178" s="345">
        <v>3150110130</v>
      </c>
      <c r="F1178" s="345">
        <v>62013</v>
      </c>
      <c r="G1178" s="345" t="s">
        <v>9694</v>
      </c>
      <c r="H1178" s="820">
        <v>972</v>
      </c>
      <c r="I1178" s="567"/>
    </row>
    <row r="1179" spans="1:9" x14ac:dyDescent="0.2">
      <c r="A1179" s="345">
        <v>1177</v>
      </c>
      <c r="B1179" s="345" t="s">
        <v>1800</v>
      </c>
      <c r="C1179" s="345" t="s">
        <v>563</v>
      </c>
      <c r="D1179" s="345" t="s">
        <v>493</v>
      </c>
      <c r="E1179" s="345">
        <v>2120330160</v>
      </c>
      <c r="F1179" s="345">
        <v>60016</v>
      </c>
      <c r="G1179" s="345" t="s">
        <v>9695</v>
      </c>
      <c r="H1179" s="820">
        <v>1610</v>
      </c>
      <c r="I1179" s="567"/>
    </row>
    <row r="1180" spans="1:9" x14ac:dyDescent="0.2">
      <c r="A1180" s="345">
        <v>1178</v>
      </c>
      <c r="B1180" s="345" t="s">
        <v>1801</v>
      </c>
      <c r="C1180" s="345" t="s">
        <v>662</v>
      </c>
      <c r="D1180" s="345" t="s">
        <v>506</v>
      </c>
      <c r="E1180" s="345">
        <v>3150110140</v>
      </c>
      <c r="F1180" s="345">
        <v>62014</v>
      </c>
      <c r="G1180" s="345" t="s">
        <v>9696</v>
      </c>
      <c r="H1180" s="820">
        <v>1594</v>
      </c>
      <c r="I1180" s="567"/>
    </row>
    <row r="1181" spans="1:9" x14ac:dyDescent="0.2">
      <c r="A1181" s="345">
        <v>1179</v>
      </c>
      <c r="B1181" s="345" t="s">
        <v>1802</v>
      </c>
      <c r="C1181" s="345" t="s">
        <v>584</v>
      </c>
      <c r="D1181" s="345" t="s">
        <v>509</v>
      </c>
      <c r="E1181" s="345">
        <v>3140190090</v>
      </c>
      <c r="F1181" s="345">
        <v>70009</v>
      </c>
      <c r="G1181" s="345" t="s">
        <v>9697</v>
      </c>
      <c r="H1181" s="820">
        <v>800</v>
      </c>
      <c r="I1181" s="567"/>
    </row>
    <row r="1182" spans="1:9" x14ac:dyDescent="0.2">
      <c r="A1182" s="345">
        <v>1180</v>
      </c>
      <c r="B1182" s="345" t="s">
        <v>1803</v>
      </c>
      <c r="C1182" s="345" t="s">
        <v>852</v>
      </c>
      <c r="D1182" s="345" t="s">
        <v>515</v>
      </c>
      <c r="E1182" s="345">
        <v>1050870030</v>
      </c>
      <c r="F1182" s="345">
        <v>27003</v>
      </c>
      <c r="G1182" s="345" t="s">
        <v>9698</v>
      </c>
      <c r="H1182" s="820">
        <v>10725</v>
      </c>
      <c r="I1182" s="567"/>
    </row>
    <row r="1183" spans="1:9" x14ac:dyDescent="0.2">
      <c r="A1183" s="345">
        <v>1181</v>
      </c>
      <c r="B1183" s="345" t="s">
        <v>1804</v>
      </c>
      <c r="C1183" s="345" t="s">
        <v>652</v>
      </c>
      <c r="D1183" s="345" t="s">
        <v>16417</v>
      </c>
      <c r="E1183" s="345">
        <v>1060850175</v>
      </c>
      <c r="F1183" s="345">
        <v>30138</v>
      </c>
      <c r="G1183" s="345" t="s">
        <v>9699</v>
      </c>
      <c r="H1183" s="820">
        <v>1132</v>
      </c>
      <c r="I1183" s="567"/>
    </row>
    <row r="1184" spans="1:9" x14ac:dyDescent="0.2">
      <c r="A1184" s="345">
        <v>1182</v>
      </c>
      <c r="B1184" s="345" t="s">
        <v>1805</v>
      </c>
      <c r="C1184" s="345" t="s">
        <v>538</v>
      </c>
      <c r="D1184" s="345" t="s">
        <v>504</v>
      </c>
      <c r="E1184" s="345">
        <v>3170640170</v>
      </c>
      <c r="F1184" s="345">
        <v>76017</v>
      </c>
      <c r="G1184" s="345" t="s">
        <v>9700</v>
      </c>
      <c r="H1184" s="820">
        <v>730</v>
      </c>
      <c r="I1184" s="567"/>
    </row>
    <row r="1185" spans="1:9" x14ac:dyDescent="0.2">
      <c r="A1185" s="345">
        <v>1183</v>
      </c>
      <c r="B1185" s="345" t="s">
        <v>1806</v>
      </c>
      <c r="C1185" s="345" t="s">
        <v>584</v>
      </c>
      <c r="D1185" s="345" t="s">
        <v>509</v>
      </c>
      <c r="E1185" s="345">
        <v>3140190100</v>
      </c>
      <c r="F1185" s="345">
        <v>70010</v>
      </c>
      <c r="G1185" s="345" t="s">
        <v>9701</v>
      </c>
      <c r="H1185" s="820">
        <v>7648</v>
      </c>
      <c r="I1185" s="567"/>
    </row>
    <row r="1186" spans="1:9" x14ac:dyDescent="0.2">
      <c r="A1186" s="345">
        <v>1184</v>
      </c>
      <c r="B1186" s="345" t="s">
        <v>1807</v>
      </c>
      <c r="C1186" s="345" t="s">
        <v>924</v>
      </c>
      <c r="D1186" s="345" t="s">
        <v>507</v>
      </c>
      <c r="E1186" s="345">
        <v>1070340090</v>
      </c>
      <c r="F1186" s="345">
        <v>10009</v>
      </c>
      <c r="G1186" s="345" t="s">
        <v>9702</v>
      </c>
      <c r="H1186" s="820">
        <v>6482</v>
      </c>
      <c r="I1186" s="567"/>
    </row>
    <row r="1187" spans="1:9" x14ac:dyDescent="0.2">
      <c r="A1187" s="345">
        <v>1185</v>
      </c>
      <c r="B1187" s="345" t="s">
        <v>1808</v>
      </c>
      <c r="C1187" s="345" t="s">
        <v>852</v>
      </c>
      <c r="D1187" s="345" t="s">
        <v>515</v>
      </c>
      <c r="E1187" s="345">
        <v>1050870040</v>
      </c>
      <c r="F1187" s="345">
        <v>27004</v>
      </c>
      <c r="G1187" s="345" t="s">
        <v>9703</v>
      </c>
      <c r="H1187" s="820">
        <v>13005</v>
      </c>
      <c r="I1187" s="567"/>
    </row>
    <row r="1188" spans="1:9" x14ac:dyDescent="0.2">
      <c r="A1188" s="345">
        <v>1186</v>
      </c>
      <c r="B1188" s="345" t="s">
        <v>1809</v>
      </c>
      <c r="C1188" s="345" t="s">
        <v>553</v>
      </c>
      <c r="D1188" s="345" t="s">
        <v>506</v>
      </c>
      <c r="E1188" s="345">
        <v>3150720230</v>
      </c>
      <c r="F1188" s="345">
        <v>65023</v>
      </c>
      <c r="G1188" s="345" t="s">
        <v>9704</v>
      </c>
      <c r="H1188" s="820">
        <v>325</v>
      </c>
      <c r="I1188" s="567"/>
    </row>
    <row r="1189" spans="1:9" x14ac:dyDescent="0.2">
      <c r="A1189" s="345">
        <v>1187</v>
      </c>
      <c r="B1189" s="345" t="s">
        <v>1810</v>
      </c>
      <c r="C1189" s="345" t="s">
        <v>745</v>
      </c>
      <c r="D1189" s="345" t="s">
        <v>513</v>
      </c>
      <c r="E1189" s="345">
        <v>4190550171</v>
      </c>
      <c r="F1189" s="345">
        <v>82019</v>
      </c>
      <c r="G1189" s="345" t="s">
        <v>9705</v>
      </c>
      <c r="H1189" s="820">
        <v>3015</v>
      </c>
      <c r="I1189" s="567"/>
    </row>
    <row r="1190" spans="1:9" x14ac:dyDescent="0.2">
      <c r="A1190" s="345">
        <v>1188</v>
      </c>
      <c r="B1190" s="345" t="s">
        <v>1811</v>
      </c>
      <c r="C1190" s="345" t="s">
        <v>795</v>
      </c>
      <c r="D1190" s="345" t="s">
        <v>492</v>
      </c>
      <c r="E1190" s="345">
        <v>2090430060</v>
      </c>
      <c r="F1190" s="345">
        <v>46006</v>
      </c>
      <c r="G1190" s="345" t="s">
        <v>9706</v>
      </c>
      <c r="H1190" s="820">
        <v>2041</v>
      </c>
      <c r="I1190" s="567"/>
    </row>
    <row r="1191" spans="1:9" x14ac:dyDescent="0.2">
      <c r="A1191" s="345">
        <v>1189</v>
      </c>
      <c r="B1191" s="345" t="s">
        <v>1812</v>
      </c>
      <c r="C1191" s="345" t="s">
        <v>664</v>
      </c>
      <c r="D1191" s="345" t="s">
        <v>507</v>
      </c>
      <c r="E1191" s="345">
        <v>1070370100</v>
      </c>
      <c r="F1191" s="345">
        <v>8011</v>
      </c>
      <c r="G1191" s="345" t="s">
        <v>9707</v>
      </c>
      <c r="H1191" s="820">
        <v>5577</v>
      </c>
      <c r="I1191" s="567"/>
    </row>
    <row r="1192" spans="1:9" x14ac:dyDescent="0.2">
      <c r="A1192" s="345">
        <v>1190</v>
      </c>
      <c r="B1192" s="345" t="s">
        <v>1813</v>
      </c>
      <c r="C1192" s="345" t="s">
        <v>875</v>
      </c>
      <c r="D1192" s="345" t="s">
        <v>494</v>
      </c>
      <c r="E1192" s="345">
        <v>2110440080</v>
      </c>
      <c r="F1192" s="345">
        <v>43008</v>
      </c>
      <c r="G1192" s="345" t="s">
        <v>9708</v>
      </c>
      <c r="H1192" s="820">
        <v>501</v>
      </c>
      <c r="I1192" s="567"/>
    </row>
    <row r="1193" spans="1:9" x14ac:dyDescent="0.2">
      <c r="A1193" s="345">
        <v>1191</v>
      </c>
      <c r="B1193" s="345" t="s">
        <v>1814</v>
      </c>
      <c r="C1193" s="345" t="s">
        <v>557</v>
      </c>
      <c r="D1193" s="345" t="s">
        <v>513</v>
      </c>
      <c r="E1193" s="345">
        <v>4190210120</v>
      </c>
      <c r="F1193" s="345">
        <v>87012</v>
      </c>
      <c r="G1193" s="345" t="s">
        <v>9709</v>
      </c>
      <c r="H1193" s="820">
        <v>5213</v>
      </c>
      <c r="I1193" s="567"/>
    </row>
    <row r="1194" spans="1:9" x14ac:dyDescent="0.2">
      <c r="A1194" s="345">
        <v>1192</v>
      </c>
      <c r="B1194" s="345" t="s">
        <v>1815</v>
      </c>
      <c r="C1194" s="345" t="s">
        <v>522</v>
      </c>
      <c r="D1194" s="345" t="s">
        <v>515</v>
      </c>
      <c r="E1194" s="345">
        <v>1050540190</v>
      </c>
      <c r="F1194" s="345">
        <v>28019</v>
      </c>
      <c r="G1194" s="345" t="s">
        <v>9710</v>
      </c>
      <c r="H1194" s="820">
        <v>11867</v>
      </c>
      <c r="I1194" s="567"/>
    </row>
    <row r="1195" spans="1:9" x14ac:dyDescent="0.2">
      <c r="A1195" s="345">
        <v>1193</v>
      </c>
      <c r="B1195" s="345" t="s">
        <v>1816</v>
      </c>
      <c r="C1195" s="345" t="s">
        <v>555</v>
      </c>
      <c r="D1195" s="345" t="s">
        <v>506</v>
      </c>
      <c r="E1195" s="345">
        <v>3150510130</v>
      </c>
      <c r="F1195" s="345">
        <v>63013</v>
      </c>
      <c r="G1195" s="345" t="s">
        <v>9711</v>
      </c>
      <c r="H1195" s="820">
        <v>5102</v>
      </c>
      <c r="I1195" s="567"/>
    </row>
    <row r="1196" spans="1:9" x14ac:dyDescent="0.2">
      <c r="A1196" s="345">
        <v>1194</v>
      </c>
      <c r="B1196" s="345" t="s">
        <v>1817</v>
      </c>
      <c r="C1196" s="345" t="s">
        <v>1189</v>
      </c>
      <c r="D1196" s="345" t="s">
        <v>16415</v>
      </c>
      <c r="E1196" s="345">
        <v>1080500040</v>
      </c>
      <c r="F1196" s="345">
        <v>36004</v>
      </c>
      <c r="G1196" s="345" t="s">
        <v>9712</v>
      </c>
      <c r="H1196" s="820">
        <v>3261</v>
      </c>
      <c r="I1196" s="567"/>
    </row>
    <row r="1197" spans="1:9" x14ac:dyDescent="0.2">
      <c r="A1197" s="345">
        <v>1195</v>
      </c>
      <c r="B1197" s="345" t="s">
        <v>1818</v>
      </c>
      <c r="C1197" s="345" t="s">
        <v>672</v>
      </c>
      <c r="D1197" s="345" t="s">
        <v>508</v>
      </c>
      <c r="E1197" s="345">
        <v>1030570240</v>
      </c>
      <c r="F1197" s="345">
        <v>18026</v>
      </c>
      <c r="G1197" s="345" t="s">
        <v>9713</v>
      </c>
      <c r="H1197" s="820">
        <v>1316</v>
      </c>
      <c r="I1197" s="567"/>
    </row>
    <row r="1198" spans="1:9" x14ac:dyDescent="0.2">
      <c r="A1198" s="345">
        <v>1196</v>
      </c>
      <c r="B1198" s="345" t="s">
        <v>1819</v>
      </c>
      <c r="C1198" s="345" t="s">
        <v>548</v>
      </c>
      <c r="D1198" s="345" t="s">
        <v>503</v>
      </c>
      <c r="E1198" s="345">
        <v>3130380160</v>
      </c>
      <c r="F1198" s="345">
        <v>66016</v>
      </c>
      <c r="G1198" s="345" t="s">
        <v>9714</v>
      </c>
      <c r="H1198" s="820">
        <v>473</v>
      </c>
      <c r="I1198" s="567"/>
    </row>
    <row r="1199" spans="1:9" x14ac:dyDescent="0.2">
      <c r="A1199" s="345">
        <v>1197</v>
      </c>
      <c r="B1199" s="345" t="s">
        <v>1820</v>
      </c>
      <c r="C1199" s="345" t="s">
        <v>790</v>
      </c>
      <c r="D1199" s="345" t="s">
        <v>16415</v>
      </c>
      <c r="E1199" s="345">
        <v>1080130100</v>
      </c>
      <c r="F1199" s="345">
        <v>37010</v>
      </c>
      <c r="G1199" s="345" t="s">
        <v>9715</v>
      </c>
      <c r="H1199" s="820">
        <v>1804</v>
      </c>
      <c r="I1199" s="567"/>
    </row>
    <row r="1200" spans="1:9" x14ac:dyDescent="0.2">
      <c r="A1200" s="345">
        <v>1198</v>
      </c>
      <c r="B1200" s="345" t="s">
        <v>1821</v>
      </c>
      <c r="C1200" s="345" t="s">
        <v>668</v>
      </c>
      <c r="D1200" s="345" t="s">
        <v>16416</v>
      </c>
      <c r="E1200" s="345">
        <v>1040830350</v>
      </c>
      <c r="F1200" s="345">
        <v>22038</v>
      </c>
      <c r="G1200" s="345" t="s">
        <v>9716</v>
      </c>
      <c r="H1200" s="820">
        <v>1472</v>
      </c>
      <c r="I1200" s="567"/>
    </row>
    <row r="1201" spans="1:9" x14ac:dyDescent="0.2">
      <c r="A1201" s="345">
        <v>1199</v>
      </c>
      <c r="B1201" s="345" t="s">
        <v>1822</v>
      </c>
      <c r="C1201" s="345" t="s">
        <v>544</v>
      </c>
      <c r="D1201" s="345" t="s">
        <v>510</v>
      </c>
      <c r="E1201" s="345">
        <v>1010270370</v>
      </c>
      <c r="F1201" s="345">
        <v>4037</v>
      </c>
      <c r="G1201" s="345" t="s">
        <v>9717</v>
      </c>
      <c r="H1201" s="820">
        <v>5514</v>
      </c>
      <c r="I1201" s="567"/>
    </row>
    <row r="1202" spans="1:9" x14ac:dyDescent="0.2">
      <c r="A1202" s="345">
        <v>1200</v>
      </c>
      <c r="B1202" s="345" t="s">
        <v>1823</v>
      </c>
      <c r="C1202" s="345" t="s">
        <v>632</v>
      </c>
      <c r="D1202" s="345" t="s">
        <v>515</v>
      </c>
      <c r="E1202" s="345">
        <v>1050100081</v>
      </c>
      <c r="F1202" s="345">
        <v>25023</v>
      </c>
      <c r="G1202" s="345" t="s">
        <v>9718</v>
      </c>
      <c r="H1202" s="820">
        <v>1069</v>
      </c>
      <c r="I1202" s="567"/>
    </row>
    <row r="1203" spans="1:9" x14ac:dyDescent="0.2">
      <c r="A1203" s="345">
        <v>1201</v>
      </c>
      <c r="B1203" s="345" t="s">
        <v>1824</v>
      </c>
      <c r="C1203" s="345" t="s">
        <v>609</v>
      </c>
      <c r="D1203" s="345" t="s">
        <v>493</v>
      </c>
      <c r="E1203" s="345">
        <v>2120700160</v>
      </c>
      <c r="F1203" s="345">
        <v>58016</v>
      </c>
      <c r="G1203" s="345" t="s">
        <v>9719</v>
      </c>
      <c r="H1203" s="820">
        <v>4156</v>
      </c>
      <c r="I1203" s="567"/>
    </row>
    <row r="1204" spans="1:9" x14ac:dyDescent="0.2">
      <c r="A1204" s="345">
        <v>1202</v>
      </c>
      <c r="B1204" s="345" t="s">
        <v>1825</v>
      </c>
      <c r="C1204" s="345" t="s">
        <v>604</v>
      </c>
      <c r="D1204" s="345" t="s">
        <v>515</v>
      </c>
      <c r="E1204" s="345">
        <v>1050710090</v>
      </c>
      <c r="F1204" s="345">
        <v>29009</v>
      </c>
      <c r="G1204" s="345" t="s">
        <v>9720</v>
      </c>
      <c r="H1204" s="820">
        <v>2599</v>
      </c>
      <c r="I1204" s="567"/>
    </row>
    <row r="1205" spans="1:9" x14ac:dyDescent="0.2">
      <c r="A1205" s="345">
        <v>1203</v>
      </c>
      <c r="B1205" s="345" t="s">
        <v>1826</v>
      </c>
      <c r="C1205" s="345" t="s">
        <v>668</v>
      </c>
      <c r="D1205" s="345" t="s">
        <v>16416</v>
      </c>
      <c r="E1205" s="345">
        <v>1040830360</v>
      </c>
      <c r="F1205" s="345">
        <v>22039</v>
      </c>
      <c r="G1205" s="345" t="s">
        <v>9721</v>
      </c>
      <c r="H1205" s="820">
        <v>1878</v>
      </c>
      <c r="I1205" s="567"/>
    </row>
    <row r="1206" spans="1:9" x14ac:dyDescent="0.2">
      <c r="A1206" s="345">
        <v>1204</v>
      </c>
      <c r="B1206" s="345" t="s">
        <v>1827</v>
      </c>
      <c r="C1206" s="345" t="s">
        <v>538</v>
      </c>
      <c r="D1206" s="345" t="s">
        <v>504</v>
      </c>
      <c r="E1206" s="345">
        <v>3170640180</v>
      </c>
      <c r="F1206" s="345">
        <v>76018</v>
      </c>
      <c r="G1206" s="345" t="s">
        <v>9722</v>
      </c>
      <c r="H1206" s="820">
        <v>1167</v>
      </c>
      <c r="I1206" s="567"/>
    </row>
    <row r="1207" spans="1:9" x14ac:dyDescent="0.2">
      <c r="A1207" s="345">
        <v>1205</v>
      </c>
      <c r="B1207" s="345" t="s">
        <v>1828</v>
      </c>
      <c r="C1207" s="345" t="s">
        <v>657</v>
      </c>
      <c r="D1207" s="345" t="s">
        <v>506</v>
      </c>
      <c r="E1207" s="345">
        <v>3150200120</v>
      </c>
      <c r="F1207" s="345">
        <v>61012</v>
      </c>
      <c r="G1207" s="345" t="s">
        <v>9723</v>
      </c>
      <c r="H1207" s="820">
        <v>5511</v>
      </c>
      <c r="I1207" s="567"/>
    </row>
    <row r="1208" spans="1:9" x14ac:dyDescent="0.2">
      <c r="A1208" s="345">
        <v>1206</v>
      </c>
      <c r="B1208" s="345" t="s">
        <v>1829</v>
      </c>
      <c r="C1208" s="345" t="s">
        <v>604</v>
      </c>
      <c r="D1208" s="345" t="s">
        <v>515</v>
      </c>
      <c r="E1208" s="345">
        <v>1050710100</v>
      </c>
      <c r="F1208" s="345">
        <v>29010</v>
      </c>
      <c r="G1208" s="345" t="s">
        <v>9724</v>
      </c>
      <c r="H1208" s="820">
        <v>855</v>
      </c>
      <c r="I1208" s="567"/>
    </row>
    <row r="1209" spans="1:9" x14ac:dyDescent="0.2">
      <c r="A1209" s="345">
        <v>1207</v>
      </c>
      <c r="B1209" s="345" t="s">
        <v>1830</v>
      </c>
      <c r="C1209" s="345" t="s">
        <v>542</v>
      </c>
      <c r="D1209" s="345" t="s">
        <v>511</v>
      </c>
      <c r="E1209" s="345">
        <v>3160310090</v>
      </c>
      <c r="F1209" s="345">
        <v>71009</v>
      </c>
      <c r="G1209" s="345" t="s">
        <v>9725</v>
      </c>
      <c r="H1209" s="820">
        <v>2540</v>
      </c>
      <c r="I1209" s="567"/>
    </row>
    <row r="1210" spans="1:9" x14ac:dyDescent="0.2">
      <c r="A1210" s="345">
        <v>1208</v>
      </c>
      <c r="B1210" s="345" t="s">
        <v>1831</v>
      </c>
      <c r="C1210" s="345" t="s">
        <v>659</v>
      </c>
      <c r="D1210" s="345" t="s">
        <v>510</v>
      </c>
      <c r="E1210" s="345">
        <v>1010960120</v>
      </c>
      <c r="F1210" s="345">
        <v>96012</v>
      </c>
      <c r="G1210" s="345" t="s">
        <v>9726</v>
      </c>
      <c r="H1210" s="820">
        <v>7271</v>
      </c>
      <c r="I1210" s="567"/>
    </row>
    <row r="1211" spans="1:9" x14ac:dyDescent="0.2">
      <c r="A1211" s="345">
        <v>1209</v>
      </c>
      <c r="B1211" s="345" t="s">
        <v>1832</v>
      </c>
      <c r="C1211" s="345" t="s">
        <v>624</v>
      </c>
      <c r="D1211" s="345" t="s">
        <v>510</v>
      </c>
      <c r="E1211" s="345">
        <v>1010810500</v>
      </c>
      <c r="F1211" s="345">
        <v>1050</v>
      </c>
      <c r="G1211" s="345" t="s">
        <v>9727</v>
      </c>
      <c r="H1211" s="820">
        <v>1209</v>
      </c>
      <c r="I1211" s="567"/>
    </row>
    <row r="1212" spans="1:9" x14ac:dyDescent="0.2">
      <c r="A1212" s="345">
        <v>1210</v>
      </c>
      <c r="B1212" s="345" t="s">
        <v>1833</v>
      </c>
      <c r="C1212" s="345" t="s">
        <v>672</v>
      </c>
      <c r="D1212" s="345" t="s">
        <v>508</v>
      </c>
      <c r="E1212" s="345">
        <v>1030570250</v>
      </c>
      <c r="F1212" s="345">
        <v>18027</v>
      </c>
      <c r="G1212" s="345" t="s">
        <v>9728</v>
      </c>
      <c r="H1212" s="820">
        <v>1445</v>
      </c>
      <c r="I1212" s="567"/>
    </row>
    <row r="1213" spans="1:9" x14ac:dyDescent="0.2">
      <c r="A1213" s="345">
        <v>1211</v>
      </c>
      <c r="B1213" s="345" t="s">
        <v>1834</v>
      </c>
      <c r="C1213" s="345" t="s">
        <v>522</v>
      </c>
      <c r="D1213" s="345" t="s">
        <v>515</v>
      </c>
      <c r="E1213" s="345">
        <v>1050540210</v>
      </c>
      <c r="F1213" s="345">
        <v>28021</v>
      </c>
      <c r="G1213" s="345" t="s">
        <v>9729</v>
      </c>
      <c r="H1213" s="820">
        <v>2214</v>
      </c>
      <c r="I1213" s="567"/>
    </row>
    <row r="1214" spans="1:9" x14ac:dyDescent="0.2">
      <c r="A1214" s="345">
        <v>1212</v>
      </c>
      <c r="B1214" s="345" t="s">
        <v>1835</v>
      </c>
      <c r="C1214" s="345" t="s">
        <v>654</v>
      </c>
      <c r="D1214" s="345" t="s">
        <v>506</v>
      </c>
      <c r="E1214" s="345">
        <v>3150080160</v>
      </c>
      <c r="F1214" s="345">
        <v>64016</v>
      </c>
      <c r="G1214" s="345" t="s">
        <v>9730</v>
      </c>
      <c r="H1214" s="820">
        <v>1104</v>
      </c>
      <c r="I1214" s="567"/>
    </row>
    <row r="1215" spans="1:9" x14ac:dyDescent="0.2">
      <c r="A1215" s="345">
        <v>1213</v>
      </c>
      <c r="B1215" s="345" t="s">
        <v>1836</v>
      </c>
      <c r="C1215" s="345" t="s">
        <v>612</v>
      </c>
      <c r="D1215" s="345" t="s">
        <v>505</v>
      </c>
      <c r="E1215" s="345">
        <v>3180670190</v>
      </c>
      <c r="F1215" s="345">
        <v>80019</v>
      </c>
      <c r="G1215" s="345" t="s">
        <v>9731</v>
      </c>
      <c r="H1215" s="820">
        <v>418</v>
      </c>
      <c r="I1215" s="567"/>
    </row>
    <row r="1216" spans="1:9" x14ac:dyDescent="0.2">
      <c r="A1216" s="345">
        <v>1214</v>
      </c>
      <c r="B1216" s="345" t="s">
        <v>1837</v>
      </c>
      <c r="C1216" s="345" t="s">
        <v>624</v>
      </c>
      <c r="D1216" s="345" t="s">
        <v>510</v>
      </c>
      <c r="E1216" s="345">
        <v>1010810510</v>
      </c>
      <c r="F1216" s="345">
        <v>1051</v>
      </c>
      <c r="G1216" s="345" t="s">
        <v>9732</v>
      </c>
      <c r="H1216" s="820">
        <v>5610</v>
      </c>
      <c r="I1216" s="567"/>
    </row>
    <row r="1217" spans="1:9" x14ac:dyDescent="0.2">
      <c r="A1217" s="345">
        <v>1215</v>
      </c>
      <c r="B1217" s="345" t="s">
        <v>1838</v>
      </c>
      <c r="C1217" s="345" t="s">
        <v>534</v>
      </c>
      <c r="D1217" s="345" t="s">
        <v>508</v>
      </c>
      <c r="E1217" s="345">
        <v>1030490460</v>
      </c>
      <c r="F1217" s="345">
        <v>15046</v>
      </c>
      <c r="G1217" s="345" t="s">
        <v>9733</v>
      </c>
      <c r="H1217" s="820">
        <v>12499</v>
      </c>
      <c r="I1217" s="567"/>
    </row>
    <row r="1218" spans="1:9" x14ac:dyDescent="0.2">
      <c r="A1218" s="345">
        <v>1216</v>
      </c>
      <c r="B1218" s="345" t="s">
        <v>1839</v>
      </c>
      <c r="C1218" s="345" t="s">
        <v>622</v>
      </c>
      <c r="D1218" s="345" t="s">
        <v>510</v>
      </c>
      <c r="E1218" s="345">
        <v>1010070170</v>
      </c>
      <c r="F1218" s="345">
        <v>5017</v>
      </c>
      <c r="G1218" s="345" t="s">
        <v>9734</v>
      </c>
      <c r="H1218" s="820">
        <v>10181</v>
      </c>
      <c r="I1218" s="567"/>
    </row>
    <row r="1219" spans="1:9" x14ac:dyDescent="0.2">
      <c r="A1219" s="345">
        <v>1217</v>
      </c>
      <c r="B1219" s="345" t="s">
        <v>1840</v>
      </c>
      <c r="C1219" s="345" t="s">
        <v>575</v>
      </c>
      <c r="D1219" s="345" t="s">
        <v>493</v>
      </c>
      <c r="E1219" s="345">
        <v>2120910100</v>
      </c>
      <c r="F1219" s="345">
        <v>56011</v>
      </c>
      <c r="G1219" s="345" t="s">
        <v>9735</v>
      </c>
      <c r="H1219" s="820">
        <v>2913</v>
      </c>
      <c r="I1219" s="567"/>
    </row>
    <row r="1220" spans="1:9" x14ac:dyDescent="0.2">
      <c r="A1220" s="345">
        <v>1218</v>
      </c>
      <c r="B1220" s="345" t="s">
        <v>1841</v>
      </c>
      <c r="C1220" s="345" t="s">
        <v>833</v>
      </c>
      <c r="D1220" s="345" t="s">
        <v>16417</v>
      </c>
      <c r="E1220" s="345">
        <v>1060930090</v>
      </c>
      <c r="F1220" s="345">
        <v>93009</v>
      </c>
      <c r="G1220" s="345" t="s">
        <v>9736</v>
      </c>
      <c r="H1220" s="820">
        <v>6254</v>
      </c>
      <c r="I1220" s="567"/>
    </row>
    <row r="1221" spans="1:9" x14ac:dyDescent="0.2">
      <c r="A1221" s="345">
        <v>1219</v>
      </c>
      <c r="B1221" s="345" t="s">
        <v>1842</v>
      </c>
      <c r="C1221" s="345" t="s">
        <v>641</v>
      </c>
      <c r="D1221" s="345" t="s">
        <v>513</v>
      </c>
      <c r="E1221" s="345">
        <v>4190010110</v>
      </c>
      <c r="F1221" s="345">
        <v>84011</v>
      </c>
      <c r="G1221" s="345" t="s">
        <v>9737</v>
      </c>
      <c r="H1221" s="820">
        <v>34588</v>
      </c>
      <c r="I1221" s="567"/>
    </row>
    <row r="1222" spans="1:9" x14ac:dyDescent="0.2">
      <c r="A1222" s="345">
        <v>1220</v>
      </c>
      <c r="B1222" s="345" t="s">
        <v>1843</v>
      </c>
      <c r="C1222" s="345" t="s">
        <v>1014</v>
      </c>
      <c r="D1222" s="345" t="s">
        <v>513</v>
      </c>
      <c r="E1222" s="345">
        <v>4190760050</v>
      </c>
      <c r="F1222" s="345">
        <v>89005</v>
      </c>
      <c r="G1222" s="345" t="s">
        <v>9738</v>
      </c>
      <c r="H1222" s="820">
        <v>6619</v>
      </c>
      <c r="I1222" s="567"/>
    </row>
    <row r="1223" spans="1:9" x14ac:dyDescent="0.2">
      <c r="A1223" s="345">
        <v>1221</v>
      </c>
      <c r="B1223" s="345" t="s">
        <v>1844</v>
      </c>
      <c r="C1223" s="345" t="s">
        <v>575</v>
      </c>
      <c r="D1223" s="345" t="s">
        <v>493</v>
      </c>
      <c r="E1223" s="345">
        <v>2120910110</v>
      </c>
      <c r="F1223" s="345">
        <v>56012</v>
      </c>
      <c r="G1223" s="345" t="s">
        <v>9739</v>
      </c>
      <c r="H1223" s="820">
        <v>5089</v>
      </c>
      <c r="I1223" s="567"/>
    </row>
    <row r="1224" spans="1:9" x14ac:dyDescent="0.2">
      <c r="A1224" s="345">
        <v>1222</v>
      </c>
      <c r="B1224" s="345" t="s">
        <v>1845</v>
      </c>
      <c r="C1224" s="345" t="s">
        <v>624</v>
      </c>
      <c r="D1224" s="345" t="s">
        <v>510</v>
      </c>
      <c r="E1224" s="345">
        <v>1010810520</v>
      </c>
      <c r="F1224" s="345">
        <v>1052</v>
      </c>
      <c r="G1224" s="345" t="s">
        <v>9740</v>
      </c>
      <c r="H1224" s="820">
        <v>286</v>
      </c>
      <c r="I1224" s="567"/>
    </row>
    <row r="1225" spans="1:9" x14ac:dyDescent="0.2">
      <c r="A1225" s="345">
        <v>1223</v>
      </c>
      <c r="B1225" s="345" t="s">
        <v>1846</v>
      </c>
      <c r="C1225" s="345" t="s">
        <v>548</v>
      </c>
      <c r="D1225" s="345" t="s">
        <v>503</v>
      </c>
      <c r="E1225" s="345">
        <v>3130380170</v>
      </c>
      <c r="F1225" s="345">
        <v>66017</v>
      </c>
      <c r="G1225" s="345" t="s">
        <v>9741</v>
      </c>
      <c r="H1225" s="820">
        <v>911</v>
      </c>
      <c r="I1225" s="567"/>
    </row>
    <row r="1226" spans="1:9" x14ac:dyDescent="0.2">
      <c r="A1226" s="345">
        <v>1224</v>
      </c>
      <c r="B1226" s="345" t="s">
        <v>1847</v>
      </c>
      <c r="C1226" s="345" t="s">
        <v>565</v>
      </c>
      <c r="D1226" s="345" t="s">
        <v>505</v>
      </c>
      <c r="E1226" s="345">
        <v>3180250240</v>
      </c>
      <c r="F1226" s="345">
        <v>78024</v>
      </c>
      <c r="G1226" s="345" t="s">
        <v>9742</v>
      </c>
      <c r="H1226" s="820">
        <v>649</v>
      </c>
      <c r="I1226" s="567"/>
    </row>
    <row r="1227" spans="1:9" x14ac:dyDescent="0.2">
      <c r="A1227" s="345">
        <v>1225</v>
      </c>
      <c r="B1227" s="345" t="s">
        <v>1848</v>
      </c>
      <c r="C1227" s="345" t="s">
        <v>553</v>
      </c>
      <c r="D1227" s="345" t="s">
        <v>506</v>
      </c>
      <c r="E1227" s="345">
        <v>3150720240</v>
      </c>
      <c r="F1227" s="345">
        <v>65024</v>
      </c>
      <c r="G1227" s="345" t="s">
        <v>9743</v>
      </c>
      <c r="H1227" s="820">
        <v>981</v>
      </c>
      <c r="I1227" s="567"/>
    </row>
    <row r="1228" spans="1:9" x14ac:dyDescent="0.2">
      <c r="A1228" s="345">
        <v>1226</v>
      </c>
      <c r="B1228" s="345" t="s">
        <v>1849</v>
      </c>
      <c r="C1228" s="345" t="s">
        <v>996</v>
      </c>
      <c r="D1228" s="345" t="s">
        <v>514</v>
      </c>
      <c r="E1228" s="345">
        <v>2100580060</v>
      </c>
      <c r="F1228" s="345">
        <v>54006</v>
      </c>
      <c r="G1228" s="345" t="s">
        <v>9744</v>
      </c>
      <c r="H1228" s="820">
        <v>4198</v>
      </c>
      <c r="I1228" s="567"/>
    </row>
    <row r="1229" spans="1:9" x14ac:dyDescent="0.2">
      <c r="A1229" s="345">
        <v>1227</v>
      </c>
      <c r="B1229" s="345" t="s">
        <v>1850</v>
      </c>
      <c r="C1229" s="345" t="s">
        <v>863</v>
      </c>
      <c r="D1229" s="345" t="s">
        <v>510</v>
      </c>
      <c r="E1229" s="345">
        <v>1011020160</v>
      </c>
      <c r="F1229" s="345">
        <v>103016</v>
      </c>
      <c r="G1229" s="345" t="s">
        <v>9745</v>
      </c>
      <c r="H1229" s="820">
        <v>910</v>
      </c>
      <c r="I1229" s="567"/>
    </row>
    <row r="1230" spans="1:9" x14ac:dyDescent="0.2">
      <c r="A1230" s="345">
        <v>1228</v>
      </c>
      <c r="B1230" s="345" t="s">
        <v>1851</v>
      </c>
      <c r="C1230" s="345" t="s">
        <v>672</v>
      </c>
      <c r="D1230" s="345" t="s">
        <v>508</v>
      </c>
      <c r="E1230" s="345">
        <v>1030570270</v>
      </c>
      <c r="F1230" s="345">
        <v>18029</v>
      </c>
      <c r="G1230" s="345" t="s">
        <v>9746</v>
      </c>
      <c r="H1230" s="820">
        <v>1306</v>
      </c>
      <c r="I1230" s="567"/>
    </row>
    <row r="1231" spans="1:9" x14ac:dyDescent="0.2">
      <c r="A1231" s="345">
        <v>1229</v>
      </c>
      <c r="B1231" s="345" t="s">
        <v>1852</v>
      </c>
      <c r="C1231" s="345" t="s">
        <v>573</v>
      </c>
      <c r="D1231" s="345" t="s">
        <v>508</v>
      </c>
      <c r="E1231" s="345">
        <v>1030450080</v>
      </c>
      <c r="F1231" s="345">
        <v>20008</v>
      </c>
      <c r="G1231" s="345" t="s">
        <v>9747</v>
      </c>
      <c r="H1231" s="820">
        <v>4237</v>
      </c>
      <c r="I1231" s="567"/>
    </row>
    <row r="1232" spans="1:9" x14ac:dyDescent="0.2">
      <c r="A1232" s="345">
        <v>1230</v>
      </c>
      <c r="B1232" s="345" t="s">
        <v>1853</v>
      </c>
      <c r="C1232" s="345" t="s">
        <v>863</v>
      </c>
      <c r="D1232" s="345" t="s">
        <v>510</v>
      </c>
      <c r="E1232" s="345">
        <v>1011020170</v>
      </c>
      <c r="F1232" s="345">
        <v>103017</v>
      </c>
      <c r="G1232" s="345" t="s">
        <v>9748</v>
      </c>
      <c r="H1232" s="820">
        <v>5000</v>
      </c>
      <c r="I1232" s="567"/>
    </row>
    <row r="1233" spans="1:9" x14ac:dyDescent="0.2">
      <c r="A1233" s="345">
        <v>1231</v>
      </c>
      <c r="B1233" s="345" t="s">
        <v>1854</v>
      </c>
      <c r="C1233" s="345" t="s">
        <v>732</v>
      </c>
      <c r="D1233" s="345" t="s">
        <v>511</v>
      </c>
      <c r="E1233" s="345">
        <v>3160410110</v>
      </c>
      <c r="F1233" s="345">
        <v>75012</v>
      </c>
      <c r="G1233" s="345" t="s">
        <v>9749</v>
      </c>
      <c r="H1233" s="820">
        <v>1631</v>
      </c>
      <c r="I1233" s="567"/>
    </row>
    <row r="1234" spans="1:9" x14ac:dyDescent="0.2">
      <c r="A1234" s="345">
        <v>1232</v>
      </c>
      <c r="B1234" s="345" t="s">
        <v>1855</v>
      </c>
      <c r="C1234" s="345" t="s">
        <v>612</v>
      </c>
      <c r="D1234" s="345" t="s">
        <v>505</v>
      </c>
      <c r="E1234" s="345">
        <v>3180670200</v>
      </c>
      <c r="F1234" s="345">
        <v>80020</v>
      </c>
      <c r="G1234" s="345" t="s">
        <v>9750</v>
      </c>
      <c r="H1234" s="820">
        <v>703</v>
      </c>
      <c r="I1234" s="567"/>
    </row>
    <row r="1235" spans="1:9" x14ac:dyDescent="0.2">
      <c r="A1235" s="345">
        <v>1233</v>
      </c>
      <c r="B1235" s="345" t="s">
        <v>1856</v>
      </c>
      <c r="C1235" s="345" t="s">
        <v>601</v>
      </c>
      <c r="D1235" s="345" t="s">
        <v>508</v>
      </c>
      <c r="E1235" s="345">
        <v>1030120470</v>
      </c>
      <c r="F1235" s="345">
        <v>16049</v>
      </c>
      <c r="G1235" s="345" t="s">
        <v>9751</v>
      </c>
      <c r="H1235" s="820">
        <v>4235</v>
      </c>
      <c r="I1235" s="567"/>
    </row>
    <row r="1236" spans="1:9" x14ac:dyDescent="0.2">
      <c r="A1236" s="345">
        <v>1234</v>
      </c>
      <c r="B1236" s="345" t="s">
        <v>1857</v>
      </c>
      <c r="C1236" s="345" t="s">
        <v>836</v>
      </c>
      <c r="D1236" s="345" t="s">
        <v>511</v>
      </c>
      <c r="E1236" s="345">
        <v>3161060040</v>
      </c>
      <c r="F1236" s="345">
        <v>110004</v>
      </c>
      <c r="G1236" s="345" t="s">
        <v>9752</v>
      </c>
      <c r="H1236" s="820">
        <v>28187</v>
      </c>
      <c r="I1236" s="567"/>
    </row>
    <row r="1237" spans="1:9" x14ac:dyDescent="0.2">
      <c r="A1237" s="345">
        <v>1235</v>
      </c>
      <c r="B1237" s="345" t="s">
        <v>1858</v>
      </c>
      <c r="C1237" s="345" t="s">
        <v>784</v>
      </c>
      <c r="D1237" s="345" t="s">
        <v>503</v>
      </c>
      <c r="E1237" s="345">
        <v>3130230100</v>
      </c>
      <c r="F1237" s="345">
        <v>69010</v>
      </c>
      <c r="G1237" s="345" t="s">
        <v>9753</v>
      </c>
      <c r="H1237" s="820">
        <v>1288</v>
      </c>
      <c r="I1237" s="567"/>
    </row>
    <row r="1238" spans="1:9" x14ac:dyDescent="0.2">
      <c r="A1238" s="345">
        <v>1236</v>
      </c>
      <c r="B1238" s="345" t="s">
        <v>1859</v>
      </c>
      <c r="C1238" s="345" t="s">
        <v>544</v>
      </c>
      <c r="D1238" s="345" t="s">
        <v>510</v>
      </c>
      <c r="E1238" s="345">
        <v>1010270380</v>
      </c>
      <c r="F1238" s="345">
        <v>4038</v>
      </c>
      <c r="G1238" s="345" t="s">
        <v>9754</v>
      </c>
      <c r="H1238" s="820">
        <v>79</v>
      </c>
      <c r="I1238" s="567"/>
    </row>
    <row r="1239" spans="1:9" x14ac:dyDescent="0.2">
      <c r="A1239" s="345">
        <v>1237</v>
      </c>
      <c r="B1239" s="345" t="s">
        <v>1860</v>
      </c>
      <c r="C1239" s="345" t="s">
        <v>711</v>
      </c>
      <c r="D1239" s="345" t="s">
        <v>16415</v>
      </c>
      <c r="E1239" s="345">
        <v>1080680180</v>
      </c>
      <c r="F1239" s="345">
        <v>35018</v>
      </c>
      <c r="G1239" s="345" t="s">
        <v>9755</v>
      </c>
      <c r="H1239" s="820">
        <v>3708</v>
      </c>
      <c r="I1239" s="567"/>
    </row>
    <row r="1240" spans="1:9" x14ac:dyDescent="0.2">
      <c r="A1240" s="345">
        <v>1238</v>
      </c>
      <c r="B1240" s="345" t="s">
        <v>1861</v>
      </c>
      <c r="C1240" s="345" t="s">
        <v>548</v>
      </c>
      <c r="D1240" s="345" t="s">
        <v>503</v>
      </c>
      <c r="E1240" s="345">
        <v>3130380180</v>
      </c>
      <c r="F1240" s="345">
        <v>66018</v>
      </c>
      <c r="G1240" s="345" t="s">
        <v>9756</v>
      </c>
      <c r="H1240" s="820">
        <v>205</v>
      </c>
      <c r="I1240" s="567"/>
    </row>
    <row r="1241" spans="1:9" x14ac:dyDescent="0.2">
      <c r="A1241" s="345">
        <v>1239</v>
      </c>
      <c r="B1241" s="345" t="s">
        <v>1862</v>
      </c>
      <c r="C1241" s="345" t="s">
        <v>1863</v>
      </c>
      <c r="D1241" s="345" t="s">
        <v>492</v>
      </c>
      <c r="E1241" s="345">
        <v>2091000010</v>
      </c>
      <c r="F1241" s="345">
        <v>100001</v>
      </c>
      <c r="G1241" s="345" t="s">
        <v>9757</v>
      </c>
      <c r="H1241" s="820">
        <v>3092</v>
      </c>
      <c r="I1241" s="567"/>
    </row>
    <row r="1242" spans="1:9" x14ac:dyDescent="0.2">
      <c r="A1242" s="345">
        <v>1240</v>
      </c>
      <c r="B1242" s="345" t="s">
        <v>1864</v>
      </c>
      <c r="C1242" s="345" t="s">
        <v>550</v>
      </c>
      <c r="D1242" s="345" t="s">
        <v>493</v>
      </c>
      <c r="E1242" s="345">
        <v>2120690080</v>
      </c>
      <c r="F1242" s="345">
        <v>57009</v>
      </c>
      <c r="G1242" s="345" t="s">
        <v>9758</v>
      </c>
      <c r="H1242" s="820">
        <v>2457</v>
      </c>
      <c r="I1242" s="567"/>
    </row>
    <row r="1243" spans="1:9" x14ac:dyDescent="0.2">
      <c r="A1243" s="345">
        <v>1241</v>
      </c>
      <c r="B1243" s="345" t="s">
        <v>1865</v>
      </c>
      <c r="C1243" s="345" t="s">
        <v>624</v>
      </c>
      <c r="D1243" s="345" t="s">
        <v>510</v>
      </c>
      <c r="E1243" s="345">
        <v>1010810521</v>
      </c>
      <c r="F1243" s="345">
        <v>1053</v>
      </c>
      <c r="G1243" s="345" t="s">
        <v>9759</v>
      </c>
      <c r="H1243" s="820">
        <v>2602</v>
      </c>
      <c r="I1243" s="567"/>
    </row>
    <row r="1244" spans="1:9" x14ac:dyDescent="0.2">
      <c r="A1244" s="345">
        <v>1242</v>
      </c>
      <c r="B1244" s="345" t="s">
        <v>1866</v>
      </c>
      <c r="C1244" s="345" t="s">
        <v>550</v>
      </c>
      <c r="D1244" s="345" t="s">
        <v>493</v>
      </c>
      <c r="E1244" s="345">
        <v>2120690090</v>
      </c>
      <c r="F1244" s="345">
        <v>57010</v>
      </c>
      <c r="G1244" s="345" t="s">
        <v>9760</v>
      </c>
      <c r="H1244" s="820">
        <v>1642</v>
      </c>
      <c r="I1244" s="567"/>
    </row>
    <row r="1245" spans="1:9" x14ac:dyDescent="0.2">
      <c r="A1245" s="345">
        <v>1243</v>
      </c>
      <c r="B1245" s="345" t="s">
        <v>1867</v>
      </c>
      <c r="C1245" s="345" t="s">
        <v>595</v>
      </c>
      <c r="D1245" s="345" t="s">
        <v>510</v>
      </c>
      <c r="E1245" s="345">
        <v>1010020280</v>
      </c>
      <c r="F1245" s="345">
        <v>6028</v>
      </c>
      <c r="G1245" s="345" t="s">
        <v>9761</v>
      </c>
      <c r="H1245" s="820">
        <v>454</v>
      </c>
      <c r="I1245" s="567"/>
    </row>
    <row r="1246" spans="1:9" x14ac:dyDescent="0.2">
      <c r="A1246" s="345">
        <v>1244</v>
      </c>
      <c r="B1246" s="345" t="s">
        <v>1868</v>
      </c>
      <c r="C1246" s="345" t="s">
        <v>586</v>
      </c>
      <c r="D1246" s="345" t="s">
        <v>509</v>
      </c>
      <c r="E1246" s="345">
        <v>3140940050</v>
      </c>
      <c r="F1246" s="345">
        <v>94005</v>
      </c>
      <c r="G1246" s="345" t="s">
        <v>9762</v>
      </c>
      <c r="H1246" s="820">
        <v>725</v>
      </c>
      <c r="I1246" s="567"/>
    </row>
    <row r="1247" spans="1:9" x14ac:dyDescent="0.2">
      <c r="A1247" s="345">
        <v>1245</v>
      </c>
      <c r="B1247" s="345" t="s">
        <v>1869</v>
      </c>
      <c r="C1247" s="345" t="s">
        <v>622</v>
      </c>
      <c r="D1247" s="345" t="s">
        <v>510</v>
      </c>
      <c r="E1247" s="345">
        <v>1010070180</v>
      </c>
      <c r="F1247" s="345">
        <v>5018</v>
      </c>
      <c r="G1247" s="345" t="s">
        <v>9763</v>
      </c>
      <c r="H1247" s="820">
        <v>987</v>
      </c>
      <c r="I1247" s="567"/>
    </row>
    <row r="1248" spans="1:9" x14ac:dyDescent="0.2">
      <c r="A1248" s="345">
        <v>1246</v>
      </c>
      <c r="B1248" s="345" t="s">
        <v>1870</v>
      </c>
      <c r="C1248" s="345" t="s">
        <v>635</v>
      </c>
      <c r="D1248" s="345" t="s">
        <v>508</v>
      </c>
      <c r="E1248" s="345">
        <v>1030860230</v>
      </c>
      <c r="F1248" s="345">
        <v>12030</v>
      </c>
      <c r="G1248" s="345" t="s">
        <v>9764</v>
      </c>
      <c r="H1248" s="820">
        <v>4726</v>
      </c>
      <c r="I1248" s="567"/>
    </row>
    <row r="1249" spans="1:9" x14ac:dyDescent="0.2">
      <c r="A1249" s="345">
        <v>1247</v>
      </c>
      <c r="B1249" s="345" t="s">
        <v>1871</v>
      </c>
      <c r="C1249" s="345" t="s">
        <v>609</v>
      </c>
      <c r="D1249" s="345" t="s">
        <v>493</v>
      </c>
      <c r="E1249" s="345">
        <v>2120700170</v>
      </c>
      <c r="F1249" s="345">
        <v>58017</v>
      </c>
      <c r="G1249" s="345" t="s">
        <v>9765</v>
      </c>
      <c r="H1249" s="820">
        <v>356</v>
      </c>
      <c r="I1249" s="567"/>
    </row>
    <row r="1250" spans="1:9" x14ac:dyDescent="0.2">
      <c r="A1250" s="345">
        <v>1248</v>
      </c>
      <c r="B1250" s="345" t="s">
        <v>1872</v>
      </c>
      <c r="C1250" s="345" t="s">
        <v>569</v>
      </c>
      <c r="D1250" s="345" t="s">
        <v>494</v>
      </c>
      <c r="E1250" s="345">
        <v>2110590080</v>
      </c>
      <c r="F1250" s="345">
        <v>41008</v>
      </c>
      <c r="G1250" s="345" t="s">
        <v>9766</v>
      </c>
      <c r="H1250" s="820">
        <v>2026</v>
      </c>
      <c r="I1250" s="567"/>
    </row>
    <row r="1251" spans="1:9" x14ac:dyDescent="0.2">
      <c r="A1251" s="345">
        <v>1249</v>
      </c>
      <c r="B1251" s="345" t="s">
        <v>1873</v>
      </c>
      <c r="C1251" s="345" t="s">
        <v>624</v>
      </c>
      <c r="D1251" s="345" t="s">
        <v>510</v>
      </c>
      <c r="E1251" s="345">
        <v>1010810530</v>
      </c>
      <c r="F1251" s="345">
        <v>1054</v>
      </c>
      <c r="G1251" s="345" t="s">
        <v>9767</v>
      </c>
      <c r="H1251" s="820">
        <v>596</v>
      </c>
      <c r="I1251" s="567"/>
    </row>
    <row r="1252" spans="1:9" x14ac:dyDescent="0.2">
      <c r="A1252" s="345">
        <v>1250</v>
      </c>
      <c r="B1252" s="345" t="s">
        <v>1874</v>
      </c>
      <c r="C1252" s="345" t="s">
        <v>696</v>
      </c>
      <c r="D1252" s="345" t="s">
        <v>508</v>
      </c>
      <c r="E1252" s="345">
        <v>1030240400</v>
      </c>
      <c r="F1252" s="345">
        <v>13041</v>
      </c>
      <c r="G1252" s="345" t="s">
        <v>9768</v>
      </c>
      <c r="H1252" s="820">
        <v>39382</v>
      </c>
      <c r="I1252" s="567"/>
    </row>
    <row r="1253" spans="1:9" x14ac:dyDescent="0.2">
      <c r="A1253" s="345">
        <v>1251</v>
      </c>
      <c r="B1253" s="345" t="s">
        <v>1875</v>
      </c>
      <c r="C1253" s="345" t="s">
        <v>681</v>
      </c>
      <c r="D1253" s="345" t="s">
        <v>503</v>
      </c>
      <c r="E1253" s="345">
        <v>3130790080</v>
      </c>
      <c r="F1253" s="345">
        <v>67009</v>
      </c>
      <c r="G1253" s="345" t="s">
        <v>9769</v>
      </c>
      <c r="H1253" s="820">
        <v>1794</v>
      </c>
      <c r="I1253" s="567"/>
    </row>
    <row r="1254" spans="1:9" x14ac:dyDescent="0.2">
      <c r="A1254" s="345">
        <v>1252</v>
      </c>
      <c r="B1254" s="345" t="s">
        <v>1876</v>
      </c>
      <c r="C1254" s="345" t="s">
        <v>696</v>
      </c>
      <c r="D1254" s="345" t="s">
        <v>508</v>
      </c>
      <c r="E1254" s="345">
        <v>1030240410</v>
      </c>
      <c r="F1254" s="345">
        <v>13042</v>
      </c>
      <c r="G1254" s="345" t="s">
        <v>9770</v>
      </c>
      <c r="H1254" s="820">
        <v>5111</v>
      </c>
      <c r="I1254" s="567"/>
    </row>
    <row r="1255" spans="1:9" x14ac:dyDescent="0.2">
      <c r="A1255" s="345">
        <v>1253</v>
      </c>
      <c r="B1255" s="345" t="s">
        <v>1877</v>
      </c>
      <c r="C1255" s="345" t="s">
        <v>852</v>
      </c>
      <c r="D1255" s="345" t="s">
        <v>515</v>
      </c>
      <c r="E1255" s="345">
        <v>1050870050</v>
      </c>
      <c r="F1255" s="345">
        <v>27005</v>
      </c>
      <c r="G1255" s="345" t="s">
        <v>9771</v>
      </c>
      <c r="H1255" s="820">
        <v>11155</v>
      </c>
      <c r="I1255" s="567"/>
    </row>
    <row r="1256" spans="1:9" x14ac:dyDescent="0.2">
      <c r="A1256" s="345">
        <v>1254</v>
      </c>
      <c r="B1256" s="345" t="s">
        <v>1878</v>
      </c>
      <c r="C1256" s="345" t="s">
        <v>614</v>
      </c>
      <c r="D1256" s="345" t="s">
        <v>16415</v>
      </c>
      <c r="E1256" s="345">
        <v>1080610100</v>
      </c>
      <c r="F1256" s="345">
        <v>33010</v>
      </c>
      <c r="G1256" s="345" t="s">
        <v>9772</v>
      </c>
      <c r="H1256" s="820">
        <v>4701</v>
      </c>
      <c r="I1256" s="567"/>
    </row>
    <row r="1257" spans="1:9" x14ac:dyDescent="0.2">
      <c r="A1257" s="345">
        <v>1255</v>
      </c>
      <c r="B1257" s="345" t="s">
        <v>1879</v>
      </c>
      <c r="C1257" s="345" t="s">
        <v>553</v>
      </c>
      <c r="D1257" s="345" t="s">
        <v>506</v>
      </c>
      <c r="E1257" s="345">
        <v>3150720250</v>
      </c>
      <c r="F1257" s="345">
        <v>65025</v>
      </c>
      <c r="G1257" s="345" t="s">
        <v>9773</v>
      </c>
      <c r="H1257" s="820">
        <v>22331</v>
      </c>
      <c r="I1257" s="567"/>
    </row>
    <row r="1258" spans="1:9" x14ac:dyDescent="0.2">
      <c r="A1258" s="345">
        <v>1256</v>
      </c>
      <c r="B1258" s="345" t="s">
        <v>1880</v>
      </c>
      <c r="C1258" s="345" t="s">
        <v>745</v>
      </c>
      <c r="D1258" s="345" t="s">
        <v>513</v>
      </c>
      <c r="E1258" s="345">
        <v>4190550180</v>
      </c>
      <c r="F1258" s="345">
        <v>82020</v>
      </c>
      <c r="G1258" s="345" t="s">
        <v>9774</v>
      </c>
      <c r="H1258" s="820">
        <v>11333</v>
      </c>
      <c r="I1258" s="567"/>
    </row>
    <row r="1259" spans="1:9" x14ac:dyDescent="0.2">
      <c r="A1259" s="345">
        <v>1257</v>
      </c>
      <c r="B1259" s="345" t="s">
        <v>1881</v>
      </c>
      <c r="C1259" s="345" t="s">
        <v>906</v>
      </c>
      <c r="D1259" s="345" t="s">
        <v>492</v>
      </c>
      <c r="E1259" s="345">
        <v>2090360021</v>
      </c>
      <c r="F1259" s="345">
        <v>53003</v>
      </c>
      <c r="G1259" s="345" t="s">
        <v>9775</v>
      </c>
      <c r="H1259" s="820">
        <v>3887</v>
      </c>
      <c r="I1259" s="567"/>
    </row>
    <row r="1260" spans="1:9" x14ac:dyDescent="0.2">
      <c r="A1260" s="345">
        <v>1258</v>
      </c>
      <c r="B1260" s="345" t="s">
        <v>1882</v>
      </c>
      <c r="C1260" s="345" t="s">
        <v>1311</v>
      </c>
      <c r="D1260" s="345" t="s">
        <v>492</v>
      </c>
      <c r="E1260" s="345">
        <v>2090620060</v>
      </c>
      <c r="F1260" s="345">
        <v>50005</v>
      </c>
      <c r="G1260" s="345" t="s">
        <v>9776</v>
      </c>
      <c r="H1260" s="820">
        <v>6430</v>
      </c>
      <c r="I1260" s="567"/>
    </row>
    <row r="1261" spans="1:9" x14ac:dyDescent="0.2">
      <c r="A1261" s="345">
        <v>1259</v>
      </c>
      <c r="B1261" s="345" t="s">
        <v>1883</v>
      </c>
      <c r="C1261" s="345" t="s">
        <v>795</v>
      </c>
      <c r="D1261" s="345" t="s">
        <v>492</v>
      </c>
      <c r="E1261" s="345">
        <v>2090430070</v>
      </c>
      <c r="F1261" s="345">
        <v>46007</v>
      </c>
      <c r="G1261" s="345" t="s">
        <v>9777</v>
      </c>
      <c r="H1261" s="820">
        <v>46390</v>
      </c>
      <c r="I1261" s="567"/>
    </row>
    <row r="1262" spans="1:9" x14ac:dyDescent="0.2">
      <c r="A1262" s="345">
        <v>1260</v>
      </c>
      <c r="B1262" s="345" t="s">
        <v>1884</v>
      </c>
      <c r="C1262" s="345" t="s">
        <v>609</v>
      </c>
      <c r="D1262" s="345" t="s">
        <v>493</v>
      </c>
      <c r="E1262" s="345">
        <v>2120700180</v>
      </c>
      <c r="F1262" s="345">
        <v>58018</v>
      </c>
      <c r="G1262" s="345" t="s">
        <v>9778</v>
      </c>
      <c r="H1262" s="820">
        <v>10733</v>
      </c>
      <c r="I1262" s="567"/>
    </row>
    <row r="1263" spans="1:9" x14ac:dyDescent="0.2">
      <c r="A1263" s="345">
        <v>1261</v>
      </c>
      <c r="B1263" s="345" t="s">
        <v>1885</v>
      </c>
      <c r="C1263" s="345" t="s">
        <v>571</v>
      </c>
      <c r="D1263" s="345" t="s">
        <v>508</v>
      </c>
      <c r="E1263" s="345">
        <v>1030260110</v>
      </c>
      <c r="F1263" s="345">
        <v>19012</v>
      </c>
      <c r="G1263" s="345" t="s">
        <v>9779</v>
      </c>
      <c r="H1263" s="820">
        <v>2148</v>
      </c>
      <c r="I1263" s="567"/>
    </row>
    <row r="1264" spans="1:9" x14ac:dyDescent="0.2">
      <c r="A1264" s="345">
        <v>1262</v>
      </c>
      <c r="B1264" s="345" t="s">
        <v>1886</v>
      </c>
      <c r="C1264" s="345" t="s">
        <v>548</v>
      </c>
      <c r="D1264" s="345" t="s">
        <v>503</v>
      </c>
      <c r="E1264" s="345">
        <v>3130380190</v>
      </c>
      <c r="F1264" s="345">
        <v>66019</v>
      </c>
      <c r="G1264" s="345" t="s">
        <v>9780</v>
      </c>
      <c r="H1264" s="820">
        <v>840</v>
      </c>
      <c r="I1264" s="567"/>
    </row>
    <row r="1265" spans="1:9" x14ac:dyDescent="0.2">
      <c r="A1265" s="345">
        <v>1263</v>
      </c>
      <c r="B1265" s="345" t="s">
        <v>1887</v>
      </c>
      <c r="C1265" s="345" t="s">
        <v>696</v>
      </c>
      <c r="D1265" s="345" t="s">
        <v>508</v>
      </c>
      <c r="E1265" s="345">
        <v>1030240420</v>
      </c>
      <c r="F1265" s="345">
        <v>13043</v>
      </c>
      <c r="G1265" s="345" t="s">
        <v>9781</v>
      </c>
      <c r="H1265" s="820">
        <v>5474</v>
      </c>
      <c r="I1265" s="567"/>
    </row>
    <row r="1266" spans="1:9" x14ac:dyDescent="0.2">
      <c r="A1266" s="345">
        <v>1264</v>
      </c>
      <c r="B1266" s="345" t="s">
        <v>1888</v>
      </c>
      <c r="C1266" s="345" t="s">
        <v>578</v>
      </c>
      <c r="D1266" s="345" t="s">
        <v>505</v>
      </c>
      <c r="E1266" s="345">
        <v>3181030050</v>
      </c>
      <c r="F1266" s="345">
        <v>102005</v>
      </c>
      <c r="G1266" s="345" t="s">
        <v>9782</v>
      </c>
      <c r="H1266" s="820">
        <v>980</v>
      </c>
      <c r="I1266" s="567"/>
    </row>
    <row r="1267" spans="1:9" x14ac:dyDescent="0.2">
      <c r="A1267" s="345">
        <v>1265</v>
      </c>
      <c r="B1267" s="345" t="s">
        <v>1889</v>
      </c>
      <c r="C1267" s="345" t="s">
        <v>548</v>
      </c>
      <c r="D1267" s="345" t="s">
        <v>503</v>
      </c>
      <c r="E1267" s="345">
        <v>3130380200</v>
      </c>
      <c r="F1267" s="345">
        <v>66020</v>
      </c>
      <c r="G1267" s="345" t="s">
        <v>9783</v>
      </c>
      <c r="H1267" s="820">
        <v>4875</v>
      </c>
      <c r="I1267" s="567"/>
    </row>
    <row r="1268" spans="1:9" x14ac:dyDescent="0.2">
      <c r="A1268" s="345">
        <v>1266</v>
      </c>
      <c r="B1268" s="345" t="s">
        <v>1890</v>
      </c>
      <c r="C1268" s="345" t="s">
        <v>548</v>
      </c>
      <c r="D1268" s="345" t="s">
        <v>503</v>
      </c>
      <c r="E1268" s="345">
        <v>3130380210</v>
      </c>
      <c r="F1268" s="345">
        <v>66021</v>
      </c>
      <c r="G1268" s="345" t="s">
        <v>9784</v>
      </c>
      <c r="H1268" s="820">
        <v>619</v>
      </c>
      <c r="I1268" s="567"/>
    </row>
    <row r="1269" spans="1:9" x14ac:dyDescent="0.2">
      <c r="A1269" s="345">
        <v>1267</v>
      </c>
      <c r="B1269" s="345" t="s">
        <v>1891</v>
      </c>
      <c r="C1269" s="345" t="s">
        <v>593</v>
      </c>
      <c r="D1269" s="345" t="s">
        <v>513</v>
      </c>
      <c r="E1269" s="345">
        <v>4190480080</v>
      </c>
      <c r="F1269" s="345">
        <v>83008</v>
      </c>
      <c r="G1269" s="345" t="s">
        <v>9785</v>
      </c>
      <c r="H1269" s="820">
        <v>2888</v>
      </c>
      <c r="I1269" s="567"/>
    </row>
    <row r="1270" spans="1:9" x14ac:dyDescent="0.2">
      <c r="A1270" s="345">
        <v>1268</v>
      </c>
      <c r="B1270" s="345" t="s">
        <v>1892</v>
      </c>
      <c r="C1270" s="345" t="s">
        <v>601</v>
      </c>
      <c r="D1270" s="345" t="s">
        <v>508</v>
      </c>
      <c r="E1270" s="345">
        <v>1030120480</v>
      </c>
      <c r="F1270" s="345">
        <v>16050</v>
      </c>
      <c r="G1270" s="345" t="s">
        <v>9786</v>
      </c>
      <c r="H1270" s="820">
        <v>1206</v>
      </c>
      <c r="I1270" s="567"/>
    </row>
    <row r="1271" spans="1:9" x14ac:dyDescent="0.2">
      <c r="A1271" s="345">
        <v>1269</v>
      </c>
      <c r="B1271" s="345" t="s">
        <v>1893</v>
      </c>
      <c r="C1271" s="345" t="s">
        <v>593</v>
      </c>
      <c r="D1271" s="345" t="s">
        <v>513</v>
      </c>
      <c r="E1271" s="345">
        <v>4190480090</v>
      </c>
      <c r="F1271" s="345">
        <v>83009</v>
      </c>
      <c r="G1271" s="345" t="s">
        <v>9787</v>
      </c>
      <c r="H1271" s="820">
        <v>13102</v>
      </c>
      <c r="I1271" s="567"/>
    </row>
    <row r="1272" spans="1:9" x14ac:dyDescent="0.2">
      <c r="A1272" s="345">
        <v>1270</v>
      </c>
      <c r="B1272" s="345" t="s">
        <v>1894</v>
      </c>
      <c r="C1272" s="345" t="s">
        <v>567</v>
      </c>
      <c r="D1272" s="345" t="s">
        <v>508</v>
      </c>
      <c r="E1272" s="345">
        <v>1030150310</v>
      </c>
      <c r="F1272" s="345">
        <v>17035</v>
      </c>
      <c r="G1272" s="345" t="s">
        <v>9788</v>
      </c>
      <c r="H1272" s="820">
        <v>2327</v>
      </c>
      <c r="I1272" s="567"/>
    </row>
    <row r="1273" spans="1:9" x14ac:dyDescent="0.2">
      <c r="A1273" s="345">
        <v>1271</v>
      </c>
      <c r="B1273" s="345" t="s">
        <v>1895</v>
      </c>
      <c r="C1273" s="345" t="s">
        <v>575</v>
      </c>
      <c r="D1273" s="345" t="s">
        <v>493</v>
      </c>
      <c r="E1273" s="345">
        <v>2120910120</v>
      </c>
      <c r="F1273" s="345">
        <v>56013</v>
      </c>
      <c r="G1273" s="345" t="s">
        <v>9789</v>
      </c>
      <c r="H1273" s="820">
        <v>1655</v>
      </c>
      <c r="I1273" s="567"/>
    </row>
    <row r="1274" spans="1:9" x14ac:dyDescent="0.2">
      <c r="A1274" s="345">
        <v>1272</v>
      </c>
      <c r="B1274" s="345" t="s">
        <v>1896</v>
      </c>
      <c r="C1274" s="345" t="s">
        <v>657</v>
      </c>
      <c r="D1274" s="345" t="s">
        <v>506</v>
      </c>
      <c r="E1274" s="345">
        <v>3150200130</v>
      </c>
      <c r="F1274" s="345">
        <v>61013</v>
      </c>
      <c r="G1274" s="345" t="s">
        <v>9790</v>
      </c>
      <c r="H1274" s="820">
        <v>10065</v>
      </c>
      <c r="I1274" s="567"/>
    </row>
    <row r="1275" spans="1:9" x14ac:dyDescent="0.2">
      <c r="A1275" s="345">
        <v>1273</v>
      </c>
      <c r="B1275" s="345" t="s">
        <v>1897</v>
      </c>
      <c r="C1275" s="345" t="s">
        <v>1302</v>
      </c>
      <c r="D1275" s="345" t="s">
        <v>492</v>
      </c>
      <c r="E1275" s="345">
        <v>2090420040</v>
      </c>
      <c r="F1275" s="345">
        <v>49004</v>
      </c>
      <c r="G1275" s="345" t="s">
        <v>9791</v>
      </c>
      <c r="H1275" s="820">
        <v>3878</v>
      </c>
      <c r="I1275" s="567"/>
    </row>
    <row r="1276" spans="1:9" x14ac:dyDescent="0.2">
      <c r="A1276" s="345">
        <v>1274</v>
      </c>
      <c r="B1276" s="345" t="s">
        <v>1898</v>
      </c>
      <c r="C1276" s="345" t="s">
        <v>842</v>
      </c>
      <c r="D1276" s="345" t="s">
        <v>492</v>
      </c>
      <c r="E1276" s="345">
        <v>2090050060</v>
      </c>
      <c r="F1276" s="345">
        <v>51006</v>
      </c>
      <c r="G1276" s="345" t="s">
        <v>9792</v>
      </c>
      <c r="H1276" s="820">
        <v>5244</v>
      </c>
      <c r="I1276" s="567"/>
    </row>
    <row r="1277" spans="1:9" x14ac:dyDescent="0.2">
      <c r="A1277" s="345">
        <v>1275</v>
      </c>
      <c r="B1277" s="345" t="s">
        <v>1899</v>
      </c>
      <c r="C1277" s="345" t="s">
        <v>637</v>
      </c>
      <c r="D1277" s="345" t="s">
        <v>508</v>
      </c>
      <c r="E1277" s="345">
        <v>1031040145</v>
      </c>
      <c r="F1277" s="345">
        <v>108052</v>
      </c>
      <c r="G1277" s="345" t="s">
        <v>9793</v>
      </c>
      <c r="H1277" s="820">
        <v>5123</v>
      </c>
      <c r="I1277" s="567"/>
    </row>
    <row r="1278" spans="1:9" x14ac:dyDescent="0.2">
      <c r="A1278" s="345">
        <v>1276</v>
      </c>
      <c r="B1278" s="345" t="s">
        <v>1900</v>
      </c>
      <c r="C1278" s="345" t="s">
        <v>548</v>
      </c>
      <c r="D1278" s="345" t="s">
        <v>503</v>
      </c>
      <c r="E1278" s="345">
        <v>3130380220</v>
      </c>
      <c r="F1278" s="345">
        <v>66022</v>
      </c>
      <c r="G1278" s="345" t="s">
        <v>9794</v>
      </c>
      <c r="H1278" s="820">
        <v>206</v>
      </c>
      <c r="I1278" s="567"/>
    </row>
    <row r="1279" spans="1:9" x14ac:dyDescent="0.2">
      <c r="A1279" s="345">
        <v>1277</v>
      </c>
      <c r="B1279" s="345" t="s">
        <v>1901</v>
      </c>
      <c r="C1279" s="345" t="s">
        <v>654</v>
      </c>
      <c r="D1279" s="345" t="s">
        <v>506</v>
      </c>
      <c r="E1279" s="345">
        <v>3150080170</v>
      </c>
      <c r="F1279" s="345">
        <v>64017</v>
      </c>
      <c r="G1279" s="345" t="s">
        <v>9795</v>
      </c>
      <c r="H1279" s="820">
        <v>3271</v>
      </c>
      <c r="I1279" s="567"/>
    </row>
    <row r="1280" spans="1:9" x14ac:dyDescent="0.2">
      <c r="A1280" s="345">
        <v>1278</v>
      </c>
      <c r="B1280" s="345" t="s">
        <v>1902</v>
      </c>
      <c r="C1280" s="345" t="s">
        <v>994</v>
      </c>
      <c r="D1280" s="345" t="s">
        <v>512</v>
      </c>
      <c r="E1280" s="345">
        <v>4200170110</v>
      </c>
      <c r="F1280" s="345">
        <v>92011</v>
      </c>
      <c r="G1280" s="345" t="s">
        <v>9796</v>
      </c>
      <c r="H1280" s="820">
        <v>23235</v>
      </c>
      <c r="I1280" s="567"/>
    </row>
    <row r="1281" spans="1:9" x14ac:dyDescent="0.2">
      <c r="A1281" s="345">
        <v>1279</v>
      </c>
      <c r="B1281" s="345" t="s">
        <v>1903</v>
      </c>
      <c r="C1281" s="345" t="s">
        <v>567</v>
      </c>
      <c r="D1281" s="345" t="s">
        <v>508</v>
      </c>
      <c r="E1281" s="345">
        <v>1030150320</v>
      </c>
      <c r="F1281" s="345">
        <v>17036</v>
      </c>
      <c r="G1281" s="345" t="s">
        <v>9797</v>
      </c>
      <c r="H1281" s="820">
        <v>345</v>
      </c>
      <c r="I1281" s="567"/>
    </row>
    <row r="1282" spans="1:9" x14ac:dyDescent="0.2">
      <c r="A1282" s="345">
        <v>1280</v>
      </c>
      <c r="B1282" s="345" t="s">
        <v>1904</v>
      </c>
      <c r="C1282" s="345" t="s">
        <v>548</v>
      </c>
      <c r="D1282" s="345" t="s">
        <v>503</v>
      </c>
      <c r="E1282" s="345">
        <v>3130380230</v>
      </c>
      <c r="F1282" s="345">
        <v>66023</v>
      </c>
      <c r="G1282" s="345" t="s">
        <v>9798</v>
      </c>
      <c r="H1282" s="820">
        <v>563</v>
      </c>
      <c r="I1282" s="567"/>
    </row>
    <row r="1283" spans="1:9" x14ac:dyDescent="0.2">
      <c r="A1283" s="345">
        <v>1281</v>
      </c>
      <c r="B1283" s="345" t="s">
        <v>1905</v>
      </c>
      <c r="C1283" s="345" t="s">
        <v>571</v>
      </c>
      <c r="D1283" s="345" t="s">
        <v>508</v>
      </c>
      <c r="E1283" s="345">
        <v>1030260120</v>
      </c>
      <c r="F1283" s="345">
        <v>19013</v>
      </c>
      <c r="G1283" s="345" t="s">
        <v>9799</v>
      </c>
      <c r="H1283" s="820">
        <v>543</v>
      </c>
      <c r="I1283" s="567"/>
    </row>
    <row r="1284" spans="1:9" x14ac:dyDescent="0.2">
      <c r="A1284" s="345">
        <v>1282</v>
      </c>
      <c r="B1284" s="345" t="s">
        <v>1906</v>
      </c>
      <c r="C1284" s="345" t="s">
        <v>571</v>
      </c>
      <c r="D1284" s="345" t="s">
        <v>508</v>
      </c>
      <c r="E1284" s="345">
        <v>1030260130</v>
      </c>
      <c r="F1284" s="345">
        <v>19014</v>
      </c>
      <c r="G1284" s="345" t="s">
        <v>9800</v>
      </c>
      <c r="H1284" s="820">
        <v>416</v>
      </c>
      <c r="I1284" s="567"/>
    </row>
    <row r="1285" spans="1:9" x14ac:dyDescent="0.2">
      <c r="A1285" s="345">
        <v>1283</v>
      </c>
      <c r="B1285" s="345" t="s">
        <v>1907</v>
      </c>
      <c r="C1285" s="345" t="s">
        <v>787</v>
      </c>
      <c r="D1285" s="345" t="s">
        <v>515</v>
      </c>
      <c r="E1285" s="345">
        <v>1050840070</v>
      </c>
      <c r="F1285" s="345">
        <v>26007</v>
      </c>
      <c r="G1285" s="345" t="s">
        <v>9801</v>
      </c>
      <c r="H1285" s="820">
        <v>4657</v>
      </c>
      <c r="I1285" s="567"/>
    </row>
    <row r="1286" spans="1:9" x14ac:dyDescent="0.2">
      <c r="A1286" s="345">
        <v>1284</v>
      </c>
      <c r="B1286" s="345" t="s">
        <v>1908</v>
      </c>
      <c r="C1286" s="345" t="s">
        <v>532</v>
      </c>
      <c r="D1286" s="345" t="s">
        <v>503</v>
      </c>
      <c r="E1286" s="345">
        <v>3130600060</v>
      </c>
      <c r="F1286" s="345">
        <v>68006</v>
      </c>
      <c r="G1286" s="345" t="s">
        <v>9802</v>
      </c>
      <c r="H1286" s="820">
        <v>4017</v>
      </c>
      <c r="I1286" s="567"/>
    </row>
    <row r="1287" spans="1:9" x14ac:dyDescent="0.2">
      <c r="A1287" s="345">
        <v>1285</v>
      </c>
      <c r="B1287" s="345" t="s">
        <v>1909</v>
      </c>
      <c r="C1287" s="345" t="s">
        <v>586</v>
      </c>
      <c r="D1287" s="345" t="s">
        <v>509</v>
      </c>
      <c r="E1287" s="345">
        <v>3140940060</v>
      </c>
      <c r="F1287" s="345">
        <v>94006</v>
      </c>
      <c r="G1287" s="345" t="s">
        <v>9803</v>
      </c>
      <c r="H1287" s="820">
        <v>815</v>
      </c>
      <c r="I1287" s="567"/>
    </row>
    <row r="1288" spans="1:9" x14ac:dyDescent="0.2">
      <c r="A1288" s="345">
        <v>1286</v>
      </c>
      <c r="B1288" s="345" t="s">
        <v>1910</v>
      </c>
      <c r="C1288" s="345" t="s">
        <v>1073</v>
      </c>
      <c r="D1288" s="345" t="s">
        <v>492</v>
      </c>
      <c r="E1288" s="345">
        <v>2090300080</v>
      </c>
      <c r="F1288" s="345">
        <v>48008</v>
      </c>
      <c r="G1288" s="345" t="s">
        <v>9804</v>
      </c>
      <c r="H1288" s="820">
        <v>7881</v>
      </c>
      <c r="I1288" s="567"/>
    </row>
    <row r="1289" spans="1:9" x14ac:dyDescent="0.2">
      <c r="A1289" s="345">
        <v>1287</v>
      </c>
      <c r="B1289" s="345" t="s">
        <v>1911</v>
      </c>
      <c r="C1289" s="345" t="s">
        <v>1302</v>
      </c>
      <c r="D1289" s="345" t="s">
        <v>492</v>
      </c>
      <c r="E1289" s="345">
        <v>2090420050</v>
      </c>
      <c r="F1289" s="345">
        <v>49005</v>
      </c>
      <c r="G1289" s="345" t="s">
        <v>9805</v>
      </c>
      <c r="H1289" s="820">
        <v>378</v>
      </c>
      <c r="I1289" s="567"/>
    </row>
    <row r="1290" spans="1:9" x14ac:dyDescent="0.2">
      <c r="A1290" s="345">
        <v>1288</v>
      </c>
      <c r="B1290" s="345" t="s">
        <v>1912</v>
      </c>
      <c r="C1290" s="345" t="s">
        <v>571</v>
      </c>
      <c r="D1290" s="345" t="s">
        <v>508</v>
      </c>
      <c r="E1290" s="345">
        <v>1030260140</v>
      </c>
      <c r="F1290" s="345">
        <v>19015</v>
      </c>
      <c r="G1290" s="345" t="s">
        <v>9806</v>
      </c>
      <c r="H1290" s="820">
        <v>2267</v>
      </c>
      <c r="I1290" s="567"/>
    </row>
    <row r="1291" spans="1:9" x14ac:dyDescent="0.2">
      <c r="A1291" s="345">
        <v>1289</v>
      </c>
      <c r="B1291" s="345" t="s">
        <v>1913</v>
      </c>
      <c r="C1291" s="345" t="s">
        <v>575</v>
      </c>
      <c r="D1291" s="345" t="s">
        <v>493</v>
      </c>
      <c r="E1291" s="345">
        <v>2120910130</v>
      </c>
      <c r="F1291" s="345">
        <v>56014</v>
      </c>
      <c r="G1291" s="345" t="s">
        <v>9807</v>
      </c>
      <c r="H1291" s="820">
        <v>6377</v>
      </c>
      <c r="I1291" s="567"/>
    </row>
    <row r="1292" spans="1:9" x14ac:dyDescent="0.2">
      <c r="A1292" s="345">
        <v>1290</v>
      </c>
      <c r="B1292" s="345" t="s">
        <v>1914</v>
      </c>
      <c r="C1292" s="345" t="s">
        <v>609</v>
      </c>
      <c r="D1292" s="345" t="s">
        <v>493</v>
      </c>
      <c r="E1292" s="345">
        <v>2120700190</v>
      </c>
      <c r="F1292" s="345">
        <v>58019</v>
      </c>
      <c r="G1292" s="345" t="s">
        <v>9808</v>
      </c>
      <c r="H1292" s="820">
        <v>309</v>
      </c>
      <c r="I1292" s="567"/>
    </row>
    <row r="1293" spans="1:9" x14ac:dyDescent="0.2">
      <c r="A1293" s="345">
        <v>1291</v>
      </c>
      <c r="B1293" s="345" t="s">
        <v>1915</v>
      </c>
      <c r="C1293" s="345" t="s">
        <v>732</v>
      </c>
      <c r="D1293" s="345" t="s">
        <v>511</v>
      </c>
      <c r="E1293" s="345">
        <v>3160410120</v>
      </c>
      <c r="F1293" s="345">
        <v>75013</v>
      </c>
      <c r="G1293" s="345" t="s">
        <v>9809</v>
      </c>
      <c r="H1293" s="820">
        <v>2322</v>
      </c>
      <c r="I1293" s="567"/>
    </row>
    <row r="1294" spans="1:9" x14ac:dyDescent="0.2">
      <c r="A1294" s="345">
        <v>1292</v>
      </c>
      <c r="B1294" s="345" t="s">
        <v>1916</v>
      </c>
      <c r="C1294" s="345" t="s">
        <v>575</v>
      </c>
      <c r="D1294" s="345" t="s">
        <v>493</v>
      </c>
      <c r="E1294" s="345">
        <v>2120910140</v>
      </c>
      <c r="F1294" s="345">
        <v>56015</v>
      </c>
      <c r="G1294" s="345" t="s">
        <v>9810</v>
      </c>
      <c r="H1294" s="820">
        <v>5218</v>
      </c>
      <c r="I1294" s="567"/>
    </row>
    <row r="1295" spans="1:9" x14ac:dyDescent="0.2">
      <c r="A1295" s="345">
        <v>1293</v>
      </c>
      <c r="B1295" s="345" t="s">
        <v>1917</v>
      </c>
      <c r="C1295" s="345" t="s">
        <v>544</v>
      </c>
      <c r="D1295" s="345" t="s">
        <v>510</v>
      </c>
      <c r="E1295" s="345">
        <v>1010270390</v>
      </c>
      <c r="F1295" s="345">
        <v>4039</v>
      </c>
      <c r="G1295" s="345" t="s">
        <v>9811</v>
      </c>
      <c r="H1295" s="820">
        <v>96</v>
      </c>
      <c r="I1295" s="567"/>
    </row>
    <row r="1296" spans="1:9" x14ac:dyDescent="0.2">
      <c r="A1296" s="345">
        <v>1294</v>
      </c>
      <c r="B1296" s="345" t="s">
        <v>1918</v>
      </c>
      <c r="C1296" s="345" t="s">
        <v>842</v>
      </c>
      <c r="D1296" s="345" t="s">
        <v>492</v>
      </c>
      <c r="E1296" s="345">
        <v>2090050070</v>
      </c>
      <c r="F1296" s="345">
        <v>51007</v>
      </c>
      <c r="G1296" s="345" t="s">
        <v>9812</v>
      </c>
      <c r="H1296" s="820">
        <v>1355</v>
      </c>
      <c r="I1296" s="567"/>
    </row>
    <row r="1297" spans="1:9" x14ac:dyDescent="0.2">
      <c r="A1297" s="345">
        <v>1295</v>
      </c>
      <c r="B1297" s="345" t="s">
        <v>1919</v>
      </c>
      <c r="C1297" s="345" t="s">
        <v>863</v>
      </c>
      <c r="D1297" s="345" t="s">
        <v>510</v>
      </c>
      <c r="E1297" s="345">
        <v>1011020180</v>
      </c>
      <c r="F1297" s="345">
        <v>103018</v>
      </c>
      <c r="G1297" s="345" t="s">
        <v>9813</v>
      </c>
      <c r="H1297" s="820">
        <v>171</v>
      </c>
      <c r="I1297" s="567"/>
    </row>
    <row r="1298" spans="1:9" x14ac:dyDescent="0.2">
      <c r="A1298" s="345">
        <v>1296</v>
      </c>
      <c r="B1298" s="345" t="s">
        <v>1920</v>
      </c>
      <c r="C1298" s="345" t="s">
        <v>555</v>
      </c>
      <c r="D1298" s="345" t="s">
        <v>506</v>
      </c>
      <c r="E1298" s="345">
        <v>3150510140</v>
      </c>
      <c r="F1298" s="345">
        <v>63014</v>
      </c>
      <c r="G1298" s="345" t="s">
        <v>9814</v>
      </c>
      <c r="H1298" s="820">
        <v>6827</v>
      </c>
      <c r="I1298" s="567"/>
    </row>
    <row r="1299" spans="1:9" x14ac:dyDescent="0.2">
      <c r="A1299" s="345">
        <v>1297</v>
      </c>
      <c r="B1299" s="345" t="s">
        <v>1921</v>
      </c>
      <c r="C1299" s="345" t="s">
        <v>593</v>
      </c>
      <c r="D1299" s="345" t="s">
        <v>513</v>
      </c>
      <c r="E1299" s="345">
        <v>4190480100</v>
      </c>
      <c r="F1299" s="345">
        <v>83010</v>
      </c>
      <c r="G1299" s="345" t="s">
        <v>9815</v>
      </c>
      <c r="H1299" s="820">
        <v>4354</v>
      </c>
      <c r="I1299" s="567"/>
    </row>
    <row r="1300" spans="1:9" x14ac:dyDescent="0.2">
      <c r="A1300" s="345">
        <v>1298</v>
      </c>
      <c r="B1300" s="345" t="s">
        <v>1922</v>
      </c>
      <c r="C1300" s="345" t="s">
        <v>668</v>
      </c>
      <c r="D1300" s="345" t="s">
        <v>16416</v>
      </c>
      <c r="E1300" s="345">
        <v>1040830370</v>
      </c>
      <c r="F1300" s="345">
        <v>22040</v>
      </c>
      <c r="G1300" s="345" t="s">
        <v>9816</v>
      </c>
      <c r="H1300" s="820">
        <v>588</v>
      </c>
      <c r="I1300" s="567"/>
    </row>
    <row r="1301" spans="1:9" x14ac:dyDescent="0.2">
      <c r="A1301" s="345">
        <v>1299</v>
      </c>
      <c r="B1301" s="345" t="s">
        <v>1923</v>
      </c>
      <c r="C1301" s="345" t="s">
        <v>567</v>
      </c>
      <c r="D1301" s="345" t="s">
        <v>508</v>
      </c>
      <c r="E1301" s="345">
        <v>1030150330</v>
      </c>
      <c r="F1301" s="345">
        <v>17037</v>
      </c>
      <c r="G1301" s="345" t="s">
        <v>9817</v>
      </c>
      <c r="H1301" s="820">
        <v>4633</v>
      </c>
      <c r="I1301" s="567"/>
    </row>
    <row r="1302" spans="1:9" x14ac:dyDescent="0.2">
      <c r="A1302" s="345">
        <v>1300</v>
      </c>
      <c r="B1302" s="345" t="s">
        <v>1924</v>
      </c>
      <c r="C1302" s="345" t="s">
        <v>595</v>
      </c>
      <c r="D1302" s="345" t="s">
        <v>510</v>
      </c>
      <c r="E1302" s="345">
        <v>1010020290</v>
      </c>
      <c r="F1302" s="345">
        <v>6029</v>
      </c>
      <c r="G1302" s="345" t="s">
        <v>9818</v>
      </c>
      <c r="H1302" s="820">
        <v>1777</v>
      </c>
      <c r="I1302" s="567"/>
    </row>
    <row r="1303" spans="1:9" x14ac:dyDescent="0.2">
      <c r="A1303" s="345">
        <v>1301</v>
      </c>
      <c r="B1303" s="345" t="s">
        <v>1925</v>
      </c>
      <c r="C1303" s="345" t="s">
        <v>601</v>
      </c>
      <c r="D1303" s="345" t="s">
        <v>508</v>
      </c>
      <c r="E1303" s="345">
        <v>1030120490</v>
      </c>
      <c r="F1303" s="345">
        <v>16051</v>
      </c>
      <c r="G1303" s="345" t="s">
        <v>9819</v>
      </c>
      <c r="H1303" s="820">
        <v>8190</v>
      </c>
      <c r="I1303" s="567"/>
    </row>
    <row r="1304" spans="1:9" x14ac:dyDescent="0.2">
      <c r="A1304" s="345">
        <v>1302</v>
      </c>
      <c r="B1304" s="345" t="s">
        <v>1926</v>
      </c>
      <c r="C1304" s="345" t="s">
        <v>657</v>
      </c>
      <c r="D1304" s="345" t="s">
        <v>506</v>
      </c>
      <c r="E1304" s="345">
        <v>3150200140</v>
      </c>
      <c r="F1304" s="345">
        <v>61014</v>
      </c>
      <c r="G1304" s="345" t="s">
        <v>9820</v>
      </c>
      <c r="H1304" s="820">
        <v>1469</v>
      </c>
      <c r="I1304" s="567"/>
    </row>
    <row r="1305" spans="1:9" x14ac:dyDescent="0.2">
      <c r="A1305" s="345">
        <v>1303</v>
      </c>
      <c r="B1305" s="345" t="s">
        <v>1927</v>
      </c>
      <c r="C1305" s="345" t="s">
        <v>624</v>
      </c>
      <c r="D1305" s="345" t="s">
        <v>510</v>
      </c>
      <c r="E1305" s="345">
        <v>1010810540</v>
      </c>
      <c r="F1305" s="345">
        <v>1055</v>
      </c>
      <c r="G1305" s="345" t="s">
        <v>9821</v>
      </c>
      <c r="H1305" s="820">
        <v>2060</v>
      </c>
      <c r="I1305" s="567"/>
    </row>
    <row r="1306" spans="1:9" x14ac:dyDescent="0.2">
      <c r="A1306" s="345">
        <v>1304</v>
      </c>
      <c r="B1306" s="345" t="s">
        <v>1928</v>
      </c>
      <c r="C1306" s="345" t="s">
        <v>654</v>
      </c>
      <c r="D1306" s="345" t="s">
        <v>506</v>
      </c>
      <c r="E1306" s="345">
        <v>3150080180</v>
      </c>
      <c r="F1306" s="345">
        <v>64018</v>
      </c>
      <c r="G1306" s="345" t="s">
        <v>9822</v>
      </c>
      <c r="H1306" s="820">
        <v>2263</v>
      </c>
      <c r="I1306" s="567"/>
    </row>
    <row r="1307" spans="1:9" x14ac:dyDescent="0.2">
      <c r="A1307" s="345">
        <v>1305</v>
      </c>
      <c r="B1307" s="345" t="s">
        <v>1929</v>
      </c>
      <c r="C1307" s="345" t="s">
        <v>622</v>
      </c>
      <c r="D1307" s="345" t="s">
        <v>510</v>
      </c>
      <c r="E1307" s="345">
        <v>1010070190</v>
      </c>
      <c r="F1307" s="345">
        <v>5019</v>
      </c>
      <c r="G1307" s="345" t="s">
        <v>9823</v>
      </c>
      <c r="H1307" s="820">
        <v>306</v>
      </c>
      <c r="I1307" s="567"/>
    </row>
    <row r="1308" spans="1:9" x14ac:dyDescent="0.2">
      <c r="A1308" s="345">
        <v>1306</v>
      </c>
      <c r="B1308" s="345" t="s">
        <v>1930</v>
      </c>
      <c r="C1308" s="345" t="s">
        <v>659</v>
      </c>
      <c r="D1308" s="345" t="s">
        <v>510</v>
      </c>
      <c r="E1308" s="345">
        <v>1010960130</v>
      </c>
      <c r="F1308" s="345">
        <v>96013</v>
      </c>
      <c r="G1308" s="345" t="s">
        <v>9824</v>
      </c>
      <c r="H1308" s="820">
        <v>196</v>
      </c>
      <c r="I1308" s="567"/>
    </row>
    <row r="1309" spans="1:9" x14ac:dyDescent="0.2">
      <c r="A1309" s="345">
        <v>1307</v>
      </c>
      <c r="B1309" s="345" t="s">
        <v>1931</v>
      </c>
      <c r="C1309" s="345" t="s">
        <v>601</v>
      </c>
      <c r="D1309" s="345" t="s">
        <v>508</v>
      </c>
      <c r="E1309" s="345">
        <v>1030120500</v>
      </c>
      <c r="F1309" s="345">
        <v>16052</v>
      </c>
      <c r="G1309" s="345" t="s">
        <v>9825</v>
      </c>
      <c r="H1309" s="820">
        <v>3039</v>
      </c>
      <c r="I1309" s="567"/>
    </row>
    <row r="1310" spans="1:9" x14ac:dyDescent="0.2">
      <c r="A1310" s="345">
        <v>1308</v>
      </c>
      <c r="B1310" s="345" t="s">
        <v>1932</v>
      </c>
      <c r="C1310" s="345" t="s">
        <v>607</v>
      </c>
      <c r="D1310" s="345" t="s">
        <v>515</v>
      </c>
      <c r="E1310" s="345">
        <v>1050890180</v>
      </c>
      <c r="F1310" s="345">
        <v>23018</v>
      </c>
      <c r="G1310" s="345" t="s">
        <v>9826</v>
      </c>
      <c r="H1310" s="820">
        <v>8604</v>
      </c>
      <c r="I1310" s="567"/>
    </row>
    <row r="1311" spans="1:9" x14ac:dyDescent="0.2">
      <c r="A1311" s="345">
        <v>1309</v>
      </c>
      <c r="B1311" s="345" t="s">
        <v>1933</v>
      </c>
      <c r="C1311" s="345" t="s">
        <v>567</v>
      </c>
      <c r="D1311" s="345" t="s">
        <v>508</v>
      </c>
      <c r="E1311" s="345">
        <v>1030150340</v>
      </c>
      <c r="F1311" s="345">
        <v>17038</v>
      </c>
      <c r="G1311" s="345" t="s">
        <v>9827</v>
      </c>
      <c r="H1311" s="820">
        <v>9431</v>
      </c>
      <c r="I1311" s="567"/>
    </row>
    <row r="1312" spans="1:9" x14ac:dyDescent="0.2">
      <c r="A1312" s="345">
        <v>1310</v>
      </c>
      <c r="B1312" s="345" t="s">
        <v>1934</v>
      </c>
      <c r="C1312" s="345" t="s">
        <v>1935</v>
      </c>
      <c r="D1312" s="345" t="s">
        <v>16417</v>
      </c>
      <c r="E1312" s="345">
        <v>1060350010</v>
      </c>
      <c r="F1312" s="345">
        <v>31001</v>
      </c>
      <c r="G1312" s="345" t="s">
        <v>9828</v>
      </c>
      <c r="H1312" s="820">
        <v>1617</v>
      </c>
      <c r="I1312" s="567"/>
    </row>
    <row r="1313" spans="1:9" x14ac:dyDescent="0.2">
      <c r="A1313" s="345">
        <v>1311</v>
      </c>
      <c r="B1313" s="345" t="s">
        <v>1936</v>
      </c>
      <c r="C1313" s="345" t="s">
        <v>657</v>
      </c>
      <c r="D1313" s="345" t="s">
        <v>506</v>
      </c>
      <c r="E1313" s="345">
        <v>3150200150</v>
      </c>
      <c r="F1313" s="345">
        <v>61015</v>
      </c>
      <c r="G1313" s="345" t="s">
        <v>9829</v>
      </c>
      <c r="H1313" s="820">
        <v>17645</v>
      </c>
      <c r="I1313" s="567"/>
    </row>
    <row r="1314" spans="1:9" x14ac:dyDescent="0.2">
      <c r="A1314" s="345">
        <v>1312</v>
      </c>
      <c r="B1314" s="345" t="s">
        <v>1937</v>
      </c>
      <c r="C1314" s="345" t="s">
        <v>588</v>
      </c>
      <c r="D1314" s="345" t="s">
        <v>511</v>
      </c>
      <c r="E1314" s="345">
        <v>3160090140</v>
      </c>
      <c r="F1314" s="345">
        <v>72014</v>
      </c>
      <c r="G1314" s="345" t="s">
        <v>9830</v>
      </c>
      <c r="H1314" s="820">
        <v>15275</v>
      </c>
      <c r="I1314" s="567"/>
    </row>
    <row r="1315" spans="1:9" x14ac:dyDescent="0.2">
      <c r="A1315" s="345">
        <v>1313</v>
      </c>
      <c r="B1315" s="345" t="s">
        <v>1938</v>
      </c>
      <c r="C1315" s="345" t="s">
        <v>612</v>
      </c>
      <c r="D1315" s="345" t="s">
        <v>505</v>
      </c>
      <c r="E1315" s="345">
        <v>3180670210</v>
      </c>
      <c r="F1315" s="345">
        <v>80021</v>
      </c>
      <c r="G1315" s="345" t="s">
        <v>9831</v>
      </c>
      <c r="H1315" s="820">
        <v>463</v>
      </c>
      <c r="I1315" s="567"/>
    </row>
    <row r="1316" spans="1:9" x14ac:dyDescent="0.2">
      <c r="A1316" s="345">
        <v>1314</v>
      </c>
      <c r="B1316" s="345" t="s">
        <v>1939</v>
      </c>
      <c r="C1316" s="345" t="s">
        <v>704</v>
      </c>
      <c r="D1316" s="345" t="s">
        <v>505</v>
      </c>
      <c r="E1316" s="345">
        <v>3180220160</v>
      </c>
      <c r="F1316" s="345">
        <v>79017</v>
      </c>
      <c r="G1316" s="345" t="s">
        <v>9832</v>
      </c>
      <c r="H1316" s="820">
        <v>1739</v>
      </c>
      <c r="I1316" s="567"/>
    </row>
    <row r="1317" spans="1:9" x14ac:dyDescent="0.2">
      <c r="A1317" s="345">
        <v>1315</v>
      </c>
      <c r="B1317" s="345" t="s">
        <v>1940</v>
      </c>
      <c r="C1317" s="345" t="s">
        <v>544</v>
      </c>
      <c r="D1317" s="345" t="s">
        <v>510</v>
      </c>
      <c r="E1317" s="345">
        <v>1010270400</v>
      </c>
      <c r="F1317" s="345">
        <v>4040</v>
      </c>
      <c r="G1317" s="345" t="s">
        <v>9833</v>
      </c>
      <c r="H1317" s="820">
        <v>6755</v>
      </c>
      <c r="I1317" s="567"/>
    </row>
    <row r="1318" spans="1:9" x14ac:dyDescent="0.2">
      <c r="A1318" s="345">
        <v>1316</v>
      </c>
      <c r="B1318" s="345" t="s">
        <v>1941</v>
      </c>
      <c r="C1318" s="345" t="s">
        <v>544</v>
      </c>
      <c r="D1318" s="345" t="s">
        <v>510</v>
      </c>
      <c r="E1318" s="345">
        <v>1010270410</v>
      </c>
      <c r="F1318" s="345">
        <v>4041</v>
      </c>
      <c r="G1318" s="345" t="s">
        <v>9834</v>
      </c>
      <c r="H1318" s="820">
        <v>3072</v>
      </c>
      <c r="I1318" s="567"/>
    </row>
    <row r="1319" spans="1:9" x14ac:dyDescent="0.2">
      <c r="A1319" s="345">
        <v>1317</v>
      </c>
      <c r="B1319" s="345" t="s">
        <v>1942</v>
      </c>
      <c r="C1319" s="345" t="s">
        <v>532</v>
      </c>
      <c r="D1319" s="345" t="s">
        <v>503</v>
      </c>
      <c r="E1319" s="345">
        <v>3130600070</v>
      </c>
      <c r="F1319" s="345">
        <v>68007</v>
      </c>
      <c r="G1319" s="345" t="s">
        <v>9835</v>
      </c>
      <c r="H1319" s="820">
        <v>1796</v>
      </c>
      <c r="I1319" s="567"/>
    </row>
    <row r="1320" spans="1:9" x14ac:dyDescent="0.2">
      <c r="A1320" s="345">
        <v>1318</v>
      </c>
      <c r="B1320" s="345" t="s">
        <v>1943</v>
      </c>
      <c r="C1320" s="345" t="s">
        <v>542</v>
      </c>
      <c r="D1320" s="345" t="s">
        <v>511</v>
      </c>
      <c r="E1320" s="345">
        <v>3160310091</v>
      </c>
      <c r="F1320" s="345">
        <v>71010</v>
      </c>
      <c r="G1320" s="345" t="s">
        <v>9836</v>
      </c>
      <c r="H1320" s="820">
        <v>6782</v>
      </c>
      <c r="I1320" s="567"/>
    </row>
    <row r="1321" spans="1:9" x14ac:dyDescent="0.2">
      <c r="A1321" s="345">
        <v>1319</v>
      </c>
      <c r="B1321" s="345" t="s">
        <v>1944</v>
      </c>
      <c r="C1321" s="345" t="s">
        <v>548</v>
      </c>
      <c r="D1321" s="345" t="s">
        <v>503</v>
      </c>
      <c r="E1321" s="345">
        <v>3130380240</v>
      </c>
      <c r="F1321" s="345">
        <v>66024</v>
      </c>
      <c r="G1321" s="345" t="s">
        <v>9837</v>
      </c>
      <c r="H1321" s="820">
        <v>78</v>
      </c>
      <c r="I1321" s="567"/>
    </row>
    <row r="1322" spans="1:9" x14ac:dyDescent="0.2">
      <c r="A1322" s="345">
        <v>1320</v>
      </c>
      <c r="B1322" s="345" t="s">
        <v>1945</v>
      </c>
      <c r="C1322" s="345" t="s">
        <v>924</v>
      </c>
      <c r="D1322" s="345" t="s">
        <v>507</v>
      </c>
      <c r="E1322" s="345">
        <v>1070340100</v>
      </c>
      <c r="F1322" s="345">
        <v>10010</v>
      </c>
      <c r="G1322" s="345" t="s">
        <v>9838</v>
      </c>
      <c r="H1322" s="820">
        <v>3770</v>
      </c>
      <c r="I1322" s="567"/>
    </row>
    <row r="1323" spans="1:9" x14ac:dyDescent="0.2">
      <c r="A1323" s="345">
        <v>1321</v>
      </c>
      <c r="B1323" s="345" t="s">
        <v>1946</v>
      </c>
      <c r="C1323" s="345" t="s">
        <v>580</v>
      </c>
      <c r="D1323" s="345" t="s">
        <v>494</v>
      </c>
      <c r="E1323" s="345">
        <v>2110060100</v>
      </c>
      <c r="F1323" s="345">
        <v>44010</v>
      </c>
      <c r="G1323" s="345" t="s">
        <v>9839</v>
      </c>
      <c r="H1323" s="820">
        <v>981</v>
      </c>
      <c r="I1323" s="567"/>
    </row>
    <row r="1324" spans="1:9" x14ac:dyDescent="0.2">
      <c r="A1324" s="345">
        <v>1322</v>
      </c>
      <c r="B1324" s="345" t="s">
        <v>1947</v>
      </c>
      <c r="C1324" s="345" t="s">
        <v>637</v>
      </c>
      <c r="D1324" s="345" t="s">
        <v>508</v>
      </c>
      <c r="E1324" s="345">
        <v>1031040150</v>
      </c>
      <c r="F1324" s="345">
        <v>108015</v>
      </c>
      <c r="G1324" s="345" t="s">
        <v>9840</v>
      </c>
      <c r="H1324" s="820">
        <v>17788</v>
      </c>
      <c r="I1324" s="567"/>
    </row>
    <row r="1325" spans="1:9" x14ac:dyDescent="0.2">
      <c r="A1325" s="345">
        <v>1323</v>
      </c>
      <c r="B1325" s="345" t="s">
        <v>1948</v>
      </c>
      <c r="C1325" s="345" t="s">
        <v>696</v>
      </c>
      <c r="D1325" s="345" t="s">
        <v>508</v>
      </c>
      <c r="E1325" s="345">
        <v>1030240430</v>
      </c>
      <c r="F1325" s="345">
        <v>13044</v>
      </c>
      <c r="G1325" s="345" t="s">
        <v>9841</v>
      </c>
      <c r="H1325" s="820">
        <v>1101</v>
      </c>
      <c r="I1325" s="567"/>
    </row>
    <row r="1326" spans="1:9" x14ac:dyDescent="0.2">
      <c r="A1326" s="345">
        <v>1324</v>
      </c>
      <c r="B1326" s="345" t="s">
        <v>1949</v>
      </c>
      <c r="C1326" s="345" t="s">
        <v>601</v>
      </c>
      <c r="D1326" s="345" t="s">
        <v>508</v>
      </c>
      <c r="E1326" s="345">
        <v>1030120510</v>
      </c>
      <c r="F1326" s="345">
        <v>16053</v>
      </c>
      <c r="G1326" s="345" t="s">
        <v>9842</v>
      </c>
      <c r="H1326" s="820">
        <v>16109</v>
      </c>
      <c r="I1326" s="567"/>
    </row>
    <row r="1327" spans="1:9" x14ac:dyDescent="0.2">
      <c r="A1327" s="345">
        <v>1325</v>
      </c>
      <c r="B1327" s="345" t="s">
        <v>1950</v>
      </c>
      <c r="C1327" s="345" t="s">
        <v>635</v>
      </c>
      <c r="D1327" s="345" t="s">
        <v>508</v>
      </c>
      <c r="E1327" s="345">
        <v>1030860240</v>
      </c>
      <c r="F1327" s="345">
        <v>12031</v>
      </c>
      <c r="G1327" s="345" t="s">
        <v>9843</v>
      </c>
      <c r="H1327" s="820">
        <v>2551</v>
      </c>
      <c r="I1327" s="567"/>
    </row>
    <row r="1328" spans="1:9" x14ac:dyDescent="0.2">
      <c r="A1328" s="345">
        <v>1326</v>
      </c>
      <c r="B1328" s="345" t="s">
        <v>1951</v>
      </c>
      <c r="C1328" s="345" t="s">
        <v>624</v>
      </c>
      <c r="D1328" s="345" t="s">
        <v>510</v>
      </c>
      <c r="E1328" s="345">
        <v>1010810550</v>
      </c>
      <c r="F1328" s="345">
        <v>1056</v>
      </c>
      <c r="G1328" s="345" t="s">
        <v>9844</v>
      </c>
      <c r="H1328" s="820">
        <v>901</v>
      </c>
      <c r="I1328" s="567"/>
    </row>
    <row r="1329" spans="1:9" x14ac:dyDescent="0.2">
      <c r="A1329" s="345">
        <v>1327</v>
      </c>
      <c r="B1329" s="345" t="s">
        <v>1952</v>
      </c>
      <c r="C1329" s="345" t="s">
        <v>664</v>
      </c>
      <c r="D1329" s="345" t="s">
        <v>507</v>
      </c>
      <c r="E1329" s="345">
        <v>1070370110</v>
      </c>
      <c r="F1329" s="345">
        <v>8012</v>
      </c>
      <c r="G1329" s="345" t="s">
        <v>9845</v>
      </c>
      <c r="H1329" s="820">
        <v>262</v>
      </c>
      <c r="I1329" s="567"/>
    </row>
    <row r="1330" spans="1:9" x14ac:dyDescent="0.2">
      <c r="A1330" s="345">
        <v>1328</v>
      </c>
      <c r="B1330" s="345" t="s">
        <v>1953</v>
      </c>
      <c r="C1330" s="345" t="s">
        <v>575</v>
      </c>
      <c r="D1330" s="345" t="s">
        <v>493</v>
      </c>
      <c r="E1330" s="345">
        <v>2120910150</v>
      </c>
      <c r="F1330" s="345">
        <v>56016</v>
      </c>
      <c r="G1330" s="345" t="s">
        <v>9846</v>
      </c>
      <c r="H1330" s="820">
        <v>1934</v>
      </c>
      <c r="I1330" s="567"/>
    </row>
    <row r="1331" spans="1:9" x14ac:dyDescent="0.2">
      <c r="A1331" s="345">
        <v>1329</v>
      </c>
      <c r="B1331" s="345" t="s">
        <v>1954</v>
      </c>
      <c r="C1331" s="345" t="s">
        <v>672</v>
      </c>
      <c r="D1331" s="345" t="s">
        <v>508</v>
      </c>
      <c r="E1331" s="345">
        <v>1030570280</v>
      </c>
      <c r="F1331" s="345">
        <v>18030</v>
      </c>
      <c r="G1331" s="345" t="s">
        <v>9847</v>
      </c>
      <c r="H1331" s="820">
        <v>1428</v>
      </c>
      <c r="I1331" s="567"/>
    </row>
    <row r="1332" spans="1:9" x14ac:dyDescent="0.2">
      <c r="A1332" s="345">
        <v>1330</v>
      </c>
      <c r="B1332" s="345" t="s">
        <v>1955</v>
      </c>
      <c r="C1332" s="345" t="s">
        <v>555</v>
      </c>
      <c r="D1332" s="345" t="s">
        <v>506</v>
      </c>
      <c r="E1332" s="345">
        <v>3150510150</v>
      </c>
      <c r="F1332" s="345">
        <v>63015</v>
      </c>
      <c r="G1332" s="345" t="s">
        <v>9848</v>
      </c>
      <c r="H1332" s="820">
        <v>2482</v>
      </c>
      <c r="I1332" s="567"/>
    </row>
    <row r="1333" spans="1:9" x14ac:dyDescent="0.2">
      <c r="A1333" s="345">
        <v>1331</v>
      </c>
      <c r="B1333" s="345" t="s">
        <v>1956</v>
      </c>
      <c r="C1333" s="345" t="s">
        <v>595</v>
      </c>
      <c r="D1333" s="345" t="s">
        <v>510</v>
      </c>
      <c r="E1333" s="345">
        <v>1010020300</v>
      </c>
      <c r="F1333" s="345">
        <v>6030</v>
      </c>
      <c r="G1333" s="345" t="s">
        <v>9849</v>
      </c>
      <c r="H1333" s="820">
        <v>1104</v>
      </c>
      <c r="I1333" s="567"/>
    </row>
    <row r="1334" spans="1:9" x14ac:dyDescent="0.2">
      <c r="A1334" s="345">
        <v>1332</v>
      </c>
      <c r="B1334" s="345" t="s">
        <v>1957</v>
      </c>
      <c r="C1334" s="345" t="s">
        <v>696</v>
      </c>
      <c r="D1334" s="345" t="s">
        <v>508</v>
      </c>
      <c r="E1334" s="345">
        <v>1030240431</v>
      </c>
      <c r="F1334" s="345">
        <v>13045</v>
      </c>
      <c r="G1334" s="345" t="s">
        <v>9850</v>
      </c>
      <c r="H1334" s="820">
        <v>2896</v>
      </c>
      <c r="I1334" s="567"/>
    </row>
    <row r="1335" spans="1:9" x14ac:dyDescent="0.2">
      <c r="A1335" s="345">
        <v>1333</v>
      </c>
      <c r="B1335" s="345" t="s">
        <v>1958</v>
      </c>
      <c r="C1335" s="345" t="s">
        <v>538</v>
      </c>
      <c r="D1335" s="345" t="s">
        <v>504</v>
      </c>
      <c r="E1335" s="345">
        <v>3170640190</v>
      </c>
      <c r="F1335" s="345">
        <v>76019</v>
      </c>
      <c r="G1335" s="345" t="s">
        <v>9851</v>
      </c>
      <c r="H1335" s="820">
        <v>541</v>
      </c>
      <c r="I1335" s="567"/>
    </row>
    <row r="1336" spans="1:9" x14ac:dyDescent="0.2">
      <c r="A1336" s="345">
        <v>1334</v>
      </c>
      <c r="B1336" s="345" t="s">
        <v>1959</v>
      </c>
      <c r="C1336" s="345" t="s">
        <v>787</v>
      </c>
      <c r="D1336" s="345" t="s">
        <v>515</v>
      </c>
      <c r="E1336" s="345">
        <v>1050840080</v>
      </c>
      <c r="F1336" s="345">
        <v>26008</v>
      </c>
      <c r="G1336" s="345" t="s">
        <v>9852</v>
      </c>
      <c r="H1336" s="820">
        <v>11277</v>
      </c>
      <c r="I1336" s="567"/>
    </row>
    <row r="1337" spans="1:9" x14ac:dyDescent="0.2">
      <c r="A1337" s="345">
        <v>1335</v>
      </c>
      <c r="B1337" s="345" t="s">
        <v>1960</v>
      </c>
      <c r="C1337" s="345" t="s">
        <v>899</v>
      </c>
      <c r="D1337" s="346" t="s">
        <v>512</v>
      </c>
      <c r="E1337" s="345">
        <v>4201110090</v>
      </c>
      <c r="F1337" s="345">
        <v>111009</v>
      </c>
      <c r="G1337" s="345" t="s">
        <v>9853</v>
      </c>
      <c r="H1337" s="820">
        <v>26565</v>
      </c>
      <c r="I1337" s="567"/>
    </row>
    <row r="1338" spans="1:9" x14ac:dyDescent="0.2">
      <c r="A1338" s="345">
        <v>1336</v>
      </c>
      <c r="B1338" s="345" t="s">
        <v>1961</v>
      </c>
      <c r="C1338" s="345" t="s">
        <v>677</v>
      </c>
      <c r="D1338" s="345" t="s">
        <v>507</v>
      </c>
      <c r="E1338" s="345">
        <v>1070740180</v>
      </c>
      <c r="F1338" s="345">
        <v>9018</v>
      </c>
      <c r="G1338" s="345" t="s">
        <v>9854</v>
      </c>
      <c r="H1338" s="820">
        <v>5254</v>
      </c>
      <c r="I1338" s="567"/>
    </row>
    <row r="1339" spans="1:9" x14ac:dyDescent="0.2">
      <c r="A1339" s="345">
        <v>1337</v>
      </c>
      <c r="B1339" s="345" t="s">
        <v>1962</v>
      </c>
      <c r="C1339" s="345" t="s">
        <v>674</v>
      </c>
      <c r="D1339" s="345" t="s">
        <v>510</v>
      </c>
      <c r="E1339" s="345">
        <v>1010880290</v>
      </c>
      <c r="F1339" s="345">
        <v>2029</v>
      </c>
      <c r="G1339" s="345" t="s">
        <v>9855</v>
      </c>
      <c r="H1339" s="820">
        <v>72</v>
      </c>
      <c r="I1339" s="567"/>
    </row>
    <row r="1340" spans="1:9" x14ac:dyDescent="0.2">
      <c r="A1340" s="345">
        <v>1338</v>
      </c>
      <c r="B1340" s="345" t="s">
        <v>1963</v>
      </c>
      <c r="C1340" s="345" t="s">
        <v>635</v>
      </c>
      <c r="D1340" s="345" t="s">
        <v>508</v>
      </c>
      <c r="E1340" s="345">
        <v>1030860250</v>
      </c>
      <c r="F1340" s="345">
        <v>12032</v>
      </c>
      <c r="G1340" s="345" t="s">
        <v>9856</v>
      </c>
      <c r="H1340" s="820">
        <v>14728</v>
      </c>
      <c r="I1340" s="567"/>
    </row>
    <row r="1341" spans="1:9" x14ac:dyDescent="0.2">
      <c r="A1341" s="345">
        <v>1339</v>
      </c>
      <c r="B1341" s="345" t="s">
        <v>1964</v>
      </c>
      <c r="C1341" s="345" t="s">
        <v>544</v>
      </c>
      <c r="D1341" s="345" t="s">
        <v>510</v>
      </c>
      <c r="E1341" s="345">
        <v>1010270420</v>
      </c>
      <c r="F1341" s="345">
        <v>4042</v>
      </c>
      <c r="G1341" s="345" t="s">
        <v>9857</v>
      </c>
      <c r="H1341" s="820">
        <v>1143</v>
      </c>
      <c r="I1341" s="567"/>
    </row>
    <row r="1342" spans="1:9" x14ac:dyDescent="0.2">
      <c r="A1342" s="345">
        <v>1340</v>
      </c>
      <c r="B1342" s="345" t="s">
        <v>1965</v>
      </c>
      <c r="C1342" s="345" t="s">
        <v>942</v>
      </c>
      <c r="D1342" s="345" t="s">
        <v>512</v>
      </c>
      <c r="E1342" s="345">
        <v>4200530132</v>
      </c>
      <c r="F1342" s="345">
        <v>91103</v>
      </c>
      <c r="G1342" s="345" t="s">
        <v>9858</v>
      </c>
      <c r="H1342" s="820">
        <v>1927</v>
      </c>
      <c r="I1342" s="567"/>
    </row>
    <row r="1343" spans="1:9" x14ac:dyDescent="0.2">
      <c r="A1343" s="345">
        <v>1341</v>
      </c>
      <c r="B1343" s="345" t="s">
        <v>1966</v>
      </c>
      <c r="C1343" s="345" t="s">
        <v>612</v>
      </c>
      <c r="D1343" s="345" t="s">
        <v>505</v>
      </c>
      <c r="E1343" s="345">
        <v>3180670220</v>
      </c>
      <c r="F1343" s="345">
        <v>80022</v>
      </c>
      <c r="G1343" s="345" t="s">
        <v>9859</v>
      </c>
      <c r="H1343" s="820">
        <v>1361</v>
      </c>
      <c r="I1343" s="567"/>
    </row>
    <row r="1344" spans="1:9" x14ac:dyDescent="0.2">
      <c r="A1344" s="345">
        <v>1342</v>
      </c>
      <c r="B1344" s="345" t="s">
        <v>1967</v>
      </c>
      <c r="C1344" s="345" t="s">
        <v>704</v>
      </c>
      <c r="D1344" s="345" t="s">
        <v>505</v>
      </c>
      <c r="E1344" s="345">
        <v>3180220170</v>
      </c>
      <c r="F1344" s="345">
        <v>79018</v>
      </c>
      <c r="G1344" s="345" t="s">
        <v>9860</v>
      </c>
      <c r="H1344" s="820">
        <v>1856</v>
      </c>
      <c r="I1344" s="567"/>
    </row>
    <row r="1345" spans="1:9" x14ac:dyDescent="0.2">
      <c r="A1345" s="345">
        <v>1343</v>
      </c>
      <c r="B1345" s="345" t="s">
        <v>1968</v>
      </c>
      <c r="C1345" s="345" t="s">
        <v>555</v>
      </c>
      <c r="D1345" s="345" t="s">
        <v>506</v>
      </c>
      <c r="E1345" s="345">
        <v>3150510160</v>
      </c>
      <c r="F1345" s="345">
        <v>63016</v>
      </c>
      <c r="G1345" s="345" t="s">
        <v>9861</v>
      </c>
      <c r="H1345" s="820">
        <v>21599</v>
      </c>
      <c r="I1345" s="567"/>
    </row>
    <row r="1346" spans="1:9" x14ac:dyDescent="0.2">
      <c r="A1346" s="345">
        <v>1344</v>
      </c>
      <c r="B1346" s="345" t="s">
        <v>1969</v>
      </c>
      <c r="C1346" s="345" t="s">
        <v>795</v>
      </c>
      <c r="D1346" s="345" t="s">
        <v>492</v>
      </c>
      <c r="E1346" s="345">
        <v>2090430080</v>
      </c>
      <c r="F1346" s="345">
        <v>46008</v>
      </c>
      <c r="G1346" s="345" t="s">
        <v>9862</v>
      </c>
      <c r="H1346" s="820">
        <v>509</v>
      </c>
      <c r="I1346" s="567"/>
    </row>
    <row r="1347" spans="1:9" x14ac:dyDescent="0.2">
      <c r="A1347" s="345">
        <v>1345</v>
      </c>
      <c r="B1347" s="345" t="s">
        <v>1970</v>
      </c>
      <c r="C1347" s="345" t="s">
        <v>624</v>
      </c>
      <c r="D1347" s="345" t="s">
        <v>510</v>
      </c>
      <c r="E1347" s="345">
        <v>1010810560</v>
      </c>
      <c r="F1347" s="345">
        <v>1057</v>
      </c>
      <c r="G1347" s="345" t="s">
        <v>9863</v>
      </c>
      <c r="H1347" s="820">
        <v>739</v>
      </c>
      <c r="I1347" s="567"/>
    </row>
    <row r="1348" spans="1:9" x14ac:dyDescent="0.2">
      <c r="A1348" s="345">
        <v>1346</v>
      </c>
      <c r="B1348" s="345" t="s">
        <v>1971</v>
      </c>
      <c r="C1348" s="345" t="s">
        <v>526</v>
      </c>
      <c r="D1348" s="345" t="s">
        <v>508</v>
      </c>
      <c r="E1348" s="345">
        <v>1030980140</v>
      </c>
      <c r="F1348" s="345">
        <v>97014</v>
      </c>
      <c r="G1348" s="345" t="s">
        <v>9864</v>
      </c>
      <c r="H1348" s="820">
        <v>1382</v>
      </c>
      <c r="I1348" s="567"/>
    </row>
    <row r="1349" spans="1:9" x14ac:dyDescent="0.2">
      <c r="A1349" s="345">
        <v>1347</v>
      </c>
      <c r="B1349" s="345" t="s">
        <v>1972</v>
      </c>
      <c r="C1349" s="345" t="s">
        <v>595</v>
      </c>
      <c r="D1349" s="345" t="s">
        <v>510</v>
      </c>
      <c r="E1349" s="345">
        <v>1010020301</v>
      </c>
      <c r="F1349" s="345">
        <v>6031</v>
      </c>
      <c r="G1349" s="345" t="s">
        <v>9865</v>
      </c>
      <c r="H1349" s="820">
        <v>321</v>
      </c>
      <c r="I1349" s="567"/>
    </row>
    <row r="1350" spans="1:9" x14ac:dyDescent="0.2">
      <c r="A1350" s="345">
        <v>1348</v>
      </c>
      <c r="B1350" s="345" t="s">
        <v>1973</v>
      </c>
      <c r="C1350" s="345" t="s">
        <v>612</v>
      </c>
      <c r="D1350" s="345" t="s">
        <v>505</v>
      </c>
      <c r="E1350" s="345">
        <v>3180670230</v>
      </c>
      <c r="F1350" s="345">
        <v>80023</v>
      </c>
      <c r="G1350" s="345" t="s">
        <v>9866</v>
      </c>
      <c r="H1350" s="820">
        <v>2135</v>
      </c>
      <c r="I1350" s="567"/>
    </row>
    <row r="1351" spans="1:9" x14ac:dyDescent="0.2">
      <c r="A1351" s="345">
        <v>1349</v>
      </c>
      <c r="B1351" s="345" t="s">
        <v>1974</v>
      </c>
      <c r="C1351" s="345" t="s">
        <v>674</v>
      </c>
      <c r="D1351" s="345" t="s">
        <v>510</v>
      </c>
      <c r="E1351" s="345">
        <v>1010880300</v>
      </c>
      <c r="F1351" s="345">
        <v>2030</v>
      </c>
      <c r="G1351" s="345" t="s">
        <v>9867</v>
      </c>
      <c r="H1351" s="820">
        <v>1057</v>
      </c>
      <c r="I1351" s="567"/>
    </row>
    <row r="1352" spans="1:9" x14ac:dyDescent="0.2">
      <c r="A1352" s="345">
        <v>1350</v>
      </c>
      <c r="B1352" s="345" t="s">
        <v>1975</v>
      </c>
      <c r="C1352" s="345" t="s">
        <v>674</v>
      </c>
      <c r="D1352" s="345" t="s">
        <v>510</v>
      </c>
      <c r="E1352" s="345">
        <v>1010880310</v>
      </c>
      <c r="F1352" s="345">
        <v>2031</v>
      </c>
      <c r="G1352" s="345" t="s">
        <v>9868</v>
      </c>
      <c r="H1352" s="820">
        <v>1088</v>
      </c>
      <c r="I1352" s="567"/>
    </row>
    <row r="1353" spans="1:9" x14ac:dyDescent="0.2">
      <c r="A1353" s="345">
        <v>1351</v>
      </c>
      <c r="B1353" s="345" t="s">
        <v>1976</v>
      </c>
      <c r="C1353" s="345" t="s">
        <v>595</v>
      </c>
      <c r="D1353" s="345" t="s">
        <v>510</v>
      </c>
      <c r="E1353" s="345">
        <v>1010020310</v>
      </c>
      <c r="F1353" s="345">
        <v>6032</v>
      </c>
      <c r="G1353" s="345" t="s">
        <v>9869</v>
      </c>
      <c r="H1353" s="820">
        <v>426</v>
      </c>
      <c r="I1353" s="567"/>
    </row>
    <row r="1354" spans="1:9" x14ac:dyDescent="0.2">
      <c r="A1354" s="345">
        <v>1352</v>
      </c>
      <c r="B1354" s="345" t="s">
        <v>1977</v>
      </c>
      <c r="C1354" s="345" t="s">
        <v>1237</v>
      </c>
      <c r="D1354" s="345" t="s">
        <v>505</v>
      </c>
      <c r="E1354" s="345">
        <v>3180970030</v>
      </c>
      <c r="F1354" s="345">
        <v>101003</v>
      </c>
      <c r="G1354" s="345" t="s">
        <v>9870</v>
      </c>
      <c r="H1354" s="820">
        <v>524</v>
      </c>
      <c r="I1354" s="567"/>
    </row>
    <row r="1355" spans="1:9" x14ac:dyDescent="0.2">
      <c r="A1355" s="345">
        <v>1353</v>
      </c>
      <c r="B1355" s="345" t="s">
        <v>1978</v>
      </c>
      <c r="C1355" s="345" t="s">
        <v>617</v>
      </c>
      <c r="D1355" s="345" t="s">
        <v>512</v>
      </c>
      <c r="E1355" s="345">
        <v>4200730220</v>
      </c>
      <c r="F1355" s="345">
        <v>90022</v>
      </c>
      <c r="G1355" s="345" t="s">
        <v>9871</v>
      </c>
      <c r="H1355" s="820">
        <v>593</v>
      </c>
      <c r="I1355" s="567"/>
    </row>
    <row r="1356" spans="1:9" x14ac:dyDescent="0.2">
      <c r="A1356" s="345">
        <v>1354</v>
      </c>
      <c r="B1356" s="345" t="s">
        <v>1979</v>
      </c>
      <c r="C1356" s="345" t="s">
        <v>565</v>
      </c>
      <c r="D1356" s="345" t="s">
        <v>505</v>
      </c>
      <c r="E1356" s="345">
        <v>3180250250</v>
      </c>
      <c r="F1356" s="345">
        <v>78025</v>
      </c>
      <c r="G1356" s="345" t="s">
        <v>9872</v>
      </c>
      <c r="H1356" s="820">
        <v>7476</v>
      </c>
      <c r="I1356" s="567"/>
    </row>
    <row r="1357" spans="1:9" x14ac:dyDescent="0.2">
      <c r="A1357" s="345">
        <v>1355</v>
      </c>
      <c r="B1357" s="345" t="s">
        <v>1980</v>
      </c>
      <c r="C1357" s="345" t="s">
        <v>654</v>
      </c>
      <c r="D1357" s="345" t="s">
        <v>506</v>
      </c>
      <c r="E1357" s="345">
        <v>3150080190</v>
      </c>
      <c r="F1357" s="345">
        <v>64019</v>
      </c>
      <c r="G1357" s="345" t="s">
        <v>9873</v>
      </c>
      <c r="H1357" s="820">
        <v>1289</v>
      </c>
      <c r="I1357" s="567"/>
    </row>
    <row r="1358" spans="1:9" x14ac:dyDescent="0.2">
      <c r="A1358" s="345">
        <v>1356</v>
      </c>
      <c r="B1358" s="345" t="s">
        <v>1981</v>
      </c>
      <c r="C1358" s="345" t="s">
        <v>624</v>
      </c>
      <c r="D1358" s="345" t="s">
        <v>510</v>
      </c>
      <c r="E1358" s="345">
        <v>1010810570</v>
      </c>
      <c r="F1358" s="345">
        <v>1058</v>
      </c>
      <c r="G1358" s="345" t="s">
        <v>9874</v>
      </c>
      <c r="H1358" s="820">
        <v>9052</v>
      </c>
      <c r="I1358" s="567"/>
    </row>
    <row r="1359" spans="1:9" x14ac:dyDescent="0.2">
      <c r="A1359" s="345">
        <v>1357</v>
      </c>
      <c r="B1359" s="345" t="s">
        <v>1982</v>
      </c>
      <c r="C1359" s="345" t="s">
        <v>696</v>
      </c>
      <c r="D1359" s="345" t="s">
        <v>508</v>
      </c>
      <c r="E1359" s="345">
        <v>1030240440</v>
      </c>
      <c r="F1359" s="345">
        <v>13046</v>
      </c>
      <c r="G1359" s="345" t="s">
        <v>9875</v>
      </c>
      <c r="H1359" s="820">
        <v>4429</v>
      </c>
      <c r="I1359" s="567"/>
    </row>
    <row r="1360" spans="1:9" x14ac:dyDescent="0.2">
      <c r="A1360" s="345">
        <v>1358</v>
      </c>
      <c r="B1360" s="345" t="s">
        <v>1983</v>
      </c>
      <c r="C1360" s="345" t="s">
        <v>657</v>
      </c>
      <c r="D1360" s="345" t="s">
        <v>506</v>
      </c>
      <c r="E1360" s="345">
        <v>3150200160</v>
      </c>
      <c r="F1360" s="345">
        <v>61016</v>
      </c>
      <c r="G1360" s="345" t="s">
        <v>9876</v>
      </c>
      <c r="H1360" s="820">
        <v>7121</v>
      </c>
      <c r="I1360" s="567"/>
    </row>
    <row r="1361" spans="1:9" x14ac:dyDescent="0.2">
      <c r="A1361" s="345">
        <v>1359</v>
      </c>
      <c r="B1361" s="345" t="s">
        <v>1984</v>
      </c>
      <c r="C1361" s="345" t="s">
        <v>745</v>
      </c>
      <c r="D1361" s="345" t="s">
        <v>513</v>
      </c>
      <c r="E1361" s="345">
        <v>4190550190</v>
      </c>
      <c r="F1361" s="345">
        <v>82021</v>
      </c>
      <c r="G1361" s="345" t="s">
        <v>9877</v>
      </c>
      <c r="H1361" s="820">
        <v>39275</v>
      </c>
      <c r="I1361" s="567"/>
    </row>
    <row r="1362" spans="1:9" x14ac:dyDescent="0.2">
      <c r="A1362" s="345">
        <v>1360</v>
      </c>
      <c r="B1362" s="345" t="s">
        <v>1985</v>
      </c>
      <c r="C1362" s="345" t="s">
        <v>657</v>
      </c>
      <c r="D1362" s="345" t="s">
        <v>506</v>
      </c>
      <c r="E1362" s="345">
        <v>3150200170</v>
      </c>
      <c r="F1362" s="345">
        <v>61017</v>
      </c>
      <c r="G1362" s="345" t="s">
        <v>9878</v>
      </c>
      <c r="H1362" s="820">
        <v>7216</v>
      </c>
      <c r="I1362" s="567"/>
    </row>
    <row r="1363" spans="1:9" x14ac:dyDescent="0.2">
      <c r="A1363" s="345">
        <v>1361</v>
      </c>
      <c r="B1363" s="345" t="s">
        <v>1986</v>
      </c>
      <c r="C1363" s="345" t="s">
        <v>674</v>
      </c>
      <c r="D1363" s="345" t="s">
        <v>510</v>
      </c>
      <c r="E1363" s="345">
        <v>1010880320</v>
      </c>
      <c r="F1363" s="345">
        <v>2032</v>
      </c>
      <c r="G1363" s="345" t="s">
        <v>9879</v>
      </c>
      <c r="H1363" s="820">
        <v>772</v>
      </c>
      <c r="I1363" s="567"/>
    </row>
    <row r="1364" spans="1:9" x14ac:dyDescent="0.2">
      <c r="A1364" s="345">
        <v>1362</v>
      </c>
      <c r="B1364" s="345" t="s">
        <v>1987</v>
      </c>
      <c r="C1364" s="345" t="s">
        <v>668</v>
      </c>
      <c r="D1364" s="345" t="s">
        <v>16416</v>
      </c>
      <c r="E1364" s="345">
        <v>1040830390</v>
      </c>
      <c r="F1364" s="345">
        <v>22042</v>
      </c>
      <c r="G1364" s="345" t="s">
        <v>9880</v>
      </c>
      <c r="H1364" s="820">
        <v>948</v>
      </c>
      <c r="I1364" s="567"/>
    </row>
    <row r="1365" spans="1:9" x14ac:dyDescent="0.2">
      <c r="A1365" s="345">
        <v>1363</v>
      </c>
      <c r="B1365" s="345" t="s">
        <v>1988</v>
      </c>
      <c r="C1365" s="345" t="s">
        <v>542</v>
      </c>
      <c r="D1365" s="345" t="s">
        <v>511</v>
      </c>
      <c r="E1365" s="345">
        <v>3160310100</v>
      </c>
      <c r="F1365" s="345">
        <v>71011</v>
      </c>
      <c r="G1365" s="345" t="s">
        <v>9881</v>
      </c>
      <c r="H1365" s="820">
        <v>826</v>
      </c>
      <c r="I1365" s="567"/>
    </row>
    <row r="1366" spans="1:9" x14ac:dyDescent="0.2">
      <c r="A1366" s="345">
        <v>1364</v>
      </c>
      <c r="B1366" s="345" t="s">
        <v>1989</v>
      </c>
      <c r="C1366" s="345" t="s">
        <v>696</v>
      </c>
      <c r="D1366" s="345" t="s">
        <v>508</v>
      </c>
      <c r="E1366" s="345">
        <v>1030240450</v>
      </c>
      <c r="F1366" s="345">
        <v>13047</v>
      </c>
      <c r="G1366" s="345" t="s">
        <v>9882</v>
      </c>
      <c r="H1366" s="820">
        <v>3144</v>
      </c>
      <c r="I1366" s="567"/>
    </row>
    <row r="1367" spans="1:9" x14ac:dyDescent="0.2">
      <c r="A1367" s="345">
        <v>1365</v>
      </c>
      <c r="B1367" s="345" t="s">
        <v>1990</v>
      </c>
      <c r="C1367" s="345" t="s">
        <v>1014</v>
      </c>
      <c r="D1367" s="345" t="s">
        <v>513</v>
      </c>
      <c r="E1367" s="345">
        <v>4190760060</v>
      </c>
      <c r="F1367" s="345">
        <v>89006</v>
      </c>
      <c r="G1367" s="345" t="s">
        <v>9883</v>
      </c>
      <c r="H1367" s="820">
        <v>17160</v>
      </c>
      <c r="I1367" s="567"/>
    </row>
    <row r="1368" spans="1:9" x14ac:dyDescent="0.2">
      <c r="A1368" s="345">
        <v>1366</v>
      </c>
      <c r="B1368" s="345" t="s">
        <v>1991</v>
      </c>
      <c r="C1368" s="345" t="s">
        <v>652</v>
      </c>
      <c r="D1368" s="345" t="s">
        <v>16417</v>
      </c>
      <c r="E1368" s="345">
        <v>1060850180</v>
      </c>
      <c r="F1368" s="345">
        <v>30018</v>
      </c>
      <c r="G1368" s="345" t="s">
        <v>9884</v>
      </c>
      <c r="H1368" s="820">
        <v>2702</v>
      </c>
      <c r="I1368" s="567"/>
    </row>
    <row r="1369" spans="1:9" x14ac:dyDescent="0.2">
      <c r="A1369" s="345">
        <v>1367</v>
      </c>
      <c r="B1369" s="345" t="s">
        <v>1992</v>
      </c>
      <c r="C1369" s="345" t="s">
        <v>899</v>
      </c>
      <c r="D1369" s="346" t="s">
        <v>512</v>
      </c>
      <c r="E1369" s="345">
        <v>4201110100</v>
      </c>
      <c r="F1369" s="345">
        <v>111010</v>
      </c>
      <c r="G1369" s="345" t="s">
        <v>9885</v>
      </c>
      <c r="H1369" s="820">
        <v>5983</v>
      </c>
      <c r="I1369" s="567"/>
    </row>
    <row r="1370" spans="1:9" x14ac:dyDescent="0.2">
      <c r="A1370" s="345">
        <v>1368</v>
      </c>
      <c r="B1370" s="345" t="s">
        <v>1993</v>
      </c>
      <c r="C1370" s="345" t="s">
        <v>704</v>
      </c>
      <c r="D1370" s="345" t="s">
        <v>505</v>
      </c>
      <c r="E1370" s="345">
        <v>3180220190</v>
      </c>
      <c r="F1370" s="345">
        <v>79020</v>
      </c>
      <c r="G1370" s="345" t="s">
        <v>9886</v>
      </c>
      <c r="H1370" s="820">
        <v>1406</v>
      </c>
      <c r="I1370" s="567"/>
    </row>
    <row r="1371" spans="1:9" x14ac:dyDescent="0.2">
      <c r="A1371" s="345">
        <v>1369</v>
      </c>
      <c r="B1371" s="345" t="s">
        <v>1994</v>
      </c>
      <c r="C1371" s="345" t="s">
        <v>624</v>
      </c>
      <c r="D1371" s="345" t="s">
        <v>510</v>
      </c>
      <c r="E1371" s="345">
        <v>1010810580</v>
      </c>
      <c r="F1371" s="345">
        <v>1059</v>
      </c>
      <c r="G1371" s="345" t="s">
        <v>9887</v>
      </c>
      <c r="H1371" s="820">
        <v>28313</v>
      </c>
      <c r="I1371" s="567"/>
    </row>
    <row r="1372" spans="1:9" x14ac:dyDescent="0.2">
      <c r="A1372" s="345">
        <v>1370</v>
      </c>
      <c r="B1372" s="345" t="s">
        <v>1995</v>
      </c>
      <c r="C1372" s="345" t="s">
        <v>732</v>
      </c>
      <c r="D1372" s="345" t="s">
        <v>511</v>
      </c>
      <c r="E1372" s="345">
        <v>3160410130</v>
      </c>
      <c r="F1372" s="345">
        <v>75014</v>
      </c>
      <c r="G1372" s="345" t="s">
        <v>9888</v>
      </c>
      <c r="H1372" s="820">
        <v>11720</v>
      </c>
      <c r="I1372" s="567"/>
    </row>
    <row r="1373" spans="1:9" x14ac:dyDescent="0.2">
      <c r="A1373" s="345">
        <v>1371</v>
      </c>
      <c r="B1373" s="345" t="s">
        <v>1996</v>
      </c>
      <c r="C1373" s="345" t="s">
        <v>1863</v>
      </c>
      <c r="D1373" s="345" t="s">
        <v>492</v>
      </c>
      <c r="E1373" s="345">
        <v>2091000020</v>
      </c>
      <c r="F1373" s="345">
        <v>100002</v>
      </c>
      <c r="G1373" s="345" t="s">
        <v>9889</v>
      </c>
      <c r="H1373" s="820">
        <v>14753</v>
      </c>
      <c r="I1373" s="567"/>
    </row>
    <row r="1374" spans="1:9" x14ac:dyDescent="0.2">
      <c r="A1374" s="345">
        <v>1372</v>
      </c>
      <c r="B1374" s="345" t="s">
        <v>1997</v>
      </c>
      <c r="C1374" s="345" t="s">
        <v>522</v>
      </c>
      <c r="D1374" s="345" t="s">
        <v>515</v>
      </c>
      <c r="E1374" s="345">
        <v>1050540230</v>
      </c>
      <c r="F1374" s="345">
        <v>28023</v>
      </c>
      <c r="G1374" s="345" t="s">
        <v>9890</v>
      </c>
      <c r="H1374" s="820">
        <v>7478</v>
      </c>
      <c r="I1374" s="567"/>
    </row>
    <row r="1375" spans="1:9" x14ac:dyDescent="0.2">
      <c r="A1375" s="345">
        <v>1373</v>
      </c>
      <c r="B1375" s="345" t="s">
        <v>1998</v>
      </c>
      <c r="C1375" s="345" t="s">
        <v>635</v>
      </c>
      <c r="D1375" s="345" t="s">
        <v>508</v>
      </c>
      <c r="E1375" s="345">
        <v>1030860260</v>
      </c>
      <c r="F1375" s="345">
        <v>12033</v>
      </c>
      <c r="G1375" s="345" t="s">
        <v>9891</v>
      </c>
      <c r="H1375" s="820">
        <v>6600</v>
      </c>
      <c r="I1375" s="567"/>
    </row>
    <row r="1376" spans="1:9" x14ac:dyDescent="0.2">
      <c r="A1376" s="345">
        <v>1374</v>
      </c>
      <c r="B1376" s="345" t="s">
        <v>1999</v>
      </c>
      <c r="C1376" s="345" t="s">
        <v>637</v>
      </c>
      <c r="D1376" s="345" t="s">
        <v>508</v>
      </c>
      <c r="E1376" s="345">
        <v>1031040160</v>
      </c>
      <c r="F1376" s="345">
        <v>108016</v>
      </c>
      <c r="G1376" s="345" t="s">
        <v>9892</v>
      </c>
      <c r="H1376" s="820">
        <v>7594</v>
      </c>
      <c r="I1376" s="567"/>
    </row>
    <row r="1377" spans="1:9" x14ac:dyDescent="0.2">
      <c r="A1377" s="345">
        <v>1375</v>
      </c>
      <c r="B1377" s="345" t="s">
        <v>2000</v>
      </c>
      <c r="C1377" s="345" t="s">
        <v>601</v>
      </c>
      <c r="D1377" s="345" t="s">
        <v>508</v>
      </c>
      <c r="E1377" s="345">
        <v>1030120530</v>
      </c>
      <c r="F1377" s="345">
        <v>16055</v>
      </c>
      <c r="G1377" s="345" t="s">
        <v>9893</v>
      </c>
      <c r="H1377" s="820">
        <v>4811</v>
      </c>
      <c r="I1377" s="567"/>
    </row>
    <row r="1378" spans="1:9" x14ac:dyDescent="0.2">
      <c r="A1378" s="345">
        <v>1376</v>
      </c>
      <c r="B1378" s="345" t="s">
        <v>2001</v>
      </c>
      <c r="C1378" s="345" t="s">
        <v>565</v>
      </c>
      <c r="D1378" s="345" t="s">
        <v>505</v>
      </c>
      <c r="E1378" s="345">
        <v>3180250260</v>
      </c>
      <c r="F1378" s="345">
        <v>78026</v>
      </c>
      <c r="G1378" s="345" t="s">
        <v>9894</v>
      </c>
      <c r="H1378" s="820">
        <v>3155</v>
      </c>
      <c r="I1378" s="567"/>
    </row>
    <row r="1379" spans="1:9" x14ac:dyDescent="0.2">
      <c r="A1379" s="345">
        <v>1377</v>
      </c>
      <c r="B1379" s="345" t="s">
        <v>2002</v>
      </c>
      <c r="C1379" s="345" t="s">
        <v>601</v>
      </c>
      <c r="D1379" s="345" t="s">
        <v>508</v>
      </c>
      <c r="E1379" s="345">
        <v>1030120540</v>
      </c>
      <c r="F1379" s="345">
        <v>16056</v>
      </c>
      <c r="G1379" s="345" t="s">
        <v>9895</v>
      </c>
      <c r="H1379" s="820">
        <v>286</v>
      </c>
      <c r="I1379" s="567"/>
    </row>
    <row r="1380" spans="1:9" x14ac:dyDescent="0.2">
      <c r="A1380" s="345">
        <v>1378</v>
      </c>
      <c r="B1380" s="345" t="s">
        <v>2003</v>
      </c>
      <c r="C1380" s="345" t="s">
        <v>593</v>
      </c>
      <c r="D1380" s="345" t="s">
        <v>513</v>
      </c>
      <c r="E1380" s="345">
        <v>4190480110</v>
      </c>
      <c r="F1380" s="345">
        <v>83011</v>
      </c>
      <c r="G1380" s="345" t="s">
        <v>9896</v>
      </c>
      <c r="H1380" s="820">
        <v>3093</v>
      </c>
      <c r="I1380" s="567"/>
    </row>
    <row r="1381" spans="1:9" x14ac:dyDescent="0.2">
      <c r="A1381" s="345">
        <v>1379</v>
      </c>
      <c r="B1381" s="345" t="s">
        <v>2004</v>
      </c>
      <c r="C1381" s="345" t="s">
        <v>635</v>
      </c>
      <c r="D1381" s="345" t="s">
        <v>508</v>
      </c>
      <c r="E1381" s="345">
        <v>1030860270</v>
      </c>
      <c r="F1381" s="345">
        <v>12034</v>
      </c>
      <c r="G1381" s="345" t="s">
        <v>9897</v>
      </c>
      <c r="H1381" s="820">
        <v>18116</v>
      </c>
      <c r="I1381" s="567"/>
    </row>
    <row r="1382" spans="1:9" x14ac:dyDescent="0.2">
      <c r="A1382" s="345">
        <v>1380</v>
      </c>
      <c r="B1382" s="345" t="s">
        <v>2005</v>
      </c>
      <c r="C1382" s="345" t="s">
        <v>635</v>
      </c>
      <c r="D1382" s="345" t="s">
        <v>508</v>
      </c>
      <c r="E1382" s="345">
        <v>1030860280</v>
      </c>
      <c r="F1382" s="345">
        <v>12035</v>
      </c>
      <c r="G1382" s="345" t="s">
        <v>9898</v>
      </c>
      <c r="H1382" s="820">
        <v>4786</v>
      </c>
      <c r="I1382" s="567"/>
    </row>
    <row r="1383" spans="1:9" x14ac:dyDescent="0.2">
      <c r="A1383" s="345">
        <v>1381</v>
      </c>
      <c r="B1383" s="345" t="s">
        <v>2006</v>
      </c>
      <c r="C1383" s="345" t="s">
        <v>1030</v>
      </c>
      <c r="D1383" s="345" t="s">
        <v>511</v>
      </c>
      <c r="E1383" s="345">
        <v>3160780020</v>
      </c>
      <c r="F1383" s="345">
        <v>73002</v>
      </c>
      <c r="G1383" s="345" t="s">
        <v>9899</v>
      </c>
      <c r="H1383" s="820">
        <v>6663</v>
      </c>
      <c r="I1383" s="567"/>
    </row>
    <row r="1384" spans="1:9" x14ac:dyDescent="0.2">
      <c r="A1384" s="345">
        <v>1382</v>
      </c>
      <c r="B1384" s="345" t="s">
        <v>2007</v>
      </c>
      <c r="C1384" s="345" t="s">
        <v>1539</v>
      </c>
      <c r="D1384" s="345" t="s">
        <v>511</v>
      </c>
      <c r="E1384" s="345">
        <v>3160160020</v>
      </c>
      <c r="F1384" s="345">
        <v>74002</v>
      </c>
      <c r="G1384" s="345" t="s">
        <v>9900</v>
      </c>
      <c r="H1384" s="820">
        <v>16925</v>
      </c>
      <c r="I1384" s="567"/>
    </row>
    <row r="1385" spans="1:9" x14ac:dyDescent="0.2">
      <c r="A1385" s="345">
        <v>1383</v>
      </c>
      <c r="B1385" s="345" t="s">
        <v>2008</v>
      </c>
      <c r="C1385" s="345" t="s">
        <v>586</v>
      </c>
      <c r="D1385" s="345" t="s">
        <v>509</v>
      </c>
      <c r="E1385" s="345">
        <v>3140940070</v>
      </c>
      <c r="F1385" s="345">
        <v>94007</v>
      </c>
      <c r="G1385" s="345" t="s">
        <v>9901</v>
      </c>
      <c r="H1385" s="820">
        <v>1273</v>
      </c>
      <c r="I1385" s="567"/>
    </row>
    <row r="1386" spans="1:9" x14ac:dyDescent="0.2">
      <c r="A1386" s="345">
        <v>1384</v>
      </c>
      <c r="B1386" s="345" t="s">
        <v>2009</v>
      </c>
      <c r="C1386" s="345" t="s">
        <v>614</v>
      </c>
      <c r="D1386" s="345" t="s">
        <v>16415</v>
      </c>
      <c r="E1386" s="345">
        <v>1080610110</v>
      </c>
      <c r="F1386" s="345">
        <v>33011</v>
      </c>
      <c r="G1386" s="345" t="s">
        <v>9902</v>
      </c>
      <c r="H1386" s="820">
        <v>7649</v>
      </c>
      <c r="I1386" s="567"/>
    </row>
    <row r="1387" spans="1:9" x14ac:dyDescent="0.2">
      <c r="A1387" s="345">
        <v>1385</v>
      </c>
      <c r="B1387" s="345" t="s">
        <v>2010</v>
      </c>
      <c r="C1387" s="345" t="s">
        <v>565</v>
      </c>
      <c r="D1387" s="345" t="s">
        <v>505</v>
      </c>
      <c r="E1387" s="345">
        <v>3180250270</v>
      </c>
      <c r="F1387" s="345">
        <v>78027</v>
      </c>
      <c r="G1387" s="345" t="s">
        <v>9903</v>
      </c>
      <c r="H1387" s="820">
        <v>210</v>
      </c>
      <c r="I1387" s="567"/>
    </row>
    <row r="1388" spans="1:9" x14ac:dyDescent="0.2">
      <c r="A1388" s="345">
        <v>1386</v>
      </c>
      <c r="B1388" s="345" t="s">
        <v>2011</v>
      </c>
      <c r="C1388" s="345" t="s">
        <v>569</v>
      </c>
      <c r="D1388" s="345" t="s">
        <v>494</v>
      </c>
      <c r="E1388" s="345">
        <v>2110590090</v>
      </c>
      <c r="F1388" s="345">
        <v>41009</v>
      </c>
      <c r="G1388" s="345" t="s">
        <v>9904</v>
      </c>
      <c r="H1388" s="820">
        <v>1634</v>
      </c>
      <c r="I1388" s="567"/>
    </row>
    <row r="1389" spans="1:9" x14ac:dyDescent="0.2">
      <c r="A1389" s="345">
        <v>1387</v>
      </c>
      <c r="B1389" s="345" t="s">
        <v>2012</v>
      </c>
      <c r="C1389" s="345" t="s">
        <v>567</v>
      </c>
      <c r="D1389" s="345" t="s">
        <v>508</v>
      </c>
      <c r="E1389" s="345">
        <v>1030150350</v>
      </c>
      <c r="F1389" s="345">
        <v>17039</v>
      </c>
      <c r="G1389" s="345" t="s">
        <v>9905</v>
      </c>
      <c r="H1389" s="820">
        <v>12977</v>
      </c>
      <c r="I1389" s="567"/>
    </row>
    <row r="1390" spans="1:9" x14ac:dyDescent="0.2">
      <c r="A1390" s="345">
        <v>1388</v>
      </c>
      <c r="B1390" s="345" t="s">
        <v>2013</v>
      </c>
      <c r="C1390" s="345" t="s">
        <v>595</v>
      </c>
      <c r="D1390" s="345" t="s">
        <v>510</v>
      </c>
      <c r="E1390" s="345">
        <v>1010020320</v>
      </c>
      <c r="F1390" s="345">
        <v>6033</v>
      </c>
      <c r="G1390" s="345" t="s">
        <v>9906</v>
      </c>
      <c r="H1390" s="820">
        <v>911</v>
      </c>
      <c r="I1390" s="567"/>
    </row>
    <row r="1391" spans="1:9" x14ac:dyDescent="0.2">
      <c r="A1391" s="345">
        <v>1389</v>
      </c>
      <c r="B1391" s="345" t="s">
        <v>2014</v>
      </c>
      <c r="C1391" s="345" t="s">
        <v>1189</v>
      </c>
      <c r="D1391" s="345" t="s">
        <v>16415</v>
      </c>
      <c r="E1391" s="345">
        <v>1080500050</v>
      </c>
      <c r="F1391" s="345">
        <v>36005</v>
      </c>
      <c r="G1391" s="345" t="s">
        <v>9907</v>
      </c>
      <c r="H1391" s="820">
        <v>71402</v>
      </c>
      <c r="I1391" s="567"/>
    </row>
    <row r="1392" spans="1:9" x14ac:dyDescent="0.2">
      <c r="A1392" s="345">
        <v>1390</v>
      </c>
      <c r="B1392" s="345" t="s">
        <v>2015</v>
      </c>
      <c r="C1392" s="345" t="s">
        <v>534</v>
      </c>
      <c r="D1392" s="345" t="s">
        <v>508</v>
      </c>
      <c r="E1392" s="345">
        <v>1030490500</v>
      </c>
      <c r="F1392" s="345">
        <v>15050</v>
      </c>
      <c r="G1392" s="345" t="s">
        <v>9908</v>
      </c>
      <c r="H1392" s="820">
        <v>4150</v>
      </c>
      <c r="I1392" s="567"/>
    </row>
    <row r="1393" spans="1:9" x14ac:dyDescent="0.2">
      <c r="A1393" s="345">
        <v>1391</v>
      </c>
      <c r="B1393" s="345" t="s">
        <v>2016</v>
      </c>
      <c r="C1393" s="345" t="s">
        <v>732</v>
      </c>
      <c r="D1393" s="345" t="s">
        <v>511</v>
      </c>
      <c r="E1393" s="345">
        <v>3160410140</v>
      </c>
      <c r="F1393" s="345">
        <v>75015</v>
      </c>
      <c r="G1393" s="345" t="s">
        <v>9909</v>
      </c>
      <c r="H1393" s="820">
        <v>3678</v>
      </c>
      <c r="I1393" s="567"/>
    </row>
    <row r="1394" spans="1:9" x14ac:dyDescent="0.2">
      <c r="A1394" s="345">
        <v>1392</v>
      </c>
      <c r="B1394" s="345" t="s">
        <v>2017</v>
      </c>
      <c r="C1394" s="345" t="s">
        <v>639</v>
      </c>
      <c r="D1394" s="345" t="s">
        <v>510</v>
      </c>
      <c r="E1394" s="345">
        <v>1010520350</v>
      </c>
      <c r="F1394" s="345">
        <v>3036</v>
      </c>
      <c r="G1394" s="345" t="s">
        <v>9910</v>
      </c>
      <c r="H1394" s="820">
        <v>2470</v>
      </c>
      <c r="I1394" s="567"/>
    </row>
    <row r="1395" spans="1:9" x14ac:dyDescent="0.2">
      <c r="A1395" s="345">
        <v>1393</v>
      </c>
      <c r="B1395" s="345" t="s">
        <v>2018</v>
      </c>
      <c r="C1395" s="345" t="s">
        <v>711</v>
      </c>
      <c r="D1395" s="345" t="s">
        <v>16415</v>
      </c>
      <c r="E1395" s="345">
        <v>1080680110</v>
      </c>
      <c r="F1395" s="345">
        <v>35011</v>
      </c>
      <c r="G1395" s="345" t="s">
        <v>9911</v>
      </c>
      <c r="H1395" s="820">
        <v>3884</v>
      </c>
      <c r="I1395" s="567"/>
    </row>
    <row r="1396" spans="1:9" x14ac:dyDescent="0.2">
      <c r="A1396" s="345">
        <v>1394</v>
      </c>
      <c r="B1396" s="345" t="s">
        <v>2019</v>
      </c>
      <c r="C1396" s="345" t="s">
        <v>532</v>
      </c>
      <c r="D1396" s="345" t="s">
        <v>503</v>
      </c>
      <c r="E1396" s="345">
        <v>3130600080</v>
      </c>
      <c r="F1396" s="345">
        <v>68008</v>
      </c>
      <c r="G1396" s="345" t="s">
        <v>9912</v>
      </c>
      <c r="H1396" s="820">
        <v>556</v>
      </c>
      <c r="I1396" s="567"/>
    </row>
    <row r="1397" spans="1:9" x14ac:dyDescent="0.2">
      <c r="A1397" s="345">
        <v>1395</v>
      </c>
      <c r="B1397" s="345" t="s">
        <v>2020</v>
      </c>
      <c r="C1397" s="345" t="s">
        <v>609</v>
      </c>
      <c r="D1397" s="345" t="s">
        <v>493</v>
      </c>
      <c r="E1397" s="345">
        <v>2120700200</v>
      </c>
      <c r="F1397" s="345">
        <v>58020</v>
      </c>
      <c r="G1397" s="345" t="s">
        <v>9913</v>
      </c>
      <c r="H1397" s="820">
        <v>4094</v>
      </c>
      <c r="I1397" s="567"/>
    </row>
    <row r="1398" spans="1:9" x14ac:dyDescent="0.2">
      <c r="A1398" s="345">
        <v>1396</v>
      </c>
      <c r="B1398" s="345" t="s">
        <v>2021</v>
      </c>
      <c r="C1398" s="345" t="s">
        <v>784</v>
      </c>
      <c r="D1398" s="345" t="s">
        <v>503</v>
      </c>
      <c r="E1398" s="345">
        <v>3130230110</v>
      </c>
      <c r="F1398" s="345">
        <v>69011</v>
      </c>
      <c r="G1398" s="345" t="s">
        <v>9914</v>
      </c>
      <c r="H1398" s="820">
        <v>530</v>
      </c>
      <c r="I1398" s="567"/>
    </row>
    <row r="1399" spans="1:9" x14ac:dyDescent="0.2">
      <c r="A1399" s="345">
        <v>1397</v>
      </c>
      <c r="B1399" s="345" t="s">
        <v>2022</v>
      </c>
      <c r="C1399" s="345" t="s">
        <v>542</v>
      </c>
      <c r="D1399" s="345" t="s">
        <v>511</v>
      </c>
      <c r="E1399" s="345">
        <v>3160310110</v>
      </c>
      <c r="F1399" s="345">
        <v>71012</v>
      </c>
      <c r="G1399" s="345" t="s">
        <v>9915</v>
      </c>
      <c r="H1399" s="820">
        <v>3881</v>
      </c>
      <c r="I1399" s="567"/>
    </row>
    <row r="1400" spans="1:9" x14ac:dyDescent="0.2">
      <c r="A1400" s="345">
        <v>1398</v>
      </c>
      <c r="B1400" s="345" t="s">
        <v>2023</v>
      </c>
      <c r="C1400" s="345" t="s">
        <v>586</v>
      </c>
      <c r="D1400" s="345" t="s">
        <v>509</v>
      </c>
      <c r="E1400" s="345">
        <v>3140940080</v>
      </c>
      <c r="F1400" s="345">
        <v>94008</v>
      </c>
      <c r="G1400" s="345" t="s">
        <v>9916</v>
      </c>
      <c r="H1400" s="820">
        <v>1042</v>
      </c>
      <c r="I1400" s="567"/>
    </row>
    <row r="1401" spans="1:9" x14ac:dyDescent="0.2">
      <c r="A1401" s="345">
        <v>1399</v>
      </c>
      <c r="B1401" s="345" t="s">
        <v>2024</v>
      </c>
      <c r="C1401" s="345" t="s">
        <v>1017</v>
      </c>
      <c r="D1401" s="345" t="s">
        <v>492</v>
      </c>
      <c r="E1401" s="345">
        <v>2090460030</v>
      </c>
      <c r="F1401" s="345">
        <v>45003</v>
      </c>
      <c r="G1401" s="345" t="s">
        <v>9917</v>
      </c>
      <c r="H1401" s="820">
        <v>60185</v>
      </c>
      <c r="I1401" s="567"/>
    </row>
    <row r="1402" spans="1:9" x14ac:dyDescent="0.2">
      <c r="A1402" s="345">
        <v>1400</v>
      </c>
      <c r="B1402" s="345" t="s">
        <v>2025</v>
      </c>
      <c r="C1402" s="345" t="s">
        <v>241</v>
      </c>
      <c r="D1402" s="345" t="s">
        <v>515</v>
      </c>
      <c r="E1402" s="345">
        <v>1050900240</v>
      </c>
      <c r="F1402" s="345">
        <v>24024</v>
      </c>
      <c r="G1402" s="345" t="s">
        <v>9918</v>
      </c>
      <c r="H1402" s="820">
        <v>3500</v>
      </c>
      <c r="I1402" s="567"/>
    </row>
    <row r="1403" spans="1:9" x14ac:dyDescent="0.2">
      <c r="A1403" s="345">
        <v>1401</v>
      </c>
      <c r="B1403" s="345" t="s">
        <v>2026</v>
      </c>
      <c r="C1403" s="345" t="s">
        <v>595</v>
      </c>
      <c r="D1403" s="345" t="s">
        <v>510</v>
      </c>
      <c r="E1403" s="345">
        <v>1010020330</v>
      </c>
      <c r="F1403" s="345">
        <v>6034</v>
      </c>
      <c r="G1403" s="345" t="s">
        <v>9919</v>
      </c>
      <c r="H1403" s="820">
        <v>88</v>
      </c>
      <c r="I1403" s="567"/>
    </row>
    <row r="1404" spans="1:9" x14ac:dyDescent="0.2">
      <c r="A1404" s="345">
        <v>1402</v>
      </c>
      <c r="B1404" s="345" t="s">
        <v>2027</v>
      </c>
      <c r="C1404" s="345" t="s">
        <v>814</v>
      </c>
      <c r="D1404" s="345" t="s">
        <v>507</v>
      </c>
      <c r="E1404" s="345">
        <v>1070390090</v>
      </c>
      <c r="F1404" s="345">
        <v>11009</v>
      </c>
      <c r="G1404" s="345" t="s">
        <v>9920</v>
      </c>
      <c r="H1404" s="820">
        <v>514</v>
      </c>
      <c r="I1404" s="567"/>
    </row>
    <row r="1405" spans="1:9" x14ac:dyDescent="0.2">
      <c r="A1405" s="345">
        <v>1403</v>
      </c>
      <c r="B1405" s="345" t="s">
        <v>2028</v>
      </c>
      <c r="C1405" s="345" t="s">
        <v>814</v>
      </c>
      <c r="D1405" s="345" t="s">
        <v>507</v>
      </c>
      <c r="E1405" s="345">
        <v>1070390100</v>
      </c>
      <c r="F1405" s="345">
        <v>11010</v>
      </c>
      <c r="G1405" s="345" t="s">
        <v>9921</v>
      </c>
      <c r="H1405" s="820">
        <v>477</v>
      </c>
      <c r="I1405" s="567"/>
    </row>
    <row r="1406" spans="1:9" x14ac:dyDescent="0.2">
      <c r="A1406" s="345">
        <v>1404</v>
      </c>
      <c r="B1406" s="345" t="s">
        <v>2029</v>
      </c>
      <c r="C1406" s="345" t="s">
        <v>595</v>
      </c>
      <c r="D1406" s="345" t="s">
        <v>510</v>
      </c>
      <c r="E1406" s="345">
        <v>1010020340</v>
      </c>
      <c r="F1406" s="345">
        <v>6035</v>
      </c>
      <c r="G1406" s="345" t="s">
        <v>9922</v>
      </c>
      <c r="H1406" s="820">
        <v>494</v>
      </c>
      <c r="I1406" s="567"/>
    </row>
    <row r="1407" spans="1:9" x14ac:dyDescent="0.2">
      <c r="A1407" s="345">
        <v>1405</v>
      </c>
      <c r="B1407" s="345" t="s">
        <v>2030</v>
      </c>
      <c r="C1407" s="345" t="s">
        <v>544</v>
      </c>
      <c r="D1407" s="345" t="s">
        <v>510</v>
      </c>
      <c r="E1407" s="345">
        <v>1010270430</v>
      </c>
      <c r="F1407" s="345">
        <v>4043</v>
      </c>
      <c r="G1407" s="345" t="s">
        <v>9923</v>
      </c>
      <c r="H1407" s="820">
        <v>4382</v>
      </c>
      <c r="I1407" s="567"/>
    </row>
    <row r="1408" spans="1:9" x14ac:dyDescent="0.2">
      <c r="A1408" s="345">
        <v>1406</v>
      </c>
      <c r="B1408" s="345" t="s">
        <v>2031</v>
      </c>
      <c r="C1408" s="345" t="s">
        <v>548</v>
      </c>
      <c r="D1408" s="345" t="s">
        <v>503</v>
      </c>
      <c r="E1408" s="345">
        <v>3130380250</v>
      </c>
      <c r="F1408" s="345">
        <v>66025</v>
      </c>
      <c r="G1408" s="345" t="s">
        <v>9924</v>
      </c>
      <c r="H1408" s="820">
        <v>5067</v>
      </c>
      <c r="I1408" s="567"/>
    </row>
    <row r="1409" spans="1:9" x14ac:dyDescent="0.2">
      <c r="A1409" s="345">
        <v>1407</v>
      </c>
      <c r="B1409" s="345" t="s">
        <v>2032</v>
      </c>
      <c r="C1409" s="345" t="s">
        <v>241</v>
      </c>
      <c r="D1409" s="345" t="s">
        <v>515</v>
      </c>
      <c r="E1409" s="345">
        <v>1050900250</v>
      </c>
      <c r="F1409" s="345">
        <v>24025</v>
      </c>
      <c r="G1409" s="345" t="s">
        <v>9925</v>
      </c>
      <c r="H1409" s="820">
        <v>3711</v>
      </c>
      <c r="I1409" s="567"/>
    </row>
    <row r="1410" spans="1:9" x14ac:dyDescent="0.2">
      <c r="A1410" s="345">
        <v>1408</v>
      </c>
      <c r="B1410" s="345" t="s">
        <v>2033</v>
      </c>
      <c r="C1410" s="345" t="s">
        <v>544</v>
      </c>
      <c r="D1410" s="345" t="s">
        <v>510</v>
      </c>
      <c r="E1410" s="345">
        <v>1010270440</v>
      </c>
      <c r="F1410" s="345">
        <v>4044</v>
      </c>
      <c r="G1410" s="345" t="s">
        <v>9926</v>
      </c>
      <c r="H1410" s="820">
        <v>175</v>
      </c>
      <c r="I1410" s="567"/>
    </row>
    <row r="1411" spans="1:9" x14ac:dyDescent="0.2">
      <c r="A1411" s="345">
        <v>1409</v>
      </c>
      <c r="B1411" s="345" t="s">
        <v>2034</v>
      </c>
      <c r="C1411" s="345" t="s">
        <v>569</v>
      </c>
      <c r="D1411" s="345" t="s">
        <v>494</v>
      </c>
      <c r="E1411" s="345">
        <v>2110590100</v>
      </c>
      <c r="F1411" s="345">
        <v>41010</v>
      </c>
      <c r="G1411" s="345" t="s">
        <v>9927</v>
      </c>
      <c r="H1411" s="820">
        <v>7966</v>
      </c>
      <c r="I1411" s="567"/>
    </row>
    <row r="1412" spans="1:9" x14ac:dyDescent="0.2">
      <c r="A1412" s="345">
        <v>1410</v>
      </c>
      <c r="B1412" s="345" t="s">
        <v>2035</v>
      </c>
      <c r="C1412" s="345" t="s">
        <v>595</v>
      </c>
      <c r="D1412" s="345" t="s">
        <v>510</v>
      </c>
      <c r="E1412" s="345">
        <v>1010020350</v>
      </c>
      <c r="F1412" s="345">
        <v>6036</v>
      </c>
      <c r="G1412" s="345" t="s">
        <v>9928</v>
      </c>
      <c r="H1412" s="820">
        <v>720</v>
      </c>
      <c r="I1412" s="567"/>
    </row>
    <row r="1413" spans="1:9" x14ac:dyDescent="0.2">
      <c r="A1413" s="345">
        <v>1411</v>
      </c>
      <c r="B1413" s="345" t="s">
        <v>2036</v>
      </c>
      <c r="C1413" s="345" t="s">
        <v>522</v>
      </c>
      <c r="D1413" s="345" t="s">
        <v>515</v>
      </c>
      <c r="E1413" s="345">
        <v>1050540260</v>
      </c>
      <c r="F1413" s="345">
        <v>28026</v>
      </c>
      <c r="G1413" s="345" t="s">
        <v>9929</v>
      </c>
      <c r="H1413" s="820">
        <v>4582</v>
      </c>
      <c r="I1413" s="567"/>
    </row>
    <row r="1414" spans="1:9" x14ac:dyDescent="0.2">
      <c r="A1414" s="345">
        <v>1412</v>
      </c>
      <c r="B1414" s="345" t="s">
        <v>2037</v>
      </c>
      <c r="C1414" s="345" t="s">
        <v>534</v>
      </c>
      <c r="D1414" s="345" t="s">
        <v>508</v>
      </c>
      <c r="E1414" s="345">
        <v>1030490510</v>
      </c>
      <c r="F1414" s="345">
        <v>15051</v>
      </c>
      <c r="G1414" s="345" t="s">
        <v>9930</v>
      </c>
      <c r="H1414" s="820">
        <v>15664</v>
      </c>
      <c r="I1414" s="567"/>
    </row>
    <row r="1415" spans="1:9" x14ac:dyDescent="0.2">
      <c r="A1415" s="345">
        <v>1413</v>
      </c>
      <c r="B1415" s="345" t="s">
        <v>2038</v>
      </c>
      <c r="C1415" s="345" t="s">
        <v>696</v>
      </c>
      <c r="D1415" s="345" t="s">
        <v>508</v>
      </c>
      <c r="E1415" s="345">
        <v>1030240460</v>
      </c>
      <c r="F1415" s="345">
        <v>13048</v>
      </c>
      <c r="G1415" s="345" t="s">
        <v>9931</v>
      </c>
      <c r="H1415" s="820">
        <v>6569</v>
      </c>
      <c r="I1415" s="567"/>
    </row>
    <row r="1416" spans="1:9" x14ac:dyDescent="0.2">
      <c r="A1416" s="345">
        <v>1414</v>
      </c>
      <c r="B1416" s="345" t="s">
        <v>2039</v>
      </c>
      <c r="C1416" s="345" t="s">
        <v>784</v>
      </c>
      <c r="D1416" s="345" t="s">
        <v>503</v>
      </c>
      <c r="E1416" s="345">
        <v>3130230120</v>
      </c>
      <c r="F1416" s="345">
        <v>69012</v>
      </c>
      <c r="G1416" s="345" t="s">
        <v>9932</v>
      </c>
      <c r="H1416" s="820">
        <v>579</v>
      </c>
      <c r="I1416" s="567"/>
    </row>
    <row r="1417" spans="1:9" x14ac:dyDescent="0.2">
      <c r="A1417" s="345">
        <v>1415</v>
      </c>
      <c r="B1417" s="345" t="s">
        <v>2040</v>
      </c>
      <c r="C1417" s="345" t="s">
        <v>601</v>
      </c>
      <c r="D1417" s="345" t="s">
        <v>508</v>
      </c>
      <c r="E1417" s="345">
        <v>1030120550</v>
      </c>
      <c r="F1417" s="345">
        <v>16057</v>
      </c>
      <c r="G1417" s="345" t="s">
        <v>9933</v>
      </c>
      <c r="H1417" s="820">
        <v>4646</v>
      </c>
      <c r="I1417" s="567"/>
    </row>
    <row r="1418" spans="1:9" x14ac:dyDescent="0.2">
      <c r="A1418" s="345">
        <v>1416</v>
      </c>
      <c r="B1418" s="345" t="s">
        <v>2041</v>
      </c>
      <c r="C1418" s="345" t="s">
        <v>668</v>
      </c>
      <c r="D1418" s="345" t="s">
        <v>16416</v>
      </c>
      <c r="E1418" s="345">
        <v>1040830400</v>
      </c>
      <c r="F1418" s="345">
        <v>22043</v>
      </c>
      <c r="G1418" s="345" t="s">
        <v>9934</v>
      </c>
      <c r="H1418" s="820">
        <v>518</v>
      </c>
      <c r="I1418" s="567"/>
    </row>
    <row r="1419" spans="1:9" x14ac:dyDescent="0.2">
      <c r="A1419" s="345">
        <v>1417</v>
      </c>
      <c r="B1419" s="345" t="s">
        <v>2042</v>
      </c>
      <c r="C1419" s="345" t="s">
        <v>1237</v>
      </c>
      <c r="D1419" s="345" t="s">
        <v>505</v>
      </c>
      <c r="E1419" s="345">
        <v>3180970040</v>
      </c>
      <c r="F1419" s="345">
        <v>101004</v>
      </c>
      <c r="G1419" s="345" t="s">
        <v>9935</v>
      </c>
      <c r="H1419" s="820">
        <v>2377</v>
      </c>
      <c r="I1419" s="567"/>
    </row>
    <row r="1420" spans="1:9" x14ac:dyDescent="0.2">
      <c r="A1420" s="345">
        <v>1418</v>
      </c>
      <c r="B1420" s="345" t="s">
        <v>2043</v>
      </c>
      <c r="C1420" s="345" t="s">
        <v>584</v>
      </c>
      <c r="D1420" s="345" t="s">
        <v>509</v>
      </c>
      <c r="E1420" s="345">
        <v>3140190110</v>
      </c>
      <c r="F1420" s="345">
        <v>70011</v>
      </c>
      <c r="G1420" s="345" t="s">
        <v>9936</v>
      </c>
      <c r="H1420" s="820">
        <v>1880</v>
      </c>
      <c r="I1420" s="567"/>
    </row>
    <row r="1421" spans="1:9" x14ac:dyDescent="0.2">
      <c r="A1421" s="345">
        <v>1419</v>
      </c>
      <c r="B1421" s="345" t="s">
        <v>2044</v>
      </c>
      <c r="C1421" s="345" t="s">
        <v>784</v>
      </c>
      <c r="D1421" s="345" t="s">
        <v>503</v>
      </c>
      <c r="E1421" s="345">
        <v>3130230130</v>
      </c>
      <c r="F1421" s="345">
        <v>69013</v>
      </c>
      <c r="G1421" s="345" t="s">
        <v>9937</v>
      </c>
      <c r="H1421" s="820">
        <v>1170</v>
      </c>
      <c r="I1421" s="567"/>
    </row>
    <row r="1422" spans="1:9" x14ac:dyDescent="0.2">
      <c r="A1422" s="345">
        <v>1420</v>
      </c>
      <c r="B1422" s="345" t="s">
        <v>2045</v>
      </c>
      <c r="C1422" s="345" t="s">
        <v>657</v>
      </c>
      <c r="D1422" s="345" t="s">
        <v>506</v>
      </c>
      <c r="E1422" s="345">
        <v>3150200180</v>
      </c>
      <c r="F1422" s="345">
        <v>61018</v>
      </c>
      <c r="G1422" s="345" t="s">
        <v>9938</v>
      </c>
      <c r="H1422" s="820">
        <v>13116</v>
      </c>
      <c r="I1422" s="567"/>
    </row>
    <row r="1423" spans="1:9" x14ac:dyDescent="0.2">
      <c r="A1423" s="345">
        <v>1421</v>
      </c>
      <c r="B1423" s="345" t="s">
        <v>2046</v>
      </c>
      <c r="C1423" s="345" t="s">
        <v>595</v>
      </c>
      <c r="D1423" s="345" t="s">
        <v>510</v>
      </c>
      <c r="E1423" s="345">
        <v>1010020360</v>
      </c>
      <c r="F1423" s="345">
        <v>6037</v>
      </c>
      <c r="G1423" s="345" t="s">
        <v>9939</v>
      </c>
      <c r="H1423" s="820">
        <v>1182</v>
      </c>
      <c r="I1423" s="567"/>
    </row>
    <row r="1424" spans="1:9" x14ac:dyDescent="0.2">
      <c r="A1424" s="345">
        <v>1422</v>
      </c>
      <c r="B1424" s="345" t="s">
        <v>2047</v>
      </c>
      <c r="C1424" s="345" t="s">
        <v>657</v>
      </c>
      <c r="D1424" s="345" t="s">
        <v>506</v>
      </c>
      <c r="E1424" s="345">
        <v>3150200190</v>
      </c>
      <c r="F1424" s="345">
        <v>61019</v>
      </c>
      <c r="G1424" s="345" t="s">
        <v>9940</v>
      </c>
      <c r="H1424" s="820">
        <v>21244</v>
      </c>
      <c r="I1424" s="567"/>
    </row>
    <row r="1425" spans="1:9" x14ac:dyDescent="0.2">
      <c r="A1425" s="345">
        <v>1423</v>
      </c>
      <c r="B1425" s="345" t="s">
        <v>2048</v>
      </c>
      <c r="C1425" s="345" t="s">
        <v>553</v>
      </c>
      <c r="D1425" s="345" t="s">
        <v>506</v>
      </c>
      <c r="E1425" s="345">
        <v>3150720280</v>
      </c>
      <c r="F1425" s="345">
        <v>65028</v>
      </c>
      <c r="G1425" s="345" t="s">
        <v>9941</v>
      </c>
      <c r="H1425" s="820">
        <v>5343</v>
      </c>
      <c r="I1425" s="567"/>
    </row>
    <row r="1426" spans="1:9" x14ac:dyDescent="0.2">
      <c r="A1426" s="345">
        <v>1424</v>
      </c>
      <c r="B1426" s="345" t="s">
        <v>2049</v>
      </c>
      <c r="C1426" s="345" t="s">
        <v>784</v>
      </c>
      <c r="D1426" s="345" t="s">
        <v>503</v>
      </c>
      <c r="E1426" s="345">
        <v>3130230140</v>
      </c>
      <c r="F1426" s="345">
        <v>69014</v>
      </c>
      <c r="G1426" s="345" t="s">
        <v>9942</v>
      </c>
      <c r="H1426" s="820">
        <v>837</v>
      </c>
      <c r="I1426" s="567"/>
    </row>
    <row r="1427" spans="1:9" x14ac:dyDescent="0.2">
      <c r="A1427" s="345">
        <v>1425</v>
      </c>
      <c r="B1427" s="345" t="s">
        <v>2050</v>
      </c>
      <c r="C1427" s="345" t="s">
        <v>563</v>
      </c>
      <c r="D1427" s="345" t="s">
        <v>493</v>
      </c>
      <c r="E1427" s="345">
        <v>2120330170</v>
      </c>
      <c r="F1427" s="345">
        <v>60017</v>
      </c>
      <c r="G1427" s="345" t="s">
        <v>9943</v>
      </c>
      <c r="H1427" s="820">
        <v>544</v>
      </c>
      <c r="I1427" s="567"/>
    </row>
    <row r="1428" spans="1:9" x14ac:dyDescent="0.2">
      <c r="A1428" s="345">
        <v>1426</v>
      </c>
      <c r="B1428" s="345" t="s">
        <v>2051</v>
      </c>
      <c r="C1428" s="345" t="s">
        <v>639</v>
      </c>
      <c r="D1428" s="345" t="s">
        <v>510</v>
      </c>
      <c r="E1428" s="345">
        <v>1010520360</v>
      </c>
      <c r="F1428" s="345">
        <v>3037</v>
      </c>
      <c r="G1428" s="345" t="s">
        <v>9944</v>
      </c>
      <c r="H1428" s="820">
        <v>991</v>
      </c>
      <c r="I1428" s="567"/>
    </row>
    <row r="1429" spans="1:9" x14ac:dyDescent="0.2">
      <c r="A1429" s="345">
        <v>1427</v>
      </c>
      <c r="B1429" s="345" t="s">
        <v>2052</v>
      </c>
      <c r="C1429" s="345" t="s">
        <v>784</v>
      </c>
      <c r="D1429" s="345" t="s">
        <v>503</v>
      </c>
      <c r="E1429" s="345">
        <v>3130230150</v>
      </c>
      <c r="F1429" s="345">
        <v>69015</v>
      </c>
      <c r="G1429" s="345" t="s">
        <v>9945</v>
      </c>
      <c r="H1429" s="820">
        <v>5830</v>
      </c>
      <c r="I1429" s="567"/>
    </row>
    <row r="1430" spans="1:9" x14ac:dyDescent="0.2">
      <c r="A1430" s="345">
        <v>1428</v>
      </c>
      <c r="B1430" s="345" t="s">
        <v>2053</v>
      </c>
      <c r="C1430" s="345" t="s">
        <v>654</v>
      </c>
      <c r="D1430" s="345" t="s">
        <v>506</v>
      </c>
      <c r="E1430" s="345">
        <v>3150080200</v>
      </c>
      <c r="F1430" s="345">
        <v>64020</v>
      </c>
      <c r="G1430" s="345" t="s">
        <v>9946</v>
      </c>
      <c r="H1430" s="820">
        <v>1608</v>
      </c>
      <c r="I1430" s="567"/>
    </row>
    <row r="1431" spans="1:9" x14ac:dyDescent="0.2">
      <c r="A1431" s="345">
        <v>1429</v>
      </c>
      <c r="B1431" s="345" t="s">
        <v>2054</v>
      </c>
      <c r="C1431" s="345" t="s">
        <v>624</v>
      </c>
      <c r="D1431" s="345" t="s">
        <v>510</v>
      </c>
      <c r="E1431" s="345">
        <v>1010810590</v>
      </c>
      <c r="F1431" s="345">
        <v>1060</v>
      </c>
      <c r="G1431" s="345" t="s">
        <v>9947</v>
      </c>
      <c r="H1431" s="820">
        <v>1855</v>
      </c>
      <c r="I1431" s="567"/>
    </row>
    <row r="1432" spans="1:9" x14ac:dyDescent="0.2">
      <c r="A1432" s="345">
        <v>1430</v>
      </c>
      <c r="B1432" s="345" t="s">
        <v>2055</v>
      </c>
      <c r="C1432" s="345" t="s">
        <v>553</v>
      </c>
      <c r="D1432" s="345" t="s">
        <v>506</v>
      </c>
      <c r="E1432" s="345">
        <v>3150720260</v>
      </c>
      <c r="F1432" s="345">
        <v>65026</v>
      </c>
      <c r="G1432" s="345" t="s">
        <v>9948</v>
      </c>
      <c r="H1432" s="820">
        <v>1065</v>
      </c>
      <c r="I1432" s="567"/>
    </row>
    <row r="1433" spans="1:9" x14ac:dyDescent="0.2">
      <c r="A1433" s="345">
        <v>1431</v>
      </c>
      <c r="B1433" s="345" t="s">
        <v>2056</v>
      </c>
      <c r="C1433" s="345" t="s">
        <v>571</v>
      </c>
      <c r="D1433" s="345" t="s">
        <v>508</v>
      </c>
      <c r="E1433" s="345">
        <v>1030260150</v>
      </c>
      <c r="F1433" s="345">
        <v>19016</v>
      </c>
      <c r="G1433" s="345" t="s">
        <v>9949</v>
      </c>
      <c r="H1433" s="820">
        <v>3652</v>
      </c>
      <c r="I1433" s="567"/>
    </row>
    <row r="1434" spans="1:9" x14ac:dyDescent="0.2">
      <c r="A1434" s="345">
        <v>1432</v>
      </c>
      <c r="B1434" s="345" t="s">
        <v>2057</v>
      </c>
      <c r="C1434" s="345" t="s">
        <v>584</v>
      </c>
      <c r="D1434" s="345" t="s">
        <v>509</v>
      </c>
      <c r="E1434" s="345">
        <v>3140190120</v>
      </c>
      <c r="F1434" s="345">
        <v>70012</v>
      </c>
      <c r="G1434" s="345" t="s">
        <v>9950</v>
      </c>
      <c r="H1434" s="820">
        <v>470</v>
      </c>
      <c r="I1434" s="567"/>
    </row>
    <row r="1435" spans="1:9" x14ac:dyDescent="0.2">
      <c r="A1435" s="345">
        <v>1433</v>
      </c>
      <c r="B1435" s="345" t="s">
        <v>2058</v>
      </c>
      <c r="C1435" s="345" t="s">
        <v>662</v>
      </c>
      <c r="D1435" s="345" t="s">
        <v>506</v>
      </c>
      <c r="E1435" s="345">
        <v>3150110150</v>
      </c>
      <c r="F1435" s="345">
        <v>62015</v>
      </c>
      <c r="G1435" s="345" t="s">
        <v>9951</v>
      </c>
      <c r="H1435" s="820">
        <v>1238</v>
      </c>
      <c r="I1435" s="567"/>
    </row>
    <row r="1436" spans="1:9" x14ac:dyDescent="0.2">
      <c r="A1436" s="345">
        <v>1434</v>
      </c>
      <c r="B1436" s="345" t="s">
        <v>2059</v>
      </c>
      <c r="C1436" s="345" t="s">
        <v>863</v>
      </c>
      <c r="D1436" s="345" t="s">
        <v>510</v>
      </c>
      <c r="E1436" s="345">
        <v>1011020190</v>
      </c>
      <c r="F1436" s="345">
        <v>103019</v>
      </c>
      <c r="G1436" s="345" t="s">
        <v>9952</v>
      </c>
      <c r="H1436" s="820">
        <v>3385</v>
      </c>
      <c r="I1436" s="567"/>
    </row>
    <row r="1437" spans="1:9" x14ac:dyDescent="0.2">
      <c r="A1437" s="345">
        <v>1435</v>
      </c>
      <c r="B1437" s="345" t="s">
        <v>2060</v>
      </c>
      <c r="C1437" s="345" t="s">
        <v>571</v>
      </c>
      <c r="D1437" s="345" t="s">
        <v>508</v>
      </c>
      <c r="E1437" s="345">
        <v>1030260160</v>
      </c>
      <c r="F1437" s="345">
        <v>19017</v>
      </c>
      <c r="G1437" s="345" t="s">
        <v>9953</v>
      </c>
      <c r="H1437" s="820">
        <v>1829</v>
      </c>
      <c r="I1437" s="567"/>
    </row>
    <row r="1438" spans="1:9" x14ac:dyDescent="0.2">
      <c r="A1438" s="345">
        <v>1436</v>
      </c>
      <c r="B1438" s="345" t="s">
        <v>2061</v>
      </c>
      <c r="C1438" s="345" t="s">
        <v>522</v>
      </c>
      <c r="D1438" s="345" t="s">
        <v>515</v>
      </c>
      <c r="E1438" s="345">
        <v>1050540270</v>
      </c>
      <c r="F1438" s="345">
        <v>28027</v>
      </c>
      <c r="G1438" s="345" t="s">
        <v>9954</v>
      </c>
      <c r="H1438" s="820">
        <v>4701</v>
      </c>
      <c r="I1438" s="567"/>
    </row>
    <row r="1439" spans="1:9" x14ac:dyDescent="0.2">
      <c r="A1439" s="345">
        <v>1437</v>
      </c>
      <c r="B1439" s="345" t="s">
        <v>2062</v>
      </c>
      <c r="C1439" s="345" t="s">
        <v>635</v>
      </c>
      <c r="D1439" s="345" t="s">
        <v>508</v>
      </c>
      <c r="E1439" s="345">
        <v>1030860290</v>
      </c>
      <c r="F1439" s="345">
        <v>12036</v>
      </c>
      <c r="G1439" s="345" t="s">
        <v>9955</v>
      </c>
      <c r="H1439" s="820">
        <v>2729</v>
      </c>
      <c r="I1439" s="567"/>
    </row>
    <row r="1440" spans="1:9" x14ac:dyDescent="0.2">
      <c r="A1440" s="345">
        <v>1438</v>
      </c>
      <c r="B1440" s="345" t="s">
        <v>2063</v>
      </c>
      <c r="C1440" s="345" t="s">
        <v>1311</v>
      </c>
      <c r="D1440" s="345" t="s">
        <v>492</v>
      </c>
      <c r="E1440" s="345">
        <v>2090620070</v>
      </c>
      <c r="F1440" s="345">
        <v>50006</v>
      </c>
      <c r="G1440" s="345" t="s">
        <v>9956</v>
      </c>
      <c r="H1440" s="820">
        <v>1076</v>
      </c>
      <c r="I1440" s="567"/>
    </row>
    <row r="1441" spans="1:9" x14ac:dyDescent="0.2">
      <c r="A1441" s="345">
        <v>1439</v>
      </c>
      <c r="B1441" s="345" t="s">
        <v>2064</v>
      </c>
      <c r="C1441" s="345" t="s">
        <v>595</v>
      </c>
      <c r="D1441" s="345" t="s">
        <v>510</v>
      </c>
      <c r="E1441" s="345">
        <v>1010020380</v>
      </c>
      <c r="F1441" s="345">
        <v>6039</v>
      </c>
      <c r="G1441" s="345" t="s">
        <v>9957</v>
      </c>
      <c r="H1441" s="820">
        <v>32399</v>
      </c>
      <c r="I1441" s="567"/>
    </row>
    <row r="1442" spans="1:9" x14ac:dyDescent="0.2">
      <c r="A1442" s="345">
        <v>1440</v>
      </c>
      <c r="B1442" s="345" t="s">
        <v>2065</v>
      </c>
      <c r="C1442" s="345" t="s">
        <v>787</v>
      </c>
      <c r="D1442" s="345" t="s">
        <v>515</v>
      </c>
      <c r="E1442" s="345">
        <v>1050840090</v>
      </c>
      <c r="F1442" s="345">
        <v>26009</v>
      </c>
      <c r="G1442" s="345" t="s">
        <v>9958</v>
      </c>
      <c r="H1442" s="820">
        <v>13160</v>
      </c>
      <c r="I1442" s="567"/>
    </row>
    <row r="1443" spans="1:9" x14ac:dyDescent="0.2">
      <c r="A1443" s="345">
        <v>1441</v>
      </c>
      <c r="B1443" s="345" t="s">
        <v>2066</v>
      </c>
      <c r="C1443" s="345" t="s">
        <v>790</v>
      </c>
      <c r="D1443" s="345" t="s">
        <v>16415</v>
      </c>
      <c r="E1443" s="345">
        <v>1080130110</v>
      </c>
      <c r="F1443" s="345">
        <v>37011</v>
      </c>
      <c r="G1443" s="345" t="s">
        <v>9959</v>
      </c>
      <c r="H1443" s="820">
        <v>35784</v>
      </c>
      <c r="I1443" s="567"/>
    </row>
    <row r="1444" spans="1:9" x14ac:dyDescent="0.2">
      <c r="A1444" s="345">
        <v>1442</v>
      </c>
      <c r="B1444" s="345" t="s">
        <v>2067</v>
      </c>
      <c r="C1444" s="345" t="s">
        <v>595</v>
      </c>
      <c r="D1444" s="345" t="s">
        <v>510</v>
      </c>
      <c r="E1444" s="345">
        <v>1010020370</v>
      </c>
      <c r="F1444" s="345">
        <v>6038</v>
      </c>
      <c r="G1444" s="345" t="s">
        <v>9960</v>
      </c>
      <c r="H1444" s="820">
        <v>370</v>
      </c>
      <c r="I1444" s="567"/>
    </row>
    <row r="1445" spans="1:9" x14ac:dyDescent="0.2">
      <c r="A1445" s="345">
        <v>1443</v>
      </c>
      <c r="B1445" s="345" t="s">
        <v>2068</v>
      </c>
      <c r="C1445" s="345" t="s">
        <v>639</v>
      </c>
      <c r="D1445" s="345" t="s">
        <v>510</v>
      </c>
      <c r="E1445" s="345">
        <v>1010520380</v>
      </c>
      <c r="F1445" s="345">
        <v>3039</v>
      </c>
      <c r="G1445" s="345" t="s">
        <v>9961</v>
      </c>
      <c r="H1445" s="820">
        <v>905</v>
      </c>
      <c r="I1445" s="567"/>
    </row>
    <row r="1446" spans="1:9" x14ac:dyDescent="0.2">
      <c r="A1446" s="345">
        <v>1444</v>
      </c>
      <c r="B1446" s="345" t="s">
        <v>2069</v>
      </c>
      <c r="C1446" s="345" t="s">
        <v>607</v>
      </c>
      <c r="D1446" s="345" t="s">
        <v>515</v>
      </c>
      <c r="E1446" s="345">
        <v>1050890190</v>
      </c>
      <c r="F1446" s="345">
        <v>23019</v>
      </c>
      <c r="G1446" s="345" t="s">
        <v>9962</v>
      </c>
      <c r="H1446" s="820">
        <v>5551</v>
      </c>
      <c r="I1446" s="567"/>
    </row>
    <row r="1447" spans="1:9" x14ac:dyDescent="0.2">
      <c r="A1447" s="345">
        <v>1445</v>
      </c>
      <c r="B1447" s="345" t="s">
        <v>2070</v>
      </c>
      <c r="C1447" s="345" t="s">
        <v>571</v>
      </c>
      <c r="D1447" s="345" t="s">
        <v>508</v>
      </c>
      <c r="E1447" s="345">
        <v>1030260170</v>
      </c>
      <c r="F1447" s="345">
        <v>19018</v>
      </c>
      <c r="G1447" s="345" t="s">
        <v>9963</v>
      </c>
      <c r="H1447" s="820">
        <v>1151</v>
      </c>
      <c r="I1447" s="567"/>
    </row>
    <row r="1448" spans="1:9" x14ac:dyDescent="0.2">
      <c r="A1448" s="345">
        <v>1446</v>
      </c>
      <c r="B1448" s="345" t="s">
        <v>2071</v>
      </c>
      <c r="C1448" s="345" t="s">
        <v>571</v>
      </c>
      <c r="D1448" s="345" t="s">
        <v>508</v>
      </c>
      <c r="E1448" s="345">
        <v>1030260180</v>
      </c>
      <c r="F1448" s="345">
        <v>19019</v>
      </c>
      <c r="G1448" s="345" t="s">
        <v>9964</v>
      </c>
      <c r="H1448" s="820">
        <v>515</v>
      </c>
      <c r="I1448" s="567"/>
    </row>
    <row r="1449" spans="1:9" x14ac:dyDescent="0.2">
      <c r="A1449" s="345">
        <v>1447</v>
      </c>
      <c r="B1449" s="345" t="s">
        <v>2072</v>
      </c>
      <c r="C1449" s="345" t="s">
        <v>524</v>
      </c>
      <c r="D1449" s="345" t="s">
        <v>508</v>
      </c>
      <c r="E1449" s="345">
        <v>1030990080</v>
      </c>
      <c r="F1449" s="345">
        <v>98008</v>
      </c>
      <c r="G1449" s="345" t="s">
        <v>9965</v>
      </c>
      <c r="H1449" s="820">
        <v>2959</v>
      </c>
      <c r="I1449" s="567"/>
    </row>
    <row r="1450" spans="1:9" x14ac:dyDescent="0.2">
      <c r="A1450" s="345">
        <v>1448</v>
      </c>
      <c r="B1450" s="345" t="s">
        <v>2073</v>
      </c>
      <c r="C1450" s="345" t="s">
        <v>553</v>
      </c>
      <c r="D1450" s="345" t="s">
        <v>506</v>
      </c>
      <c r="E1450" s="345">
        <v>3150720270</v>
      </c>
      <c r="F1450" s="345">
        <v>65027</v>
      </c>
      <c r="G1450" s="345" t="s">
        <v>9966</v>
      </c>
      <c r="H1450" s="820">
        <v>1303</v>
      </c>
      <c r="I1450" s="567"/>
    </row>
    <row r="1451" spans="1:9" x14ac:dyDescent="0.2">
      <c r="A1451" s="345">
        <v>1449</v>
      </c>
      <c r="B1451" s="345" t="s">
        <v>2074</v>
      </c>
      <c r="C1451" s="345" t="s">
        <v>571</v>
      </c>
      <c r="D1451" s="345" t="s">
        <v>508</v>
      </c>
      <c r="E1451" s="345">
        <v>1030260190</v>
      </c>
      <c r="F1451" s="345">
        <v>19020</v>
      </c>
      <c r="G1451" s="345" t="s">
        <v>9967</v>
      </c>
      <c r="H1451" s="820">
        <v>1771</v>
      </c>
      <c r="I1451" s="567"/>
    </row>
    <row r="1452" spans="1:9" x14ac:dyDescent="0.2">
      <c r="A1452" s="345">
        <v>1450</v>
      </c>
      <c r="B1452" s="345" t="s">
        <v>2075</v>
      </c>
      <c r="C1452" s="345" t="s">
        <v>790</v>
      </c>
      <c r="D1452" s="345" t="s">
        <v>16415</v>
      </c>
      <c r="E1452" s="345">
        <v>1080130120</v>
      </c>
      <c r="F1452" s="345">
        <v>37012</v>
      </c>
      <c r="G1452" s="345" t="s">
        <v>9968</v>
      </c>
      <c r="H1452" s="820">
        <v>3367</v>
      </c>
      <c r="I1452" s="567"/>
    </row>
    <row r="1453" spans="1:9" x14ac:dyDescent="0.2">
      <c r="A1453" s="345">
        <v>1451</v>
      </c>
      <c r="B1453" s="345" t="s">
        <v>2076</v>
      </c>
      <c r="C1453" s="345" t="s">
        <v>711</v>
      </c>
      <c r="D1453" s="345" t="s">
        <v>16415</v>
      </c>
      <c r="E1453" s="345">
        <v>1080680120</v>
      </c>
      <c r="F1453" s="345">
        <v>35012</v>
      </c>
      <c r="G1453" s="345" t="s">
        <v>9969</v>
      </c>
      <c r="H1453" s="820">
        <v>18857</v>
      </c>
      <c r="I1453" s="567"/>
    </row>
    <row r="1454" spans="1:9" x14ac:dyDescent="0.2">
      <c r="A1454" s="345">
        <v>1452</v>
      </c>
      <c r="B1454" s="345" t="s">
        <v>2077</v>
      </c>
      <c r="C1454" s="345" t="s">
        <v>544</v>
      </c>
      <c r="D1454" s="345" t="s">
        <v>510</v>
      </c>
      <c r="E1454" s="345">
        <v>1010270450</v>
      </c>
      <c r="F1454" s="345">
        <v>4045</v>
      </c>
      <c r="G1454" s="345" t="s">
        <v>9970</v>
      </c>
      <c r="H1454" s="820">
        <v>1412</v>
      </c>
      <c r="I1454" s="567"/>
    </row>
    <row r="1455" spans="1:9" x14ac:dyDescent="0.2">
      <c r="A1455" s="345">
        <v>1453</v>
      </c>
      <c r="B1455" s="345" t="s">
        <v>2078</v>
      </c>
      <c r="C1455" s="345" t="s">
        <v>565</v>
      </c>
      <c r="D1455" s="345" t="s">
        <v>505</v>
      </c>
      <c r="E1455" s="345">
        <v>3180250275</v>
      </c>
      <c r="F1455" s="345">
        <v>78156</v>
      </c>
      <c r="G1455" s="345" t="s">
        <v>9971</v>
      </c>
      <c r="H1455" s="820">
        <v>9596</v>
      </c>
      <c r="I1455" s="567"/>
    </row>
    <row r="1456" spans="1:9" x14ac:dyDescent="0.2">
      <c r="A1456" s="345">
        <v>1454</v>
      </c>
      <c r="B1456" s="345" t="s">
        <v>2079</v>
      </c>
      <c r="C1456" s="345" t="s">
        <v>784</v>
      </c>
      <c r="D1456" s="345" t="s">
        <v>503</v>
      </c>
      <c r="E1456" s="345">
        <v>3130230160</v>
      </c>
      <c r="F1456" s="345">
        <v>69016</v>
      </c>
      <c r="G1456" s="345" t="s">
        <v>9972</v>
      </c>
      <c r="H1456" s="820">
        <v>3011</v>
      </c>
      <c r="I1456" s="567"/>
    </row>
    <row r="1457" spans="1:9" x14ac:dyDescent="0.2">
      <c r="A1457" s="345">
        <v>1455</v>
      </c>
      <c r="B1457" s="345" t="s">
        <v>2080</v>
      </c>
      <c r="C1457" s="345" t="s">
        <v>639</v>
      </c>
      <c r="D1457" s="345" t="s">
        <v>510</v>
      </c>
      <c r="E1457" s="345">
        <v>1010520390</v>
      </c>
      <c r="F1457" s="345">
        <v>3040</v>
      </c>
      <c r="G1457" s="345" t="s">
        <v>9973</v>
      </c>
      <c r="H1457" s="820">
        <v>1523</v>
      </c>
      <c r="I1457" s="567"/>
    </row>
    <row r="1458" spans="1:9" x14ac:dyDescent="0.2">
      <c r="A1458" s="345">
        <v>1456</v>
      </c>
      <c r="B1458" s="345" t="s">
        <v>2081</v>
      </c>
      <c r="C1458" s="345" t="s">
        <v>571</v>
      </c>
      <c r="D1458" s="345" t="s">
        <v>508</v>
      </c>
      <c r="E1458" s="345">
        <v>1030260200</v>
      </c>
      <c r="F1458" s="345">
        <v>19021</v>
      </c>
      <c r="G1458" s="345" t="s">
        <v>9974</v>
      </c>
      <c r="H1458" s="820">
        <v>14974</v>
      </c>
      <c r="I1458" s="567"/>
    </row>
    <row r="1459" spans="1:9" x14ac:dyDescent="0.2">
      <c r="A1459" s="345">
        <v>1457</v>
      </c>
      <c r="B1459" s="345" t="s">
        <v>2082</v>
      </c>
      <c r="C1459" s="345" t="s">
        <v>524</v>
      </c>
      <c r="D1459" s="345" t="s">
        <v>508</v>
      </c>
      <c r="E1459" s="345">
        <v>1030990090</v>
      </c>
      <c r="F1459" s="345">
        <v>98009</v>
      </c>
      <c r="G1459" s="345" t="s">
        <v>9975</v>
      </c>
      <c r="H1459" s="820">
        <v>3208</v>
      </c>
      <c r="I1459" s="567"/>
    </row>
    <row r="1460" spans="1:9" x14ac:dyDescent="0.2">
      <c r="A1460" s="345">
        <v>1458</v>
      </c>
      <c r="B1460" s="345" t="s">
        <v>2083</v>
      </c>
      <c r="C1460" s="345" t="s">
        <v>571</v>
      </c>
      <c r="D1460" s="345" t="s">
        <v>508</v>
      </c>
      <c r="E1460" s="345">
        <v>1030260210</v>
      </c>
      <c r="F1460" s="345">
        <v>19022</v>
      </c>
      <c r="G1460" s="345" t="s">
        <v>9976</v>
      </c>
      <c r="H1460" s="820">
        <v>1621</v>
      </c>
      <c r="I1460" s="567"/>
    </row>
    <row r="1461" spans="1:9" x14ac:dyDescent="0.2">
      <c r="A1461" s="345">
        <v>1459</v>
      </c>
      <c r="B1461" s="345" t="s">
        <v>2084</v>
      </c>
      <c r="C1461" s="345" t="s">
        <v>573</v>
      </c>
      <c r="D1461" s="345" t="s">
        <v>508</v>
      </c>
      <c r="E1461" s="345">
        <v>1030450100</v>
      </c>
      <c r="F1461" s="345">
        <v>20010</v>
      </c>
      <c r="G1461" s="345" t="s">
        <v>9977</v>
      </c>
      <c r="H1461" s="820">
        <v>2208</v>
      </c>
      <c r="I1461" s="567"/>
    </row>
    <row r="1462" spans="1:9" x14ac:dyDescent="0.2">
      <c r="A1462" s="345">
        <v>1460</v>
      </c>
      <c r="B1462" s="345" t="s">
        <v>2085</v>
      </c>
      <c r="C1462" s="345" t="s">
        <v>595</v>
      </c>
      <c r="D1462" s="345" t="s">
        <v>510</v>
      </c>
      <c r="E1462" s="345">
        <v>1010020390</v>
      </c>
      <c r="F1462" s="345">
        <v>6040</v>
      </c>
      <c r="G1462" s="345" t="s">
        <v>9978</v>
      </c>
      <c r="H1462" s="820">
        <v>969</v>
      </c>
      <c r="I1462" s="567"/>
    </row>
    <row r="1463" spans="1:9" x14ac:dyDescent="0.2">
      <c r="A1463" s="345">
        <v>1461</v>
      </c>
      <c r="B1463" s="345" t="s">
        <v>2086</v>
      </c>
      <c r="C1463" s="345" t="s">
        <v>555</v>
      </c>
      <c r="D1463" s="345" t="s">
        <v>506</v>
      </c>
      <c r="E1463" s="345">
        <v>3150510170</v>
      </c>
      <c r="F1463" s="345">
        <v>63017</v>
      </c>
      <c r="G1463" s="345" t="s">
        <v>9979</v>
      </c>
      <c r="H1463" s="820">
        <v>47428</v>
      </c>
      <c r="I1463" s="567"/>
    </row>
    <row r="1464" spans="1:9" x14ac:dyDescent="0.2">
      <c r="A1464" s="345">
        <v>1462</v>
      </c>
      <c r="B1464" s="345" t="s">
        <v>2087</v>
      </c>
      <c r="C1464" s="345" t="s">
        <v>542</v>
      </c>
      <c r="D1464" s="345" t="s">
        <v>511</v>
      </c>
      <c r="E1464" s="345">
        <v>3160310120</v>
      </c>
      <c r="F1464" s="345">
        <v>71013</v>
      </c>
      <c r="G1464" s="345" t="s">
        <v>9980</v>
      </c>
      <c r="H1464" s="820">
        <v>1379</v>
      </c>
      <c r="I1464" s="567"/>
    </row>
    <row r="1465" spans="1:9" x14ac:dyDescent="0.2">
      <c r="A1465" s="345">
        <v>1463</v>
      </c>
      <c r="B1465" s="345" t="s">
        <v>2088</v>
      </c>
      <c r="C1465" s="345" t="s">
        <v>573</v>
      </c>
      <c r="D1465" s="345" t="s">
        <v>508</v>
      </c>
      <c r="E1465" s="345">
        <v>1030450110</v>
      </c>
      <c r="F1465" s="345">
        <v>20011</v>
      </c>
      <c r="G1465" s="345" t="s">
        <v>9981</v>
      </c>
      <c r="H1465" s="820">
        <v>2654</v>
      </c>
      <c r="I1465" s="567"/>
    </row>
    <row r="1466" spans="1:9" x14ac:dyDescent="0.2">
      <c r="A1466" s="345">
        <v>1464</v>
      </c>
      <c r="B1466" s="345" t="s">
        <v>2089</v>
      </c>
      <c r="C1466" s="345" t="s">
        <v>524</v>
      </c>
      <c r="D1466" s="345" t="s">
        <v>508</v>
      </c>
      <c r="E1466" s="345">
        <v>1030990100</v>
      </c>
      <c r="F1466" s="345">
        <v>98010</v>
      </c>
      <c r="G1466" s="345" t="s">
        <v>9982</v>
      </c>
      <c r="H1466" s="820">
        <v>15399</v>
      </c>
      <c r="I1466" s="567"/>
    </row>
    <row r="1467" spans="1:9" x14ac:dyDescent="0.2">
      <c r="A1467" s="345">
        <v>1465</v>
      </c>
      <c r="B1467" s="345" t="s">
        <v>2090</v>
      </c>
      <c r="C1467" s="345" t="s">
        <v>573</v>
      </c>
      <c r="D1467" s="345" t="s">
        <v>508</v>
      </c>
      <c r="E1467" s="345">
        <v>1030450120</v>
      </c>
      <c r="F1467" s="345">
        <v>20012</v>
      </c>
      <c r="G1467" s="345" t="s">
        <v>9983</v>
      </c>
      <c r="H1467" s="820">
        <v>1483</v>
      </c>
      <c r="I1467" s="567"/>
    </row>
    <row r="1468" spans="1:9" x14ac:dyDescent="0.2">
      <c r="A1468" s="345">
        <v>1466</v>
      </c>
      <c r="B1468" s="345" t="s">
        <v>2091</v>
      </c>
      <c r="C1468" s="345" t="s">
        <v>522</v>
      </c>
      <c r="D1468" s="345" t="s">
        <v>515</v>
      </c>
      <c r="E1468" s="345">
        <v>1050540280</v>
      </c>
      <c r="F1468" s="345">
        <v>28028</v>
      </c>
      <c r="G1468" s="345" t="s">
        <v>9984</v>
      </c>
      <c r="H1468" s="820">
        <v>5390</v>
      </c>
      <c r="I1468" s="567"/>
    </row>
    <row r="1469" spans="1:9" x14ac:dyDescent="0.2">
      <c r="A1469" s="345">
        <v>1467</v>
      </c>
      <c r="B1469" s="345" t="s">
        <v>2092</v>
      </c>
      <c r="C1469" s="345" t="s">
        <v>657</v>
      </c>
      <c r="D1469" s="345" t="s">
        <v>506</v>
      </c>
      <c r="E1469" s="345">
        <v>3150200200</v>
      </c>
      <c r="F1469" s="345">
        <v>61020</v>
      </c>
      <c r="G1469" s="345" t="s">
        <v>9985</v>
      </c>
      <c r="H1469" s="820">
        <v>9543</v>
      </c>
      <c r="I1469" s="567"/>
    </row>
    <row r="1470" spans="1:9" x14ac:dyDescent="0.2">
      <c r="A1470" s="345">
        <v>1468</v>
      </c>
      <c r="B1470" s="345" t="s">
        <v>2093</v>
      </c>
      <c r="C1470" s="345" t="s">
        <v>542</v>
      </c>
      <c r="D1470" s="345" t="s">
        <v>511</v>
      </c>
      <c r="E1470" s="345">
        <v>3160310130</v>
      </c>
      <c r="F1470" s="345">
        <v>71014</v>
      </c>
      <c r="G1470" s="345" t="s">
        <v>9986</v>
      </c>
      <c r="H1470" s="820">
        <v>1704</v>
      </c>
      <c r="I1470" s="567"/>
    </row>
    <row r="1471" spans="1:9" x14ac:dyDescent="0.2">
      <c r="A1471" s="345">
        <v>1469</v>
      </c>
      <c r="B1471" s="345" t="s">
        <v>2094</v>
      </c>
      <c r="C1471" s="345" t="s">
        <v>593</v>
      </c>
      <c r="D1471" s="345" t="s">
        <v>513</v>
      </c>
      <c r="E1471" s="345">
        <v>4190480120</v>
      </c>
      <c r="F1471" s="345">
        <v>83012</v>
      </c>
      <c r="G1471" s="345" t="s">
        <v>9987</v>
      </c>
      <c r="H1471" s="820">
        <v>735</v>
      </c>
      <c r="I1471" s="567"/>
    </row>
    <row r="1472" spans="1:9" x14ac:dyDescent="0.2">
      <c r="A1472" s="345">
        <v>1470</v>
      </c>
      <c r="B1472" s="345" t="s">
        <v>2095</v>
      </c>
      <c r="C1472" s="345" t="s">
        <v>563</v>
      </c>
      <c r="D1472" s="345" t="s">
        <v>493</v>
      </c>
      <c r="E1472" s="345">
        <v>2120330180</v>
      </c>
      <c r="F1472" s="345">
        <v>60018</v>
      </c>
      <c r="G1472" s="345" t="s">
        <v>9988</v>
      </c>
      <c r="H1472" s="820">
        <v>2438</v>
      </c>
      <c r="I1472" s="567"/>
    </row>
    <row r="1473" spans="1:9" x14ac:dyDescent="0.2">
      <c r="A1473" s="345">
        <v>1471</v>
      </c>
      <c r="B1473" s="345" t="s">
        <v>2096</v>
      </c>
      <c r="C1473" s="345" t="s">
        <v>639</v>
      </c>
      <c r="D1473" s="345" t="s">
        <v>510</v>
      </c>
      <c r="E1473" s="345">
        <v>1010520400</v>
      </c>
      <c r="F1473" s="345">
        <v>3041</v>
      </c>
      <c r="G1473" s="345" t="s">
        <v>9989</v>
      </c>
      <c r="H1473" s="820">
        <v>875</v>
      </c>
      <c r="I1473" s="567"/>
    </row>
    <row r="1474" spans="1:9" x14ac:dyDescent="0.2">
      <c r="A1474" s="345">
        <v>1472</v>
      </c>
      <c r="B1474" s="345" t="s">
        <v>2097</v>
      </c>
      <c r="C1474" s="345" t="s">
        <v>635</v>
      </c>
      <c r="D1474" s="345" t="s">
        <v>508</v>
      </c>
      <c r="E1474" s="345">
        <v>1030860300</v>
      </c>
      <c r="F1474" s="345">
        <v>12037</v>
      </c>
      <c r="G1474" s="345" t="s">
        <v>9990</v>
      </c>
      <c r="H1474" s="820">
        <v>1362</v>
      </c>
      <c r="I1474" s="567"/>
    </row>
    <row r="1475" spans="1:9" x14ac:dyDescent="0.2">
      <c r="A1475" s="345">
        <v>1473</v>
      </c>
      <c r="B1475" s="345" t="s">
        <v>2098</v>
      </c>
      <c r="C1475" s="345" t="s">
        <v>555</v>
      </c>
      <c r="D1475" s="345" t="s">
        <v>506</v>
      </c>
      <c r="E1475" s="345">
        <v>3150510180</v>
      </c>
      <c r="F1475" s="345">
        <v>63018</v>
      </c>
      <c r="G1475" s="345" t="s">
        <v>9991</v>
      </c>
      <c r="H1475" s="820">
        <v>3048</v>
      </c>
      <c r="I1475" s="567"/>
    </row>
    <row r="1476" spans="1:9" x14ac:dyDescent="0.2">
      <c r="A1476" s="345">
        <v>1474</v>
      </c>
      <c r="B1476" s="345" t="s">
        <v>2099</v>
      </c>
      <c r="C1476" s="345" t="s">
        <v>588</v>
      </c>
      <c r="D1476" s="345" t="s">
        <v>511</v>
      </c>
      <c r="E1476" s="345">
        <v>3160090150</v>
      </c>
      <c r="F1476" s="345">
        <v>72015</v>
      </c>
      <c r="G1476" s="345" t="s">
        <v>9992</v>
      </c>
      <c r="H1476" s="820">
        <v>19404</v>
      </c>
      <c r="I1476" s="567"/>
    </row>
    <row r="1477" spans="1:9" x14ac:dyDescent="0.2">
      <c r="A1477" s="345">
        <v>1475</v>
      </c>
      <c r="B1477" s="345" t="s">
        <v>2100</v>
      </c>
      <c r="C1477" s="345" t="s">
        <v>555</v>
      </c>
      <c r="D1477" s="345" t="s">
        <v>506</v>
      </c>
      <c r="E1477" s="345">
        <v>3150510190</v>
      </c>
      <c r="F1477" s="345">
        <v>63019</v>
      </c>
      <c r="G1477" s="345" t="s">
        <v>9993</v>
      </c>
      <c r="H1477" s="820">
        <v>7715</v>
      </c>
      <c r="I1477" s="567"/>
    </row>
    <row r="1478" spans="1:9" x14ac:dyDescent="0.2">
      <c r="A1478" s="345">
        <v>1476</v>
      </c>
      <c r="B1478" s="345" t="s">
        <v>2101</v>
      </c>
      <c r="C1478" s="345" t="s">
        <v>555</v>
      </c>
      <c r="D1478" s="345" t="s">
        <v>506</v>
      </c>
      <c r="E1478" s="345">
        <v>3150510200</v>
      </c>
      <c r="F1478" s="345">
        <v>63020</v>
      </c>
      <c r="G1478" s="345" t="s">
        <v>9994</v>
      </c>
      <c r="H1478" s="820">
        <v>13363</v>
      </c>
      <c r="I1478" s="567"/>
    </row>
    <row r="1479" spans="1:9" x14ac:dyDescent="0.2">
      <c r="A1479" s="345">
        <v>1477</v>
      </c>
      <c r="B1479" s="345" t="s">
        <v>2102</v>
      </c>
      <c r="C1479" s="345" t="s">
        <v>674</v>
      </c>
      <c r="D1479" s="345" t="s">
        <v>510</v>
      </c>
      <c r="E1479" s="345">
        <v>1010880330</v>
      </c>
      <c r="F1479" s="345">
        <v>2033</v>
      </c>
      <c r="G1479" s="345" t="s">
        <v>9995</v>
      </c>
      <c r="H1479" s="820">
        <v>222</v>
      </c>
      <c r="I1479" s="567"/>
    </row>
    <row r="1480" spans="1:9" x14ac:dyDescent="0.2">
      <c r="A1480" s="345">
        <v>1478</v>
      </c>
      <c r="B1480" s="345" t="s">
        <v>2103</v>
      </c>
      <c r="C1480" s="345" t="s">
        <v>677</v>
      </c>
      <c r="D1480" s="345" t="s">
        <v>507</v>
      </c>
      <c r="E1480" s="345">
        <v>1070740190</v>
      </c>
      <c r="F1480" s="345">
        <v>9019</v>
      </c>
      <c r="G1480" s="345" t="s">
        <v>9996</v>
      </c>
      <c r="H1480" s="820">
        <v>737</v>
      </c>
      <c r="I1480" s="567"/>
    </row>
    <row r="1481" spans="1:9" x14ac:dyDescent="0.2">
      <c r="A1481" s="345">
        <v>1479</v>
      </c>
      <c r="B1481" s="345" t="s">
        <v>2104</v>
      </c>
      <c r="C1481" s="345" t="s">
        <v>672</v>
      </c>
      <c r="D1481" s="345" t="s">
        <v>508</v>
      </c>
      <c r="E1481" s="345">
        <v>1030570290</v>
      </c>
      <c r="F1481" s="345">
        <v>18031</v>
      </c>
      <c r="G1481" s="345" t="s">
        <v>9997</v>
      </c>
      <c r="H1481" s="820">
        <v>453</v>
      </c>
      <c r="I1481" s="567"/>
    </row>
    <row r="1482" spans="1:9" x14ac:dyDescent="0.2">
      <c r="A1482" s="345">
        <v>1480</v>
      </c>
      <c r="B1482" s="345" t="s">
        <v>2105</v>
      </c>
      <c r="C1482" s="345" t="s">
        <v>609</v>
      </c>
      <c r="D1482" s="345" t="s">
        <v>493</v>
      </c>
      <c r="E1482" s="345">
        <v>2120700210</v>
      </c>
      <c r="F1482" s="345">
        <v>58021</v>
      </c>
      <c r="G1482" s="345" t="s">
        <v>9998</v>
      </c>
      <c r="H1482" s="820">
        <v>643</v>
      </c>
      <c r="I1482" s="567"/>
    </row>
    <row r="1483" spans="1:9" x14ac:dyDescent="0.2">
      <c r="A1483" s="345">
        <v>1481</v>
      </c>
      <c r="B1483" s="345" t="s">
        <v>2106</v>
      </c>
      <c r="C1483" s="345" t="s">
        <v>657</v>
      </c>
      <c r="D1483" s="345" t="s">
        <v>506</v>
      </c>
      <c r="E1483" s="345">
        <v>3150200201</v>
      </c>
      <c r="F1483" s="345">
        <v>61103</v>
      </c>
      <c r="G1483" s="345" t="s">
        <v>9999</v>
      </c>
      <c r="H1483" s="820">
        <v>6869</v>
      </c>
      <c r="I1483" s="567"/>
    </row>
    <row r="1484" spans="1:9" x14ac:dyDescent="0.2">
      <c r="A1484" s="345">
        <v>1482</v>
      </c>
      <c r="B1484" s="345" t="s">
        <v>2107</v>
      </c>
      <c r="C1484" s="345" t="s">
        <v>659</v>
      </c>
      <c r="D1484" s="345" t="s">
        <v>510</v>
      </c>
      <c r="E1484" s="345">
        <v>1010960140</v>
      </c>
      <c r="F1484" s="345">
        <v>96014</v>
      </c>
      <c r="G1484" s="345" t="s">
        <v>10000</v>
      </c>
      <c r="H1484" s="820">
        <v>397</v>
      </c>
      <c r="I1484" s="567"/>
    </row>
    <row r="1485" spans="1:9" x14ac:dyDescent="0.2">
      <c r="A1485" s="345">
        <v>1483</v>
      </c>
      <c r="B1485" s="345" t="s">
        <v>2108</v>
      </c>
      <c r="C1485" s="345" t="s">
        <v>550</v>
      </c>
      <c r="D1485" s="345" t="s">
        <v>493</v>
      </c>
      <c r="E1485" s="345">
        <v>2120690100</v>
      </c>
      <c r="F1485" s="345">
        <v>57011</v>
      </c>
      <c r="G1485" s="345" t="s">
        <v>10001</v>
      </c>
      <c r="H1485" s="820">
        <v>691</v>
      </c>
      <c r="I1485" s="567"/>
    </row>
    <row r="1486" spans="1:9" x14ac:dyDescent="0.2">
      <c r="A1486" s="345">
        <v>1484</v>
      </c>
      <c r="B1486" s="345" t="s">
        <v>2109</v>
      </c>
      <c r="C1486" s="345" t="s">
        <v>657</v>
      </c>
      <c r="D1486" s="345" t="s">
        <v>506</v>
      </c>
      <c r="E1486" s="345">
        <v>3150200210</v>
      </c>
      <c r="F1486" s="345">
        <v>61021</v>
      </c>
      <c r="G1486" s="345" t="s">
        <v>10002</v>
      </c>
      <c r="H1486" s="820">
        <v>8374</v>
      </c>
      <c r="I1486" s="567"/>
    </row>
    <row r="1487" spans="1:9" x14ac:dyDescent="0.2">
      <c r="A1487" s="345">
        <v>1485</v>
      </c>
      <c r="B1487" s="345" t="s">
        <v>2110</v>
      </c>
      <c r="C1487" s="345" t="s">
        <v>732</v>
      </c>
      <c r="D1487" s="345" t="s">
        <v>511</v>
      </c>
      <c r="E1487" s="345">
        <v>3160410150</v>
      </c>
      <c r="F1487" s="345">
        <v>75016</v>
      </c>
      <c r="G1487" s="345" t="s">
        <v>10003</v>
      </c>
      <c r="H1487" s="820">
        <v>19372</v>
      </c>
      <c r="I1487" s="567"/>
    </row>
    <row r="1488" spans="1:9" x14ac:dyDescent="0.2">
      <c r="A1488" s="345">
        <v>1486</v>
      </c>
      <c r="B1488" s="345" t="s">
        <v>2111</v>
      </c>
      <c r="C1488" s="345" t="s">
        <v>526</v>
      </c>
      <c r="D1488" s="345" t="s">
        <v>508</v>
      </c>
      <c r="E1488" s="345">
        <v>1030980150</v>
      </c>
      <c r="F1488" s="345">
        <v>97015</v>
      </c>
      <c r="G1488" s="345" t="s">
        <v>10004</v>
      </c>
      <c r="H1488" s="820">
        <v>837</v>
      </c>
      <c r="I1488" s="567"/>
    </row>
    <row r="1489" spans="1:9" x14ac:dyDescent="0.2">
      <c r="A1489" s="345">
        <v>1487</v>
      </c>
      <c r="B1489" s="345" t="s">
        <v>2112</v>
      </c>
      <c r="C1489" s="345" t="s">
        <v>534</v>
      </c>
      <c r="D1489" s="345" t="s">
        <v>508</v>
      </c>
      <c r="E1489" s="345">
        <v>1030490550</v>
      </c>
      <c r="F1489" s="345">
        <v>15055</v>
      </c>
      <c r="G1489" s="345" t="s">
        <v>10005</v>
      </c>
      <c r="H1489" s="820">
        <v>4020</v>
      </c>
      <c r="I1489" s="567"/>
    </row>
    <row r="1490" spans="1:9" x14ac:dyDescent="0.2">
      <c r="A1490" s="345">
        <v>1488</v>
      </c>
      <c r="B1490" s="345" t="s">
        <v>2113</v>
      </c>
      <c r="C1490" s="345" t="s">
        <v>833</v>
      </c>
      <c r="D1490" s="345" t="s">
        <v>16417</v>
      </c>
      <c r="E1490" s="345">
        <v>1060930100</v>
      </c>
      <c r="F1490" s="345">
        <v>93010</v>
      </c>
      <c r="G1490" s="345" t="s">
        <v>10006</v>
      </c>
      <c r="H1490" s="820">
        <v>8240</v>
      </c>
      <c r="I1490" s="567"/>
    </row>
    <row r="1491" spans="1:9" x14ac:dyDescent="0.2">
      <c r="A1491" s="345">
        <v>1489</v>
      </c>
      <c r="B1491" s="345" t="s">
        <v>2114</v>
      </c>
      <c r="C1491" s="345" t="s">
        <v>924</v>
      </c>
      <c r="D1491" s="345" t="s">
        <v>507</v>
      </c>
      <c r="E1491" s="345">
        <v>1070340110</v>
      </c>
      <c r="F1491" s="345">
        <v>10011</v>
      </c>
      <c r="G1491" s="345" t="s">
        <v>10007</v>
      </c>
      <c r="H1491" s="820">
        <v>6729</v>
      </c>
      <c r="I1491" s="567"/>
    </row>
    <row r="1492" spans="1:9" x14ac:dyDescent="0.2">
      <c r="A1492" s="345">
        <v>1490</v>
      </c>
      <c r="B1492" s="345" t="s">
        <v>2115</v>
      </c>
      <c r="C1492" s="345" t="s">
        <v>595</v>
      </c>
      <c r="D1492" s="345" t="s">
        <v>510</v>
      </c>
      <c r="E1492" s="345">
        <v>1010020400</v>
      </c>
      <c r="F1492" s="345">
        <v>6041</v>
      </c>
      <c r="G1492" s="345" t="s">
        <v>10008</v>
      </c>
      <c r="H1492" s="820">
        <v>121</v>
      </c>
      <c r="I1492" s="567"/>
    </row>
    <row r="1493" spans="1:9" x14ac:dyDescent="0.2">
      <c r="A1493" s="345">
        <v>1491</v>
      </c>
      <c r="B1493" s="345" t="s">
        <v>2116</v>
      </c>
      <c r="C1493" s="345" t="s">
        <v>526</v>
      </c>
      <c r="D1493" s="345" t="s">
        <v>508</v>
      </c>
      <c r="E1493" s="345">
        <v>1030980160</v>
      </c>
      <c r="F1493" s="345">
        <v>97016</v>
      </c>
      <c r="G1493" s="345" t="s">
        <v>10009</v>
      </c>
      <c r="H1493" s="820">
        <v>13183</v>
      </c>
      <c r="I1493" s="567"/>
    </row>
    <row r="1494" spans="1:9" x14ac:dyDescent="0.2">
      <c r="A1494" s="345">
        <v>1492</v>
      </c>
      <c r="B1494" s="345" t="s">
        <v>2117</v>
      </c>
      <c r="C1494" s="345" t="s">
        <v>672</v>
      </c>
      <c r="D1494" s="345" t="s">
        <v>508</v>
      </c>
      <c r="E1494" s="345">
        <v>1030570300</v>
      </c>
      <c r="F1494" s="345">
        <v>18032</v>
      </c>
      <c r="G1494" s="345" t="s">
        <v>10010</v>
      </c>
      <c r="H1494" s="820">
        <v>866</v>
      </c>
      <c r="I1494" s="567"/>
    </row>
    <row r="1495" spans="1:9" x14ac:dyDescent="0.2">
      <c r="A1495" s="345">
        <v>1493</v>
      </c>
      <c r="B1495" s="345" t="s">
        <v>2118</v>
      </c>
      <c r="C1495" s="345" t="s">
        <v>555</v>
      </c>
      <c r="D1495" s="345" t="s">
        <v>506</v>
      </c>
      <c r="E1495" s="345">
        <v>3150510210</v>
      </c>
      <c r="F1495" s="345">
        <v>63021</v>
      </c>
      <c r="G1495" s="345" t="s">
        <v>10011</v>
      </c>
      <c r="H1495" s="820">
        <v>18282</v>
      </c>
      <c r="I1495" s="567"/>
    </row>
    <row r="1496" spans="1:9" x14ac:dyDescent="0.2">
      <c r="A1496" s="345">
        <v>1494</v>
      </c>
      <c r="B1496" s="345" t="s">
        <v>2119</v>
      </c>
      <c r="C1496" s="345" t="s">
        <v>601</v>
      </c>
      <c r="D1496" s="345" t="s">
        <v>508</v>
      </c>
      <c r="E1496" s="345">
        <v>1030120560</v>
      </c>
      <c r="F1496" s="345">
        <v>16058</v>
      </c>
      <c r="G1496" s="345" t="s">
        <v>10012</v>
      </c>
      <c r="H1496" s="820">
        <v>3838</v>
      </c>
      <c r="I1496" s="567"/>
    </row>
    <row r="1497" spans="1:9" x14ac:dyDescent="0.2">
      <c r="A1497" s="345">
        <v>1495</v>
      </c>
      <c r="B1497" s="345" t="s">
        <v>2120</v>
      </c>
      <c r="C1497" s="345" t="s">
        <v>996</v>
      </c>
      <c r="D1497" s="345" t="s">
        <v>514</v>
      </c>
      <c r="E1497" s="345">
        <v>2100580070</v>
      </c>
      <c r="F1497" s="345">
        <v>54007</v>
      </c>
      <c r="G1497" s="345" t="s">
        <v>10013</v>
      </c>
      <c r="H1497" s="820">
        <v>2979</v>
      </c>
      <c r="I1497" s="567"/>
    </row>
    <row r="1498" spans="1:9" x14ac:dyDescent="0.2">
      <c r="A1498" s="345">
        <v>1496</v>
      </c>
      <c r="B1498" s="345" t="s">
        <v>2121</v>
      </c>
      <c r="C1498" s="345" t="s">
        <v>635</v>
      </c>
      <c r="D1498" s="345" t="s">
        <v>508</v>
      </c>
      <c r="E1498" s="345">
        <v>1030860310</v>
      </c>
      <c r="F1498" s="345">
        <v>12038</v>
      </c>
      <c r="G1498" s="345" t="s">
        <v>10014</v>
      </c>
      <c r="H1498" s="820">
        <v>3617</v>
      </c>
      <c r="I1498" s="567"/>
    </row>
    <row r="1499" spans="1:9" x14ac:dyDescent="0.2">
      <c r="A1499" s="345">
        <v>1497</v>
      </c>
      <c r="B1499" s="345" t="s">
        <v>2122</v>
      </c>
      <c r="C1499" s="345" t="s">
        <v>1311</v>
      </c>
      <c r="D1499" s="345" t="s">
        <v>492</v>
      </c>
      <c r="E1499" s="345">
        <v>2090620075</v>
      </c>
      <c r="F1499" s="345">
        <v>50040</v>
      </c>
      <c r="G1499" s="345" t="s">
        <v>10015</v>
      </c>
      <c r="H1499" s="820">
        <v>12160</v>
      </c>
      <c r="I1499" s="567"/>
    </row>
    <row r="1500" spans="1:9" x14ac:dyDescent="0.2">
      <c r="A1500" s="345">
        <v>1498</v>
      </c>
      <c r="B1500" s="345" t="s">
        <v>2123</v>
      </c>
      <c r="C1500" s="345" t="s">
        <v>1311</v>
      </c>
      <c r="D1500" s="345" t="s">
        <v>492</v>
      </c>
      <c r="E1500" s="345">
        <v>2090620080</v>
      </c>
      <c r="F1500" s="345">
        <v>50008</v>
      </c>
      <c r="G1500" s="345" t="s">
        <v>10016</v>
      </c>
      <c r="H1500" s="820">
        <v>44865</v>
      </c>
      <c r="I1500" s="567"/>
    </row>
    <row r="1501" spans="1:9" x14ac:dyDescent="0.2">
      <c r="A1501" s="345">
        <v>1499</v>
      </c>
      <c r="B1501" s="345" t="s">
        <v>2124</v>
      </c>
      <c r="C1501" s="345" t="s">
        <v>624</v>
      </c>
      <c r="D1501" s="345" t="s">
        <v>510</v>
      </c>
      <c r="E1501" s="345">
        <v>1010810600</v>
      </c>
      <c r="F1501" s="345">
        <v>1061</v>
      </c>
      <c r="G1501" s="345" t="s">
        <v>10017</v>
      </c>
      <c r="H1501" s="820">
        <v>1524</v>
      </c>
      <c r="I1501" s="567"/>
    </row>
    <row r="1502" spans="1:9" x14ac:dyDescent="0.2">
      <c r="A1502" s="345">
        <v>1500</v>
      </c>
      <c r="B1502" s="345" t="s">
        <v>2125</v>
      </c>
      <c r="C1502" s="345" t="s">
        <v>672</v>
      </c>
      <c r="D1502" s="345" t="s">
        <v>508</v>
      </c>
      <c r="E1502" s="345">
        <v>1030570310</v>
      </c>
      <c r="F1502" s="345">
        <v>18033</v>
      </c>
      <c r="G1502" s="345" t="s">
        <v>10018</v>
      </c>
      <c r="H1502" s="820">
        <v>2379</v>
      </c>
      <c r="I1502" s="567"/>
    </row>
    <row r="1503" spans="1:9" x14ac:dyDescent="0.2">
      <c r="A1503" s="345">
        <v>1501</v>
      </c>
      <c r="B1503" s="345" t="s">
        <v>2126</v>
      </c>
      <c r="C1503" s="345" t="s">
        <v>624</v>
      </c>
      <c r="D1503" s="345" t="s">
        <v>510</v>
      </c>
      <c r="E1503" s="345">
        <v>1010810610</v>
      </c>
      <c r="F1503" s="345">
        <v>1062</v>
      </c>
      <c r="G1503" s="345" t="s">
        <v>10019</v>
      </c>
      <c r="H1503" s="820">
        <v>3034</v>
      </c>
      <c r="I1503" s="567"/>
    </row>
    <row r="1504" spans="1:9" x14ac:dyDescent="0.2">
      <c r="A1504" s="345">
        <v>1502</v>
      </c>
      <c r="B1504" s="345" t="s">
        <v>2127</v>
      </c>
      <c r="C1504" s="345" t="s">
        <v>924</v>
      </c>
      <c r="D1504" s="345" t="s">
        <v>507</v>
      </c>
      <c r="E1504" s="345">
        <v>1070340120</v>
      </c>
      <c r="F1504" s="345">
        <v>10012</v>
      </c>
      <c r="G1504" s="345" t="s">
        <v>10020</v>
      </c>
      <c r="H1504" s="820">
        <v>3125</v>
      </c>
      <c r="I1504" s="567"/>
    </row>
    <row r="1505" spans="1:9" x14ac:dyDescent="0.2">
      <c r="A1505" s="345">
        <v>1503</v>
      </c>
      <c r="B1505" s="345" t="s">
        <v>2128</v>
      </c>
      <c r="C1505" s="345" t="s">
        <v>553</v>
      </c>
      <c r="D1505" s="345" t="s">
        <v>506</v>
      </c>
      <c r="E1505" s="345">
        <v>3150720290</v>
      </c>
      <c r="F1505" s="345">
        <v>65029</v>
      </c>
      <c r="G1505" s="345" t="s">
        <v>10021</v>
      </c>
      <c r="H1505" s="820">
        <v>1864</v>
      </c>
      <c r="I1505" s="567"/>
    </row>
    <row r="1506" spans="1:9" x14ac:dyDescent="0.2">
      <c r="A1506" s="345">
        <v>1504</v>
      </c>
      <c r="B1506" s="345" t="s">
        <v>2129</v>
      </c>
      <c r="C1506" s="345" t="s">
        <v>524</v>
      </c>
      <c r="D1506" s="345" t="s">
        <v>508</v>
      </c>
      <c r="E1506" s="345">
        <v>1030990110</v>
      </c>
      <c r="F1506" s="345">
        <v>98011</v>
      </c>
      <c r="G1506" s="345" t="s">
        <v>10022</v>
      </c>
      <c r="H1506" s="820">
        <v>1497</v>
      </c>
      <c r="I1506" s="567"/>
    </row>
    <row r="1507" spans="1:9" x14ac:dyDescent="0.2">
      <c r="A1507" s="345">
        <v>1505</v>
      </c>
      <c r="B1507" s="345" t="s">
        <v>2130</v>
      </c>
      <c r="C1507" s="345" t="s">
        <v>524</v>
      </c>
      <c r="D1507" s="345" t="s">
        <v>508</v>
      </c>
      <c r="E1507" s="345">
        <v>1030990120</v>
      </c>
      <c r="F1507" s="345">
        <v>98012</v>
      </c>
      <c r="G1507" s="345" t="s">
        <v>10023</v>
      </c>
      <c r="H1507" s="820">
        <v>3038</v>
      </c>
      <c r="I1507" s="567"/>
    </row>
    <row r="1508" spans="1:9" x14ac:dyDescent="0.2">
      <c r="A1508" s="345">
        <v>1506</v>
      </c>
      <c r="B1508" s="345" t="s">
        <v>2131</v>
      </c>
      <c r="C1508" s="345" t="s">
        <v>624</v>
      </c>
      <c r="D1508" s="345" t="s">
        <v>510</v>
      </c>
      <c r="E1508" s="345">
        <v>1010810620</v>
      </c>
      <c r="F1508" s="345">
        <v>1063</v>
      </c>
      <c r="G1508" s="345" t="s">
        <v>10024</v>
      </c>
      <c r="H1508" s="820">
        <v>13834</v>
      </c>
      <c r="I1508" s="567"/>
    </row>
    <row r="1509" spans="1:9" x14ac:dyDescent="0.2">
      <c r="A1509" s="345">
        <v>1507</v>
      </c>
      <c r="B1509" s="345" t="s">
        <v>2132</v>
      </c>
      <c r="C1509" s="345" t="s">
        <v>657</v>
      </c>
      <c r="D1509" s="345" t="s">
        <v>506</v>
      </c>
      <c r="E1509" s="345">
        <v>3150200220</v>
      </c>
      <c r="F1509" s="345">
        <v>61022</v>
      </c>
      <c r="G1509" s="345" t="s">
        <v>10025</v>
      </c>
      <c r="H1509" s="820">
        <v>73037</v>
      </c>
      <c r="I1509" s="567"/>
    </row>
    <row r="1510" spans="1:9" x14ac:dyDescent="0.2">
      <c r="A1510" s="345">
        <v>1508</v>
      </c>
      <c r="B1510" s="345" t="s">
        <v>2133</v>
      </c>
      <c r="C1510" s="345" t="s">
        <v>787</v>
      </c>
      <c r="D1510" s="345" t="s">
        <v>515</v>
      </c>
      <c r="E1510" s="345">
        <v>1050840100</v>
      </c>
      <c r="F1510" s="345">
        <v>26010</v>
      </c>
      <c r="G1510" s="345" t="s">
        <v>10026</v>
      </c>
      <c r="H1510" s="820">
        <v>11356</v>
      </c>
      <c r="I1510" s="567"/>
    </row>
    <row r="1511" spans="1:9" x14ac:dyDescent="0.2">
      <c r="A1511" s="345">
        <v>1509</v>
      </c>
      <c r="B1511" s="345" t="s">
        <v>2134</v>
      </c>
      <c r="C1511" s="345" t="s">
        <v>612</v>
      </c>
      <c r="D1511" s="345" t="s">
        <v>505</v>
      </c>
      <c r="E1511" s="345">
        <v>3180670240</v>
      </c>
      <c r="F1511" s="345">
        <v>80024</v>
      </c>
      <c r="G1511" s="345" t="s">
        <v>10027</v>
      </c>
      <c r="H1511" s="820">
        <v>707</v>
      </c>
      <c r="I1511" s="567"/>
    </row>
    <row r="1512" spans="1:9" x14ac:dyDescent="0.2">
      <c r="A1512" s="345">
        <v>1510</v>
      </c>
      <c r="B1512" s="345" t="s">
        <v>2135</v>
      </c>
      <c r="C1512" s="345" t="s">
        <v>711</v>
      </c>
      <c r="D1512" s="345" t="s">
        <v>16415</v>
      </c>
      <c r="E1512" s="345">
        <v>1080680130</v>
      </c>
      <c r="F1512" s="345">
        <v>35013</v>
      </c>
      <c r="G1512" s="345" t="s">
        <v>10028</v>
      </c>
      <c r="H1512" s="820">
        <v>4510</v>
      </c>
      <c r="I1512" s="567"/>
    </row>
    <row r="1513" spans="1:9" x14ac:dyDescent="0.2">
      <c r="A1513" s="345">
        <v>1511</v>
      </c>
      <c r="B1513" s="345" t="s">
        <v>2136</v>
      </c>
      <c r="C1513" s="345" t="s">
        <v>601</v>
      </c>
      <c r="D1513" s="345" t="s">
        <v>508</v>
      </c>
      <c r="E1513" s="345">
        <v>1030120570</v>
      </c>
      <c r="F1513" s="345">
        <v>16059</v>
      </c>
      <c r="G1513" s="345" t="s">
        <v>10029</v>
      </c>
      <c r="H1513" s="820">
        <v>4069</v>
      </c>
      <c r="I1513" s="567"/>
    </row>
    <row r="1514" spans="1:9" x14ac:dyDescent="0.2">
      <c r="A1514" s="345">
        <v>1512</v>
      </c>
      <c r="B1514" s="345" t="s">
        <v>2137</v>
      </c>
      <c r="C1514" s="345" t="s">
        <v>696</v>
      </c>
      <c r="D1514" s="345" t="s">
        <v>508</v>
      </c>
      <c r="E1514" s="345">
        <v>1030240500</v>
      </c>
      <c r="F1514" s="345">
        <v>13052</v>
      </c>
      <c r="G1514" s="345" t="s">
        <v>10030</v>
      </c>
      <c r="H1514" s="820">
        <v>1644</v>
      </c>
      <c r="I1514" s="567"/>
    </row>
    <row r="1515" spans="1:9" x14ac:dyDescent="0.2">
      <c r="A1515" s="345">
        <v>1513</v>
      </c>
      <c r="B1515" s="345" t="s">
        <v>2138</v>
      </c>
      <c r="C1515" s="345" t="s">
        <v>696</v>
      </c>
      <c r="D1515" s="345" t="s">
        <v>508</v>
      </c>
      <c r="E1515" s="345">
        <v>1030240510</v>
      </c>
      <c r="F1515" s="345">
        <v>13053</v>
      </c>
      <c r="G1515" s="345" t="s">
        <v>10031</v>
      </c>
      <c r="H1515" s="820">
        <v>5011</v>
      </c>
      <c r="I1515" s="567"/>
    </row>
    <row r="1516" spans="1:9" x14ac:dyDescent="0.2">
      <c r="A1516" s="345">
        <v>1514</v>
      </c>
      <c r="B1516" s="345" t="s">
        <v>2139</v>
      </c>
      <c r="C1516" s="345" t="s">
        <v>601</v>
      </c>
      <c r="D1516" s="345" t="s">
        <v>508</v>
      </c>
      <c r="E1516" s="345">
        <v>1030120580</v>
      </c>
      <c r="F1516" s="345">
        <v>16060</v>
      </c>
      <c r="G1516" s="345" t="s">
        <v>10032</v>
      </c>
      <c r="H1516" s="820">
        <v>3075</v>
      </c>
      <c r="I1516" s="567"/>
    </row>
    <row r="1517" spans="1:9" x14ac:dyDescent="0.2">
      <c r="A1517" s="345">
        <v>1515</v>
      </c>
      <c r="B1517" s="345" t="s">
        <v>2140</v>
      </c>
      <c r="C1517" s="345" t="s">
        <v>555</v>
      </c>
      <c r="D1517" s="345" t="s">
        <v>506</v>
      </c>
      <c r="E1517" s="345">
        <v>3150510220</v>
      </c>
      <c r="F1517" s="345">
        <v>63022</v>
      </c>
      <c r="G1517" s="345" t="s">
        <v>10033</v>
      </c>
      <c r="H1517" s="820">
        <v>3663</v>
      </c>
      <c r="I1517" s="567"/>
    </row>
    <row r="1518" spans="1:9" x14ac:dyDescent="0.2">
      <c r="A1518" s="345">
        <v>1516</v>
      </c>
      <c r="B1518" s="345" t="s">
        <v>2141</v>
      </c>
      <c r="C1518" s="345" t="s">
        <v>1017</v>
      </c>
      <c r="D1518" s="345" t="s">
        <v>492</v>
      </c>
      <c r="E1518" s="345">
        <v>2090460040</v>
      </c>
      <c r="F1518" s="345">
        <v>45004</v>
      </c>
      <c r="G1518" s="345" t="s">
        <v>10034</v>
      </c>
      <c r="H1518" s="820">
        <v>969</v>
      </c>
      <c r="I1518" s="567"/>
    </row>
    <row r="1519" spans="1:9" x14ac:dyDescent="0.2">
      <c r="A1519" s="345">
        <v>1517</v>
      </c>
      <c r="B1519" s="345" t="s">
        <v>2142</v>
      </c>
      <c r="C1519" s="345" t="s">
        <v>739</v>
      </c>
      <c r="D1519" s="345" t="s">
        <v>16415</v>
      </c>
      <c r="E1519" s="345">
        <v>1080660050</v>
      </c>
      <c r="F1519" s="345">
        <v>39005</v>
      </c>
      <c r="G1519" s="345" t="s">
        <v>10035</v>
      </c>
      <c r="H1519" s="820">
        <v>2541</v>
      </c>
      <c r="I1519" s="567"/>
    </row>
    <row r="1520" spans="1:9" x14ac:dyDescent="0.2">
      <c r="A1520" s="345">
        <v>1518</v>
      </c>
      <c r="B1520" s="345" t="s">
        <v>2143</v>
      </c>
      <c r="C1520" s="345" t="s">
        <v>528</v>
      </c>
      <c r="D1520" s="345" t="s">
        <v>492</v>
      </c>
      <c r="E1520" s="345">
        <v>2090750040</v>
      </c>
      <c r="F1520" s="345">
        <v>52004</v>
      </c>
      <c r="G1520" s="345" t="s">
        <v>10036</v>
      </c>
      <c r="H1520" s="820">
        <v>3716</v>
      </c>
      <c r="I1520" s="567"/>
    </row>
    <row r="1521" spans="1:9" x14ac:dyDescent="0.2">
      <c r="A1521" s="345">
        <v>1519</v>
      </c>
      <c r="B1521" s="345" t="s">
        <v>2144</v>
      </c>
      <c r="C1521" s="345" t="s">
        <v>784</v>
      </c>
      <c r="D1521" s="345" t="s">
        <v>503</v>
      </c>
      <c r="E1521" s="345">
        <v>3130230170</v>
      </c>
      <c r="F1521" s="345">
        <v>69017</v>
      </c>
      <c r="G1521" s="345" t="s">
        <v>10037</v>
      </c>
      <c r="H1521" s="820">
        <v>5230</v>
      </c>
      <c r="I1521" s="567"/>
    </row>
    <row r="1522" spans="1:9" x14ac:dyDescent="0.2">
      <c r="A1522" s="345">
        <v>1520</v>
      </c>
      <c r="B1522" s="345" t="s">
        <v>2145</v>
      </c>
      <c r="C1522" s="345" t="s">
        <v>672</v>
      </c>
      <c r="D1522" s="345" t="s">
        <v>508</v>
      </c>
      <c r="E1522" s="345">
        <v>1030570320</v>
      </c>
      <c r="F1522" s="345">
        <v>18034</v>
      </c>
      <c r="G1522" s="345" t="s">
        <v>10038</v>
      </c>
      <c r="H1522" s="820">
        <v>8766</v>
      </c>
      <c r="I1522" s="567"/>
    </row>
    <row r="1523" spans="1:9" x14ac:dyDescent="0.2">
      <c r="A1523" s="345">
        <v>1521</v>
      </c>
      <c r="B1523" s="345" t="s">
        <v>2146</v>
      </c>
      <c r="C1523" s="345" t="s">
        <v>635</v>
      </c>
      <c r="D1523" s="345" t="s">
        <v>508</v>
      </c>
      <c r="E1523" s="345">
        <v>1030860320</v>
      </c>
      <c r="F1523" s="345">
        <v>12039</v>
      </c>
      <c r="G1523" s="345" t="s">
        <v>10039</v>
      </c>
      <c r="H1523" s="820">
        <v>5671</v>
      </c>
      <c r="I1523" s="567"/>
    </row>
    <row r="1524" spans="1:9" x14ac:dyDescent="0.2">
      <c r="A1524" s="345">
        <v>1522</v>
      </c>
      <c r="B1524" s="345" t="s">
        <v>2147</v>
      </c>
      <c r="C1524" s="345" t="s">
        <v>534</v>
      </c>
      <c r="D1524" s="345" t="s">
        <v>508</v>
      </c>
      <c r="E1524" s="345">
        <v>1030490580</v>
      </c>
      <c r="F1524" s="345">
        <v>15058</v>
      </c>
      <c r="G1524" s="345" t="s">
        <v>10040</v>
      </c>
      <c r="H1524" s="820">
        <v>5535</v>
      </c>
      <c r="I1524" s="567"/>
    </row>
    <row r="1525" spans="1:9" x14ac:dyDescent="0.2">
      <c r="A1525" s="345">
        <v>1523</v>
      </c>
      <c r="B1525" s="345" t="s">
        <v>2148</v>
      </c>
      <c r="C1525" s="345" t="s">
        <v>555</v>
      </c>
      <c r="D1525" s="345" t="s">
        <v>506</v>
      </c>
      <c r="E1525" s="345">
        <v>3150510230</v>
      </c>
      <c r="F1525" s="345">
        <v>63023</v>
      </c>
      <c r="G1525" s="345" t="s">
        <v>10041</v>
      </c>
      <c r="H1525" s="820">
        <v>74394</v>
      </c>
      <c r="I1525" s="567"/>
    </row>
    <row r="1526" spans="1:9" x14ac:dyDescent="0.2">
      <c r="A1526" s="345">
        <v>1524</v>
      </c>
      <c r="B1526" s="345" t="s">
        <v>2149</v>
      </c>
      <c r="C1526" s="345" t="s">
        <v>622</v>
      </c>
      <c r="D1526" s="345" t="s">
        <v>510</v>
      </c>
      <c r="E1526" s="345">
        <v>1010070200</v>
      </c>
      <c r="F1526" s="345">
        <v>5020</v>
      </c>
      <c r="G1526" s="345" t="s">
        <v>10042</v>
      </c>
      <c r="H1526" s="820">
        <v>610</v>
      </c>
      <c r="I1526" s="567"/>
    </row>
    <row r="1527" spans="1:9" x14ac:dyDescent="0.2">
      <c r="A1527" s="345">
        <v>1525</v>
      </c>
      <c r="B1527" s="345" t="s">
        <v>2150</v>
      </c>
      <c r="C1527" s="345" t="s">
        <v>550</v>
      </c>
      <c r="D1527" s="345" t="s">
        <v>493</v>
      </c>
      <c r="E1527" s="345">
        <v>2120690110</v>
      </c>
      <c r="F1527" s="345">
        <v>57012</v>
      </c>
      <c r="G1527" s="345" t="s">
        <v>10043</v>
      </c>
      <c r="H1527" s="820">
        <v>1199</v>
      </c>
      <c r="I1527" s="567"/>
    </row>
    <row r="1528" spans="1:9" x14ac:dyDescent="0.2">
      <c r="A1528" s="345">
        <v>1526</v>
      </c>
      <c r="B1528" s="345" t="s">
        <v>2151</v>
      </c>
      <c r="C1528" s="345" t="s">
        <v>691</v>
      </c>
      <c r="D1528" s="345" t="s">
        <v>508</v>
      </c>
      <c r="E1528" s="345">
        <v>1030770130</v>
      </c>
      <c r="F1528" s="345">
        <v>14013</v>
      </c>
      <c r="G1528" s="345" t="s">
        <v>10044</v>
      </c>
      <c r="H1528" s="820">
        <v>1342</v>
      </c>
      <c r="I1528" s="567"/>
    </row>
    <row r="1529" spans="1:9" x14ac:dyDescent="0.2">
      <c r="A1529" s="345">
        <v>1527</v>
      </c>
      <c r="B1529" s="345" t="s">
        <v>2152</v>
      </c>
      <c r="C1529" s="345" t="s">
        <v>652</v>
      </c>
      <c r="D1529" s="345" t="s">
        <v>16417</v>
      </c>
      <c r="E1529" s="345">
        <v>1060850190</v>
      </c>
      <c r="F1529" s="345">
        <v>30019</v>
      </c>
      <c r="G1529" s="345" t="s">
        <v>10045</v>
      </c>
      <c r="H1529" s="820">
        <v>2807</v>
      </c>
      <c r="I1529" s="567"/>
    </row>
    <row r="1530" spans="1:9" x14ac:dyDescent="0.2">
      <c r="A1530" s="345">
        <v>1528</v>
      </c>
      <c r="B1530" s="345" t="s">
        <v>2153</v>
      </c>
      <c r="C1530" s="345" t="s">
        <v>526</v>
      </c>
      <c r="D1530" s="345" t="s">
        <v>508</v>
      </c>
      <c r="E1530" s="345">
        <v>1030980170</v>
      </c>
      <c r="F1530" s="345">
        <v>97017</v>
      </c>
      <c r="G1530" s="345" t="s">
        <v>10046</v>
      </c>
      <c r="H1530" s="820">
        <v>4370</v>
      </c>
      <c r="I1530" s="567"/>
    </row>
    <row r="1531" spans="1:9" x14ac:dyDescent="0.2">
      <c r="A1531" s="345">
        <v>1529</v>
      </c>
      <c r="B1531" s="345" t="s">
        <v>2154</v>
      </c>
      <c r="C1531" s="345" t="s">
        <v>565</v>
      </c>
      <c r="D1531" s="345" t="s">
        <v>505</v>
      </c>
      <c r="E1531" s="345">
        <v>3180250290</v>
      </c>
      <c r="F1531" s="345">
        <v>78029</v>
      </c>
      <c r="G1531" s="345" t="s">
        <v>10047</v>
      </c>
      <c r="H1531" s="820">
        <v>16579</v>
      </c>
      <c r="I1531" s="567"/>
    </row>
    <row r="1532" spans="1:9" x14ac:dyDescent="0.2">
      <c r="A1532" s="345">
        <v>1530</v>
      </c>
      <c r="B1532" s="345" t="s">
        <v>2155</v>
      </c>
      <c r="C1532" s="345" t="s">
        <v>534</v>
      </c>
      <c r="D1532" s="345" t="s">
        <v>508</v>
      </c>
      <c r="E1532" s="345">
        <v>1030490590</v>
      </c>
      <c r="F1532" s="345">
        <v>15059</v>
      </c>
      <c r="G1532" s="345" t="s">
        <v>10048</v>
      </c>
      <c r="H1532" s="820">
        <v>19194</v>
      </c>
      <c r="I1532" s="567"/>
    </row>
    <row r="1533" spans="1:9" x14ac:dyDescent="0.2">
      <c r="A1533" s="345">
        <v>1531</v>
      </c>
      <c r="B1533" s="345" t="s">
        <v>2156</v>
      </c>
      <c r="C1533" s="345" t="s">
        <v>588</v>
      </c>
      <c r="D1533" s="345" t="s">
        <v>511</v>
      </c>
      <c r="E1533" s="345">
        <v>3160090160</v>
      </c>
      <c r="F1533" s="345">
        <v>72016</v>
      </c>
      <c r="G1533" s="345" t="s">
        <v>10049</v>
      </c>
      <c r="H1533" s="820">
        <v>14970</v>
      </c>
      <c r="I1533" s="567"/>
    </row>
    <row r="1534" spans="1:9" x14ac:dyDescent="0.2">
      <c r="A1534" s="345">
        <v>1532</v>
      </c>
      <c r="B1534" s="345" t="s">
        <v>2157</v>
      </c>
      <c r="C1534" s="345" t="s">
        <v>654</v>
      </c>
      <c r="D1534" s="345" t="s">
        <v>506</v>
      </c>
      <c r="E1534" s="345">
        <v>3150080210</v>
      </c>
      <c r="F1534" s="345">
        <v>64021</v>
      </c>
      <c r="G1534" s="345" t="s">
        <v>10050</v>
      </c>
      <c r="H1534" s="820">
        <v>930</v>
      </c>
      <c r="I1534" s="567"/>
    </row>
    <row r="1535" spans="1:9" x14ac:dyDescent="0.2">
      <c r="A1535" s="345">
        <v>1533</v>
      </c>
      <c r="B1535" s="345" t="s">
        <v>2158</v>
      </c>
      <c r="C1535" s="345" t="s">
        <v>635</v>
      </c>
      <c r="D1535" s="345" t="s">
        <v>508</v>
      </c>
      <c r="E1535" s="345">
        <v>1030860330</v>
      </c>
      <c r="F1535" s="345">
        <v>12040</v>
      </c>
      <c r="G1535" s="345" t="s">
        <v>10051</v>
      </c>
      <c r="H1535" s="820">
        <v>21362</v>
      </c>
      <c r="I1535" s="567"/>
    </row>
    <row r="1536" spans="1:9" x14ac:dyDescent="0.2">
      <c r="A1536" s="345">
        <v>1534</v>
      </c>
      <c r="B1536" s="345" t="s">
        <v>2159</v>
      </c>
      <c r="C1536" s="345" t="s">
        <v>595</v>
      </c>
      <c r="D1536" s="345" t="s">
        <v>510</v>
      </c>
      <c r="E1536" s="345">
        <v>1010020411</v>
      </c>
      <c r="F1536" s="345">
        <v>6191</v>
      </c>
      <c r="G1536" s="345" t="s">
        <v>10052</v>
      </c>
      <c r="H1536" s="820">
        <v>1825</v>
      </c>
      <c r="I1536" s="567"/>
    </row>
    <row r="1537" spans="1:9" x14ac:dyDescent="0.2">
      <c r="A1537" s="345">
        <v>1535</v>
      </c>
      <c r="B1537" s="345" t="s">
        <v>2160</v>
      </c>
      <c r="C1537" s="345" t="s">
        <v>635</v>
      </c>
      <c r="D1537" s="345" t="s">
        <v>508</v>
      </c>
      <c r="E1537" s="345">
        <v>1030860340</v>
      </c>
      <c r="F1537" s="345">
        <v>12041</v>
      </c>
      <c r="G1537" s="345" t="s">
        <v>10053</v>
      </c>
      <c r="H1537" s="820">
        <v>670</v>
      </c>
      <c r="I1537" s="567"/>
    </row>
    <row r="1538" spans="1:9" x14ac:dyDescent="0.2">
      <c r="A1538" s="345">
        <v>1536</v>
      </c>
      <c r="B1538" s="345" t="s">
        <v>2161</v>
      </c>
      <c r="C1538" s="345" t="s">
        <v>1014</v>
      </c>
      <c r="D1538" s="345" t="s">
        <v>513</v>
      </c>
      <c r="E1538" s="345">
        <v>4190760070</v>
      </c>
      <c r="F1538" s="345">
        <v>89007</v>
      </c>
      <c r="G1538" s="345" t="s">
        <v>10054</v>
      </c>
      <c r="H1538" s="820">
        <v>725</v>
      </c>
      <c r="I1538" s="567"/>
    </row>
    <row r="1539" spans="1:9" x14ac:dyDescent="0.2">
      <c r="A1539" s="345">
        <v>1537</v>
      </c>
      <c r="B1539" s="345" t="s">
        <v>2162</v>
      </c>
      <c r="C1539" s="345" t="s">
        <v>601</v>
      </c>
      <c r="D1539" s="345" t="s">
        <v>508</v>
      </c>
      <c r="E1539" s="345">
        <v>1030120590</v>
      </c>
      <c r="F1539" s="345">
        <v>16061</v>
      </c>
      <c r="G1539" s="345" t="s">
        <v>10055</v>
      </c>
      <c r="H1539" s="820">
        <v>111</v>
      </c>
      <c r="I1539" s="567"/>
    </row>
    <row r="1540" spans="1:9" x14ac:dyDescent="0.2">
      <c r="A1540" s="345">
        <v>1538</v>
      </c>
      <c r="B1540" s="345" t="s">
        <v>2163</v>
      </c>
      <c r="C1540" s="345" t="s">
        <v>534</v>
      </c>
      <c r="D1540" s="345" t="s">
        <v>508</v>
      </c>
      <c r="E1540" s="345">
        <v>1030490600</v>
      </c>
      <c r="F1540" s="345">
        <v>15060</v>
      </c>
      <c r="G1540" s="345" t="s">
        <v>10056</v>
      </c>
      <c r="H1540" s="820">
        <v>13941</v>
      </c>
      <c r="I1540" s="567"/>
    </row>
    <row r="1541" spans="1:9" x14ac:dyDescent="0.2">
      <c r="A1541" s="345">
        <v>1539</v>
      </c>
      <c r="B1541" s="345" t="s">
        <v>2164</v>
      </c>
      <c r="C1541" s="345" t="s">
        <v>696</v>
      </c>
      <c r="D1541" s="345" t="s">
        <v>508</v>
      </c>
      <c r="E1541" s="345">
        <v>1030240530</v>
      </c>
      <c r="F1541" s="345">
        <v>13055</v>
      </c>
      <c r="G1541" s="345" t="s">
        <v>10057</v>
      </c>
      <c r="H1541" s="820">
        <v>3294</v>
      </c>
      <c r="I1541" s="567"/>
    </row>
    <row r="1542" spans="1:9" x14ac:dyDescent="0.2">
      <c r="A1542" s="345">
        <v>1540</v>
      </c>
      <c r="B1542" s="345" t="s">
        <v>2165</v>
      </c>
      <c r="C1542" s="345" t="s">
        <v>526</v>
      </c>
      <c r="D1542" s="345" t="s">
        <v>508</v>
      </c>
      <c r="E1542" s="345">
        <v>1030980180</v>
      </c>
      <c r="F1542" s="345">
        <v>97018</v>
      </c>
      <c r="G1542" s="345" t="s">
        <v>10058</v>
      </c>
      <c r="H1542" s="820">
        <v>529</v>
      </c>
      <c r="I1542" s="567"/>
    </row>
    <row r="1543" spans="1:9" x14ac:dyDescent="0.2">
      <c r="A1543" s="345">
        <v>1541</v>
      </c>
      <c r="B1543" s="345" t="s">
        <v>2166</v>
      </c>
      <c r="C1543" s="345" t="s">
        <v>622</v>
      </c>
      <c r="D1543" s="345" t="s">
        <v>510</v>
      </c>
      <c r="E1543" s="345">
        <v>1010070210</v>
      </c>
      <c r="F1543" s="345">
        <v>5021</v>
      </c>
      <c r="G1543" s="345" t="s">
        <v>10059</v>
      </c>
      <c r="H1543" s="820">
        <v>542</v>
      </c>
      <c r="I1543" s="567"/>
    </row>
    <row r="1544" spans="1:9" x14ac:dyDescent="0.2">
      <c r="A1544" s="345">
        <v>1542</v>
      </c>
      <c r="B1544" s="345" t="s">
        <v>2167</v>
      </c>
      <c r="C1544" s="345" t="s">
        <v>595</v>
      </c>
      <c r="D1544" s="345" t="s">
        <v>510</v>
      </c>
      <c r="E1544" s="345">
        <v>1010020420</v>
      </c>
      <c r="F1544" s="345">
        <v>6043</v>
      </c>
      <c r="G1544" s="345" t="s">
        <v>10060</v>
      </c>
      <c r="H1544" s="820">
        <v>2821</v>
      </c>
      <c r="I1544" s="567"/>
    </row>
    <row r="1545" spans="1:9" x14ac:dyDescent="0.2">
      <c r="A1545" s="345">
        <v>1543</v>
      </c>
      <c r="B1545" s="345" t="s">
        <v>2168</v>
      </c>
      <c r="C1545" s="345" t="s">
        <v>595</v>
      </c>
      <c r="D1545" s="345" t="s">
        <v>510</v>
      </c>
      <c r="E1545" s="345">
        <v>1010020430</v>
      </c>
      <c r="F1545" s="345">
        <v>6044</v>
      </c>
      <c r="G1545" s="345" t="s">
        <v>10061</v>
      </c>
      <c r="H1545" s="820">
        <v>852</v>
      </c>
      <c r="I1545" s="567"/>
    </row>
    <row r="1546" spans="1:9" x14ac:dyDescent="0.2">
      <c r="A1546" s="345">
        <v>1544</v>
      </c>
      <c r="B1546" s="345" t="s">
        <v>2169</v>
      </c>
      <c r="C1546" s="345" t="s">
        <v>534</v>
      </c>
      <c r="D1546" s="345" t="s">
        <v>508</v>
      </c>
      <c r="E1546" s="345">
        <v>1030490610</v>
      </c>
      <c r="F1546" s="345">
        <v>15061</v>
      </c>
      <c r="G1546" s="345" t="s">
        <v>10062</v>
      </c>
      <c r="H1546" s="820">
        <v>1906</v>
      </c>
      <c r="I1546" s="567"/>
    </row>
    <row r="1547" spans="1:9" x14ac:dyDescent="0.2">
      <c r="A1547" s="345">
        <v>1545</v>
      </c>
      <c r="B1547" s="345" t="s">
        <v>2170</v>
      </c>
      <c r="C1547" s="345" t="s">
        <v>563</v>
      </c>
      <c r="D1547" s="345" t="s">
        <v>493</v>
      </c>
      <c r="E1547" s="345">
        <v>2120330190</v>
      </c>
      <c r="F1547" s="345">
        <v>60019</v>
      </c>
      <c r="G1547" s="345" t="s">
        <v>10063</v>
      </c>
      <c r="H1547" s="820">
        <v>35235</v>
      </c>
      <c r="I1547" s="567"/>
    </row>
    <row r="1548" spans="1:9" x14ac:dyDescent="0.2">
      <c r="A1548" s="345">
        <v>1546</v>
      </c>
      <c r="B1548" s="345" t="s">
        <v>2171</v>
      </c>
      <c r="C1548" s="345" t="s">
        <v>241</v>
      </c>
      <c r="D1548" s="345" t="s">
        <v>515</v>
      </c>
      <c r="E1548" s="345">
        <v>1050900260</v>
      </c>
      <c r="F1548" s="345">
        <v>24026</v>
      </c>
      <c r="G1548" s="345" t="s">
        <v>10064</v>
      </c>
      <c r="H1548" s="820">
        <v>15090</v>
      </c>
      <c r="I1548" s="567"/>
    </row>
    <row r="1549" spans="1:9" x14ac:dyDescent="0.2">
      <c r="A1549" s="345">
        <v>1547</v>
      </c>
      <c r="B1549" s="345" t="s">
        <v>2172</v>
      </c>
      <c r="C1549" s="345" t="s">
        <v>672</v>
      </c>
      <c r="D1549" s="345" t="s">
        <v>508</v>
      </c>
      <c r="E1549" s="345">
        <v>1030570330</v>
      </c>
      <c r="F1549" s="345">
        <v>18035</v>
      </c>
      <c r="G1549" s="345" t="s">
        <v>10065</v>
      </c>
      <c r="H1549" s="820">
        <v>6762</v>
      </c>
      <c r="I1549" s="567"/>
    </row>
    <row r="1550" spans="1:9" x14ac:dyDescent="0.2">
      <c r="A1550" s="345">
        <v>1548</v>
      </c>
      <c r="B1550" s="345" t="s">
        <v>2173</v>
      </c>
      <c r="C1550" s="345" t="s">
        <v>607</v>
      </c>
      <c r="D1550" s="345" t="s">
        <v>515</v>
      </c>
      <c r="E1550" s="345">
        <v>1050890200</v>
      </c>
      <c r="F1550" s="345">
        <v>23020</v>
      </c>
      <c r="G1550" s="345" t="s">
        <v>10066</v>
      </c>
      <c r="H1550" s="820">
        <v>3587</v>
      </c>
      <c r="I1550" s="567"/>
    </row>
    <row r="1551" spans="1:9" x14ac:dyDescent="0.2">
      <c r="A1551" s="345">
        <v>1549</v>
      </c>
      <c r="B1551" s="345" t="s">
        <v>2174</v>
      </c>
      <c r="C1551" s="345" t="s">
        <v>1302</v>
      </c>
      <c r="D1551" s="345" t="s">
        <v>492</v>
      </c>
      <c r="E1551" s="345">
        <v>2090420060</v>
      </c>
      <c r="F1551" s="345">
        <v>49006</v>
      </c>
      <c r="G1551" s="345" t="s">
        <v>10067</v>
      </c>
      <c r="H1551" s="820">
        <v>8785</v>
      </c>
      <c r="I1551" s="567"/>
    </row>
    <row r="1552" spans="1:9" x14ac:dyDescent="0.2">
      <c r="A1552" s="345">
        <v>1550</v>
      </c>
      <c r="B1552" s="345" t="s">
        <v>2175</v>
      </c>
      <c r="C1552" s="345" t="s">
        <v>624</v>
      </c>
      <c r="D1552" s="345" t="s">
        <v>510</v>
      </c>
      <c r="E1552" s="345">
        <v>1010810630</v>
      </c>
      <c r="F1552" s="345">
        <v>1064</v>
      </c>
      <c r="G1552" s="345" t="s">
        <v>10068</v>
      </c>
      <c r="H1552" s="820">
        <v>1763</v>
      </c>
      <c r="I1552" s="567"/>
    </row>
    <row r="1553" spans="1:9" x14ac:dyDescent="0.2">
      <c r="A1553" s="345">
        <v>1551</v>
      </c>
      <c r="B1553" s="345" t="s">
        <v>2176</v>
      </c>
      <c r="C1553" s="345" t="s">
        <v>544</v>
      </c>
      <c r="D1553" s="345" t="s">
        <v>510</v>
      </c>
      <c r="E1553" s="345">
        <v>1010270460</v>
      </c>
      <c r="F1553" s="345">
        <v>4046</v>
      </c>
      <c r="G1553" s="345" t="s">
        <v>10069</v>
      </c>
      <c r="H1553" s="820">
        <v>2184</v>
      </c>
      <c r="I1553" s="567"/>
    </row>
    <row r="1554" spans="1:9" x14ac:dyDescent="0.2">
      <c r="A1554" s="345">
        <v>1552</v>
      </c>
      <c r="B1554" s="345" t="s">
        <v>2177</v>
      </c>
      <c r="C1554" s="345" t="s">
        <v>622</v>
      </c>
      <c r="D1554" s="345" t="s">
        <v>510</v>
      </c>
      <c r="E1554" s="345">
        <v>1010070220</v>
      </c>
      <c r="F1554" s="345">
        <v>5022</v>
      </c>
      <c r="G1554" s="345" t="s">
        <v>10070</v>
      </c>
      <c r="H1554" s="820">
        <v>3648</v>
      </c>
      <c r="I1554" s="567"/>
    </row>
    <row r="1555" spans="1:9" x14ac:dyDescent="0.2">
      <c r="A1555" s="345">
        <v>1553</v>
      </c>
      <c r="B1555" s="345" t="s">
        <v>2178</v>
      </c>
      <c r="C1555" s="345" t="s">
        <v>622</v>
      </c>
      <c r="D1555" s="345" t="s">
        <v>510</v>
      </c>
      <c r="E1555" s="345">
        <v>1010070230</v>
      </c>
      <c r="F1555" s="345">
        <v>5023</v>
      </c>
      <c r="G1555" s="345" t="s">
        <v>10071</v>
      </c>
      <c r="H1555" s="820">
        <v>1152</v>
      </c>
      <c r="I1555" s="567"/>
    </row>
    <row r="1556" spans="1:9" x14ac:dyDescent="0.2">
      <c r="A1556" s="345">
        <v>1554</v>
      </c>
      <c r="B1556" s="345" t="s">
        <v>2179</v>
      </c>
      <c r="C1556" s="345" t="s">
        <v>624</v>
      </c>
      <c r="D1556" s="345" t="s">
        <v>510</v>
      </c>
      <c r="E1556" s="345">
        <v>1010810640</v>
      </c>
      <c r="F1556" s="345">
        <v>1065</v>
      </c>
      <c r="G1556" s="345" t="s">
        <v>10072</v>
      </c>
      <c r="H1556" s="820">
        <v>2179</v>
      </c>
      <c r="I1556" s="567"/>
    </row>
    <row r="1557" spans="1:9" x14ac:dyDescent="0.2">
      <c r="A1557" s="345">
        <v>1555</v>
      </c>
      <c r="B1557" s="345" t="s">
        <v>2180</v>
      </c>
      <c r="C1557" s="345" t="s">
        <v>672</v>
      </c>
      <c r="D1557" s="345" t="s">
        <v>508</v>
      </c>
      <c r="E1557" s="345">
        <v>1030570340</v>
      </c>
      <c r="F1557" s="345">
        <v>18036</v>
      </c>
      <c r="G1557" s="345" t="s">
        <v>10073</v>
      </c>
      <c r="H1557" s="820">
        <v>710</v>
      </c>
      <c r="I1557" s="567"/>
    </row>
    <row r="1558" spans="1:9" x14ac:dyDescent="0.2">
      <c r="A1558" s="345">
        <v>1556</v>
      </c>
      <c r="B1558" s="345" t="s">
        <v>2181</v>
      </c>
      <c r="C1558" s="345" t="s">
        <v>534</v>
      </c>
      <c r="D1558" s="345" t="s">
        <v>508</v>
      </c>
      <c r="E1558" s="345">
        <v>1030490620</v>
      </c>
      <c r="F1558" s="345">
        <v>15062</v>
      </c>
      <c r="G1558" s="345" t="s">
        <v>10074</v>
      </c>
      <c r="H1558" s="820">
        <v>10862</v>
      </c>
      <c r="I1558" s="567"/>
    </row>
    <row r="1559" spans="1:9" x14ac:dyDescent="0.2">
      <c r="A1559" s="345">
        <v>1557</v>
      </c>
      <c r="B1559" s="345" t="s">
        <v>2182</v>
      </c>
      <c r="C1559" s="345" t="s">
        <v>672</v>
      </c>
      <c r="D1559" s="345" t="s">
        <v>508</v>
      </c>
      <c r="E1559" s="345">
        <v>1030570350</v>
      </c>
      <c r="F1559" s="345">
        <v>18037</v>
      </c>
      <c r="G1559" s="345" t="s">
        <v>10075</v>
      </c>
      <c r="H1559" s="820">
        <v>6490</v>
      </c>
      <c r="I1559" s="567"/>
    </row>
    <row r="1560" spans="1:9" x14ac:dyDescent="0.2">
      <c r="A1560" s="345">
        <v>1558</v>
      </c>
      <c r="B1560" s="345" t="s">
        <v>2183</v>
      </c>
      <c r="C1560" s="345" t="s">
        <v>567</v>
      </c>
      <c r="D1560" s="345" t="s">
        <v>508</v>
      </c>
      <c r="E1560" s="345">
        <v>1030150360</v>
      </c>
      <c r="F1560" s="345">
        <v>17040</v>
      </c>
      <c r="G1560" s="345" t="s">
        <v>10076</v>
      </c>
      <c r="H1560" s="820">
        <v>8327</v>
      </c>
      <c r="I1560" s="567"/>
    </row>
    <row r="1561" spans="1:9" x14ac:dyDescent="0.2">
      <c r="A1561" s="345">
        <v>1559</v>
      </c>
      <c r="B1561" s="345" t="s">
        <v>2184</v>
      </c>
      <c r="C1561" s="345" t="s">
        <v>241</v>
      </c>
      <c r="D1561" s="345" t="s">
        <v>515</v>
      </c>
      <c r="E1561" s="345">
        <v>1050900270</v>
      </c>
      <c r="F1561" s="345">
        <v>24027</v>
      </c>
      <c r="G1561" s="345" t="s">
        <v>10077</v>
      </c>
      <c r="H1561" s="820">
        <v>2849</v>
      </c>
      <c r="I1561" s="567"/>
    </row>
    <row r="1562" spans="1:9" x14ac:dyDescent="0.2">
      <c r="A1562" s="345">
        <v>1560</v>
      </c>
      <c r="B1562" s="345" t="s">
        <v>2185</v>
      </c>
      <c r="C1562" s="345" t="s">
        <v>654</v>
      </c>
      <c r="D1562" s="345" t="s">
        <v>506</v>
      </c>
      <c r="E1562" s="345">
        <v>3150080220</v>
      </c>
      <c r="F1562" s="345">
        <v>64022</v>
      </c>
      <c r="G1562" s="345" t="s">
        <v>10078</v>
      </c>
      <c r="H1562" s="820">
        <v>1069</v>
      </c>
      <c r="I1562" s="567"/>
    </row>
    <row r="1563" spans="1:9" x14ac:dyDescent="0.2">
      <c r="A1563" s="345">
        <v>1561</v>
      </c>
      <c r="B1563" s="345" t="s">
        <v>2186</v>
      </c>
      <c r="C1563" s="345" t="s">
        <v>622</v>
      </c>
      <c r="D1563" s="345" t="s">
        <v>510</v>
      </c>
      <c r="E1563" s="345">
        <v>1010070240</v>
      </c>
      <c r="F1563" s="345">
        <v>5024</v>
      </c>
      <c r="G1563" s="345" t="s">
        <v>10079</v>
      </c>
      <c r="H1563" s="820">
        <v>572</v>
      </c>
      <c r="I1563" s="567"/>
    </row>
    <row r="1564" spans="1:9" x14ac:dyDescent="0.2">
      <c r="A1564" s="345">
        <v>1562</v>
      </c>
      <c r="B1564" s="345" t="s">
        <v>2187</v>
      </c>
      <c r="C1564" s="345" t="s">
        <v>739</v>
      </c>
      <c r="D1564" s="345" t="s">
        <v>16415</v>
      </c>
      <c r="E1564" s="345">
        <v>1080660060</v>
      </c>
      <c r="F1564" s="345">
        <v>39006</v>
      </c>
      <c r="G1564" s="345" t="s">
        <v>10080</v>
      </c>
      <c r="H1564" s="820">
        <v>9535</v>
      </c>
      <c r="I1564" s="567"/>
    </row>
    <row r="1565" spans="1:9" x14ac:dyDescent="0.2">
      <c r="A1565" s="345">
        <v>1563</v>
      </c>
      <c r="B1565" s="345" t="s">
        <v>2188</v>
      </c>
      <c r="C1565" s="345" t="s">
        <v>657</v>
      </c>
      <c r="D1565" s="345" t="s">
        <v>506</v>
      </c>
      <c r="E1565" s="345">
        <v>3150200230</v>
      </c>
      <c r="F1565" s="345">
        <v>61023</v>
      </c>
      <c r="G1565" s="345" t="s">
        <v>10081</v>
      </c>
      <c r="H1565" s="820">
        <v>1473</v>
      </c>
      <c r="I1565" s="567"/>
    </row>
    <row r="1566" spans="1:9" x14ac:dyDescent="0.2">
      <c r="A1566" s="345">
        <v>1564</v>
      </c>
      <c r="B1566" s="345" t="s">
        <v>2189</v>
      </c>
      <c r="C1566" s="345" t="s">
        <v>681</v>
      </c>
      <c r="D1566" s="345" t="s">
        <v>503</v>
      </c>
      <c r="E1566" s="345">
        <v>3130790090</v>
      </c>
      <c r="F1566" s="345">
        <v>67010</v>
      </c>
      <c r="G1566" s="345" t="s">
        <v>10082</v>
      </c>
      <c r="H1566" s="820">
        <v>451</v>
      </c>
      <c r="I1566" s="567"/>
    </row>
    <row r="1567" spans="1:9" x14ac:dyDescent="0.2">
      <c r="A1567" s="345">
        <v>1565</v>
      </c>
      <c r="B1567" s="345" t="s">
        <v>2190</v>
      </c>
      <c r="C1567" s="345" t="s">
        <v>668</v>
      </c>
      <c r="D1567" s="345" t="s">
        <v>16416</v>
      </c>
      <c r="E1567" s="345">
        <v>1040830430</v>
      </c>
      <c r="F1567" s="345">
        <v>22045</v>
      </c>
      <c r="G1567" s="345" t="s">
        <v>10083</v>
      </c>
      <c r="H1567" s="820">
        <v>224</v>
      </c>
      <c r="I1567" s="567"/>
    </row>
    <row r="1568" spans="1:9" x14ac:dyDescent="0.2">
      <c r="A1568" s="345">
        <v>1566</v>
      </c>
      <c r="B1568" s="345" t="s">
        <v>2191</v>
      </c>
      <c r="C1568" s="345" t="s">
        <v>790</v>
      </c>
      <c r="D1568" s="345" t="s">
        <v>16415</v>
      </c>
      <c r="E1568" s="345">
        <v>1080130130</v>
      </c>
      <c r="F1568" s="345">
        <v>37013</v>
      </c>
      <c r="G1568" s="345" t="s">
        <v>10084</v>
      </c>
      <c r="H1568" s="820">
        <v>1886</v>
      </c>
      <c r="I1568" s="567"/>
    </row>
    <row r="1569" spans="1:9" x14ac:dyDescent="0.2">
      <c r="A1569" s="345">
        <v>1567</v>
      </c>
      <c r="B1569" s="345" t="s">
        <v>2192</v>
      </c>
      <c r="C1569" s="345" t="s">
        <v>573</v>
      </c>
      <c r="D1569" s="345" t="s">
        <v>508</v>
      </c>
      <c r="E1569" s="345">
        <v>1030450140</v>
      </c>
      <c r="F1569" s="345">
        <v>20014</v>
      </c>
      <c r="G1569" s="345" t="s">
        <v>10085</v>
      </c>
      <c r="H1569" s="820">
        <v>4594</v>
      </c>
      <c r="I1569" s="567"/>
    </row>
    <row r="1570" spans="1:9" x14ac:dyDescent="0.2">
      <c r="A1570" s="345">
        <v>1568</v>
      </c>
      <c r="B1570" s="345" t="s">
        <v>2193</v>
      </c>
      <c r="C1570" s="345" t="s">
        <v>607</v>
      </c>
      <c r="D1570" s="345" t="s">
        <v>515</v>
      </c>
      <c r="E1570" s="345">
        <v>1050890210</v>
      </c>
      <c r="F1570" s="345">
        <v>23021</v>
      </c>
      <c r="G1570" s="345" t="s">
        <v>10086</v>
      </c>
      <c r="H1570" s="820">
        <v>12053</v>
      </c>
      <c r="I1570" s="567"/>
    </row>
    <row r="1571" spans="1:9" x14ac:dyDescent="0.2">
      <c r="A1571" s="345">
        <v>1569</v>
      </c>
      <c r="B1571" s="345" t="s">
        <v>2194</v>
      </c>
      <c r="C1571" s="345" t="s">
        <v>586</v>
      </c>
      <c r="D1571" s="345" t="s">
        <v>509</v>
      </c>
      <c r="E1571" s="345">
        <v>3140940090</v>
      </c>
      <c r="F1571" s="345">
        <v>94009</v>
      </c>
      <c r="G1571" s="345" t="s">
        <v>10087</v>
      </c>
      <c r="H1571" s="820">
        <v>322</v>
      </c>
      <c r="I1571" s="567"/>
    </row>
    <row r="1572" spans="1:9" x14ac:dyDescent="0.2">
      <c r="A1572" s="345">
        <v>1570</v>
      </c>
      <c r="B1572" s="345" t="s">
        <v>2195</v>
      </c>
      <c r="C1572" s="345" t="s">
        <v>548</v>
      </c>
      <c r="D1572" s="345" t="s">
        <v>503</v>
      </c>
      <c r="E1572" s="345">
        <v>3130380260</v>
      </c>
      <c r="F1572" s="345">
        <v>66026</v>
      </c>
      <c r="G1572" s="345" t="s">
        <v>10088</v>
      </c>
      <c r="H1572" s="820">
        <v>456</v>
      </c>
      <c r="I1572" s="567"/>
    </row>
    <row r="1573" spans="1:9" x14ac:dyDescent="0.2">
      <c r="A1573" s="345">
        <v>1571</v>
      </c>
      <c r="B1573" s="345" t="s">
        <v>2196</v>
      </c>
      <c r="C1573" s="345" t="s">
        <v>906</v>
      </c>
      <c r="D1573" s="345" t="s">
        <v>492</v>
      </c>
      <c r="E1573" s="345">
        <v>2090360030</v>
      </c>
      <c r="F1573" s="345">
        <v>53004</v>
      </c>
      <c r="G1573" s="345" t="s">
        <v>10089</v>
      </c>
      <c r="H1573" s="820">
        <v>4808</v>
      </c>
      <c r="I1573" s="567"/>
    </row>
    <row r="1574" spans="1:9" x14ac:dyDescent="0.2">
      <c r="A1574" s="345">
        <v>1572</v>
      </c>
      <c r="B1574" s="345" t="s">
        <v>2197</v>
      </c>
      <c r="C1574" s="345" t="s">
        <v>790</v>
      </c>
      <c r="D1574" s="345" t="s">
        <v>16415</v>
      </c>
      <c r="E1574" s="345">
        <v>1080130140</v>
      </c>
      <c r="F1574" s="345">
        <v>37014</v>
      </c>
      <c r="G1574" s="345" t="s">
        <v>10090</v>
      </c>
      <c r="H1574" s="820">
        <v>1186</v>
      </c>
      <c r="I1574" s="567"/>
    </row>
    <row r="1575" spans="1:9" x14ac:dyDescent="0.2">
      <c r="A1575" s="345">
        <v>1573</v>
      </c>
      <c r="B1575" s="345" t="s">
        <v>2198</v>
      </c>
      <c r="C1575" s="345" t="s">
        <v>790</v>
      </c>
      <c r="D1575" s="345" t="s">
        <v>16415</v>
      </c>
      <c r="E1575" s="345">
        <v>1080130150</v>
      </c>
      <c r="F1575" s="345">
        <v>37015</v>
      </c>
      <c r="G1575" s="345" t="s">
        <v>10091</v>
      </c>
      <c r="H1575" s="820">
        <v>3309</v>
      </c>
      <c r="I1575" s="567"/>
    </row>
    <row r="1576" spans="1:9" x14ac:dyDescent="0.2">
      <c r="A1576" s="345">
        <v>1574</v>
      </c>
      <c r="B1576" s="345" t="s">
        <v>2199</v>
      </c>
      <c r="C1576" s="345" t="s">
        <v>548</v>
      </c>
      <c r="D1576" s="345" t="s">
        <v>503</v>
      </c>
      <c r="E1576" s="345">
        <v>3130380270</v>
      </c>
      <c r="F1576" s="345">
        <v>66027</v>
      </c>
      <c r="G1576" s="345" t="s">
        <v>10092</v>
      </c>
      <c r="H1576" s="820">
        <v>296</v>
      </c>
      <c r="I1576" s="567"/>
    </row>
    <row r="1577" spans="1:9" x14ac:dyDescent="0.2">
      <c r="A1577" s="345">
        <v>1575</v>
      </c>
      <c r="B1577" s="345" t="s">
        <v>2200</v>
      </c>
      <c r="C1577" s="345" t="s">
        <v>557</v>
      </c>
      <c r="D1577" s="345" t="s">
        <v>513</v>
      </c>
      <c r="E1577" s="345">
        <v>4190210130</v>
      </c>
      <c r="F1577" s="345">
        <v>87013</v>
      </c>
      <c r="G1577" s="345" t="s">
        <v>10093</v>
      </c>
      <c r="H1577" s="820">
        <v>4309</v>
      </c>
      <c r="I1577" s="567"/>
    </row>
    <row r="1578" spans="1:9" x14ac:dyDescent="0.2">
      <c r="A1578" s="345">
        <v>1576</v>
      </c>
      <c r="B1578" s="345" t="s">
        <v>2201</v>
      </c>
      <c r="C1578" s="345" t="s">
        <v>580</v>
      </c>
      <c r="D1578" s="345" t="s">
        <v>494</v>
      </c>
      <c r="E1578" s="345">
        <v>2110060110</v>
      </c>
      <c r="F1578" s="345">
        <v>44011</v>
      </c>
      <c r="G1578" s="345" t="s">
        <v>10094</v>
      </c>
      <c r="H1578" s="820">
        <v>8414</v>
      </c>
      <c r="I1578" s="567"/>
    </row>
    <row r="1579" spans="1:9" x14ac:dyDescent="0.2">
      <c r="A1579" s="345">
        <v>1577</v>
      </c>
      <c r="B1579" s="345" t="s">
        <v>2202</v>
      </c>
      <c r="C1579" s="345" t="s">
        <v>593</v>
      </c>
      <c r="D1579" s="345" t="s">
        <v>513</v>
      </c>
      <c r="E1579" s="345">
        <v>4190480130</v>
      </c>
      <c r="F1579" s="345">
        <v>83013</v>
      </c>
      <c r="G1579" s="345" t="s">
        <v>10095</v>
      </c>
      <c r="H1579" s="820">
        <v>1184</v>
      </c>
      <c r="I1579" s="567"/>
    </row>
    <row r="1580" spans="1:9" x14ac:dyDescent="0.2">
      <c r="A1580" s="345">
        <v>1578</v>
      </c>
      <c r="B1580" s="345" t="s">
        <v>2203</v>
      </c>
      <c r="C1580" s="345" t="s">
        <v>548</v>
      </c>
      <c r="D1580" s="345" t="s">
        <v>503</v>
      </c>
      <c r="E1580" s="345">
        <v>3130380280</v>
      </c>
      <c r="F1580" s="345">
        <v>66028</v>
      </c>
      <c r="G1580" s="345" t="s">
        <v>10096</v>
      </c>
      <c r="H1580" s="820">
        <v>6543</v>
      </c>
      <c r="I1580" s="567"/>
    </row>
    <row r="1581" spans="1:9" x14ac:dyDescent="0.2">
      <c r="A1581" s="345">
        <v>1579</v>
      </c>
      <c r="B1581" s="345" t="s">
        <v>2204</v>
      </c>
      <c r="C1581" s="345" t="s">
        <v>657</v>
      </c>
      <c r="D1581" s="345" t="s">
        <v>506</v>
      </c>
      <c r="E1581" s="345">
        <v>3150200240</v>
      </c>
      <c r="F1581" s="345">
        <v>61024</v>
      </c>
      <c r="G1581" s="345" t="s">
        <v>10097</v>
      </c>
      <c r="H1581" s="820">
        <v>1076</v>
      </c>
      <c r="I1581" s="567"/>
    </row>
    <row r="1582" spans="1:9" x14ac:dyDescent="0.2">
      <c r="A1582" s="345">
        <v>1580</v>
      </c>
      <c r="B1582" s="345" t="s">
        <v>2205</v>
      </c>
      <c r="C1582" s="345" t="s">
        <v>550</v>
      </c>
      <c r="D1582" s="345" t="s">
        <v>493</v>
      </c>
      <c r="E1582" s="345">
        <v>2120690120</v>
      </c>
      <c r="F1582" s="345">
        <v>57013</v>
      </c>
      <c r="G1582" s="345" t="s">
        <v>10098</v>
      </c>
      <c r="H1582" s="820">
        <v>268</v>
      </c>
      <c r="I1582" s="567"/>
    </row>
    <row r="1583" spans="1:9" x14ac:dyDescent="0.2">
      <c r="A1583" s="345">
        <v>1581</v>
      </c>
      <c r="B1583" s="345" t="s">
        <v>2206</v>
      </c>
      <c r="C1583" s="345" t="s">
        <v>842</v>
      </c>
      <c r="D1583" s="345" t="s">
        <v>492</v>
      </c>
      <c r="E1583" s="345">
        <v>2090050080</v>
      </c>
      <c r="F1583" s="345">
        <v>51008</v>
      </c>
      <c r="G1583" s="345" t="s">
        <v>10099</v>
      </c>
      <c r="H1583" s="820">
        <v>2963</v>
      </c>
      <c r="I1583" s="567"/>
    </row>
    <row r="1584" spans="1:9" x14ac:dyDescent="0.2">
      <c r="A1584" s="345">
        <v>1582</v>
      </c>
      <c r="B1584" s="345" t="s">
        <v>2207</v>
      </c>
      <c r="C1584" s="345" t="s">
        <v>784</v>
      </c>
      <c r="D1584" s="345" t="s">
        <v>503</v>
      </c>
      <c r="E1584" s="345">
        <v>3130230180</v>
      </c>
      <c r="F1584" s="345">
        <v>69018</v>
      </c>
      <c r="G1584" s="345" t="s">
        <v>10100</v>
      </c>
      <c r="H1584" s="820">
        <v>4262</v>
      </c>
      <c r="I1584" s="567"/>
    </row>
    <row r="1585" spans="1:9" x14ac:dyDescent="0.2">
      <c r="A1585" s="345">
        <v>1583</v>
      </c>
      <c r="B1585" s="345" t="s">
        <v>2208</v>
      </c>
      <c r="C1585" s="345" t="s">
        <v>571</v>
      </c>
      <c r="D1585" s="345" t="s">
        <v>508</v>
      </c>
      <c r="E1585" s="345">
        <v>1030260230</v>
      </c>
      <c r="F1585" s="345">
        <v>19024</v>
      </c>
      <c r="G1585" s="345" t="s">
        <v>10101</v>
      </c>
      <c r="H1585" s="820">
        <v>458</v>
      </c>
      <c r="I1585" s="567"/>
    </row>
    <row r="1586" spans="1:9" x14ac:dyDescent="0.2">
      <c r="A1586" s="345">
        <v>1584</v>
      </c>
      <c r="B1586" s="345" t="s">
        <v>2209</v>
      </c>
      <c r="C1586" s="345" t="s">
        <v>609</v>
      </c>
      <c r="D1586" s="345" t="s">
        <v>493</v>
      </c>
      <c r="E1586" s="345">
        <v>2120700220</v>
      </c>
      <c r="F1586" s="345">
        <v>58022</v>
      </c>
      <c r="G1586" s="345" t="s">
        <v>10102</v>
      </c>
      <c r="H1586" s="820">
        <v>8652</v>
      </c>
      <c r="I1586" s="567"/>
    </row>
    <row r="1587" spans="1:9" x14ac:dyDescent="0.2">
      <c r="A1587" s="345">
        <v>1585</v>
      </c>
      <c r="B1587" s="345" t="s">
        <v>2210</v>
      </c>
      <c r="C1587" s="345" t="s">
        <v>582</v>
      </c>
      <c r="D1587" s="345" t="s">
        <v>514</v>
      </c>
      <c r="E1587" s="345">
        <v>2100800090</v>
      </c>
      <c r="F1587" s="345">
        <v>55009</v>
      </c>
      <c r="G1587" s="345" t="s">
        <v>10103</v>
      </c>
      <c r="H1587" s="820">
        <v>2034</v>
      </c>
      <c r="I1587" s="567"/>
    </row>
    <row r="1588" spans="1:9" x14ac:dyDescent="0.2">
      <c r="A1588" s="345">
        <v>1586</v>
      </c>
      <c r="B1588" s="345" t="s">
        <v>2211</v>
      </c>
      <c r="C1588" s="345" t="s">
        <v>573</v>
      </c>
      <c r="D1588" s="345" t="s">
        <v>508</v>
      </c>
      <c r="E1588" s="345">
        <v>1030450150</v>
      </c>
      <c r="F1588" s="345">
        <v>20015</v>
      </c>
      <c r="G1588" s="345" t="s">
        <v>10104</v>
      </c>
      <c r="H1588" s="820">
        <v>12548</v>
      </c>
      <c r="I1588" s="567"/>
    </row>
    <row r="1589" spans="1:9" x14ac:dyDescent="0.2">
      <c r="A1589" s="345">
        <v>1587</v>
      </c>
      <c r="B1589" s="345" t="s">
        <v>2212</v>
      </c>
      <c r="C1589" s="345" t="s">
        <v>790</v>
      </c>
      <c r="D1589" s="345" t="s">
        <v>16415</v>
      </c>
      <c r="E1589" s="345">
        <v>1080130160</v>
      </c>
      <c r="F1589" s="345">
        <v>37016</v>
      </c>
      <c r="G1589" s="345" t="s">
        <v>10105</v>
      </c>
      <c r="H1589" s="820">
        <v>4516</v>
      </c>
      <c r="I1589" s="567"/>
    </row>
    <row r="1590" spans="1:9" x14ac:dyDescent="0.2">
      <c r="A1590" s="345">
        <v>1588</v>
      </c>
      <c r="B1590" s="345" t="s">
        <v>2213</v>
      </c>
      <c r="C1590" s="345" t="s">
        <v>668</v>
      </c>
      <c r="D1590" s="345" t="s">
        <v>16416</v>
      </c>
      <c r="E1590" s="345">
        <v>1040830435</v>
      </c>
      <c r="F1590" s="345">
        <v>22240</v>
      </c>
      <c r="G1590" s="345" t="s">
        <v>10106</v>
      </c>
      <c r="H1590" s="820">
        <v>3260</v>
      </c>
      <c r="I1590" s="567"/>
    </row>
    <row r="1591" spans="1:9" x14ac:dyDescent="0.2">
      <c r="A1591" s="345">
        <v>1589</v>
      </c>
      <c r="B1591" s="345" t="s">
        <v>2214</v>
      </c>
      <c r="C1591" s="345" t="s">
        <v>609</v>
      </c>
      <c r="D1591" s="345" t="s">
        <v>493</v>
      </c>
      <c r="E1591" s="345">
        <v>2120700230</v>
      </c>
      <c r="F1591" s="345">
        <v>58023</v>
      </c>
      <c r="G1591" s="345" t="s">
        <v>10107</v>
      </c>
      <c r="H1591" s="820">
        <v>7107</v>
      </c>
      <c r="I1591" s="567"/>
    </row>
    <row r="1592" spans="1:9" x14ac:dyDescent="0.2">
      <c r="A1592" s="345">
        <v>1590</v>
      </c>
      <c r="B1592" s="345" t="s">
        <v>2215</v>
      </c>
      <c r="C1592" s="345" t="s">
        <v>790</v>
      </c>
      <c r="D1592" s="345" t="s">
        <v>16415</v>
      </c>
      <c r="E1592" s="345">
        <v>1080130190</v>
      </c>
      <c r="F1592" s="345">
        <v>37019</v>
      </c>
      <c r="G1592" s="345" t="s">
        <v>10108</v>
      </c>
      <c r="H1592" s="820">
        <v>18500</v>
      </c>
      <c r="I1592" s="567"/>
    </row>
    <row r="1593" spans="1:9" x14ac:dyDescent="0.2">
      <c r="A1593" s="345">
        <v>1591</v>
      </c>
      <c r="B1593" s="345" t="s">
        <v>2216</v>
      </c>
      <c r="C1593" s="345" t="s">
        <v>567</v>
      </c>
      <c r="D1593" s="345" t="s">
        <v>508</v>
      </c>
      <c r="E1593" s="345">
        <v>1030150380</v>
      </c>
      <c r="F1593" s="345">
        <v>17042</v>
      </c>
      <c r="G1593" s="345" t="s">
        <v>10109</v>
      </c>
      <c r="H1593" s="820">
        <v>10993</v>
      </c>
      <c r="I1593" s="567"/>
    </row>
    <row r="1594" spans="1:9" x14ac:dyDescent="0.2">
      <c r="A1594" s="345">
        <v>1592</v>
      </c>
      <c r="B1594" s="345" t="s">
        <v>2217</v>
      </c>
      <c r="C1594" s="345" t="s">
        <v>657</v>
      </c>
      <c r="D1594" s="345" t="s">
        <v>506</v>
      </c>
      <c r="E1594" s="345">
        <v>3150200260</v>
      </c>
      <c r="F1594" s="345">
        <v>61026</v>
      </c>
      <c r="G1594" s="345" t="s">
        <v>10110</v>
      </c>
      <c r="H1594" s="820">
        <v>3627</v>
      </c>
      <c r="I1594" s="567"/>
    </row>
    <row r="1595" spans="1:9" x14ac:dyDescent="0.2">
      <c r="A1595" s="345">
        <v>1593</v>
      </c>
      <c r="B1595" s="345" t="s">
        <v>2218</v>
      </c>
      <c r="C1595" s="345" t="s">
        <v>996</v>
      </c>
      <c r="D1595" s="345" t="s">
        <v>514</v>
      </c>
      <c r="E1595" s="345">
        <v>2100580080</v>
      </c>
      <c r="F1595" s="345">
        <v>54008</v>
      </c>
      <c r="G1595" s="345" t="s">
        <v>10111</v>
      </c>
      <c r="H1595" s="820">
        <v>3048</v>
      </c>
      <c r="I1595" s="567"/>
    </row>
    <row r="1596" spans="1:9" x14ac:dyDescent="0.2">
      <c r="A1596" s="345">
        <v>1594</v>
      </c>
      <c r="B1596" s="345" t="s">
        <v>2219</v>
      </c>
      <c r="C1596" s="345" t="s">
        <v>622</v>
      </c>
      <c r="D1596" s="345" t="s">
        <v>510</v>
      </c>
      <c r="E1596" s="345">
        <v>1010070320</v>
      </c>
      <c r="F1596" s="345">
        <v>5032</v>
      </c>
      <c r="G1596" s="345" t="s">
        <v>10112</v>
      </c>
      <c r="H1596" s="820">
        <v>389</v>
      </c>
      <c r="I1596" s="567"/>
    </row>
    <row r="1597" spans="1:9" x14ac:dyDescent="0.2">
      <c r="A1597" s="345">
        <v>1595</v>
      </c>
      <c r="B1597" s="345" t="s">
        <v>2220</v>
      </c>
      <c r="C1597" s="345" t="s">
        <v>601</v>
      </c>
      <c r="D1597" s="345" t="s">
        <v>508</v>
      </c>
      <c r="E1597" s="345">
        <v>1030120610</v>
      </c>
      <c r="F1597" s="345">
        <v>16063</v>
      </c>
      <c r="G1597" s="345" t="s">
        <v>10113</v>
      </c>
      <c r="H1597" s="820">
        <v>2773</v>
      </c>
      <c r="I1597" s="567"/>
    </row>
    <row r="1598" spans="1:9" x14ac:dyDescent="0.2">
      <c r="A1598" s="345">
        <v>1596</v>
      </c>
      <c r="B1598" s="345" t="s">
        <v>2221</v>
      </c>
      <c r="C1598" s="345" t="s">
        <v>553</v>
      </c>
      <c r="D1598" s="345" t="s">
        <v>506</v>
      </c>
      <c r="E1598" s="345">
        <v>3150720340</v>
      </c>
      <c r="F1598" s="345">
        <v>65034</v>
      </c>
      <c r="G1598" s="345" t="s">
        <v>10114</v>
      </c>
      <c r="H1598" s="820">
        <v>13655</v>
      </c>
      <c r="I1598" s="567"/>
    </row>
    <row r="1599" spans="1:9" x14ac:dyDescent="0.2">
      <c r="A1599" s="345">
        <v>1597</v>
      </c>
      <c r="B1599" s="345" t="s">
        <v>2222</v>
      </c>
      <c r="C1599" s="345" t="s">
        <v>614</v>
      </c>
      <c r="D1599" s="345" t="s">
        <v>16415</v>
      </c>
      <c r="E1599" s="345">
        <v>1080610130</v>
      </c>
      <c r="F1599" s="345">
        <v>33013</v>
      </c>
      <c r="G1599" s="345" t="s">
        <v>10115</v>
      </c>
      <c r="H1599" s="820">
        <v>13981</v>
      </c>
      <c r="I1599" s="567"/>
    </row>
    <row r="1600" spans="1:9" x14ac:dyDescent="0.2">
      <c r="A1600" s="345">
        <v>1598</v>
      </c>
      <c r="B1600" s="345" t="s">
        <v>2223</v>
      </c>
      <c r="C1600" s="345" t="s">
        <v>553</v>
      </c>
      <c r="D1600" s="345" t="s">
        <v>506</v>
      </c>
      <c r="E1600" s="345">
        <v>3150720350</v>
      </c>
      <c r="F1600" s="345">
        <v>65035</v>
      </c>
      <c r="G1600" s="345" t="s">
        <v>10116</v>
      </c>
      <c r="H1600" s="820">
        <v>2246</v>
      </c>
      <c r="I1600" s="567"/>
    </row>
    <row r="1601" spans="1:9" x14ac:dyDescent="0.2">
      <c r="A1601" s="345">
        <v>1599</v>
      </c>
      <c r="B1601" s="345" t="s">
        <v>2224</v>
      </c>
      <c r="C1601" s="345" t="s">
        <v>842</v>
      </c>
      <c r="D1601" s="345" t="s">
        <v>492</v>
      </c>
      <c r="E1601" s="345">
        <v>2090050100</v>
      </c>
      <c r="F1601" s="345">
        <v>51010</v>
      </c>
      <c r="G1601" s="345" t="s">
        <v>10117</v>
      </c>
      <c r="H1601" s="820">
        <v>2517</v>
      </c>
      <c r="I1601" s="567"/>
    </row>
    <row r="1602" spans="1:9" x14ac:dyDescent="0.2">
      <c r="A1602" s="345">
        <v>1600</v>
      </c>
      <c r="B1602" s="345" t="s">
        <v>2225</v>
      </c>
      <c r="C1602" s="345" t="s">
        <v>609</v>
      </c>
      <c r="D1602" s="345" t="s">
        <v>493</v>
      </c>
      <c r="E1602" s="345">
        <v>2120700250</v>
      </c>
      <c r="F1602" s="345">
        <v>58025</v>
      </c>
      <c r="G1602" s="345" t="s">
        <v>10118</v>
      </c>
      <c r="H1602" s="820">
        <v>841</v>
      </c>
      <c r="I1602" s="567"/>
    </row>
    <row r="1603" spans="1:9" x14ac:dyDescent="0.2">
      <c r="A1603" s="345">
        <v>1601</v>
      </c>
      <c r="B1603" s="345" t="s">
        <v>2226</v>
      </c>
      <c r="C1603" s="345" t="s">
        <v>790</v>
      </c>
      <c r="D1603" s="345" t="s">
        <v>16415</v>
      </c>
      <c r="E1603" s="345">
        <v>1080130200</v>
      </c>
      <c r="F1603" s="345">
        <v>37020</v>
      </c>
      <c r="G1603" s="345" t="s">
        <v>10119</v>
      </c>
      <c r="H1603" s="820">
        <v>20666</v>
      </c>
      <c r="I1603" s="567"/>
    </row>
    <row r="1604" spans="1:9" x14ac:dyDescent="0.2">
      <c r="A1604" s="345">
        <v>1602</v>
      </c>
      <c r="B1604" s="345" t="s">
        <v>2227</v>
      </c>
      <c r="C1604" s="345" t="s">
        <v>586</v>
      </c>
      <c r="D1604" s="345" t="s">
        <v>509</v>
      </c>
      <c r="E1604" s="345">
        <v>3140940120</v>
      </c>
      <c r="F1604" s="345">
        <v>94012</v>
      </c>
      <c r="G1604" s="345" t="s">
        <v>10120</v>
      </c>
      <c r="H1604" s="820">
        <v>461</v>
      </c>
      <c r="I1604" s="567"/>
    </row>
    <row r="1605" spans="1:9" x14ac:dyDescent="0.2">
      <c r="A1605" s="345">
        <v>1603</v>
      </c>
      <c r="B1605" s="345" t="s">
        <v>2228</v>
      </c>
      <c r="C1605" s="345" t="s">
        <v>550</v>
      </c>
      <c r="D1605" s="345" t="s">
        <v>493</v>
      </c>
      <c r="E1605" s="345">
        <v>2120690140</v>
      </c>
      <c r="F1605" s="345">
        <v>57015</v>
      </c>
      <c r="G1605" s="345" t="s">
        <v>10121</v>
      </c>
      <c r="H1605" s="820">
        <v>1195</v>
      </c>
      <c r="I1605" s="567"/>
    </row>
    <row r="1606" spans="1:9" x14ac:dyDescent="0.2">
      <c r="A1606" s="345">
        <v>1604</v>
      </c>
      <c r="B1606" s="345" t="s">
        <v>2229</v>
      </c>
      <c r="C1606" s="345" t="s">
        <v>575</v>
      </c>
      <c r="D1606" s="345" t="s">
        <v>493</v>
      </c>
      <c r="E1606" s="345">
        <v>2120910160</v>
      </c>
      <c r="F1606" s="345">
        <v>56017</v>
      </c>
      <c r="G1606" s="345" t="s">
        <v>10122</v>
      </c>
      <c r="H1606" s="820">
        <v>2471</v>
      </c>
      <c r="I1606" s="567"/>
    </row>
    <row r="1607" spans="1:9" x14ac:dyDescent="0.2">
      <c r="A1607" s="345">
        <v>1605</v>
      </c>
      <c r="B1607" s="345" t="s">
        <v>2230</v>
      </c>
      <c r="C1607" s="345" t="s">
        <v>582</v>
      </c>
      <c r="D1607" s="345" t="s">
        <v>514</v>
      </c>
      <c r="E1607" s="345">
        <v>2100800100</v>
      </c>
      <c r="F1607" s="345">
        <v>55010</v>
      </c>
      <c r="G1607" s="345" t="s">
        <v>10123</v>
      </c>
      <c r="H1607" s="820">
        <v>2731</v>
      </c>
      <c r="I1607" s="567"/>
    </row>
    <row r="1608" spans="1:9" x14ac:dyDescent="0.2">
      <c r="A1608" s="345">
        <v>1606</v>
      </c>
      <c r="B1608" s="345" t="s">
        <v>2231</v>
      </c>
      <c r="C1608" s="345" t="s">
        <v>664</v>
      </c>
      <c r="D1608" s="345" t="s">
        <v>507</v>
      </c>
      <c r="E1608" s="345">
        <v>1070370140</v>
      </c>
      <c r="F1608" s="345">
        <v>8015</v>
      </c>
      <c r="G1608" s="345" t="s">
        <v>10124</v>
      </c>
      <c r="H1608" s="820">
        <v>261</v>
      </c>
      <c r="I1608" s="567"/>
    </row>
    <row r="1609" spans="1:9" x14ac:dyDescent="0.2">
      <c r="A1609" s="345">
        <v>1607</v>
      </c>
      <c r="B1609" s="345" t="s">
        <v>2232</v>
      </c>
      <c r="C1609" s="345" t="s">
        <v>657</v>
      </c>
      <c r="D1609" s="345" t="s">
        <v>506</v>
      </c>
      <c r="E1609" s="345">
        <v>3150200270</v>
      </c>
      <c r="F1609" s="345">
        <v>61027</v>
      </c>
      <c r="G1609" s="345" t="s">
        <v>10125</v>
      </c>
      <c r="H1609" s="820">
        <v>27804</v>
      </c>
      <c r="I1609" s="567"/>
    </row>
    <row r="1610" spans="1:9" x14ac:dyDescent="0.2">
      <c r="A1610" s="345">
        <v>1608</v>
      </c>
      <c r="B1610" s="345" t="s">
        <v>2233</v>
      </c>
      <c r="C1610" s="345" t="s">
        <v>522</v>
      </c>
      <c r="D1610" s="345" t="s">
        <v>515</v>
      </c>
      <c r="E1610" s="345">
        <v>1050540290</v>
      </c>
      <c r="F1610" s="345">
        <v>28029</v>
      </c>
      <c r="G1610" s="345" t="s">
        <v>10126</v>
      </c>
      <c r="H1610" s="820">
        <v>1430</v>
      </c>
      <c r="I1610" s="567"/>
    </row>
    <row r="1611" spans="1:9" x14ac:dyDescent="0.2">
      <c r="A1611" s="345">
        <v>1609</v>
      </c>
      <c r="B1611" s="345" t="s">
        <v>2234</v>
      </c>
      <c r="C1611" s="345" t="s">
        <v>573</v>
      </c>
      <c r="D1611" s="345" t="s">
        <v>508</v>
      </c>
      <c r="E1611" s="345">
        <v>1030450130</v>
      </c>
      <c r="F1611" s="345">
        <v>20013</v>
      </c>
      <c r="G1611" s="345" t="s">
        <v>10127</v>
      </c>
      <c r="H1611" s="820">
        <v>3231</v>
      </c>
      <c r="I1611" s="567"/>
    </row>
    <row r="1612" spans="1:9" x14ac:dyDescent="0.2">
      <c r="A1612" s="345">
        <v>1610</v>
      </c>
      <c r="B1612" s="345" t="s">
        <v>2235</v>
      </c>
      <c r="C1612" s="345" t="s">
        <v>644</v>
      </c>
      <c r="D1612" s="345" t="s">
        <v>494</v>
      </c>
      <c r="E1612" s="345">
        <v>2110030080</v>
      </c>
      <c r="F1612" s="345">
        <v>42008</v>
      </c>
      <c r="G1612" s="345" t="s">
        <v>10128</v>
      </c>
      <c r="H1612" s="820">
        <v>4928</v>
      </c>
      <c r="I1612" s="567"/>
    </row>
    <row r="1613" spans="1:9" x14ac:dyDescent="0.2">
      <c r="A1613" s="345">
        <v>1611</v>
      </c>
      <c r="B1613" s="345" t="s">
        <v>2236</v>
      </c>
      <c r="C1613" s="345" t="s">
        <v>726</v>
      </c>
      <c r="D1613" s="345" t="s">
        <v>16416</v>
      </c>
      <c r="E1613" s="345">
        <v>1040140150</v>
      </c>
      <c r="F1613" s="345">
        <v>21018</v>
      </c>
      <c r="G1613" s="345" t="s">
        <v>10129</v>
      </c>
      <c r="H1613" s="820">
        <v>2309</v>
      </c>
      <c r="I1613" s="567"/>
    </row>
    <row r="1614" spans="1:9" x14ac:dyDescent="0.2">
      <c r="A1614" s="345">
        <v>1612</v>
      </c>
      <c r="B1614" s="345" t="s">
        <v>2237</v>
      </c>
      <c r="C1614" s="345" t="s">
        <v>677</v>
      </c>
      <c r="D1614" s="345" t="s">
        <v>507</v>
      </c>
      <c r="E1614" s="345">
        <v>1070740200</v>
      </c>
      <c r="F1614" s="345">
        <v>9020</v>
      </c>
      <c r="G1614" s="345" t="s">
        <v>10130</v>
      </c>
      <c r="H1614" s="820">
        <v>316</v>
      </c>
      <c r="I1614" s="567"/>
    </row>
    <row r="1615" spans="1:9" x14ac:dyDescent="0.2">
      <c r="A1615" s="345">
        <v>1613</v>
      </c>
      <c r="B1615" s="345" t="s">
        <v>2238</v>
      </c>
      <c r="C1615" s="345" t="s">
        <v>584</v>
      </c>
      <c r="D1615" s="345" t="s">
        <v>509</v>
      </c>
      <c r="E1615" s="345">
        <v>3140190130</v>
      </c>
      <c r="F1615" s="345">
        <v>70013</v>
      </c>
      <c r="G1615" s="345" t="s">
        <v>10131</v>
      </c>
      <c r="H1615" s="820">
        <v>251</v>
      </c>
      <c r="I1615" s="567"/>
    </row>
    <row r="1616" spans="1:9" x14ac:dyDescent="0.2">
      <c r="A1616" s="345">
        <v>1614</v>
      </c>
      <c r="B1616" s="345" t="s">
        <v>2239</v>
      </c>
      <c r="C1616" s="345" t="s">
        <v>745</v>
      </c>
      <c r="D1616" s="345" t="s">
        <v>513</v>
      </c>
      <c r="E1616" s="345">
        <v>4190550200</v>
      </c>
      <c r="F1616" s="345">
        <v>82022</v>
      </c>
      <c r="G1616" s="345" t="s">
        <v>10132</v>
      </c>
      <c r="H1616" s="820">
        <v>8219</v>
      </c>
      <c r="I1616" s="567"/>
    </row>
    <row r="1617" spans="1:9" x14ac:dyDescent="0.2">
      <c r="A1617" s="345">
        <v>1615</v>
      </c>
      <c r="B1617" s="345" t="s">
        <v>2240</v>
      </c>
      <c r="C1617" s="345" t="s">
        <v>553</v>
      </c>
      <c r="D1617" s="345" t="s">
        <v>506</v>
      </c>
      <c r="E1617" s="345">
        <v>3150720300</v>
      </c>
      <c r="F1617" s="345">
        <v>65030</v>
      </c>
      <c r="G1617" s="345" t="s">
        <v>10133</v>
      </c>
      <c r="H1617" s="820">
        <v>1470</v>
      </c>
      <c r="I1617" s="567"/>
    </row>
    <row r="1618" spans="1:9" x14ac:dyDescent="0.2">
      <c r="A1618" s="345">
        <v>1616</v>
      </c>
      <c r="B1618" s="345" t="s">
        <v>2241</v>
      </c>
      <c r="C1618" s="345" t="s">
        <v>567</v>
      </c>
      <c r="D1618" s="345" t="s">
        <v>508</v>
      </c>
      <c r="E1618" s="345">
        <v>1030150370</v>
      </c>
      <c r="F1618" s="345">
        <v>17041</v>
      </c>
      <c r="G1618" s="345" t="s">
        <v>10134</v>
      </c>
      <c r="H1618" s="820">
        <v>6785</v>
      </c>
      <c r="I1618" s="567"/>
    </row>
    <row r="1619" spans="1:9" x14ac:dyDescent="0.2">
      <c r="A1619" s="345">
        <v>1617</v>
      </c>
      <c r="B1619" s="345" t="s">
        <v>2242</v>
      </c>
      <c r="C1619" s="345" t="s">
        <v>787</v>
      </c>
      <c r="D1619" s="345" t="s">
        <v>515</v>
      </c>
      <c r="E1619" s="345">
        <v>1050840110</v>
      </c>
      <c r="F1619" s="345">
        <v>26011</v>
      </c>
      <c r="G1619" s="345" t="s">
        <v>10135</v>
      </c>
      <c r="H1619" s="820">
        <v>2299</v>
      </c>
      <c r="I1619" s="567"/>
    </row>
    <row r="1620" spans="1:9" x14ac:dyDescent="0.2">
      <c r="A1620" s="345">
        <v>1618</v>
      </c>
      <c r="B1620" s="345" t="s">
        <v>2243</v>
      </c>
      <c r="C1620" s="345" t="s">
        <v>745</v>
      </c>
      <c r="D1620" s="345" t="s">
        <v>513</v>
      </c>
      <c r="E1620" s="345">
        <v>4190550210</v>
      </c>
      <c r="F1620" s="345">
        <v>82023</v>
      </c>
      <c r="G1620" s="345" t="s">
        <v>10136</v>
      </c>
      <c r="H1620" s="820">
        <v>11643</v>
      </c>
      <c r="I1620" s="567"/>
    </row>
    <row r="1621" spans="1:9" x14ac:dyDescent="0.2">
      <c r="A1621" s="345">
        <v>1619</v>
      </c>
      <c r="B1621" s="345" t="s">
        <v>2244</v>
      </c>
      <c r="C1621" s="345" t="s">
        <v>1218</v>
      </c>
      <c r="D1621" s="345" t="s">
        <v>16415</v>
      </c>
      <c r="E1621" s="345">
        <v>1081010015</v>
      </c>
      <c r="F1621" s="345">
        <v>99021</v>
      </c>
      <c r="G1621" s="345" t="s">
        <v>10137</v>
      </c>
      <c r="H1621" s="820">
        <v>370</v>
      </c>
      <c r="I1621" s="567"/>
    </row>
    <row r="1622" spans="1:9" x14ac:dyDescent="0.2">
      <c r="A1622" s="345">
        <v>1620</v>
      </c>
      <c r="B1622" s="345" t="s">
        <v>2245</v>
      </c>
      <c r="C1622" s="345" t="s">
        <v>544</v>
      </c>
      <c r="D1622" s="345" t="s">
        <v>510</v>
      </c>
      <c r="E1622" s="345">
        <v>1010270470</v>
      </c>
      <c r="F1622" s="345">
        <v>4047</v>
      </c>
      <c r="G1622" s="345" t="s">
        <v>10138</v>
      </c>
      <c r="H1622" s="820">
        <v>143</v>
      </c>
      <c r="I1622" s="567"/>
    </row>
    <row r="1623" spans="1:9" x14ac:dyDescent="0.2">
      <c r="A1623" s="345">
        <v>1621</v>
      </c>
      <c r="B1623" s="345" t="s">
        <v>2246</v>
      </c>
      <c r="C1623" s="345" t="s">
        <v>571</v>
      </c>
      <c r="D1623" s="345" t="s">
        <v>508</v>
      </c>
      <c r="E1623" s="345">
        <v>1030260220</v>
      </c>
      <c r="F1623" s="345">
        <v>19023</v>
      </c>
      <c r="G1623" s="345" t="s">
        <v>10139</v>
      </c>
      <c r="H1623" s="820">
        <v>569</v>
      </c>
      <c r="I1623" s="567"/>
    </row>
    <row r="1624" spans="1:9" x14ac:dyDescent="0.2">
      <c r="A1624" s="345">
        <v>1622</v>
      </c>
      <c r="B1624" s="345" t="s">
        <v>2247</v>
      </c>
      <c r="C1624" s="345" t="s">
        <v>644</v>
      </c>
      <c r="D1624" s="345" t="s">
        <v>494</v>
      </c>
      <c r="E1624" s="345">
        <v>2110030100</v>
      </c>
      <c r="F1624" s="345">
        <v>42010</v>
      </c>
      <c r="G1624" s="345" t="s">
        <v>10140</v>
      </c>
      <c r="H1624" s="820">
        <v>18468</v>
      </c>
      <c r="I1624" s="567"/>
    </row>
    <row r="1625" spans="1:9" x14ac:dyDescent="0.2">
      <c r="A1625" s="345">
        <v>1623</v>
      </c>
      <c r="B1625" s="345" t="s">
        <v>2248</v>
      </c>
      <c r="C1625" s="345" t="s">
        <v>1073</v>
      </c>
      <c r="D1625" s="345" t="s">
        <v>492</v>
      </c>
      <c r="E1625" s="345">
        <v>2090300100</v>
      </c>
      <c r="F1625" s="345">
        <v>48010</v>
      </c>
      <c r="G1625" s="345" t="s">
        <v>10141</v>
      </c>
      <c r="H1625" s="820">
        <v>17364</v>
      </c>
      <c r="I1625" s="567"/>
    </row>
    <row r="1626" spans="1:9" x14ac:dyDescent="0.2">
      <c r="A1626" s="345">
        <v>1624</v>
      </c>
      <c r="B1626" s="345" t="s">
        <v>2249</v>
      </c>
      <c r="C1626" s="345" t="s">
        <v>886</v>
      </c>
      <c r="D1626" s="345" t="s">
        <v>493</v>
      </c>
      <c r="E1626" s="345">
        <v>2120400040</v>
      </c>
      <c r="F1626" s="345">
        <v>59004</v>
      </c>
      <c r="G1626" s="345" t="s">
        <v>10142</v>
      </c>
      <c r="H1626" s="820">
        <v>4160</v>
      </c>
      <c r="I1626" s="567"/>
    </row>
    <row r="1627" spans="1:9" x14ac:dyDescent="0.2">
      <c r="A1627" s="345">
        <v>1625</v>
      </c>
      <c r="B1627" s="345" t="s">
        <v>2250</v>
      </c>
      <c r="C1627" s="345" t="s">
        <v>654</v>
      </c>
      <c r="D1627" s="345" t="s">
        <v>506</v>
      </c>
      <c r="E1627" s="345">
        <v>3150080230</v>
      </c>
      <c r="F1627" s="345">
        <v>64023</v>
      </c>
      <c r="G1627" s="345" t="s">
        <v>10143</v>
      </c>
      <c r="H1627" s="820">
        <v>1821</v>
      </c>
      <c r="I1627" s="567"/>
    </row>
    <row r="1628" spans="1:9" x14ac:dyDescent="0.2">
      <c r="A1628" s="345">
        <v>1626</v>
      </c>
      <c r="B1628" s="345" t="s">
        <v>2251</v>
      </c>
      <c r="C1628" s="345" t="s">
        <v>1311</v>
      </c>
      <c r="D1628" s="345" t="s">
        <v>492</v>
      </c>
      <c r="E1628" s="345">
        <v>2090620090</v>
      </c>
      <c r="F1628" s="345">
        <v>50009</v>
      </c>
      <c r="G1628" s="345" t="s">
        <v>10144</v>
      </c>
      <c r="H1628" s="820">
        <v>13460</v>
      </c>
      <c r="I1628" s="567"/>
    </row>
    <row r="1629" spans="1:9" x14ac:dyDescent="0.2">
      <c r="A1629" s="345">
        <v>1627</v>
      </c>
      <c r="B1629" s="345" t="s">
        <v>2252</v>
      </c>
      <c r="C1629" s="345" t="s">
        <v>1189</v>
      </c>
      <c r="D1629" s="345" t="s">
        <v>16415</v>
      </c>
      <c r="E1629" s="345">
        <v>1080500060</v>
      </c>
      <c r="F1629" s="345">
        <v>36006</v>
      </c>
      <c r="G1629" s="345" t="s">
        <v>10145</v>
      </c>
      <c r="H1629" s="820">
        <v>33061</v>
      </c>
      <c r="I1629" s="567"/>
    </row>
    <row r="1630" spans="1:9" x14ac:dyDescent="0.2">
      <c r="A1630" s="345">
        <v>1628</v>
      </c>
      <c r="B1630" s="345" t="s">
        <v>2253</v>
      </c>
      <c r="C1630" s="345" t="s">
        <v>662</v>
      </c>
      <c r="D1630" s="345" t="s">
        <v>506</v>
      </c>
      <c r="E1630" s="345">
        <v>3150110160</v>
      </c>
      <c r="F1630" s="345">
        <v>62016</v>
      </c>
      <c r="G1630" s="345" t="s">
        <v>10146</v>
      </c>
      <c r="H1630" s="820">
        <v>819</v>
      </c>
      <c r="I1630" s="567"/>
    </row>
    <row r="1631" spans="1:9" x14ac:dyDescent="0.2">
      <c r="A1631" s="345">
        <v>1629</v>
      </c>
      <c r="B1631" s="345" t="s">
        <v>2254</v>
      </c>
      <c r="C1631" s="345" t="s">
        <v>842</v>
      </c>
      <c r="D1631" s="345" t="s">
        <v>492</v>
      </c>
      <c r="E1631" s="345">
        <v>2090050095</v>
      </c>
      <c r="F1631" s="345">
        <v>51040</v>
      </c>
      <c r="G1631" s="345" t="s">
        <v>10147</v>
      </c>
      <c r="H1631" s="820">
        <v>9832</v>
      </c>
      <c r="I1631" s="567"/>
    </row>
    <row r="1632" spans="1:9" x14ac:dyDescent="0.2">
      <c r="A1632" s="345">
        <v>1630</v>
      </c>
      <c r="B1632" s="345" t="s">
        <v>2255</v>
      </c>
      <c r="C1632" s="345" t="s">
        <v>787</v>
      </c>
      <c r="D1632" s="345" t="s">
        <v>515</v>
      </c>
      <c r="E1632" s="345">
        <v>1050840120</v>
      </c>
      <c r="F1632" s="345">
        <v>26012</v>
      </c>
      <c r="G1632" s="345" t="s">
        <v>10148</v>
      </c>
      <c r="H1632" s="820">
        <v>33056</v>
      </c>
      <c r="I1632" s="567"/>
    </row>
    <row r="1633" spans="1:9" x14ac:dyDescent="0.2">
      <c r="A1633" s="345">
        <v>1631</v>
      </c>
      <c r="B1633" s="345" t="s">
        <v>2256</v>
      </c>
      <c r="C1633" s="345" t="s">
        <v>524</v>
      </c>
      <c r="D1633" s="345" t="s">
        <v>508</v>
      </c>
      <c r="E1633" s="345">
        <v>1030990125</v>
      </c>
      <c r="F1633" s="345">
        <v>98062</v>
      </c>
      <c r="G1633" s="345" t="s">
        <v>10149</v>
      </c>
      <c r="H1633" s="820">
        <v>1481</v>
      </c>
      <c r="I1633" s="567"/>
    </row>
    <row r="1634" spans="1:9" x14ac:dyDescent="0.2">
      <c r="A1634" s="345">
        <v>1632</v>
      </c>
      <c r="B1634" s="345" t="s">
        <v>2257</v>
      </c>
      <c r="C1634" s="345" t="s">
        <v>241</v>
      </c>
      <c r="D1634" s="345" t="s">
        <v>515</v>
      </c>
      <c r="E1634" s="345">
        <v>1050900280</v>
      </c>
      <c r="F1634" s="345">
        <v>24028</v>
      </c>
      <c r="G1634" s="345" t="s">
        <v>10150</v>
      </c>
      <c r="H1634" s="820">
        <v>6132</v>
      </c>
      <c r="I1634" s="567"/>
    </row>
    <row r="1635" spans="1:9" x14ac:dyDescent="0.2">
      <c r="A1635" s="345">
        <v>1633</v>
      </c>
      <c r="B1635" s="345" t="s">
        <v>2258</v>
      </c>
      <c r="C1635" s="345" t="s">
        <v>538</v>
      </c>
      <c r="D1635" s="345" t="s">
        <v>504</v>
      </c>
      <c r="E1635" s="345">
        <v>3170640210</v>
      </c>
      <c r="F1635" s="345">
        <v>76021</v>
      </c>
      <c r="G1635" s="345" t="s">
        <v>10151</v>
      </c>
      <c r="H1635" s="820">
        <v>825</v>
      </c>
      <c r="I1635" s="567"/>
    </row>
    <row r="1636" spans="1:9" x14ac:dyDescent="0.2">
      <c r="A1636" s="345">
        <v>1634</v>
      </c>
      <c r="B1636" s="345" t="s">
        <v>2259</v>
      </c>
      <c r="C1636" s="345" t="s">
        <v>604</v>
      </c>
      <c r="D1636" s="345" t="s">
        <v>515</v>
      </c>
      <c r="E1636" s="345">
        <v>1050710110</v>
      </c>
      <c r="F1636" s="345">
        <v>29011</v>
      </c>
      <c r="G1636" s="345" t="s">
        <v>10152</v>
      </c>
      <c r="H1636" s="820">
        <v>1514</v>
      </c>
      <c r="I1636" s="567"/>
    </row>
    <row r="1637" spans="1:9" x14ac:dyDescent="0.2">
      <c r="A1637" s="345">
        <v>1635</v>
      </c>
      <c r="B1637" s="345" t="s">
        <v>2260</v>
      </c>
      <c r="C1637" s="345" t="s">
        <v>784</v>
      </c>
      <c r="D1637" s="345" t="s">
        <v>503</v>
      </c>
      <c r="E1637" s="345">
        <v>3130230190</v>
      </c>
      <c r="F1637" s="345">
        <v>69019</v>
      </c>
      <c r="G1637" s="345" t="s">
        <v>10153</v>
      </c>
      <c r="H1637" s="820">
        <v>304</v>
      </c>
      <c r="I1637" s="567"/>
    </row>
    <row r="1638" spans="1:9" x14ac:dyDescent="0.2">
      <c r="A1638" s="345">
        <v>1636</v>
      </c>
      <c r="B1638" s="345" t="s">
        <v>2261</v>
      </c>
      <c r="C1638" s="345" t="s">
        <v>622</v>
      </c>
      <c r="D1638" s="345" t="s">
        <v>510</v>
      </c>
      <c r="E1638" s="345">
        <v>1010070250</v>
      </c>
      <c r="F1638" s="345">
        <v>5025</v>
      </c>
      <c r="G1638" s="345" t="s">
        <v>10154</v>
      </c>
      <c r="H1638" s="820">
        <v>2637</v>
      </c>
      <c r="I1638" s="567"/>
    </row>
    <row r="1639" spans="1:9" x14ac:dyDescent="0.2">
      <c r="A1639" s="345">
        <v>1637</v>
      </c>
      <c r="B1639" s="345" t="s">
        <v>2262</v>
      </c>
      <c r="C1639" s="345" t="s">
        <v>614</v>
      </c>
      <c r="D1639" s="345" t="s">
        <v>16415</v>
      </c>
      <c r="E1639" s="345">
        <v>1080610120</v>
      </c>
      <c r="F1639" s="345">
        <v>33012</v>
      </c>
      <c r="G1639" s="345" t="s">
        <v>10155</v>
      </c>
      <c r="H1639" s="820">
        <v>4577</v>
      </c>
      <c r="I1639" s="567"/>
    </row>
    <row r="1640" spans="1:9" x14ac:dyDescent="0.2">
      <c r="A1640" s="345">
        <v>1638</v>
      </c>
      <c r="B1640" s="345" t="s">
        <v>2263</v>
      </c>
      <c r="C1640" s="345" t="s">
        <v>906</v>
      </c>
      <c r="D1640" s="345" t="s">
        <v>492</v>
      </c>
      <c r="E1640" s="345">
        <v>2090360040</v>
      </c>
      <c r="F1640" s="345">
        <v>53005</v>
      </c>
      <c r="G1640" s="345" t="s">
        <v>10156</v>
      </c>
      <c r="H1640" s="820">
        <v>1311</v>
      </c>
      <c r="I1640" s="567"/>
    </row>
    <row r="1641" spans="1:9" x14ac:dyDescent="0.2">
      <c r="A1641" s="345">
        <v>1639</v>
      </c>
      <c r="B1641" s="345" t="s">
        <v>2264</v>
      </c>
      <c r="C1641" s="345" t="s">
        <v>593</v>
      </c>
      <c r="D1641" s="345" t="s">
        <v>513</v>
      </c>
      <c r="E1641" s="345">
        <v>4190480140</v>
      </c>
      <c r="F1641" s="345">
        <v>83014</v>
      </c>
      <c r="G1641" s="345" t="s">
        <v>10157</v>
      </c>
      <c r="H1641" s="820">
        <v>2878</v>
      </c>
      <c r="I1641" s="567"/>
    </row>
    <row r="1642" spans="1:9" x14ac:dyDescent="0.2">
      <c r="A1642" s="345">
        <v>1640</v>
      </c>
      <c r="B1642" s="345" t="s">
        <v>2265</v>
      </c>
      <c r="C1642" s="345" t="s">
        <v>553</v>
      </c>
      <c r="D1642" s="345" t="s">
        <v>506</v>
      </c>
      <c r="E1642" s="345">
        <v>3150720310</v>
      </c>
      <c r="F1642" s="345">
        <v>65031</v>
      </c>
      <c r="G1642" s="345" t="s">
        <v>10158</v>
      </c>
      <c r="H1642" s="820">
        <v>8658</v>
      </c>
      <c r="I1642" s="567"/>
    </row>
    <row r="1643" spans="1:9" x14ac:dyDescent="0.2">
      <c r="A1643" s="345">
        <v>1641</v>
      </c>
      <c r="B1643" s="345" t="s">
        <v>2266</v>
      </c>
      <c r="C1643" s="345" t="s">
        <v>548</v>
      </c>
      <c r="D1643" s="345" t="s">
        <v>503</v>
      </c>
      <c r="E1643" s="345">
        <v>3130380290</v>
      </c>
      <c r="F1643" s="345">
        <v>66029</v>
      </c>
      <c r="G1643" s="345" t="s">
        <v>10159</v>
      </c>
      <c r="H1643" s="820">
        <v>1044</v>
      </c>
      <c r="I1643" s="567"/>
    </row>
    <row r="1644" spans="1:9" x14ac:dyDescent="0.2">
      <c r="A1644" s="345">
        <v>1642</v>
      </c>
      <c r="B1644" s="345" t="s">
        <v>2267</v>
      </c>
      <c r="C1644" s="345" t="s">
        <v>681</v>
      </c>
      <c r="D1644" s="345" t="s">
        <v>503</v>
      </c>
      <c r="E1644" s="345">
        <v>3130790100</v>
      </c>
      <c r="F1644" s="345">
        <v>67011</v>
      </c>
      <c r="G1644" s="345" t="s">
        <v>10160</v>
      </c>
      <c r="H1644" s="820">
        <v>7338</v>
      </c>
      <c r="I1644" s="567"/>
    </row>
    <row r="1645" spans="1:9" x14ac:dyDescent="0.2">
      <c r="A1645" s="345">
        <v>1643</v>
      </c>
      <c r="B1645" s="345" t="s">
        <v>2268</v>
      </c>
      <c r="C1645" s="345" t="s">
        <v>722</v>
      </c>
      <c r="D1645" s="345" t="s">
        <v>513</v>
      </c>
      <c r="E1645" s="345">
        <v>4190820060</v>
      </c>
      <c r="F1645" s="345">
        <v>81005</v>
      </c>
      <c r="G1645" s="345" t="s">
        <v>10161</v>
      </c>
      <c r="H1645" s="820">
        <v>14636</v>
      </c>
      <c r="I1645" s="567"/>
    </row>
    <row r="1646" spans="1:9" x14ac:dyDescent="0.2">
      <c r="A1646" s="345">
        <v>1644</v>
      </c>
      <c r="B1646" s="345" t="s">
        <v>2269</v>
      </c>
      <c r="C1646" s="345" t="s">
        <v>555</v>
      </c>
      <c r="D1646" s="345" t="s">
        <v>506</v>
      </c>
      <c r="E1646" s="345">
        <v>3150510240</v>
      </c>
      <c r="F1646" s="345">
        <v>63024</v>
      </c>
      <c r="G1646" s="345" t="s">
        <v>10162</v>
      </c>
      <c r="H1646" s="820">
        <v>63330</v>
      </c>
      <c r="I1646" s="567"/>
    </row>
    <row r="1647" spans="1:9" x14ac:dyDescent="0.2">
      <c r="A1647" s="345">
        <v>1645</v>
      </c>
      <c r="B1647" s="345" t="s">
        <v>2270</v>
      </c>
      <c r="C1647" s="345" t="s">
        <v>624</v>
      </c>
      <c r="D1647" s="345" t="s">
        <v>510</v>
      </c>
      <c r="E1647" s="345">
        <v>1010810650</v>
      </c>
      <c r="F1647" s="345">
        <v>1066</v>
      </c>
      <c r="G1647" s="345" t="s">
        <v>10163</v>
      </c>
      <c r="H1647" s="820">
        <v>9695</v>
      </c>
      <c r="I1647" s="567"/>
    </row>
    <row r="1648" spans="1:9" x14ac:dyDescent="0.2">
      <c r="A1648" s="345">
        <v>1646</v>
      </c>
      <c r="B1648" s="345" t="s">
        <v>2271</v>
      </c>
      <c r="C1648" s="345" t="s">
        <v>588</v>
      </c>
      <c r="D1648" s="345" t="s">
        <v>511</v>
      </c>
      <c r="E1648" s="345">
        <v>3160090170</v>
      </c>
      <c r="F1648" s="345">
        <v>72017</v>
      </c>
      <c r="G1648" s="345" t="s">
        <v>10164</v>
      </c>
      <c r="H1648" s="820">
        <v>19401</v>
      </c>
      <c r="I1648" s="567"/>
    </row>
    <row r="1649" spans="1:9" x14ac:dyDescent="0.2">
      <c r="A1649" s="345">
        <v>1647</v>
      </c>
      <c r="B1649" s="345" t="s">
        <v>2272</v>
      </c>
      <c r="C1649" s="345" t="s">
        <v>745</v>
      </c>
      <c r="D1649" s="345" t="s">
        <v>513</v>
      </c>
      <c r="E1649" s="345">
        <v>4190550220</v>
      </c>
      <c r="F1649" s="345">
        <v>82024</v>
      </c>
      <c r="G1649" s="345" t="s">
        <v>10165</v>
      </c>
      <c r="H1649" s="820">
        <v>3089</v>
      </c>
      <c r="I1649" s="567"/>
    </row>
    <row r="1650" spans="1:9" x14ac:dyDescent="0.2">
      <c r="A1650" s="345">
        <v>1648</v>
      </c>
      <c r="B1650" s="345" t="s">
        <v>2273</v>
      </c>
      <c r="C1650" s="345" t="s">
        <v>1030</v>
      </c>
      <c r="D1650" s="345" t="s">
        <v>511</v>
      </c>
      <c r="E1650" s="345">
        <v>3160780030</v>
      </c>
      <c r="F1650" s="345">
        <v>73003</v>
      </c>
      <c r="G1650" s="345" t="s">
        <v>10166</v>
      </c>
      <c r="H1650" s="820">
        <v>16343</v>
      </c>
      <c r="I1650" s="567"/>
    </row>
    <row r="1651" spans="1:9" x14ac:dyDescent="0.2">
      <c r="A1651" s="345">
        <v>1649</v>
      </c>
      <c r="B1651" s="345" t="s">
        <v>2274</v>
      </c>
      <c r="C1651" s="345" t="s">
        <v>595</v>
      </c>
      <c r="D1651" s="345" t="s">
        <v>510</v>
      </c>
      <c r="E1651" s="345">
        <v>1010020440</v>
      </c>
      <c r="F1651" s="345">
        <v>6045</v>
      </c>
      <c r="G1651" s="345" t="s">
        <v>10167</v>
      </c>
      <c r="H1651" s="820">
        <v>88</v>
      </c>
      <c r="I1651" s="567"/>
    </row>
    <row r="1652" spans="1:9" x14ac:dyDescent="0.2">
      <c r="A1652" s="345">
        <v>1650</v>
      </c>
      <c r="B1652" s="345" t="s">
        <v>2275</v>
      </c>
      <c r="C1652" s="345" t="s">
        <v>635</v>
      </c>
      <c r="D1652" s="345" t="s">
        <v>508</v>
      </c>
      <c r="E1652" s="345">
        <v>1030860350</v>
      </c>
      <c r="F1652" s="345">
        <v>12042</v>
      </c>
      <c r="G1652" s="345" t="s">
        <v>10168</v>
      </c>
      <c r="H1652" s="820">
        <v>14077</v>
      </c>
      <c r="I1652" s="567"/>
    </row>
    <row r="1653" spans="1:9" x14ac:dyDescent="0.2">
      <c r="A1653" s="345">
        <v>1651</v>
      </c>
      <c r="B1653" s="345" t="s">
        <v>2276</v>
      </c>
      <c r="C1653" s="345" t="s">
        <v>595</v>
      </c>
      <c r="D1653" s="345" t="s">
        <v>510</v>
      </c>
      <c r="E1653" s="345">
        <v>1010020450</v>
      </c>
      <c r="F1653" s="345">
        <v>6046</v>
      </c>
      <c r="G1653" s="345" t="s">
        <v>10169</v>
      </c>
      <c r="H1653" s="820">
        <v>398</v>
      </c>
      <c r="I1653" s="567"/>
    </row>
    <row r="1654" spans="1:9" x14ac:dyDescent="0.2">
      <c r="A1654" s="345">
        <v>1652</v>
      </c>
      <c r="B1654" s="345" t="s">
        <v>2277</v>
      </c>
      <c r="C1654" s="345" t="s">
        <v>711</v>
      </c>
      <c r="D1654" s="345" t="s">
        <v>16415</v>
      </c>
      <c r="E1654" s="345">
        <v>1080680140</v>
      </c>
      <c r="F1654" s="345">
        <v>35014</v>
      </c>
      <c r="G1654" s="345" t="s">
        <v>10170</v>
      </c>
      <c r="H1654" s="820">
        <v>15319</v>
      </c>
      <c r="I1654" s="567"/>
    </row>
    <row r="1655" spans="1:9" x14ac:dyDescent="0.2">
      <c r="A1655" s="345">
        <v>1653</v>
      </c>
      <c r="B1655" s="345" t="s">
        <v>2278</v>
      </c>
      <c r="C1655" s="345" t="s">
        <v>664</v>
      </c>
      <c r="D1655" s="345" t="s">
        <v>507</v>
      </c>
      <c r="E1655" s="345">
        <v>1070370130</v>
      </c>
      <c r="F1655" s="345">
        <v>8014</v>
      </c>
      <c r="G1655" s="345" t="s">
        <v>10171</v>
      </c>
      <c r="H1655" s="820">
        <v>1267</v>
      </c>
      <c r="I1655" s="567"/>
    </row>
    <row r="1656" spans="1:9" x14ac:dyDescent="0.2">
      <c r="A1656" s="345">
        <v>1654</v>
      </c>
      <c r="B1656" s="345" t="s">
        <v>2279</v>
      </c>
      <c r="C1656" s="345" t="s">
        <v>595</v>
      </c>
      <c r="D1656" s="345" t="s">
        <v>510</v>
      </c>
      <c r="E1656" s="345">
        <v>1010020460</v>
      </c>
      <c r="F1656" s="345">
        <v>6047</v>
      </c>
      <c r="G1656" s="345" t="s">
        <v>10172</v>
      </c>
      <c r="H1656" s="820">
        <v>4435</v>
      </c>
      <c r="I1656" s="567"/>
    </row>
    <row r="1657" spans="1:9" x14ac:dyDescent="0.2">
      <c r="A1657" s="345">
        <v>1655</v>
      </c>
      <c r="B1657" s="345" t="s">
        <v>2280</v>
      </c>
      <c r="C1657" s="345" t="s">
        <v>639</v>
      </c>
      <c r="D1657" s="345" t="s">
        <v>510</v>
      </c>
      <c r="E1657" s="345">
        <v>1010520410</v>
      </c>
      <c r="F1657" s="345">
        <v>3042</v>
      </c>
      <c r="G1657" s="345" t="s">
        <v>10173</v>
      </c>
      <c r="H1657" s="820">
        <v>316</v>
      </c>
      <c r="I1657" s="567"/>
    </row>
    <row r="1658" spans="1:9" x14ac:dyDescent="0.2">
      <c r="A1658" s="345">
        <v>1656</v>
      </c>
      <c r="B1658" s="345" t="s">
        <v>2281</v>
      </c>
      <c r="C1658" s="345" t="s">
        <v>571</v>
      </c>
      <c r="D1658" s="345" t="s">
        <v>508</v>
      </c>
      <c r="E1658" s="345">
        <v>1030260240</v>
      </c>
      <c r="F1658" s="345">
        <v>19025</v>
      </c>
      <c r="G1658" s="345" t="s">
        <v>10174</v>
      </c>
      <c r="H1658" s="820">
        <v>9270</v>
      </c>
      <c r="I1658" s="567"/>
    </row>
    <row r="1659" spans="1:9" x14ac:dyDescent="0.2">
      <c r="A1659" s="345">
        <v>1657</v>
      </c>
      <c r="B1659" s="345" t="s">
        <v>2282</v>
      </c>
      <c r="C1659" s="345" t="s">
        <v>644</v>
      </c>
      <c r="D1659" s="345" t="s">
        <v>494</v>
      </c>
      <c r="E1659" s="345">
        <v>2110030110</v>
      </c>
      <c r="F1659" s="345">
        <v>42011</v>
      </c>
      <c r="G1659" s="345" t="s">
        <v>10175</v>
      </c>
      <c r="H1659" s="820">
        <v>1568</v>
      </c>
      <c r="I1659" s="567"/>
    </row>
    <row r="1660" spans="1:9" x14ac:dyDescent="0.2">
      <c r="A1660" s="345">
        <v>1658</v>
      </c>
      <c r="B1660" s="345" t="s">
        <v>2283</v>
      </c>
      <c r="C1660" s="345" t="s">
        <v>622</v>
      </c>
      <c r="D1660" s="345" t="s">
        <v>510</v>
      </c>
      <c r="E1660" s="345">
        <v>1010070260</v>
      </c>
      <c r="F1660" s="345">
        <v>5026</v>
      </c>
      <c r="G1660" s="345" t="s">
        <v>10176</v>
      </c>
      <c r="H1660" s="820">
        <v>291</v>
      </c>
      <c r="I1660" s="567"/>
    </row>
    <row r="1661" spans="1:9" x14ac:dyDescent="0.2">
      <c r="A1661" s="345">
        <v>1659</v>
      </c>
      <c r="B1661" s="345" t="s">
        <v>2284</v>
      </c>
      <c r="C1661" s="345" t="s">
        <v>659</v>
      </c>
      <c r="D1661" s="345" t="s">
        <v>510</v>
      </c>
      <c r="E1661" s="345">
        <v>1010960150</v>
      </c>
      <c r="F1661" s="345">
        <v>96015</v>
      </c>
      <c r="G1661" s="345" t="s">
        <v>10177</v>
      </c>
      <c r="H1661" s="820">
        <v>796</v>
      </c>
      <c r="I1661" s="567"/>
    </row>
    <row r="1662" spans="1:9" x14ac:dyDescent="0.2">
      <c r="A1662" s="345">
        <v>1660</v>
      </c>
      <c r="B1662" s="345" t="s">
        <v>2285</v>
      </c>
      <c r="C1662" s="345" t="s">
        <v>595</v>
      </c>
      <c r="D1662" s="345" t="s">
        <v>510</v>
      </c>
      <c r="E1662" s="345">
        <v>1010020470</v>
      </c>
      <c r="F1662" s="345">
        <v>6048</v>
      </c>
      <c r="G1662" s="345" t="s">
        <v>10178</v>
      </c>
      <c r="H1662" s="820">
        <v>135</v>
      </c>
      <c r="I1662" s="567"/>
    </row>
    <row r="1663" spans="1:9" x14ac:dyDescent="0.2">
      <c r="A1663" s="345">
        <v>1661</v>
      </c>
      <c r="B1663" s="345" t="s">
        <v>2286</v>
      </c>
      <c r="C1663" s="345" t="s">
        <v>595</v>
      </c>
      <c r="D1663" s="345" t="s">
        <v>510</v>
      </c>
      <c r="E1663" s="345">
        <v>1010020480</v>
      </c>
      <c r="F1663" s="345">
        <v>6049</v>
      </c>
      <c r="G1663" s="345" t="s">
        <v>10179</v>
      </c>
      <c r="H1663" s="820">
        <v>1855</v>
      </c>
      <c r="I1663" s="567"/>
    </row>
    <row r="1664" spans="1:9" x14ac:dyDescent="0.2">
      <c r="A1664" s="345">
        <v>1662</v>
      </c>
      <c r="B1664" s="345" t="s">
        <v>2287</v>
      </c>
      <c r="C1664" s="345" t="s">
        <v>672</v>
      </c>
      <c r="D1664" s="345" t="s">
        <v>508</v>
      </c>
      <c r="E1664" s="345">
        <v>1030570360</v>
      </c>
      <c r="F1664" s="345">
        <v>18038</v>
      </c>
      <c r="G1664" s="345" t="s">
        <v>10180</v>
      </c>
      <c r="H1664" s="820">
        <v>989</v>
      </c>
      <c r="I1664" s="567"/>
    </row>
    <row r="1665" spans="1:9" x14ac:dyDescent="0.2">
      <c r="A1665" s="345">
        <v>1663</v>
      </c>
      <c r="B1665" s="345" t="s">
        <v>2288</v>
      </c>
      <c r="C1665" s="345" t="s">
        <v>595</v>
      </c>
      <c r="D1665" s="345" t="s">
        <v>510</v>
      </c>
      <c r="E1665" s="345">
        <v>1010020490</v>
      </c>
      <c r="F1665" s="345">
        <v>6050</v>
      </c>
      <c r="G1665" s="345" t="s">
        <v>10181</v>
      </c>
      <c r="H1665" s="820">
        <v>452</v>
      </c>
      <c r="I1665" s="567"/>
    </row>
    <row r="1666" spans="1:9" x14ac:dyDescent="0.2">
      <c r="A1666" s="345">
        <v>1664</v>
      </c>
      <c r="B1666" s="345" t="s">
        <v>2289</v>
      </c>
      <c r="C1666" s="345" t="s">
        <v>622</v>
      </c>
      <c r="D1666" s="345" t="s">
        <v>510</v>
      </c>
      <c r="E1666" s="345">
        <v>1010070270</v>
      </c>
      <c r="F1666" s="345">
        <v>5027</v>
      </c>
      <c r="G1666" s="345" t="s">
        <v>10182</v>
      </c>
      <c r="H1666" s="820">
        <v>143</v>
      </c>
      <c r="I1666" s="567"/>
    </row>
    <row r="1667" spans="1:9" x14ac:dyDescent="0.2">
      <c r="A1667" s="345">
        <v>1665</v>
      </c>
      <c r="B1667" s="345" t="s">
        <v>2290</v>
      </c>
      <c r="C1667" s="345" t="s">
        <v>595</v>
      </c>
      <c r="D1667" s="345" t="s">
        <v>510</v>
      </c>
      <c r="E1667" s="345">
        <v>1010020500</v>
      </c>
      <c r="F1667" s="345">
        <v>6051</v>
      </c>
      <c r="G1667" s="345" t="s">
        <v>10183</v>
      </c>
      <c r="H1667" s="820">
        <v>1443</v>
      </c>
      <c r="I1667" s="567"/>
    </row>
    <row r="1668" spans="1:9" x14ac:dyDescent="0.2">
      <c r="A1668" s="345">
        <v>1666</v>
      </c>
      <c r="B1668" s="345" t="s">
        <v>2291</v>
      </c>
      <c r="C1668" s="345" t="s">
        <v>639</v>
      </c>
      <c r="D1668" s="345" t="s">
        <v>510</v>
      </c>
      <c r="E1668" s="345">
        <v>1010520420</v>
      </c>
      <c r="F1668" s="345">
        <v>3043</v>
      </c>
      <c r="G1668" s="345" t="s">
        <v>10184</v>
      </c>
      <c r="H1668" s="820">
        <v>9826</v>
      </c>
      <c r="I1668" s="567"/>
    </row>
    <row r="1669" spans="1:9" x14ac:dyDescent="0.2">
      <c r="A1669" s="345">
        <v>1667</v>
      </c>
      <c r="B1669" s="345" t="s">
        <v>2292</v>
      </c>
      <c r="C1669" s="345" t="s">
        <v>544</v>
      </c>
      <c r="D1669" s="345" t="s">
        <v>510</v>
      </c>
      <c r="E1669" s="345">
        <v>1010270490</v>
      </c>
      <c r="F1669" s="345">
        <v>4049</v>
      </c>
      <c r="G1669" s="345" t="s">
        <v>10185</v>
      </c>
      <c r="H1669" s="820">
        <v>1349</v>
      </c>
      <c r="I1669" s="567"/>
    </row>
    <row r="1670" spans="1:9" x14ac:dyDescent="0.2">
      <c r="A1670" s="345">
        <v>1668</v>
      </c>
      <c r="B1670" s="345" t="s">
        <v>2293</v>
      </c>
      <c r="C1670" s="345" t="s">
        <v>544</v>
      </c>
      <c r="D1670" s="345" t="s">
        <v>510</v>
      </c>
      <c r="E1670" s="345">
        <v>1010270500</v>
      </c>
      <c r="F1670" s="345">
        <v>4050</v>
      </c>
      <c r="G1670" s="345" t="s">
        <v>10186</v>
      </c>
      <c r="H1670" s="820">
        <v>310</v>
      </c>
      <c r="I1670" s="567"/>
    </row>
    <row r="1671" spans="1:9" x14ac:dyDescent="0.2">
      <c r="A1671" s="345">
        <v>1669</v>
      </c>
      <c r="B1671" s="345" t="s">
        <v>2294</v>
      </c>
      <c r="C1671" s="345" t="s">
        <v>681</v>
      </c>
      <c r="D1671" s="345" t="s">
        <v>503</v>
      </c>
      <c r="E1671" s="345">
        <v>3130790110</v>
      </c>
      <c r="F1671" s="345">
        <v>67012</v>
      </c>
      <c r="G1671" s="345" t="s">
        <v>10187</v>
      </c>
      <c r="H1671" s="820">
        <v>997</v>
      </c>
      <c r="I1671" s="567"/>
    </row>
    <row r="1672" spans="1:9" x14ac:dyDescent="0.2">
      <c r="A1672" s="345">
        <v>1670</v>
      </c>
      <c r="B1672" s="345" t="s">
        <v>2295</v>
      </c>
      <c r="C1672" s="345" t="s">
        <v>601</v>
      </c>
      <c r="D1672" s="345" t="s">
        <v>508</v>
      </c>
      <c r="E1672" s="345">
        <v>1030120600</v>
      </c>
      <c r="F1672" s="345">
        <v>16062</v>
      </c>
      <c r="G1672" s="345" t="s">
        <v>10188</v>
      </c>
      <c r="H1672" s="820">
        <v>10398</v>
      </c>
      <c r="I1672" s="567"/>
    </row>
    <row r="1673" spans="1:9" x14ac:dyDescent="0.2">
      <c r="A1673" s="345">
        <v>1671</v>
      </c>
      <c r="B1673" s="345" t="s">
        <v>2296</v>
      </c>
      <c r="C1673" s="345" t="s">
        <v>528</v>
      </c>
      <c r="D1673" s="345" t="s">
        <v>492</v>
      </c>
      <c r="E1673" s="345">
        <v>2090750050</v>
      </c>
      <c r="F1673" s="345">
        <v>52005</v>
      </c>
      <c r="G1673" s="345" t="s">
        <v>10189</v>
      </c>
      <c r="H1673" s="820">
        <v>2677</v>
      </c>
      <c r="I1673" s="567"/>
    </row>
    <row r="1674" spans="1:9" x14ac:dyDescent="0.2">
      <c r="A1674" s="345">
        <v>1672</v>
      </c>
      <c r="B1674" s="345" t="s">
        <v>2297</v>
      </c>
      <c r="C1674" s="345" t="s">
        <v>1311</v>
      </c>
      <c r="D1674" s="345" t="s">
        <v>492</v>
      </c>
      <c r="E1674" s="345">
        <v>2090620100</v>
      </c>
      <c r="F1674" s="345">
        <v>50010</v>
      </c>
      <c r="G1674" s="345" t="s">
        <v>10190</v>
      </c>
      <c r="H1674" s="820">
        <v>1835</v>
      </c>
      <c r="I1674" s="567"/>
    </row>
    <row r="1675" spans="1:9" x14ac:dyDescent="0.2">
      <c r="A1675" s="345">
        <v>1673</v>
      </c>
      <c r="B1675" s="345" t="s">
        <v>2298</v>
      </c>
      <c r="C1675" s="345" t="s">
        <v>544</v>
      </c>
      <c r="D1675" s="345" t="s">
        <v>510</v>
      </c>
      <c r="E1675" s="345">
        <v>1010270510</v>
      </c>
      <c r="F1675" s="345">
        <v>4051</v>
      </c>
      <c r="G1675" s="345" t="s">
        <v>10191</v>
      </c>
      <c r="H1675" s="820">
        <v>915</v>
      </c>
      <c r="I1675" s="567"/>
    </row>
    <row r="1676" spans="1:9" x14ac:dyDescent="0.2">
      <c r="A1676" s="345">
        <v>1674</v>
      </c>
      <c r="B1676" s="345" t="s">
        <v>2299</v>
      </c>
      <c r="C1676" s="345" t="s">
        <v>584</v>
      </c>
      <c r="D1676" s="345" t="s">
        <v>509</v>
      </c>
      <c r="E1676" s="345">
        <v>3140190140</v>
      </c>
      <c r="F1676" s="345">
        <v>70014</v>
      </c>
      <c r="G1676" s="345" t="s">
        <v>10192</v>
      </c>
      <c r="H1676" s="820">
        <v>444</v>
      </c>
      <c r="I1676" s="567"/>
    </row>
    <row r="1677" spans="1:9" x14ac:dyDescent="0.2">
      <c r="A1677" s="345">
        <v>1675</v>
      </c>
      <c r="B1677" s="345" t="s">
        <v>2300</v>
      </c>
      <c r="C1677" s="345" t="s">
        <v>544</v>
      </c>
      <c r="D1677" s="345" t="s">
        <v>510</v>
      </c>
      <c r="E1677" s="345">
        <v>1010270520</v>
      </c>
      <c r="F1677" s="345">
        <v>4052</v>
      </c>
      <c r="G1677" s="345" t="s">
        <v>10193</v>
      </c>
      <c r="H1677" s="820">
        <v>281</v>
      </c>
      <c r="I1677" s="567"/>
    </row>
    <row r="1678" spans="1:9" x14ac:dyDescent="0.2">
      <c r="A1678" s="345">
        <v>1676</v>
      </c>
      <c r="B1678" s="345" t="s">
        <v>2301</v>
      </c>
      <c r="C1678" s="345" t="s">
        <v>563</v>
      </c>
      <c r="D1678" s="345" t="s">
        <v>493</v>
      </c>
      <c r="E1678" s="345">
        <v>2120330200</v>
      </c>
      <c r="F1678" s="345">
        <v>60020</v>
      </c>
      <c r="G1678" s="345" t="s">
        <v>10194</v>
      </c>
      <c r="H1678" s="820">
        <v>3202</v>
      </c>
      <c r="I1678" s="567"/>
    </row>
    <row r="1679" spans="1:9" x14ac:dyDescent="0.2">
      <c r="A1679" s="345">
        <v>1677</v>
      </c>
      <c r="B1679" s="345" t="s">
        <v>2302</v>
      </c>
      <c r="C1679" s="345" t="s">
        <v>635</v>
      </c>
      <c r="D1679" s="345" t="s">
        <v>508</v>
      </c>
      <c r="E1679" s="345">
        <v>1030860360</v>
      </c>
      <c r="F1679" s="345">
        <v>12043</v>
      </c>
      <c r="G1679" s="345" t="s">
        <v>10195</v>
      </c>
      <c r="H1679" s="820">
        <v>558</v>
      </c>
      <c r="I1679" s="567"/>
    </row>
    <row r="1680" spans="1:9" x14ac:dyDescent="0.2">
      <c r="A1680" s="345">
        <v>1678</v>
      </c>
      <c r="B1680" s="345" t="s">
        <v>2303</v>
      </c>
      <c r="C1680" s="345" t="s">
        <v>672</v>
      </c>
      <c r="D1680" s="345" t="s">
        <v>508</v>
      </c>
      <c r="E1680" s="345">
        <v>1030570370</v>
      </c>
      <c r="F1680" s="345">
        <v>18039</v>
      </c>
      <c r="G1680" s="345" t="s">
        <v>10196</v>
      </c>
      <c r="H1680" s="820">
        <v>1072</v>
      </c>
      <c r="I1680" s="567"/>
    </row>
    <row r="1681" spans="1:9" x14ac:dyDescent="0.2">
      <c r="A1681" s="345">
        <v>1679</v>
      </c>
      <c r="B1681" s="345" t="s">
        <v>2304</v>
      </c>
      <c r="C1681" s="345" t="s">
        <v>790</v>
      </c>
      <c r="D1681" s="345" t="s">
        <v>16415</v>
      </c>
      <c r="E1681" s="345">
        <v>1080130170</v>
      </c>
      <c r="F1681" s="345">
        <v>37017</v>
      </c>
      <c r="G1681" s="345" t="s">
        <v>10197</v>
      </c>
      <c r="H1681" s="820">
        <v>6565</v>
      </c>
      <c r="I1681" s="567"/>
    </row>
    <row r="1682" spans="1:9" x14ac:dyDescent="0.2">
      <c r="A1682" s="345">
        <v>1680</v>
      </c>
      <c r="B1682" s="345" t="s">
        <v>2305</v>
      </c>
      <c r="C1682" s="345" t="s">
        <v>657</v>
      </c>
      <c r="D1682" s="345" t="s">
        <v>506</v>
      </c>
      <c r="E1682" s="345">
        <v>3150200250</v>
      </c>
      <c r="F1682" s="345">
        <v>61025</v>
      </c>
      <c r="G1682" s="345" t="s">
        <v>10198</v>
      </c>
      <c r="H1682" s="820">
        <v>1410</v>
      </c>
      <c r="I1682" s="567"/>
    </row>
    <row r="1683" spans="1:9" x14ac:dyDescent="0.2">
      <c r="A1683" s="345">
        <v>1681</v>
      </c>
      <c r="B1683" s="345" t="s">
        <v>2306</v>
      </c>
      <c r="C1683" s="345" t="s">
        <v>691</v>
      </c>
      <c r="D1683" s="345" t="s">
        <v>508</v>
      </c>
      <c r="E1683" s="345">
        <v>1030770140</v>
      </c>
      <c r="F1683" s="345">
        <v>14014</v>
      </c>
      <c r="G1683" s="345" t="s">
        <v>10199</v>
      </c>
      <c r="H1683" s="820">
        <v>615</v>
      </c>
      <c r="I1683" s="567"/>
    </row>
    <row r="1684" spans="1:9" x14ac:dyDescent="0.2">
      <c r="A1684" s="345">
        <v>1682</v>
      </c>
      <c r="B1684" s="345" t="s">
        <v>2307</v>
      </c>
      <c r="C1684" s="345" t="s">
        <v>622</v>
      </c>
      <c r="D1684" s="345" t="s">
        <v>510</v>
      </c>
      <c r="E1684" s="345">
        <v>1010070280</v>
      </c>
      <c r="F1684" s="345">
        <v>5028</v>
      </c>
      <c r="G1684" s="345" t="s">
        <v>10200</v>
      </c>
      <c r="H1684" s="820">
        <v>1809</v>
      </c>
      <c r="I1684" s="567"/>
    </row>
    <row r="1685" spans="1:9" x14ac:dyDescent="0.2">
      <c r="A1685" s="345">
        <v>1683</v>
      </c>
      <c r="B1685" s="345" t="s">
        <v>2308</v>
      </c>
      <c r="C1685" s="345" t="s">
        <v>526</v>
      </c>
      <c r="D1685" s="345" t="s">
        <v>508</v>
      </c>
      <c r="E1685" s="345">
        <v>1030980190</v>
      </c>
      <c r="F1685" s="345">
        <v>97019</v>
      </c>
      <c r="G1685" s="345" t="s">
        <v>10201</v>
      </c>
      <c r="H1685" s="820">
        <v>2602</v>
      </c>
      <c r="I1685" s="567"/>
    </row>
    <row r="1686" spans="1:9" x14ac:dyDescent="0.2">
      <c r="A1686" s="345">
        <v>1684</v>
      </c>
      <c r="B1686" s="345" t="s">
        <v>2309</v>
      </c>
      <c r="C1686" s="345" t="s">
        <v>555</v>
      </c>
      <c r="D1686" s="345" t="s">
        <v>506</v>
      </c>
      <c r="E1686" s="345">
        <v>3150510250</v>
      </c>
      <c r="F1686" s="345">
        <v>63025</v>
      </c>
      <c r="G1686" s="345" t="s">
        <v>10202</v>
      </c>
      <c r="H1686" s="820">
        <v>7815</v>
      </c>
      <c r="I1686" s="567"/>
    </row>
    <row r="1687" spans="1:9" x14ac:dyDescent="0.2">
      <c r="A1687" s="345">
        <v>1685</v>
      </c>
      <c r="B1687" s="345" t="s">
        <v>2310</v>
      </c>
      <c r="C1687" s="345" t="s">
        <v>787</v>
      </c>
      <c r="D1687" s="345" t="s">
        <v>515</v>
      </c>
      <c r="E1687" s="345">
        <v>1050840130</v>
      </c>
      <c r="F1687" s="345">
        <v>26013</v>
      </c>
      <c r="G1687" s="345" t="s">
        <v>10203</v>
      </c>
      <c r="H1687" s="820">
        <v>7112</v>
      </c>
      <c r="I1687" s="567"/>
    </row>
    <row r="1688" spans="1:9" x14ac:dyDescent="0.2">
      <c r="A1688" s="345">
        <v>1686</v>
      </c>
      <c r="B1688" s="345" t="s">
        <v>2311</v>
      </c>
      <c r="C1688" s="345" t="s">
        <v>668</v>
      </c>
      <c r="D1688" s="345" t="s">
        <v>16416</v>
      </c>
      <c r="E1688" s="345">
        <v>1040830450</v>
      </c>
      <c r="F1688" s="345">
        <v>22048</v>
      </c>
      <c r="G1688" s="345" t="s">
        <v>10204</v>
      </c>
      <c r="H1688" s="820">
        <v>1155</v>
      </c>
      <c r="I1688" s="567"/>
    </row>
    <row r="1689" spans="1:9" x14ac:dyDescent="0.2">
      <c r="A1689" s="345">
        <v>1687</v>
      </c>
      <c r="B1689" s="345" t="s">
        <v>2312</v>
      </c>
      <c r="C1689" s="345" t="s">
        <v>668</v>
      </c>
      <c r="D1689" s="345" t="s">
        <v>16416</v>
      </c>
      <c r="E1689" s="345">
        <v>1040830440</v>
      </c>
      <c r="F1689" s="345">
        <v>22047</v>
      </c>
      <c r="G1689" s="345" t="s">
        <v>10205</v>
      </c>
      <c r="H1689" s="820">
        <v>2319</v>
      </c>
      <c r="I1689" s="567"/>
    </row>
    <row r="1690" spans="1:9" x14ac:dyDescent="0.2">
      <c r="A1690" s="345">
        <v>1688</v>
      </c>
      <c r="B1690" s="345" t="s">
        <v>2313</v>
      </c>
      <c r="C1690" s="345" t="s">
        <v>573</v>
      </c>
      <c r="D1690" s="345" t="s">
        <v>508</v>
      </c>
      <c r="E1690" s="345">
        <v>1030450160</v>
      </c>
      <c r="F1690" s="345">
        <v>20016</v>
      </c>
      <c r="G1690" s="345" t="s">
        <v>10206</v>
      </c>
      <c r="H1690" s="820">
        <v>5198</v>
      </c>
      <c r="I1690" s="567"/>
    </row>
    <row r="1691" spans="1:9" x14ac:dyDescent="0.2">
      <c r="A1691" s="345">
        <v>1689</v>
      </c>
      <c r="B1691" s="345" t="s">
        <v>2314</v>
      </c>
      <c r="C1691" s="345" t="s">
        <v>542</v>
      </c>
      <c r="D1691" s="345" t="s">
        <v>511</v>
      </c>
      <c r="E1691" s="345">
        <v>3160310140</v>
      </c>
      <c r="F1691" s="345">
        <v>71015</v>
      </c>
      <c r="G1691" s="345" t="s">
        <v>10207</v>
      </c>
      <c r="H1691" s="820">
        <v>2038</v>
      </c>
      <c r="I1691" s="567"/>
    </row>
    <row r="1692" spans="1:9" x14ac:dyDescent="0.2">
      <c r="A1692" s="345">
        <v>1690</v>
      </c>
      <c r="B1692" s="345" t="s">
        <v>2315</v>
      </c>
      <c r="C1692" s="345" t="s">
        <v>538</v>
      </c>
      <c r="D1692" s="345" t="s">
        <v>504</v>
      </c>
      <c r="E1692" s="345">
        <v>3170640220</v>
      </c>
      <c r="F1692" s="345">
        <v>76022</v>
      </c>
      <c r="G1692" s="345" t="s">
        <v>10208</v>
      </c>
      <c r="H1692" s="820">
        <v>1947</v>
      </c>
      <c r="I1692" s="567"/>
    </row>
    <row r="1693" spans="1:9" x14ac:dyDescent="0.2">
      <c r="A1693" s="345">
        <v>1691</v>
      </c>
      <c r="B1693" s="345" t="s">
        <v>2316</v>
      </c>
      <c r="C1693" s="345" t="s">
        <v>538</v>
      </c>
      <c r="D1693" s="345" t="s">
        <v>504</v>
      </c>
      <c r="E1693" s="345">
        <v>3170640230</v>
      </c>
      <c r="F1693" s="345">
        <v>76023</v>
      </c>
      <c r="G1693" s="345" t="s">
        <v>10209</v>
      </c>
      <c r="H1693" s="820">
        <v>731</v>
      </c>
      <c r="I1693" s="567"/>
    </row>
    <row r="1694" spans="1:9" x14ac:dyDescent="0.2">
      <c r="A1694" s="345">
        <v>1692</v>
      </c>
      <c r="B1694" s="345" t="s">
        <v>2317</v>
      </c>
      <c r="C1694" s="345" t="s">
        <v>542</v>
      </c>
      <c r="D1694" s="345" t="s">
        <v>511</v>
      </c>
      <c r="E1694" s="345">
        <v>3160310150</v>
      </c>
      <c r="F1694" s="345">
        <v>71016</v>
      </c>
      <c r="G1694" s="345" t="s">
        <v>10210</v>
      </c>
      <c r="H1694" s="820">
        <v>1226</v>
      </c>
      <c r="I1694" s="567"/>
    </row>
    <row r="1695" spans="1:9" x14ac:dyDescent="0.2">
      <c r="A1695" s="345">
        <v>1693</v>
      </c>
      <c r="B1695" s="345" t="s">
        <v>2318</v>
      </c>
      <c r="C1695" s="345" t="s">
        <v>544</v>
      </c>
      <c r="D1695" s="345" t="s">
        <v>510</v>
      </c>
      <c r="E1695" s="345">
        <v>1010270530</v>
      </c>
      <c r="F1695" s="345">
        <v>4053</v>
      </c>
      <c r="G1695" s="345" t="s">
        <v>10211</v>
      </c>
      <c r="H1695" s="820">
        <v>53</v>
      </c>
      <c r="I1695" s="567"/>
    </row>
    <row r="1696" spans="1:9" x14ac:dyDescent="0.2">
      <c r="A1696" s="345">
        <v>1694</v>
      </c>
      <c r="B1696" s="345" t="s">
        <v>2319</v>
      </c>
      <c r="C1696" s="345" t="s">
        <v>696</v>
      </c>
      <c r="D1696" s="345" t="s">
        <v>508</v>
      </c>
      <c r="E1696" s="345">
        <v>1030240560</v>
      </c>
      <c r="F1696" s="345">
        <v>13058</v>
      </c>
      <c r="G1696" s="345" t="s">
        <v>10212</v>
      </c>
      <c r="H1696" s="820">
        <v>1265</v>
      </c>
      <c r="I1696" s="567"/>
    </row>
    <row r="1697" spans="1:9" x14ac:dyDescent="0.2">
      <c r="A1697" s="345">
        <v>1695</v>
      </c>
      <c r="B1697" s="345" t="s">
        <v>2320</v>
      </c>
      <c r="C1697" s="345" t="s">
        <v>604</v>
      </c>
      <c r="D1697" s="345" t="s">
        <v>515</v>
      </c>
      <c r="E1697" s="345">
        <v>1050710120</v>
      </c>
      <c r="F1697" s="345">
        <v>29012</v>
      </c>
      <c r="G1697" s="345" t="s">
        <v>10213</v>
      </c>
      <c r="H1697" s="820">
        <v>3997</v>
      </c>
      <c r="I1697" s="567"/>
    </row>
    <row r="1698" spans="1:9" x14ac:dyDescent="0.2">
      <c r="A1698" s="345">
        <v>1696</v>
      </c>
      <c r="B1698" s="345" t="s">
        <v>2321</v>
      </c>
      <c r="C1698" s="345" t="s">
        <v>584</v>
      </c>
      <c r="D1698" s="345" t="s">
        <v>509</v>
      </c>
      <c r="E1698" s="345">
        <v>3140190150</v>
      </c>
      <c r="F1698" s="345">
        <v>70015</v>
      </c>
      <c r="G1698" s="345" t="s">
        <v>10214</v>
      </c>
      <c r="H1698" s="820">
        <v>1227</v>
      </c>
      <c r="I1698" s="567"/>
    </row>
    <row r="1699" spans="1:9" x14ac:dyDescent="0.2">
      <c r="A1699" s="345">
        <v>1697</v>
      </c>
      <c r="B1699" s="345" t="s">
        <v>2322</v>
      </c>
      <c r="C1699" s="345" t="s">
        <v>538</v>
      </c>
      <c r="D1699" s="345" t="s">
        <v>504</v>
      </c>
      <c r="E1699" s="345">
        <v>3170640240</v>
      </c>
      <c r="F1699" s="345">
        <v>76024</v>
      </c>
      <c r="G1699" s="345" t="s">
        <v>10215</v>
      </c>
      <c r="H1699" s="820">
        <v>727</v>
      </c>
      <c r="I1699" s="567"/>
    </row>
    <row r="1700" spans="1:9" x14ac:dyDescent="0.2">
      <c r="A1700" s="345">
        <v>1698</v>
      </c>
      <c r="B1700" s="345" t="s">
        <v>2323</v>
      </c>
      <c r="C1700" s="345" t="s">
        <v>593</v>
      </c>
      <c r="D1700" s="345" t="s">
        <v>513</v>
      </c>
      <c r="E1700" s="345">
        <v>4190480150</v>
      </c>
      <c r="F1700" s="345">
        <v>83015</v>
      </c>
      <c r="G1700" s="345" t="s">
        <v>10216</v>
      </c>
      <c r="H1700" s="820">
        <v>1062</v>
      </c>
      <c r="I1700" s="567"/>
    </row>
    <row r="1701" spans="1:9" x14ac:dyDescent="0.2">
      <c r="A1701" s="345">
        <v>1699</v>
      </c>
      <c r="B1701" s="345" t="s">
        <v>2324</v>
      </c>
      <c r="C1701" s="345" t="s">
        <v>672</v>
      </c>
      <c r="D1701" s="345" t="s">
        <v>508</v>
      </c>
      <c r="E1701" s="345">
        <v>1030570380</v>
      </c>
      <c r="F1701" s="345">
        <v>18040</v>
      </c>
      <c r="G1701" s="345" t="s">
        <v>10217</v>
      </c>
      <c r="H1701" s="820">
        <v>525</v>
      </c>
      <c r="I1701" s="567"/>
    </row>
    <row r="1702" spans="1:9" x14ac:dyDescent="0.2">
      <c r="A1702" s="345">
        <v>1700</v>
      </c>
      <c r="B1702" s="345" t="s">
        <v>2325</v>
      </c>
      <c r="C1702" s="345" t="s">
        <v>604</v>
      </c>
      <c r="D1702" s="345" t="s">
        <v>515</v>
      </c>
      <c r="E1702" s="345">
        <v>1050710130</v>
      </c>
      <c r="F1702" s="345">
        <v>29013</v>
      </c>
      <c r="G1702" s="345" t="s">
        <v>10218</v>
      </c>
      <c r="H1702" s="820">
        <v>2639</v>
      </c>
      <c r="I1702" s="567"/>
    </row>
    <row r="1703" spans="1:9" x14ac:dyDescent="0.2">
      <c r="A1703" s="345">
        <v>1701</v>
      </c>
      <c r="B1703" s="345" t="s">
        <v>2326</v>
      </c>
      <c r="C1703" s="345" t="s">
        <v>833</v>
      </c>
      <c r="D1703" s="345" t="s">
        <v>16417</v>
      </c>
      <c r="E1703" s="345">
        <v>1060930110</v>
      </c>
      <c r="F1703" s="345">
        <v>93011</v>
      </c>
      <c r="G1703" s="345" t="s">
        <v>10219</v>
      </c>
      <c r="H1703" s="820">
        <v>831</v>
      </c>
      <c r="I1703" s="567"/>
    </row>
    <row r="1704" spans="1:9" x14ac:dyDescent="0.2">
      <c r="A1704" s="345">
        <v>1702</v>
      </c>
      <c r="B1704" s="345" t="s">
        <v>2327</v>
      </c>
      <c r="C1704" s="345" t="s">
        <v>711</v>
      </c>
      <c r="D1704" s="345" t="s">
        <v>16415</v>
      </c>
      <c r="E1704" s="345">
        <v>1080680150</v>
      </c>
      <c r="F1704" s="345">
        <v>35015</v>
      </c>
      <c r="G1704" s="345" t="s">
        <v>10220</v>
      </c>
      <c r="H1704" s="820">
        <v>8385</v>
      </c>
      <c r="I1704" s="567"/>
    </row>
    <row r="1705" spans="1:9" x14ac:dyDescent="0.2">
      <c r="A1705" s="345">
        <v>1703</v>
      </c>
      <c r="B1705" s="345" t="s">
        <v>2328</v>
      </c>
      <c r="C1705" s="345" t="s">
        <v>711</v>
      </c>
      <c r="D1705" s="345" t="s">
        <v>16415</v>
      </c>
      <c r="E1705" s="345">
        <v>1080680160</v>
      </c>
      <c r="F1705" s="345">
        <v>35016</v>
      </c>
      <c r="G1705" s="345" t="s">
        <v>10221</v>
      </c>
      <c r="H1705" s="820">
        <v>10309</v>
      </c>
      <c r="I1705" s="567"/>
    </row>
    <row r="1706" spans="1:9" x14ac:dyDescent="0.2">
      <c r="A1706" s="345">
        <v>1704</v>
      </c>
      <c r="B1706" s="345" t="s">
        <v>2329</v>
      </c>
      <c r="C1706" s="345" t="s">
        <v>668</v>
      </c>
      <c r="D1706" s="345" t="s">
        <v>16416</v>
      </c>
      <c r="E1706" s="345">
        <v>1040830460</v>
      </c>
      <c r="F1706" s="345">
        <v>22049</v>
      </c>
      <c r="G1706" s="345" t="s">
        <v>10222</v>
      </c>
      <c r="H1706" s="820">
        <v>1078</v>
      </c>
      <c r="I1706" s="567"/>
    </row>
    <row r="1707" spans="1:9" x14ac:dyDescent="0.2">
      <c r="A1707" s="345">
        <v>1705</v>
      </c>
      <c r="B1707" s="345" t="s">
        <v>2330</v>
      </c>
      <c r="C1707" s="345" t="s">
        <v>622</v>
      </c>
      <c r="D1707" s="345" t="s">
        <v>510</v>
      </c>
      <c r="E1707" s="345">
        <v>1010070290</v>
      </c>
      <c r="F1707" s="345">
        <v>5029</v>
      </c>
      <c r="G1707" s="345" t="s">
        <v>10223</v>
      </c>
      <c r="H1707" s="820">
        <v>805</v>
      </c>
      <c r="I1707" s="567"/>
    </row>
    <row r="1708" spans="1:9" x14ac:dyDescent="0.2">
      <c r="A1708" s="345">
        <v>1706</v>
      </c>
      <c r="B1708" s="345" t="s">
        <v>2331</v>
      </c>
      <c r="C1708" s="345" t="s">
        <v>528</v>
      </c>
      <c r="D1708" s="345" t="s">
        <v>492</v>
      </c>
      <c r="E1708" s="345">
        <v>2090750060</v>
      </c>
      <c r="F1708" s="345">
        <v>52006</v>
      </c>
      <c r="G1708" s="345" t="s">
        <v>10224</v>
      </c>
      <c r="H1708" s="820">
        <v>8970</v>
      </c>
      <c r="I1708" s="567"/>
    </row>
    <row r="1709" spans="1:9" x14ac:dyDescent="0.2">
      <c r="A1709" s="345">
        <v>1707</v>
      </c>
      <c r="B1709" s="345" t="s">
        <v>2332</v>
      </c>
      <c r="C1709" s="345" t="s">
        <v>524</v>
      </c>
      <c r="D1709" s="345" t="s">
        <v>508</v>
      </c>
      <c r="E1709" s="345">
        <v>1030990130</v>
      </c>
      <c r="F1709" s="345">
        <v>98013</v>
      </c>
      <c r="G1709" s="345" t="s">
        <v>10225</v>
      </c>
      <c r="H1709" s="820">
        <v>1542</v>
      </c>
      <c r="I1709" s="567"/>
    </row>
    <row r="1710" spans="1:9" x14ac:dyDescent="0.2">
      <c r="A1710" s="345">
        <v>1708</v>
      </c>
      <c r="B1710" s="345" t="s">
        <v>2333</v>
      </c>
      <c r="C1710" s="345" t="s">
        <v>595</v>
      </c>
      <c r="D1710" s="345" t="s">
        <v>510</v>
      </c>
      <c r="E1710" s="345">
        <v>1010020510</v>
      </c>
      <c r="F1710" s="345">
        <v>6052</v>
      </c>
      <c r="G1710" s="345" t="s">
        <v>10226</v>
      </c>
      <c r="H1710" s="820">
        <v>612</v>
      </c>
      <c r="I1710" s="567"/>
    </row>
    <row r="1711" spans="1:9" x14ac:dyDescent="0.2">
      <c r="A1711" s="345">
        <v>1709</v>
      </c>
      <c r="B1711" s="345" t="s">
        <v>2334</v>
      </c>
      <c r="C1711" s="345" t="s">
        <v>696</v>
      </c>
      <c r="D1711" s="345" t="s">
        <v>508</v>
      </c>
      <c r="E1711" s="345">
        <v>1030240570</v>
      </c>
      <c r="F1711" s="345">
        <v>13059</v>
      </c>
      <c r="G1711" s="345" t="s">
        <v>10227</v>
      </c>
      <c r="H1711" s="820">
        <v>903</v>
      </c>
      <c r="I1711" s="567"/>
    </row>
    <row r="1712" spans="1:9" x14ac:dyDescent="0.2">
      <c r="A1712" s="345">
        <v>1710</v>
      </c>
      <c r="B1712" s="345" t="s">
        <v>2335</v>
      </c>
      <c r="C1712" s="345" t="s">
        <v>622</v>
      </c>
      <c r="D1712" s="345" t="s">
        <v>510</v>
      </c>
      <c r="E1712" s="345">
        <v>1010070300</v>
      </c>
      <c r="F1712" s="345">
        <v>5030</v>
      </c>
      <c r="G1712" s="345" t="s">
        <v>10228</v>
      </c>
      <c r="H1712" s="820">
        <v>692</v>
      </c>
      <c r="I1712" s="567"/>
    </row>
    <row r="1713" spans="1:9" x14ac:dyDescent="0.2">
      <c r="A1713" s="345">
        <v>1711</v>
      </c>
      <c r="B1713" s="345" t="s">
        <v>2336</v>
      </c>
      <c r="C1713" s="345" t="s">
        <v>553</v>
      </c>
      <c r="D1713" s="345" t="s">
        <v>506</v>
      </c>
      <c r="E1713" s="345">
        <v>3150720320</v>
      </c>
      <c r="F1713" s="345">
        <v>65032</v>
      </c>
      <c r="G1713" s="345" t="s">
        <v>10229</v>
      </c>
      <c r="H1713" s="820">
        <v>2802</v>
      </c>
      <c r="I1713" s="567"/>
    </row>
    <row r="1714" spans="1:9" x14ac:dyDescent="0.2">
      <c r="A1714" s="345">
        <v>1712</v>
      </c>
      <c r="B1714" s="345" t="s">
        <v>2337</v>
      </c>
      <c r="C1714" s="345" t="s">
        <v>607</v>
      </c>
      <c r="D1714" s="345" t="s">
        <v>515</v>
      </c>
      <c r="E1714" s="345">
        <v>1050890220</v>
      </c>
      <c r="F1714" s="345">
        <v>23022</v>
      </c>
      <c r="G1714" s="345" t="s">
        <v>10230</v>
      </c>
      <c r="H1714" s="820">
        <v>13370</v>
      </c>
      <c r="I1714" s="567"/>
    </row>
    <row r="1715" spans="1:9" x14ac:dyDescent="0.2">
      <c r="A1715" s="345">
        <v>1713</v>
      </c>
      <c r="B1715" s="345" t="s">
        <v>2338</v>
      </c>
      <c r="C1715" s="345" t="s">
        <v>542</v>
      </c>
      <c r="D1715" s="345" t="s">
        <v>511</v>
      </c>
      <c r="E1715" s="345">
        <v>3160310160</v>
      </c>
      <c r="F1715" s="345">
        <v>71017</v>
      </c>
      <c r="G1715" s="345" t="s">
        <v>10231</v>
      </c>
      <c r="H1715" s="820">
        <v>1292</v>
      </c>
      <c r="I1715" s="567"/>
    </row>
    <row r="1716" spans="1:9" x14ac:dyDescent="0.2">
      <c r="A1716" s="345">
        <v>1714</v>
      </c>
      <c r="B1716" s="345" t="s">
        <v>2339</v>
      </c>
      <c r="C1716" s="345" t="s">
        <v>544</v>
      </c>
      <c r="D1716" s="345" t="s">
        <v>510</v>
      </c>
      <c r="E1716" s="345">
        <v>1010270540</v>
      </c>
      <c r="F1716" s="345">
        <v>4054</v>
      </c>
      <c r="G1716" s="345" t="s">
        <v>10232</v>
      </c>
      <c r="H1716" s="820">
        <v>102</v>
      </c>
      <c r="I1716" s="567"/>
    </row>
    <row r="1717" spans="1:9" x14ac:dyDescent="0.2">
      <c r="A1717" s="345">
        <v>1715</v>
      </c>
      <c r="B1717" s="345" t="s">
        <v>2340</v>
      </c>
      <c r="C1717" s="345" t="s">
        <v>553</v>
      </c>
      <c r="D1717" s="345" t="s">
        <v>506</v>
      </c>
      <c r="E1717" s="345">
        <v>3150720330</v>
      </c>
      <c r="F1717" s="345">
        <v>65033</v>
      </c>
      <c r="G1717" s="345" t="s">
        <v>10233</v>
      </c>
      <c r="H1717" s="820">
        <v>595</v>
      </c>
      <c r="I1717" s="567"/>
    </row>
    <row r="1718" spans="1:9" x14ac:dyDescent="0.2">
      <c r="A1718" s="345">
        <v>1716</v>
      </c>
      <c r="B1718" s="345" t="s">
        <v>2341</v>
      </c>
      <c r="C1718" s="345" t="s">
        <v>550</v>
      </c>
      <c r="D1718" s="345" t="s">
        <v>493</v>
      </c>
      <c r="E1718" s="345">
        <v>2120690130</v>
      </c>
      <c r="F1718" s="345">
        <v>57014</v>
      </c>
      <c r="G1718" s="345" t="s">
        <v>10234</v>
      </c>
      <c r="H1718" s="820">
        <v>1020</v>
      </c>
      <c r="I1718" s="567"/>
    </row>
    <row r="1719" spans="1:9" x14ac:dyDescent="0.2">
      <c r="A1719" s="345">
        <v>1717</v>
      </c>
      <c r="B1719" s="345" t="s">
        <v>2342</v>
      </c>
      <c r="C1719" s="345" t="s">
        <v>795</v>
      </c>
      <c r="D1719" s="345" t="s">
        <v>492</v>
      </c>
      <c r="E1719" s="345">
        <v>2090430090</v>
      </c>
      <c r="F1719" s="345">
        <v>46009</v>
      </c>
      <c r="G1719" s="345" t="s">
        <v>10235</v>
      </c>
      <c r="H1719" s="820">
        <v>5650</v>
      </c>
      <c r="I1719" s="567"/>
    </row>
    <row r="1720" spans="1:9" x14ac:dyDescent="0.2">
      <c r="A1720" s="345">
        <v>1718</v>
      </c>
      <c r="B1720" s="345" t="s">
        <v>2343</v>
      </c>
      <c r="C1720" s="345" t="s">
        <v>609</v>
      </c>
      <c r="D1720" s="345" t="s">
        <v>493</v>
      </c>
      <c r="E1720" s="345">
        <v>2120700240</v>
      </c>
      <c r="F1720" s="345">
        <v>58024</v>
      </c>
      <c r="G1720" s="345" t="s">
        <v>10236</v>
      </c>
      <c r="H1720" s="820">
        <v>8587</v>
      </c>
      <c r="I1720" s="567"/>
    </row>
    <row r="1721" spans="1:9" x14ac:dyDescent="0.2">
      <c r="A1721" s="345">
        <v>1719</v>
      </c>
      <c r="B1721" s="345" t="s">
        <v>2344</v>
      </c>
      <c r="C1721" s="345" t="s">
        <v>1311</v>
      </c>
      <c r="D1721" s="345" t="s">
        <v>492</v>
      </c>
      <c r="E1721" s="345">
        <v>2090620110</v>
      </c>
      <c r="F1721" s="345">
        <v>50011</v>
      </c>
      <c r="G1721" s="345" t="s">
        <v>10237</v>
      </c>
      <c r="H1721" s="820">
        <v>2094</v>
      </c>
      <c r="I1721" s="567"/>
    </row>
    <row r="1722" spans="1:9" x14ac:dyDescent="0.2">
      <c r="A1722" s="345">
        <v>1720</v>
      </c>
      <c r="B1722" s="345" t="s">
        <v>2345</v>
      </c>
      <c r="C1722" s="345" t="s">
        <v>622</v>
      </c>
      <c r="D1722" s="345" t="s">
        <v>510</v>
      </c>
      <c r="E1722" s="345">
        <v>1010070310</v>
      </c>
      <c r="F1722" s="345">
        <v>5031</v>
      </c>
      <c r="G1722" s="345" t="s">
        <v>10238</v>
      </c>
      <c r="H1722" s="820">
        <v>3109</v>
      </c>
      <c r="I1722" s="567"/>
    </row>
    <row r="1723" spans="1:9" x14ac:dyDescent="0.2">
      <c r="A1723" s="345">
        <v>1721</v>
      </c>
      <c r="B1723" s="345" t="s">
        <v>2346</v>
      </c>
      <c r="C1723" s="345" t="s">
        <v>814</v>
      </c>
      <c r="D1723" s="345" t="s">
        <v>507</v>
      </c>
      <c r="E1723" s="345">
        <v>1070390110</v>
      </c>
      <c r="F1723" s="345">
        <v>11011</v>
      </c>
      <c r="G1723" s="345" t="s">
        <v>10239</v>
      </c>
      <c r="H1723" s="820">
        <v>8361</v>
      </c>
      <c r="I1723" s="567"/>
    </row>
    <row r="1724" spans="1:9" x14ac:dyDescent="0.2">
      <c r="A1724" s="345">
        <v>1722</v>
      </c>
      <c r="B1724" s="345" t="s">
        <v>2347</v>
      </c>
      <c r="C1724" s="345" t="s">
        <v>624</v>
      </c>
      <c r="D1724" s="345" t="s">
        <v>510</v>
      </c>
      <c r="E1724" s="345">
        <v>1010810660</v>
      </c>
      <c r="F1724" s="345">
        <v>1067</v>
      </c>
      <c r="G1724" s="345" t="s">
        <v>10240</v>
      </c>
      <c r="H1724" s="820">
        <v>401</v>
      </c>
      <c r="I1724" s="567"/>
    </row>
    <row r="1725" spans="1:9" x14ac:dyDescent="0.2">
      <c r="A1725" s="345">
        <v>1723</v>
      </c>
      <c r="B1725" s="345" t="s">
        <v>2348</v>
      </c>
      <c r="C1725" s="345" t="s">
        <v>563</v>
      </c>
      <c r="D1725" s="345" t="s">
        <v>493</v>
      </c>
      <c r="E1725" s="345">
        <v>2120330210</v>
      </c>
      <c r="F1725" s="345">
        <v>60021</v>
      </c>
      <c r="G1725" s="345" t="s">
        <v>10241</v>
      </c>
      <c r="H1725" s="820">
        <v>858</v>
      </c>
      <c r="I1725" s="567"/>
    </row>
    <row r="1726" spans="1:9" x14ac:dyDescent="0.2">
      <c r="A1726" s="345">
        <v>1724</v>
      </c>
      <c r="B1726" s="345" t="s">
        <v>2349</v>
      </c>
      <c r="C1726" s="345" t="s">
        <v>1189</v>
      </c>
      <c r="D1726" s="345" t="s">
        <v>16415</v>
      </c>
      <c r="E1726" s="345">
        <v>1080500070</v>
      </c>
      <c r="F1726" s="345">
        <v>36007</v>
      </c>
      <c r="G1726" s="345" t="s">
        <v>10242</v>
      </c>
      <c r="H1726" s="820">
        <v>15040</v>
      </c>
      <c r="I1726" s="567"/>
    </row>
    <row r="1727" spans="1:9" x14ac:dyDescent="0.2">
      <c r="A1727" s="345">
        <v>1725</v>
      </c>
      <c r="B1727" s="345" t="s">
        <v>2350</v>
      </c>
      <c r="C1727" s="345" t="s">
        <v>595</v>
      </c>
      <c r="D1727" s="345" t="s">
        <v>510</v>
      </c>
      <c r="E1727" s="345">
        <v>1010020520</v>
      </c>
      <c r="F1727" s="345">
        <v>6053</v>
      </c>
      <c r="G1727" s="345" t="s">
        <v>10243</v>
      </c>
      <c r="H1727" s="820">
        <v>4874</v>
      </c>
      <c r="I1727" s="567"/>
    </row>
    <row r="1728" spans="1:9" x14ac:dyDescent="0.2">
      <c r="A1728" s="345">
        <v>1726</v>
      </c>
      <c r="B1728" s="345" t="s">
        <v>2351</v>
      </c>
      <c r="C1728" s="345" t="s">
        <v>662</v>
      </c>
      <c r="D1728" s="345" t="s">
        <v>506</v>
      </c>
      <c r="E1728" s="345">
        <v>3150110170</v>
      </c>
      <c r="F1728" s="345">
        <v>62017</v>
      </c>
      <c r="G1728" s="345" t="s">
        <v>10244</v>
      </c>
      <c r="H1728" s="820">
        <v>1350</v>
      </c>
      <c r="I1728" s="567"/>
    </row>
    <row r="1729" spans="1:9" x14ac:dyDescent="0.2">
      <c r="A1729" s="345">
        <v>1727</v>
      </c>
      <c r="B1729" s="345" t="s">
        <v>2352</v>
      </c>
      <c r="C1729" s="345" t="s">
        <v>586</v>
      </c>
      <c r="D1729" s="345" t="s">
        <v>509</v>
      </c>
      <c r="E1729" s="345">
        <v>3140940100</v>
      </c>
      <c r="F1729" s="345">
        <v>94010</v>
      </c>
      <c r="G1729" s="345" t="s">
        <v>10245</v>
      </c>
      <c r="H1729" s="820">
        <v>1565</v>
      </c>
      <c r="I1729" s="567"/>
    </row>
    <row r="1730" spans="1:9" x14ac:dyDescent="0.2">
      <c r="A1730" s="345">
        <v>1728</v>
      </c>
      <c r="B1730" s="345" t="s">
        <v>2353</v>
      </c>
      <c r="C1730" s="345" t="s">
        <v>586</v>
      </c>
      <c r="D1730" s="345" t="s">
        <v>509</v>
      </c>
      <c r="E1730" s="345">
        <v>3140940110</v>
      </c>
      <c r="F1730" s="345">
        <v>94011</v>
      </c>
      <c r="G1730" s="345" t="s">
        <v>10246</v>
      </c>
      <c r="H1730" s="820">
        <v>139</v>
      </c>
      <c r="I1730" s="567"/>
    </row>
    <row r="1731" spans="1:9" x14ac:dyDescent="0.2">
      <c r="A1731" s="345">
        <v>1729</v>
      </c>
      <c r="B1731" s="345" t="s">
        <v>2354</v>
      </c>
      <c r="C1731" s="345" t="s">
        <v>644</v>
      </c>
      <c r="D1731" s="345" t="s">
        <v>494</v>
      </c>
      <c r="E1731" s="345">
        <v>2110030120</v>
      </c>
      <c r="F1731" s="345">
        <v>42012</v>
      </c>
      <c r="G1731" s="345" t="s">
        <v>10247</v>
      </c>
      <c r="H1731" s="820">
        <v>3515</v>
      </c>
      <c r="I1731" s="567"/>
    </row>
    <row r="1732" spans="1:9" x14ac:dyDescent="0.2">
      <c r="A1732" s="345">
        <v>1730</v>
      </c>
      <c r="B1732" s="345" t="s">
        <v>2355</v>
      </c>
      <c r="C1732" s="345" t="s">
        <v>662</v>
      </c>
      <c r="D1732" s="345" t="s">
        <v>506</v>
      </c>
      <c r="E1732" s="345">
        <v>3150110180</v>
      </c>
      <c r="F1732" s="345">
        <v>62018</v>
      </c>
      <c r="G1732" s="345" t="s">
        <v>10248</v>
      </c>
      <c r="H1732" s="820">
        <v>1114</v>
      </c>
      <c r="I1732" s="567"/>
    </row>
    <row r="1733" spans="1:9" x14ac:dyDescent="0.2">
      <c r="A1733" s="345">
        <v>1731</v>
      </c>
      <c r="B1733" s="345" t="s">
        <v>2356</v>
      </c>
      <c r="C1733" s="345" t="s">
        <v>875</v>
      </c>
      <c r="D1733" s="345" t="s">
        <v>494</v>
      </c>
      <c r="E1733" s="345">
        <v>2110440090</v>
      </c>
      <c r="F1733" s="345">
        <v>43009</v>
      </c>
      <c r="G1733" s="345" t="s">
        <v>10249</v>
      </c>
      <c r="H1733" s="820">
        <v>4368</v>
      </c>
      <c r="I1733" s="567"/>
    </row>
    <row r="1734" spans="1:9" x14ac:dyDescent="0.2">
      <c r="A1734" s="345">
        <v>1732</v>
      </c>
      <c r="B1734" s="345" t="s">
        <v>2357</v>
      </c>
      <c r="C1734" s="345" t="s">
        <v>726</v>
      </c>
      <c r="D1734" s="345" t="s">
        <v>16416</v>
      </c>
      <c r="E1734" s="345">
        <v>1040140160</v>
      </c>
      <c r="F1734" s="345">
        <v>21019</v>
      </c>
      <c r="G1734" s="345" t="s">
        <v>10250</v>
      </c>
      <c r="H1734" s="820">
        <v>6891</v>
      </c>
      <c r="I1734" s="567"/>
    </row>
    <row r="1735" spans="1:9" x14ac:dyDescent="0.2">
      <c r="A1735" s="345">
        <v>1733</v>
      </c>
      <c r="B1735" s="345" t="s">
        <v>2358</v>
      </c>
      <c r="C1735" s="345" t="s">
        <v>875</v>
      </c>
      <c r="D1735" s="345" t="s">
        <v>494</v>
      </c>
      <c r="E1735" s="345">
        <v>2110440100</v>
      </c>
      <c r="F1735" s="345">
        <v>43010</v>
      </c>
      <c r="G1735" s="345" t="s">
        <v>10251</v>
      </c>
      <c r="H1735" s="820">
        <v>232</v>
      </c>
      <c r="I1735" s="567"/>
    </row>
    <row r="1736" spans="1:9" x14ac:dyDescent="0.2">
      <c r="A1736" s="345">
        <v>1734</v>
      </c>
      <c r="B1736" s="345" t="s">
        <v>2359</v>
      </c>
      <c r="C1736" s="345" t="s">
        <v>538</v>
      </c>
      <c r="D1736" s="345" t="s">
        <v>504</v>
      </c>
      <c r="E1736" s="345">
        <v>3170640250</v>
      </c>
      <c r="F1736" s="345">
        <v>76025</v>
      </c>
      <c r="G1736" s="345" t="s">
        <v>10252</v>
      </c>
      <c r="H1736" s="820">
        <v>1197</v>
      </c>
      <c r="I1736" s="567"/>
    </row>
    <row r="1737" spans="1:9" x14ac:dyDescent="0.2">
      <c r="A1737" s="345">
        <v>1735</v>
      </c>
      <c r="B1737" s="345" t="s">
        <v>2360</v>
      </c>
      <c r="C1737" s="345" t="s">
        <v>617</v>
      </c>
      <c r="D1737" s="345" t="s">
        <v>512</v>
      </c>
      <c r="E1737" s="345">
        <v>4200730230</v>
      </c>
      <c r="F1737" s="345">
        <v>90023</v>
      </c>
      <c r="G1737" s="345" t="s">
        <v>10253</v>
      </c>
      <c r="H1737" s="820">
        <v>5711</v>
      </c>
      <c r="I1737" s="567"/>
    </row>
    <row r="1738" spans="1:9" x14ac:dyDescent="0.2">
      <c r="A1738" s="345">
        <v>1736</v>
      </c>
      <c r="B1738" s="345" t="s">
        <v>2361</v>
      </c>
      <c r="C1738" s="345" t="s">
        <v>635</v>
      </c>
      <c r="D1738" s="345" t="s">
        <v>508</v>
      </c>
      <c r="E1738" s="345">
        <v>1030860370</v>
      </c>
      <c r="F1738" s="345">
        <v>12044</v>
      </c>
      <c r="G1738" s="345" t="s">
        <v>10254</v>
      </c>
      <c r="H1738" s="820">
        <v>1309</v>
      </c>
      <c r="I1738" s="567"/>
    </row>
    <row r="1739" spans="1:9" x14ac:dyDescent="0.2">
      <c r="A1739" s="345">
        <v>1737</v>
      </c>
      <c r="B1739" s="345" t="s">
        <v>2362</v>
      </c>
      <c r="C1739" s="345" t="s">
        <v>1237</v>
      </c>
      <c r="D1739" s="345" t="s">
        <v>505</v>
      </c>
      <c r="E1739" s="345">
        <v>3180970050</v>
      </c>
      <c r="F1739" s="345">
        <v>101005</v>
      </c>
      <c r="G1739" s="345" t="s">
        <v>10255</v>
      </c>
      <c r="H1739" s="820">
        <v>900</v>
      </c>
      <c r="I1739" s="567"/>
    </row>
    <row r="1740" spans="1:9" x14ac:dyDescent="0.2">
      <c r="A1740" s="345">
        <v>1738</v>
      </c>
      <c r="B1740" s="345" t="s">
        <v>2363</v>
      </c>
      <c r="C1740" s="345" t="s">
        <v>595</v>
      </c>
      <c r="D1740" s="345" t="s">
        <v>510</v>
      </c>
      <c r="E1740" s="345">
        <v>1010020521</v>
      </c>
      <c r="F1740" s="345">
        <v>6054</v>
      </c>
      <c r="G1740" s="345" t="s">
        <v>10256</v>
      </c>
      <c r="H1740" s="820">
        <v>392</v>
      </c>
      <c r="I1740" s="567"/>
    </row>
    <row r="1741" spans="1:9" x14ac:dyDescent="0.2">
      <c r="A1741" s="345">
        <v>1739</v>
      </c>
      <c r="B1741" s="345" t="s">
        <v>2364</v>
      </c>
      <c r="C1741" s="345" t="s">
        <v>641</v>
      </c>
      <c r="D1741" s="345" t="s">
        <v>513</v>
      </c>
      <c r="E1741" s="345">
        <v>4190010120</v>
      </c>
      <c r="F1741" s="345">
        <v>84012</v>
      </c>
      <c r="G1741" s="345" t="s">
        <v>10257</v>
      </c>
      <c r="H1741" s="820">
        <v>7384</v>
      </c>
      <c r="I1741" s="567"/>
    </row>
    <row r="1742" spans="1:9" x14ac:dyDescent="0.2">
      <c r="A1742" s="345">
        <v>1740</v>
      </c>
      <c r="B1742" s="345" t="s">
        <v>2365</v>
      </c>
      <c r="C1742" s="345" t="s">
        <v>635</v>
      </c>
      <c r="D1742" s="345" t="s">
        <v>508</v>
      </c>
      <c r="E1742" s="345">
        <v>1030860380</v>
      </c>
      <c r="F1742" s="345">
        <v>12045</v>
      </c>
      <c r="G1742" s="345" t="s">
        <v>10258</v>
      </c>
      <c r="H1742" s="820">
        <v>1867</v>
      </c>
      <c r="I1742" s="567"/>
    </row>
    <row r="1743" spans="1:9" x14ac:dyDescent="0.2">
      <c r="A1743" s="345">
        <v>1741</v>
      </c>
      <c r="B1743" s="345" t="s">
        <v>2366</v>
      </c>
      <c r="C1743" s="345" t="s">
        <v>548</v>
      </c>
      <c r="D1743" s="345" t="s">
        <v>503</v>
      </c>
      <c r="E1743" s="345">
        <v>3130380300</v>
      </c>
      <c r="F1743" s="345">
        <v>66030</v>
      </c>
      <c r="G1743" s="345" t="s">
        <v>10259</v>
      </c>
      <c r="H1743" s="820">
        <v>124</v>
      </c>
      <c r="I1743" s="567"/>
    </row>
    <row r="1744" spans="1:9" x14ac:dyDescent="0.2">
      <c r="A1744" s="345">
        <v>1742</v>
      </c>
      <c r="B1744" s="345" t="s">
        <v>2367</v>
      </c>
      <c r="C1744" s="345" t="s">
        <v>677</v>
      </c>
      <c r="D1744" s="345" t="s">
        <v>507</v>
      </c>
      <c r="E1744" s="345">
        <v>1070740210</v>
      </c>
      <c r="F1744" s="345">
        <v>9021</v>
      </c>
      <c r="G1744" s="345" t="s">
        <v>10260</v>
      </c>
      <c r="H1744" s="820">
        <v>133</v>
      </c>
      <c r="I1744" s="567"/>
    </row>
    <row r="1745" spans="1:9" x14ac:dyDescent="0.2">
      <c r="A1745" s="345">
        <v>1743</v>
      </c>
      <c r="B1745" s="345" t="s">
        <v>2368</v>
      </c>
      <c r="C1745" s="345" t="s">
        <v>548</v>
      </c>
      <c r="D1745" s="345" t="s">
        <v>503</v>
      </c>
      <c r="E1745" s="345">
        <v>3130380310</v>
      </c>
      <c r="F1745" s="345">
        <v>66031</v>
      </c>
      <c r="G1745" s="345" t="s">
        <v>10261</v>
      </c>
      <c r="H1745" s="820">
        <v>845</v>
      </c>
      <c r="I1745" s="567"/>
    </row>
    <row r="1746" spans="1:9" x14ac:dyDescent="0.2">
      <c r="A1746" s="345">
        <v>1744</v>
      </c>
      <c r="B1746" s="345" t="s">
        <v>2369</v>
      </c>
      <c r="C1746" s="345" t="s">
        <v>662</v>
      </c>
      <c r="D1746" s="345" t="s">
        <v>506</v>
      </c>
      <c r="E1746" s="345">
        <v>3150110190</v>
      </c>
      <c r="F1746" s="345">
        <v>62019</v>
      </c>
      <c r="G1746" s="345" t="s">
        <v>10262</v>
      </c>
      <c r="H1746" s="820">
        <v>2426</v>
      </c>
      <c r="I1746" s="567"/>
    </row>
    <row r="1747" spans="1:9" x14ac:dyDescent="0.2">
      <c r="A1747" s="345">
        <v>1745</v>
      </c>
      <c r="B1747" s="345" t="s">
        <v>2370</v>
      </c>
      <c r="C1747" s="345" t="s">
        <v>571</v>
      </c>
      <c r="D1747" s="345" t="s">
        <v>508</v>
      </c>
      <c r="E1747" s="345">
        <v>1030260250</v>
      </c>
      <c r="F1747" s="345">
        <v>19026</v>
      </c>
      <c r="G1747" s="345" t="s">
        <v>10263</v>
      </c>
      <c r="H1747" s="820">
        <v>5549</v>
      </c>
      <c r="I1747" s="567"/>
    </row>
    <row r="1748" spans="1:9" x14ac:dyDescent="0.2">
      <c r="A1748" s="345">
        <v>1746</v>
      </c>
      <c r="B1748" s="345" t="s">
        <v>2371</v>
      </c>
      <c r="C1748" s="345" t="s">
        <v>586</v>
      </c>
      <c r="D1748" s="345" t="s">
        <v>509</v>
      </c>
      <c r="E1748" s="345">
        <v>3140940130</v>
      </c>
      <c r="F1748" s="345">
        <v>94013</v>
      </c>
      <c r="G1748" s="345" t="s">
        <v>10264</v>
      </c>
      <c r="H1748" s="820">
        <v>100</v>
      </c>
      <c r="I1748" s="567"/>
    </row>
    <row r="1749" spans="1:9" x14ac:dyDescent="0.2">
      <c r="A1749" s="345">
        <v>1747</v>
      </c>
      <c r="B1749" s="345" t="s">
        <v>2372</v>
      </c>
      <c r="C1749" s="345" t="s">
        <v>662</v>
      </c>
      <c r="D1749" s="345" t="s">
        <v>506</v>
      </c>
      <c r="E1749" s="345">
        <v>3150110200</v>
      </c>
      <c r="F1749" s="345">
        <v>62020</v>
      </c>
      <c r="G1749" s="345" t="s">
        <v>10265</v>
      </c>
      <c r="H1749" s="820">
        <v>1027</v>
      </c>
      <c r="I1749" s="567"/>
    </row>
    <row r="1750" spans="1:9" x14ac:dyDescent="0.2">
      <c r="A1750" s="345">
        <v>1748</v>
      </c>
      <c r="B1750" s="345" t="s">
        <v>2373</v>
      </c>
      <c r="C1750" s="345" t="s">
        <v>654</v>
      </c>
      <c r="D1750" s="345" t="s">
        <v>506</v>
      </c>
      <c r="E1750" s="345">
        <v>3150080240</v>
      </c>
      <c r="F1750" s="345">
        <v>64024</v>
      </c>
      <c r="G1750" s="345" t="s">
        <v>10266</v>
      </c>
      <c r="H1750" s="820">
        <v>1511</v>
      </c>
      <c r="I1750" s="567"/>
    </row>
    <row r="1751" spans="1:9" x14ac:dyDescent="0.2">
      <c r="A1751" s="345">
        <v>1749</v>
      </c>
      <c r="B1751" s="345" t="s">
        <v>2374</v>
      </c>
      <c r="C1751" s="345" t="s">
        <v>722</v>
      </c>
      <c r="D1751" s="345" t="s">
        <v>513</v>
      </c>
      <c r="E1751" s="345">
        <v>4190820070</v>
      </c>
      <c r="F1751" s="345">
        <v>81006</v>
      </c>
      <c r="G1751" s="345" t="s">
        <v>10267</v>
      </c>
      <c r="H1751" s="820">
        <v>29592</v>
      </c>
      <c r="I1751" s="567"/>
    </row>
    <row r="1752" spans="1:9" x14ac:dyDescent="0.2">
      <c r="A1752" s="345">
        <v>1750</v>
      </c>
      <c r="B1752" s="345" t="s">
        <v>2375</v>
      </c>
      <c r="C1752" s="345" t="s">
        <v>1189</v>
      </c>
      <c r="D1752" s="345" t="s">
        <v>16415</v>
      </c>
      <c r="E1752" s="345">
        <v>1080500080</v>
      </c>
      <c r="F1752" s="345">
        <v>36008</v>
      </c>
      <c r="G1752" s="345" t="s">
        <v>10268</v>
      </c>
      <c r="H1752" s="820">
        <v>11158</v>
      </c>
      <c r="I1752" s="567"/>
    </row>
    <row r="1753" spans="1:9" x14ac:dyDescent="0.2">
      <c r="A1753" s="345">
        <v>1751</v>
      </c>
      <c r="B1753" s="345" t="s">
        <v>2376</v>
      </c>
      <c r="C1753" s="345" t="s">
        <v>614</v>
      </c>
      <c r="D1753" s="345" t="s">
        <v>16415</v>
      </c>
      <c r="E1753" s="345">
        <v>1080610140</v>
      </c>
      <c r="F1753" s="345">
        <v>33014</v>
      </c>
      <c r="G1753" s="345" t="s">
        <v>10269</v>
      </c>
      <c r="H1753" s="820">
        <v>5242</v>
      </c>
      <c r="I1753" s="567"/>
    </row>
    <row r="1754" spans="1:9" x14ac:dyDescent="0.2">
      <c r="A1754" s="345">
        <v>1752</v>
      </c>
      <c r="B1754" s="345" t="s">
        <v>2377</v>
      </c>
      <c r="C1754" s="345" t="s">
        <v>571</v>
      </c>
      <c r="D1754" s="345" t="s">
        <v>508</v>
      </c>
      <c r="E1754" s="345">
        <v>1030260260</v>
      </c>
      <c r="F1754" s="345">
        <v>19027</v>
      </c>
      <c r="G1754" s="345" t="s">
        <v>10270</v>
      </c>
      <c r="H1754" s="820">
        <v>295</v>
      </c>
      <c r="I1754" s="567"/>
    </row>
    <row r="1755" spans="1:9" x14ac:dyDescent="0.2">
      <c r="A1755" s="345">
        <v>1753</v>
      </c>
      <c r="B1755" s="345" t="s">
        <v>2378</v>
      </c>
      <c r="C1755" s="345" t="s">
        <v>790</v>
      </c>
      <c r="D1755" s="345" t="s">
        <v>16415</v>
      </c>
      <c r="E1755" s="345">
        <v>1080130210</v>
      </c>
      <c r="F1755" s="345">
        <v>37021</v>
      </c>
      <c r="G1755" s="345" t="s">
        <v>10271</v>
      </c>
      <c r="H1755" s="820">
        <v>15895</v>
      </c>
      <c r="I1755" s="567"/>
    </row>
    <row r="1756" spans="1:9" x14ac:dyDescent="0.2">
      <c r="A1756" s="345">
        <v>1754</v>
      </c>
      <c r="B1756" s="345" t="s">
        <v>2379</v>
      </c>
      <c r="C1756" s="345" t="s">
        <v>567</v>
      </c>
      <c r="D1756" s="345" t="s">
        <v>508</v>
      </c>
      <c r="E1756" s="345">
        <v>1030150390</v>
      </c>
      <c r="F1756" s="345">
        <v>17043</v>
      </c>
      <c r="G1756" s="345" t="s">
        <v>10272</v>
      </c>
      <c r="H1756" s="820">
        <v>11553</v>
      </c>
      <c r="I1756" s="567"/>
    </row>
    <row r="1757" spans="1:9" x14ac:dyDescent="0.2">
      <c r="A1757" s="345">
        <v>1755</v>
      </c>
      <c r="B1757" s="345" t="s">
        <v>2380</v>
      </c>
      <c r="C1757" s="345" t="s">
        <v>899</v>
      </c>
      <c r="D1757" s="346" t="s">
        <v>512</v>
      </c>
      <c r="E1757" s="345">
        <v>4201110110</v>
      </c>
      <c r="F1757" s="345">
        <v>111011</v>
      </c>
      <c r="G1757" s="345" t="s">
        <v>10273</v>
      </c>
      <c r="H1757" s="820">
        <v>1661</v>
      </c>
      <c r="I1757" s="567"/>
    </row>
    <row r="1758" spans="1:9" x14ac:dyDescent="0.2">
      <c r="A1758" s="345">
        <v>1756</v>
      </c>
      <c r="B1758" s="345" t="s">
        <v>2381</v>
      </c>
      <c r="C1758" s="345" t="s">
        <v>842</v>
      </c>
      <c r="D1758" s="345" t="s">
        <v>492</v>
      </c>
      <c r="E1758" s="345">
        <v>2090050110</v>
      </c>
      <c r="F1758" s="345">
        <v>51011</v>
      </c>
      <c r="G1758" s="345" t="s">
        <v>10274</v>
      </c>
      <c r="H1758" s="820">
        <v>2103</v>
      </c>
      <c r="I1758" s="567"/>
    </row>
    <row r="1759" spans="1:9" x14ac:dyDescent="0.2">
      <c r="A1759" s="345">
        <v>1757</v>
      </c>
      <c r="B1759" s="345" t="s">
        <v>2382</v>
      </c>
      <c r="C1759" s="345" t="s">
        <v>842</v>
      </c>
      <c r="D1759" s="345" t="s">
        <v>492</v>
      </c>
      <c r="E1759" s="345">
        <v>2090050120</v>
      </c>
      <c r="F1759" s="345">
        <v>51012</v>
      </c>
      <c r="G1759" s="345" t="s">
        <v>10275</v>
      </c>
      <c r="H1759" s="820">
        <v>13052</v>
      </c>
      <c r="I1759" s="567"/>
    </row>
    <row r="1760" spans="1:9" x14ac:dyDescent="0.2">
      <c r="A1760" s="345">
        <v>1758</v>
      </c>
      <c r="B1760" s="345" t="s">
        <v>2383</v>
      </c>
      <c r="C1760" s="345" t="s">
        <v>532</v>
      </c>
      <c r="D1760" s="345" t="s">
        <v>503</v>
      </c>
      <c r="E1760" s="345">
        <v>3130600090</v>
      </c>
      <c r="F1760" s="345">
        <v>68009</v>
      </c>
      <c r="G1760" s="345" t="s">
        <v>10276</v>
      </c>
      <c r="H1760" s="820">
        <v>734</v>
      </c>
      <c r="I1760" s="567"/>
    </row>
    <row r="1761" spans="1:9" x14ac:dyDescent="0.2">
      <c r="A1761" s="345">
        <v>1759</v>
      </c>
      <c r="B1761" s="345" t="s">
        <v>2384</v>
      </c>
      <c r="C1761" s="345" t="s">
        <v>924</v>
      </c>
      <c r="D1761" s="345" t="s">
        <v>507</v>
      </c>
      <c r="E1761" s="345">
        <v>1070340130</v>
      </c>
      <c r="F1761" s="345">
        <v>10013</v>
      </c>
      <c r="G1761" s="345" t="s">
        <v>10277</v>
      </c>
      <c r="H1761" s="820">
        <v>1580</v>
      </c>
      <c r="I1761" s="567"/>
    </row>
    <row r="1762" spans="1:9" x14ac:dyDescent="0.2">
      <c r="A1762" s="345">
        <v>1760</v>
      </c>
      <c r="B1762" s="345" t="s">
        <v>2385</v>
      </c>
      <c r="C1762" s="345" t="s">
        <v>565</v>
      </c>
      <c r="D1762" s="345" t="s">
        <v>505</v>
      </c>
      <c r="E1762" s="345">
        <v>3180250300</v>
      </c>
      <c r="F1762" s="345">
        <v>78030</v>
      </c>
      <c r="G1762" s="345" t="s">
        <v>10278</v>
      </c>
      <c r="H1762" s="820">
        <v>2652</v>
      </c>
      <c r="I1762" s="567"/>
    </row>
    <row r="1763" spans="1:9" x14ac:dyDescent="0.2">
      <c r="A1763" s="345">
        <v>1761</v>
      </c>
      <c r="B1763" s="345" t="s">
        <v>2386</v>
      </c>
      <c r="C1763" s="345" t="s">
        <v>524</v>
      </c>
      <c r="D1763" s="345" t="s">
        <v>508</v>
      </c>
      <c r="E1763" s="345">
        <v>1030990140</v>
      </c>
      <c r="F1763" s="345">
        <v>98014</v>
      </c>
      <c r="G1763" s="345" t="s">
        <v>10279</v>
      </c>
      <c r="H1763" s="820">
        <v>4495</v>
      </c>
      <c r="I1763" s="567"/>
    </row>
    <row r="1764" spans="1:9" x14ac:dyDescent="0.2">
      <c r="A1764" s="345">
        <v>1762</v>
      </c>
      <c r="B1764" s="345" t="s">
        <v>2387</v>
      </c>
      <c r="C1764" s="345" t="s">
        <v>528</v>
      </c>
      <c r="D1764" s="345" t="s">
        <v>492</v>
      </c>
      <c r="E1764" s="345">
        <v>2090750070</v>
      </c>
      <c r="F1764" s="345">
        <v>52007</v>
      </c>
      <c r="G1764" s="345" t="s">
        <v>10280</v>
      </c>
      <c r="H1764" s="820">
        <v>2148</v>
      </c>
      <c r="I1764" s="567"/>
    </row>
    <row r="1765" spans="1:9" x14ac:dyDescent="0.2">
      <c r="A1765" s="345">
        <v>1763</v>
      </c>
      <c r="B1765" s="345" t="s">
        <v>2388</v>
      </c>
      <c r="C1765" s="345" t="s">
        <v>790</v>
      </c>
      <c r="D1765" s="345" t="s">
        <v>16415</v>
      </c>
      <c r="E1765" s="345">
        <v>1080130220</v>
      </c>
      <c r="F1765" s="345">
        <v>37022</v>
      </c>
      <c r="G1765" s="345" t="s">
        <v>10281</v>
      </c>
      <c r="H1765" s="820">
        <v>5363</v>
      </c>
      <c r="I1765" s="567"/>
    </row>
    <row r="1766" spans="1:9" x14ac:dyDescent="0.2">
      <c r="A1766" s="345">
        <v>1764</v>
      </c>
      <c r="B1766" s="345" t="s">
        <v>2389</v>
      </c>
      <c r="C1766" s="345" t="s">
        <v>553</v>
      </c>
      <c r="D1766" s="345" t="s">
        <v>506</v>
      </c>
      <c r="E1766" s="345">
        <v>3150720360</v>
      </c>
      <c r="F1766" s="345">
        <v>65036</v>
      </c>
      <c r="G1766" s="345" t="s">
        <v>10282</v>
      </c>
      <c r="H1766" s="820">
        <v>1310</v>
      </c>
      <c r="I1766" s="567"/>
    </row>
    <row r="1767" spans="1:9" x14ac:dyDescent="0.2">
      <c r="A1767" s="345">
        <v>1765</v>
      </c>
      <c r="B1767" s="345" t="s">
        <v>2390</v>
      </c>
      <c r="C1767" s="345" t="s">
        <v>996</v>
      </c>
      <c r="D1767" s="345" t="s">
        <v>514</v>
      </c>
      <c r="E1767" s="345">
        <v>2100580090</v>
      </c>
      <c r="F1767" s="345">
        <v>54009</v>
      </c>
      <c r="G1767" s="345" t="s">
        <v>10283</v>
      </c>
      <c r="H1767" s="820">
        <v>15193</v>
      </c>
      <c r="I1767" s="567"/>
    </row>
    <row r="1768" spans="1:9" x14ac:dyDescent="0.2">
      <c r="A1768" s="345">
        <v>1766</v>
      </c>
      <c r="B1768" s="345" t="s">
        <v>2391</v>
      </c>
      <c r="C1768" s="345" t="s">
        <v>906</v>
      </c>
      <c r="D1768" s="345" t="s">
        <v>492</v>
      </c>
      <c r="E1768" s="345">
        <v>2090360050</v>
      </c>
      <c r="F1768" s="345">
        <v>53006</v>
      </c>
      <c r="G1768" s="345" t="s">
        <v>10284</v>
      </c>
      <c r="H1768" s="820">
        <v>7098</v>
      </c>
      <c r="I1768" s="567"/>
    </row>
    <row r="1769" spans="1:9" x14ac:dyDescent="0.2">
      <c r="A1769" s="345">
        <v>1767</v>
      </c>
      <c r="B1769" s="345" t="s">
        <v>2392</v>
      </c>
      <c r="C1769" s="345" t="s">
        <v>573</v>
      </c>
      <c r="D1769" s="345" t="s">
        <v>508</v>
      </c>
      <c r="E1769" s="345">
        <v>1030450170</v>
      </c>
      <c r="F1769" s="345">
        <v>20017</v>
      </c>
      <c r="G1769" s="345" t="s">
        <v>10285</v>
      </c>
      <c r="H1769" s="820">
        <v>23313</v>
      </c>
      <c r="I1769" s="567"/>
    </row>
    <row r="1770" spans="1:9" x14ac:dyDescent="0.2">
      <c r="A1770" s="345">
        <v>1768</v>
      </c>
      <c r="B1770" s="345" t="s">
        <v>2393</v>
      </c>
      <c r="C1770" s="345" t="s">
        <v>795</v>
      </c>
      <c r="D1770" s="345" t="s">
        <v>492</v>
      </c>
      <c r="E1770" s="345">
        <v>2090430100</v>
      </c>
      <c r="F1770" s="345">
        <v>46010</v>
      </c>
      <c r="G1770" s="345" t="s">
        <v>10286</v>
      </c>
      <c r="H1770" s="820">
        <v>1707</v>
      </c>
      <c r="I1770" s="567"/>
    </row>
    <row r="1771" spans="1:9" x14ac:dyDescent="0.2">
      <c r="A1771" s="345">
        <v>1769</v>
      </c>
      <c r="B1771" s="345" t="s">
        <v>2394</v>
      </c>
      <c r="C1771" s="345" t="s">
        <v>557</v>
      </c>
      <c r="D1771" s="345" t="s">
        <v>513</v>
      </c>
      <c r="E1771" s="345">
        <v>4190210140</v>
      </c>
      <c r="F1771" s="345">
        <v>87014</v>
      </c>
      <c r="G1771" s="345" t="s">
        <v>10287</v>
      </c>
      <c r="H1771" s="820">
        <v>2930</v>
      </c>
      <c r="I1771" s="567"/>
    </row>
    <row r="1772" spans="1:9" x14ac:dyDescent="0.2">
      <c r="A1772" s="345">
        <v>1770</v>
      </c>
      <c r="B1772" s="345" t="s">
        <v>2395</v>
      </c>
      <c r="C1772" s="345" t="s">
        <v>544</v>
      </c>
      <c r="D1772" s="345" t="s">
        <v>510</v>
      </c>
      <c r="E1772" s="345">
        <v>1010270550</v>
      </c>
      <c r="F1772" s="345">
        <v>4055</v>
      </c>
      <c r="G1772" s="345" t="s">
        <v>10288</v>
      </c>
      <c r="H1772" s="820">
        <v>690</v>
      </c>
      <c r="I1772" s="567"/>
    </row>
    <row r="1773" spans="1:9" x14ac:dyDescent="0.2">
      <c r="A1773" s="345">
        <v>1771</v>
      </c>
      <c r="B1773" s="345" t="s">
        <v>2396</v>
      </c>
      <c r="C1773" s="345" t="s">
        <v>575</v>
      </c>
      <c r="D1773" s="345" t="s">
        <v>493</v>
      </c>
      <c r="E1773" s="345">
        <v>2120910170</v>
      </c>
      <c r="F1773" s="345">
        <v>56018</v>
      </c>
      <c r="G1773" s="345" t="s">
        <v>10289</v>
      </c>
      <c r="H1773" s="820">
        <v>2281</v>
      </c>
      <c r="I1773" s="567"/>
    </row>
    <row r="1774" spans="1:9" x14ac:dyDescent="0.2">
      <c r="A1774" s="345">
        <v>1772</v>
      </c>
      <c r="B1774" s="345" t="s">
        <v>2397</v>
      </c>
      <c r="C1774" s="345" t="s">
        <v>784</v>
      </c>
      <c r="D1774" s="345" t="s">
        <v>503</v>
      </c>
      <c r="E1774" s="345">
        <v>3130230200</v>
      </c>
      <c r="F1774" s="345">
        <v>69020</v>
      </c>
      <c r="G1774" s="345" t="s">
        <v>10290</v>
      </c>
      <c r="H1774" s="820">
        <v>1545</v>
      </c>
      <c r="I1774" s="567"/>
    </row>
    <row r="1775" spans="1:9" x14ac:dyDescent="0.2">
      <c r="A1775" s="345">
        <v>1773</v>
      </c>
      <c r="B1775" s="345" t="s">
        <v>2398</v>
      </c>
      <c r="C1775" s="345" t="s">
        <v>681</v>
      </c>
      <c r="D1775" s="345" t="s">
        <v>503</v>
      </c>
      <c r="E1775" s="345">
        <v>3130790120</v>
      </c>
      <c r="F1775" s="345">
        <v>67013</v>
      </c>
      <c r="G1775" s="345" t="s">
        <v>10291</v>
      </c>
      <c r="H1775" s="820">
        <v>2052</v>
      </c>
      <c r="I1775" s="567"/>
    </row>
    <row r="1776" spans="1:9" x14ac:dyDescent="0.2">
      <c r="A1776" s="345">
        <v>1774</v>
      </c>
      <c r="B1776" s="345" t="s">
        <v>2399</v>
      </c>
      <c r="C1776" s="345" t="s">
        <v>635</v>
      </c>
      <c r="D1776" s="345" t="s">
        <v>508</v>
      </c>
      <c r="E1776" s="345">
        <v>1030860390</v>
      </c>
      <c r="F1776" s="345">
        <v>12046</v>
      </c>
      <c r="G1776" s="345" t="s">
        <v>10292</v>
      </c>
      <c r="H1776" s="820">
        <v>7582</v>
      </c>
      <c r="I1776" s="567"/>
    </row>
    <row r="1777" spans="1:9" x14ac:dyDescent="0.2">
      <c r="A1777" s="345">
        <v>1775</v>
      </c>
      <c r="B1777" s="345" t="s">
        <v>2400</v>
      </c>
      <c r="C1777" s="345" t="s">
        <v>544</v>
      </c>
      <c r="D1777" s="345" t="s">
        <v>510</v>
      </c>
      <c r="E1777" s="345">
        <v>1010270560</v>
      </c>
      <c r="F1777" s="345">
        <v>4056</v>
      </c>
      <c r="G1777" s="345" t="s">
        <v>10293</v>
      </c>
      <c r="H1777" s="820">
        <v>811</v>
      </c>
      <c r="I1777" s="567"/>
    </row>
    <row r="1778" spans="1:9" x14ac:dyDescent="0.2">
      <c r="A1778" s="345">
        <v>1776</v>
      </c>
      <c r="B1778" s="345" t="s">
        <v>2401</v>
      </c>
      <c r="C1778" s="345" t="s">
        <v>624</v>
      </c>
      <c r="D1778" s="345" t="s">
        <v>510</v>
      </c>
      <c r="E1778" s="345">
        <v>1010810670</v>
      </c>
      <c r="F1778" s="345">
        <v>1068</v>
      </c>
      <c r="G1778" s="345" t="s">
        <v>10294</v>
      </c>
      <c r="H1778" s="820">
        <v>6469</v>
      </c>
      <c r="I1778" s="567"/>
    </row>
    <row r="1779" spans="1:9" x14ac:dyDescent="0.2">
      <c r="A1779" s="345">
        <v>1777</v>
      </c>
      <c r="B1779" s="345" t="s">
        <v>2402</v>
      </c>
      <c r="C1779" s="345" t="s">
        <v>580</v>
      </c>
      <c r="D1779" s="345" t="s">
        <v>494</v>
      </c>
      <c r="E1779" s="345">
        <v>2110060120</v>
      </c>
      <c r="F1779" s="345">
        <v>44012</v>
      </c>
      <c r="G1779" s="345" t="s">
        <v>10295</v>
      </c>
      <c r="H1779" s="820">
        <v>2582</v>
      </c>
      <c r="I1779" s="567"/>
    </row>
    <row r="1780" spans="1:9" x14ac:dyDescent="0.2">
      <c r="A1780" s="345">
        <v>1778</v>
      </c>
      <c r="B1780" s="345" t="s">
        <v>2403</v>
      </c>
      <c r="C1780" s="345" t="s">
        <v>681</v>
      </c>
      <c r="D1780" s="345" t="s">
        <v>503</v>
      </c>
      <c r="E1780" s="345">
        <v>3130790130</v>
      </c>
      <c r="F1780" s="345">
        <v>67014</v>
      </c>
      <c r="G1780" s="345" t="s">
        <v>10296</v>
      </c>
      <c r="H1780" s="820">
        <v>1373</v>
      </c>
      <c r="I1780" s="567"/>
    </row>
    <row r="1781" spans="1:9" x14ac:dyDescent="0.2">
      <c r="A1781" s="345">
        <v>1779</v>
      </c>
      <c r="B1781" s="345" t="s">
        <v>2404</v>
      </c>
      <c r="C1781" s="345" t="s">
        <v>544</v>
      </c>
      <c r="D1781" s="345" t="s">
        <v>510</v>
      </c>
      <c r="E1781" s="345">
        <v>1010270570</v>
      </c>
      <c r="F1781" s="345">
        <v>4057</v>
      </c>
      <c r="G1781" s="345" t="s">
        <v>10297</v>
      </c>
      <c r="H1781" s="820">
        <v>458</v>
      </c>
      <c r="I1781" s="567"/>
    </row>
    <row r="1782" spans="1:9" x14ac:dyDescent="0.2">
      <c r="A1782" s="345">
        <v>1780</v>
      </c>
      <c r="B1782" s="345" t="s">
        <v>2405</v>
      </c>
      <c r="C1782" s="345" t="s">
        <v>691</v>
      </c>
      <c r="D1782" s="345" t="s">
        <v>508</v>
      </c>
      <c r="E1782" s="345">
        <v>1030770150</v>
      </c>
      <c r="F1782" s="345">
        <v>14015</v>
      </c>
      <c r="G1782" s="345" t="s">
        <v>10298</v>
      </c>
      <c r="H1782" s="820">
        <v>1533</v>
      </c>
      <c r="I1782" s="567"/>
    </row>
    <row r="1783" spans="1:9" x14ac:dyDescent="0.2">
      <c r="A1783" s="345">
        <v>1781</v>
      </c>
      <c r="B1783" s="345" t="s">
        <v>2406</v>
      </c>
      <c r="C1783" s="345" t="s">
        <v>601</v>
      </c>
      <c r="D1783" s="345" t="s">
        <v>508</v>
      </c>
      <c r="E1783" s="345">
        <v>1030120620</v>
      </c>
      <c r="F1783" s="345">
        <v>16064</v>
      </c>
      <c r="G1783" s="345" t="s">
        <v>10299</v>
      </c>
      <c r="H1783" s="820">
        <v>3353</v>
      </c>
      <c r="I1783" s="567"/>
    </row>
    <row r="1784" spans="1:9" x14ac:dyDescent="0.2">
      <c r="A1784" s="345">
        <v>1782</v>
      </c>
      <c r="B1784" s="345" t="s">
        <v>2407</v>
      </c>
      <c r="C1784" s="345" t="s">
        <v>652</v>
      </c>
      <c r="D1784" s="345" t="s">
        <v>16417</v>
      </c>
      <c r="E1784" s="345">
        <v>1060850200</v>
      </c>
      <c r="F1784" s="345">
        <v>30020</v>
      </c>
      <c r="G1784" s="345" t="s">
        <v>10300</v>
      </c>
      <c r="H1784" s="820">
        <v>3694</v>
      </c>
      <c r="I1784" s="567"/>
    </row>
    <row r="1785" spans="1:9" x14ac:dyDescent="0.2">
      <c r="A1785" s="345">
        <v>1783</v>
      </c>
      <c r="B1785" s="345" t="s">
        <v>2408</v>
      </c>
      <c r="C1785" s="345" t="s">
        <v>524</v>
      </c>
      <c r="D1785" s="345" t="s">
        <v>508</v>
      </c>
      <c r="E1785" s="345">
        <v>1030990150</v>
      </c>
      <c r="F1785" s="345">
        <v>98015</v>
      </c>
      <c r="G1785" s="345" t="s">
        <v>10301</v>
      </c>
      <c r="H1785" s="820">
        <v>2952</v>
      </c>
      <c r="I1785" s="567"/>
    </row>
    <row r="1786" spans="1:9" x14ac:dyDescent="0.2">
      <c r="A1786" s="345">
        <v>1784</v>
      </c>
      <c r="B1786" s="345" t="s">
        <v>2409</v>
      </c>
      <c r="C1786" s="345" t="s">
        <v>567</v>
      </c>
      <c r="D1786" s="345" t="s">
        <v>508</v>
      </c>
      <c r="E1786" s="345">
        <v>1030150400</v>
      </c>
      <c r="F1786" s="345">
        <v>17044</v>
      </c>
      <c r="G1786" s="345" t="s">
        <v>10302</v>
      </c>
      <c r="H1786" s="820">
        <v>1625</v>
      </c>
      <c r="I1786" s="567"/>
    </row>
    <row r="1787" spans="1:9" x14ac:dyDescent="0.2">
      <c r="A1787" s="345">
        <v>1785</v>
      </c>
      <c r="B1787" s="345" t="s">
        <v>2410</v>
      </c>
      <c r="C1787" s="345" t="s">
        <v>580</v>
      </c>
      <c r="D1787" s="345" t="s">
        <v>494</v>
      </c>
      <c r="E1787" s="345">
        <v>2110060130</v>
      </c>
      <c r="F1787" s="345">
        <v>44013</v>
      </c>
      <c r="G1787" s="345" t="s">
        <v>10303</v>
      </c>
      <c r="H1787" s="820">
        <v>2251</v>
      </c>
      <c r="I1787" s="567"/>
    </row>
    <row r="1788" spans="1:9" x14ac:dyDescent="0.2">
      <c r="A1788" s="345">
        <v>1786</v>
      </c>
      <c r="B1788" s="345" t="s">
        <v>2411</v>
      </c>
      <c r="C1788" s="345" t="s">
        <v>567</v>
      </c>
      <c r="D1788" s="345" t="s">
        <v>508</v>
      </c>
      <c r="E1788" s="345">
        <v>1030150410</v>
      </c>
      <c r="F1788" s="345">
        <v>17045</v>
      </c>
      <c r="G1788" s="345" t="s">
        <v>10304</v>
      </c>
      <c r="H1788" s="820">
        <v>7494</v>
      </c>
      <c r="I1788" s="567"/>
    </row>
    <row r="1789" spans="1:9" x14ac:dyDescent="0.2">
      <c r="A1789" s="345">
        <v>1787</v>
      </c>
      <c r="B1789" s="345" t="s">
        <v>2412</v>
      </c>
      <c r="C1789" s="345" t="s">
        <v>732</v>
      </c>
      <c r="D1789" s="345" t="s">
        <v>511</v>
      </c>
      <c r="E1789" s="345">
        <v>3160410160</v>
      </c>
      <c r="F1789" s="345">
        <v>75017</v>
      </c>
      <c r="G1789" s="345" t="s">
        <v>10305</v>
      </c>
      <c r="H1789" s="820">
        <v>2789</v>
      </c>
      <c r="I1789" s="567"/>
    </row>
    <row r="1790" spans="1:9" x14ac:dyDescent="0.2">
      <c r="A1790" s="345">
        <v>1788</v>
      </c>
      <c r="B1790" s="345" t="s">
        <v>2413</v>
      </c>
      <c r="C1790" s="345" t="s">
        <v>732</v>
      </c>
      <c r="D1790" s="345" t="s">
        <v>511</v>
      </c>
      <c r="E1790" s="345">
        <v>3160410170</v>
      </c>
      <c r="F1790" s="345">
        <v>75018</v>
      </c>
      <c r="G1790" s="345" t="s">
        <v>10306</v>
      </c>
      <c r="H1790" s="820">
        <v>3727</v>
      </c>
      <c r="I1790" s="567"/>
    </row>
    <row r="1791" spans="1:9" x14ac:dyDescent="0.2">
      <c r="A1791" s="345">
        <v>1789</v>
      </c>
      <c r="B1791" s="345" t="s">
        <v>2414</v>
      </c>
      <c r="C1791" s="345" t="s">
        <v>732</v>
      </c>
      <c r="D1791" s="345" t="s">
        <v>511</v>
      </c>
      <c r="E1791" s="345">
        <v>3160410180</v>
      </c>
      <c r="F1791" s="345">
        <v>75019</v>
      </c>
      <c r="G1791" s="345" t="s">
        <v>10307</v>
      </c>
      <c r="H1791" s="820">
        <v>5143</v>
      </c>
      <c r="I1791" s="567"/>
    </row>
    <row r="1792" spans="1:9" x14ac:dyDescent="0.2">
      <c r="A1792" s="345">
        <v>1790</v>
      </c>
      <c r="B1792" s="345" t="s">
        <v>2415</v>
      </c>
      <c r="C1792" s="345" t="s">
        <v>601</v>
      </c>
      <c r="D1792" s="345" t="s">
        <v>508</v>
      </c>
      <c r="E1792" s="345">
        <v>1030120630</v>
      </c>
      <c r="F1792" s="345">
        <v>16065</v>
      </c>
      <c r="G1792" s="345" t="s">
        <v>10308</v>
      </c>
      <c r="H1792" s="820">
        <v>1232</v>
      </c>
      <c r="I1792" s="567"/>
    </row>
    <row r="1793" spans="1:9" x14ac:dyDescent="0.2">
      <c r="A1793" s="345">
        <v>1791</v>
      </c>
      <c r="B1793" s="345" t="s">
        <v>2415</v>
      </c>
      <c r="C1793" s="345" t="s">
        <v>732</v>
      </c>
      <c r="D1793" s="345" t="s">
        <v>511</v>
      </c>
      <c r="E1793" s="345">
        <v>3160410181</v>
      </c>
      <c r="F1793" s="345">
        <v>75096</v>
      </c>
      <c r="G1793" s="345" t="s">
        <v>10309</v>
      </c>
      <c r="H1793" s="820">
        <v>1232</v>
      </c>
      <c r="I1793" s="567"/>
    </row>
    <row r="1794" spans="1:9" x14ac:dyDescent="0.2">
      <c r="A1794" s="345">
        <v>1792</v>
      </c>
      <c r="B1794" s="345" t="s">
        <v>2416</v>
      </c>
      <c r="C1794" s="345" t="s">
        <v>563</v>
      </c>
      <c r="D1794" s="345" t="s">
        <v>493</v>
      </c>
      <c r="E1794" s="345">
        <v>2120330230</v>
      </c>
      <c r="F1794" s="345">
        <v>60023</v>
      </c>
      <c r="G1794" s="345" t="s">
        <v>10310</v>
      </c>
      <c r="H1794" s="820">
        <v>4519</v>
      </c>
      <c r="I1794" s="567"/>
    </row>
    <row r="1795" spans="1:9" x14ac:dyDescent="0.2">
      <c r="A1795" s="345">
        <v>1793</v>
      </c>
      <c r="B1795" s="345" t="s">
        <v>2417</v>
      </c>
      <c r="C1795" s="345" t="s">
        <v>1075</v>
      </c>
      <c r="D1795" s="345" t="s">
        <v>16415</v>
      </c>
      <c r="E1795" s="345">
        <v>1080320040</v>
      </c>
      <c r="F1795" s="345">
        <v>40005</v>
      </c>
      <c r="G1795" s="345" t="s">
        <v>10311</v>
      </c>
      <c r="H1795" s="820">
        <v>6272</v>
      </c>
      <c r="I1795" s="567"/>
    </row>
    <row r="1796" spans="1:9" x14ac:dyDescent="0.2">
      <c r="A1796" s="345">
        <v>1794</v>
      </c>
      <c r="B1796" s="345" t="s">
        <v>2418</v>
      </c>
      <c r="C1796" s="345" t="s">
        <v>563</v>
      </c>
      <c r="D1796" s="345" t="s">
        <v>493</v>
      </c>
      <c r="E1796" s="345">
        <v>2120330220</v>
      </c>
      <c r="F1796" s="345">
        <v>60022</v>
      </c>
      <c r="G1796" s="345" t="s">
        <v>10312</v>
      </c>
      <c r="H1796" s="820">
        <v>3848</v>
      </c>
      <c r="I1796" s="567"/>
    </row>
    <row r="1797" spans="1:9" x14ac:dyDescent="0.2">
      <c r="A1797" s="345">
        <v>1795</v>
      </c>
      <c r="B1797" s="345" t="s">
        <v>2419</v>
      </c>
      <c r="C1797" s="345" t="s">
        <v>641</v>
      </c>
      <c r="D1797" s="345" t="s">
        <v>513</v>
      </c>
      <c r="E1797" s="345">
        <v>4190010130</v>
      </c>
      <c r="F1797" s="345">
        <v>84013</v>
      </c>
      <c r="G1797" s="345" t="s">
        <v>10313</v>
      </c>
      <c r="H1797" s="820">
        <v>2645</v>
      </c>
      <c r="I1797" s="567"/>
    </row>
    <row r="1798" spans="1:9" x14ac:dyDescent="0.2">
      <c r="A1798" s="345">
        <v>1796</v>
      </c>
      <c r="B1798" s="345" t="s">
        <v>2420</v>
      </c>
      <c r="C1798" s="345" t="s">
        <v>565</v>
      </c>
      <c r="D1798" s="345" t="s">
        <v>505</v>
      </c>
      <c r="E1798" s="345">
        <v>3180250310</v>
      </c>
      <c r="F1798" s="345">
        <v>78031</v>
      </c>
      <c r="G1798" s="345" t="s">
        <v>10314</v>
      </c>
      <c r="H1798" s="820">
        <v>9296</v>
      </c>
      <c r="I1798" s="567"/>
    </row>
    <row r="1799" spans="1:9" x14ac:dyDescent="0.2">
      <c r="A1799" s="345">
        <v>1797</v>
      </c>
      <c r="B1799" s="345" t="s">
        <v>2421</v>
      </c>
      <c r="C1799" s="345" t="s">
        <v>635</v>
      </c>
      <c r="D1799" s="345" t="s">
        <v>508</v>
      </c>
      <c r="E1799" s="345">
        <v>1030860400</v>
      </c>
      <c r="F1799" s="345">
        <v>12047</v>
      </c>
      <c r="G1799" s="345" t="s">
        <v>10315</v>
      </c>
      <c r="H1799" s="820">
        <v>5039</v>
      </c>
      <c r="I1799" s="567"/>
    </row>
    <row r="1800" spans="1:9" x14ac:dyDescent="0.2">
      <c r="A1800" s="345">
        <v>1798</v>
      </c>
      <c r="B1800" s="345" t="s">
        <v>2422</v>
      </c>
      <c r="C1800" s="345" t="s">
        <v>745</v>
      </c>
      <c r="D1800" s="345" t="s">
        <v>513</v>
      </c>
      <c r="E1800" s="345">
        <v>4190550230</v>
      </c>
      <c r="F1800" s="345">
        <v>82025</v>
      </c>
      <c r="G1800" s="345" t="s">
        <v>10316</v>
      </c>
      <c r="H1800" s="820">
        <v>2865</v>
      </c>
      <c r="I1800" s="567"/>
    </row>
    <row r="1801" spans="1:9" x14ac:dyDescent="0.2">
      <c r="A1801" s="345">
        <v>1799</v>
      </c>
      <c r="B1801" s="345" t="s">
        <v>2423</v>
      </c>
      <c r="C1801" s="345" t="s">
        <v>538</v>
      </c>
      <c r="D1801" s="345" t="s">
        <v>504</v>
      </c>
      <c r="E1801" s="345">
        <v>3170640260</v>
      </c>
      <c r="F1801" s="345">
        <v>76026</v>
      </c>
      <c r="G1801" s="345" t="s">
        <v>10317</v>
      </c>
      <c r="H1801" s="820">
        <v>929</v>
      </c>
      <c r="I1801" s="567"/>
    </row>
    <row r="1802" spans="1:9" x14ac:dyDescent="0.2">
      <c r="A1802" s="345">
        <v>1800</v>
      </c>
      <c r="B1802" s="345" t="s">
        <v>2424</v>
      </c>
      <c r="C1802" s="345" t="s">
        <v>584</v>
      </c>
      <c r="D1802" s="345" t="s">
        <v>509</v>
      </c>
      <c r="E1802" s="345">
        <v>3140190160</v>
      </c>
      <c r="F1802" s="345">
        <v>70016</v>
      </c>
      <c r="G1802" s="345" t="s">
        <v>10318</v>
      </c>
      <c r="H1802" s="820">
        <v>874</v>
      </c>
      <c r="I1802" s="567"/>
    </row>
    <row r="1803" spans="1:9" x14ac:dyDescent="0.2">
      <c r="A1803" s="345">
        <v>1801</v>
      </c>
      <c r="B1803" s="345" t="s">
        <v>2425</v>
      </c>
      <c r="C1803" s="345" t="s">
        <v>593</v>
      </c>
      <c r="D1803" s="345" t="s">
        <v>513</v>
      </c>
      <c r="E1803" s="345">
        <v>4190480160</v>
      </c>
      <c r="F1803" s="345">
        <v>83016</v>
      </c>
      <c r="G1803" s="345" t="s">
        <v>10319</v>
      </c>
      <c r="H1803" s="820">
        <v>2244</v>
      </c>
      <c r="I1803" s="567"/>
    </row>
    <row r="1804" spans="1:9" x14ac:dyDescent="0.2">
      <c r="A1804" s="345">
        <v>1802</v>
      </c>
      <c r="B1804" s="345" t="s">
        <v>2426</v>
      </c>
      <c r="C1804" s="345" t="s">
        <v>565</v>
      </c>
      <c r="D1804" s="345" t="s">
        <v>505</v>
      </c>
      <c r="E1804" s="345">
        <v>3180250320</v>
      </c>
      <c r="F1804" s="345">
        <v>78032</v>
      </c>
      <c r="G1804" s="345" t="s">
        <v>10320</v>
      </c>
      <c r="H1804" s="820">
        <v>239</v>
      </c>
      <c r="I1804" s="567"/>
    </row>
    <row r="1805" spans="1:9" x14ac:dyDescent="0.2">
      <c r="A1805" s="345">
        <v>1803</v>
      </c>
      <c r="B1805" s="345" t="s">
        <v>2427</v>
      </c>
      <c r="C1805" s="345" t="s">
        <v>565</v>
      </c>
      <c r="D1805" s="345" t="s">
        <v>505</v>
      </c>
      <c r="E1805" s="345">
        <v>3180250330</v>
      </c>
      <c r="F1805" s="345">
        <v>78033</v>
      </c>
      <c r="G1805" s="345" t="s">
        <v>10321</v>
      </c>
      <c r="H1805" s="820">
        <v>20932</v>
      </c>
      <c r="I1805" s="567"/>
    </row>
    <row r="1806" spans="1:9" x14ac:dyDescent="0.2">
      <c r="A1806" s="345">
        <v>1804</v>
      </c>
      <c r="B1806" s="345" t="s">
        <v>2428</v>
      </c>
      <c r="C1806" s="345" t="s">
        <v>557</v>
      </c>
      <c r="D1806" s="345" t="s">
        <v>513</v>
      </c>
      <c r="E1806" s="345">
        <v>4190210150</v>
      </c>
      <c r="F1806" s="345">
        <v>87015</v>
      </c>
      <c r="G1806" s="345" t="s">
        <v>10322</v>
      </c>
      <c r="H1806" s="820">
        <v>301104</v>
      </c>
      <c r="I1806" s="567"/>
    </row>
    <row r="1807" spans="1:9" x14ac:dyDescent="0.2">
      <c r="A1807" s="345">
        <v>1805</v>
      </c>
      <c r="B1807" s="345" t="s">
        <v>2429</v>
      </c>
      <c r="C1807" s="345" t="s">
        <v>704</v>
      </c>
      <c r="D1807" s="345" t="s">
        <v>505</v>
      </c>
      <c r="E1807" s="345">
        <v>3180220220</v>
      </c>
      <c r="F1807" s="345">
        <v>79023</v>
      </c>
      <c r="G1807" s="345" t="s">
        <v>10323</v>
      </c>
      <c r="H1807" s="820">
        <v>85609</v>
      </c>
      <c r="I1807" s="567"/>
    </row>
    <row r="1808" spans="1:9" x14ac:dyDescent="0.2">
      <c r="A1808" s="345">
        <v>1806</v>
      </c>
      <c r="B1808" s="345" t="s">
        <v>2430</v>
      </c>
      <c r="C1808" s="345" t="s">
        <v>619</v>
      </c>
      <c r="D1808" s="345" t="s">
        <v>513</v>
      </c>
      <c r="E1808" s="345">
        <v>4190280060</v>
      </c>
      <c r="F1808" s="345">
        <v>86006</v>
      </c>
      <c r="G1808" s="345" t="s">
        <v>10324</v>
      </c>
      <c r="H1808" s="820">
        <v>4546</v>
      </c>
      <c r="I1808" s="567"/>
    </row>
    <row r="1809" spans="1:9" x14ac:dyDescent="0.2">
      <c r="A1809" s="345">
        <v>1807</v>
      </c>
      <c r="B1809" s="345" t="s">
        <v>2431</v>
      </c>
      <c r="C1809" s="345" t="s">
        <v>532</v>
      </c>
      <c r="D1809" s="345" t="s">
        <v>503</v>
      </c>
      <c r="E1809" s="345">
        <v>3130600100</v>
      </c>
      <c r="F1809" s="345">
        <v>68010</v>
      </c>
      <c r="G1809" s="345" t="s">
        <v>10325</v>
      </c>
      <c r="H1809" s="820">
        <v>1236</v>
      </c>
      <c r="I1809" s="567"/>
    </row>
    <row r="1810" spans="1:9" x14ac:dyDescent="0.2">
      <c r="A1810" s="345">
        <v>1808</v>
      </c>
      <c r="B1810" s="345" t="s">
        <v>2432</v>
      </c>
      <c r="C1810" s="345" t="s">
        <v>1218</v>
      </c>
      <c r="D1810" s="345" t="s">
        <v>16415</v>
      </c>
      <c r="E1810" s="345">
        <v>1081010020</v>
      </c>
      <c r="F1810" s="345">
        <v>99002</v>
      </c>
      <c r="G1810" s="345" t="s">
        <v>10326</v>
      </c>
      <c r="H1810" s="820">
        <v>16569</v>
      </c>
      <c r="I1810" s="567"/>
    </row>
    <row r="1811" spans="1:9" x14ac:dyDescent="0.2">
      <c r="A1811" s="345">
        <v>1809</v>
      </c>
      <c r="B1811" s="345" t="s">
        <v>2433</v>
      </c>
      <c r="C1811" s="345" t="s">
        <v>641</v>
      </c>
      <c r="D1811" s="345" t="s">
        <v>513</v>
      </c>
      <c r="E1811" s="345">
        <v>4190010140</v>
      </c>
      <c r="F1811" s="345">
        <v>84014</v>
      </c>
      <c r="G1811" s="345" t="s">
        <v>10327</v>
      </c>
      <c r="H1811" s="820">
        <v>3325</v>
      </c>
      <c r="I1811" s="567"/>
    </row>
    <row r="1812" spans="1:9" x14ac:dyDescent="0.2">
      <c r="A1812" s="345">
        <v>1810</v>
      </c>
      <c r="B1812" s="345" t="s">
        <v>2434</v>
      </c>
      <c r="C1812" s="345" t="s">
        <v>612</v>
      </c>
      <c r="D1812" s="345" t="s">
        <v>505</v>
      </c>
      <c r="E1812" s="345">
        <v>3180670250</v>
      </c>
      <c r="F1812" s="345">
        <v>80025</v>
      </c>
      <c r="G1812" s="345" t="s">
        <v>10328</v>
      </c>
      <c r="H1812" s="820">
        <v>6739</v>
      </c>
      <c r="I1812" s="567"/>
    </row>
    <row r="1813" spans="1:9" x14ac:dyDescent="0.2">
      <c r="A1813" s="345">
        <v>1811</v>
      </c>
      <c r="B1813" s="345" t="s">
        <v>2435</v>
      </c>
      <c r="C1813" s="345" t="s">
        <v>662</v>
      </c>
      <c r="D1813" s="345" t="s">
        <v>506</v>
      </c>
      <c r="E1813" s="345">
        <v>3150110210</v>
      </c>
      <c r="F1813" s="345">
        <v>62021</v>
      </c>
      <c r="G1813" s="345" t="s">
        <v>10329</v>
      </c>
      <c r="H1813" s="820">
        <v>1950</v>
      </c>
      <c r="I1813" s="567"/>
    </row>
    <row r="1814" spans="1:9" x14ac:dyDescent="0.2">
      <c r="A1814" s="345">
        <v>1812</v>
      </c>
      <c r="B1814" s="345" t="s">
        <v>2436</v>
      </c>
      <c r="C1814" s="345" t="s">
        <v>553</v>
      </c>
      <c r="D1814" s="345" t="s">
        <v>506</v>
      </c>
      <c r="E1814" s="345">
        <v>3150720370</v>
      </c>
      <c r="F1814" s="345">
        <v>65037</v>
      </c>
      <c r="G1814" s="345" t="s">
        <v>10330</v>
      </c>
      <c r="H1814" s="820">
        <v>51067</v>
      </c>
      <c r="I1814" s="567"/>
    </row>
    <row r="1815" spans="1:9" x14ac:dyDescent="0.2">
      <c r="A1815" s="345">
        <v>1813</v>
      </c>
      <c r="B1815" s="345" t="s">
        <v>2437</v>
      </c>
      <c r="C1815" s="345" t="s">
        <v>672</v>
      </c>
      <c r="D1815" s="345" t="s">
        <v>508</v>
      </c>
      <c r="E1815" s="345">
        <v>1030570390</v>
      </c>
      <c r="F1815" s="345">
        <v>18041</v>
      </c>
      <c r="G1815" s="345" t="s">
        <v>10331</v>
      </c>
      <c r="H1815" s="820">
        <v>6649</v>
      </c>
      <c r="I1815" s="567"/>
    </row>
    <row r="1816" spans="1:9" x14ac:dyDescent="0.2">
      <c r="A1816" s="345">
        <v>1814</v>
      </c>
      <c r="B1816" s="345" t="s">
        <v>2438</v>
      </c>
      <c r="C1816" s="345" t="s">
        <v>659</v>
      </c>
      <c r="D1816" s="345" t="s">
        <v>510</v>
      </c>
      <c r="E1816" s="345">
        <v>1010960160</v>
      </c>
      <c r="F1816" s="345">
        <v>96016</v>
      </c>
      <c r="G1816" s="345" t="s">
        <v>10332</v>
      </c>
      <c r="H1816" s="820">
        <v>3546</v>
      </c>
      <c r="I1816" s="567"/>
    </row>
    <row r="1817" spans="1:9" x14ac:dyDescent="0.2">
      <c r="A1817" s="345">
        <v>1815</v>
      </c>
      <c r="B1817" s="345" t="s">
        <v>2439</v>
      </c>
      <c r="C1817" s="345" t="s">
        <v>639</v>
      </c>
      <c r="D1817" s="345" t="s">
        <v>510</v>
      </c>
      <c r="E1817" s="345">
        <v>1010520430</v>
      </c>
      <c r="F1817" s="345">
        <v>3044</v>
      </c>
      <c r="G1817" s="345" t="s">
        <v>10333</v>
      </c>
      <c r="H1817" s="820">
        <v>381</v>
      </c>
      <c r="I1817" s="567"/>
    </row>
    <row r="1818" spans="1:9" x14ac:dyDescent="0.2">
      <c r="A1818" s="345">
        <v>1816</v>
      </c>
      <c r="B1818" s="345" t="s">
        <v>2440</v>
      </c>
      <c r="C1818" s="345" t="s">
        <v>639</v>
      </c>
      <c r="D1818" s="345" t="s">
        <v>510</v>
      </c>
      <c r="E1818" s="345">
        <v>1010520440</v>
      </c>
      <c r="F1818" s="345">
        <v>3045</v>
      </c>
      <c r="G1818" s="345" t="s">
        <v>10334</v>
      </c>
      <c r="H1818" s="820">
        <v>1165</v>
      </c>
      <c r="I1818" s="567"/>
    </row>
    <row r="1819" spans="1:9" x14ac:dyDescent="0.2">
      <c r="A1819" s="345">
        <v>1817</v>
      </c>
      <c r="B1819" s="345" t="s">
        <v>2441</v>
      </c>
      <c r="C1819" s="345" t="s">
        <v>624</v>
      </c>
      <c r="D1819" s="345" t="s">
        <v>510</v>
      </c>
      <c r="E1819" s="345">
        <v>1010810671</v>
      </c>
      <c r="F1819" s="345">
        <v>1069</v>
      </c>
      <c r="G1819" s="345" t="s">
        <v>10335</v>
      </c>
      <c r="H1819" s="820">
        <v>2226</v>
      </c>
      <c r="I1819" s="567"/>
    </row>
    <row r="1820" spans="1:9" x14ac:dyDescent="0.2">
      <c r="A1820" s="345">
        <v>1818</v>
      </c>
      <c r="B1820" s="345" t="s">
        <v>2442</v>
      </c>
      <c r="C1820" s="345" t="s">
        <v>607</v>
      </c>
      <c r="D1820" s="345" t="s">
        <v>515</v>
      </c>
      <c r="E1820" s="345">
        <v>1050890230</v>
      </c>
      <c r="F1820" s="345">
        <v>23023</v>
      </c>
      <c r="G1820" s="345" t="s">
        <v>10336</v>
      </c>
      <c r="H1820" s="820">
        <v>6067</v>
      </c>
      <c r="I1820" s="567"/>
    </row>
    <row r="1821" spans="1:9" x14ac:dyDescent="0.2">
      <c r="A1821" s="345">
        <v>1819</v>
      </c>
      <c r="B1821" s="345" t="s">
        <v>2443</v>
      </c>
      <c r="C1821" s="345" t="s">
        <v>668</v>
      </c>
      <c r="D1821" s="345" t="s">
        <v>16416</v>
      </c>
      <c r="E1821" s="345">
        <v>1040830470</v>
      </c>
      <c r="F1821" s="345">
        <v>22050</v>
      </c>
      <c r="G1821" s="345" t="s">
        <v>10337</v>
      </c>
      <c r="H1821" s="820">
        <v>4039</v>
      </c>
      <c r="I1821" s="567"/>
    </row>
    <row r="1822" spans="1:9" x14ac:dyDescent="0.2">
      <c r="A1822" s="345">
        <v>1820</v>
      </c>
      <c r="B1822" s="345" t="s">
        <v>2444</v>
      </c>
      <c r="C1822" s="345" t="s">
        <v>544</v>
      </c>
      <c r="D1822" s="345" t="s">
        <v>510</v>
      </c>
      <c r="E1822" s="345">
        <v>1010270580</v>
      </c>
      <c r="F1822" s="345">
        <v>4058</v>
      </c>
      <c r="G1822" s="345" t="s">
        <v>10338</v>
      </c>
      <c r="H1822" s="820">
        <v>673</v>
      </c>
      <c r="I1822" s="567"/>
    </row>
    <row r="1823" spans="1:9" x14ac:dyDescent="0.2">
      <c r="A1823" s="345">
        <v>1821</v>
      </c>
      <c r="B1823" s="345" t="s">
        <v>2445</v>
      </c>
      <c r="C1823" s="345" t="s">
        <v>544</v>
      </c>
      <c r="D1823" s="345" t="s">
        <v>510</v>
      </c>
      <c r="E1823" s="345">
        <v>1010270590</v>
      </c>
      <c r="F1823" s="345">
        <v>4059</v>
      </c>
      <c r="G1823" s="345" t="s">
        <v>10339</v>
      </c>
      <c r="H1823" s="820">
        <v>5333</v>
      </c>
      <c r="I1823" s="567"/>
    </row>
    <row r="1824" spans="1:9" x14ac:dyDescent="0.2">
      <c r="A1824" s="345">
        <v>1822</v>
      </c>
      <c r="B1824" s="345" t="s">
        <v>2446</v>
      </c>
      <c r="C1824" s="345" t="s">
        <v>732</v>
      </c>
      <c r="D1824" s="345" t="s">
        <v>511</v>
      </c>
      <c r="E1824" s="345">
        <v>3160410190</v>
      </c>
      <c r="F1824" s="345">
        <v>75020</v>
      </c>
      <c r="G1824" s="345" t="s">
        <v>10340</v>
      </c>
      <c r="H1824" s="820">
        <v>12839</v>
      </c>
      <c r="I1824" s="567"/>
    </row>
    <row r="1825" spans="1:9" x14ac:dyDescent="0.2">
      <c r="A1825" s="345">
        <v>1823</v>
      </c>
      <c r="B1825" s="345" t="s">
        <v>2447</v>
      </c>
      <c r="C1825" s="345" t="s">
        <v>852</v>
      </c>
      <c r="D1825" s="345" t="s">
        <v>515</v>
      </c>
      <c r="E1825" s="345">
        <v>1050870054</v>
      </c>
      <c r="F1825" s="345">
        <v>27044</v>
      </c>
      <c r="G1825" s="345" t="s">
        <v>10341</v>
      </c>
      <c r="H1825" s="820">
        <v>13384</v>
      </c>
      <c r="I1825" s="567"/>
    </row>
    <row r="1826" spans="1:9" x14ac:dyDescent="0.2">
      <c r="A1826" s="345">
        <v>1824</v>
      </c>
      <c r="B1826" s="345" t="s">
        <v>2448</v>
      </c>
      <c r="C1826" s="345" t="s">
        <v>639</v>
      </c>
      <c r="D1826" s="345" t="s">
        <v>510</v>
      </c>
      <c r="E1826" s="345">
        <v>1010520460</v>
      </c>
      <c r="F1826" s="345">
        <v>3047</v>
      </c>
      <c r="G1826" s="345" t="s">
        <v>10342</v>
      </c>
      <c r="H1826" s="820">
        <v>1307</v>
      </c>
      <c r="I1826" s="567"/>
    </row>
    <row r="1827" spans="1:9" x14ac:dyDescent="0.2">
      <c r="A1827" s="345">
        <v>1825</v>
      </c>
      <c r="B1827" s="345" t="s">
        <v>2449</v>
      </c>
      <c r="C1827" s="345" t="s">
        <v>668</v>
      </c>
      <c r="D1827" s="345" t="s">
        <v>16416</v>
      </c>
      <c r="E1827" s="345">
        <v>1040830480</v>
      </c>
      <c r="F1827" s="345">
        <v>22051</v>
      </c>
      <c r="G1827" s="345" t="s">
        <v>10343</v>
      </c>
      <c r="H1827" s="820">
        <v>1138</v>
      </c>
      <c r="I1827" s="567"/>
    </row>
    <row r="1828" spans="1:9" x14ac:dyDescent="0.2">
      <c r="A1828" s="345">
        <v>1826</v>
      </c>
      <c r="B1828" s="345" t="s">
        <v>2450</v>
      </c>
      <c r="C1828" s="345" t="s">
        <v>696</v>
      </c>
      <c r="D1828" s="345" t="s">
        <v>508</v>
      </c>
      <c r="E1828" s="345">
        <v>1030240590</v>
      </c>
      <c r="F1828" s="345">
        <v>13062</v>
      </c>
      <c r="G1828" s="345" t="s">
        <v>10344</v>
      </c>
      <c r="H1828" s="820">
        <v>189</v>
      </c>
      <c r="I1828" s="567"/>
    </row>
    <row r="1829" spans="1:9" x14ac:dyDescent="0.2">
      <c r="A1829" s="345">
        <v>1827</v>
      </c>
      <c r="B1829" s="345" t="s">
        <v>2451</v>
      </c>
      <c r="C1829" s="345" t="s">
        <v>635</v>
      </c>
      <c r="D1829" s="345" t="s">
        <v>508</v>
      </c>
      <c r="E1829" s="345">
        <v>1030860410</v>
      </c>
      <c r="F1829" s="345">
        <v>12048</v>
      </c>
      <c r="G1829" s="345" t="s">
        <v>10345</v>
      </c>
      <c r="H1829" s="820">
        <v>5638</v>
      </c>
      <c r="I1829" s="567"/>
    </row>
    <row r="1830" spans="1:9" x14ac:dyDescent="0.2">
      <c r="A1830" s="345">
        <v>1828</v>
      </c>
      <c r="B1830" s="345" t="s">
        <v>2452</v>
      </c>
      <c r="C1830" s="345" t="s">
        <v>852</v>
      </c>
      <c r="D1830" s="345" t="s">
        <v>515</v>
      </c>
      <c r="E1830" s="345">
        <v>1050870060</v>
      </c>
      <c r="F1830" s="345">
        <v>27006</v>
      </c>
      <c r="G1830" s="345" t="s">
        <v>10346</v>
      </c>
      <c r="H1830" s="820">
        <v>12962</v>
      </c>
      <c r="I1830" s="567"/>
    </row>
    <row r="1831" spans="1:9" x14ac:dyDescent="0.2">
      <c r="A1831" s="345">
        <v>1829</v>
      </c>
      <c r="B1831" s="345" t="s">
        <v>2453</v>
      </c>
      <c r="C1831" s="345" t="s">
        <v>787</v>
      </c>
      <c r="D1831" s="345" t="s">
        <v>515</v>
      </c>
      <c r="E1831" s="345">
        <v>1050840140</v>
      </c>
      <c r="F1831" s="345">
        <v>26014</v>
      </c>
      <c r="G1831" s="345" t="s">
        <v>10347</v>
      </c>
      <c r="H1831" s="820">
        <v>2872</v>
      </c>
      <c r="I1831" s="567"/>
    </row>
    <row r="1832" spans="1:9" x14ac:dyDescent="0.2">
      <c r="A1832" s="345">
        <v>1830</v>
      </c>
      <c r="B1832" s="345" t="s">
        <v>2454</v>
      </c>
      <c r="C1832" s="345" t="s">
        <v>833</v>
      </c>
      <c r="D1832" s="345" t="s">
        <v>16417</v>
      </c>
      <c r="E1832" s="345">
        <v>1060930120</v>
      </c>
      <c r="F1832" s="345">
        <v>93012</v>
      </c>
      <c r="G1832" s="345" t="s">
        <v>10348</v>
      </c>
      <c r="H1832" s="820">
        <v>1501</v>
      </c>
      <c r="I1832" s="567"/>
    </row>
    <row r="1833" spans="1:9" x14ac:dyDescent="0.2">
      <c r="A1833" s="345">
        <v>1831</v>
      </c>
      <c r="B1833" s="345" t="s">
        <v>2455</v>
      </c>
      <c r="C1833" s="345" t="s">
        <v>595</v>
      </c>
      <c r="D1833" s="345" t="s">
        <v>510</v>
      </c>
      <c r="E1833" s="345">
        <v>1010020530</v>
      </c>
      <c r="F1833" s="345">
        <v>6055</v>
      </c>
      <c r="G1833" s="345" t="s">
        <v>10349</v>
      </c>
      <c r="H1833" s="820">
        <v>261</v>
      </c>
      <c r="I1833" s="567"/>
    </row>
    <row r="1834" spans="1:9" x14ac:dyDescent="0.2">
      <c r="A1834" s="345">
        <v>1832</v>
      </c>
      <c r="B1834" s="345" t="s">
        <v>2456</v>
      </c>
      <c r="C1834" s="345" t="s">
        <v>652</v>
      </c>
      <c r="D1834" s="345" t="s">
        <v>16417</v>
      </c>
      <c r="E1834" s="345">
        <v>1060850210</v>
      </c>
      <c r="F1834" s="345">
        <v>30021</v>
      </c>
      <c r="G1834" s="345" t="s">
        <v>10350</v>
      </c>
      <c r="H1834" s="820">
        <v>937</v>
      </c>
      <c r="I1834" s="567"/>
    </row>
    <row r="1835" spans="1:9" x14ac:dyDescent="0.2">
      <c r="A1835" s="345">
        <v>1833</v>
      </c>
      <c r="B1835" s="345" t="s">
        <v>2457</v>
      </c>
      <c r="C1835" s="345" t="s">
        <v>609</v>
      </c>
      <c r="D1835" s="345" t="s">
        <v>493</v>
      </c>
      <c r="E1835" s="345">
        <v>2120700260</v>
      </c>
      <c r="F1835" s="345">
        <v>58026</v>
      </c>
      <c r="G1835" s="345" t="s">
        <v>10351</v>
      </c>
      <c r="H1835" s="820">
        <v>10781</v>
      </c>
      <c r="I1835" s="567"/>
    </row>
    <row r="1836" spans="1:9" x14ac:dyDescent="0.2">
      <c r="A1836" s="345">
        <v>1834</v>
      </c>
      <c r="B1836" s="345" t="s">
        <v>2458</v>
      </c>
      <c r="C1836" s="345" t="s">
        <v>668</v>
      </c>
      <c r="D1836" s="345" t="s">
        <v>16416</v>
      </c>
      <c r="E1836" s="345">
        <v>1040830490</v>
      </c>
      <c r="F1836" s="345">
        <v>22052</v>
      </c>
      <c r="G1836" s="345" t="s">
        <v>10352</v>
      </c>
      <c r="H1836" s="820">
        <v>563</v>
      </c>
      <c r="I1836" s="567"/>
    </row>
    <row r="1837" spans="1:9" x14ac:dyDescent="0.2">
      <c r="A1837" s="345">
        <v>1835</v>
      </c>
      <c r="B1837" s="345" t="s">
        <v>2459</v>
      </c>
      <c r="C1837" s="345" t="s">
        <v>668</v>
      </c>
      <c r="D1837" s="345" t="s">
        <v>16416</v>
      </c>
      <c r="E1837" s="345">
        <v>1040830500</v>
      </c>
      <c r="F1837" s="345">
        <v>22053</v>
      </c>
      <c r="G1837" s="345" t="s">
        <v>10353</v>
      </c>
      <c r="H1837" s="820">
        <v>3025</v>
      </c>
      <c r="I1837" s="567"/>
    </row>
    <row r="1838" spans="1:9" x14ac:dyDescent="0.2">
      <c r="A1838" s="345">
        <v>1836</v>
      </c>
      <c r="B1838" s="345" t="s">
        <v>2460</v>
      </c>
      <c r="C1838" s="345" t="s">
        <v>524</v>
      </c>
      <c r="D1838" s="345" t="s">
        <v>508</v>
      </c>
      <c r="E1838" s="345">
        <v>1030990170</v>
      </c>
      <c r="F1838" s="345">
        <v>98017</v>
      </c>
      <c r="G1838" s="345" t="s">
        <v>10354</v>
      </c>
      <c r="H1838" s="820">
        <v>2098</v>
      </c>
      <c r="I1838" s="567"/>
    </row>
    <row r="1839" spans="1:9" x14ac:dyDescent="0.2">
      <c r="A1839" s="345">
        <v>1837</v>
      </c>
      <c r="B1839" s="345" t="s">
        <v>2461</v>
      </c>
      <c r="C1839" s="345" t="s">
        <v>637</v>
      </c>
      <c r="D1839" s="345" t="s">
        <v>508</v>
      </c>
      <c r="E1839" s="345">
        <v>1031040170</v>
      </c>
      <c r="F1839" s="345">
        <v>108017</v>
      </c>
      <c r="G1839" s="345" t="s">
        <v>10355</v>
      </c>
      <c r="H1839" s="820">
        <v>7400</v>
      </c>
      <c r="I1839" s="567"/>
    </row>
    <row r="1840" spans="1:9" x14ac:dyDescent="0.2">
      <c r="A1840" s="345">
        <v>1838</v>
      </c>
      <c r="B1840" s="345" t="s">
        <v>2462</v>
      </c>
      <c r="C1840" s="345" t="s">
        <v>601</v>
      </c>
      <c r="D1840" s="345" t="s">
        <v>508</v>
      </c>
      <c r="E1840" s="345">
        <v>1030120640</v>
      </c>
      <c r="F1840" s="345">
        <v>16066</v>
      </c>
      <c r="G1840" s="345" t="s">
        <v>10356</v>
      </c>
      <c r="H1840" s="820">
        <v>2720</v>
      </c>
      <c r="I1840" s="567"/>
    </row>
    <row r="1841" spans="1:9" x14ac:dyDescent="0.2">
      <c r="A1841" s="345">
        <v>1839</v>
      </c>
      <c r="B1841" s="345" t="s">
        <v>2463</v>
      </c>
      <c r="C1841" s="345" t="s">
        <v>1189</v>
      </c>
      <c r="D1841" s="345" t="s">
        <v>16415</v>
      </c>
      <c r="E1841" s="345">
        <v>1080500090</v>
      </c>
      <c r="F1841" s="345">
        <v>36009</v>
      </c>
      <c r="G1841" s="345" t="s">
        <v>10357</v>
      </c>
      <c r="H1841" s="820">
        <v>6997</v>
      </c>
      <c r="I1841" s="567"/>
    </row>
    <row r="1842" spans="1:9" x14ac:dyDescent="0.2">
      <c r="A1842" s="345">
        <v>1840</v>
      </c>
      <c r="B1842" s="345" t="s">
        <v>2464</v>
      </c>
      <c r="C1842" s="345" t="s">
        <v>668</v>
      </c>
      <c r="D1842" s="345" t="s">
        <v>16416</v>
      </c>
      <c r="E1842" s="345">
        <v>1040830501</v>
      </c>
      <c r="F1842" s="345">
        <v>22054</v>
      </c>
      <c r="G1842" s="345" t="s">
        <v>10358</v>
      </c>
      <c r="H1842" s="820">
        <v>247</v>
      </c>
      <c r="I1842" s="567"/>
    </row>
    <row r="1843" spans="1:9" x14ac:dyDescent="0.2">
      <c r="A1843" s="345">
        <v>1841</v>
      </c>
      <c r="B1843" s="345" t="s">
        <v>2465</v>
      </c>
      <c r="C1843" s="345" t="s">
        <v>624</v>
      </c>
      <c r="D1843" s="345" t="s">
        <v>510</v>
      </c>
      <c r="E1843" s="345">
        <v>1010810680</v>
      </c>
      <c r="F1843" s="345">
        <v>1070</v>
      </c>
      <c r="G1843" s="345" t="s">
        <v>10359</v>
      </c>
      <c r="H1843" s="820">
        <v>5374</v>
      </c>
      <c r="I1843" s="567"/>
    </row>
    <row r="1844" spans="1:9" x14ac:dyDescent="0.2">
      <c r="A1844" s="345">
        <v>1842</v>
      </c>
      <c r="B1844" s="345" t="s">
        <v>2466</v>
      </c>
      <c r="C1844" s="345" t="s">
        <v>711</v>
      </c>
      <c r="D1844" s="345" t="s">
        <v>16415</v>
      </c>
      <c r="E1844" s="345">
        <v>1080680170</v>
      </c>
      <c r="F1844" s="345">
        <v>35017</v>
      </c>
      <c r="G1844" s="345" t="s">
        <v>10360</v>
      </c>
      <c r="H1844" s="820">
        <v>9835</v>
      </c>
      <c r="I1844" s="567"/>
    </row>
    <row r="1845" spans="1:9" x14ac:dyDescent="0.2">
      <c r="A1845" s="345">
        <v>1843</v>
      </c>
      <c r="B1845" s="345" t="s">
        <v>2467</v>
      </c>
      <c r="C1845" s="345" t="s">
        <v>573</v>
      </c>
      <c r="D1845" s="345" t="s">
        <v>508</v>
      </c>
      <c r="E1845" s="345">
        <v>1030450180</v>
      </c>
      <c r="F1845" s="345">
        <v>20018</v>
      </c>
      <c r="G1845" s="345" t="s">
        <v>10361</v>
      </c>
      <c r="H1845" s="820">
        <v>3747</v>
      </c>
      <c r="I1845" s="567"/>
    </row>
    <row r="1846" spans="1:9" x14ac:dyDescent="0.2">
      <c r="A1846" s="345">
        <v>1844</v>
      </c>
      <c r="B1846" s="345" t="s">
        <v>2468</v>
      </c>
      <c r="C1846" s="345" t="s">
        <v>842</v>
      </c>
      <c r="D1846" s="345" t="s">
        <v>492</v>
      </c>
      <c r="E1846" s="345">
        <v>2090050130</v>
      </c>
      <c r="F1846" s="345">
        <v>51013</v>
      </c>
      <c r="G1846" s="345" t="s">
        <v>10362</v>
      </c>
      <c r="H1846" s="820">
        <v>9462</v>
      </c>
      <c r="I1846" s="567"/>
    </row>
    <row r="1847" spans="1:9" x14ac:dyDescent="0.2">
      <c r="A1847" s="345">
        <v>1845</v>
      </c>
      <c r="B1847" s="345" t="s">
        <v>2469</v>
      </c>
      <c r="C1847" s="345" t="s">
        <v>635</v>
      </c>
      <c r="D1847" s="345" t="s">
        <v>508</v>
      </c>
      <c r="E1847" s="345">
        <v>1030860420</v>
      </c>
      <c r="F1847" s="345">
        <v>12049</v>
      </c>
      <c r="G1847" s="345" t="s">
        <v>10363</v>
      </c>
      <c r="H1847" s="820">
        <v>802</v>
      </c>
      <c r="I1847" s="567"/>
    </row>
    <row r="1848" spans="1:9" x14ac:dyDescent="0.2">
      <c r="A1848" s="345">
        <v>1846</v>
      </c>
      <c r="B1848" s="345" t="s">
        <v>2470</v>
      </c>
      <c r="C1848" s="345" t="s">
        <v>567</v>
      </c>
      <c r="D1848" s="345" t="s">
        <v>508</v>
      </c>
      <c r="E1848" s="345">
        <v>1030150420</v>
      </c>
      <c r="F1848" s="345">
        <v>17046</v>
      </c>
      <c r="G1848" s="345" t="s">
        <v>10364</v>
      </c>
      <c r="H1848" s="820">
        <v>10749</v>
      </c>
      <c r="I1848" s="567"/>
    </row>
    <row r="1849" spans="1:9" x14ac:dyDescent="0.2">
      <c r="A1849" s="345">
        <v>1847</v>
      </c>
      <c r="B1849" s="345" t="s">
        <v>2471</v>
      </c>
      <c r="C1849" s="345" t="s">
        <v>607</v>
      </c>
      <c r="D1849" s="345" t="s">
        <v>515</v>
      </c>
      <c r="E1849" s="345">
        <v>1050890240</v>
      </c>
      <c r="F1849" s="345">
        <v>23024</v>
      </c>
      <c r="G1849" s="345" t="s">
        <v>10365</v>
      </c>
      <c r="H1849" s="820">
        <v>1508</v>
      </c>
      <c r="I1849" s="567"/>
    </row>
    <row r="1850" spans="1:9" x14ac:dyDescent="0.2">
      <c r="A1850" s="345">
        <v>1848</v>
      </c>
      <c r="B1850" s="345" t="s">
        <v>2472</v>
      </c>
      <c r="C1850" s="345" t="s">
        <v>601</v>
      </c>
      <c r="D1850" s="345" t="s">
        <v>508</v>
      </c>
      <c r="E1850" s="345">
        <v>1030120641</v>
      </c>
      <c r="F1850" s="345">
        <v>16067</v>
      </c>
      <c r="G1850" s="345" t="s">
        <v>10366</v>
      </c>
      <c r="H1850" s="820">
        <v>1640</v>
      </c>
      <c r="I1850" s="567"/>
    </row>
    <row r="1851" spans="1:9" x14ac:dyDescent="0.2">
      <c r="A1851" s="345">
        <v>1849</v>
      </c>
      <c r="B1851" s="345" t="s">
        <v>2473</v>
      </c>
      <c r="C1851" s="345" t="s">
        <v>563</v>
      </c>
      <c r="D1851" s="345" t="s">
        <v>493</v>
      </c>
      <c r="E1851" s="345">
        <v>2120330240</v>
      </c>
      <c r="F1851" s="345">
        <v>60024</v>
      </c>
      <c r="G1851" s="345" t="s">
        <v>10367</v>
      </c>
      <c r="H1851" s="820">
        <v>22501</v>
      </c>
      <c r="I1851" s="567"/>
    </row>
    <row r="1852" spans="1:9" x14ac:dyDescent="0.2">
      <c r="A1852" s="345">
        <v>1850</v>
      </c>
      <c r="B1852" s="345" t="s">
        <v>2474</v>
      </c>
      <c r="C1852" s="345" t="s">
        <v>672</v>
      </c>
      <c r="D1852" s="345" t="s">
        <v>508</v>
      </c>
      <c r="E1852" s="345">
        <v>1030570391</v>
      </c>
      <c r="F1852" s="345">
        <v>18042</v>
      </c>
      <c r="G1852" s="345" t="s">
        <v>10368</v>
      </c>
      <c r="H1852" s="820">
        <v>244</v>
      </c>
      <c r="I1852" s="567"/>
    </row>
    <row r="1853" spans="1:9" x14ac:dyDescent="0.2">
      <c r="A1853" s="345">
        <v>1851</v>
      </c>
      <c r="B1853" s="345" t="s">
        <v>2475</v>
      </c>
      <c r="C1853" s="345" t="s">
        <v>1302</v>
      </c>
      <c r="D1853" s="345" t="s">
        <v>492</v>
      </c>
      <c r="E1853" s="345">
        <v>2090420070</v>
      </c>
      <c r="F1853" s="345">
        <v>49007</v>
      </c>
      <c r="G1853" s="345" t="s">
        <v>10369</v>
      </c>
      <c r="H1853" s="820">
        <v>27898</v>
      </c>
      <c r="I1853" s="567"/>
    </row>
    <row r="1854" spans="1:9" x14ac:dyDescent="0.2">
      <c r="A1854" s="345">
        <v>1852</v>
      </c>
      <c r="B1854" s="345" t="s">
        <v>2476</v>
      </c>
      <c r="C1854" s="345" t="s">
        <v>567</v>
      </c>
      <c r="D1854" s="345" t="s">
        <v>508</v>
      </c>
      <c r="E1854" s="345">
        <v>1030150430</v>
      </c>
      <c r="F1854" s="345">
        <v>17047</v>
      </c>
      <c r="G1854" s="345" t="s">
        <v>10370</v>
      </c>
      <c r="H1854" s="820">
        <v>1098</v>
      </c>
      <c r="I1854" s="567"/>
    </row>
    <row r="1855" spans="1:9" x14ac:dyDescent="0.2">
      <c r="A1855" s="345">
        <v>1853</v>
      </c>
      <c r="B1855" s="345" t="s">
        <v>2477</v>
      </c>
      <c r="C1855" s="345" t="s">
        <v>691</v>
      </c>
      <c r="D1855" s="345" t="s">
        <v>508</v>
      </c>
      <c r="E1855" s="345">
        <v>1030770160</v>
      </c>
      <c r="F1855" s="345">
        <v>14016</v>
      </c>
      <c r="G1855" s="345" t="s">
        <v>10371</v>
      </c>
      <c r="H1855" s="820">
        <v>422</v>
      </c>
      <c r="I1855" s="567"/>
    </row>
    <row r="1856" spans="1:9" x14ac:dyDescent="0.2">
      <c r="A1856" s="345">
        <v>1854</v>
      </c>
      <c r="B1856" s="345" t="s">
        <v>2478</v>
      </c>
      <c r="C1856" s="345" t="s">
        <v>745</v>
      </c>
      <c r="D1856" s="345" t="s">
        <v>513</v>
      </c>
      <c r="E1856" s="345">
        <v>4190550240</v>
      </c>
      <c r="F1856" s="345">
        <v>82026</v>
      </c>
      <c r="G1856" s="345" t="s">
        <v>10372</v>
      </c>
      <c r="H1856" s="820">
        <v>987</v>
      </c>
      <c r="I1856" s="567"/>
    </row>
    <row r="1857" spans="1:9" x14ac:dyDescent="0.2">
      <c r="A1857" s="345">
        <v>1855</v>
      </c>
      <c r="B1857" s="345" t="s">
        <v>2479</v>
      </c>
      <c r="C1857" s="345" t="s">
        <v>745</v>
      </c>
      <c r="D1857" s="345" t="s">
        <v>513</v>
      </c>
      <c r="E1857" s="345">
        <v>4190550250</v>
      </c>
      <c r="F1857" s="345">
        <v>82027</v>
      </c>
      <c r="G1857" s="345" t="s">
        <v>10373</v>
      </c>
      <c r="H1857" s="820">
        <v>13958</v>
      </c>
      <c r="I1857" s="567"/>
    </row>
    <row r="1858" spans="1:9" x14ac:dyDescent="0.2">
      <c r="A1858" s="345">
        <v>1856</v>
      </c>
      <c r="B1858" s="345" t="s">
        <v>2480</v>
      </c>
      <c r="C1858" s="345" t="s">
        <v>852</v>
      </c>
      <c r="D1858" s="345" t="s">
        <v>515</v>
      </c>
      <c r="E1858" s="345">
        <v>1050870070</v>
      </c>
      <c r="F1858" s="345">
        <v>27007</v>
      </c>
      <c r="G1858" s="345" t="s">
        <v>10374</v>
      </c>
      <c r="H1858" s="820">
        <v>6146</v>
      </c>
      <c r="I1858" s="567"/>
    </row>
    <row r="1859" spans="1:9" x14ac:dyDescent="0.2">
      <c r="A1859" s="345">
        <v>1857</v>
      </c>
      <c r="B1859" s="345" t="s">
        <v>2481</v>
      </c>
      <c r="C1859" s="345" t="s">
        <v>1539</v>
      </c>
      <c r="D1859" s="345" t="s">
        <v>511</v>
      </c>
      <c r="E1859" s="345">
        <v>3160160030</v>
      </c>
      <c r="F1859" s="345">
        <v>74003</v>
      </c>
      <c r="G1859" s="345" t="s">
        <v>10375</v>
      </c>
      <c r="H1859" s="820">
        <v>18880</v>
      </c>
      <c r="I1859" s="567"/>
    </row>
    <row r="1860" spans="1:9" x14ac:dyDescent="0.2">
      <c r="A1860" s="345">
        <v>1858</v>
      </c>
      <c r="B1860" s="345" t="s">
        <v>2482</v>
      </c>
      <c r="C1860" s="345" t="s">
        <v>548</v>
      </c>
      <c r="D1860" s="345" t="s">
        <v>503</v>
      </c>
      <c r="E1860" s="345">
        <v>3130380320</v>
      </c>
      <c r="F1860" s="345">
        <v>66032</v>
      </c>
      <c r="G1860" s="345" t="s">
        <v>10376</v>
      </c>
      <c r="H1860" s="820">
        <v>10379</v>
      </c>
      <c r="I1860" s="567"/>
    </row>
    <row r="1861" spans="1:9" x14ac:dyDescent="0.2">
      <c r="A1861" s="345">
        <v>1859</v>
      </c>
      <c r="B1861" s="345" t="s">
        <v>2483</v>
      </c>
      <c r="C1861" s="345" t="s">
        <v>784</v>
      </c>
      <c r="D1861" s="345" t="s">
        <v>503</v>
      </c>
      <c r="E1861" s="345">
        <v>3130230210</v>
      </c>
      <c r="F1861" s="345">
        <v>69021</v>
      </c>
      <c r="G1861" s="345" t="s">
        <v>10377</v>
      </c>
      <c r="H1861" s="820">
        <v>802</v>
      </c>
      <c r="I1861" s="567"/>
    </row>
    <row r="1862" spans="1:9" x14ac:dyDescent="0.2">
      <c r="A1862" s="345">
        <v>1860</v>
      </c>
      <c r="B1862" s="345" t="s">
        <v>2484</v>
      </c>
      <c r="C1862" s="345" t="s">
        <v>542</v>
      </c>
      <c r="D1862" s="345" t="s">
        <v>511</v>
      </c>
      <c r="E1862" s="345">
        <v>3160310170</v>
      </c>
      <c r="F1862" s="345">
        <v>71018</v>
      </c>
      <c r="G1862" s="345" t="s">
        <v>10378</v>
      </c>
      <c r="H1862" s="820">
        <v>1403</v>
      </c>
      <c r="I1862" s="567"/>
    </row>
    <row r="1863" spans="1:9" x14ac:dyDescent="0.2">
      <c r="A1863" s="345">
        <v>1861</v>
      </c>
      <c r="B1863" s="345" t="s">
        <v>2485</v>
      </c>
      <c r="C1863" s="345" t="s">
        <v>565</v>
      </c>
      <c r="D1863" s="345" t="s">
        <v>505</v>
      </c>
      <c r="E1863" s="345">
        <v>3180250340</v>
      </c>
      <c r="F1863" s="345">
        <v>78034</v>
      </c>
      <c r="G1863" s="345" t="s">
        <v>10379</v>
      </c>
      <c r="H1863" s="820">
        <v>2534</v>
      </c>
      <c r="I1863" s="567"/>
    </row>
    <row r="1864" spans="1:9" x14ac:dyDescent="0.2">
      <c r="A1864" s="345">
        <v>1862</v>
      </c>
      <c r="B1864" s="345" t="s">
        <v>2486</v>
      </c>
      <c r="C1864" s="345" t="s">
        <v>571</v>
      </c>
      <c r="D1864" s="345" t="s">
        <v>508</v>
      </c>
      <c r="E1864" s="345">
        <v>1030260270</v>
      </c>
      <c r="F1864" s="345">
        <v>19028</v>
      </c>
      <c r="G1864" s="345" t="s">
        <v>10380</v>
      </c>
      <c r="H1864" s="820">
        <v>486</v>
      </c>
      <c r="I1864" s="567"/>
    </row>
    <row r="1865" spans="1:9" x14ac:dyDescent="0.2">
      <c r="A1865" s="345">
        <v>1863</v>
      </c>
      <c r="B1865" s="345" t="s">
        <v>2487</v>
      </c>
      <c r="C1865" s="345" t="s">
        <v>595</v>
      </c>
      <c r="D1865" s="345" t="s">
        <v>510</v>
      </c>
      <c r="E1865" s="345">
        <v>1010020540</v>
      </c>
      <c r="F1865" s="345">
        <v>6056</v>
      </c>
      <c r="G1865" s="345" t="s">
        <v>10381</v>
      </c>
      <c r="H1865" s="820">
        <v>467</v>
      </c>
      <c r="I1865" s="567"/>
    </row>
    <row r="1866" spans="1:9" x14ac:dyDescent="0.2">
      <c r="A1866" s="345">
        <v>1864</v>
      </c>
      <c r="B1866" s="345" t="s">
        <v>2488</v>
      </c>
      <c r="C1866" s="345" t="s">
        <v>588</v>
      </c>
      <c r="D1866" s="345" t="s">
        <v>511</v>
      </c>
      <c r="E1866" s="345">
        <v>3160090180</v>
      </c>
      <c r="F1866" s="345">
        <v>72018</v>
      </c>
      <c r="G1866" s="345" t="s">
        <v>10382</v>
      </c>
      <c r="H1866" s="820">
        <v>5798</v>
      </c>
      <c r="I1866" s="567"/>
    </row>
    <row r="1867" spans="1:9" x14ac:dyDescent="0.2">
      <c r="A1867" s="345">
        <v>1865</v>
      </c>
      <c r="B1867" s="345" t="s">
        <v>2489</v>
      </c>
      <c r="C1867" s="345" t="s">
        <v>565</v>
      </c>
      <c r="D1867" s="345" t="s">
        <v>505</v>
      </c>
      <c r="E1867" s="345">
        <v>3180250350</v>
      </c>
      <c r="F1867" s="345">
        <v>78035</v>
      </c>
      <c r="G1867" s="345" t="s">
        <v>10383</v>
      </c>
      <c r="H1867" s="820">
        <v>480</v>
      </c>
      <c r="I1867" s="567"/>
    </row>
    <row r="1868" spans="1:9" x14ac:dyDescent="0.2">
      <c r="A1868" s="345">
        <v>1866</v>
      </c>
      <c r="B1868" s="345" t="s">
        <v>2490</v>
      </c>
      <c r="C1868" s="345" t="s">
        <v>622</v>
      </c>
      <c r="D1868" s="345" t="s">
        <v>510</v>
      </c>
      <c r="E1868" s="345">
        <v>1010070330</v>
      </c>
      <c r="F1868" s="345">
        <v>5033</v>
      </c>
      <c r="G1868" s="345" t="s">
        <v>10384</v>
      </c>
      <c r="H1868" s="820">
        <v>710</v>
      </c>
      <c r="I1868" s="567"/>
    </row>
    <row r="1869" spans="1:9" x14ac:dyDescent="0.2">
      <c r="A1869" s="345">
        <v>1867</v>
      </c>
      <c r="B1869" s="345" t="s">
        <v>2491</v>
      </c>
      <c r="C1869" s="345" t="s">
        <v>567</v>
      </c>
      <c r="D1869" s="345" t="s">
        <v>508</v>
      </c>
      <c r="E1869" s="345">
        <v>1030150440</v>
      </c>
      <c r="F1869" s="345">
        <v>17048</v>
      </c>
      <c r="G1869" s="345" t="s">
        <v>10385</v>
      </c>
      <c r="H1869" s="820">
        <v>4862</v>
      </c>
      <c r="I1869" s="567"/>
    </row>
    <row r="1870" spans="1:9" x14ac:dyDescent="0.2">
      <c r="A1870" s="345">
        <v>1868</v>
      </c>
      <c r="B1870" s="345" t="s">
        <v>2492</v>
      </c>
      <c r="C1870" s="345" t="s">
        <v>553</v>
      </c>
      <c r="D1870" s="345" t="s">
        <v>506</v>
      </c>
      <c r="E1870" s="345">
        <v>3150720380</v>
      </c>
      <c r="F1870" s="345">
        <v>65038</v>
      </c>
      <c r="G1870" s="345" t="s">
        <v>10386</v>
      </c>
      <c r="H1870" s="820">
        <v>1773</v>
      </c>
      <c r="I1870" s="567"/>
    </row>
    <row r="1871" spans="1:9" x14ac:dyDescent="0.2">
      <c r="A1871" s="345">
        <v>1869</v>
      </c>
      <c r="B1871" s="345" t="s">
        <v>2493</v>
      </c>
      <c r="C1871" s="345" t="s">
        <v>544</v>
      </c>
      <c r="D1871" s="345" t="s">
        <v>510</v>
      </c>
      <c r="E1871" s="345">
        <v>1010270600</v>
      </c>
      <c r="F1871" s="345">
        <v>4060</v>
      </c>
      <c r="G1871" s="345" t="s">
        <v>10387</v>
      </c>
      <c r="H1871" s="820">
        <v>84</v>
      </c>
      <c r="I1871" s="567"/>
    </row>
    <row r="1872" spans="1:9" x14ac:dyDescent="0.2">
      <c r="A1872" s="345">
        <v>1870</v>
      </c>
      <c r="B1872" s="345" t="s">
        <v>2494</v>
      </c>
      <c r="C1872" s="345" t="s">
        <v>542</v>
      </c>
      <c r="D1872" s="345" t="s">
        <v>511</v>
      </c>
      <c r="E1872" s="345">
        <v>3160310180</v>
      </c>
      <c r="F1872" s="345">
        <v>71019</v>
      </c>
      <c r="G1872" s="345" t="s">
        <v>10388</v>
      </c>
      <c r="H1872" s="820">
        <v>147</v>
      </c>
      <c r="I1872" s="567"/>
    </row>
    <row r="1873" spans="1:9" x14ac:dyDescent="0.2">
      <c r="A1873" s="345">
        <v>1871</v>
      </c>
      <c r="B1873" s="345" t="s">
        <v>2495</v>
      </c>
      <c r="C1873" s="345" t="s">
        <v>622</v>
      </c>
      <c r="D1873" s="345" t="s">
        <v>510</v>
      </c>
      <c r="E1873" s="345">
        <v>1010070340</v>
      </c>
      <c r="F1873" s="345">
        <v>5034</v>
      </c>
      <c r="G1873" s="345" t="s">
        <v>10389</v>
      </c>
      <c r="H1873" s="820">
        <v>452</v>
      </c>
      <c r="I1873" s="567"/>
    </row>
    <row r="1874" spans="1:9" x14ac:dyDescent="0.2">
      <c r="A1874" s="345">
        <v>1872</v>
      </c>
      <c r="B1874" s="345" t="s">
        <v>2496</v>
      </c>
      <c r="C1874" s="345" t="s">
        <v>677</v>
      </c>
      <c r="D1874" s="345" t="s">
        <v>507</v>
      </c>
      <c r="E1874" s="345">
        <v>1070740220</v>
      </c>
      <c r="F1874" s="345">
        <v>9022</v>
      </c>
      <c r="G1874" s="345" t="s">
        <v>10390</v>
      </c>
      <c r="H1874" s="820">
        <v>4910</v>
      </c>
      <c r="I1874" s="567"/>
    </row>
    <row r="1875" spans="1:9" x14ac:dyDescent="0.2">
      <c r="A1875" s="345">
        <v>1873</v>
      </c>
      <c r="B1875" s="345" t="s">
        <v>2497</v>
      </c>
      <c r="C1875" s="345" t="s">
        <v>575</v>
      </c>
      <c r="D1875" s="345" t="s">
        <v>493</v>
      </c>
      <c r="E1875" s="345">
        <v>2120910180</v>
      </c>
      <c r="F1875" s="345">
        <v>56019</v>
      </c>
      <c r="G1875" s="345" t="s">
        <v>10391</v>
      </c>
      <c r="H1875" s="820">
        <v>1322</v>
      </c>
      <c r="I1875" s="567"/>
    </row>
    <row r="1876" spans="1:9" x14ac:dyDescent="0.2">
      <c r="A1876" s="345">
        <v>1874</v>
      </c>
      <c r="B1876" s="345" t="s">
        <v>2498</v>
      </c>
      <c r="C1876" s="345" t="s">
        <v>575</v>
      </c>
      <c r="D1876" s="345" t="s">
        <v>493</v>
      </c>
      <c r="E1876" s="345">
        <v>2120910190</v>
      </c>
      <c r="F1876" s="345">
        <v>56020</v>
      </c>
      <c r="G1876" s="345" t="s">
        <v>10392</v>
      </c>
      <c r="H1876" s="820">
        <v>1075</v>
      </c>
      <c r="I1876" s="567"/>
    </row>
    <row r="1877" spans="1:9" x14ac:dyDescent="0.2">
      <c r="A1877" s="345">
        <v>1875</v>
      </c>
      <c r="B1877" s="345" t="s">
        <v>2499</v>
      </c>
      <c r="C1877" s="345" t="s">
        <v>681</v>
      </c>
      <c r="D1877" s="345" t="s">
        <v>503</v>
      </c>
      <c r="E1877" s="345">
        <v>3130790140</v>
      </c>
      <c r="F1877" s="345">
        <v>67015</v>
      </c>
      <c r="G1877" s="345" t="s">
        <v>10393</v>
      </c>
      <c r="H1877" s="820">
        <v>2274</v>
      </c>
      <c r="I1877" s="567"/>
    </row>
    <row r="1878" spans="1:9" x14ac:dyDescent="0.2">
      <c r="A1878" s="345">
        <v>1876</v>
      </c>
      <c r="B1878" s="345" t="s">
        <v>2500</v>
      </c>
      <c r="C1878" s="345" t="s">
        <v>1539</v>
      </c>
      <c r="D1878" s="345" t="s">
        <v>511</v>
      </c>
      <c r="E1878" s="345">
        <v>3160160040</v>
      </c>
      <c r="F1878" s="345">
        <v>74004</v>
      </c>
      <c r="G1878" s="345" t="s">
        <v>10394</v>
      </c>
      <c r="H1878" s="820">
        <v>6170</v>
      </c>
      <c r="I1878" s="567"/>
    </row>
    <row r="1879" spans="1:9" x14ac:dyDescent="0.2">
      <c r="A1879" s="345">
        <v>1877</v>
      </c>
      <c r="B1879" s="345" t="s">
        <v>2501</v>
      </c>
      <c r="C1879" s="345" t="s">
        <v>674</v>
      </c>
      <c r="D1879" s="345" t="s">
        <v>510</v>
      </c>
      <c r="E1879" s="345">
        <v>1010880385</v>
      </c>
      <c r="F1879" s="345">
        <v>2171</v>
      </c>
      <c r="G1879" s="345" t="s">
        <v>10395</v>
      </c>
      <c r="H1879" s="820">
        <v>940</v>
      </c>
      <c r="I1879" s="567"/>
    </row>
    <row r="1880" spans="1:9" x14ac:dyDescent="0.2">
      <c r="A1880" s="345">
        <v>1878</v>
      </c>
      <c r="B1880" s="345" t="s">
        <v>2502</v>
      </c>
      <c r="C1880" s="345" t="s">
        <v>657</v>
      </c>
      <c r="D1880" s="345" t="s">
        <v>506</v>
      </c>
      <c r="E1880" s="345">
        <v>3150200271</v>
      </c>
      <c r="F1880" s="345">
        <v>61102</v>
      </c>
      <c r="G1880" s="345" t="s">
        <v>10396</v>
      </c>
      <c r="H1880" s="820">
        <v>8086</v>
      </c>
      <c r="I1880" s="567"/>
    </row>
    <row r="1881" spans="1:9" x14ac:dyDescent="0.2">
      <c r="A1881" s="345">
        <v>1879</v>
      </c>
      <c r="B1881" s="345" t="s">
        <v>2503</v>
      </c>
      <c r="C1881" s="345" t="s">
        <v>668</v>
      </c>
      <c r="D1881" s="345" t="s">
        <v>16416</v>
      </c>
      <c r="E1881" s="345">
        <v>1040830515</v>
      </c>
      <c r="F1881" s="345">
        <v>22241</v>
      </c>
      <c r="G1881" s="345" t="s">
        <v>10397</v>
      </c>
      <c r="H1881" s="820">
        <v>2296</v>
      </c>
      <c r="I1881" s="567"/>
    </row>
    <row r="1882" spans="1:9" x14ac:dyDescent="0.2">
      <c r="A1882" s="345">
        <v>1880</v>
      </c>
      <c r="B1882" s="345" t="s">
        <v>2504</v>
      </c>
      <c r="C1882" s="345" t="s">
        <v>704</v>
      </c>
      <c r="D1882" s="345" t="s">
        <v>505</v>
      </c>
      <c r="E1882" s="345">
        <v>3180220230</v>
      </c>
      <c r="F1882" s="345">
        <v>79024</v>
      </c>
      <c r="G1882" s="345" t="s">
        <v>10398</v>
      </c>
      <c r="H1882" s="820">
        <v>507</v>
      </c>
      <c r="I1882" s="567"/>
    </row>
    <row r="1883" spans="1:9" x14ac:dyDescent="0.2">
      <c r="A1883" s="345">
        <v>1881</v>
      </c>
      <c r="B1883" s="345" t="s">
        <v>2505</v>
      </c>
      <c r="C1883" s="345" t="s">
        <v>601</v>
      </c>
      <c r="D1883" s="345" t="s">
        <v>508</v>
      </c>
      <c r="E1883" s="345">
        <v>1030120650</v>
      </c>
      <c r="F1883" s="345">
        <v>16068</v>
      </c>
      <c r="G1883" s="345" t="s">
        <v>10399</v>
      </c>
      <c r="H1883" s="820">
        <v>2515</v>
      </c>
      <c r="I1883" s="567"/>
    </row>
    <row r="1884" spans="1:9" x14ac:dyDescent="0.2">
      <c r="A1884" s="345">
        <v>1882</v>
      </c>
      <c r="B1884" s="345" t="s">
        <v>2506</v>
      </c>
      <c r="C1884" s="345" t="s">
        <v>601</v>
      </c>
      <c r="D1884" s="345" t="s">
        <v>508</v>
      </c>
      <c r="E1884" s="345">
        <v>1030120660</v>
      </c>
      <c r="F1884" s="345">
        <v>16069</v>
      </c>
      <c r="G1884" s="345" t="s">
        <v>10400</v>
      </c>
      <c r="H1884" s="820">
        <v>3928</v>
      </c>
      <c r="I1884" s="567"/>
    </row>
    <row r="1885" spans="1:9" x14ac:dyDescent="0.2">
      <c r="A1885" s="345">
        <v>1883</v>
      </c>
      <c r="B1885" s="345" t="s">
        <v>2507</v>
      </c>
      <c r="C1885" s="345" t="s">
        <v>632</v>
      </c>
      <c r="D1885" s="345" t="s">
        <v>515</v>
      </c>
      <c r="E1885" s="345">
        <v>1050100100</v>
      </c>
      <c r="F1885" s="345">
        <v>25010</v>
      </c>
      <c r="G1885" s="345" t="s">
        <v>10401</v>
      </c>
      <c r="H1885" s="820">
        <v>1243</v>
      </c>
      <c r="I1885" s="567"/>
    </row>
    <row r="1886" spans="1:9" x14ac:dyDescent="0.2">
      <c r="A1886" s="345">
        <v>1884</v>
      </c>
      <c r="B1886" s="345" t="s">
        <v>2508</v>
      </c>
      <c r="C1886" s="345" t="s">
        <v>601</v>
      </c>
      <c r="D1886" s="345" t="s">
        <v>508</v>
      </c>
      <c r="E1886" s="345">
        <v>1030120670</v>
      </c>
      <c r="F1886" s="345">
        <v>16070</v>
      </c>
      <c r="G1886" s="345" t="s">
        <v>10402</v>
      </c>
      <c r="H1886" s="820">
        <v>4095</v>
      </c>
      <c r="I1886" s="567"/>
    </row>
    <row r="1887" spans="1:9" x14ac:dyDescent="0.2">
      <c r="A1887" s="345">
        <v>1885</v>
      </c>
      <c r="B1887" s="345" t="s">
        <v>2509</v>
      </c>
      <c r="C1887" s="345" t="s">
        <v>604</v>
      </c>
      <c r="D1887" s="345" t="s">
        <v>515</v>
      </c>
      <c r="E1887" s="345">
        <v>1050710140</v>
      </c>
      <c r="F1887" s="345">
        <v>29014</v>
      </c>
      <c r="G1887" s="345" t="s">
        <v>10403</v>
      </c>
      <c r="H1887" s="820">
        <v>1552</v>
      </c>
      <c r="I1887" s="567"/>
    </row>
    <row r="1888" spans="1:9" x14ac:dyDescent="0.2">
      <c r="A1888" s="345">
        <v>1886</v>
      </c>
      <c r="B1888" s="345" t="s">
        <v>2510</v>
      </c>
      <c r="C1888" s="345" t="s">
        <v>677</v>
      </c>
      <c r="D1888" s="345" t="s">
        <v>507</v>
      </c>
      <c r="E1888" s="345">
        <v>1070740230</v>
      </c>
      <c r="F1888" s="345">
        <v>9023</v>
      </c>
      <c r="G1888" s="345" t="s">
        <v>10404</v>
      </c>
      <c r="H1888" s="820">
        <v>3293</v>
      </c>
      <c r="I1888" s="567"/>
    </row>
    <row r="1889" spans="1:9" x14ac:dyDescent="0.2">
      <c r="A1889" s="345">
        <v>1887</v>
      </c>
      <c r="B1889" s="345" t="s">
        <v>2511</v>
      </c>
      <c r="C1889" s="345" t="s">
        <v>544</v>
      </c>
      <c r="D1889" s="345" t="s">
        <v>510</v>
      </c>
      <c r="E1889" s="345">
        <v>1010270610</v>
      </c>
      <c r="F1889" s="345">
        <v>4061</v>
      </c>
      <c r="G1889" s="345" t="s">
        <v>10405</v>
      </c>
      <c r="H1889" s="820">
        <v>6875</v>
      </c>
      <c r="I1889" s="567"/>
    </row>
    <row r="1890" spans="1:9" x14ac:dyDescent="0.2">
      <c r="A1890" s="345">
        <v>1888</v>
      </c>
      <c r="B1890" s="345" t="s">
        <v>2512</v>
      </c>
      <c r="C1890" s="345" t="s">
        <v>930</v>
      </c>
      <c r="D1890" s="345" t="s">
        <v>16415</v>
      </c>
      <c r="E1890" s="345">
        <v>1080290040</v>
      </c>
      <c r="F1890" s="345">
        <v>38004</v>
      </c>
      <c r="G1890" s="345" t="s">
        <v>10406</v>
      </c>
      <c r="H1890" s="820">
        <v>35228</v>
      </c>
      <c r="I1890" s="567"/>
    </row>
    <row r="1891" spans="1:9" x14ac:dyDescent="0.2">
      <c r="A1891" s="345">
        <v>1889</v>
      </c>
      <c r="B1891" s="345" t="s">
        <v>2513</v>
      </c>
      <c r="C1891" s="345" t="s">
        <v>553</v>
      </c>
      <c r="D1891" s="345" t="s">
        <v>506</v>
      </c>
      <c r="E1891" s="345">
        <v>3150720390</v>
      </c>
      <c r="F1891" s="345">
        <v>65039</v>
      </c>
      <c r="G1891" s="345" t="s">
        <v>10407</v>
      </c>
      <c r="H1891" s="820">
        <v>5020</v>
      </c>
      <c r="I1891" s="567"/>
    </row>
    <row r="1892" spans="1:9" x14ac:dyDescent="0.2">
      <c r="A1892" s="345">
        <v>1890</v>
      </c>
      <c r="B1892" s="345" t="s">
        <v>2514</v>
      </c>
      <c r="C1892" s="345" t="s">
        <v>704</v>
      </c>
      <c r="D1892" s="345" t="s">
        <v>505</v>
      </c>
      <c r="E1892" s="345">
        <v>3180220240</v>
      </c>
      <c r="F1892" s="345">
        <v>79025</v>
      </c>
      <c r="G1892" s="345" t="s">
        <v>10408</v>
      </c>
      <c r="H1892" s="820">
        <v>340</v>
      </c>
      <c r="I1892" s="567"/>
    </row>
    <row r="1893" spans="1:9" x14ac:dyDescent="0.2">
      <c r="A1893" s="345">
        <v>1891</v>
      </c>
      <c r="B1893" s="345" t="s">
        <v>2515</v>
      </c>
      <c r="C1893" s="345" t="s">
        <v>696</v>
      </c>
      <c r="D1893" s="345" t="s">
        <v>508</v>
      </c>
      <c r="E1893" s="345">
        <v>1030240595</v>
      </c>
      <c r="F1893" s="345">
        <v>13254</v>
      </c>
      <c r="G1893" s="345" t="s">
        <v>10409</v>
      </c>
      <c r="H1893" s="820">
        <v>3573</v>
      </c>
      <c r="I1893" s="567"/>
    </row>
    <row r="1894" spans="1:9" x14ac:dyDescent="0.2">
      <c r="A1894" s="345">
        <v>1892</v>
      </c>
      <c r="B1894" s="345" t="s">
        <v>2516</v>
      </c>
      <c r="C1894" s="345" t="s">
        <v>619</v>
      </c>
      <c r="D1894" s="345" t="s">
        <v>513</v>
      </c>
      <c r="E1894" s="345">
        <v>4190280070</v>
      </c>
      <c r="F1894" s="345">
        <v>86007</v>
      </c>
      <c r="G1894" s="345" t="s">
        <v>10410</v>
      </c>
      <c r="H1894" s="820">
        <v>5129</v>
      </c>
      <c r="I1894" s="567"/>
    </row>
    <row r="1895" spans="1:9" x14ac:dyDescent="0.2">
      <c r="A1895" s="345">
        <v>1893</v>
      </c>
      <c r="B1895" s="345" t="s">
        <v>2517</v>
      </c>
      <c r="C1895" s="345" t="s">
        <v>532</v>
      </c>
      <c r="D1895" s="345" t="s">
        <v>503</v>
      </c>
      <c r="E1895" s="345">
        <v>3130600110</v>
      </c>
      <c r="F1895" s="345">
        <v>68011</v>
      </c>
      <c r="G1895" s="345" t="s">
        <v>10411</v>
      </c>
      <c r="H1895" s="820">
        <v>10960</v>
      </c>
      <c r="I1895" s="567"/>
    </row>
    <row r="1896" spans="1:9" x14ac:dyDescent="0.2">
      <c r="A1896" s="345">
        <v>1894</v>
      </c>
      <c r="B1896" s="345" t="s">
        <v>2518</v>
      </c>
      <c r="C1896" s="345" t="s">
        <v>662</v>
      </c>
      <c r="D1896" s="345" t="s">
        <v>506</v>
      </c>
      <c r="E1896" s="345">
        <v>3150110220</v>
      </c>
      <c r="F1896" s="345">
        <v>62022</v>
      </c>
      <c r="G1896" s="345" t="s">
        <v>10412</v>
      </c>
      <c r="H1896" s="820">
        <v>3231</v>
      </c>
      <c r="I1896" s="567"/>
    </row>
    <row r="1897" spans="1:9" x14ac:dyDescent="0.2">
      <c r="A1897" s="345">
        <v>1895</v>
      </c>
      <c r="B1897" s="345" t="s">
        <v>2519</v>
      </c>
      <c r="C1897" s="345" t="s">
        <v>863</v>
      </c>
      <c r="D1897" s="345" t="s">
        <v>510</v>
      </c>
      <c r="E1897" s="345">
        <v>1011020210</v>
      </c>
      <c r="F1897" s="345">
        <v>103021</v>
      </c>
      <c r="G1897" s="345" t="s">
        <v>10413</v>
      </c>
      <c r="H1897" s="820">
        <v>301</v>
      </c>
      <c r="I1897" s="567"/>
    </row>
    <row r="1898" spans="1:9" x14ac:dyDescent="0.2">
      <c r="A1898" s="345">
        <v>1896</v>
      </c>
      <c r="B1898" s="345" t="s">
        <v>2520</v>
      </c>
      <c r="C1898" s="345" t="s">
        <v>563</v>
      </c>
      <c r="D1898" s="345" t="s">
        <v>493</v>
      </c>
      <c r="E1898" s="345">
        <v>2120330250</v>
      </c>
      <c r="F1898" s="345">
        <v>60025</v>
      </c>
      <c r="G1898" s="345" t="s">
        <v>10414</v>
      </c>
      <c r="H1898" s="820">
        <v>8260</v>
      </c>
      <c r="I1898" s="567"/>
    </row>
    <row r="1899" spans="1:9" x14ac:dyDescent="0.2">
      <c r="A1899" s="345">
        <v>1897</v>
      </c>
      <c r="B1899" s="345" t="s">
        <v>2521</v>
      </c>
      <c r="C1899" s="345" t="s">
        <v>619</v>
      </c>
      <c r="D1899" s="345" t="s">
        <v>513</v>
      </c>
      <c r="E1899" s="345">
        <v>4190280080</v>
      </c>
      <c r="F1899" s="345">
        <v>86008</v>
      </c>
      <c r="G1899" s="345" t="s">
        <v>10415</v>
      </c>
      <c r="H1899" s="820">
        <v>1867</v>
      </c>
      <c r="I1899" s="567"/>
    </row>
    <row r="1900" spans="1:9" x14ac:dyDescent="0.2">
      <c r="A1900" s="345">
        <v>1898</v>
      </c>
      <c r="B1900" s="345" t="s">
        <v>2522</v>
      </c>
      <c r="C1900" s="345" t="s">
        <v>924</v>
      </c>
      <c r="D1900" s="345" t="s">
        <v>507</v>
      </c>
      <c r="E1900" s="345">
        <v>1070340140</v>
      </c>
      <c r="F1900" s="345">
        <v>10014</v>
      </c>
      <c r="G1900" s="345" t="s">
        <v>10416</v>
      </c>
      <c r="H1900" s="820">
        <v>3637</v>
      </c>
      <c r="I1900" s="567"/>
    </row>
    <row r="1901" spans="1:9" x14ac:dyDescent="0.2">
      <c r="A1901" s="345">
        <v>1899</v>
      </c>
      <c r="B1901" s="345" t="s">
        <v>2523</v>
      </c>
      <c r="C1901" s="345" t="s">
        <v>639</v>
      </c>
      <c r="D1901" s="345" t="s">
        <v>510</v>
      </c>
      <c r="E1901" s="345">
        <v>1010520480</v>
      </c>
      <c r="F1901" s="345">
        <v>3049</v>
      </c>
      <c r="G1901" s="345" t="s">
        <v>10417</v>
      </c>
      <c r="H1901" s="820">
        <v>6712</v>
      </c>
      <c r="I1901" s="567"/>
    </row>
    <row r="1902" spans="1:9" x14ac:dyDescent="0.2">
      <c r="A1902" s="345">
        <v>1900</v>
      </c>
      <c r="B1902" s="345" t="s">
        <v>2524</v>
      </c>
      <c r="C1902" s="345" t="s">
        <v>696</v>
      </c>
      <c r="D1902" s="345" t="s">
        <v>508</v>
      </c>
      <c r="E1902" s="345">
        <v>1030240600</v>
      </c>
      <c r="F1902" s="345">
        <v>13063</v>
      </c>
      <c r="G1902" s="345" t="s">
        <v>10418</v>
      </c>
      <c r="H1902" s="820">
        <v>572</v>
      </c>
      <c r="I1902" s="567"/>
    </row>
    <row r="1903" spans="1:9" x14ac:dyDescent="0.2">
      <c r="A1903" s="345">
        <v>1901</v>
      </c>
      <c r="B1903" s="345" t="s">
        <v>2525</v>
      </c>
      <c r="C1903" s="345" t="s">
        <v>672</v>
      </c>
      <c r="D1903" s="345" t="s">
        <v>508</v>
      </c>
      <c r="E1903" s="345">
        <v>1030570400</v>
      </c>
      <c r="F1903" s="345">
        <v>18043</v>
      </c>
      <c r="G1903" s="345" t="s">
        <v>10419</v>
      </c>
      <c r="H1903" s="820">
        <v>2283</v>
      </c>
      <c r="I1903" s="567"/>
    </row>
    <row r="1904" spans="1:9" x14ac:dyDescent="0.2">
      <c r="A1904" s="345">
        <v>1902</v>
      </c>
      <c r="B1904" s="345" t="s">
        <v>2526</v>
      </c>
      <c r="C1904" s="345" t="s">
        <v>553</v>
      </c>
      <c r="D1904" s="345" t="s">
        <v>506</v>
      </c>
      <c r="E1904" s="345">
        <v>3150720400</v>
      </c>
      <c r="F1904" s="345">
        <v>65040</v>
      </c>
      <c r="G1904" s="345" t="s">
        <v>10420</v>
      </c>
      <c r="H1904" s="820">
        <v>2268</v>
      </c>
      <c r="I1904" s="567"/>
    </row>
    <row r="1905" spans="1:9" x14ac:dyDescent="0.2">
      <c r="A1905" s="345">
        <v>1903</v>
      </c>
      <c r="B1905" s="345" t="s">
        <v>2527</v>
      </c>
      <c r="C1905" s="345" t="s">
        <v>584</v>
      </c>
      <c r="D1905" s="345" t="s">
        <v>509</v>
      </c>
      <c r="E1905" s="345">
        <v>3140190170</v>
      </c>
      <c r="F1905" s="345">
        <v>70017</v>
      </c>
      <c r="G1905" s="345" t="s">
        <v>10421</v>
      </c>
      <c r="H1905" s="820">
        <v>3594</v>
      </c>
      <c r="I1905" s="567"/>
    </row>
    <row r="1906" spans="1:9" x14ac:dyDescent="0.2">
      <c r="A1906" s="345">
        <v>1904</v>
      </c>
      <c r="B1906" s="345" t="s">
        <v>2528</v>
      </c>
      <c r="C1906" s="345" t="s">
        <v>624</v>
      </c>
      <c r="D1906" s="345" t="s">
        <v>510</v>
      </c>
      <c r="E1906" s="345">
        <v>1010810690</v>
      </c>
      <c r="F1906" s="345">
        <v>1071</v>
      </c>
      <c r="G1906" s="345" t="s">
        <v>10422</v>
      </c>
      <c r="H1906" s="820">
        <v>1782</v>
      </c>
      <c r="I1906" s="567"/>
    </row>
    <row r="1907" spans="1:9" x14ac:dyDescent="0.2">
      <c r="A1907" s="345">
        <v>1905</v>
      </c>
      <c r="B1907" s="345" t="s">
        <v>2529</v>
      </c>
      <c r="C1907" s="345" t="s">
        <v>584</v>
      </c>
      <c r="D1907" s="345" t="s">
        <v>509</v>
      </c>
      <c r="E1907" s="345">
        <v>3140190180</v>
      </c>
      <c r="F1907" s="345">
        <v>70018</v>
      </c>
      <c r="G1907" s="345" t="s">
        <v>10423</v>
      </c>
      <c r="H1907" s="820">
        <v>610</v>
      </c>
      <c r="I1907" s="567"/>
    </row>
    <row r="1908" spans="1:9" x14ac:dyDescent="0.2">
      <c r="A1908" s="345">
        <v>1906</v>
      </c>
      <c r="B1908" s="345" t="s">
        <v>2530</v>
      </c>
      <c r="C1908" s="345" t="s">
        <v>565</v>
      </c>
      <c r="D1908" s="345" t="s">
        <v>505</v>
      </c>
      <c r="E1908" s="345">
        <v>3180250360</v>
      </c>
      <c r="F1908" s="345">
        <v>78036</v>
      </c>
      <c r="G1908" s="345" t="s">
        <v>10424</v>
      </c>
      <c r="H1908" s="820">
        <v>2184</v>
      </c>
      <c r="I1908" s="567"/>
    </row>
    <row r="1909" spans="1:9" x14ac:dyDescent="0.2">
      <c r="A1909" s="345">
        <v>1907</v>
      </c>
      <c r="B1909" s="345" t="s">
        <v>2531</v>
      </c>
      <c r="C1909" s="345" t="s">
        <v>548</v>
      </c>
      <c r="D1909" s="345" t="s">
        <v>503</v>
      </c>
      <c r="E1909" s="345">
        <v>3130380330</v>
      </c>
      <c r="F1909" s="345">
        <v>66033</v>
      </c>
      <c r="G1909" s="345" t="s">
        <v>10425</v>
      </c>
      <c r="H1909" s="820">
        <v>1569</v>
      </c>
      <c r="I1909" s="567"/>
    </row>
    <row r="1910" spans="1:9" x14ac:dyDescent="0.2">
      <c r="A1910" s="345">
        <v>1908</v>
      </c>
      <c r="B1910" s="345" t="s">
        <v>2532</v>
      </c>
      <c r="C1910" s="345" t="s">
        <v>691</v>
      </c>
      <c r="D1910" s="345" t="s">
        <v>508</v>
      </c>
      <c r="E1910" s="345">
        <v>1030770170</v>
      </c>
      <c r="F1910" s="345">
        <v>14017</v>
      </c>
      <c r="G1910" s="345" t="s">
        <v>10426</v>
      </c>
      <c r="H1910" s="820">
        <v>782</v>
      </c>
      <c r="I1910" s="567"/>
    </row>
    <row r="1911" spans="1:9" x14ac:dyDescent="0.2">
      <c r="A1911" s="345">
        <v>1909</v>
      </c>
      <c r="B1911" s="345" t="s">
        <v>2533</v>
      </c>
      <c r="C1911" s="345" t="s">
        <v>652</v>
      </c>
      <c r="D1911" s="345" t="s">
        <v>16417</v>
      </c>
      <c r="E1911" s="345">
        <v>1060850220</v>
      </c>
      <c r="F1911" s="345">
        <v>30022</v>
      </c>
      <c r="G1911" s="345" t="s">
        <v>10427</v>
      </c>
      <c r="H1911" s="820">
        <v>652</v>
      </c>
      <c r="I1911" s="567"/>
    </row>
    <row r="1912" spans="1:9" x14ac:dyDescent="0.2">
      <c r="A1912" s="345">
        <v>1910</v>
      </c>
      <c r="B1912" s="345" t="s">
        <v>2534</v>
      </c>
      <c r="C1912" s="345" t="s">
        <v>555</v>
      </c>
      <c r="D1912" s="345" t="s">
        <v>506</v>
      </c>
      <c r="E1912" s="345">
        <v>3150510260</v>
      </c>
      <c r="F1912" s="345">
        <v>63026</v>
      </c>
      <c r="G1912" s="345" t="s">
        <v>10428</v>
      </c>
      <c r="H1912" s="820">
        <v>17124</v>
      </c>
      <c r="I1912" s="567"/>
    </row>
    <row r="1913" spans="1:9" x14ac:dyDescent="0.2">
      <c r="A1913" s="345">
        <v>1911</v>
      </c>
      <c r="B1913" s="345" t="s">
        <v>2535</v>
      </c>
      <c r="C1913" s="345" t="s">
        <v>745</v>
      </c>
      <c r="D1913" s="345" t="s">
        <v>513</v>
      </c>
      <c r="E1913" s="345">
        <v>4190550260</v>
      </c>
      <c r="F1913" s="345">
        <v>82028</v>
      </c>
      <c r="G1913" s="345" t="s">
        <v>10429</v>
      </c>
      <c r="H1913" s="820">
        <v>4942</v>
      </c>
      <c r="I1913" s="567"/>
    </row>
    <row r="1914" spans="1:9" x14ac:dyDescent="0.2">
      <c r="A1914" s="345">
        <v>1912</v>
      </c>
      <c r="B1914" s="345" t="s">
        <v>2536</v>
      </c>
      <c r="C1914" s="345" t="s">
        <v>607</v>
      </c>
      <c r="D1914" s="345" t="s">
        <v>515</v>
      </c>
      <c r="E1914" s="345">
        <v>1050890250</v>
      </c>
      <c r="F1914" s="345">
        <v>23025</v>
      </c>
      <c r="G1914" s="345" t="s">
        <v>10430</v>
      </c>
      <c r="H1914" s="820">
        <v>16751</v>
      </c>
      <c r="I1914" s="567"/>
    </row>
    <row r="1915" spans="1:9" x14ac:dyDescent="0.2">
      <c r="A1915" s="345">
        <v>1913</v>
      </c>
      <c r="B1915" s="345" t="s">
        <v>2537</v>
      </c>
      <c r="C1915" s="345" t="s">
        <v>604</v>
      </c>
      <c r="D1915" s="345" t="s">
        <v>515</v>
      </c>
      <c r="E1915" s="345">
        <v>1050710150</v>
      </c>
      <c r="F1915" s="345">
        <v>29015</v>
      </c>
      <c r="G1915" s="345" t="s">
        <v>10431</v>
      </c>
      <c r="H1915" s="820">
        <v>3440</v>
      </c>
      <c r="I1915" s="567"/>
    </row>
    <row r="1916" spans="1:9" x14ac:dyDescent="0.2">
      <c r="A1916" s="345">
        <v>1914</v>
      </c>
      <c r="B1916" s="345" t="s">
        <v>2538</v>
      </c>
      <c r="C1916" s="345" t="s">
        <v>1237</v>
      </c>
      <c r="D1916" s="345" t="s">
        <v>505</v>
      </c>
      <c r="E1916" s="345">
        <v>3180970060</v>
      </c>
      <c r="F1916" s="345">
        <v>101006</v>
      </c>
      <c r="G1916" s="345" t="s">
        <v>10432</v>
      </c>
      <c r="H1916" s="820">
        <v>1035</v>
      </c>
      <c r="I1916" s="567"/>
    </row>
    <row r="1917" spans="1:9" x14ac:dyDescent="0.2">
      <c r="A1917" s="345">
        <v>1915</v>
      </c>
      <c r="B1917" s="345" t="s">
        <v>2539</v>
      </c>
      <c r="C1917" s="345" t="s">
        <v>624</v>
      </c>
      <c r="D1917" s="345" t="s">
        <v>510</v>
      </c>
      <c r="E1917" s="345">
        <v>1010810700</v>
      </c>
      <c r="F1917" s="345">
        <v>1072</v>
      </c>
      <c r="G1917" s="345" t="s">
        <v>10433</v>
      </c>
      <c r="H1917" s="820">
        <v>1017</v>
      </c>
      <c r="I1917" s="567"/>
    </row>
    <row r="1918" spans="1:9" x14ac:dyDescent="0.2">
      <c r="A1918" s="345">
        <v>1916</v>
      </c>
      <c r="B1918" s="345" t="s">
        <v>2540</v>
      </c>
      <c r="C1918" s="345" t="s">
        <v>573</v>
      </c>
      <c r="D1918" s="345" t="s">
        <v>508</v>
      </c>
      <c r="E1918" s="345">
        <v>1030450190</v>
      </c>
      <c r="F1918" s="345">
        <v>20019</v>
      </c>
      <c r="G1918" s="345" t="s">
        <v>10434</v>
      </c>
      <c r="H1918" s="820">
        <v>2554</v>
      </c>
      <c r="I1918" s="567"/>
    </row>
    <row r="1919" spans="1:9" x14ac:dyDescent="0.2">
      <c r="A1919" s="345">
        <v>1917</v>
      </c>
      <c r="B1919" s="345" t="s">
        <v>2541</v>
      </c>
      <c r="C1919" s="345" t="s">
        <v>595</v>
      </c>
      <c r="D1919" s="345" t="s">
        <v>510</v>
      </c>
      <c r="E1919" s="345">
        <v>1010020550</v>
      </c>
      <c r="F1919" s="345">
        <v>6057</v>
      </c>
      <c r="G1919" s="345" t="s">
        <v>10435</v>
      </c>
      <c r="H1919" s="820">
        <v>396</v>
      </c>
      <c r="I1919" s="567"/>
    </row>
    <row r="1920" spans="1:9" x14ac:dyDescent="0.2">
      <c r="A1920" s="345">
        <v>1918</v>
      </c>
      <c r="B1920" s="345" t="s">
        <v>2542</v>
      </c>
      <c r="C1920" s="345" t="s">
        <v>544</v>
      </c>
      <c r="D1920" s="345" t="s">
        <v>510</v>
      </c>
      <c r="E1920" s="345">
        <v>1010270620</v>
      </c>
      <c r="F1920" s="345">
        <v>4062</v>
      </c>
      <c r="G1920" s="345" t="s">
        <v>10436</v>
      </c>
      <c r="H1920" s="820">
        <v>2006</v>
      </c>
      <c r="I1920" s="567"/>
    </row>
    <row r="1921" spans="1:9" x14ac:dyDescent="0.2">
      <c r="A1921" s="345">
        <v>1919</v>
      </c>
      <c r="B1921" s="345" t="s">
        <v>2543</v>
      </c>
      <c r="C1921" s="345" t="s">
        <v>624</v>
      </c>
      <c r="D1921" s="345" t="s">
        <v>510</v>
      </c>
      <c r="E1921" s="345">
        <v>1010810710</v>
      </c>
      <c r="F1921" s="345">
        <v>1073</v>
      </c>
      <c r="G1921" s="345" t="s">
        <v>10437</v>
      </c>
      <c r="H1921" s="820">
        <v>159</v>
      </c>
      <c r="I1921" s="567"/>
    </row>
    <row r="1922" spans="1:9" x14ac:dyDescent="0.2">
      <c r="A1922" s="345">
        <v>1920</v>
      </c>
      <c r="B1922" s="345" t="s">
        <v>2544</v>
      </c>
      <c r="C1922" s="345" t="s">
        <v>601</v>
      </c>
      <c r="D1922" s="345" t="s">
        <v>508</v>
      </c>
      <c r="E1922" s="345">
        <v>1030120680</v>
      </c>
      <c r="F1922" s="345">
        <v>16071</v>
      </c>
      <c r="G1922" s="345" t="s">
        <v>10438</v>
      </c>
      <c r="H1922" s="820">
        <v>1597</v>
      </c>
      <c r="I1922" s="567"/>
    </row>
    <row r="1923" spans="1:9" x14ac:dyDescent="0.2">
      <c r="A1923" s="345">
        <v>1921</v>
      </c>
      <c r="B1923" s="345" t="s">
        <v>2545</v>
      </c>
      <c r="C1923" s="345" t="s">
        <v>672</v>
      </c>
      <c r="D1923" s="345" t="s">
        <v>508</v>
      </c>
      <c r="E1923" s="345">
        <v>1030570401</v>
      </c>
      <c r="F1923" s="345">
        <v>18044</v>
      </c>
      <c r="G1923" s="345" t="s">
        <v>10439</v>
      </c>
      <c r="H1923" s="820">
        <v>178</v>
      </c>
      <c r="I1923" s="567"/>
    </row>
    <row r="1924" spans="1:9" x14ac:dyDescent="0.2">
      <c r="A1924" s="345">
        <v>1922</v>
      </c>
      <c r="B1924" s="345" t="s">
        <v>2546</v>
      </c>
      <c r="C1924" s="345" t="s">
        <v>672</v>
      </c>
      <c r="D1924" s="345" t="s">
        <v>508</v>
      </c>
      <c r="E1924" s="345">
        <v>1030570410</v>
      </c>
      <c r="F1924" s="345">
        <v>18045</v>
      </c>
      <c r="G1924" s="345" t="s">
        <v>10440</v>
      </c>
      <c r="H1924" s="820">
        <v>681</v>
      </c>
      <c r="I1924" s="567"/>
    </row>
    <row r="1925" spans="1:9" x14ac:dyDescent="0.2">
      <c r="A1925" s="345">
        <v>1923</v>
      </c>
      <c r="B1925" s="345" t="s">
        <v>2547</v>
      </c>
      <c r="C1925" s="345" t="s">
        <v>677</v>
      </c>
      <c r="D1925" s="345" t="s">
        <v>507</v>
      </c>
      <c r="E1925" s="345">
        <v>1070740240</v>
      </c>
      <c r="F1925" s="345">
        <v>9024</v>
      </c>
      <c r="G1925" s="345" t="s">
        <v>10441</v>
      </c>
      <c r="H1925" s="820">
        <v>5365</v>
      </c>
      <c r="I1925" s="567"/>
    </row>
    <row r="1926" spans="1:9" x14ac:dyDescent="0.2">
      <c r="A1926" s="345">
        <v>1924</v>
      </c>
      <c r="B1926" s="345" t="s">
        <v>2548</v>
      </c>
      <c r="C1926" s="345" t="s">
        <v>664</v>
      </c>
      <c r="D1926" s="345" t="s">
        <v>507</v>
      </c>
      <c r="E1926" s="345">
        <v>1070370150</v>
      </c>
      <c r="F1926" s="345">
        <v>8016</v>
      </c>
      <c r="G1926" s="345" t="s">
        <v>10442</v>
      </c>
      <c r="H1926" s="820">
        <v>1099</v>
      </c>
      <c r="I1926" s="567"/>
    </row>
    <row r="1927" spans="1:9" x14ac:dyDescent="0.2">
      <c r="A1927" s="345">
        <v>1925</v>
      </c>
      <c r="B1927" s="345" t="s">
        <v>2549</v>
      </c>
      <c r="C1927" s="345" t="s">
        <v>637</v>
      </c>
      <c r="D1927" s="345" t="s">
        <v>508</v>
      </c>
      <c r="E1927" s="345">
        <v>1031040180</v>
      </c>
      <c r="F1927" s="345">
        <v>108018</v>
      </c>
      <c r="G1927" s="345" t="s">
        <v>10443</v>
      </c>
      <c r="H1927" s="820">
        <v>6645</v>
      </c>
      <c r="I1927" s="567"/>
    </row>
    <row r="1928" spans="1:9" x14ac:dyDescent="0.2">
      <c r="A1928" s="345">
        <v>1926</v>
      </c>
      <c r="B1928" s="345" t="s">
        <v>2550</v>
      </c>
      <c r="C1928" s="345" t="s">
        <v>614</v>
      </c>
      <c r="D1928" s="345" t="s">
        <v>16415</v>
      </c>
      <c r="E1928" s="345">
        <v>1080610150</v>
      </c>
      <c r="F1928" s="345">
        <v>33015</v>
      </c>
      <c r="G1928" s="345" t="s">
        <v>10444</v>
      </c>
      <c r="H1928" s="820">
        <v>117</v>
      </c>
      <c r="I1928" s="567"/>
    </row>
    <row r="1929" spans="1:9" x14ac:dyDescent="0.2">
      <c r="A1929" s="345">
        <v>1927</v>
      </c>
      <c r="B1929" s="345" t="s">
        <v>2551</v>
      </c>
      <c r="C1929" s="345" t="s">
        <v>542</v>
      </c>
      <c r="D1929" s="345" t="s">
        <v>511</v>
      </c>
      <c r="E1929" s="345">
        <v>3160310190</v>
      </c>
      <c r="F1929" s="345">
        <v>71020</v>
      </c>
      <c r="G1929" s="345" t="s">
        <v>10445</v>
      </c>
      <c r="H1929" s="820">
        <v>57127</v>
      </c>
      <c r="I1929" s="567"/>
    </row>
    <row r="1930" spans="1:9" x14ac:dyDescent="0.2">
      <c r="A1930" s="345">
        <v>1928</v>
      </c>
      <c r="B1930" s="345" t="s">
        <v>2552</v>
      </c>
      <c r="C1930" s="345" t="s">
        <v>565</v>
      </c>
      <c r="D1930" s="345" t="s">
        <v>505</v>
      </c>
      <c r="E1930" s="345">
        <v>3180250370</v>
      </c>
      <c r="F1930" s="345">
        <v>78037</v>
      </c>
      <c r="G1930" s="345" t="s">
        <v>10446</v>
      </c>
      <c r="H1930" s="820">
        <v>2939</v>
      </c>
      <c r="I1930" s="567"/>
    </row>
    <row r="1931" spans="1:9" x14ac:dyDescent="0.2">
      <c r="A1931" s="345">
        <v>1929</v>
      </c>
      <c r="B1931" s="345" t="s">
        <v>2553</v>
      </c>
      <c r="C1931" s="345" t="s">
        <v>696</v>
      </c>
      <c r="D1931" s="345" t="s">
        <v>508</v>
      </c>
      <c r="E1931" s="345">
        <v>1030240610</v>
      </c>
      <c r="F1931" s="345">
        <v>13064</v>
      </c>
      <c r="G1931" s="345" t="s">
        <v>10447</v>
      </c>
      <c r="H1931" s="820">
        <v>9274</v>
      </c>
      <c r="I1931" s="567"/>
    </row>
    <row r="1932" spans="1:9" x14ac:dyDescent="0.2">
      <c r="A1932" s="345">
        <v>1930</v>
      </c>
      <c r="B1932" s="345" t="s">
        <v>2554</v>
      </c>
      <c r="C1932" s="345" t="s">
        <v>726</v>
      </c>
      <c r="D1932" s="345" t="s">
        <v>16416</v>
      </c>
      <c r="E1932" s="345">
        <v>1040140170</v>
      </c>
      <c r="F1932" s="345">
        <v>21020</v>
      </c>
      <c r="G1932" s="345" t="s">
        <v>10448</v>
      </c>
      <c r="H1932" s="820">
        <v>1564</v>
      </c>
      <c r="I1932" s="567"/>
    </row>
    <row r="1933" spans="1:9" x14ac:dyDescent="0.2">
      <c r="A1933" s="345">
        <v>1931</v>
      </c>
      <c r="B1933" s="345" t="s">
        <v>2555</v>
      </c>
      <c r="C1933" s="345" t="s">
        <v>681</v>
      </c>
      <c r="D1933" s="345" t="s">
        <v>503</v>
      </c>
      <c r="E1933" s="345">
        <v>3130790150</v>
      </c>
      <c r="F1933" s="345">
        <v>67016</v>
      </c>
      <c r="G1933" s="345" t="s">
        <v>10449</v>
      </c>
      <c r="H1933" s="820">
        <v>1459</v>
      </c>
      <c r="I1933" s="567"/>
    </row>
    <row r="1934" spans="1:9" x14ac:dyDescent="0.2">
      <c r="A1934" s="345">
        <v>1932</v>
      </c>
      <c r="B1934" s="345" t="s">
        <v>2556</v>
      </c>
      <c r="C1934" s="345" t="s">
        <v>696</v>
      </c>
      <c r="D1934" s="345" t="s">
        <v>508</v>
      </c>
      <c r="E1934" s="345">
        <v>1030240620</v>
      </c>
      <c r="F1934" s="345">
        <v>13065</v>
      </c>
      <c r="G1934" s="345" t="s">
        <v>10450</v>
      </c>
      <c r="H1934" s="820">
        <v>6402</v>
      </c>
      <c r="I1934" s="567"/>
    </row>
    <row r="1935" spans="1:9" x14ac:dyDescent="0.2">
      <c r="A1935" s="345">
        <v>1933</v>
      </c>
      <c r="B1935" s="345" t="s">
        <v>2557</v>
      </c>
      <c r="C1935" s="345" t="s">
        <v>526</v>
      </c>
      <c r="D1935" s="345" t="s">
        <v>508</v>
      </c>
      <c r="E1935" s="345">
        <v>1030980200</v>
      </c>
      <c r="F1935" s="345">
        <v>97020</v>
      </c>
      <c r="G1935" s="345" t="s">
        <v>10451</v>
      </c>
      <c r="H1935" s="820">
        <v>3808</v>
      </c>
      <c r="I1935" s="567"/>
    </row>
    <row r="1936" spans="1:9" x14ac:dyDescent="0.2">
      <c r="A1936" s="345">
        <v>1934</v>
      </c>
      <c r="B1936" s="345" t="s">
        <v>2558</v>
      </c>
      <c r="C1936" s="345" t="s">
        <v>534</v>
      </c>
      <c r="D1936" s="345" t="s">
        <v>508</v>
      </c>
      <c r="E1936" s="345">
        <v>1030490700</v>
      </c>
      <c r="F1936" s="345">
        <v>15070</v>
      </c>
      <c r="G1936" s="345" t="s">
        <v>10452</v>
      </c>
      <c r="H1936" s="820">
        <v>34969</v>
      </c>
      <c r="I1936" s="567"/>
    </row>
    <row r="1937" spans="1:9" x14ac:dyDescent="0.2">
      <c r="A1937" s="345">
        <v>1935</v>
      </c>
      <c r="B1937" s="345" t="s">
        <v>2559</v>
      </c>
      <c r="C1937" s="345" t="s">
        <v>622</v>
      </c>
      <c r="D1937" s="345" t="s">
        <v>510</v>
      </c>
      <c r="E1937" s="345">
        <v>1010070350</v>
      </c>
      <c r="F1937" s="345">
        <v>5035</v>
      </c>
      <c r="G1937" s="345" t="s">
        <v>10453</v>
      </c>
      <c r="H1937" s="820">
        <v>222</v>
      </c>
      <c r="I1937" s="567"/>
    </row>
    <row r="1938" spans="1:9" x14ac:dyDescent="0.2">
      <c r="A1938" s="345">
        <v>1936</v>
      </c>
      <c r="B1938" s="345" t="s">
        <v>2560</v>
      </c>
      <c r="C1938" s="345" t="s">
        <v>644</v>
      </c>
      <c r="D1938" s="345" t="s">
        <v>494</v>
      </c>
      <c r="E1938" s="345">
        <v>2110030130</v>
      </c>
      <c r="F1938" s="345">
        <v>42013</v>
      </c>
      <c r="G1938" s="345" t="s">
        <v>10454</v>
      </c>
      <c r="H1938" s="820">
        <v>3415</v>
      </c>
      <c r="I1938" s="567"/>
    </row>
    <row r="1939" spans="1:9" x14ac:dyDescent="0.2">
      <c r="A1939" s="345">
        <v>1937</v>
      </c>
      <c r="B1939" s="345" t="s">
        <v>2561</v>
      </c>
      <c r="C1939" s="345" t="s">
        <v>996</v>
      </c>
      <c r="D1939" s="345" t="s">
        <v>514</v>
      </c>
      <c r="E1939" s="345">
        <v>2100580100</v>
      </c>
      <c r="F1939" s="345">
        <v>54010</v>
      </c>
      <c r="G1939" s="345" t="s">
        <v>10455</v>
      </c>
      <c r="H1939" s="820">
        <v>985</v>
      </c>
      <c r="I1939" s="567"/>
    </row>
    <row r="1940" spans="1:9" x14ac:dyDescent="0.2">
      <c r="A1940" s="345">
        <v>1938</v>
      </c>
      <c r="B1940" s="345" t="s">
        <v>2562</v>
      </c>
      <c r="C1940" s="345" t="s">
        <v>595</v>
      </c>
      <c r="D1940" s="345" t="s">
        <v>510</v>
      </c>
      <c r="E1940" s="345">
        <v>1010020560</v>
      </c>
      <c r="F1940" s="345">
        <v>6058</v>
      </c>
      <c r="G1940" s="345" t="s">
        <v>10456</v>
      </c>
      <c r="H1940" s="820">
        <v>302</v>
      </c>
      <c r="I1940" s="567"/>
    </row>
    <row r="1941" spans="1:9" x14ac:dyDescent="0.2">
      <c r="A1941" s="345">
        <v>1939</v>
      </c>
      <c r="B1941" s="345" t="s">
        <v>2563</v>
      </c>
      <c r="C1941" s="345" t="s">
        <v>1073</v>
      </c>
      <c r="D1941" s="345" t="s">
        <v>492</v>
      </c>
      <c r="E1941" s="345">
        <v>2090300110</v>
      </c>
      <c r="F1941" s="345">
        <v>48011</v>
      </c>
      <c r="G1941" s="345" t="s">
        <v>10457</v>
      </c>
      <c r="H1941" s="820">
        <v>10794</v>
      </c>
      <c r="I1941" s="567"/>
    </row>
    <row r="1942" spans="1:9" x14ac:dyDescent="0.2">
      <c r="A1942" s="345">
        <v>1940</v>
      </c>
      <c r="B1942" s="345" t="s">
        <v>2564</v>
      </c>
      <c r="C1942" s="345" t="s">
        <v>609</v>
      </c>
      <c r="D1942" s="345" t="s">
        <v>493</v>
      </c>
      <c r="E1942" s="345">
        <v>2120700270</v>
      </c>
      <c r="F1942" s="345">
        <v>58027</v>
      </c>
      <c r="G1942" s="345" t="s">
        <v>10458</v>
      </c>
      <c r="H1942" s="820">
        <v>1104</v>
      </c>
      <c r="I1942" s="567"/>
    </row>
    <row r="1943" spans="1:9" x14ac:dyDescent="0.2">
      <c r="A1943" s="345">
        <v>1941</v>
      </c>
      <c r="B1943" s="345" t="s">
        <v>2565</v>
      </c>
      <c r="C1943" s="345" t="s">
        <v>662</v>
      </c>
      <c r="D1943" s="345" t="s">
        <v>506</v>
      </c>
      <c r="E1943" s="345">
        <v>3150110230</v>
      </c>
      <c r="F1943" s="345">
        <v>62023</v>
      </c>
      <c r="G1943" s="345" t="s">
        <v>10459</v>
      </c>
      <c r="H1943" s="820">
        <v>3630</v>
      </c>
      <c r="I1943" s="567"/>
    </row>
    <row r="1944" spans="1:9" x14ac:dyDescent="0.2">
      <c r="A1944" s="345">
        <v>1942</v>
      </c>
      <c r="B1944" s="345" t="s">
        <v>2566</v>
      </c>
      <c r="C1944" s="345" t="s">
        <v>544</v>
      </c>
      <c r="D1944" s="345" t="s">
        <v>510</v>
      </c>
      <c r="E1944" s="345">
        <v>1010270630</v>
      </c>
      <c r="F1944" s="345">
        <v>4063</v>
      </c>
      <c r="G1944" s="345" t="s">
        <v>10460</v>
      </c>
      <c r="H1944" s="820">
        <v>402</v>
      </c>
      <c r="I1944" s="567"/>
    </row>
    <row r="1945" spans="1:9" x14ac:dyDescent="0.2">
      <c r="A1945" s="345">
        <v>1943</v>
      </c>
      <c r="B1945" s="345" t="s">
        <v>2567</v>
      </c>
      <c r="C1945" s="345" t="s">
        <v>595</v>
      </c>
      <c r="D1945" s="345" t="s">
        <v>510</v>
      </c>
      <c r="E1945" s="345">
        <v>1010020570</v>
      </c>
      <c r="F1945" s="345">
        <v>6059</v>
      </c>
      <c r="G1945" s="345" t="s">
        <v>10461</v>
      </c>
      <c r="H1945" s="820">
        <v>1309</v>
      </c>
      <c r="I1945" s="567"/>
    </row>
    <row r="1946" spans="1:9" x14ac:dyDescent="0.2">
      <c r="A1946" s="345">
        <v>1944</v>
      </c>
      <c r="B1946" s="345" t="s">
        <v>2568</v>
      </c>
      <c r="C1946" s="345" t="s">
        <v>659</v>
      </c>
      <c r="D1946" s="345" t="s">
        <v>510</v>
      </c>
      <c r="E1946" s="345">
        <v>1010960180</v>
      </c>
      <c r="F1946" s="345">
        <v>96018</v>
      </c>
      <c r="G1946" s="345" t="s">
        <v>10462</v>
      </c>
      <c r="H1946" s="820">
        <v>2810</v>
      </c>
      <c r="I1946" s="567"/>
    </row>
    <row r="1947" spans="1:9" x14ac:dyDescent="0.2">
      <c r="A1947" s="345">
        <v>1945</v>
      </c>
      <c r="B1947" s="345" t="s">
        <v>2569</v>
      </c>
      <c r="C1947" s="345" t="s">
        <v>534</v>
      </c>
      <c r="D1947" s="345" t="s">
        <v>508</v>
      </c>
      <c r="E1947" s="345">
        <v>1030490710</v>
      </c>
      <c r="F1947" s="345">
        <v>15071</v>
      </c>
      <c r="G1947" s="345" t="s">
        <v>10463</v>
      </c>
      <c r="H1947" s="820">
        <v>5090</v>
      </c>
      <c r="I1947" s="567"/>
    </row>
    <row r="1948" spans="1:9" x14ac:dyDescent="0.2">
      <c r="A1948" s="345">
        <v>1946</v>
      </c>
      <c r="B1948" s="345" t="s">
        <v>2570</v>
      </c>
      <c r="C1948" s="345" t="s">
        <v>586</v>
      </c>
      <c r="D1948" s="345" t="s">
        <v>509</v>
      </c>
      <c r="E1948" s="345">
        <v>3140940140</v>
      </c>
      <c r="F1948" s="345">
        <v>94014</v>
      </c>
      <c r="G1948" s="345" t="s">
        <v>10464</v>
      </c>
      <c r="H1948" s="820">
        <v>1155</v>
      </c>
      <c r="I1948" s="567"/>
    </row>
    <row r="1949" spans="1:9" x14ac:dyDescent="0.2">
      <c r="A1949" s="345">
        <v>1947</v>
      </c>
      <c r="B1949" s="345" t="s">
        <v>2571</v>
      </c>
      <c r="C1949" s="345" t="s">
        <v>534</v>
      </c>
      <c r="D1949" s="345" t="s">
        <v>508</v>
      </c>
      <c r="E1949" s="345">
        <v>1030490720</v>
      </c>
      <c r="F1949" s="345">
        <v>15072</v>
      </c>
      <c r="G1949" s="345" t="s">
        <v>10465</v>
      </c>
      <c r="H1949" s="820">
        <v>14984</v>
      </c>
      <c r="I1949" s="567"/>
    </row>
    <row r="1950" spans="1:9" x14ac:dyDescent="0.2">
      <c r="A1950" s="345">
        <v>1948</v>
      </c>
      <c r="B1950" s="345" t="s">
        <v>2572</v>
      </c>
      <c r="C1950" s="345" t="s">
        <v>622</v>
      </c>
      <c r="D1950" s="345" t="s">
        <v>510</v>
      </c>
      <c r="E1950" s="345">
        <v>1010070360</v>
      </c>
      <c r="F1950" s="345">
        <v>5036</v>
      </c>
      <c r="G1950" s="345" t="s">
        <v>10466</v>
      </c>
      <c r="H1950" s="820">
        <v>588</v>
      </c>
      <c r="I1950" s="567"/>
    </row>
    <row r="1951" spans="1:9" x14ac:dyDescent="0.2">
      <c r="A1951" s="345">
        <v>1949</v>
      </c>
      <c r="B1951" s="345" t="s">
        <v>2573</v>
      </c>
      <c r="C1951" s="345" t="s">
        <v>607</v>
      </c>
      <c r="D1951" s="345" t="s">
        <v>515</v>
      </c>
      <c r="E1951" s="345">
        <v>1050890260</v>
      </c>
      <c r="F1951" s="345">
        <v>23026</v>
      </c>
      <c r="G1951" s="345" t="s">
        <v>10467</v>
      </c>
      <c r="H1951" s="820">
        <v>2581</v>
      </c>
      <c r="I1951" s="567"/>
    </row>
    <row r="1952" spans="1:9" x14ac:dyDescent="0.2">
      <c r="A1952" s="345">
        <v>1950</v>
      </c>
      <c r="B1952" s="345" t="s">
        <v>2574</v>
      </c>
      <c r="C1952" s="345" t="s">
        <v>538</v>
      </c>
      <c r="D1952" s="345" t="s">
        <v>504</v>
      </c>
      <c r="E1952" s="345">
        <v>3170640270</v>
      </c>
      <c r="F1952" s="345">
        <v>76027</v>
      </c>
      <c r="G1952" s="345" t="s">
        <v>10468</v>
      </c>
      <c r="H1952" s="820">
        <v>541</v>
      </c>
      <c r="I1952" s="567"/>
    </row>
    <row r="1953" spans="1:9" x14ac:dyDescent="0.2">
      <c r="A1953" s="345">
        <v>1951</v>
      </c>
      <c r="B1953" s="345" t="s">
        <v>2575</v>
      </c>
      <c r="C1953" s="345" t="s">
        <v>1073</v>
      </c>
      <c r="D1953" s="345" t="s">
        <v>492</v>
      </c>
      <c r="E1953" s="345">
        <v>2090300120</v>
      </c>
      <c r="F1953" s="345">
        <v>48012</v>
      </c>
      <c r="G1953" s="345" t="s">
        <v>10469</v>
      </c>
      <c r="H1953" s="820">
        <v>15483</v>
      </c>
      <c r="I1953" s="567"/>
    </row>
    <row r="1954" spans="1:9" x14ac:dyDescent="0.2">
      <c r="A1954" s="345">
        <v>1952</v>
      </c>
      <c r="B1954" s="345" t="s">
        <v>2576</v>
      </c>
      <c r="C1954" s="345" t="s">
        <v>672</v>
      </c>
      <c r="D1954" s="345" t="s">
        <v>508</v>
      </c>
      <c r="E1954" s="345">
        <v>1030570430</v>
      </c>
      <c r="F1954" s="345">
        <v>18046</v>
      </c>
      <c r="G1954" s="345" t="s">
        <v>10470</v>
      </c>
      <c r="H1954" s="820">
        <v>5455</v>
      </c>
      <c r="I1954" s="567"/>
    </row>
    <row r="1955" spans="1:9" x14ac:dyDescent="0.2">
      <c r="A1955" s="345">
        <v>1953</v>
      </c>
      <c r="B1955" s="345" t="s">
        <v>2577</v>
      </c>
      <c r="C1955" s="345" t="s">
        <v>704</v>
      </c>
      <c r="D1955" s="345" t="s">
        <v>505</v>
      </c>
      <c r="E1955" s="345">
        <v>3180220260</v>
      </c>
      <c r="F1955" s="345">
        <v>79027</v>
      </c>
      <c r="G1955" s="345" t="s">
        <v>10471</v>
      </c>
      <c r="H1955" s="820">
        <v>1106</v>
      </c>
      <c r="I1955" s="567"/>
    </row>
    <row r="1956" spans="1:9" x14ac:dyDescent="0.2">
      <c r="A1956" s="345">
        <v>1954</v>
      </c>
      <c r="B1956" s="345" t="s">
        <v>2578</v>
      </c>
      <c r="C1956" s="345" t="s">
        <v>609</v>
      </c>
      <c r="D1956" s="345" t="s">
        <v>493</v>
      </c>
      <c r="E1956" s="345">
        <v>2120700280</v>
      </c>
      <c r="F1956" s="345">
        <v>58028</v>
      </c>
      <c r="G1956" s="345" t="s">
        <v>10472</v>
      </c>
      <c r="H1956" s="820">
        <v>441</v>
      </c>
      <c r="I1956" s="567"/>
    </row>
    <row r="1957" spans="1:9" x14ac:dyDescent="0.2">
      <c r="A1957" s="345">
        <v>1955</v>
      </c>
      <c r="B1957" s="345" t="s">
        <v>2579</v>
      </c>
      <c r="C1957" s="345" t="s">
        <v>522</v>
      </c>
      <c r="D1957" s="345" t="s">
        <v>515</v>
      </c>
      <c r="E1957" s="345">
        <v>1050540300</v>
      </c>
      <c r="F1957" s="345">
        <v>28030</v>
      </c>
      <c r="G1957" s="345" t="s">
        <v>10473</v>
      </c>
      <c r="H1957" s="820">
        <v>5652</v>
      </c>
      <c r="I1957" s="567"/>
    </row>
    <row r="1958" spans="1:9" x14ac:dyDescent="0.2">
      <c r="A1958" s="345">
        <v>1956</v>
      </c>
      <c r="B1958" s="345" t="s">
        <v>2580</v>
      </c>
      <c r="C1958" s="345" t="s">
        <v>563</v>
      </c>
      <c r="D1958" s="345" t="s">
        <v>493</v>
      </c>
      <c r="E1958" s="345">
        <v>2120330260</v>
      </c>
      <c r="F1958" s="345">
        <v>60026</v>
      </c>
      <c r="G1958" s="345" t="s">
        <v>10474</v>
      </c>
      <c r="H1958" s="820">
        <v>7812</v>
      </c>
      <c r="I1958" s="567"/>
    </row>
    <row r="1959" spans="1:9" x14ac:dyDescent="0.2">
      <c r="A1959" s="345">
        <v>1957</v>
      </c>
      <c r="B1959" s="345" t="s">
        <v>2581</v>
      </c>
      <c r="C1959" s="345" t="s">
        <v>544</v>
      </c>
      <c r="D1959" s="345" t="s">
        <v>510</v>
      </c>
      <c r="E1959" s="345">
        <v>1010270640</v>
      </c>
      <c r="F1959" s="345">
        <v>4064</v>
      </c>
      <c r="G1959" s="345" t="s">
        <v>10475</v>
      </c>
      <c r="H1959" s="820">
        <v>5148</v>
      </c>
      <c r="I1959" s="567"/>
    </row>
    <row r="1960" spans="1:9" x14ac:dyDescent="0.2">
      <c r="A1960" s="345">
        <v>1958</v>
      </c>
      <c r="B1960" s="345" t="s">
        <v>2582</v>
      </c>
      <c r="C1960" s="345" t="s">
        <v>674</v>
      </c>
      <c r="D1960" s="345" t="s">
        <v>510</v>
      </c>
      <c r="E1960" s="345">
        <v>1010880410</v>
      </c>
      <c r="F1960" s="345">
        <v>2041</v>
      </c>
      <c r="G1960" s="345" t="s">
        <v>10476</v>
      </c>
      <c r="H1960" s="820">
        <v>50</v>
      </c>
      <c r="I1960" s="567"/>
    </row>
    <row r="1961" spans="1:9" x14ac:dyDescent="0.2">
      <c r="A1961" s="345">
        <v>1959</v>
      </c>
      <c r="B1961" s="345" t="s">
        <v>2583</v>
      </c>
      <c r="C1961" s="345" t="s">
        <v>567</v>
      </c>
      <c r="D1961" s="345" t="s">
        <v>508</v>
      </c>
      <c r="E1961" s="345">
        <v>1030150450</v>
      </c>
      <c r="F1961" s="345">
        <v>17049</v>
      </c>
      <c r="G1961" s="345" t="s">
        <v>10477</v>
      </c>
      <c r="H1961" s="820">
        <v>657</v>
      </c>
      <c r="I1961" s="567"/>
    </row>
    <row r="1962" spans="1:9" x14ac:dyDescent="0.2">
      <c r="A1962" s="345">
        <v>1960</v>
      </c>
      <c r="B1962" s="345" t="s">
        <v>2584</v>
      </c>
      <c r="C1962" s="345" t="s">
        <v>544</v>
      </c>
      <c r="D1962" s="345" t="s">
        <v>510</v>
      </c>
      <c r="E1962" s="345">
        <v>1010270650</v>
      </c>
      <c r="F1962" s="345">
        <v>4065</v>
      </c>
      <c r="G1962" s="345" t="s">
        <v>10478</v>
      </c>
      <c r="H1962" s="820">
        <v>2255</v>
      </c>
      <c r="I1962" s="567"/>
    </row>
    <row r="1963" spans="1:9" x14ac:dyDescent="0.2">
      <c r="A1963" s="345">
        <v>1961</v>
      </c>
      <c r="B1963" s="345" t="s">
        <v>2585</v>
      </c>
      <c r="C1963" s="345" t="s">
        <v>672</v>
      </c>
      <c r="D1963" s="345" t="s">
        <v>508</v>
      </c>
      <c r="E1963" s="345">
        <v>1030570440</v>
      </c>
      <c r="F1963" s="345">
        <v>18047</v>
      </c>
      <c r="G1963" s="345" t="s">
        <v>10479</v>
      </c>
      <c r="H1963" s="820">
        <v>1133</v>
      </c>
      <c r="I1963" s="567"/>
    </row>
    <row r="1964" spans="1:9" x14ac:dyDescent="0.2">
      <c r="A1964" s="345">
        <v>1962</v>
      </c>
      <c r="B1964" s="345" t="s">
        <v>2586</v>
      </c>
      <c r="C1964" s="345" t="s">
        <v>609</v>
      </c>
      <c r="D1964" s="345" t="s">
        <v>493</v>
      </c>
      <c r="E1964" s="345">
        <v>2120700290</v>
      </c>
      <c r="F1964" s="345">
        <v>58029</v>
      </c>
      <c r="G1964" s="345" t="s">
        <v>10480</v>
      </c>
      <c r="H1964" s="820">
        <v>37741</v>
      </c>
      <c r="I1964" s="567"/>
    </row>
    <row r="1965" spans="1:9" x14ac:dyDescent="0.2">
      <c r="A1965" s="345">
        <v>1963</v>
      </c>
      <c r="B1965" s="345" t="s">
        <v>2587</v>
      </c>
      <c r="C1965" s="345" t="s">
        <v>739</v>
      </c>
      <c r="D1965" s="345" t="s">
        <v>16415</v>
      </c>
      <c r="E1965" s="345">
        <v>1080660070</v>
      </c>
      <c r="F1965" s="345">
        <v>39007</v>
      </c>
      <c r="G1965" s="345" t="s">
        <v>10481</v>
      </c>
      <c r="H1965" s="820">
        <v>28758</v>
      </c>
      <c r="I1965" s="567"/>
    </row>
    <row r="1966" spans="1:9" x14ac:dyDescent="0.2">
      <c r="A1966" s="345">
        <v>1964</v>
      </c>
      <c r="B1966" s="345" t="s">
        <v>2588</v>
      </c>
      <c r="C1966" s="345" t="s">
        <v>565</v>
      </c>
      <c r="D1966" s="345" t="s">
        <v>505</v>
      </c>
      <c r="E1966" s="345">
        <v>3180250380</v>
      </c>
      <c r="F1966" s="345">
        <v>78038</v>
      </c>
      <c r="G1966" s="345" t="s">
        <v>10482</v>
      </c>
      <c r="H1966" s="820">
        <v>786</v>
      </c>
      <c r="I1966" s="567"/>
    </row>
    <row r="1967" spans="1:9" x14ac:dyDescent="0.2">
      <c r="A1967" s="345">
        <v>1965</v>
      </c>
      <c r="B1967" s="345" t="s">
        <v>2589</v>
      </c>
      <c r="C1967" s="345" t="s">
        <v>524</v>
      </c>
      <c r="D1967" s="345" t="s">
        <v>508</v>
      </c>
      <c r="E1967" s="345">
        <v>1030990180</v>
      </c>
      <c r="F1967" s="345">
        <v>98018</v>
      </c>
      <c r="G1967" s="345" t="s">
        <v>10483</v>
      </c>
      <c r="H1967" s="820">
        <v>2184</v>
      </c>
      <c r="I1967" s="567"/>
    </row>
    <row r="1968" spans="1:9" x14ac:dyDescent="0.2">
      <c r="A1968" s="345">
        <v>1966</v>
      </c>
      <c r="B1968" s="345" t="s">
        <v>2590</v>
      </c>
      <c r="C1968" s="345" t="s">
        <v>652</v>
      </c>
      <c r="D1968" s="345" t="s">
        <v>16417</v>
      </c>
      <c r="E1968" s="345">
        <v>1060850230</v>
      </c>
      <c r="F1968" s="345">
        <v>30023</v>
      </c>
      <c r="G1968" s="345" t="s">
        <v>10484</v>
      </c>
      <c r="H1968" s="820">
        <v>13546</v>
      </c>
      <c r="I1968" s="567"/>
    </row>
    <row r="1969" spans="1:9" x14ac:dyDescent="0.2">
      <c r="A1969" s="345">
        <v>1967</v>
      </c>
      <c r="B1969" s="345" t="s">
        <v>2591</v>
      </c>
      <c r="C1969" s="345" t="s">
        <v>654</v>
      </c>
      <c r="D1969" s="345" t="s">
        <v>506</v>
      </c>
      <c r="E1969" s="345">
        <v>3150080250</v>
      </c>
      <c r="F1969" s="345">
        <v>64025</v>
      </c>
      <c r="G1969" s="345" t="s">
        <v>10485</v>
      </c>
      <c r="H1969" s="820">
        <v>8796</v>
      </c>
      <c r="I1969" s="567"/>
    </row>
    <row r="1970" spans="1:9" x14ac:dyDescent="0.2">
      <c r="A1970" s="345">
        <v>1968</v>
      </c>
      <c r="B1970" s="345" t="s">
        <v>2592</v>
      </c>
      <c r="C1970" s="345" t="s">
        <v>657</v>
      </c>
      <c r="D1970" s="345" t="s">
        <v>506</v>
      </c>
      <c r="E1970" s="345">
        <v>3150200280</v>
      </c>
      <c r="F1970" s="345">
        <v>61028</v>
      </c>
      <c r="G1970" s="345" t="s">
        <v>10486</v>
      </c>
      <c r="H1970" s="820">
        <v>4805</v>
      </c>
      <c r="I1970" s="567"/>
    </row>
    <row r="1971" spans="1:9" x14ac:dyDescent="0.2">
      <c r="A1971" s="345">
        <v>1969</v>
      </c>
      <c r="B1971" s="345" t="s">
        <v>2593</v>
      </c>
      <c r="C1971" s="345" t="s">
        <v>664</v>
      </c>
      <c r="D1971" s="345" t="s">
        <v>507</v>
      </c>
      <c r="E1971" s="345">
        <v>1070370160</v>
      </c>
      <c r="F1971" s="345">
        <v>8017</v>
      </c>
      <c r="G1971" s="345" t="s">
        <v>10487</v>
      </c>
      <c r="H1971" s="820">
        <v>1118</v>
      </c>
      <c r="I1971" s="567"/>
    </row>
    <row r="1972" spans="1:9" x14ac:dyDescent="0.2">
      <c r="A1972" s="345">
        <v>1970</v>
      </c>
      <c r="B1972" s="345" t="s">
        <v>2594</v>
      </c>
      <c r="C1972" s="345" t="s">
        <v>565</v>
      </c>
      <c r="D1972" s="345" t="s">
        <v>505</v>
      </c>
      <c r="E1972" s="345">
        <v>3180250390</v>
      </c>
      <c r="F1972" s="345">
        <v>78039</v>
      </c>
      <c r="G1972" s="345" t="s">
        <v>10488</v>
      </c>
      <c r="H1972" s="820">
        <v>1228</v>
      </c>
      <c r="I1972" s="567"/>
    </row>
    <row r="1973" spans="1:9" x14ac:dyDescent="0.2">
      <c r="A1973" s="345">
        <v>1971</v>
      </c>
      <c r="B1973" s="345" t="s">
        <v>2595</v>
      </c>
      <c r="C1973" s="345" t="s">
        <v>657</v>
      </c>
      <c r="D1973" s="345" t="s">
        <v>506</v>
      </c>
      <c r="E1973" s="345">
        <v>3150200290</v>
      </c>
      <c r="F1973" s="345">
        <v>61029</v>
      </c>
      <c r="G1973" s="345" t="s">
        <v>10489</v>
      </c>
      <c r="H1973" s="820">
        <v>9444</v>
      </c>
      <c r="I1973" s="567"/>
    </row>
    <row r="1974" spans="1:9" x14ac:dyDescent="0.2">
      <c r="A1974" s="345">
        <v>1972</v>
      </c>
      <c r="B1974" s="345" t="s">
        <v>2596</v>
      </c>
      <c r="C1974" s="345" t="s">
        <v>526</v>
      </c>
      <c r="D1974" s="345" t="s">
        <v>508</v>
      </c>
      <c r="E1974" s="345">
        <v>1030980210</v>
      </c>
      <c r="F1974" s="345">
        <v>97021</v>
      </c>
      <c r="G1974" s="345" t="s">
        <v>10490</v>
      </c>
      <c r="H1974" s="820">
        <v>2384</v>
      </c>
      <c r="I1974" s="567"/>
    </row>
    <row r="1975" spans="1:9" x14ac:dyDescent="0.2">
      <c r="A1975" s="345">
        <v>1973</v>
      </c>
      <c r="B1975" s="345" t="s">
        <v>2597</v>
      </c>
      <c r="C1975" s="345" t="s">
        <v>624</v>
      </c>
      <c r="D1975" s="345" t="s">
        <v>510</v>
      </c>
      <c r="E1975" s="345">
        <v>1010810720</v>
      </c>
      <c r="F1975" s="345">
        <v>1074</v>
      </c>
      <c r="G1975" s="345" t="s">
        <v>10491</v>
      </c>
      <c r="H1975" s="820">
        <v>913</v>
      </c>
      <c r="I1975" s="567"/>
    </row>
    <row r="1976" spans="1:9" x14ac:dyDescent="0.2">
      <c r="A1976" s="345">
        <v>1974</v>
      </c>
      <c r="B1976" s="345" t="s">
        <v>2598</v>
      </c>
      <c r="C1976" s="345" t="s">
        <v>534</v>
      </c>
      <c r="D1976" s="345" t="s">
        <v>508</v>
      </c>
      <c r="E1976" s="345">
        <v>1030490740</v>
      </c>
      <c r="F1976" s="345">
        <v>15074</v>
      </c>
      <c r="G1976" s="345" t="s">
        <v>10492</v>
      </c>
      <c r="H1976" s="820">
        <v>23520</v>
      </c>
      <c r="I1976" s="567"/>
    </row>
    <row r="1977" spans="1:9" x14ac:dyDescent="0.2">
      <c r="A1977" s="345">
        <v>1975</v>
      </c>
      <c r="B1977" s="345" t="s">
        <v>2599</v>
      </c>
      <c r="C1977" s="345" t="s">
        <v>637</v>
      </c>
      <c r="D1977" s="345" t="s">
        <v>508</v>
      </c>
      <c r="E1977" s="345">
        <v>1031040190</v>
      </c>
      <c r="F1977" s="345">
        <v>108019</v>
      </c>
      <c r="G1977" s="345" t="s">
        <v>10493</v>
      </c>
      <c r="H1977" s="820">
        <v>39042</v>
      </c>
      <c r="I1977" s="567"/>
    </row>
    <row r="1978" spans="1:9" x14ac:dyDescent="0.2">
      <c r="A1978" s="345">
        <v>1976</v>
      </c>
      <c r="B1978" s="345" t="s">
        <v>2600</v>
      </c>
      <c r="C1978" s="345" t="s">
        <v>863</v>
      </c>
      <c r="D1978" s="345" t="s">
        <v>510</v>
      </c>
      <c r="E1978" s="345">
        <v>1011020220</v>
      </c>
      <c r="F1978" s="345">
        <v>103022</v>
      </c>
      <c r="G1978" s="345" t="s">
        <v>10494</v>
      </c>
      <c r="H1978" s="820">
        <v>597</v>
      </c>
      <c r="I1978" s="567"/>
    </row>
    <row r="1979" spans="1:9" x14ac:dyDescent="0.2">
      <c r="A1979" s="345">
        <v>1977</v>
      </c>
      <c r="B1979" s="345" t="s">
        <v>2601</v>
      </c>
      <c r="C1979" s="345" t="s">
        <v>593</v>
      </c>
      <c r="D1979" s="345" t="s">
        <v>513</v>
      </c>
      <c r="E1979" s="345">
        <v>4190480170</v>
      </c>
      <c r="F1979" s="345">
        <v>83017</v>
      </c>
      <c r="G1979" s="345" t="s">
        <v>10495</v>
      </c>
      <c r="H1979" s="820">
        <v>2204</v>
      </c>
      <c r="I1979" s="567"/>
    </row>
    <row r="1980" spans="1:9" x14ac:dyDescent="0.2">
      <c r="A1980" s="345">
        <v>1978</v>
      </c>
      <c r="B1980" s="345" t="s">
        <v>2602</v>
      </c>
      <c r="C1980" s="345" t="s">
        <v>534</v>
      </c>
      <c r="D1980" s="345" t="s">
        <v>508</v>
      </c>
      <c r="E1980" s="345">
        <v>1030490760</v>
      </c>
      <c r="F1980" s="345">
        <v>15076</v>
      </c>
      <c r="G1980" s="345" t="s">
        <v>10496</v>
      </c>
      <c r="H1980" s="820">
        <v>14218</v>
      </c>
      <c r="I1980" s="567"/>
    </row>
    <row r="1981" spans="1:9" x14ac:dyDescent="0.2">
      <c r="A1981" s="345">
        <v>1979</v>
      </c>
      <c r="B1981" s="345" t="s">
        <v>2603</v>
      </c>
      <c r="C1981" s="345" t="s">
        <v>1075</v>
      </c>
      <c r="D1981" s="345" t="s">
        <v>16415</v>
      </c>
      <c r="E1981" s="345">
        <v>1080320060</v>
      </c>
      <c r="F1981" s="345">
        <v>40007</v>
      </c>
      <c r="G1981" s="345" t="s">
        <v>10497</v>
      </c>
      <c r="H1981" s="820">
        <v>96168</v>
      </c>
      <c r="I1981" s="567"/>
    </row>
    <row r="1982" spans="1:9" x14ac:dyDescent="0.2">
      <c r="A1982" s="345">
        <v>1980</v>
      </c>
      <c r="B1982" s="345" t="s">
        <v>2604</v>
      </c>
      <c r="C1982" s="345" t="s">
        <v>1075</v>
      </c>
      <c r="D1982" s="345" t="s">
        <v>16415</v>
      </c>
      <c r="E1982" s="345">
        <v>1080320070</v>
      </c>
      <c r="F1982" s="345">
        <v>40008</v>
      </c>
      <c r="G1982" s="345" t="s">
        <v>10498</v>
      </c>
      <c r="H1982" s="820">
        <v>25958</v>
      </c>
      <c r="I1982" s="567"/>
    </row>
    <row r="1983" spans="1:9" x14ac:dyDescent="0.2">
      <c r="A1983" s="345">
        <v>1981</v>
      </c>
      <c r="B1983" s="345" t="s">
        <v>2605</v>
      </c>
      <c r="C1983" s="345" t="s">
        <v>654</v>
      </c>
      <c r="D1983" s="345" t="s">
        <v>506</v>
      </c>
      <c r="E1983" s="345">
        <v>3150080260</v>
      </c>
      <c r="F1983" s="345">
        <v>64026</v>
      </c>
      <c r="G1983" s="345" t="s">
        <v>10499</v>
      </c>
      <c r="H1983" s="820">
        <v>2565</v>
      </c>
      <c r="I1983" s="567"/>
    </row>
    <row r="1984" spans="1:9" x14ac:dyDescent="0.2">
      <c r="A1984" s="345">
        <v>1982</v>
      </c>
      <c r="B1984" s="345" t="s">
        <v>2606</v>
      </c>
      <c r="C1984" s="345" t="s">
        <v>664</v>
      </c>
      <c r="D1984" s="345" t="s">
        <v>507</v>
      </c>
      <c r="E1984" s="345">
        <v>1070370170</v>
      </c>
      <c r="F1984" s="345">
        <v>8018</v>
      </c>
      <c r="G1984" s="345" t="s">
        <v>10500</v>
      </c>
      <c r="H1984" s="820">
        <v>273</v>
      </c>
      <c r="I1984" s="567"/>
    </row>
    <row r="1985" spans="1:9" x14ac:dyDescent="0.2">
      <c r="A1985" s="345">
        <v>1983</v>
      </c>
      <c r="B1985" s="345" t="s">
        <v>2607</v>
      </c>
      <c r="C1985" s="345" t="s">
        <v>632</v>
      </c>
      <c r="D1985" s="345" t="s">
        <v>515</v>
      </c>
      <c r="E1985" s="345">
        <v>1050100110</v>
      </c>
      <c r="F1985" s="345">
        <v>25011</v>
      </c>
      <c r="G1985" s="345" t="s">
        <v>10501</v>
      </c>
      <c r="H1985" s="820">
        <v>3919</v>
      </c>
      <c r="I1985" s="567"/>
    </row>
    <row r="1986" spans="1:9" x14ac:dyDescent="0.2">
      <c r="A1986" s="345">
        <v>1984</v>
      </c>
      <c r="B1986" s="345" t="s">
        <v>2608</v>
      </c>
      <c r="C1986" s="345" t="s">
        <v>787</v>
      </c>
      <c r="D1986" s="345" t="s">
        <v>515</v>
      </c>
      <c r="E1986" s="345">
        <v>1050840150</v>
      </c>
      <c r="F1986" s="345">
        <v>26015</v>
      </c>
      <c r="G1986" s="345" t="s">
        <v>10502</v>
      </c>
      <c r="H1986" s="820">
        <v>3776</v>
      </c>
      <c r="I1986" s="567"/>
    </row>
    <row r="1987" spans="1:9" x14ac:dyDescent="0.2">
      <c r="A1987" s="345">
        <v>1985</v>
      </c>
      <c r="B1987" s="345" t="s">
        <v>2609</v>
      </c>
      <c r="C1987" s="345" t="s">
        <v>578</v>
      </c>
      <c r="D1987" s="345" t="s">
        <v>505</v>
      </c>
      <c r="E1987" s="345">
        <v>3181030060</v>
      </c>
      <c r="F1987" s="345">
        <v>102006</v>
      </c>
      <c r="G1987" s="345" t="s">
        <v>10503</v>
      </c>
      <c r="H1987" s="820">
        <v>2999</v>
      </c>
      <c r="I1987" s="567"/>
    </row>
    <row r="1988" spans="1:9" x14ac:dyDescent="0.2">
      <c r="A1988" s="345">
        <v>1986</v>
      </c>
      <c r="B1988" s="345" t="s">
        <v>2610</v>
      </c>
      <c r="C1988" s="345" t="s">
        <v>875</v>
      </c>
      <c r="D1988" s="345" t="s">
        <v>494</v>
      </c>
      <c r="E1988" s="345">
        <v>2110440110</v>
      </c>
      <c r="F1988" s="345">
        <v>43011</v>
      </c>
      <c r="G1988" s="345" t="s">
        <v>10504</v>
      </c>
      <c r="H1988" s="820">
        <v>439</v>
      </c>
      <c r="I1988" s="567"/>
    </row>
    <row r="1989" spans="1:9" x14ac:dyDescent="0.2">
      <c r="A1989" s="345">
        <v>1987</v>
      </c>
      <c r="B1989" s="345" t="s">
        <v>2611</v>
      </c>
      <c r="C1989" s="345" t="s">
        <v>622</v>
      </c>
      <c r="D1989" s="345" t="s">
        <v>510</v>
      </c>
      <c r="E1989" s="345">
        <v>1010070370</v>
      </c>
      <c r="F1989" s="345">
        <v>5037</v>
      </c>
      <c r="G1989" s="345" t="s">
        <v>10505</v>
      </c>
      <c r="H1989" s="820">
        <v>362</v>
      </c>
      <c r="I1989" s="567"/>
    </row>
    <row r="1990" spans="1:9" x14ac:dyDescent="0.2">
      <c r="A1990" s="345">
        <v>1988</v>
      </c>
      <c r="B1990" s="345" t="s">
        <v>2612</v>
      </c>
      <c r="C1990" s="345" t="s">
        <v>553</v>
      </c>
      <c r="D1990" s="345" t="s">
        <v>506</v>
      </c>
      <c r="E1990" s="345">
        <v>3150720410</v>
      </c>
      <c r="F1990" s="345">
        <v>65041</v>
      </c>
      <c r="G1990" s="345" t="s">
        <v>10506</v>
      </c>
      <c r="H1990" s="820">
        <v>1997</v>
      </c>
      <c r="I1990" s="567"/>
    </row>
    <row r="1991" spans="1:9" x14ac:dyDescent="0.2">
      <c r="A1991" s="345">
        <v>1989</v>
      </c>
      <c r="B1991" s="345" t="s">
        <v>2613</v>
      </c>
      <c r="C1991" s="345" t="s">
        <v>567</v>
      </c>
      <c r="D1991" s="345" t="s">
        <v>508</v>
      </c>
      <c r="E1991" s="345">
        <v>1030150460</v>
      </c>
      <c r="F1991" s="345">
        <v>17050</v>
      </c>
      <c r="G1991" s="345" t="s">
        <v>10507</v>
      </c>
      <c r="H1991" s="820">
        <v>1788</v>
      </c>
      <c r="I1991" s="567"/>
    </row>
    <row r="1992" spans="1:9" x14ac:dyDescent="0.2">
      <c r="A1992" s="345">
        <v>1990</v>
      </c>
      <c r="B1992" s="345" t="s">
        <v>2614</v>
      </c>
      <c r="C1992" s="345" t="s">
        <v>528</v>
      </c>
      <c r="D1992" s="345" t="s">
        <v>492</v>
      </c>
      <c r="E1992" s="345">
        <v>2090750080</v>
      </c>
      <c r="F1992" s="345">
        <v>52008</v>
      </c>
      <c r="G1992" s="345" t="s">
        <v>10508</v>
      </c>
      <c r="H1992" s="820">
        <v>2516</v>
      </c>
      <c r="I1992" s="567"/>
    </row>
    <row r="1993" spans="1:9" x14ac:dyDescent="0.2">
      <c r="A1993" s="345">
        <v>1991</v>
      </c>
      <c r="B1993" s="345" t="s">
        <v>2615</v>
      </c>
      <c r="C1993" s="345" t="s">
        <v>565</v>
      </c>
      <c r="D1993" s="345" t="s">
        <v>505</v>
      </c>
      <c r="E1993" s="345">
        <v>3180250400</v>
      </c>
      <c r="F1993" s="345">
        <v>78040</v>
      </c>
      <c r="G1993" s="345" t="s">
        <v>10509</v>
      </c>
      <c r="H1993" s="820">
        <v>9496</v>
      </c>
      <c r="I1993" s="567"/>
    </row>
    <row r="1994" spans="1:9" x14ac:dyDescent="0.2">
      <c r="A1994" s="345">
        <v>1992</v>
      </c>
      <c r="B1994" s="345" t="s">
        <v>2616</v>
      </c>
      <c r="C1994" s="345" t="s">
        <v>544</v>
      </c>
      <c r="D1994" s="345" t="s">
        <v>510</v>
      </c>
      <c r="E1994" s="345">
        <v>1010270660</v>
      </c>
      <c r="F1994" s="345">
        <v>4066</v>
      </c>
      <c r="G1994" s="345" t="s">
        <v>10510</v>
      </c>
      <c r="H1994" s="820">
        <v>5641</v>
      </c>
      <c r="I1994" s="567"/>
    </row>
    <row r="1995" spans="1:9" x14ac:dyDescent="0.2">
      <c r="A1995" s="345">
        <v>1993</v>
      </c>
      <c r="B1995" s="345" t="s">
        <v>2617</v>
      </c>
      <c r="C1995" s="345" t="s">
        <v>567</v>
      </c>
      <c r="D1995" s="345" t="s">
        <v>508</v>
      </c>
      <c r="E1995" s="345">
        <v>1030150461</v>
      </c>
      <c r="F1995" s="345">
        <v>17051</v>
      </c>
      <c r="G1995" s="345" t="s">
        <v>10511</v>
      </c>
      <c r="H1995" s="820">
        <v>820</v>
      </c>
      <c r="I1995" s="567"/>
    </row>
    <row r="1996" spans="1:9" x14ac:dyDescent="0.2">
      <c r="A1996" s="345">
        <v>1994</v>
      </c>
      <c r="B1996" s="345" t="s">
        <v>2618</v>
      </c>
      <c r="C1996" s="345" t="s">
        <v>755</v>
      </c>
      <c r="D1996" s="345" t="s">
        <v>516</v>
      </c>
      <c r="E1996" s="345">
        <v>1020040130</v>
      </c>
      <c r="F1996" s="345">
        <v>7013</v>
      </c>
      <c r="G1996" s="345" t="s">
        <v>10512</v>
      </c>
      <c r="H1996" s="820">
        <v>742</v>
      </c>
      <c r="I1996" s="567"/>
    </row>
    <row r="1997" spans="1:9" x14ac:dyDescent="0.2">
      <c r="A1997" s="345">
        <v>1995</v>
      </c>
      <c r="B1997" s="345" t="s">
        <v>2619</v>
      </c>
      <c r="C1997" s="345" t="s">
        <v>755</v>
      </c>
      <c r="D1997" s="345" t="s">
        <v>516</v>
      </c>
      <c r="E1997" s="345">
        <v>1020040140</v>
      </c>
      <c r="F1997" s="345">
        <v>7014</v>
      </c>
      <c r="G1997" s="345" t="s">
        <v>10513</v>
      </c>
      <c r="H1997" s="820">
        <v>547</v>
      </c>
      <c r="I1997" s="567"/>
    </row>
    <row r="1998" spans="1:9" x14ac:dyDescent="0.2">
      <c r="A1998" s="345">
        <v>1996</v>
      </c>
      <c r="B1998" s="345" t="s">
        <v>2620</v>
      </c>
      <c r="C1998" s="345" t="s">
        <v>755</v>
      </c>
      <c r="D1998" s="345" t="s">
        <v>516</v>
      </c>
      <c r="E1998" s="345">
        <v>1020040150</v>
      </c>
      <c r="F1998" s="345">
        <v>7015</v>
      </c>
      <c r="G1998" s="345" t="s">
        <v>10514</v>
      </c>
      <c r="H1998" s="820">
        <v>886</v>
      </c>
      <c r="I1998" s="567"/>
    </row>
    <row r="1999" spans="1:9" x14ac:dyDescent="0.2">
      <c r="A1999" s="345">
        <v>1997</v>
      </c>
      <c r="B1999" s="345" t="s">
        <v>2621</v>
      </c>
      <c r="C1999" s="345" t="s">
        <v>755</v>
      </c>
      <c r="D1999" s="345" t="s">
        <v>516</v>
      </c>
      <c r="E1999" s="345">
        <v>1020040160</v>
      </c>
      <c r="F1999" s="345">
        <v>7016</v>
      </c>
      <c r="G1999" s="345" t="s">
        <v>10515</v>
      </c>
      <c r="H1999" s="820">
        <v>109</v>
      </c>
      <c r="I1999" s="567"/>
    </row>
    <row r="2000" spans="1:9" x14ac:dyDescent="0.2">
      <c r="A2000" s="345">
        <v>1998</v>
      </c>
      <c r="B2000" s="345" t="s">
        <v>2622</v>
      </c>
      <c r="C2000" s="345" t="s">
        <v>755</v>
      </c>
      <c r="D2000" s="345" t="s">
        <v>516</v>
      </c>
      <c r="E2000" s="345">
        <v>1020040170</v>
      </c>
      <c r="F2000" s="345">
        <v>7017</v>
      </c>
      <c r="G2000" s="345" t="s">
        <v>10516</v>
      </c>
      <c r="H2000" s="820">
        <v>717</v>
      </c>
      <c r="I2000" s="567"/>
    </row>
    <row r="2001" spans="1:9" x14ac:dyDescent="0.2">
      <c r="A2001" s="345">
        <v>1999</v>
      </c>
      <c r="B2001" s="345" t="s">
        <v>2623</v>
      </c>
      <c r="C2001" s="345" t="s">
        <v>755</v>
      </c>
      <c r="D2001" s="345" t="s">
        <v>516</v>
      </c>
      <c r="E2001" s="345">
        <v>1020040180</v>
      </c>
      <c r="F2001" s="345">
        <v>7018</v>
      </c>
      <c r="G2001" s="345" t="s">
        <v>10517</v>
      </c>
      <c r="H2001" s="820">
        <v>374</v>
      </c>
      <c r="I2001" s="567"/>
    </row>
    <row r="2002" spans="1:9" x14ac:dyDescent="0.2">
      <c r="A2002" s="345">
        <v>2000</v>
      </c>
      <c r="B2002" s="345" t="s">
        <v>2624</v>
      </c>
      <c r="C2002" s="345" t="s">
        <v>755</v>
      </c>
      <c r="D2002" s="345" t="s">
        <v>516</v>
      </c>
      <c r="E2002" s="345">
        <v>1020040190</v>
      </c>
      <c r="F2002" s="345">
        <v>7019</v>
      </c>
      <c r="G2002" s="345" t="s">
        <v>10518</v>
      </c>
      <c r="H2002" s="820">
        <v>2367</v>
      </c>
      <c r="I2002" s="567"/>
    </row>
    <row r="2003" spans="1:9" x14ac:dyDescent="0.2">
      <c r="A2003" s="345">
        <v>2001</v>
      </c>
      <c r="B2003" s="345" t="s">
        <v>2625</v>
      </c>
      <c r="C2003" s="345" t="s">
        <v>755</v>
      </c>
      <c r="D2003" s="345" t="s">
        <v>516</v>
      </c>
      <c r="E2003" s="345">
        <v>1020040200</v>
      </c>
      <c r="F2003" s="345">
        <v>7020</v>
      </c>
      <c r="G2003" s="345" t="s">
        <v>10519</v>
      </c>
      <c r="H2003" s="820">
        <v>4402</v>
      </c>
      <c r="I2003" s="567"/>
    </row>
    <row r="2004" spans="1:9" x14ac:dyDescent="0.2">
      <c r="A2004" s="345">
        <v>2002</v>
      </c>
      <c r="B2004" s="345" t="s">
        <v>2626</v>
      </c>
      <c r="C2004" s="345" t="s">
        <v>544</v>
      </c>
      <c r="D2004" s="345" t="s">
        <v>510</v>
      </c>
      <c r="E2004" s="345">
        <v>1010270670</v>
      </c>
      <c r="F2004" s="345">
        <v>4067</v>
      </c>
      <c r="G2004" s="345" t="s">
        <v>10520</v>
      </c>
      <c r="H2004" s="820">
        <v>9447</v>
      </c>
      <c r="I2004" s="567"/>
    </row>
    <row r="2005" spans="1:9" x14ac:dyDescent="0.2">
      <c r="A2005" s="345">
        <v>2003</v>
      </c>
      <c r="B2005" s="345" t="s">
        <v>2627</v>
      </c>
      <c r="C2005" s="345" t="s">
        <v>617</v>
      </c>
      <c r="D2005" s="345" t="s">
        <v>512</v>
      </c>
      <c r="E2005" s="345">
        <v>4200730240</v>
      </c>
      <c r="F2005" s="345">
        <v>90024</v>
      </c>
      <c r="G2005" s="345" t="s">
        <v>10521</v>
      </c>
      <c r="H2005" s="820">
        <v>402</v>
      </c>
      <c r="I2005" s="567"/>
    </row>
    <row r="2006" spans="1:9" x14ac:dyDescent="0.2">
      <c r="A2006" s="345">
        <v>2004</v>
      </c>
      <c r="B2006" s="345" t="s">
        <v>2628</v>
      </c>
      <c r="C2006" s="345" t="s">
        <v>624</v>
      </c>
      <c r="D2006" s="345" t="s">
        <v>510</v>
      </c>
      <c r="E2006" s="345">
        <v>1010810730</v>
      </c>
      <c r="F2006" s="345">
        <v>1075</v>
      </c>
      <c r="G2006" s="345" t="s">
        <v>10522</v>
      </c>
      <c r="H2006" s="820">
        <v>344</v>
      </c>
      <c r="I2006" s="567"/>
    </row>
    <row r="2007" spans="1:9" x14ac:dyDescent="0.2">
      <c r="A2007" s="345">
        <v>2005</v>
      </c>
      <c r="B2007" s="345" t="s">
        <v>2629</v>
      </c>
      <c r="C2007" s="345" t="s">
        <v>241</v>
      </c>
      <c r="D2007" s="345" t="s">
        <v>515</v>
      </c>
      <c r="E2007" s="345">
        <v>1050900290</v>
      </c>
      <c r="F2007" s="345">
        <v>24029</v>
      </c>
      <c r="G2007" s="345" t="s">
        <v>10523</v>
      </c>
      <c r="H2007" s="820">
        <v>12534</v>
      </c>
      <c r="I2007" s="567"/>
    </row>
    <row r="2008" spans="1:9" x14ac:dyDescent="0.2">
      <c r="A2008" s="345">
        <v>2006</v>
      </c>
      <c r="B2008" s="345" t="s">
        <v>2630</v>
      </c>
      <c r="C2008" s="345" t="s">
        <v>654</v>
      </c>
      <c r="D2008" s="345" t="s">
        <v>506</v>
      </c>
      <c r="E2008" s="345">
        <v>3150080270</v>
      </c>
      <c r="F2008" s="345">
        <v>64027</v>
      </c>
      <c r="G2008" s="345" t="s">
        <v>10524</v>
      </c>
      <c r="H2008" s="820">
        <v>468</v>
      </c>
      <c r="I2008" s="567"/>
    </row>
    <row r="2009" spans="1:9" x14ac:dyDescent="0.2">
      <c r="A2009" s="345">
        <v>2007</v>
      </c>
      <c r="B2009" s="345" t="s">
        <v>2631</v>
      </c>
      <c r="C2009" s="345" t="s">
        <v>528</v>
      </c>
      <c r="D2009" s="345" t="s">
        <v>492</v>
      </c>
      <c r="E2009" s="345">
        <v>2090750090</v>
      </c>
      <c r="F2009" s="345">
        <v>52009</v>
      </c>
      <c r="G2009" s="345" t="s">
        <v>10525</v>
      </c>
      <c r="H2009" s="820">
        <v>6848</v>
      </c>
      <c r="I2009" s="567"/>
    </row>
    <row r="2010" spans="1:9" x14ac:dyDescent="0.2">
      <c r="A2010" s="345">
        <v>2008</v>
      </c>
      <c r="B2010" s="345" t="s">
        <v>2632</v>
      </c>
      <c r="C2010" s="345" t="s">
        <v>1311</v>
      </c>
      <c r="D2010" s="345" t="s">
        <v>492</v>
      </c>
      <c r="E2010" s="345">
        <v>2090620120</v>
      </c>
      <c r="F2010" s="345">
        <v>50012</v>
      </c>
      <c r="G2010" s="345" t="s">
        <v>10526</v>
      </c>
      <c r="H2010" s="820">
        <v>1315</v>
      </c>
      <c r="I2010" s="567"/>
    </row>
    <row r="2011" spans="1:9" x14ac:dyDescent="0.2">
      <c r="A2011" s="345">
        <v>2009</v>
      </c>
      <c r="B2011" s="345" t="s">
        <v>2633</v>
      </c>
      <c r="C2011" s="345" t="s">
        <v>624</v>
      </c>
      <c r="D2011" s="345" t="s">
        <v>510</v>
      </c>
      <c r="E2011" s="345">
        <v>1010810740</v>
      </c>
      <c r="F2011" s="345">
        <v>1076</v>
      </c>
      <c r="G2011" s="345" t="s">
        <v>10527</v>
      </c>
      <c r="H2011" s="820">
        <v>1552</v>
      </c>
      <c r="I2011" s="567"/>
    </row>
    <row r="2012" spans="1:9" x14ac:dyDescent="0.2">
      <c r="A2012" s="345">
        <v>2010</v>
      </c>
      <c r="B2012" s="345" t="s">
        <v>2634</v>
      </c>
      <c r="C2012" s="345" t="s">
        <v>540</v>
      </c>
      <c r="D2012" s="345" t="s">
        <v>513</v>
      </c>
      <c r="E2012" s="345">
        <v>4190650020</v>
      </c>
      <c r="F2012" s="345">
        <v>88002</v>
      </c>
      <c r="G2012" s="345" t="s">
        <v>10528</v>
      </c>
      <c r="H2012" s="820">
        <v>8024</v>
      </c>
      <c r="I2012" s="567"/>
    </row>
    <row r="2013" spans="1:9" x14ac:dyDescent="0.2">
      <c r="A2013" s="345">
        <v>2011</v>
      </c>
      <c r="B2013" s="345" t="s">
        <v>2635</v>
      </c>
      <c r="C2013" s="345" t="s">
        <v>617</v>
      </c>
      <c r="D2013" s="345" t="s">
        <v>512</v>
      </c>
      <c r="E2013" s="345">
        <v>4200730250</v>
      </c>
      <c r="F2013" s="345">
        <v>90025</v>
      </c>
      <c r="G2013" s="345" t="s">
        <v>10529</v>
      </c>
      <c r="H2013" s="820">
        <v>1525</v>
      </c>
      <c r="I2013" s="567"/>
    </row>
    <row r="2014" spans="1:9" x14ac:dyDescent="0.2">
      <c r="A2014" s="345">
        <v>2012</v>
      </c>
      <c r="B2014" s="345" t="s">
        <v>2636</v>
      </c>
      <c r="C2014" s="345" t="s">
        <v>787</v>
      </c>
      <c r="D2014" s="345" t="s">
        <v>515</v>
      </c>
      <c r="E2014" s="345">
        <v>1050840160</v>
      </c>
      <c r="F2014" s="345">
        <v>26016</v>
      </c>
      <c r="G2014" s="345" t="s">
        <v>10530</v>
      </c>
      <c r="H2014" s="820">
        <v>3665</v>
      </c>
      <c r="I2014" s="567"/>
    </row>
    <row r="2015" spans="1:9" x14ac:dyDescent="0.2">
      <c r="A2015" s="345">
        <v>2013</v>
      </c>
      <c r="B2015" s="345" t="s">
        <v>2637</v>
      </c>
      <c r="C2015" s="345" t="s">
        <v>644</v>
      </c>
      <c r="D2015" s="345" t="s">
        <v>494</v>
      </c>
      <c r="E2015" s="345">
        <v>2110030140</v>
      </c>
      <c r="F2015" s="345">
        <v>42014</v>
      </c>
      <c r="G2015" s="345" t="s">
        <v>10531</v>
      </c>
      <c r="H2015" s="820">
        <v>14306</v>
      </c>
      <c r="I2015" s="567"/>
    </row>
    <row r="2016" spans="1:9" x14ac:dyDescent="0.2">
      <c r="A2016" s="345">
        <v>2014</v>
      </c>
      <c r="B2016" s="345" t="s">
        <v>2638</v>
      </c>
      <c r="C2016" s="345" t="s">
        <v>704</v>
      </c>
      <c r="D2016" s="345" t="s">
        <v>505</v>
      </c>
      <c r="E2016" s="345">
        <v>3180220280</v>
      </c>
      <c r="F2016" s="345">
        <v>79029</v>
      </c>
      <c r="G2016" s="345" t="s">
        <v>10532</v>
      </c>
      <c r="H2016" s="820">
        <v>5138</v>
      </c>
      <c r="I2016" s="567"/>
    </row>
    <row r="2017" spans="1:9" x14ac:dyDescent="0.2">
      <c r="A2017" s="345">
        <v>2015</v>
      </c>
      <c r="B2017" s="345" t="s">
        <v>2639</v>
      </c>
      <c r="C2017" s="345" t="s">
        <v>567</v>
      </c>
      <c r="D2017" s="345" t="s">
        <v>508</v>
      </c>
      <c r="E2017" s="345">
        <v>1030150470</v>
      </c>
      <c r="F2017" s="345">
        <v>17052</v>
      </c>
      <c r="G2017" s="345" t="s">
        <v>10533</v>
      </c>
      <c r="H2017" s="820">
        <v>19131</v>
      </c>
      <c r="I2017" s="567"/>
    </row>
    <row r="2018" spans="1:9" x14ac:dyDescent="0.2">
      <c r="A2018" s="345">
        <v>2016</v>
      </c>
      <c r="B2018" s="345" t="s">
        <v>2640</v>
      </c>
      <c r="C2018" s="345" t="s">
        <v>538</v>
      </c>
      <c r="D2018" s="345" t="s">
        <v>504</v>
      </c>
      <c r="E2018" s="345">
        <v>3170640280</v>
      </c>
      <c r="F2018" s="345">
        <v>76028</v>
      </c>
      <c r="G2018" s="345" t="s">
        <v>10534</v>
      </c>
      <c r="H2018" s="820">
        <v>1765</v>
      </c>
      <c r="I2018" s="567"/>
    </row>
    <row r="2019" spans="1:9" x14ac:dyDescent="0.2">
      <c r="A2019" s="345">
        <v>2017</v>
      </c>
      <c r="B2019" s="345" t="s">
        <v>2641</v>
      </c>
      <c r="C2019" s="345" t="s">
        <v>586</v>
      </c>
      <c r="D2019" s="345" t="s">
        <v>509</v>
      </c>
      <c r="E2019" s="345">
        <v>3140940150</v>
      </c>
      <c r="F2019" s="345">
        <v>94015</v>
      </c>
      <c r="G2019" s="345" t="s">
        <v>10535</v>
      </c>
      <c r="H2019" s="820">
        <v>206</v>
      </c>
      <c r="I2019" s="567"/>
    </row>
    <row r="2020" spans="1:9" x14ac:dyDescent="0.2">
      <c r="A2020" s="345">
        <v>2018</v>
      </c>
      <c r="B2020" s="345" t="s">
        <v>2642</v>
      </c>
      <c r="C2020" s="345" t="s">
        <v>924</v>
      </c>
      <c r="D2020" s="345" t="s">
        <v>507</v>
      </c>
      <c r="E2020" s="345">
        <v>1070340150</v>
      </c>
      <c r="F2020" s="345">
        <v>10015</v>
      </c>
      <c r="G2020" s="345" t="s">
        <v>10536</v>
      </c>
      <c r="H2020" s="820">
        <v>27228</v>
      </c>
      <c r="I2020" s="567"/>
    </row>
    <row r="2021" spans="1:9" x14ac:dyDescent="0.2">
      <c r="A2021" s="345">
        <v>2019</v>
      </c>
      <c r="B2021" s="345" t="s">
        <v>2643</v>
      </c>
      <c r="C2021" s="345" t="s">
        <v>691</v>
      </c>
      <c r="D2021" s="345" t="s">
        <v>508</v>
      </c>
      <c r="E2021" s="345">
        <v>1030770180</v>
      </c>
      <c r="F2021" s="345">
        <v>14018</v>
      </c>
      <c r="G2021" s="345" t="s">
        <v>10537</v>
      </c>
      <c r="H2021" s="820">
        <v>7235</v>
      </c>
      <c r="I2021" s="567"/>
    </row>
    <row r="2022" spans="1:9" x14ac:dyDescent="0.2">
      <c r="A2022" s="345">
        <v>2020</v>
      </c>
      <c r="B2022" s="345" t="s">
        <v>2644</v>
      </c>
      <c r="C2022" s="345" t="s">
        <v>624</v>
      </c>
      <c r="D2022" s="345" t="s">
        <v>510</v>
      </c>
      <c r="E2022" s="345">
        <v>1010810750</v>
      </c>
      <c r="F2022" s="345">
        <v>1077</v>
      </c>
      <c r="G2022" s="345" t="s">
        <v>10538</v>
      </c>
      <c r="H2022" s="820">
        <v>1985</v>
      </c>
      <c r="I2022" s="567"/>
    </row>
    <row r="2023" spans="1:9" x14ac:dyDescent="0.2">
      <c r="A2023" s="345">
        <v>2021</v>
      </c>
      <c r="B2023" s="345" t="s">
        <v>2645</v>
      </c>
      <c r="C2023" s="345" t="s">
        <v>726</v>
      </c>
      <c r="D2023" s="345" t="s">
        <v>16416</v>
      </c>
      <c r="E2023" s="345">
        <v>1040140180</v>
      </c>
      <c r="F2023" s="345">
        <v>21021</v>
      </c>
      <c r="G2023" s="345" t="s">
        <v>10539</v>
      </c>
      <c r="H2023" s="820">
        <v>2986</v>
      </c>
      <c r="I2023" s="567"/>
    </row>
    <row r="2024" spans="1:9" x14ac:dyDescent="0.2">
      <c r="A2024" s="345">
        <v>2022</v>
      </c>
      <c r="B2024" s="345" t="s">
        <v>2646</v>
      </c>
      <c r="C2024" s="345" t="s">
        <v>624</v>
      </c>
      <c r="D2024" s="345" t="s">
        <v>510</v>
      </c>
      <c r="E2024" s="345">
        <v>1010810760</v>
      </c>
      <c r="F2024" s="345">
        <v>1078</v>
      </c>
      <c r="G2024" s="345" t="s">
        <v>10540</v>
      </c>
      <c r="H2024" s="820">
        <v>35916</v>
      </c>
      <c r="I2024" s="567"/>
    </row>
    <row r="2025" spans="1:9" x14ac:dyDescent="0.2">
      <c r="A2025" s="345">
        <v>2023</v>
      </c>
      <c r="B2025" s="345" t="s">
        <v>2647</v>
      </c>
      <c r="C2025" s="345" t="s">
        <v>632</v>
      </c>
      <c r="D2025" s="345" t="s">
        <v>515</v>
      </c>
      <c r="E2025" s="345">
        <v>1050100120</v>
      </c>
      <c r="F2025" s="345">
        <v>25012</v>
      </c>
      <c r="G2025" s="345" t="s">
        <v>10541</v>
      </c>
      <c r="H2025" s="820">
        <v>1256</v>
      </c>
      <c r="I2025" s="567"/>
    </row>
    <row r="2026" spans="1:9" x14ac:dyDescent="0.2">
      <c r="A2026" s="345">
        <v>2024</v>
      </c>
      <c r="B2026" s="345" t="s">
        <v>2648</v>
      </c>
      <c r="C2026" s="345" t="s">
        <v>691</v>
      </c>
      <c r="D2026" s="345" t="s">
        <v>508</v>
      </c>
      <c r="E2026" s="345">
        <v>1030770190</v>
      </c>
      <c r="F2026" s="345">
        <v>14019</v>
      </c>
      <c r="G2026" s="345" t="s">
        <v>10542</v>
      </c>
      <c r="H2026" s="820">
        <v>2350</v>
      </c>
      <c r="I2026" s="567"/>
    </row>
    <row r="2027" spans="1:9" x14ac:dyDescent="0.2">
      <c r="A2027" s="345">
        <v>2025</v>
      </c>
      <c r="B2027" s="345" t="s">
        <v>2649</v>
      </c>
      <c r="C2027" s="345" t="s">
        <v>624</v>
      </c>
      <c r="D2027" s="345" t="s">
        <v>510</v>
      </c>
      <c r="E2027" s="345">
        <v>1010810770</v>
      </c>
      <c r="F2027" s="345">
        <v>1079</v>
      </c>
      <c r="G2027" s="345" t="s">
        <v>10543</v>
      </c>
      <c r="H2027" s="820">
        <v>231</v>
      </c>
      <c r="I2027" s="567"/>
    </row>
    <row r="2028" spans="1:9" x14ac:dyDescent="0.2">
      <c r="A2028" s="345">
        <v>2026</v>
      </c>
      <c r="B2028" s="345" t="s">
        <v>2650</v>
      </c>
      <c r="C2028" s="345" t="s">
        <v>536</v>
      </c>
      <c r="D2028" s="345" t="s">
        <v>492</v>
      </c>
      <c r="E2028" s="345">
        <v>2090630031</v>
      </c>
      <c r="F2028" s="345">
        <v>47022</v>
      </c>
      <c r="G2028" s="345" t="s">
        <v>10544</v>
      </c>
      <c r="H2028" s="820">
        <v>4468</v>
      </c>
      <c r="I2028" s="567"/>
    </row>
    <row r="2029" spans="1:9" x14ac:dyDescent="0.2">
      <c r="A2029" s="345">
        <v>2027</v>
      </c>
      <c r="B2029" s="345" t="s">
        <v>2651</v>
      </c>
      <c r="C2029" s="345" t="s">
        <v>784</v>
      </c>
      <c r="D2029" s="345" t="s">
        <v>503</v>
      </c>
      <c r="E2029" s="345">
        <v>3130230220</v>
      </c>
      <c r="F2029" s="345">
        <v>69022</v>
      </c>
      <c r="G2029" s="345" t="s">
        <v>10545</v>
      </c>
      <c r="H2029" s="820">
        <v>48666</v>
      </c>
      <c r="I2029" s="567"/>
    </row>
    <row r="2030" spans="1:9" x14ac:dyDescent="0.2">
      <c r="A2030" s="345">
        <v>2028</v>
      </c>
      <c r="B2030" s="345" t="s">
        <v>2652</v>
      </c>
      <c r="C2030" s="345" t="s">
        <v>542</v>
      </c>
      <c r="D2030" s="345" t="s">
        <v>511</v>
      </c>
      <c r="E2030" s="345">
        <v>3160310200</v>
      </c>
      <c r="F2030" s="345">
        <v>71021</v>
      </c>
      <c r="G2030" s="345" t="s">
        <v>10546</v>
      </c>
      <c r="H2030" s="820">
        <v>1563</v>
      </c>
      <c r="I2030" s="567"/>
    </row>
    <row r="2031" spans="1:9" x14ac:dyDescent="0.2">
      <c r="A2031" s="345">
        <v>2029</v>
      </c>
      <c r="B2031" s="345" t="s">
        <v>2653</v>
      </c>
      <c r="C2031" s="345" t="s">
        <v>571</v>
      </c>
      <c r="D2031" s="345" t="s">
        <v>508</v>
      </c>
      <c r="E2031" s="345">
        <v>1030260280</v>
      </c>
      <c r="F2031" s="345">
        <v>19029</v>
      </c>
      <c r="G2031" s="345" t="s">
        <v>10547</v>
      </c>
      <c r="H2031" s="820">
        <v>2235</v>
      </c>
      <c r="I2031" s="567"/>
    </row>
    <row r="2032" spans="1:9" x14ac:dyDescent="0.2">
      <c r="A2032" s="345">
        <v>2030</v>
      </c>
      <c r="B2032" s="345" t="s">
        <v>2654</v>
      </c>
      <c r="C2032" s="345" t="s">
        <v>601</v>
      </c>
      <c r="D2032" s="345" t="s">
        <v>508</v>
      </c>
      <c r="E2032" s="345">
        <v>1030120690</v>
      </c>
      <c r="F2032" s="345">
        <v>16072</v>
      </c>
      <c r="G2032" s="345" t="s">
        <v>10548</v>
      </c>
      <c r="H2032" s="820">
        <v>3364</v>
      </c>
      <c r="I2032" s="567"/>
    </row>
    <row r="2033" spans="1:9" x14ac:dyDescent="0.2">
      <c r="A2033" s="345">
        <v>2031</v>
      </c>
      <c r="B2033" s="345" t="s">
        <v>2655</v>
      </c>
      <c r="C2033" s="345" t="s">
        <v>672</v>
      </c>
      <c r="D2033" s="345" t="s">
        <v>508</v>
      </c>
      <c r="E2033" s="345">
        <v>1030570450</v>
      </c>
      <c r="F2033" s="345">
        <v>18048</v>
      </c>
      <c r="G2033" s="345" t="s">
        <v>10549</v>
      </c>
      <c r="H2033" s="820">
        <v>3932</v>
      </c>
      <c r="I2033" s="567"/>
    </row>
    <row r="2034" spans="1:9" x14ac:dyDescent="0.2">
      <c r="A2034" s="345">
        <v>2032</v>
      </c>
      <c r="B2034" s="345" t="s">
        <v>2656</v>
      </c>
      <c r="C2034" s="345" t="s">
        <v>852</v>
      </c>
      <c r="D2034" s="345" t="s">
        <v>515</v>
      </c>
      <c r="E2034" s="345">
        <v>1050870080</v>
      </c>
      <c r="F2034" s="345">
        <v>27008</v>
      </c>
      <c r="G2034" s="345" t="s">
        <v>10550</v>
      </c>
      <c r="H2034" s="820">
        <v>47903</v>
      </c>
      <c r="I2034" s="567"/>
    </row>
    <row r="2035" spans="1:9" x14ac:dyDescent="0.2">
      <c r="A2035" s="345">
        <v>2033</v>
      </c>
      <c r="B2035" s="345" t="s">
        <v>2657</v>
      </c>
      <c r="C2035" s="345" t="s">
        <v>624</v>
      </c>
      <c r="D2035" s="345" t="s">
        <v>510</v>
      </c>
      <c r="E2035" s="345">
        <v>1010810780</v>
      </c>
      <c r="F2035" s="345">
        <v>1080</v>
      </c>
      <c r="G2035" s="345" t="s">
        <v>10551</v>
      </c>
      <c r="H2035" s="820">
        <v>870</v>
      </c>
      <c r="I2035" s="567"/>
    </row>
    <row r="2036" spans="1:9" x14ac:dyDescent="0.2">
      <c r="A2036" s="345">
        <v>2034</v>
      </c>
      <c r="B2036" s="345" t="s">
        <v>2658</v>
      </c>
      <c r="C2036" s="345" t="s">
        <v>833</v>
      </c>
      <c r="D2036" s="345" t="s">
        <v>16417</v>
      </c>
      <c r="E2036" s="345">
        <v>1060930130</v>
      </c>
      <c r="F2036" s="345">
        <v>93013</v>
      </c>
      <c r="G2036" s="345" t="s">
        <v>10552</v>
      </c>
      <c r="H2036" s="820">
        <v>5100</v>
      </c>
      <c r="I2036" s="567"/>
    </row>
    <row r="2037" spans="1:9" x14ac:dyDescent="0.2">
      <c r="A2037" s="345">
        <v>2035</v>
      </c>
      <c r="B2037" s="345" t="s">
        <v>2659</v>
      </c>
      <c r="C2037" s="345" t="s">
        <v>652</v>
      </c>
      <c r="D2037" s="345" t="s">
        <v>16417</v>
      </c>
      <c r="E2037" s="345">
        <v>1060850240</v>
      </c>
      <c r="F2037" s="345">
        <v>30024</v>
      </c>
      <c r="G2037" s="345" t="s">
        <v>10553</v>
      </c>
      <c r="H2037" s="820">
        <v>682</v>
      </c>
      <c r="I2037" s="567"/>
    </row>
    <row r="2038" spans="1:9" x14ac:dyDescent="0.2">
      <c r="A2038" s="345">
        <v>2036</v>
      </c>
      <c r="B2038" s="345" t="s">
        <v>2660</v>
      </c>
      <c r="C2038" s="345" t="s">
        <v>842</v>
      </c>
      <c r="D2038" s="345" t="s">
        <v>492</v>
      </c>
      <c r="E2038" s="345">
        <v>2090050140</v>
      </c>
      <c r="F2038" s="345">
        <v>51014</v>
      </c>
      <c r="G2038" s="345" t="s">
        <v>10554</v>
      </c>
      <c r="H2038" s="820">
        <v>866</v>
      </c>
      <c r="I2038" s="567"/>
    </row>
    <row r="2039" spans="1:9" x14ac:dyDescent="0.2">
      <c r="A2039" s="345">
        <v>2037</v>
      </c>
      <c r="B2039" s="345" t="s">
        <v>2661</v>
      </c>
      <c r="C2039" s="345" t="s">
        <v>601</v>
      </c>
      <c r="D2039" s="345" t="s">
        <v>508</v>
      </c>
      <c r="E2039" s="345">
        <v>1030120700</v>
      </c>
      <c r="F2039" s="345">
        <v>16073</v>
      </c>
      <c r="G2039" s="345" t="s">
        <v>10555</v>
      </c>
      <c r="H2039" s="820">
        <v>6067</v>
      </c>
      <c r="I2039" s="567"/>
    </row>
    <row r="2040" spans="1:9" x14ac:dyDescent="0.2">
      <c r="A2040" s="345">
        <v>2038</v>
      </c>
      <c r="B2040" s="345" t="s">
        <v>2662</v>
      </c>
      <c r="C2040" s="345" t="s">
        <v>241</v>
      </c>
      <c r="D2040" s="345" t="s">
        <v>515</v>
      </c>
      <c r="E2040" s="345">
        <v>1050900300</v>
      </c>
      <c r="F2040" s="345">
        <v>24030</v>
      </c>
      <c r="G2040" s="345" t="s">
        <v>10556</v>
      </c>
      <c r="H2040" s="820">
        <v>2496</v>
      </c>
      <c r="I2040" s="567"/>
    </row>
    <row r="2041" spans="1:9" x14ac:dyDescent="0.2">
      <c r="A2041" s="345">
        <v>2039</v>
      </c>
      <c r="B2041" s="345" t="s">
        <v>2663</v>
      </c>
      <c r="C2041" s="345" t="s">
        <v>691</v>
      </c>
      <c r="D2041" s="345" t="s">
        <v>508</v>
      </c>
      <c r="E2041" s="345">
        <v>1030770200</v>
      </c>
      <c r="F2041" s="345">
        <v>14020</v>
      </c>
      <c r="G2041" s="345" t="s">
        <v>10557</v>
      </c>
      <c r="H2041" s="820">
        <v>2426</v>
      </c>
      <c r="I2041" s="567"/>
    </row>
    <row r="2042" spans="1:9" x14ac:dyDescent="0.2">
      <c r="A2042" s="345">
        <v>2040</v>
      </c>
      <c r="B2042" s="345" t="s">
        <v>2664</v>
      </c>
      <c r="C2042" s="345" t="s">
        <v>544</v>
      </c>
      <c r="D2042" s="345" t="s">
        <v>510</v>
      </c>
      <c r="E2042" s="345">
        <v>1010270680</v>
      </c>
      <c r="F2042" s="345">
        <v>4068</v>
      </c>
      <c r="G2042" s="345" t="s">
        <v>10558</v>
      </c>
      <c r="H2042" s="820">
        <v>3548</v>
      </c>
      <c r="I2042" s="567"/>
    </row>
    <row r="2043" spans="1:9" x14ac:dyDescent="0.2">
      <c r="A2043" s="345">
        <v>2041</v>
      </c>
      <c r="B2043" s="345" t="s">
        <v>2665</v>
      </c>
      <c r="C2043" s="345" t="s">
        <v>624</v>
      </c>
      <c r="D2043" s="345" t="s">
        <v>510</v>
      </c>
      <c r="E2043" s="345">
        <v>1010810790</v>
      </c>
      <c r="F2043" s="345">
        <v>1081</v>
      </c>
      <c r="G2043" s="345" t="s">
        <v>10559</v>
      </c>
      <c r="H2043" s="820">
        <v>1556</v>
      </c>
      <c r="I2043" s="567"/>
    </row>
    <row r="2044" spans="1:9" x14ac:dyDescent="0.2">
      <c r="A2044" s="345">
        <v>2042</v>
      </c>
      <c r="B2044" s="345" t="s">
        <v>2666</v>
      </c>
      <c r="C2044" s="345" t="s">
        <v>745</v>
      </c>
      <c r="D2044" s="345" t="s">
        <v>513</v>
      </c>
      <c r="E2044" s="345">
        <v>4190550270</v>
      </c>
      <c r="F2044" s="345">
        <v>82029</v>
      </c>
      <c r="G2044" s="345" t="s">
        <v>10560</v>
      </c>
      <c r="H2044" s="820">
        <v>2577</v>
      </c>
      <c r="I2044" s="567"/>
    </row>
    <row r="2045" spans="1:9" x14ac:dyDescent="0.2">
      <c r="A2045" s="345">
        <v>2043</v>
      </c>
      <c r="B2045" s="345" t="s">
        <v>2667</v>
      </c>
      <c r="C2045" s="345" t="s">
        <v>726</v>
      </c>
      <c r="D2045" s="345" t="s">
        <v>16416</v>
      </c>
      <c r="E2045" s="345">
        <v>1040140190</v>
      </c>
      <c r="F2045" s="345">
        <v>21022</v>
      </c>
      <c r="G2045" s="345" t="s">
        <v>10561</v>
      </c>
      <c r="H2045" s="820">
        <v>5218</v>
      </c>
      <c r="I2045" s="567"/>
    </row>
    <row r="2046" spans="1:9" x14ac:dyDescent="0.2">
      <c r="A2046" s="345">
        <v>2044</v>
      </c>
      <c r="B2046" s="345" t="s">
        <v>2668</v>
      </c>
      <c r="C2046" s="345" t="s">
        <v>652</v>
      </c>
      <c r="D2046" s="345" t="s">
        <v>16417</v>
      </c>
      <c r="E2046" s="345">
        <v>1060850250</v>
      </c>
      <c r="F2046" s="345">
        <v>30025</v>
      </c>
      <c r="G2046" s="345" t="s">
        <v>10562</v>
      </c>
      <c r="H2046" s="820">
        <v>614</v>
      </c>
      <c r="I2046" s="567"/>
    </row>
    <row r="2047" spans="1:9" x14ac:dyDescent="0.2">
      <c r="A2047" s="345">
        <v>2045</v>
      </c>
      <c r="B2047" s="345" t="s">
        <v>2669</v>
      </c>
      <c r="C2047" s="345" t="s">
        <v>664</v>
      </c>
      <c r="D2047" s="345" t="s">
        <v>507</v>
      </c>
      <c r="E2047" s="345">
        <v>1070370180</v>
      </c>
      <c r="F2047" s="345">
        <v>8019</v>
      </c>
      <c r="G2047" s="345" t="s">
        <v>10563</v>
      </c>
      <c r="H2047" s="820">
        <v>593</v>
      </c>
      <c r="I2047" s="567"/>
    </row>
    <row r="2048" spans="1:9" x14ac:dyDescent="0.2">
      <c r="A2048" s="345">
        <v>2046</v>
      </c>
      <c r="B2048" s="345" t="s">
        <v>2670</v>
      </c>
      <c r="C2048" s="345" t="s">
        <v>622</v>
      </c>
      <c r="D2048" s="345" t="s">
        <v>510</v>
      </c>
      <c r="E2048" s="345">
        <v>1010070380</v>
      </c>
      <c r="F2048" s="345">
        <v>5038</v>
      </c>
      <c r="G2048" s="345" t="s">
        <v>10564</v>
      </c>
      <c r="H2048" s="820">
        <v>250</v>
      </c>
      <c r="I2048" s="567"/>
    </row>
    <row r="2049" spans="1:9" x14ac:dyDescent="0.2">
      <c r="A2049" s="345">
        <v>2047</v>
      </c>
      <c r="B2049" s="345" t="s">
        <v>2671</v>
      </c>
      <c r="C2049" s="345" t="s">
        <v>654</v>
      </c>
      <c r="D2049" s="345" t="s">
        <v>506</v>
      </c>
      <c r="E2049" s="345">
        <v>3150080280</v>
      </c>
      <c r="F2049" s="345">
        <v>64028</v>
      </c>
      <c r="G2049" s="345" t="s">
        <v>10565</v>
      </c>
      <c r="H2049" s="820">
        <v>2110</v>
      </c>
      <c r="I2049" s="567"/>
    </row>
    <row r="2050" spans="1:9" x14ac:dyDescent="0.2">
      <c r="A2050" s="345">
        <v>2048</v>
      </c>
      <c r="B2050" s="345" t="s">
        <v>2672</v>
      </c>
      <c r="C2050" s="345" t="s">
        <v>664</v>
      </c>
      <c r="D2050" s="345" t="s">
        <v>507</v>
      </c>
      <c r="E2050" s="345">
        <v>1070370190</v>
      </c>
      <c r="F2050" s="345">
        <v>8020</v>
      </c>
      <c r="G2050" s="345" t="s">
        <v>10566</v>
      </c>
      <c r="H2050" s="820">
        <v>513</v>
      </c>
      <c r="I2050" s="567"/>
    </row>
    <row r="2051" spans="1:9" x14ac:dyDescent="0.2">
      <c r="A2051" s="345">
        <v>2049</v>
      </c>
      <c r="B2051" s="345" t="s">
        <v>2673</v>
      </c>
      <c r="C2051" s="345" t="s">
        <v>528</v>
      </c>
      <c r="D2051" s="345" t="s">
        <v>492</v>
      </c>
      <c r="E2051" s="345">
        <v>2090750100</v>
      </c>
      <c r="F2051" s="345">
        <v>52010</v>
      </c>
      <c r="G2051" s="345" t="s">
        <v>10567</v>
      </c>
      <c r="H2051" s="820">
        <v>1767</v>
      </c>
      <c r="I2051" s="567"/>
    </row>
    <row r="2052" spans="1:9" x14ac:dyDescent="0.2">
      <c r="A2052" s="345">
        <v>2050</v>
      </c>
      <c r="B2052" s="345" t="s">
        <v>2674</v>
      </c>
      <c r="C2052" s="345" t="s">
        <v>528</v>
      </c>
      <c r="D2052" s="345" t="s">
        <v>492</v>
      </c>
      <c r="E2052" s="345">
        <v>2090750110</v>
      </c>
      <c r="F2052" s="345">
        <v>52011</v>
      </c>
      <c r="G2052" s="345" t="s">
        <v>10568</v>
      </c>
      <c r="H2052" s="820">
        <v>8051</v>
      </c>
      <c r="I2052" s="567"/>
    </row>
    <row r="2053" spans="1:9" x14ac:dyDescent="0.2">
      <c r="A2053" s="345">
        <v>2051</v>
      </c>
      <c r="B2053" s="345" t="s">
        <v>2675</v>
      </c>
      <c r="C2053" s="345" t="s">
        <v>842</v>
      </c>
      <c r="D2053" s="345" t="s">
        <v>492</v>
      </c>
      <c r="E2053" s="345">
        <v>2090050150</v>
      </c>
      <c r="F2053" s="345">
        <v>51015</v>
      </c>
      <c r="G2053" s="345" t="s">
        <v>10569</v>
      </c>
      <c r="H2053" s="820">
        <v>1889</v>
      </c>
      <c r="I2053" s="567"/>
    </row>
    <row r="2054" spans="1:9" x14ac:dyDescent="0.2">
      <c r="A2054" s="345">
        <v>2052</v>
      </c>
      <c r="B2054" s="345" t="s">
        <v>2676</v>
      </c>
      <c r="C2054" s="345" t="s">
        <v>624</v>
      </c>
      <c r="D2054" s="345" t="s">
        <v>510</v>
      </c>
      <c r="E2054" s="345">
        <v>1010810800</v>
      </c>
      <c r="F2054" s="345">
        <v>1082</v>
      </c>
      <c r="G2054" s="345" t="s">
        <v>10570</v>
      </c>
      <c r="H2054" s="820">
        <v>26275</v>
      </c>
      <c r="I2054" s="567"/>
    </row>
    <row r="2055" spans="1:9" x14ac:dyDescent="0.2">
      <c r="A2055" s="345">
        <v>2053</v>
      </c>
      <c r="B2055" s="345" t="s">
        <v>2677</v>
      </c>
      <c r="C2055" s="345" t="s">
        <v>609</v>
      </c>
      <c r="D2055" s="345" t="s">
        <v>493</v>
      </c>
      <c r="E2055" s="345">
        <v>2120700291</v>
      </c>
      <c r="F2055" s="345">
        <v>58118</v>
      </c>
      <c r="G2055" s="345" t="s">
        <v>10571</v>
      </c>
      <c r="H2055" s="820">
        <v>38519</v>
      </c>
      <c r="I2055" s="567"/>
    </row>
    <row r="2056" spans="1:9" x14ac:dyDescent="0.2">
      <c r="A2056" s="345">
        <v>2054</v>
      </c>
      <c r="B2056" s="345" t="s">
        <v>2678</v>
      </c>
      <c r="C2056" s="345" t="s">
        <v>641</v>
      </c>
      <c r="D2056" s="345" t="s">
        <v>513</v>
      </c>
      <c r="E2056" s="345">
        <v>4190010150</v>
      </c>
      <c r="F2056" s="345">
        <v>84015</v>
      </c>
      <c r="G2056" s="345" t="s">
        <v>10572</v>
      </c>
      <c r="H2056" s="820">
        <v>3159</v>
      </c>
      <c r="I2056" s="567"/>
    </row>
    <row r="2057" spans="1:9" x14ac:dyDescent="0.2">
      <c r="A2057" s="345">
        <v>2055</v>
      </c>
      <c r="B2057" s="345" t="s">
        <v>2679</v>
      </c>
      <c r="C2057" s="345" t="s">
        <v>632</v>
      </c>
      <c r="D2057" s="345" t="s">
        <v>515</v>
      </c>
      <c r="E2057" s="345">
        <v>1050100130</v>
      </c>
      <c r="F2057" s="345">
        <v>25013</v>
      </c>
      <c r="G2057" s="345" t="s">
        <v>10573</v>
      </c>
      <c r="H2057" s="820">
        <v>350</v>
      </c>
      <c r="I2057" s="567"/>
    </row>
    <row r="2058" spans="1:9" x14ac:dyDescent="0.2">
      <c r="A2058" s="345">
        <v>2056</v>
      </c>
      <c r="B2058" s="345" t="s">
        <v>2680</v>
      </c>
      <c r="C2058" s="345" t="s">
        <v>924</v>
      </c>
      <c r="D2058" s="345" t="s">
        <v>507</v>
      </c>
      <c r="E2058" s="345">
        <v>1070340160</v>
      </c>
      <c r="F2058" s="345">
        <v>10016</v>
      </c>
      <c r="G2058" s="345" t="s">
        <v>10574</v>
      </c>
      <c r="H2058" s="820">
        <v>2250</v>
      </c>
      <c r="I2058" s="567"/>
    </row>
    <row r="2059" spans="1:9" x14ac:dyDescent="0.2">
      <c r="A2059" s="345">
        <v>2057</v>
      </c>
      <c r="B2059" s="345" t="s">
        <v>2681</v>
      </c>
      <c r="C2059" s="345" t="s">
        <v>704</v>
      </c>
      <c r="D2059" s="345" t="s">
        <v>505</v>
      </c>
      <c r="E2059" s="345">
        <v>3180220290</v>
      </c>
      <c r="F2059" s="345">
        <v>79030</v>
      </c>
      <c r="G2059" s="345" t="s">
        <v>10575</v>
      </c>
      <c r="H2059" s="820">
        <v>893</v>
      </c>
      <c r="I2059" s="567"/>
    </row>
    <row r="2060" spans="1:9" x14ac:dyDescent="0.2">
      <c r="A2060" s="345">
        <v>2058</v>
      </c>
      <c r="B2060" s="345" t="s">
        <v>2682</v>
      </c>
      <c r="C2060" s="345" t="s">
        <v>555</v>
      </c>
      <c r="D2060" s="345" t="s">
        <v>506</v>
      </c>
      <c r="E2060" s="345">
        <v>3150510270</v>
      </c>
      <c r="F2060" s="345">
        <v>63027</v>
      </c>
      <c r="G2060" s="345" t="s">
        <v>10576</v>
      </c>
      <c r="H2060" s="820">
        <v>12311</v>
      </c>
      <c r="I2060" s="567"/>
    </row>
    <row r="2061" spans="1:9" x14ac:dyDescent="0.2">
      <c r="A2061" s="345">
        <v>2059</v>
      </c>
      <c r="B2061" s="345" t="s">
        <v>2683</v>
      </c>
      <c r="C2061" s="345" t="s">
        <v>553</v>
      </c>
      <c r="D2061" s="345" t="s">
        <v>506</v>
      </c>
      <c r="E2061" s="345">
        <v>3150720420</v>
      </c>
      <c r="F2061" s="345">
        <v>65042</v>
      </c>
      <c r="G2061" s="345" t="s">
        <v>10577</v>
      </c>
      <c r="H2061" s="820">
        <v>1169</v>
      </c>
      <c r="I2061" s="567"/>
    </row>
    <row r="2062" spans="1:9" x14ac:dyDescent="0.2">
      <c r="A2062" s="345">
        <v>2060</v>
      </c>
      <c r="B2062" s="345" t="s">
        <v>2684</v>
      </c>
      <c r="C2062" s="345" t="s">
        <v>609</v>
      </c>
      <c r="D2062" s="345" t="s">
        <v>493</v>
      </c>
      <c r="E2062" s="345">
        <v>2120700300</v>
      </c>
      <c r="F2062" s="345">
        <v>58030</v>
      </c>
      <c r="G2062" s="345" t="s">
        <v>10578</v>
      </c>
      <c r="H2062" s="820">
        <v>1255</v>
      </c>
      <c r="I2062" s="567"/>
    </row>
    <row r="2063" spans="1:9" x14ac:dyDescent="0.2">
      <c r="A2063" s="345">
        <v>2061</v>
      </c>
      <c r="B2063" s="345" t="s">
        <v>2685</v>
      </c>
      <c r="C2063" s="345" t="s">
        <v>571</v>
      </c>
      <c r="D2063" s="345" t="s">
        <v>508</v>
      </c>
      <c r="E2063" s="345">
        <v>1030260290</v>
      </c>
      <c r="F2063" s="345">
        <v>19030</v>
      </c>
      <c r="G2063" s="345" t="s">
        <v>10579</v>
      </c>
      <c r="H2063" s="820">
        <v>915</v>
      </c>
      <c r="I2063" s="567"/>
    </row>
    <row r="2064" spans="1:9" x14ac:dyDescent="0.2">
      <c r="A2064" s="345">
        <v>2062</v>
      </c>
      <c r="B2064" s="345" t="s">
        <v>2686</v>
      </c>
      <c r="C2064" s="345" t="s">
        <v>624</v>
      </c>
      <c r="D2064" s="345" t="s">
        <v>510</v>
      </c>
      <c r="E2064" s="345">
        <v>1010810810</v>
      </c>
      <c r="F2064" s="345">
        <v>1083</v>
      </c>
      <c r="G2064" s="345" t="s">
        <v>10580</v>
      </c>
      <c r="H2064" s="820">
        <v>364</v>
      </c>
      <c r="I2064" s="567"/>
    </row>
    <row r="2065" spans="1:9" x14ac:dyDescent="0.2">
      <c r="A2065" s="345">
        <v>2063</v>
      </c>
      <c r="B2065" s="345" t="s">
        <v>2687</v>
      </c>
      <c r="C2065" s="345" t="s">
        <v>674</v>
      </c>
      <c r="D2065" s="345" t="s">
        <v>510</v>
      </c>
      <c r="E2065" s="345">
        <v>1010880420</v>
      </c>
      <c r="F2065" s="345">
        <v>2042</v>
      </c>
      <c r="G2065" s="345" t="s">
        <v>10581</v>
      </c>
      <c r="H2065" s="820">
        <v>4295</v>
      </c>
      <c r="I2065" s="567"/>
    </row>
    <row r="2066" spans="1:9" x14ac:dyDescent="0.2">
      <c r="A2066" s="345">
        <v>2064</v>
      </c>
      <c r="B2066" s="345" t="s">
        <v>2688</v>
      </c>
      <c r="C2066" s="345" t="s">
        <v>544</v>
      </c>
      <c r="D2066" s="345" t="s">
        <v>510</v>
      </c>
      <c r="E2066" s="345">
        <v>1010270690</v>
      </c>
      <c r="F2066" s="345">
        <v>4069</v>
      </c>
      <c r="G2066" s="345" t="s">
        <v>10582</v>
      </c>
      <c r="H2066" s="820">
        <v>183</v>
      </c>
      <c r="I2066" s="567"/>
    </row>
    <row r="2067" spans="1:9" x14ac:dyDescent="0.2">
      <c r="A2067" s="345">
        <v>2065</v>
      </c>
      <c r="B2067" s="345" t="s">
        <v>2689</v>
      </c>
      <c r="C2067" s="345" t="s">
        <v>672</v>
      </c>
      <c r="D2067" s="345" t="s">
        <v>508</v>
      </c>
      <c r="E2067" s="345">
        <v>1030570460</v>
      </c>
      <c r="F2067" s="345">
        <v>18049</v>
      </c>
      <c r="G2067" s="345" t="s">
        <v>10583</v>
      </c>
      <c r="H2067" s="820">
        <v>1312</v>
      </c>
      <c r="I2067" s="567"/>
    </row>
    <row r="2068" spans="1:9" x14ac:dyDescent="0.2">
      <c r="A2068" s="345">
        <v>2066</v>
      </c>
      <c r="B2068" s="345" t="s">
        <v>2690</v>
      </c>
      <c r="C2068" s="345" t="s">
        <v>567</v>
      </c>
      <c r="D2068" s="345" t="s">
        <v>508</v>
      </c>
      <c r="E2068" s="345">
        <v>1030150480</v>
      </c>
      <c r="F2068" s="345">
        <v>17053</v>
      </c>
      <c r="G2068" s="345" t="s">
        <v>10584</v>
      </c>
      <c r="H2068" s="820">
        <v>1441</v>
      </c>
      <c r="I2068" s="567"/>
    </row>
    <row r="2069" spans="1:9" x14ac:dyDescent="0.2">
      <c r="A2069" s="345">
        <v>2067</v>
      </c>
      <c r="B2069" s="345" t="s">
        <v>2691</v>
      </c>
      <c r="C2069" s="345" t="s">
        <v>672</v>
      </c>
      <c r="D2069" s="345" t="s">
        <v>508</v>
      </c>
      <c r="E2069" s="345">
        <v>1030570470</v>
      </c>
      <c r="F2069" s="345">
        <v>18050</v>
      </c>
      <c r="G2069" s="345" t="s">
        <v>10585</v>
      </c>
      <c r="H2069" s="820">
        <v>5308</v>
      </c>
      <c r="I2069" s="567"/>
    </row>
    <row r="2070" spans="1:9" x14ac:dyDescent="0.2">
      <c r="A2070" s="345">
        <v>2068</v>
      </c>
      <c r="B2070" s="345" t="s">
        <v>2692</v>
      </c>
      <c r="C2070" s="345" t="s">
        <v>787</v>
      </c>
      <c r="D2070" s="345" t="s">
        <v>515</v>
      </c>
      <c r="E2070" s="345">
        <v>1050840170</v>
      </c>
      <c r="F2070" s="345">
        <v>26017</v>
      </c>
      <c r="G2070" s="345" t="s">
        <v>10586</v>
      </c>
      <c r="H2070" s="820">
        <v>3343</v>
      </c>
      <c r="I2070" s="567"/>
    </row>
    <row r="2071" spans="1:9" x14ac:dyDescent="0.2">
      <c r="A2071" s="345">
        <v>2069</v>
      </c>
      <c r="B2071" s="345" t="s">
        <v>2693</v>
      </c>
      <c r="C2071" s="345" t="s">
        <v>567</v>
      </c>
      <c r="D2071" s="345" t="s">
        <v>508</v>
      </c>
      <c r="E2071" s="345">
        <v>1030150490</v>
      </c>
      <c r="F2071" s="345">
        <v>17054</v>
      </c>
      <c r="G2071" s="345" t="s">
        <v>10587</v>
      </c>
      <c r="H2071" s="820">
        <v>543</v>
      </c>
      <c r="I2071" s="567"/>
    </row>
    <row r="2072" spans="1:9" x14ac:dyDescent="0.2">
      <c r="A2072" s="345">
        <v>2070</v>
      </c>
      <c r="B2072" s="345" t="s">
        <v>2694</v>
      </c>
      <c r="C2072" s="345" t="s">
        <v>612</v>
      </c>
      <c r="D2072" s="345" t="s">
        <v>505</v>
      </c>
      <c r="E2072" s="345">
        <v>3180670260</v>
      </c>
      <c r="F2072" s="345">
        <v>80026</v>
      </c>
      <c r="G2072" s="345" t="s">
        <v>10588</v>
      </c>
      <c r="H2072" s="820">
        <v>530</v>
      </c>
      <c r="I2072" s="567"/>
    </row>
    <row r="2073" spans="1:9" x14ac:dyDescent="0.2">
      <c r="A2073" s="345">
        <v>2071</v>
      </c>
      <c r="B2073" s="345" t="s">
        <v>2695</v>
      </c>
      <c r="C2073" s="345" t="s">
        <v>745</v>
      </c>
      <c r="D2073" s="345" t="s">
        <v>513</v>
      </c>
      <c r="E2073" s="345">
        <v>4190550280</v>
      </c>
      <c r="F2073" s="345">
        <v>82030</v>
      </c>
      <c r="G2073" s="345" t="s">
        <v>10589</v>
      </c>
      <c r="H2073" s="820">
        <v>3466</v>
      </c>
      <c r="I2073" s="567"/>
    </row>
    <row r="2074" spans="1:9" x14ac:dyDescent="0.2">
      <c r="A2074" s="345">
        <v>2072</v>
      </c>
      <c r="B2074" s="345" t="s">
        <v>2696</v>
      </c>
      <c r="C2074" s="345" t="s">
        <v>555</v>
      </c>
      <c r="D2074" s="345" t="s">
        <v>506</v>
      </c>
      <c r="E2074" s="345">
        <v>3150510280</v>
      </c>
      <c r="F2074" s="345">
        <v>63028</v>
      </c>
      <c r="G2074" s="345" t="s">
        <v>10590</v>
      </c>
      <c r="H2074" s="820">
        <v>6940</v>
      </c>
      <c r="I2074" s="567"/>
    </row>
    <row r="2075" spans="1:9" x14ac:dyDescent="0.2">
      <c r="A2075" s="345">
        <v>2073</v>
      </c>
      <c r="B2075" s="345" t="s">
        <v>2697</v>
      </c>
      <c r="C2075" s="345" t="s">
        <v>833</v>
      </c>
      <c r="D2075" s="345" t="s">
        <v>16417</v>
      </c>
      <c r="E2075" s="345">
        <v>1060930140</v>
      </c>
      <c r="F2075" s="345">
        <v>93014</v>
      </c>
      <c r="G2075" s="345" t="s">
        <v>10591</v>
      </c>
      <c r="H2075" s="820">
        <v>343</v>
      </c>
      <c r="I2075" s="567"/>
    </row>
    <row r="2076" spans="1:9" x14ac:dyDescent="0.2">
      <c r="A2076" s="345">
        <v>2074</v>
      </c>
      <c r="B2076" s="345" t="s">
        <v>2698</v>
      </c>
      <c r="C2076" s="345" t="s">
        <v>668</v>
      </c>
      <c r="D2076" s="345" t="s">
        <v>16416</v>
      </c>
      <c r="E2076" s="345">
        <v>1040830540</v>
      </c>
      <c r="F2076" s="345">
        <v>22058</v>
      </c>
      <c r="G2076" s="345" t="s">
        <v>10592</v>
      </c>
      <c r="H2076" s="820">
        <v>722</v>
      </c>
      <c r="I2076" s="567"/>
    </row>
    <row r="2077" spans="1:9" x14ac:dyDescent="0.2">
      <c r="A2077" s="345">
        <v>2075</v>
      </c>
      <c r="B2077" s="345" t="s">
        <v>2699</v>
      </c>
      <c r="C2077" s="345" t="s">
        <v>622</v>
      </c>
      <c r="D2077" s="345" t="s">
        <v>510</v>
      </c>
      <c r="E2077" s="345">
        <v>1010070390</v>
      </c>
      <c r="F2077" s="345">
        <v>5039</v>
      </c>
      <c r="G2077" s="345" t="s">
        <v>10593</v>
      </c>
      <c r="H2077" s="820">
        <v>423</v>
      </c>
      <c r="I2077" s="567"/>
    </row>
    <row r="2078" spans="1:9" x14ac:dyDescent="0.2">
      <c r="A2078" s="345">
        <v>2076</v>
      </c>
      <c r="B2078" s="345" t="s">
        <v>2700</v>
      </c>
      <c r="C2078" s="345" t="s">
        <v>609</v>
      </c>
      <c r="D2078" s="345" t="s">
        <v>493</v>
      </c>
      <c r="E2078" s="345">
        <v>2120700310</v>
      </c>
      <c r="F2078" s="345">
        <v>58031</v>
      </c>
      <c r="G2078" s="345" t="s">
        <v>10594</v>
      </c>
      <c r="H2078" s="820">
        <v>575</v>
      </c>
      <c r="I2078" s="567"/>
    </row>
    <row r="2079" spans="1:9" x14ac:dyDescent="0.2">
      <c r="A2079" s="345">
        <v>2077</v>
      </c>
      <c r="B2079" s="345" t="s">
        <v>2701</v>
      </c>
      <c r="C2079" s="345" t="s">
        <v>571</v>
      </c>
      <c r="D2079" s="345" t="s">
        <v>508</v>
      </c>
      <c r="E2079" s="345">
        <v>1030260300</v>
      </c>
      <c r="F2079" s="345">
        <v>19031</v>
      </c>
      <c r="G2079" s="345" t="s">
        <v>10595</v>
      </c>
      <c r="H2079" s="820">
        <v>1149</v>
      </c>
      <c r="I2079" s="567"/>
    </row>
    <row r="2080" spans="1:9" x14ac:dyDescent="0.2">
      <c r="A2080" s="345">
        <v>2078</v>
      </c>
      <c r="B2080" s="345" t="s">
        <v>2702</v>
      </c>
      <c r="C2080" s="345" t="s">
        <v>875</v>
      </c>
      <c r="D2080" s="345" t="s">
        <v>494</v>
      </c>
      <c r="E2080" s="345">
        <v>2110440120</v>
      </c>
      <c r="F2080" s="345">
        <v>43012</v>
      </c>
      <c r="G2080" s="345" t="s">
        <v>10596</v>
      </c>
      <c r="H2080" s="820">
        <v>9679</v>
      </c>
      <c r="I2080" s="567"/>
    </row>
    <row r="2081" spans="1:9" x14ac:dyDescent="0.2">
      <c r="A2081" s="345">
        <v>2079</v>
      </c>
      <c r="B2081" s="345" t="s">
        <v>2703</v>
      </c>
      <c r="C2081" s="345" t="s">
        <v>906</v>
      </c>
      <c r="D2081" s="345" t="s">
        <v>492</v>
      </c>
      <c r="E2081" s="345">
        <v>2090360060</v>
      </c>
      <c r="F2081" s="345">
        <v>53007</v>
      </c>
      <c r="G2081" s="345" t="s">
        <v>10597</v>
      </c>
      <c r="H2081" s="820">
        <v>2390</v>
      </c>
      <c r="I2081" s="567"/>
    </row>
    <row r="2082" spans="1:9" x14ac:dyDescent="0.2">
      <c r="A2082" s="345">
        <v>2080</v>
      </c>
      <c r="B2082" s="345" t="s">
        <v>2704</v>
      </c>
      <c r="C2082" s="345" t="s">
        <v>534</v>
      </c>
      <c r="D2082" s="345" t="s">
        <v>508</v>
      </c>
      <c r="E2082" s="345">
        <v>1030490770</v>
      </c>
      <c r="F2082" s="345">
        <v>15077</v>
      </c>
      <c r="G2082" s="345" t="s">
        <v>10598</v>
      </c>
      <c r="H2082" s="820">
        <v>74391</v>
      </c>
      <c r="I2082" s="567"/>
    </row>
    <row r="2083" spans="1:9" x14ac:dyDescent="0.2">
      <c r="A2083" s="345">
        <v>2081</v>
      </c>
      <c r="B2083" s="345" t="s">
        <v>2705</v>
      </c>
      <c r="C2083" s="345" t="s">
        <v>745</v>
      </c>
      <c r="D2083" s="345" t="s">
        <v>513</v>
      </c>
      <c r="E2083" s="345">
        <v>4190550290</v>
      </c>
      <c r="F2083" s="345">
        <v>82031</v>
      </c>
      <c r="G2083" s="345" t="s">
        <v>10599</v>
      </c>
      <c r="H2083" s="820">
        <v>11941</v>
      </c>
      <c r="I2083" s="567"/>
    </row>
    <row r="2084" spans="1:9" x14ac:dyDescent="0.2">
      <c r="A2084" s="345">
        <v>2082</v>
      </c>
      <c r="B2084" s="345" t="s">
        <v>2706</v>
      </c>
      <c r="C2084" s="345" t="s">
        <v>691</v>
      </c>
      <c r="D2084" s="345" t="s">
        <v>508</v>
      </c>
      <c r="E2084" s="345">
        <v>1030770210</v>
      </c>
      <c r="F2084" s="345">
        <v>14021</v>
      </c>
      <c r="G2084" s="345" t="s">
        <v>10600</v>
      </c>
      <c r="H2084" s="820">
        <v>333</v>
      </c>
      <c r="I2084" s="567"/>
    </row>
    <row r="2085" spans="1:9" x14ac:dyDescent="0.2">
      <c r="A2085" s="345">
        <v>2083</v>
      </c>
      <c r="B2085" s="345" t="s">
        <v>2707</v>
      </c>
      <c r="C2085" s="345" t="s">
        <v>612</v>
      </c>
      <c r="D2085" s="345" t="s">
        <v>505</v>
      </c>
      <c r="E2085" s="345">
        <v>3180670270</v>
      </c>
      <c r="F2085" s="345">
        <v>80027</v>
      </c>
      <c r="G2085" s="345" t="s">
        <v>10601</v>
      </c>
      <c r="H2085" s="820">
        <v>6269</v>
      </c>
      <c r="I2085" s="567"/>
    </row>
    <row r="2086" spans="1:9" x14ac:dyDescent="0.2">
      <c r="A2086" s="345">
        <v>2084</v>
      </c>
      <c r="B2086" s="345" t="s">
        <v>2708</v>
      </c>
      <c r="C2086" s="345" t="s">
        <v>624</v>
      </c>
      <c r="D2086" s="345" t="s">
        <v>510</v>
      </c>
      <c r="E2086" s="345">
        <v>1010810820</v>
      </c>
      <c r="F2086" s="345">
        <v>1084</v>
      </c>
      <c r="G2086" s="345" t="s">
        <v>10602</v>
      </c>
      <c r="H2086" s="820">
        <v>240</v>
      </c>
      <c r="I2086" s="567"/>
    </row>
    <row r="2087" spans="1:9" x14ac:dyDescent="0.2">
      <c r="A2087" s="345">
        <v>2085</v>
      </c>
      <c r="B2087" s="345" t="s">
        <v>2709</v>
      </c>
      <c r="C2087" s="345" t="s">
        <v>668</v>
      </c>
      <c r="D2087" s="345" t="s">
        <v>16416</v>
      </c>
      <c r="E2087" s="345">
        <v>1040830550</v>
      </c>
      <c r="F2087" s="345">
        <v>22059</v>
      </c>
      <c r="G2087" s="345" t="s">
        <v>10603</v>
      </c>
      <c r="H2087" s="820">
        <v>338</v>
      </c>
      <c r="I2087" s="567"/>
    </row>
    <row r="2088" spans="1:9" x14ac:dyDescent="0.2">
      <c r="A2088" s="345">
        <v>2086</v>
      </c>
      <c r="B2088" s="345" t="s">
        <v>2710</v>
      </c>
      <c r="C2088" s="345" t="s">
        <v>852</v>
      </c>
      <c r="D2088" s="345" t="s">
        <v>515</v>
      </c>
      <c r="E2088" s="345">
        <v>1050870090</v>
      </c>
      <c r="F2088" s="345">
        <v>27009</v>
      </c>
      <c r="G2088" s="345" t="s">
        <v>10604</v>
      </c>
      <c r="H2088" s="820">
        <v>3114</v>
      </c>
      <c r="I2088" s="567"/>
    </row>
    <row r="2089" spans="1:9" x14ac:dyDescent="0.2">
      <c r="A2089" s="345">
        <v>2087</v>
      </c>
      <c r="B2089" s="345" t="s">
        <v>2711</v>
      </c>
      <c r="C2089" s="345" t="s">
        <v>522</v>
      </c>
      <c r="D2089" s="345" t="s">
        <v>515</v>
      </c>
      <c r="E2089" s="345">
        <v>1050540310</v>
      </c>
      <c r="F2089" s="345">
        <v>28031</v>
      </c>
      <c r="G2089" s="345" t="s">
        <v>10605</v>
      </c>
      <c r="H2089" s="820">
        <v>1928</v>
      </c>
      <c r="I2089" s="567"/>
    </row>
    <row r="2090" spans="1:9" x14ac:dyDescent="0.2">
      <c r="A2090" s="345">
        <v>2088</v>
      </c>
      <c r="B2090" s="345" t="s">
        <v>2712</v>
      </c>
      <c r="C2090" s="345" t="s">
        <v>624</v>
      </c>
      <c r="D2090" s="345" t="s">
        <v>510</v>
      </c>
      <c r="E2090" s="345">
        <v>1010810830</v>
      </c>
      <c r="F2090" s="345">
        <v>1085</v>
      </c>
      <c r="G2090" s="345" t="s">
        <v>10606</v>
      </c>
      <c r="H2090" s="820">
        <v>323</v>
      </c>
      <c r="I2090" s="567"/>
    </row>
    <row r="2091" spans="1:9" x14ac:dyDescent="0.2">
      <c r="A2091" s="345">
        <v>2089</v>
      </c>
      <c r="B2091" s="345" t="s">
        <v>2713</v>
      </c>
      <c r="C2091" s="345" t="s">
        <v>657</v>
      </c>
      <c r="D2091" s="345" t="s">
        <v>506</v>
      </c>
      <c r="E2091" s="345">
        <v>3150200300</v>
      </c>
      <c r="F2091" s="345">
        <v>61030</v>
      </c>
      <c r="G2091" s="345" t="s">
        <v>10607</v>
      </c>
      <c r="H2091" s="820">
        <v>372</v>
      </c>
      <c r="I2091" s="567"/>
    </row>
    <row r="2092" spans="1:9" x14ac:dyDescent="0.2">
      <c r="A2092" s="345">
        <v>2090</v>
      </c>
      <c r="B2092" s="345" t="s">
        <v>2714</v>
      </c>
      <c r="C2092" s="345" t="s">
        <v>664</v>
      </c>
      <c r="D2092" s="345" t="s">
        <v>507</v>
      </c>
      <c r="E2092" s="345">
        <v>1070370200</v>
      </c>
      <c r="F2092" s="345">
        <v>8021</v>
      </c>
      <c r="G2092" s="345" t="s">
        <v>10608</v>
      </c>
      <c r="H2092" s="820">
        <v>1181</v>
      </c>
      <c r="I2092" s="567"/>
    </row>
    <row r="2093" spans="1:9" x14ac:dyDescent="0.2">
      <c r="A2093" s="345">
        <v>2091</v>
      </c>
      <c r="B2093" s="345" t="s">
        <v>2715</v>
      </c>
      <c r="C2093" s="345" t="s">
        <v>662</v>
      </c>
      <c r="D2093" s="345" t="s">
        <v>506</v>
      </c>
      <c r="E2093" s="345">
        <v>3150110240</v>
      </c>
      <c r="F2093" s="345">
        <v>62024</v>
      </c>
      <c r="G2093" s="345" t="s">
        <v>10609</v>
      </c>
      <c r="H2093" s="820">
        <v>2183</v>
      </c>
      <c r="I2093" s="567"/>
    </row>
    <row r="2094" spans="1:9" x14ac:dyDescent="0.2">
      <c r="A2094" s="345">
        <v>2092</v>
      </c>
      <c r="B2094" s="345" t="s">
        <v>2716</v>
      </c>
      <c r="C2094" s="345" t="s">
        <v>624</v>
      </c>
      <c r="D2094" s="345" t="s">
        <v>510</v>
      </c>
      <c r="E2094" s="345">
        <v>1010810840</v>
      </c>
      <c r="F2094" s="345">
        <v>1086</v>
      </c>
      <c r="G2094" s="345" t="s">
        <v>10610</v>
      </c>
      <c r="H2094" s="820">
        <v>18212</v>
      </c>
      <c r="I2094" s="567"/>
    </row>
    <row r="2095" spans="1:9" x14ac:dyDescent="0.2">
      <c r="A2095" s="345">
        <v>2093</v>
      </c>
      <c r="B2095" s="345" t="s">
        <v>2717</v>
      </c>
      <c r="C2095" s="345" t="s">
        <v>546</v>
      </c>
      <c r="D2095" s="345" t="s">
        <v>504</v>
      </c>
      <c r="E2095" s="345">
        <v>3170470050</v>
      </c>
      <c r="F2095" s="345">
        <v>77005</v>
      </c>
      <c r="G2095" s="345" t="s">
        <v>10611</v>
      </c>
      <c r="H2095" s="820">
        <v>290</v>
      </c>
      <c r="I2095" s="567"/>
    </row>
    <row r="2096" spans="1:9" x14ac:dyDescent="0.2">
      <c r="A2096" s="345">
        <v>2094</v>
      </c>
      <c r="B2096" s="345" t="s">
        <v>2718</v>
      </c>
      <c r="C2096" s="345" t="s">
        <v>696</v>
      </c>
      <c r="D2096" s="345" t="s">
        <v>508</v>
      </c>
      <c r="E2096" s="345">
        <v>1030240650</v>
      </c>
      <c r="F2096" s="345">
        <v>13068</v>
      </c>
      <c r="G2096" s="345" t="s">
        <v>10612</v>
      </c>
      <c r="H2096" s="820">
        <v>2121</v>
      </c>
      <c r="I2096" s="567"/>
    </row>
    <row r="2097" spans="1:9" x14ac:dyDescent="0.2">
      <c r="A2097" s="345">
        <v>2095</v>
      </c>
      <c r="B2097" s="345" t="s">
        <v>2719</v>
      </c>
      <c r="C2097" s="345" t="s">
        <v>1237</v>
      </c>
      <c r="D2097" s="345" t="s">
        <v>505</v>
      </c>
      <c r="E2097" s="345">
        <v>3180970070</v>
      </c>
      <c r="F2097" s="345">
        <v>101007</v>
      </c>
      <c r="G2097" s="345" t="s">
        <v>10613</v>
      </c>
      <c r="H2097" s="820">
        <v>2534</v>
      </c>
      <c r="I2097" s="567"/>
    </row>
    <row r="2098" spans="1:9" x14ac:dyDescent="0.2">
      <c r="A2098" s="345">
        <v>2096</v>
      </c>
      <c r="B2098" s="345" t="s">
        <v>2720</v>
      </c>
      <c r="C2098" s="345" t="s">
        <v>1237</v>
      </c>
      <c r="D2098" s="345" t="s">
        <v>505</v>
      </c>
      <c r="E2098" s="345">
        <v>3180970080</v>
      </c>
      <c r="F2098" s="345">
        <v>101008</v>
      </c>
      <c r="G2098" s="345" t="s">
        <v>10614</v>
      </c>
      <c r="H2098" s="820">
        <v>14002</v>
      </c>
      <c r="I2098" s="567"/>
    </row>
    <row r="2099" spans="1:9" x14ac:dyDescent="0.2">
      <c r="A2099" s="345">
        <v>2097</v>
      </c>
      <c r="B2099" s="345" t="s">
        <v>2721</v>
      </c>
      <c r="C2099" s="345" t="s">
        <v>668</v>
      </c>
      <c r="D2099" s="345" t="s">
        <v>16416</v>
      </c>
      <c r="E2099" s="345">
        <v>1040830560</v>
      </c>
      <c r="F2099" s="345">
        <v>22060</v>
      </c>
      <c r="G2099" s="345" t="s">
        <v>10615</v>
      </c>
      <c r="H2099" s="820">
        <v>304</v>
      </c>
      <c r="I2099" s="567"/>
    </row>
    <row r="2100" spans="1:9" x14ac:dyDescent="0.2">
      <c r="A2100" s="345">
        <v>2098</v>
      </c>
      <c r="B2100" s="345" t="s">
        <v>2722</v>
      </c>
      <c r="C2100" s="345" t="s">
        <v>601</v>
      </c>
      <c r="D2100" s="345" t="s">
        <v>508</v>
      </c>
      <c r="E2100" s="345">
        <v>1030120710</v>
      </c>
      <c r="F2100" s="345">
        <v>16074</v>
      </c>
      <c r="G2100" s="345" t="s">
        <v>10616</v>
      </c>
      <c r="H2100" s="820">
        <v>6158</v>
      </c>
      <c r="I2100" s="567"/>
    </row>
    <row r="2101" spans="1:9" x14ac:dyDescent="0.2">
      <c r="A2101" s="345">
        <v>2099</v>
      </c>
      <c r="B2101" s="345" t="s">
        <v>2723</v>
      </c>
      <c r="C2101" s="345" t="s">
        <v>677</v>
      </c>
      <c r="D2101" s="345" t="s">
        <v>507</v>
      </c>
      <c r="E2101" s="345">
        <v>1070740250</v>
      </c>
      <c r="F2101" s="345">
        <v>9025</v>
      </c>
      <c r="G2101" s="345" t="s">
        <v>10617</v>
      </c>
      <c r="H2101" s="820">
        <v>2122</v>
      </c>
      <c r="I2101" s="567"/>
    </row>
    <row r="2102" spans="1:9" x14ac:dyDescent="0.2">
      <c r="A2102" s="345">
        <v>2100</v>
      </c>
      <c r="B2102" s="345" t="s">
        <v>2724</v>
      </c>
      <c r="C2102" s="345" t="s">
        <v>601</v>
      </c>
      <c r="D2102" s="345" t="s">
        <v>508</v>
      </c>
      <c r="E2102" s="345">
        <v>1030120720</v>
      </c>
      <c r="F2102" s="345">
        <v>16075</v>
      </c>
      <c r="G2102" s="345" t="s">
        <v>10618</v>
      </c>
      <c r="H2102" s="820">
        <v>5484</v>
      </c>
      <c r="I2102" s="567"/>
    </row>
    <row r="2103" spans="1:9" x14ac:dyDescent="0.2">
      <c r="A2103" s="345">
        <v>2101</v>
      </c>
      <c r="B2103" s="345" t="s">
        <v>2725</v>
      </c>
      <c r="C2103" s="345" t="s">
        <v>635</v>
      </c>
      <c r="D2103" s="345" t="s">
        <v>508</v>
      </c>
      <c r="E2103" s="345">
        <v>1030860430</v>
      </c>
      <c r="F2103" s="345">
        <v>12050</v>
      </c>
      <c r="G2103" s="345" t="s">
        <v>10619</v>
      </c>
      <c r="H2103" s="820">
        <v>10413</v>
      </c>
      <c r="I2103" s="567"/>
    </row>
    <row r="2104" spans="1:9" x14ac:dyDescent="0.2">
      <c r="A2104" s="345">
        <v>2102</v>
      </c>
      <c r="B2104" s="345" t="s">
        <v>2726</v>
      </c>
      <c r="C2104" s="345" t="s">
        <v>534</v>
      </c>
      <c r="D2104" s="345" t="s">
        <v>508</v>
      </c>
      <c r="E2104" s="345">
        <v>1030490780</v>
      </c>
      <c r="F2104" s="345">
        <v>15078</v>
      </c>
      <c r="G2104" s="345" t="s">
        <v>10620</v>
      </c>
      <c r="H2104" s="820">
        <v>5031</v>
      </c>
      <c r="I2104" s="567"/>
    </row>
    <row r="2105" spans="1:9" x14ac:dyDescent="0.2">
      <c r="A2105" s="345">
        <v>2103</v>
      </c>
      <c r="B2105" s="345" t="s">
        <v>2727</v>
      </c>
      <c r="C2105" s="345" t="s">
        <v>787</v>
      </c>
      <c r="D2105" s="345" t="s">
        <v>515</v>
      </c>
      <c r="E2105" s="345">
        <v>1050840180</v>
      </c>
      <c r="F2105" s="345">
        <v>26018</v>
      </c>
      <c r="G2105" s="345" t="s">
        <v>10621</v>
      </c>
      <c r="H2105" s="820">
        <v>2540</v>
      </c>
      <c r="I2105" s="567"/>
    </row>
    <row r="2106" spans="1:9" x14ac:dyDescent="0.2">
      <c r="A2106" s="345">
        <v>2104</v>
      </c>
      <c r="B2106" s="345" t="s">
        <v>2728</v>
      </c>
      <c r="C2106" s="345" t="s">
        <v>544</v>
      </c>
      <c r="D2106" s="345" t="s">
        <v>510</v>
      </c>
      <c r="E2106" s="345">
        <v>1010270700</v>
      </c>
      <c r="F2106" s="345">
        <v>4070</v>
      </c>
      <c r="G2106" s="345" t="s">
        <v>10622</v>
      </c>
      <c r="H2106" s="820">
        <v>80</v>
      </c>
      <c r="I2106" s="567"/>
    </row>
    <row r="2107" spans="1:9" x14ac:dyDescent="0.2">
      <c r="A2107" s="345">
        <v>2105</v>
      </c>
      <c r="B2107" s="345" t="s">
        <v>2729</v>
      </c>
      <c r="C2107" s="345" t="s">
        <v>622</v>
      </c>
      <c r="D2107" s="345" t="s">
        <v>510</v>
      </c>
      <c r="E2107" s="345">
        <v>1010070400</v>
      </c>
      <c r="F2107" s="345">
        <v>5040</v>
      </c>
      <c r="G2107" s="345" t="s">
        <v>10623</v>
      </c>
      <c r="H2107" s="820">
        <v>1224</v>
      </c>
      <c r="I2107" s="567"/>
    </row>
    <row r="2108" spans="1:9" x14ac:dyDescent="0.2">
      <c r="A2108" s="345">
        <v>2106</v>
      </c>
      <c r="B2108" s="345" t="s">
        <v>2730</v>
      </c>
      <c r="C2108" s="345" t="s">
        <v>886</v>
      </c>
      <c r="D2108" s="345" t="s">
        <v>493</v>
      </c>
      <c r="E2108" s="345">
        <v>2120400050</v>
      </c>
      <c r="F2108" s="345">
        <v>59005</v>
      </c>
      <c r="G2108" s="345" t="s">
        <v>10624</v>
      </c>
      <c r="H2108" s="820">
        <v>36536</v>
      </c>
      <c r="I2108" s="567"/>
    </row>
    <row r="2109" spans="1:9" x14ac:dyDescent="0.2">
      <c r="A2109" s="345">
        <v>2107</v>
      </c>
      <c r="B2109" s="345" t="s">
        <v>2731</v>
      </c>
      <c r="C2109" s="345" t="s">
        <v>1539</v>
      </c>
      <c r="D2109" s="345" t="s">
        <v>511</v>
      </c>
      <c r="E2109" s="345">
        <v>3160160050</v>
      </c>
      <c r="F2109" s="345">
        <v>74005</v>
      </c>
      <c r="G2109" s="345" t="s">
        <v>10625</v>
      </c>
      <c r="H2109" s="820">
        <v>11231</v>
      </c>
      <c r="I2109" s="567"/>
    </row>
    <row r="2110" spans="1:9" x14ac:dyDescent="0.2">
      <c r="A2110" s="345">
        <v>2108</v>
      </c>
      <c r="B2110" s="345" t="s">
        <v>2732</v>
      </c>
      <c r="C2110" s="345" t="s">
        <v>996</v>
      </c>
      <c r="D2110" s="345" t="s">
        <v>514</v>
      </c>
      <c r="E2110" s="345">
        <v>2100580110</v>
      </c>
      <c r="F2110" s="345">
        <v>54011</v>
      </c>
      <c r="G2110" s="345" t="s">
        <v>10626</v>
      </c>
      <c r="H2110" s="820">
        <v>3428</v>
      </c>
      <c r="I2110" s="567"/>
    </row>
    <row r="2111" spans="1:9" x14ac:dyDescent="0.2">
      <c r="A2111" s="345">
        <v>2109</v>
      </c>
      <c r="B2111" s="345" t="s">
        <v>2733</v>
      </c>
      <c r="C2111" s="345" t="s">
        <v>996</v>
      </c>
      <c r="D2111" s="345" t="s">
        <v>514</v>
      </c>
      <c r="E2111" s="345">
        <v>2100580120</v>
      </c>
      <c r="F2111" s="345">
        <v>54012</v>
      </c>
      <c r="G2111" s="345" t="s">
        <v>10627</v>
      </c>
      <c r="H2111" s="820">
        <v>7512</v>
      </c>
      <c r="I2111" s="567"/>
    </row>
    <row r="2112" spans="1:9" x14ac:dyDescent="0.2">
      <c r="A2112" s="345">
        <v>2110</v>
      </c>
      <c r="B2112" s="345" t="s">
        <v>2734</v>
      </c>
      <c r="C2112" s="345" t="s">
        <v>996</v>
      </c>
      <c r="D2112" s="345" t="s">
        <v>514</v>
      </c>
      <c r="E2112" s="345">
        <v>2100580130</v>
      </c>
      <c r="F2112" s="345">
        <v>54013</v>
      </c>
      <c r="G2112" s="345" t="s">
        <v>10628</v>
      </c>
      <c r="H2112" s="820">
        <v>38505</v>
      </c>
      <c r="I2112" s="567"/>
    </row>
    <row r="2113" spans="1:9" x14ac:dyDescent="0.2">
      <c r="A2113" s="345">
        <v>2111</v>
      </c>
      <c r="B2113" s="345" t="s">
        <v>2735</v>
      </c>
      <c r="C2113" s="345" t="s">
        <v>532</v>
      </c>
      <c r="D2113" s="345" t="s">
        <v>503</v>
      </c>
      <c r="E2113" s="345">
        <v>3130600120</v>
      </c>
      <c r="F2113" s="345">
        <v>68012</v>
      </c>
      <c r="G2113" s="345" t="s">
        <v>10629</v>
      </c>
      <c r="H2113" s="820">
        <v>14799</v>
      </c>
      <c r="I2113" s="567"/>
    </row>
    <row r="2114" spans="1:9" x14ac:dyDescent="0.2">
      <c r="A2114" s="345">
        <v>2112</v>
      </c>
      <c r="B2114" s="345" t="s">
        <v>2736</v>
      </c>
      <c r="C2114" s="345" t="s">
        <v>522</v>
      </c>
      <c r="D2114" s="345" t="s">
        <v>515</v>
      </c>
      <c r="E2114" s="345">
        <v>1050540320</v>
      </c>
      <c r="F2114" s="345">
        <v>28032</v>
      </c>
      <c r="G2114" s="345" t="s">
        <v>10630</v>
      </c>
      <c r="H2114" s="820">
        <v>20076</v>
      </c>
      <c r="I2114" s="567"/>
    </row>
    <row r="2115" spans="1:9" x14ac:dyDescent="0.2">
      <c r="A2115" s="345">
        <v>2113</v>
      </c>
      <c r="B2115" s="345" t="s">
        <v>2737</v>
      </c>
      <c r="C2115" s="345" t="s">
        <v>550</v>
      </c>
      <c r="D2115" s="345" t="s">
        <v>493</v>
      </c>
      <c r="E2115" s="345">
        <v>2120690150</v>
      </c>
      <c r="F2115" s="345">
        <v>57016</v>
      </c>
      <c r="G2115" s="345" t="s">
        <v>10631</v>
      </c>
      <c r="H2115" s="820">
        <v>6447</v>
      </c>
      <c r="I2115" s="567"/>
    </row>
    <row r="2116" spans="1:9" x14ac:dyDescent="0.2">
      <c r="A2116" s="345">
        <v>2114</v>
      </c>
      <c r="B2116" s="345" t="s">
        <v>2738</v>
      </c>
      <c r="C2116" s="345" t="s">
        <v>612</v>
      </c>
      <c r="D2116" s="345" t="s">
        <v>505</v>
      </c>
      <c r="E2116" s="345">
        <v>3180670280</v>
      </c>
      <c r="F2116" s="345">
        <v>80028</v>
      </c>
      <c r="G2116" s="345" t="s">
        <v>10632</v>
      </c>
      <c r="H2116" s="820">
        <v>9829</v>
      </c>
      <c r="I2116" s="567"/>
    </row>
    <row r="2117" spans="1:9" x14ac:dyDescent="0.2">
      <c r="A2117" s="345">
        <v>2115</v>
      </c>
      <c r="B2117" s="345" t="s">
        <v>2739</v>
      </c>
      <c r="C2117" s="345" t="s">
        <v>550</v>
      </c>
      <c r="D2117" s="345" t="s">
        <v>493</v>
      </c>
      <c r="E2117" s="345">
        <v>2120690160</v>
      </c>
      <c r="F2117" s="345">
        <v>57017</v>
      </c>
      <c r="G2117" s="345" t="s">
        <v>10633</v>
      </c>
      <c r="H2117" s="820">
        <v>413</v>
      </c>
      <c r="I2117" s="567"/>
    </row>
    <row r="2118" spans="1:9" x14ac:dyDescent="0.2">
      <c r="A2118" s="345">
        <v>2116</v>
      </c>
      <c r="B2118" s="345" t="s">
        <v>2740</v>
      </c>
      <c r="C2118" s="345" t="s">
        <v>635</v>
      </c>
      <c r="D2118" s="345" t="s">
        <v>508</v>
      </c>
      <c r="E2118" s="345">
        <v>1030860440</v>
      </c>
      <c r="F2118" s="345">
        <v>12051</v>
      </c>
      <c r="G2118" s="345" t="s">
        <v>10634</v>
      </c>
      <c r="H2118" s="820">
        <v>3807</v>
      </c>
      <c r="I2118" s="567"/>
    </row>
    <row r="2119" spans="1:9" x14ac:dyDescent="0.2">
      <c r="A2119" s="345">
        <v>2117</v>
      </c>
      <c r="B2119" s="345" t="s">
        <v>2741</v>
      </c>
      <c r="C2119" s="345" t="s">
        <v>526</v>
      </c>
      <c r="D2119" s="345" t="s">
        <v>508</v>
      </c>
      <c r="E2119" s="345">
        <v>1030980220</v>
      </c>
      <c r="F2119" s="345">
        <v>97022</v>
      </c>
      <c r="G2119" s="345" t="s">
        <v>10635</v>
      </c>
      <c r="H2119" s="820">
        <v>3713</v>
      </c>
      <c r="I2119" s="567"/>
    </row>
    <row r="2120" spans="1:9" x14ac:dyDescent="0.2">
      <c r="A2120" s="345">
        <v>2118</v>
      </c>
      <c r="B2120" s="345" t="s">
        <v>2742</v>
      </c>
      <c r="C2120" s="345" t="s">
        <v>664</v>
      </c>
      <c r="D2120" s="345" t="s">
        <v>507</v>
      </c>
      <c r="E2120" s="345">
        <v>1070370210</v>
      </c>
      <c r="F2120" s="345">
        <v>8022</v>
      </c>
      <c r="G2120" s="345" t="s">
        <v>10636</v>
      </c>
      <c r="H2120" s="820">
        <v>628</v>
      </c>
      <c r="I2120" s="567"/>
    </row>
    <row r="2121" spans="1:9" x14ac:dyDescent="0.2">
      <c r="A2121" s="345">
        <v>2119</v>
      </c>
      <c r="B2121" s="345" t="s">
        <v>2743</v>
      </c>
      <c r="C2121" s="345" t="s">
        <v>668</v>
      </c>
      <c r="D2121" s="345" t="s">
        <v>16416</v>
      </c>
      <c r="E2121" s="345">
        <v>1040830570</v>
      </c>
      <c r="F2121" s="345">
        <v>22061</v>
      </c>
      <c r="G2121" s="345" t="s">
        <v>10637</v>
      </c>
      <c r="H2121" s="820">
        <v>4092</v>
      </c>
      <c r="I2121" s="567"/>
    </row>
    <row r="2122" spans="1:9" x14ac:dyDescent="0.2">
      <c r="A2122" s="345">
        <v>2120</v>
      </c>
      <c r="B2122" s="345" t="s">
        <v>2744</v>
      </c>
      <c r="C2122" s="345" t="s">
        <v>674</v>
      </c>
      <c r="D2122" s="345" t="s">
        <v>510</v>
      </c>
      <c r="E2122" s="345">
        <v>1010880430</v>
      </c>
      <c r="F2122" s="345">
        <v>2043</v>
      </c>
      <c r="G2122" s="345" t="s">
        <v>10638</v>
      </c>
      <c r="H2122" s="820">
        <v>234</v>
      </c>
      <c r="I2122" s="567"/>
    </row>
    <row r="2123" spans="1:9" x14ac:dyDescent="0.2">
      <c r="A2123" s="345">
        <v>2121</v>
      </c>
      <c r="B2123" s="345" t="s">
        <v>2745</v>
      </c>
      <c r="C2123" s="345" t="s">
        <v>652</v>
      </c>
      <c r="D2123" s="345" t="s">
        <v>16417</v>
      </c>
      <c r="E2123" s="345">
        <v>1060850260</v>
      </c>
      <c r="F2123" s="345">
        <v>30026</v>
      </c>
      <c r="G2123" s="345" t="s">
        <v>10639</v>
      </c>
      <c r="H2123" s="820">
        <v>10875</v>
      </c>
      <c r="I2123" s="567"/>
    </row>
    <row r="2124" spans="1:9" x14ac:dyDescent="0.2">
      <c r="A2124" s="345">
        <v>2122</v>
      </c>
      <c r="B2124" s="345" t="s">
        <v>2746</v>
      </c>
      <c r="C2124" s="345" t="s">
        <v>601</v>
      </c>
      <c r="D2124" s="345" t="s">
        <v>508</v>
      </c>
      <c r="E2124" s="345">
        <v>1030120730</v>
      </c>
      <c r="F2124" s="345">
        <v>16076</v>
      </c>
      <c r="G2124" s="345" t="s">
        <v>10640</v>
      </c>
      <c r="H2124" s="820">
        <v>5036</v>
      </c>
      <c r="I2124" s="567"/>
    </row>
    <row r="2125" spans="1:9" x14ac:dyDescent="0.2">
      <c r="A2125" s="345">
        <v>2123</v>
      </c>
      <c r="B2125" s="345" t="s">
        <v>2747</v>
      </c>
      <c r="C2125" s="345" t="s">
        <v>567</v>
      </c>
      <c r="D2125" s="345" t="s">
        <v>508</v>
      </c>
      <c r="E2125" s="345">
        <v>1030150500</v>
      </c>
      <c r="F2125" s="345">
        <v>17055</v>
      </c>
      <c r="G2125" s="345" t="s">
        <v>10641</v>
      </c>
      <c r="H2125" s="820">
        <v>2655</v>
      </c>
      <c r="I2125" s="567"/>
    </row>
    <row r="2126" spans="1:9" x14ac:dyDescent="0.2">
      <c r="A2126" s="345">
        <v>2124</v>
      </c>
      <c r="B2126" s="345" t="s">
        <v>2748</v>
      </c>
      <c r="C2126" s="345" t="s">
        <v>565</v>
      </c>
      <c r="D2126" s="345" t="s">
        <v>505</v>
      </c>
      <c r="E2126" s="345">
        <v>3180250420</v>
      </c>
      <c r="F2126" s="345">
        <v>78041</v>
      </c>
      <c r="G2126" s="345" t="s">
        <v>10642</v>
      </c>
      <c r="H2126" s="820">
        <v>822</v>
      </c>
      <c r="I2126" s="567"/>
    </row>
    <row r="2127" spans="1:9" x14ac:dyDescent="0.2">
      <c r="A2127" s="345">
        <v>2125</v>
      </c>
      <c r="B2127" s="345" t="s">
        <v>2749</v>
      </c>
      <c r="C2127" s="345" t="s">
        <v>575</v>
      </c>
      <c r="D2127" s="345" t="s">
        <v>493</v>
      </c>
      <c r="E2127" s="345">
        <v>2120910200</v>
      </c>
      <c r="F2127" s="345">
        <v>56021</v>
      </c>
      <c r="G2127" s="345" t="s">
        <v>10643</v>
      </c>
      <c r="H2127" s="820">
        <v>15416</v>
      </c>
      <c r="I2127" s="567"/>
    </row>
    <row r="2128" spans="1:9" x14ac:dyDescent="0.2">
      <c r="A2128" s="345">
        <v>2126</v>
      </c>
      <c r="B2128" s="345" t="s">
        <v>2750</v>
      </c>
      <c r="C2128" s="345" t="s">
        <v>548</v>
      </c>
      <c r="D2128" s="345" t="s">
        <v>503</v>
      </c>
      <c r="E2128" s="345">
        <v>3130380340</v>
      </c>
      <c r="F2128" s="345">
        <v>66034</v>
      </c>
      <c r="G2128" s="345" t="s">
        <v>10644</v>
      </c>
      <c r="H2128" s="820">
        <v>918</v>
      </c>
      <c r="I2128" s="567"/>
    </row>
    <row r="2129" spans="1:9" x14ac:dyDescent="0.2">
      <c r="A2129" s="345">
        <v>2127</v>
      </c>
      <c r="B2129" s="345" t="s">
        <v>2751</v>
      </c>
      <c r="C2129" s="345" t="s">
        <v>584</v>
      </c>
      <c r="D2129" s="345" t="s">
        <v>509</v>
      </c>
      <c r="E2129" s="345">
        <v>3140190190</v>
      </c>
      <c r="F2129" s="345">
        <v>70019</v>
      </c>
      <c r="G2129" s="345" t="s">
        <v>10645</v>
      </c>
      <c r="H2129" s="820">
        <v>314</v>
      </c>
      <c r="I2129" s="567"/>
    </row>
    <row r="2130" spans="1:9" x14ac:dyDescent="0.2">
      <c r="A2130" s="345">
        <v>2128</v>
      </c>
      <c r="B2130" s="345" t="s">
        <v>2752</v>
      </c>
      <c r="C2130" s="345" t="s">
        <v>784</v>
      </c>
      <c r="D2130" s="345" t="s">
        <v>503</v>
      </c>
      <c r="E2130" s="345">
        <v>3130230230</v>
      </c>
      <c r="F2130" s="345">
        <v>69023</v>
      </c>
      <c r="G2130" s="345" t="s">
        <v>10646</v>
      </c>
      <c r="H2130" s="820">
        <v>292</v>
      </c>
      <c r="I2130" s="567"/>
    </row>
    <row r="2131" spans="1:9" x14ac:dyDescent="0.2">
      <c r="A2131" s="345">
        <v>2129</v>
      </c>
      <c r="B2131" s="345" t="s">
        <v>2753</v>
      </c>
      <c r="C2131" s="345" t="s">
        <v>586</v>
      </c>
      <c r="D2131" s="345" t="s">
        <v>509</v>
      </c>
      <c r="E2131" s="345">
        <v>3140940160</v>
      </c>
      <c r="F2131" s="345">
        <v>94016</v>
      </c>
      <c r="G2131" s="345" t="s">
        <v>10647</v>
      </c>
      <c r="H2131" s="820">
        <v>890</v>
      </c>
      <c r="I2131" s="567"/>
    </row>
    <row r="2132" spans="1:9" x14ac:dyDescent="0.2">
      <c r="A2132" s="345">
        <v>2130</v>
      </c>
      <c r="B2132" s="345" t="s">
        <v>2754</v>
      </c>
      <c r="C2132" s="345" t="s">
        <v>875</v>
      </c>
      <c r="D2132" s="345" t="s">
        <v>494</v>
      </c>
      <c r="E2132" s="345">
        <v>2110440130</v>
      </c>
      <c r="F2132" s="345">
        <v>43013</v>
      </c>
      <c r="G2132" s="345" t="s">
        <v>10648</v>
      </c>
      <c r="H2132" s="820">
        <v>41768</v>
      </c>
      <c r="I2132" s="567"/>
    </row>
    <row r="2133" spans="1:9" x14ac:dyDescent="0.2">
      <c r="A2133" s="345">
        <v>2131</v>
      </c>
      <c r="B2133" s="345" t="s">
        <v>2755</v>
      </c>
      <c r="C2133" s="345" t="s">
        <v>532</v>
      </c>
      <c r="D2133" s="345" t="s">
        <v>503</v>
      </c>
      <c r="E2133" s="345">
        <v>3130600130</v>
      </c>
      <c r="F2133" s="345">
        <v>68013</v>
      </c>
      <c r="G2133" s="345" t="s">
        <v>10649</v>
      </c>
      <c r="H2133" s="820">
        <v>1169</v>
      </c>
      <c r="I2133" s="567"/>
    </row>
    <row r="2134" spans="1:9" x14ac:dyDescent="0.2">
      <c r="A2134" s="345">
        <v>2132</v>
      </c>
      <c r="B2134" s="345" t="s">
        <v>2756</v>
      </c>
      <c r="C2134" s="345" t="s">
        <v>609</v>
      </c>
      <c r="D2134" s="345" t="s">
        <v>493</v>
      </c>
      <c r="E2134" s="345">
        <v>2120700320</v>
      </c>
      <c r="F2134" s="345">
        <v>58032</v>
      </c>
      <c r="G2134" s="345" t="s">
        <v>10650</v>
      </c>
      <c r="H2134" s="820">
        <v>51880</v>
      </c>
      <c r="I2134" s="567"/>
    </row>
    <row r="2135" spans="1:9" x14ac:dyDescent="0.2">
      <c r="A2135" s="345">
        <v>2133</v>
      </c>
      <c r="B2135" s="345" t="s">
        <v>2757</v>
      </c>
      <c r="C2135" s="345" t="s">
        <v>548</v>
      </c>
      <c r="D2135" s="345" t="s">
        <v>503</v>
      </c>
      <c r="E2135" s="345">
        <v>3130380350</v>
      </c>
      <c r="F2135" s="345">
        <v>66035</v>
      </c>
      <c r="G2135" s="345" t="s">
        <v>10651</v>
      </c>
      <c r="H2135" s="820">
        <v>287</v>
      </c>
      <c r="I2135" s="567"/>
    </row>
    <row r="2136" spans="1:9" x14ac:dyDescent="0.2">
      <c r="A2136" s="345">
        <v>2134</v>
      </c>
      <c r="B2136" s="345" t="s">
        <v>2758</v>
      </c>
      <c r="C2136" s="345" t="s">
        <v>532</v>
      </c>
      <c r="D2136" s="345" t="s">
        <v>503</v>
      </c>
      <c r="E2136" s="345">
        <v>3130600140</v>
      </c>
      <c r="F2136" s="345">
        <v>68014</v>
      </c>
      <c r="G2136" s="345" t="s">
        <v>10652</v>
      </c>
      <c r="H2136" s="820">
        <v>1605</v>
      </c>
      <c r="I2136" s="567"/>
    </row>
    <row r="2137" spans="1:9" x14ac:dyDescent="0.2">
      <c r="A2137" s="345">
        <v>2135</v>
      </c>
      <c r="B2137" s="345" t="s">
        <v>2759</v>
      </c>
      <c r="C2137" s="345" t="s">
        <v>575</v>
      </c>
      <c r="D2137" s="345" t="s">
        <v>493</v>
      </c>
      <c r="E2137" s="345">
        <v>2120910210</v>
      </c>
      <c r="F2137" s="345">
        <v>56022</v>
      </c>
      <c r="G2137" s="345" t="s">
        <v>10653</v>
      </c>
      <c r="H2137" s="820">
        <v>1493</v>
      </c>
      <c r="I2137" s="567"/>
    </row>
    <row r="2138" spans="1:9" x14ac:dyDescent="0.2">
      <c r="A2138" s="345">
        <v>2136</v>
      </c>
      <c r="B2138" s="345" t="s">
        <v>2760</v>
      </c>
      <c r="C2138" s="345" t="s">
        <v>681</v>
      </c>
      <c r="D2138" s="345" t="s">
        <v>503</v>
      </c>
      <c r="E2138" s="345">
        <v>3130790160</v>
      </c>
      <c r="F2138" s="345">
        <v>67017</v>
      </c>
      <c r="G2138" s="345" t="s">
        <v>10654</v>
      </c>
      <c r="H2138" s="820">
        <v>4601</v>
      </c>
      <c r="I2138" s="567"/>
    </row>
    <row r="2139" spans="1:9" x14ac:dyDescent="0.2">
      <c r="A2139" s="345">
        <v>2137</v>
      </c>
      <c r="B2139" s="345" t="s">
        <v>2761</v>
      </c>
      <c r="C2139" s="345" t="s">
        <v>1075</v>
      </c>
      <c r="D2139" s="345" t="s">
        <v>16415</v>
      </c>
      <c r="E2139" s="345">
        <v>1080320080</v>
      </c>
      <c r="F2139" s="345">
        <v>40009</v>
      </c>
      <c r="G2139" s="345" t="s">
        <v>10655</v>
      </c>
      <c r="H2139" s="820">
        <v>3642</v>
      </c>
      <c r="I2139" s="567"/>
    </row>
    <row r="2140" spans="1:9" x14ac:dyDescent="0.2">
      <c r="A2140" s="345">
        <v>2138</v>
      </c>
      <c r="B2140" s="345" t="s">
        <v>2762</v>
      </c>
      <c r="C2140" s="345" t="s">
        <v>842</v>
      </c>
      <c r="D2140" s="345" t="s">
        <v>492</v>
      </c>
      <c r="E2140" s="345">
        <v>2090050160</v>
      </c>
      <c r="F2140" s="345">
        <v>51016</v>
      </c>
      <c r="G2140" s="345" t="s">
        <v>10656</v>
      </c>
      <c r="H2140" s="820">
        <v>8814</v>
      </c>
      <c r="I2140" s="567"/>
    </row>
    <row r="2141" spans="1:9" x14ac:dyDescent="0.2">
      <c r="A2141" s="345">
        <v>2139</v>
      </c>
      <c r="B2141" s="345" t="s">
        <v>2763</v>
      </c>
      <c r="C2141" s="345" t="s">
        <v>784</v>
      </c>
      <c r="D2141" s="345" t="s">
        <v>503</v>
      </c>
      <c r="E2141" s="345">
        <v>3130230240</v>
      </c>
      <c r="F2141" s="345">
        <v>69024</v>
      </c>
      <c r="G2141" s="345" t="s">
        <v>10657</v>
      </c>
      <c r="H2141" s="820">
        <v>790</v>
      </c>
      <c r="I2141" s="567"/>
    </row>
    <row r="2142" spans="1:9" x14ac:dyDescent="0.2">
      <c r="A2142" s="345">
        <v>2140</v>
      </c>
      <c r="B2142" s="345" t="s">
        <v>2764</v>
      </c>
      <c r="C2142" s="345" t="s">
        <v>906</v>
      </c>
      <c r="D2142" s="345" t="s">
        <v>492</v>
      </c>
      <c r="E2142" s="345">
        <v>2090360070</v>
      </c>
      <c r="F2142" s="345">
        <v>53008</v>
      </c>
      <c r="G2142" s="345" t="s">
        <v>10658</v>
      </c>
      <c r="H2142" s="820">
        <v>2989</v>
      </c>
      <c r="I2142" s="567"/>
    </row>
    <row r="2143" spans="1:9" x14ac:dyDescent="0.2">
      <c r="A2143" s="345">
        <v>2141</v>
      </c>
      <c r="B2143" s="345" t="s">
        <v>2765</v>
      </c>
      <c r="C2143" s="345" t="s">
        <v>548</v>
      </c>
      <c r="D2143" s="345" t="s">
        <v>503</v>
      </c>
      <c r="E2143" s="345">
        <v>3130380360</v>
      </c>
      <c r="F2143" s="345">
        <v>66036</v>
      </c>
      <c r="G2143" s="345" t="s">
        <v>10659</v>
      </c>
      <c r="H2143" s="820">
        <v>3069</v>
      </c>
      <c r="I2143" s="567"/>
    </row>
    <row r="2144" spans="1:9" x14ac:dyDescent="0.2">
      <c r="A2144" s="345">
        <v>2142</v>
      </c>
      <c r="B2144" s="345" t="s">
        <v>2766</v>
      </c>
      <c r="C2144" s="345" t="s">
        <v>609</v>
      </c>
      <c r="D2144" s="345" t="s">
        <v>493</v>
      </c>
      <c r="E2144" s="345">
        <v>2120700330</v>
      </c>
      <c r="F2144" s="345">
        <v>58033</v>
      </c>
      <c r="G2144" s="345" t="s">
        <v>10660</v>
      </c>
      <c r="H2144" s="820">
        <v>1989</v>
      </c>
      <c r="I2144" s="567"/>
    </row>
    <row r="2145" spans="1:9" x14ac:dyDescent="0.2">
      <c r="A2145" s="345">
        <v>2143</v>
      </c>
      <c r="B2145" s="345" t="s">
        <v>2767</v>
      </c>
      <c r="C2145" s="345" t="s">
        <v>691</v>
      </c>
      <c r="D2145" s="345" t="s">
        <v>508</v>
      </c>
      <c r="E2145" s="345">
        <v>1030770220</v>
      </c>
      <c r="F2145" s="345">
        <v>14022</v>
      </c>
      <c r="G2145" s="345" t="s">
        <v>10661</v>
      </c>
      <c r="H2145" s="820">
        <v>1118</v>
      </c>
      <c r="I2145" s="567"/>
    </row>
    <row r="2146" spans="1:9" x14ac:dyDescent="0.2">
      <c r="A2146" s="345">
        <v>2144</v>
      </c>
      <c r="B2146" s="345" t="s">
        <v>2768</v>
      </c>
      <c r="C2146" s="345" t="s">
        <v>696</v>
      </c>
      <c r="D2146" s="345" t="s">
        <v>508</v>
      </c>
      <c r="E2146" s="345">
        <v>1030240680</v>
      </c>
      <c r="F2146" s="345">
        <v>13071</v>
      </c>
      <c r="G2146" s="345" t="s">
        <v>10662</v>
      </c>
      <c r="H2146" s="820">
        <v>539</v>
      </c>
      <c r="I2146" s="567"/>
    </row>
    <row r="2147" spans="1:9" x14ac:dyDescent="0.2">
      <c r="A2147" s="345">
        <v>2145</v>
      </c>
      <c r="B2147" s="345" t="s">
        <v>2769</v>
      </c>
      <c r="C2147" s="345" t="s">
        <v>833</v>
      </c>
      <c r="D2147" s="345" t="s">
        <v>16417</v>
      </c>
      <c r="E2147" s="345">
        <v>1060930150</v>
      </c>
      <c r="F2147" s="345">
        <v>93015</v>
      </c>
      <c r="G2147" s="345" t="s">
        <v>10663</v>
      </c>
      <c r="H2147" s="820">
        <v>883</v>
      </c>
      <c r="I2147" s="567"/>
    </row>
    <row r="2148" spans="1:9" x14ac:dyDescent="0.2">
      <c r="A2148" s="345">
        <v>2146</v>
      </c>
      <c r="B2148" s="345" t="s">
        <v>2770</v>
      </c>
      <c r="C2148" s="345" t="s">
        <v>833</v>
      </c>
      <c r="D2148" s="345" t="s">
        <v>16417</v>
      </c>
      <c r="E2148" s="345">
        <v>1060930160</v>
      </c>
      <c r="F2148" s="345">
        <v>93016</v>
      </c>
      <c r="G2148" s="345" t="s">
        <v>10664</v>
      </c>
      <c r="H2148" s="820">
        <v>372</v>
      </c>
      <c r="I2148" s="567"/>
    </row>
    <row r="2149" spans="1:9" x14ac:dyDescent="0.2">
      <c r="A2149" s="345">
        <v>2147</v>
      </c>
      <c r="B2149" s="345" t="s">
        <v>2771</v>
      </c>
      <c r="C2149" s="345" t="s">
        <v>544</v>
      </c>
      <c r="D2149" s="345" t="s">
        <v>510</v>
      </c>
      <c r="E2149" s="345">
        <v>1010270710</v>
      </c>
      <c r="F2149" s="345">
        <v>4071</v>
      </c>
      <c r="G2149" s="345" t="s">
        <v>10665</v>
      </c>
      <c r="H2149" s="820">
        <v>799</v>
      </c>
      <c r="I2149" s="567"/>
    </row>
    <row r="2150" spans="1:9" x14ac:dyDescent="0.2">
      <c r="A2150" s="345">
        <v>2148</v>
      </c>
      <c r="B2150" s="345" t="s">
        <v>2772</v>
      </c>
      <c r="C2150" s="345" t="s">
        <v>624</v>
      </c>
      <c r="D2150" s="345" t="s">
        <v>510</v>
      </c>
      <c r="E2150" s="345">
        <v>1010810850</v>
      </c>
      <c r="F2150" s="345">
        <v>1087</v>
      </c>
      <c r="G2150" s="345" t="s">
        <v>10666</v>
      </c>
      <c r="H2150" s="820">
        <v>204</v>
      </c>
      <c r="I2150" s="567"/>
    </row>
    <row r="2151" spans="1:9" x14ac:dyDescent="0.2">
      <c r="A2151" s="345">
        <v>2149</v>
      </c>
      <c r="B2151" s="345" t="s">
        <v>2773</v>
      </c>
      <c r="C2151" s="345" t="s">
        <v>668</v>
      </c>
      <c r="D2151" s="345" t="s">
        <v>16416</v>
      </c>
      <c r="E2151" s="345">
        <v>1040830580</v>
      </c>
      <c r="F2151" s="345">
        <v>22062</v>
      </c>
      <c r="G2151" s="345" t="s">
        <v>10667</v>
      </c>
      <c r="H2151" s="820">
        <v>7153</v>
      </c>
      <c r="I2151" s="567"/>
    </row>
    <row r="2152" spans="1:9" x14ac:dyDescent="0.2">
      <c r="A2152" s="345">
        <v>2150</v>
      </c>
      <c r="B2152" s="345" t="s">
        <v>2774</v>
      </c>
      <c r="C2152" s="345" t="s">
        <v>565</v>
      </c>
      <c r="D2152" s="345" t="s">
        <v>505</v>
      </c>
      <c r="E2152" s="345">
        <v>3180250430</v>
      </c>
      <c r="F2152" s="345">
        <v>78042</v>
      </c>
      <c r="G2152" s="345" t="s">
        <v>10668</v>
      </c>
      <c r="H2152" s="820">
        <v>1194</v>
      </c>
      <c r="I2152" s="567"/>
    </row>
    <row r="2153" spans="1:9" x14ac:dyDescent="0.2">
      <c r="A2153" s="345">
        <v>2151</v>
      </c>
      <c r="B2153" s="345" t="s">
        <v>2775</v>
      </c>
      <c r="C2153" s="345" t="s">
        <v>635</v>
      </c>
      <c r="D2153" s="345" t="s">
        <v>508</v>
      </c>
      <c r="E2153" s="345">
        <v>1030860441</v>
      </c>
      <c r="F2153" s="345">
        <v>12052</v>
      </c>
      <c r="G2153" s="345" t="s">
        <v>10669</v>
      </c>
      <c r="H2153" s="820">
        <v>1938</v>
      </c>
      <c r="I2153" s="567"/>
    </row>
    <row r="2154" spans="1:9" x14ac:dyDescent="0.2">
      <c r="A2154" s="345">
        <v>2152</v>
      </c>
      <c r="B2154" s="345" t="s">
        <v>2776</v>
      </c>
      <c r="C2154" s="345" t="s">
        <v>601</v>
      </c>
      <c r="D2154" s="345" t="s">
        <v>508</v>
      </c>
      <c r="E2154" s="345">
        <v>1030120740</v>
      </c>
      <c r="F2154" s="345">
        <v>16077</v>
      </c>
      <c r="G2154" s="345" t="s">
        <v>10670</v>
      </c>
      <c r="H2154" s="820">
        <v>8510</v>
      </c>
      <c r="I2154" s="567"/>
    </row>
    <row r="2155" spans="1:9" x14ac:dyDescent="0.2">
      <c r="A2155" s="345">
        <v>2153</v>
      </c>
      <c r="B2155" s="345" t="s">
        <v>2777</v>
      </c>
      <c r="C2155" s="345" t="s">
        <v>624</v>
      </c>
      <c r="D2155" s="345" t="s">
        <v>510</v>
      </c>
      <c r="E2155" s="345">
        <v>1010810860</v>
      </c>
      <c r="F2155" s="345">
        <v>1088</v>
      </c>
      <c r="G2155" s="345" t="s">
        <v>10671</v>
      </c>
      <c r="H2155" s="820">
        <v>1444</v>
      </c>
      <c r="I2155" s="567"/>
    </row>
    <row r="2156" spans="1:9" x14ac:dyDescent="0.2">
      <c r="A2156" s="345">
        <v>2154</v>
      </c>
      <c r="B2156" s="345" t="s">
        <v>2778</v>
      </c>
      <c r="C2156" s="345" t="s">
        <v>624</v>
      </c>
      <c r="D2156" s="345" t="s">
        <v>510</v>
      </c>
      <c r="E2156" s="345">
        <v>1010810870</v>
      </c>
      <c r="F2156" s="345">
        <v>1089</v>
      </c>
      <c r="G2156" s="345" t="s">
        <v>10672</v>
      </c>
      <c r="H2156" s="820">
        <v>3218</v>
      </c>
      <c r="I2156" s="567"/>
    </row>
    <row r="2157" spans="1:9" x14ac:dyDescent="0.2">
      <c r="A2157" s="345">
        <v>2155</v>
      </c>
      <c r="B2157" s="345" t="s">
        <v>2779</v>
      </c>
      <c r="C2157" s="345" t="s">
        <v>622</v>
      </c>
      <c r="D2157" s="345" t="s">
        <v>510</v>
      </c>
      <c r="E2157" s="345">
        <v>1010070410</v>
      </c>
      <c r="F2157" s="345">
        <v>5041</v>
      </c>
      <c r="G2157" s="345" t="s">
        <v>10673</v>
      </c>
      <c r="H2157" s="820">
        <v>293</v>
      </c>
      <c r="I2157" s="567"/>
    </row>
    <row r="2158" spans="1:9" x14ac:dyDescent="0.2">
      <c r="A2158" s="345">
        <v>2156</v>
      </c>
      <c r="B2158" s="345" t="s">
        <v>2780</v>
      </c>
      <c r="C2158" s="345" t="s">
        <v>567</v>
      </c>
      <c r="D2158" s="345" t="s">
        <v>508</v>
      </c>
      <c r="E2158" s="345">
        <v>1030150510</v>
      </c>
      <c r="F2158" s="345">
        <v>17056</v>
      </c>
      <c r="G2158" s="345" t="s">
        <v>10674</v>
      </c>
      <c r="H2158" s="820">
        <v>8728</v>
      </c>
      <c r="I2158" s="567"/>
    </row>
    <row r="2159" spans="1:9" x14ac:dyDescent="0.2">
      <c r="A2159" s="345">
        <v>2157</v>
      </c>
      <c r="B2159" s="345" t="s">
        <v>2781</v>
      </c>
      <c r="C2159" s="345" t="s">
        <v>622</v>
      </c>
      <c r="D2159" s="345" t="s">
        <v>510</v>
      </c>
      <c r="E2159" s="345">
        <v>1010070420</v>
      </c>
      <c r="F2159" s="345">
        <v>5042</v>
      </c>
      <c r="G2159" s="345" t="s">
        <v>10675</v>
      </c>
      <c r="H2159" s="820">
        <v>1406</v>
      </c>
      <c r="I2159" s="567"/>
    </row>
    <row r="2160" spans="1:9" x14ac:dyDescent="0.2">
      <c r="A2160" s="345">
        <v>2158</v>
      </c>
      <c r="B2160" s="345" t="s">
        <v>2782</v>
      </c>
      <c r="C2160" s="345" t="s">
        <v>635</v>
      </c>
      <c r="D2160" s="345" t="s">
        <v>508</v>
      </c>
      <c r="E2160" s="345">
        <v>1030860450</v>
      </c>
      <c r="F2160" s="345">
        <v>12053</v>
      </c>
      <c r="G2160" s="345" t="s">
        <v>10676</v>
      </c>
      <c r="H2160" s="820">
        <v>4623</v>
      </c>
      <c r="I2160" s="567"/>
    </row>
    <row r="2161" spans="1:9" x14ac:dyDescent="0.2">
      <c r="A2161" s="345">
        <v>2159</v>
      </c>
      <c r="B2161" s="345" t="s">
        <v>2783</v>
      </c>
      <c r="C2161" s="345" t="s">
        <v>548</v>
      </c>
      <c r="D2161" s="345" t="s">
        <v>503</v>
      </c>
      <c r="E2161" s="345">
        <v>3130380370</v>
      </c>
      <c r="F2161" s="345">
        <v>66037</v>
      </c>
      <c r="G2161" s="345" t="s">
        <v>10677</v>
      </c>
      <c r="H2161" s="820">
        <v>213</v>
      </c>
      <c r="I2161" s="567"/>
    </row>
    <row r="2162" spans="1:9" x14ac:dyDescent="0.2">
      <c r="A2162" s="345">
        <v>2160</v>
      </c>
      <c r="B2162" s="345" t="s">
        <v>2784</v>
      </c>
      <c r="C2162" s="345" t="s">
        <v>522</v>
      </c>
      <c r="D2162" s="345" t="s">
        <v>515</v>
      </c>
      <c r="E2162" s="345">
        <v>1050540330</v>
      </c>
      <c r="F2162" s="345">
        <v>28033</v>
      </c>
      <c r="G2162" s="345" t="s">
        <v>10678</v>
      </c>
      <c r="H2162" s="820">
        <v>6336</v>
      </c>
      <c r="I2162" s="567"/>
    </row>
    <row r="2163" spans="1:9" x14ac:dyDescent="0.2">
      <c r="A2163" s="345">
        <v>2161</v>
      </c>
      <c r="B2163" s="345" t="s">
        <v>2785</v>
      </c>
      <c r="C2163" s="345" t="s">
        <v>672</v>
      </c>
      <c r="D2163" s="345" t="s">
        <v>508</v>
      </c>
      <c r="E2163" s="345">
        <v>1030570480</v>
      </c>
      <c r="F2163" s="345">
        <v>18051</v>
      </c>
      <c r="G2163" s="345" t="s">
        <v>10679</v>
      </c>
      <c r="H2163" s="820">
        <v>942</v>
      </c>
      <c r="I2163" s="567"/>
    </row>
    <row r="2164" spans="1:9" x14ac:dyDescent="0.2">
      <c r="A2164" s="345">
        <v>2162</v>
      </c>
      <c r="B2164" s="345" t="s">
        <v>2786</v>
      </c>
      <c r="C2164" s="345" t="s">
        <v>930</v>
      </c>
      <c r="D2164" s="345" t="s">
        <v>16415</v>
      </c>
      <c r="E2164" s="345">
        <v>1080290050</v>
      </c>
      <c r="F2164" s="345">
        <v>38005</v>
      </c>
      <c r="G2164" s="345" t="s">
        <v>10680</v>
      </c>
      <c r="H2164" s="820">
        <v>11179</v>
      </c>
      <c r="I2164" s="567"/>
    </row>
    <row r="2165" spans="1:9" x14ac:dyDescent="0.2">
      <c r="A2165" s="345">
        <v>2163</v>
      </c>
      <c r="B2165" s="345" t="s">
        <v>2787</v>
      </c>
      <c r="C2165" s="345" t="s">
        <v>787</v>
      </c>
      <c r="D2165" s="345" t="s">
        <v>515</v>
      </c>
      <c r="E2165" s="345">
        <v>1050840190</v>
      </c>
      <c r="F2165" s="345">
        <v>26019</v>
      </c>
      <c r="G2165" s="345" t="s">
        <v>10681</v>
      </c>
      <c r="H2165" s="820">
        <v>5225</v>
      </c>
      <c r="I2165" s="567"/>
    </row>
    <row r="2166" spans="1:9" x14ac:dyDescent="0.2">
      <c r="A2166" s="345">
        <v>2164</v>
      </c>
      <c r="B2166" s="345" t="s">
        <v>2788</v>
      </c>
      <c r="C2166" s="345" t="s">
        <v>524</v>
      </c>
      <c r="D2166" s="345" t="s">
        <v>508</v>
      </c>
      <c r="E2166" s="345">
        <v>1030990190</v>
      </c>
      <c r="F2166" s="345">
        <v>98019</v>
      </c>
      <c r="G2166" s="345" t="s">
        <v>10682</v>
      </c>
      <c r="H2166" s="820">
        <v>15490</v>
      </c>
      <c r="I2166" s="567"/>
    </row>
    <row r="2167" spans="1:9" x14ac:dyDescent="0.2">
      <c r="A2167" s="345">
        <v>2165</v>
      </c>
      <c r="B2167" s="345" t="s">
        <v>2789</v>
      </c>
      <c r="C2167" s="345" t="s">
        <v>652</v>
      </c>
      <c r="D2167" s="345" t="s">
        <v>16417</v>
      </c>
      <c r="E2167" s="345">
        <v>1060850270</v>
      </c>
      <c r="F2167" s="345">
        <v>30027</v>
      </c>
      <c r="G2167" s="345" t="s">
        <v>10683</v>
      </c>
      <c r="H2167" s="820">
        <v>15877</v>
      </c>
      <c r="I2167" s="567"/>
    </row>
    <row r="2168" spans="1:9" x14ac:dyDescent="0.2">
      <c r="A2168" s="345">
        <v>2166</v>
      </c>
      <c r="B2168" s="345" t="s">
        <v>2790</v>
      </c>
      <c r="C2168" s="345" t="s">
        <v>617</v>
      </c>
      <c r="D2168" s="345" t="s">
        <v>512</v>
      </c>
      <c r="E2168" s="345">
        <v>4200730260</v>
      </c>
      <c r="F2168" s="345">
        <v>90026</v>
      </c>
      <c r="G2168" s="345" t="s">
        <v>10684</v>
      </c>
      <c r="H2168" s="820">
        <v>1283</v>
      </c>
      <c r="I2168" s="567"/>
    </row>
    <row r="2169" spans="1:9" x14ac:dyDescent="0.2">
      <c r="A2169" s="345">
        <v>2167</v>
      </c>
      <c r="B2169" s="345" t="s">
        <v>2791</v>
      </c>
      <c r="C2169" s="345" t="s">
        <v>659</v>
      </c>
      <c r="D2169" s="345" t="s">
        <v>510</v>
      </c>
      <c r="E2169" s="345">
        <v>1010960190</v>
      </c>
      <c r="F2169" s="345">
        <v>96019</v>
      </c>
      <c r="G2169" s="345" t="s">
        <v>10685</v>
      </c>
      <c r="H2169" s="820">
        <v>1651</v>
      </c>
      <c r="I2169" s="567"/>
    </row>
    <row r="2170" spans="1:9" x14ac:dyDescent="0.2">
      <c r="A2170" s="345">
        <v>2168</v>
      </c>
      <c r="B2170" s="345" t="s">
        <v>2792</v>
      </c>
      <c r="C2170" s="345" t="s">
        <v>637</v>
      </c>
      <c r="D2170" s="345" t="s">
        <v>508</v>
      </c>
      <c r="E2170" s="345">
        <v>1031040200</v>
      </c>
      <c r="F2170" s="345">
        <v>108020</v>
      </c>
      <c r="G2170" s="345" t="s">
        <v>10686</v>
      </c>
      <c r="H2170" s="820">
        <v>8459</v>
      </c>
      <c r="I2170" s="567"/>
    </row>
    <row r="2171" spans="1:9" x14ac:dyDescent="0.2">
      <c r="A2171" s="345">
        <v>2169</v>
      </c>
      <c r="B2171" s="345" t="s">
        <v>2793</v>
      </c>
      <c r="C2171" s="345" t="s">
        <v>755</v>
      </c>
      <c r="D2171" s="345" t="s">
        <v>516</v>
      </c>
      <c r="E2171" s="345">
        <v>1020040210</v>
      </c>
      <c r="F2171" s="345">
        <v>7021</v>
      </c>
      <c r="G2171" s="345" t="s">
        <v>10687</v>
      </c>
      <c r="H2171" s="820">
        <v>1315</v>
      </c>
      <c r="I2171" s="567"/>
    </row>
    <row r="2172" spans="1:9" x14ac:dyDescent="0.2">
      <c r="A2172" s="345">
        <v>2170</v>
      </c>
      <c r="B2172" s="345" t="s">
        <v>2794</v>
      </c>
      <c r="C2172" s="345" t="s">
        <v>924</v>
      </c>
      <c r="D2172" s="345" t="s">
        <v>507</v>
      </c>
      <c r="E2172" s="345">
        <v>1070340170</v>
      </c>
      <c r="F2172" s="345">
        <v>10017</v>
      </c>
      <c r="G2172" s="345" t="s">
        <v>10688</v>
      </c>
      <c r="H2172" s="820">
        <v>8603</v>
      </c>
      <c r="I2172" s="567"/>
    </row>
    <row r="2173" spans="1:9" x14ac:dyDescent="0.2">
      <c r="A2173" s="345">
        <v>2171</v>
      </c>
      <c r="B2173" s="345" t="s">
        <v>2795</v>
      </c>
      <c r="C2173" s="345" t="s">
        <v>241</v>
      </c>
      <c r="D2173" s="345" t="s">
        <v>515</v>
      </c>
      <c r="E2173" s="345">
        <v>1050900320</v>
      </c>
      <c r="F2173" s="345">
        <v>24032</v>
      </c>
      <c r="G2173" s="345" t="s">
        <v>10689</v>
      </c>
      <c r="H2173" s="820">
        <v>3156</v>
      </c>
      <c r="I2173" s="567"/>
    </row>
    <row r="2174" spans="1:9" x14ac:dyDescent="0.2">
      <c r="A2174" s="345">
        <v>2172</v>
      </c>
      <c r="B2174" s="345" t="s">
        <v>2796</v>
      </c>
      <c r="C2174" s="345" t="s">
        <v>924</v>
      </c>
      <c r="D2174" s="345" t="s">
        <v>507</v>
      </c>
      <c r="E2174" s="345">
        <v>1070340180</v>
      </c>
      <c r="F2174" s="345">
        <v>10018</v>
      </c>
      <c r="G2174" s="345" t="s">
        <v>10690</v>
      </c>
      <c r="H2174" s="820">
        <v>5724</v>
      </c>
      <c r="I2174" s="567"/>
    </row>
    <row r="2175" spans="1:9" x14ac:dyDescent="0.2">
      <c r="A2175" s="345">
        <v>2173</v>
      </c>
      <c r="B2175" s="345" t="s">
        <v>2797</v>
      </c>
      <c r="C2175" s="345" t="s">
        <v>639</v>
      </c>
      <c r="D2175" s="345" t="s">
        <v>510</v>
      </c>
      <c r="E2175" s="345">
        <v>1010520491</v>
      </c>
      <c r="F2175" s="345">
        <v>3051</v>
      </c>
      <c r="G2175" s="345" t="s">
        <v>10691</v>
      </c>
      <c r="H2175" s="820">
        <v>530</v>
      </c>
      <c r="I2175" s="567"/>
    </row>
    <row r="2176" spans="1:9" x14ac:dyDescent="0.2">
      <c r="A2176" s="345">
        <v>2174</v>
      </c>
      <c r="B2176" s="345" t="s">
        <v>2798</v>
      </c>
      <c r="C2176" s="345" t="s">
        <v>241</v>
      </c>
      <c r="D2176" s="345" t="s">
        <v>515</v>
      </c>
      <c r="E2176" s="345">
        <v>1050900325</v>
      </c>
      <c r="F2176" s="345">
        <v>24126</v>
      </c>
      <c r="G2176" s="345" t="s">
        <v>10692</v>
      </c>
      <c r="H2176" s="820">
        <v>5911</v>
      </c>
      <c r="I2176" s="567"/>
    </row>
    <row r="2177" spans="1:9" x14ac:dyDescent="0.2">
      <c r="A2177" s="345">
        <v>2175</v>
      </c>
      <c r="B2177" s="345" t="s">
        <v>2799</v>
      </c>
      <c r="C2177" s="345" t="s">
        <v>601</v>
      </c>
      <c r="D2177" s="345" t="s">
        <v>508</v>
      </c>
      <c r="E2177" s="345">
        <v>1030120750</v>
      </c>
      <c r="F2177" s="345">
        <v>16078</v>
      </c>
      <c r="G2177" s="345" t="s">
        <v>10693</v>
      </c>
      <c r="H2177" s="820">
        <v>1108</v>
      </c>
      <c r="I2177" s="567"/>
    </row>
    <row r="2178" spans="1:9" x14ac:dyDescent="0.2">
      <c r="A2178" s="345">
        <v>2176</v>
      </c>
      <c r="B2178" s="345" t="s">
        <v>2800</v>
      </c>
      <c r="C2178" s="345" t="s">
        <v>563</v>
      </c>
      <c r="D2178" s="345" t="s">
        <v>493</v>
      </c>
      <c r="E2178" s="345">
        <v>2120330270</v>
      </c>
      <c r="F2178" s="345">
        <v>60027</v>
      </c>
      <c r="G2178" s="345" t="s">
        <v>10694</v>
      </c>
      <c r="H2178" s="820">
        <v>1813</v>
      </c>
      <c r="I2178" s="567"/>
    </row>
    <row r="2179" spans="1:9" x14ac:dyDescent="0.2">
      <c r="A2179" s="345">
        <v>2177</v>
      </c>
      <c r="B2179" s="345" t="s">
        <v>2801</v>
      </c>
      <c r="C2179" s="345" t="s">
        <v>614</v>
      </c>
      <c r="D2179" s="345" t="s">
        <v>16415</v>
      </c>
      <c r="E2179" s="345">
        <v>1080610160</v>
      </c>
      <c r="F2179" s="345">
        <v>33016</v>
      </c>
      <c r="G2179" s="345" t="s">
        <v>10695</v>
      </c>
      <c r="H2179" s="820">
        <v>832</v>
      </c>
      <c r="I2179" s="567"/>
    </row>
    <row r="2180" spans="1:9" x14ac:dyDescent="0.2">
      <c r="A2180" s="345">
        <v>2178</v>
      </c>
      <c r="B2180" s="345" t="s">
        <v>2802</v>
      </c>
      <c r="C2180" s="345" t="s">
        <v>526</v>
      </c>
      <c r="D2180" s="345" t="s">
        <v>508</v>
      </c>
      <c r="E2180" s="345">
        <v>1030980230</v>
      </c>
      <c r="F2180" s="345">
        <v>97023</v>
      </c>
      <c r="G2180" s="345" t="s">
        <v>10696</v>
      </c>
      <c r="H2180" s="820">
        <v>7994</v>
      </c>
      <c r="I2180" s="567"/>
    </row>
    <row r="2181" spans="1:9" x14ac:dyDescent="0.2">
      <c r="A2181" s="345">
        <v>2179</v>
      </c>
      <c r="B2181" s="345" t="s">
        <v>2803</v>
      </c>
      <c r="C2181" s="345" t="s">
        <v>550</v>
      </c>
      <c r="D2181" s="345" t="s">
        <v>493</v>
      </c>
      <c r="E2181" s="345">
        <v>2120690170</v>
      </c>
      <c r="F2181" s="345">
        <v>57018</v>
      </c>
      <c r="G2181" s="345" t="s">
        <v>10697</v>
      </c>
      <c r="H2181" s="820">
        <v>390</v>
      </c>
      <c r="I2181" s="567"/>
    </row>
    <row r="2182" spans="1:9" x14ac:dyDescent="0.2">
      <c r="A2182" s="345">
        <v>2180</v>
      </c>
      <c r="B2182" s="345" t="s">
        <v>2804</v>
      </c>
      <c r="C2182" s="345" t="s">
        <v>548</v>
      </c>
      <c r="D2182" s="345" t="s">
        <v>503</v>
      </c>
      <c r="E2182" s="345">
        <v>3130380380</v>
      </c>
      <c r="F2182" s="345">
        <v>66038</v>
      </c>
      <c r="G2182" s="345" t="s">
        <v>10698</v>
      </c>
      <c r="H2182" s="820">
        <v>814</v>
      </c>
      <c r="I2182" s="567"/>
    </row>
    <row r="2183" spans="1:9" x14ac:dyDescent="0.2">
      <c r="A2183" s="345">
        <v>2181</v>
      </c>
      <c r="B2183" s="345" t="s">
        <v>2805</v>
      </c>
      <c r="C2183" s="345" t="s">
        <v>996</v>
      </c>
      <c r="D2183" s="345" t="s">
        <v>514</v>
      </c>
      <c r="E2183" s="345">
        <v>2100580140</v>
      </c>
      <c r="F2183" s="345">
        <v>54014</v>
      </c>
      <c r="G2183" s="345" t="s">
        <v>10699</v>
      </c>
      <c r="H2183" s="820">
        <v>3365</v>
      </c>
      <c r="I2183" s="567"/>
    </row>
    <row r="2184" spans="1:9" x14ac:dyDescent="0.2">
      <c r="A2184" s="345">
        <v>2182</v>
      </c>
      <c r="B2184" s="345" t="s">
        <v>2806</v>
      </c>
      <c r="C2184" s="345" t="s">
        <v>526</v>
      </c>
      <c r="D2184" s="345" t="s">
        <v>508</v>
      </c>
      <c r="E2184" s="345">
        <v>1030980240</v>
      </c>
      <c r="F2184" s="345">
        <v>97024</v>
      </c>
      <c r="G2184" s="345" t="s">
        <v>10700</v>
      </c>
      <c r="H2184" s="820">
        <v>1773</v>
      </c>
      <c r="I2184" s="567"/>
    </row>
    <row r="2185" spans="1:9" x14ac:dyDescent="0.2">
      <c r="A2185" s="345">
        <v>2183</v>
      </c>
      <c r="B2185" s="345" t="s">
        <v>2807</v>
      </c>
      <c r="C2185" s="345" t="s">
        <v>584</v>
      </c>
      <c r="D2185" s="345" t="s">
        <v>509</v>
      </c>
      <c r="E2185" s="345">
        <v>3140190200</v>
      </c>
      <c r="F2185" s="345">
        <v>70020</v>
      </c>
      <c r="G2185" s="345" t="s">
        <v>10701</v>
      </c>
      <c r="H2185" s="820">
        <v>731</v>
      </c>
      <c r="I2185" s="567"/>
    </row>
    <row r="2186" spans="1:9" x14ac:dyDescent="0.2">
      <c r="A2186" s="345">
        <v>2184</v>
      </c>
      <c r="B2186" s="345" t="s">
        <v>2808</v>
      </c>
      <c r="C2186" s="345" t="s">
        <v>550</v>
      </c>
      <c r="D2186" s="345" t="s">
        <v>493</v>
      </c>
      <c r="E2186" s="345">
        <v>2120690180</v>
      </c>
      <c r="F2186" s="345">
        <v>57019</v>
      </c>
      <c r="G2186" s="345" t="s">
        <v>10702</v>
      </c>
      <c r="H2186" s="820">
        <v>362</v>
      </c>
      <c r="I2186" s="567"/>
    </row>
    <row r="2187" spans="1:9" x14ac:dyDescent="0.2">
      <c r="A2187" s="345">
        <v>2185</v>
      </c>
      <c r="B2187" s="345" t="s">
        <v>2809</v>
      </c>
      <c r="C2187" s="345" t="s">
        <v>528</v>
      </c>
      <c r="D2187" s="345" t="s">
        <v>492</v>
      </c>
      <c r="E2187" s="345">
        <v>2090750120</v>
      </c>
      <c r="F2187" s="345">
        <v>52012</v>
      </c>
      <c r="G2187" s="345" t="s">
        <v>10703</v>
      </c>
      <c r="H2187" s="820">
        <v>21677</v>
      </c>
      <c r="I2187" s="567"/>
    </row>
    <row r="2188" spans="1:9" x14ac:dyDescent="0.2">
      <c r="A2188" s="345">
        <v>2186</v>
      </c>
      <c r="B2188" s="345" t="s">
        <v>2810</v>
      </c>
      <c r="C2188" s="345" t="s">
        <v>563</v>
      </c>
      <c r="D2188" s="345" t="s">
        <v>493</v>
      </c>
      <c r="E2188" s="345">
        <v>2120330290</v>
      </c>
      <c r="F2188" s="345">
        <v>60029</v>
      </c>
      <c r="G2188" s="345" t="s">
        <v>10704</v>
      </c>
      <c r="H2188" s="820">
        <v>636</v>
      </c>
      <c r="I2188" s="567"/>
    </row>
    <row r="2189" spans="1:9" x14ac:dyDescent="0.2">
      <c r="A2189" s="345">
        <v>2187</v>
      </c>
      <c r="B2189" s="345" t="s">
        <v>2811</v>
      </c>
      <c r="C2189" s="345" t="s">
        <v>662</v>
      </c>
      <c r="D2189" s="345" t="s">
        <v>506</v>
      </c>
      <c r="E2189" s="345">
        <v>3150110250</v>
      </c>
      <c r="F2189" s="345">
        <v>62025</v>
      </c>
      <c r="G2189" s="345" t="s">
        <v>10705</v>
      </c>
      <c r="H2189" s="820">
        <v>2209</v>
      </c>
      <c r="I2189" s="567"/>
    </row>
    <row r="2190" spans="1:9" x14ac:dyDescent="0.2">
      <c r="A2190" s="345">
        <v>2188</v>
      </c>
      <c r="B2190" s="345" t="s">
        <v>2812</v>
      </c>
      <c r="C2190" s="345" t="s">
        <v>632</v>
      </c>
      <c r="D2190" s="345" t="s">
        <v>515</v>
      </c>
      <c r="E2190" s="345">
        <v>1050100140</v>
      </c>
      <c r="F2190" s="345">
        <v>25014</v>
      </c>
      <c r="G2190" s="345" t="s">
        <v>10706</v>
      </c>
      <c r="H2190" s="820">
        <v>353</v>
      </c>
      <c r="I2190" s="567"/>
    </row>
    <row r="2191" spans="1:9" x14ac:dyDescent="0.2">
      <c r="A2191" s="345">
        <v>2189</v>
      </c>
      <c r="B2191" s="345" t="s">
        <v>2813</v>
      </c>
      <c r="C2191" s="345" t="s">
        <v>787</v>
      </c>
      <c r="D2191" s="345" t="s">
        <v>515</v>
      </c>
      <c r="E2191" s="345">
        <v>1050840200</v>
      </c>
      <c r="F2191" s="345">
        <v>26020</v>
      </c>
      <c r="G2191" s="345" t="s">
        <v>10707</v>
      </c>
      <c r="H2191" s="820">
        <v>5071</v>
      </c>
      <c r="I2191" s="567"/>
    </row>
    <row r="2192" spans="1:9" x14ac:dyDescent="0.2">
      <c r="A2192" s="345">
        <v>2190</v>
      </c>
      <c r="B2192" s="345" t="s">
        <v>2814</v>
      </c>
      <c r="C2192" s="345" t="s">
        <v>567</v>
      </c>
      <c r="D2192" s="345" t="s">
        <v>508</v>
      </c>
      <c r="E2192" s="345">
        <v>1030150520</v>
      </c>
      <c r="F2192" s="345">
        <v>17057</v>
      </c>
      <c r="G2192" s="345" t="s">
        <v>10708</v>
      </c>
      <c r="H2192" s="820">
        <v>4479</v>
      </c>
      <c r="I2192" s="567"/>
    </row>
    <row r="2193" spans="1:9" x14ac:dyDescent="0.2">
      <c r="A2193" s="345">
        <v>2191</v>
      </c>
      <c r="B2193" s="345" t="s">
        <v>2815</v>
      </c>
      <c r="C2193" s="345" t="s">
        <v>693</v>
      </c>
      <c r="D2193" s="345" t="s">
        <v>16415</v>
      </c>
      <c r="E2193" s="345">
        <v>1080560090</v>
      </c>
      <c r="F2193" s="345">
        <v>34009</v>
      </c>
      <c r="G2193" s="345" t="s">
        <v>10709</v>
      </c>
      <c r="H2193" s="820">
        <v>14556</v>
      </c>
      <c r="I2193" s="567"/>
    </row>
    <row r="2194" spans="1:9" x14ac:dyDescent="0.2">
      <c r="A2194" s="345">
        <v>2192</v>
      </c>
      <c r="B2194" s="345" t="s">
        <v>2816</v>
      </c>
      <c r="C2194" s="345" t="s">
        <v>532</v>
      </c>
      <c r="D2194" s="345" t="s">
        <v>503</v>
      </c>
      <c r="E2194" s="345">
        <v>3130600150</v>
      </c>
      <c r="F2194" s="345">
        <v>68015</v>
      </c>
      <c r="G2194" s="345" t="s">
        <v>10710</v>
      </c>
      <c r="H2194" s="820">
        <v>5961</v>
      </c>
      <c r="I2194" s="567"/>
    </row>
    <row r="2195" spans="1:9" x14ac:dyDescent="0.2">
      <c r="A2195" s="345">
        <v>2193</v>
      </c>
      <c r="B2195" s="345" t="s">
        <v>2817</v>
      </c>
      <c r="C2195" s="345" t="s">
        <v>681</v>
      </c>
      <c r="D2195" s="345" t="s">
        <v>503</v>
      </c>
      <c r="E2195" s="345">
        <v>3130790170</v>
      </c>
      <c r="F2195" s="345">
        <v>67018</v>
      </c>
      <c r="G2195" s="345" t="s">
        <v>10711</v>
      </c>
      <c r="H2195" s="820">
        <v>2097</v>
      </c>
      <c r="I2195" s="567"/>
    </row>
    <row r="2196" spans="1:9" x14ac:dyDescent="0.2">
      <c r="A2196" s="345">
        <v>2194</v>
      </c>
      <c r="B2196" s="345" t="s">
        <v>2818</v>
      </c>
      <c r="C2196" s="345" t="s">
        <v>784</v>
      </c>
      <c r="D2196" s="345" t="s">
        <v>503</v>
      </c>
      <c r="E2196" s="345">
        <v>3130230250</v>
      </c>
      <c r="F2196" s="345">
        <v>69025</v>
      </c>
      <c r="G2196" s="345" t="s">
        <v>10712</v>
      </c>
      <c r="H2196" s="820">
        <v>161</v>
      </c>
      <c r="I2196" s="567"/>
    </row>
    <row r="2197" spans="1:9" x14ac:dyDescent="0.2">
      <c r="A2197" s="345">
        <v>2195</v>
      </c>
      <c r="B2197" s="345" t="s">
        <v>2819</v>
      </c>
      <c r="C2197" s="345" t="s">
        <v>784</v>
      </c>
      <c r="D2197" s="345" t="s">
        <v>503</v>
      </c>
      <c r="E2197" s="345">
        <v>3130230260</v>
      </c>
      <c r="F2197" s="345">
        <v>69026</v>
      </c>
      <c r="G2197" s="345" t="s">
        <v>10713</v>
      </c>
      <c r="H2197" s="820">
        <v>439</v>
      </c>
      <c r="I2197" s="567"/>
    </row>
    <row r="2198" spans="1:9" x14ac:dyDescent="0.2">
      <c r="A2198" s="345">
        <v>2196</v>
      </c>
      <c r="B2198" s="345" t="s">
        <v>2820</v>
      </c>
      <c r="C2198" s="345" t="s">
        <v>609</v>
      </c>
      <c r="D2198" s="345" t="s">
        <v>493</v>
      </c>
      <c r="E2198" s="345">
        <v>2120700340</v>
      </c>
      <c r="F2198" s="345">
        <v>58034</v>
      </c>
      <c r="G2198" s="345" t="s">
        <v>10714</v>
      </c>
      <c r="H2198" s="820">
        <v>20664</v>
      </c>
      <c r="I2198" s="567"/>
    </row>
    <row r="2199" spans="1:9" x14ac:dyDescent="0.2">
      <c r="A2199" s="345">
        <v>2197</v>
      </c>
      <c r="B2199" s="345" t="s">
        <v>2821</v>
      </c>
      <c r="C2199" s="345" t="s">
        <v>550</v>
      </c>
      <c r="D2199" s="345" t="s">
        <v>493</v>
      </c>
      <c r="E2199" s="345">
        <v>2120690190</v>
      </c>
      <c r="F2199" s="345">
        <v>57020</v>
      </c>
      <c r="G2199" s="345" t="s">
        <v>10715</v>
      </c>
      <c r="H2199" s="820">
        <v>130</v>
      </c>
      <c r="I2199" s="567"/>
    </row>
    <row r="2200" spans="1:9" x14ac:dyDescent="0.2">
      <c r="A2200" s="345">
        <v>2198</v>
      </c>
      <c r="B2200" s="345" t="s">
        <v>2822</v>
      </c>
      <c r="C2200" s="345" t="s">
        <v>624</v>
      </c>
      <c r="D2200" s="345" t="s">
        <v>510</v>
      </c>
      <c r="E2200" s="345">
        <v>1010810880</v>
      </c>
      <c r="F2200" s="345">
        <v>1090</v>
      </c>
      <c r="G2200" s="345" t="s">
        <v>10716</v>
      </c>
      <c r="H2200" s="820">
        <v>48574</v>
      </c>
      <c r="I2200" s="567"/>
    </row>
    <row r="2201" spans="1:9" x14ac:dyDescent="0.2">
      <c r="A2201" s="345">
        <v>2199</v>
      </c>
      <c r="B2201" s="345" t="s">
        <v>2823</v>
      </c>
      <c r="C2201" s="345" t="s">
        <v>548</v>
      </c>
      <c r="D2201" s="345" t="s">
        <v>503</v>
      </c>
      <c r="E2201" s="345">
        <v>3130380390</v>
      </c>
      <c r="F2201" s="345">
        <v>66039</v>
      </c>
      <c r="G2201" s="345" t="s">
        <v>10717</v>
      </c>
      <c r="H2201" s="820">
        <v>1122</v>
      </c>
      <c r="I2201" s="567"/>
    </row>
    <row r="2202" spans="1:9" x14ac:dyDescent="0.2">
      <c r="A2202" s="345">
        <v>2200</v>
      </c>
      <c r="B2202" s="345" t="s">
        <v>2824</v>
      </c>
      <c r="C2202" s="345" t="s">
        <v>563</v>
      </c>
      <c r="D2202" s="345" t="s">
        <v>493</v>
      </c>
      <c r="E2202" s="345">
        <v>2120330280</v>
      </c>
      <c r="F2202" s="345">
        <v>60028</v>
      </c>
      <c r="G2202" s="345" t="s">
        <v>10718</v>
      </c>
      <c r="H2202" s="820">
        <v>891</v>
      </c>
      <c r="I2202" s="567"/>
    </row>
    <row r="2203" spans="1:9" x14ac:dyDescent="0.2">
      <c r="A2203" s="345">
        <v>2201</v>
      </c>
      <c r="B2203" s="345" t="s">
        <v>2825</v>
      </c>
      <c r="C2203" s="345" t="s">
        <v>732</v>
      </c>
      <c r="D2203" s="345" t="s">
        <v>511</v>
      </c>
      <c r="E2203" s="345">
        <v>3160410200</v>
      </c>
      <c r="F2203" s="345">
        <v>75021</v>
      </c>
      <c r="G2203" s="345" t="s">
        <v>10719</v>
      </c>
      <c r="H2203" s="820">
        <v>5685</v>
      </c>
      <c r="I2203" s="567"/>
    </row>
    <row r="2204" spans="1:9" x14ac:dyDescent="0.2">
      <c r="A2204" s="345">
        <v>2202</v>
      </c>
      <c r="B2204" s="345" t="s">
        <v>2826</v>
      </c>
      <c r="C2204" s="345" t="s">
        <v>548</v>
      </c>
      <c r="D2204" s="345" t="s">
        <v>503</v>
      </c>
      <c r="E2204" s="345">
        <v>3130380400</v>
      </c>
      <c r="F2204" s="345">
        <v>66040</v>
      </c>
      <c r="G2204" s="345" t="s">
        <v>10720</v>
      </c>
      <c r="H2204" s="820">
        <v>200</v>
      </c>
      <c r="I2204" s="567"/>
    </row>
    <row r="2205" spans="1:9" x14ac:dyDescent="0.2">
      <c r="A2205" s="345">
        <v>2203</v>
      </c>
      <c r="B2205" s="345" t="s">
        <v>2827</v>
      </c>
      <c r="C2205" s="345" t="s">
        <v>624</v>
      </c>
      <c r="D2205" s="345" t="s">
        <v>510</v>
      </c>
      <c r="E2205" s="345">
        <v>1010810890</v>
      </c>
      <c r="F2205" s="345">
        <v>1091</v>
      </c>
      <c r="G2205" s="345" t="s">
        <v>10721</v>
      </c>
      <c r="H2205" s="820">
        <v>312</v>
      </c>
      <c r="I2205" s="567"/>
    </row>
    <row r="2206" spans="1:9" x14ac:dyDescent="0.2">
      <c r="A2206" s="345">
        <v>2204</v>
      </c>
      <c r="B2206" s="345" t="s">
        <v>2828</v>
      </c>
      <c r="C2206" s="345" t="s">
        <v>624</v>
      </c>
      <c r="D2206" s="345" t="s">
        <v>510</v>
      </c>
      <c r="E2206" s="345">
        <v>1010810900</v>
      </c>
      <c r="F2206" s="345">
        <v>1092</v>
      </c>
      <c r="G2206" s="345" t="s">
        <v>10722</v>
      </c>
      <c r="H2206" s="820">
        <v>596</v>
      </c>
      <c r="I2206" s="567"/>
    </row>
    <row r="2207" spans="1:9" x14ac:dyDescent="0.2">
      <c r="A2207" s="345">
        <v>2205</v>
      </c>
      <c r="B2207" s="345" t="s">
        <v>2829</v>
      </c>
      <c r="C2207" s="345" t="s">
        <v>1302</v>
      </c>
      <c r="D2207" s="345" t="s">
        <v>492</v>
      </c>
      <c r="E2207" s="345">
        <v>2090420080</v>
      </c>
      <c r="F2207" s="345">
        <v>49008</v>
      </c>
      <c r="G2207" s="345" t="s">
        <v>10723</v>
      </c>
      <c r="H2207" s="820">
        <v>16370</v>
      </c>
      <c r="I2207" s="567"/>
    </row>
    <row r="2208" spans="1:9" x14ac:dyDescent="0.2">
      <c r="A2208" s="345">
        <v>2206</v>
      </c>
      <c r="B2208" s="345" t="s">
        <v>2830</v>
      </c>
      <c r="C2208" s="345" t="s">
        <v>745</v>
      </c>
      <c r="D2208" s="345" t="s">
        <v>513</v>
      </c>
      <c r="E2208" s="345">
        <v>4190550300</v>
      </c>
      <c r="F2208" s="345">
        <v>82032</v>
      </c>
      <c r="G2208" s="345" t="s">
        <v>10724</v>
      </c>
      <c r="H2208" s="820">
        <v>3691</v>
      </c>
      <c r="I2208" s="567"/>
    </row>
    <row r="2209" spans="1:9" x14ac:dyDescent="0.2">
      <c r="A2209" s="345">
        <v>2207</v>
      </c>
      <c r="B2209" s="345" t="s">
        <v>2831</v>
      </c>
      <c r="C2209" s="345" t="s">
        <v>584</v>
      </c>
      <c r="D2209" s="345" t="s">
        <v>509</v>
      </c>
      <c r="E2209" s="345">
        <v>3140190210</v>
      </c>
      <c r="F2209" s="345">
        <v>70021</v>
      </c>
      <c r="G2209" s="345" t="s">
        <v>10725</v>
      </c>
      <c r="H2209" s="820">
        <v>1692</v>
      </c>
      <c r="I2209" s="567"/>
    </row>
    <row r="2210" spans="1:9" x14ac:dyDescent="0.2">
      <c r="A2210" s="345">
        <v>2208</v>
      </c>
      <c r="B2210" s="345" t="s">
        <v>2832</v>
      </c>
      <c r="C2210" s="345" t="s">
        <v>550</v>
      </c>
      <c r="D2210" s="345" t="s">
        <v>493</v>
      </c>
      <c r="E2210" s="345">
        <v>2120690200</v>
      </c>
      <c r="F2210" s="345">
        <v>57021</v>
      </c>
      <c r="G2210" s="345" t="s">
        <v>10726</v>
      </c>
      <c r="H2210" s="820">
        <v>1548</v>
      </c>
      <c r="I2210" s="567"/>
    </row>
    <row r="2211" spans="1:9" x14ac:dyDescent="0.2">
      <c r="A2211" s="345">
        <v>2209</v>
      </c>
      <c r="B2211" s="345" t="s">
        <v>2833</v>
      </c>
      <c r="C2211" s="345" t="s">
        <v>586</v>
      </c>
      <c r="D2211" s="345" t="s">
        <v>509</v>
      </c>
      <c r="E2211" s="345">
        <v>3140940170</v>
      </c>
      <c r="F2211" s="345">
        <v>94017</v>
      </c>
      <c r="G2211" s="345" t="s">
        <v>10727</v>
      </c>
      <c r="H2211" s="820">
        <v>1271</v>
      </c>
      <c r="I2211" s="567"/>
    </row>
    <row r="2212" spans="1:9" x14ac:dyDescent="0.2">
      <c r="A2212" s="345">
        <v>2210</v>
      </c>
      <c r="B2212" s="345" t="s">
        <v>2834</v>
      </c>
      <c r="C2212" s="345" t="s">
        <v>569</v>
      </c>
      <c r="D2212" s="345" t="s">
        <v>494</v>
      </c>
      <c r="E2212" s="345">
        <v>2110590125</v>
      </c>
      <c r="F2212" s="345">
        <v>41069</v>
      </c>
      <c r="G2212" s="345" t="s">
        <v>10728</v>
      </c>
      <c r="H2212" s="820">
        <v>12235</v>
      </c>
      <c r="I2212" s="567"/>
    </row>
    <row r="2213" spans="1:9" x14ac:dyDescent="0.2">
      <c r="A2213" s="345">
        <v>2211</v>
      </c>
      <c r="B2213" s="345" t="s">
        <v>2835</v>
      </c>
      <c r="C2213" s="345" t="s">
        <v>580</v>
      </c>
      <c r="D2213" s="345" t="s">
        <v>494</v>
      </c>
      <c r="E2213" s="345">
        <v>2110060140</v>
      </c>
      <c r="F2213" s="345">
        <v>44014</v>
      </c>
      <c r="G2213" s="345" t="s">
        <v>10729</v>
      </c>
      <c r="H2213" s="820">
        <v>3624</v>
      </c>
      <c r="I2213" s="567"/>
    </row>
    <row r="2214" spans="1:9" x14ac:dyDescent="0.2">
      <c r="A2214" s="345">
        <v>2212</v>
      </c>
      <c r="B2214" s="345" t="s">
        <v>2836</v>
      </c>
      <c r="C2214" s="345" t="s">
        <v>550</v>
      </c>
      <c r="D2214" s="345" t="s">
        <v>493</v>
      </c>
      <c r="E2214" s="345">
        <v>2120690201</v>
      </c>
      <c r="F2214" s="345">
        <v>57022</v>
      </c>
      <c r="G2214" s="345" t="s">
        <v>10730</v>
      </c>
      <c r="H2214" s="820">
        <v>458</v>
      </c>
      <c r="I2214" s="567"/>
    </row>
    <row r="2215" spans="1:9" x14ac:dyDescent="0.2">
      <c r="A2215" s="345">
        <v>2213</v>
      </c>
      <c r="B2215" s="345" t="s">
        <v>2837</v>
      </c>
      <c r="C2215" s="345" t="s">
        <v>672</v>
      </c>
      <c r="D2215" s="345" t="s">
        <v>508</v>
      </c>
      <c r="E2215" s="345">
        <v>1030570485</v>
      </c>
      <c r="F2215" s="345">
        <v>18193</v>
      </c>
      <c r="G2215" s="345" t="s">
        <v>10731</v>
      </c>
      <c r="H2215" s="820">
        <v>1018</v>
      </c>
      <c r="I2215" s="567"/>
    </row>
    <row r="2216" spans="1:9" x14ac:dyDescent="0.2">
      <c r="A2216" s="345">
        <v>2214</v>
      </c>
      <c r="B2216" s="345" t="s">
        <v>2838</v>
      </c>
      <c r="C2216" s="345" t="s">
        <v>553</v>
      </c>
      <c r="D2216" s="345" t="s">
        <v>506</v>
      </c>
      <c r="E2216" s="345">
        <v>3150720430</v>
      </c>
      <c r="F2216" s="345">
        <v>65043</v>
      </c>
      <c r="G2216" s="345" t="s">
        <v>10732</v>
      </c>
      <c r="H2216" s="820">
        <v>3455</v>
      </c>
      <c r="I2216" s="567"/>
    </row>
    <row r="2217" spans="1:9" x14ac:dyDescent="0.2">
      <c r="A2217" s="345">
        <v>2215</v>
      </c>
      <c r="B2217" s="345" t="s">
        <v>2839</v>
      </c>
      <c r="C2217" s="345" t="s">
        <v>899</v>
      </c>
      <c r="D2217" s="346" t="s">
        <v>512</v>
      </c>
      <c r="E2217" s="345">
        <v>4201110120</v>
      </c>
      <c r="F2217" s="345">
        <v>111012</v>
      </c>
      <c r="G2217" s="345" t="s">
        <v>10733</v>
      </c>
      <c r="H2217" s="820">
        <v>781</v>
      </c>
      <c r="I2217" s="567"/>
    </row>
    <row r="2218" spans="1:9" x14ac:dyDescent="0.2">
      <c r="A2218" s="345">
        <v>2216</v>
      </c>
      <c r="B2218" s="345" t="s">
        <v>2840</v>
      </c>
      <c r="C2218" s="345" t="s">
        <v>567</v>
      </c>
      <c r="D2218" s="345" t="s">
        <v>508</v>
      </c>
      <c r="E2218" s="345">
        <v>1030150530</v>
      </c>
      <c r="F2218" s="345">
        <v>17058</v>
      </c>
      <c r="G2218" s="345" t="s">
        <v>10734</v>
      </c>
      <c r="H2218" s="820">
        <v>2041</v>
      </c>
      <c r="I2218" s="567"/>
    </row>
    <row r="2219" spans="1:9" x14ac:dyDescent="0.2">
      <c r="A2219" s="345">
        <v>2217</v>
      </c>
      <c r="B2219" s="345" t="s">
        <v>2841</v>
      </c>
      <c r="C2219" s="345" t="s">
        <v>674</v>
      </c>
      <c r="D2219" s="345" t="s">
        <v>510</v>
      </c>
      <c r="E2219" s="345">
        <v>1010880450</v>
      </c>
      <c r="F2219" s="345">
        <v>2045</v>
      </c>
      <c r="G2219" s="345" t="s">
        <v>10735</v>
      </c>
      <c r="H2219" s="820">
        <v>86</v>
      </c>
      <c r="I2219" s="567"/>
    </row>
    <row r="2220" spans="1:9" x14ac:dyDescent="0.2">
      <c r="A2220" s="345">
        <v>2218</v>
      </c>
      <c r="B2220" s="345" t="s">
        <v>2842</v>
      </c>
      <c r="C2220" s="345" t="s">
        <v>652</v>
      </c>
      <c r="D2220" s="345" t="s">
        <v>16417</v>
      </c>
      <c r="E2220" s="345">
        <v>1060850280</v>
      </c>
      <c r="F2220" s="345">
        <v>30028</v>
      </c>
      <c r="G2220" s="345" t="s">
        <v>10736</v>
      </c>
      <c r="H2220" s="820">
        <v>2192</v>
      </c>
      <c r="I2220" s="567"/>
    </row>
    <row r="2221" spans="1:9" x14ac:dyDescent="0.2">
      <c r="A2221" s="345">
        <v>2219</v>
      </c>
      <c r="B2221" s="345" t="s">
        <v>2843</v>
      </c>
      <c r="C2221" s="345" t="s">
        <v>875</v>
      </c>
      <c r="D2221" s="345" t="s">
        <v>494</v>
      </c>
      <c r="E2221" s="345">
        <v>2110440140</v>
      </c>
      <c r="F2221" s="345">
        <v>43014</v>
      </c>
      <c r="G2221" s="345" t="s">
        <v>10737</v>
      </c>
      <c r="H2221" s="820">
        <v>1185</v>
      </c>
      <c r="I2221" s="567"/>
    </row>
    <row r="2222" spans="1:9" x14ac:dyDescent="0.2">
      <c r="A2222" s="345">
        <v>2220</v>
      </c>
      <c r="B2222" s="345" t="s">
        <v>2844</v>
      </c>
      <c r="C2222" s="345" t="s">
        <v>546</v>
      </c>
      <c r="D2222" s="345" t="s">
        <v>504</v>
      </c>
      <c r="E2222" s="345">
        <v>3170470060</v>
      </c>
      <c r="F2222" s="345">
        <v>77006</v>
      </c>
      <c r="G2222" s="345" t="s">
        <v>10738</v>
      </c>
      <c r="H2222" s="820">
        <v>1070</v>
      </c>
      <c r="I2222" s="567"/>
    </row>
    <row r="2223" spans="1:9" x14ac:dyDescent="0.2">
      <c r="A2223" s="345">
        <v>2221</v>
      </c>
      <c r="B2223" s="345" t="s">
        <v>2845</v>
      </c>
      <c r="C2223" s="345" t="s">
        <v>607</v>
      </c>
      <c r="D2223" s="345" t="s">
        <v>515</v>
      </c>
      <c r="E2223" s="345">
        <v>1050890270</v>
      </c>
      <c r="F2223" s="345">
        <v>23027</v>
      </c>
      <c r="G2223" s="345" t="s">
        <v>10739</v>
      </c>
      <c r="H2223" s="820">
        <v>8423</v>
      </c>
      <c r="I2223" s="567"/>
    </row>
    <row r="2224" spans="1:9" x14ac:dyDescent="0.2">
      <c r="A2224" s="345">
        <v>2222</v>
      </c>
      <c r="B2224" s="345" t="s">
        <v>2846</v>
      </c>
      <c r="C2224" s="345" t="s">
        <v>567</v>
      </c>
      <c r="D2224" s="345" t="s">
        <v>508</v>
      </c>
      <c r="E2224" s="345">
        <v>1030150540</v>
      </c>
      <c r="F2224" s="345">
        <v>17059</v>
      </c>
      <c r="G2224" s="345" t="s">
        <v>10740</v>
      </c>
      <c r="H2224" s="820">
        <v>7562</v>
      </c>
      <c r="I2224" s="567"/>
    </row>
    <row r="2225" spans="1:9" x14ac:dyDescent="0.2">
      <c r="A2225" s="345">
        <v>2223</v>
      </c>
      <c r="B2225" s="345" t="s">
        <v>2847</v>
      </c>
      <c r="C2225" s="345" t="s">
        <v>601</v>
      </c>
      <c r="D2225" s="345" t="s">
        <v>508</v>
      </c>
      <c r="E2225" s="345">
        <v>1030120760</v>
      </c>
      <c r="F2225" s="345">
        <v>16079</v>
      </c>
      <c r="G2225" s="345" t="s">
        <v>10741</v>
      </c>
      <c r="H2225" s="820">
        <v>11065</v>
      </c>
      <c r="I2225" s="567"/>
    </row>
    <row r="2226" spans="1:9" x14ac:dyDescent="0.2">
      <c r="A2226" s="345">
        <v>2224</v>
      </c>
      <c r="B2226" s="345" t="s">
        <v>2848</v>
      </c>
      <c r="C2226" s="345" t="s">
        <v>534</v>
      </c>
      <c r="D2226" s="345" t="s">
        <v>508</v>
      </c>
      <c r="E2226" s="345">
        <v>1030490810</v>
      </c>
      <c r="F2226" s="345">
        <v>15081</v>
      </c>
      <c r="G2226" s="345" t="s">
        <v>10742</v>
      </c>
      <c r="H2226" s="820">
        <v>46633</v>
      </c>
      <c r="I2226" s="567"/>
    </row>
    <row r="2227" spans="1:9" x14ac:dyDescent="0.2">
      <c r="A2227" s="345">
        <v>2225</v>
      </c>
      <c r="B2227" s="345" t="s">
        <v>2849</v>
      </c>
      <c r="C2227" s="345" t="s">
        <v>607</v>
      </c>
      <c r="D2227" s="345" t="s">
        <v>515</v>
      </c>
      <c r="E2227" s="345">
        <v>1050890280</v>
      </c>
      <c r="F2227" s="345">
        <v>23028</v>
      </c>
      <c r="G2227" s="345" t="s">
        <v>10743</v>
      </c>
      <c r="H2227" s="820">
        <v>8770</v>
      </c>
      <c r="I2227" s="567"/>
    </row>
    <row r="2228" spans="1:9" x14ac:dyDescent="0.2">
      <c r="A2228" s="345">
        <v>2226</v>
      </c>
      <c r="B2228" s="345" t="s">
        <v>2850</v>
      </c>
      <c r="C2228" s="345" t="s">
        <v>609</v>
      </c>
      <c r="D2228" s="345" t="s">
        <v>493</v>
      </c>
      <c r="E2228" s="345">
        <v>2120700350</v>
      </c>
      <c r="F2228" s="345">
        <v>58035</v>
      </c>
      <c r="G2228" s="345" t="s">
        <v>10744</v>
      </c>
      <c r="H2228" s="820">
        <v>4231</v>
      </c>
      <c r="I2228" s="567"/>
    </row>
    <row r="2229" spans="1:9" x14ac:dyDescent="0.2">
      <c r="A2229" s="345">
        <v>2227</v>
      </c>
      <c r="B2229" s="345" t="s">
        <v>2851</v>
      </c>
      <c r="C2229" s="345" t="s">
        <v>681</v>
      </c>
      <c r="D2229" s="345" t="s">
        <v>503</v>
      </c>
      <c r="E2229" s="345">
        <v>3130790180</v>
      </c>
      <c r="F2229" s="345">
        <v>67019</v>
      </c>
      <c r="G2229" s="345" t="s">
        <v>10745</v>
      </c>
      <c r="H2229" s="820">
        <v>3627</v>
      </c>
      <c r="I2229" s="567"/>
    </row>
    <row r="2230" spans="1:9" x14ac:dyDescent="0.2">
      <c r="A2230" s="345">
        <v>2228</v>
      </c>
      <c r="B2230" s="345" t="s">
        <v>2852</v>
      </c>
      <c r="C2230" s="345" t="s">
        <v>696</v>
      </c>
      <c r="D2230" s="345" t="s">
        <v>508</v>
      </c>
      <c r="E2230" s="345">
        <v>1030240710</v>
      </c>
      <c r="F2230" s="345">
        <v>13074</v>
      </c>
      <c r="G2230" s="345" t="s">
        <v>10746</v>
      </c>
      <c r="H2230" s="820">
        <v>447</v>
      </c>
      <c r="I2230" s="567"/>
    </row>
    <row r="2231" spans="1:9" x14ac:dyDescent="0.2">
      <c r="A2231" s="345">
        <v>2229</v>
      </c>
      <c r="B2231" s="345" t="s">
        <v>2853</v>
      </c>
      <c r="C2231" s="345" t="s">
        <v>691</v>
      </c>
      <c r="D2231" s="345" t="s">
        <v>508</v>
      </c>
      <c r="E2231" s="345">
        <v>1030770230</v>
      </c>
      <c r="F2231" s="345">
        <v>14023</v>
      </c>
      <c r="G2231" s="345" t="s">
        <v>10747</v>
      </c>
      <c r="H2231" s="820">
        <v>1390</v>
      </c>
      <c r="I2231" s="567"/>
    </row>
    <row r="2232" spans="1:9" x14ac:dyDescent="0.2">
      <c r="A2232" s="345">
        <v>2230</v>
      </c>
      <c r="B2232" s="345" t="s">
        <v>2854</v>
      </c>
      <c r="C2232" s="345" t="s">
        <v>693</v>
      </c>
      <c r="D2232" s="345" t="s">
        <v>16415</v>
      </c>
      <c r="E2232" s="345">
        <v>1080560100</v>
      </c>
      <c r="F2232" s="345">
        <v>34010</v>
      </c>
      <c r="G2232" s="345" t="s">
        <v>10748</v>
      </c>
      <c r="H2232" s="820">
        <v>8958</v>
      </c>
      <c r="I2232" s="567"/>
    </row>
    <row r="2233" spans="1:9" x14ac:dyDescent="0.2">
      <c r="A2233" s="345">
        <v>2231</v>
      </c>
      <c r="B2233" s="345" t="s">
        <v>2855</v>
      </c>
      <c r="C2233" s="345" t="s">
        <v>565</v>
      </c>
      <c r="D2233" s="345" t="s">
        <v>505</v>
      </c>
      <c r="E2233" s="345">
        <v>3180250440</v>
      </c>
      <c r="F2233" s="345">
        <v>78043</v>
      </c>
      <c r="G2233" s="345" t="s">
        <v>10749</v>
      </c>
      <c r="H2233" s="820">
        <v>1158</v>
      </c>
      <c r="I2233" s="567"/>
    </row>
    <row r="2234" spans="1:9" x14ac:dyDescent="0.2">
      <c r="A2234" s="345">
        <v>2232</v>
      </c>
      <c r="B2234" s="345" t="s">
        <v>2856</v>
      </c>
      <c r="C2234" s="345" t="s">
        <v>534</v>
      </c>
      <c r="D2234" s="345" t="s">
        <v>508</v>
      </c>
      <c r="E2234" s="345">
        <v>1030490820</v>
      </c>
      <c r="F2234" s="345">
        <v>15082</v>
      </c>
      <c r="G2234" s="345" t="s">
        <v>10750</v>
      </c>
      <c r="H2234" s="820">
        <v>2041</v>
      </c>
      <c r="I2234" s="567"/>
    </row>
    <row r="2235" spans="1:9" x14ac:dyDescent="0.2">
      <c r="A2235" s="345">
        <v>2233</v>
      </c>
      <c r="B2235" s="345" t="s">
        <v>2857</v>
      </c>
      <c r="C2235" s="345" t="s">
        <v>696</v>
      </c>
      <c r="D2235" s="345" t="s">
        <v>508</v>
      </c>
      <c r="E2235" s="345">
        <v>1030240715</v>
      </c>
      <c r="F2235" s="345">
        <v>13251</v>
      </c>
      <c r="G2235" s="345" t="s">
        <v>10751</v>
      </c>
      <c r="H2235" s="820">
        <v>5451</v>
      </c>
      <c r="I2235" s="567"/>
    </row>
    <row r="2236" spans="1:9" x14ac:dyDescent="0.2">
      <c r="A2236" s="345">
        <v>2234</v>
      </c>
      <c r="B2236" s="345" t="s">
        <v>2858</v>
      </c>
      <c r="C2236" s="345" t="s">
        <v>601</v>
      </c>
      <c r="D2236" s="345" t="s">
        <v>508</v>
      </c>
      <c r="E2236" s="345">
        <v>1030120770</v>
      </c>
      <c r="F2236" s="345">
        <v>16080</v>
      </c>
      <c r="G2236" s="345" t="s">
        <v>10752</v>
      </c>
      <c r="H2236" s="820">
        <v>1620</v>
      </c>
      <c r="I2236" s="567"/>
    </row>
    <row r="2237" spans="1:9" x14ac:dyDescent="0.2">
      <c r="A2237" s="345">
        <v>2235</v>
      </c>
      <c r="B2237" s="345" t="s">
        <v>2859</v>
      </c>
      <c r="C2237" s="345" t="s">
        <v>635</v>
      </c>
      <c r="D2237" s="345" t="s">
        <v>508</v>
      </c>
      <c r="E2237" s="345">
        <v>1030860460</v>
      </c>
      <c r="F2237" s="345">
        <v>12054</v>
      </c>
      <c r="G2237" s="345" t="s">
        <v>10753</v>
      </c>
      <c r="H2237" s="820">
        <v>1221</v>
      </c>
      <c r="I2237" s="567"/>
    </row>
    <row r="2238" spans="1:9" x14ac:dyDescent="0.2">
      <c r="A2238" s="345">
        <v>2236</v>
      </c>
      <c r="B2238" s="345" t="s">
        <v>2860</v>
      </c>
      <c r="C2238" s="345" t="s">
        <v>930</v>
      </c>
      <c r="D2238" s="345" t="s">
        <v>16415</v>
      </c>
      <c r="E2238" s="345">
        <v>1080290060</v>
      </c>
      <c r="F2238" s="345">
        <v>38006</v>
      </c>
      <c r="G2238" s="345" t="s">
        <v>10754</v>
      </c>
      <c r="H2238" s="820">
        <v>21989</v>
      </c>
      <c r="I2238" s="567"/>
    </row>
    <row r="2239" spans="1:9" x14ac:dyDescent="0.2">
      <c r="A2239" s="345">
        <v>2237</v>
      </c>
      <c r="B2239" s="345" t="s">
        <v>2861</v>
      </c>
      <c r="C2239" s="345" t="s">
        <v>1017</v>
      </c>
      <c r="D2239" s="345" t="s">
        <v>492</v>
      </c>
      <c r="E2239" s="345">
        <v>2090460050</v>
      </c>
      <c r="F2239" s="345">
        <v>45005</v>
      </c>
      <c r="G2239" s="345" t="s">
        <v>10755</v>
      </c>
      <c r="H2239" s="820">
        <v>662</v>
      </c>
      <c r="I2239" s="567"/>
    </row>
    <row r="2240" spans="1:9" x14ac:dyDescent="0.2">
      <c r="A2240" s="345">
        <v>2238</v>
      </c>
      <c r="B2240" s="345" t="s">
        <v>2862</v>
      </c>
      <c r="C2240" s="345" t="s">
        <v>668</v>
      </c>
      <c r="D2240" s="345" t="s">
        <v>16416</v>
      </c>
      <c r="E2240" s="345">
        <v>1040830595</v>
      </c>
      <c r="F2240" s="345">
        <v>22228</v>
      </c>
      <c r="G2240" s="345" t="s">
        <v>10756</v>
      </c>
      <c r="H2240" s="820">
        <v>2913</v>
      </c>
      <c r="I2240" s="567"/>
    </row>
    <row r="2241" spans="1:9" x14ac:dyDescent="0.2">
      <c r="A2241" s="345">
        <v>2239</v>
      </c>
      <c r="B2241" s="345" t="s">
        <v>2863</v>
      </c>
      <c r="C2241" s="345" t="s">
        <v>524</v>
      </c>
      <c r="D2241" s="345" t="s">
        <v>508</v>
      </c>
      <c r="E2241" s="345">
        <v>1030990200</v>
      </c>
      <c r="F2241" s="345">
        <v>98020</v>
      </c>
      <c r="G2241" s="345" t="s">
        <v>10757</v>
      </c>
      <c r="H2241" s="820">
        <v>2259</v>
      </c>
      <c r="I2241" s="567"/>
    </row>
    <row r="2242" spans="1:9" x14ac:dyDescent="0.2">
      <c r="A2242" s="345">
        <v>2240</v>
      </c>
      <c r="B2242" s="345" t="s">
        <v>2864</v>
      </c>
      <c r="C2242" s="345" t="s">
        <v>652</v>
      </c>
      <c r="D2242" s="345" t="s">
        <v>16417</v>
      </c>
      <c r="E2242" s="345">
        <v>1060850290</v>
      </c>
      <c r="F2242" s="345">
        <v>30029</v>
      </c>
      <c r="G2242" s="345" t="s">
        <v>10758</v>
      </c>
      <c r="H2242" s="820">
        <v>442</v>
      </c>
      <c r="I2242" s="567"/>
    </row>
    <row r="2243" spans="1:9" x14ac:dyDescent="0.2">
      <c r="A2243" s="345">
        <v>2241</v>
      </c>
      <c r="B2243" s="345" t="s">
        <v>2865</v>
      </c>
      <c r="C2243" s="345" t="s">
        <v>632</v>
      </c>
      <c r="D2243" s="345" t="s">
        <v>515</v>
      </c>
      <c r="E2243" s="345">
        <v>1050100150</v>
      </c>
      <c r="F2243" s="345">
        <v>25015</v>
      </c>
      <c r="G2243" s="345" t="s">
        <v>10759</v>
      </c>
      <c r="H2243" s="820">
        <v>2089</v>
      </c>
      <c r="I2243" s="567"/>
    </row>
    <row r="2244" spans="1:9" x14ac:dyDescent="0.2">
      <c r="A2244" s="345">
        <v>2242</v>
      </c>
      <c r="B2244" s="345" t="s">
        <v>2866</v>
      </c>
      <c r="C2244" s="345" t="s">
        <v>635</v>
      </c>
      <c r="D2244" s="345" t="s">
        <v>508</v>
      </c>
      <c r="E2244" s="345">
        <v>1030860470</v>
      </c>
      <c r="F2244" s="345">
        <v>12055</v>
      </c>
      <c r="G2244" s="345" t="s">
        <v>10760</v>
      </c>
      <c r="H2244" s="820">
        <v>2835</v>
      </c>
      <c r="I2244" s="567"/>
    </row>
    <row r="2245" spans="1:9" x14ac:dyDescent="0.2">
      <c r="A2245" s="345">
        <v>2243</v>
      </c>
      <c r="B2245" s="345" t="s">
        <v>2867</v>
      </c>
      <c r="C2245" s="345" t="s">
        <v>567</v>
      </c>
      <c r="D2245" s="345" t="s">
        <v>508</v>
      </c>
      <c r="E2245" s="345">
        <v>1030150550</v>
      </c>
      <c r="F2245" s="345">
        <v>17060</v>
      </c>
      <c r="G2245" s="345" t="s">
        <v>10761</v>
      </c>
      <c r="H2245" s="820">
        <v>4029</v>
      </c>
      <c r="I2245" s="567"/>
    </row>
    <row r="2246" spans="1:9" x14ac:dyDescent="0.2">
      <c r="A2246" s="345">
        <v>2244</v>
      </c>
      <c r="B2246" s="345" t="s">
        <v>2868</v>
      </c>
      <c r="C2246" s="345" t="s">
        <v>639</v>
      </c>
      <c r="D2246" s="345" t="s">
        <v>510</v>
      </c>
      <c r="E2246" s="345">
        <v>1010520500</v>
      </c>
      <c r="F2246" s="345">
        <v>3052</v>
      </c>
      <c r="G2246" s="345" t="s">
        <v>10762</v>
      </c>
      <c r="H2246" s="820">
        <v>1209</v>
      </c>
      <c r="I2246" s="567"/>
    </row>
    <row r="2247" spans="1:9" x14ac:dyDescent="0.2">
      <c r="A2247" s="345">
        <v>2245</v>
      </c>
      <c r="B2247" s="345" t="s">
        <v>2869</v>
      </c>
      <c r="C2247" s="345" t="s">
        <v>540</v>
      </c>
      <c r="D2247" s="345" t="s">
        <v>513</v>
      </c>
      <c r="E2247" s="345">
        <v>4190650030</v>
      </c>
      <c r="F2247" s="345">
        <v>88003</v>
      </c>
      <c r="G2247" s="345" t="s">
        <v>10763</v>
      </c>
      <c r="H2247" s="820">
        <v>30073</v>
      </c>
      <c r="I2247" s="567"/>
    </row>
    <row r="2248" spans="1:9" x14ac:dyDescent="0.2">
      <c r="A2248" s="345">
        <v>2246</v>
      </c>
      <c r="B2248" s="345" t="s">
        <v>2870</v>
      </c>
      <c r="C2248" s="345" t="s">
        <v>641</v>
      </c>
      <c r="D2248" s="345" t="s">
        <v>513</v>
      </c>
      <c r="E2248" s="345">
        <v>4190010160</v>
      </c>
      <c r="F2248" s="345">
        <v>84016</v>
      </c>
      <c r="G2248" s="345" t="s">
        <v>10764</v>
      </c>
      <c r="H2248" s="820">
        <v>896</v>
      </c>
      <c r="I2248" s="567"/>
    </row>
    <row r="2249" spans="1:9" x14ac:dyDescent="0.2">
      <c r="A2249" s="345">
        <v>2247</v>
      </c>
      <c r="B2249" s="345" t="s">
        <v>2871</v>
      </c>
      <c r="C2249" s="345" t="s">
        <v>555</v>
      </c>
      <c r="D2249" s="345" t="s">
        <v>506</v>
      </c>
      <c r="E2249" s="345">
        <v>3150510290</v>
      </c>
      <c r="F2249" s="345">
        <v>63029</v>
      </c>
      <c r="G2249" s="345" t="s">
        <v>10765</v>
      </c>
      <c r="H2249" s="820">
        <v>1698</v>
      </c>
      <c r="I2249" s="567"/>
    </row>
    <row r="2250" spans="1:9" x14ac:dyDescent="0.2">
      <c r="A2250" s="345">
        <v>2248</v>
      </c>
      <c r="B2250" s="345" t="s">
        <v>2872</v>
      </c>
      <c r="C2250" s="345" t="s">
        <v>573</v>
      </c>
      <c r="D2250" s="345" t="s">
        <v>508</v>
      </c>
      <c r="E2250" s="345">
        <v>1030450200</v>
      </c>
      <c r="F2250" s="345">
        <v>20020</v>
      </c>
      <c r="G2250" s="345" t="s">
        <v>10766</v>
      </c>
      <c r="H2250" s="820">
        <v>1090</v>
      </c>
      <c r="I2250" s="567"/>
    </row>
    <row r="2251" spans="1:9" x14ac:dyDescent="0.2">
      <c r="A2251" s="345">
        <v>2249</v>
      </c>
      <c r="B2251" s="345" t="s">
        <v>2873</v>
      </c>
      <c r="C2251" s="345" t="s">
        <v>668</v>
      </c>
      <c r="D2251" s="345" t="s">
        <v>16416</v>
      </c>
      <c r="E2251" s="345">
        <v>1040830600</v>
      </c>
      <c r="F2251" s="345">
        <v>22064</v>
      </c>
      <c r="G2251" s="345" t="s">
        <v>10767</v>
      </c>
      <c r="H2251" s="820">
        <v>1008</v>
      </c>
      <c r="I2251" s="567"/>
    </row>
    <row r="2252" spans="1:9" x14ac:dyDescent="0.2">
      <c r="A2252" s="345">
        <v>2250</v>
      </c>
      <c r="B2252" s="345" t="s">
        <v>2874</v>
      </c>
      <c r="C2252" s="345" t="s">
        <v>696</v>
      </c>
      <c r="D2252" s="345" t="s">
        <v>508</v>
      </c>
      <c r="E2252" s="345">
        <v>1030240720</v>
      </c>
      <c r="F2252" s="345">
        <v>13075</v>
      </c>
      <c r="G2252" s="345" t="s">
        <v>10768</v>
      </c>
      <c r="H2252" s="820">
        <v>83361</v>
      </c>
      <c r="I2252" s="567"/>
    </row>
    <row r="2253" spans="1:9" x14ac:dyDescent="0.2">
      <c r="A2253" s="345">
        <v>2251</v>
      </c>
      <c r="B2253" s="345" t="s">
        <v>2875</v>
      </c>
      <c r="C2253" s="345" t="s">
        <v>693</v>
      </c>
      <c r="D2253" s="345" t="s">
        <v>16415</v>
      </c>
      <c r="E2253" s="345">
        <v>1080560110</v>
      </c>
      <c r="F2253" s="345">
        <v>34011</v>
      </c>
      <c r="G2253" s="345" t="s">
        <v>10769</v>
      </c>
      <c r="H2253" s="820">
        <v>1067</v>
      </c>
      <c r="I2253" s="567"/>
    </row>
    <row r="2254" spans="1:9" x14ac:dyDescent="0.2">
      <c r="A2254" s="345">
        <v>2252</v>
      </c>
      <c r="B2254" s="345" t="s">
        <v>2876</v>
      </c>
      <c r="C2254" s="345" t="s">
        <v>601</v>
      </c>
      <c r="D2254" s="345" t="s">
        <v>508</v>
      </c>
      <c r="E2254" s="345">
        <v>1030120780</v>
      </c>
      <c r="F2254" s="345">
        <v>16081</v>
      </c>
      <c r="G2254" s="345" t="s">
        <v>10770</v>
      </c>
      <c r="H2254" s="820">
        <v>4371</v>
      </c>
      <c r="I2254" s="567"/>
    </row>
    <row r="2255" spans="1:9" x14ac:dyDescent="0.2">
      <c r="A2255" s="345">
        <v>2253</v>
      </c>
      <c r="B2255" s="345" t="s">
        <v>2877</v>
      </c>
      <c r="C2255" s="345" t="s">
        <v>580</v>
      </c>
      <c r="D2255" s="345" t="s">
        <v>494</v>
      </c>
      <c r="E2255" s="345">
        <v>2110060150</v>
      </c>
      <c r="F2255" s="345">
        <v>44015</v>
      </c>
      <c r="G2255" s="345" t="s">
        <v>10771</v>
      </c>
      <c r="H2255" s="820">
        <v>2943</v>
      </c>
      <c r="I2255" s="567"/>
    </row>
    <row r="2256" spans="1:9" x14ac:dyDescent="0.2">
      <c r="A2256" s="345">
        <v>2254</v>
      </c>
      <c r="B2256" s="345" t="s">
        <v>2878</v>
      </c>
      <c r="C2256" s="345" t="s">
        <v>852</v>
      </c>
      <c r="D2256" s="345" t="s">
        <v>515</v>
      </c>
      <c r="E2256" s="345">
        <v>1050870100</v>
      </c>
      <c r="F2256" s="345">
        <v>27010</v>
      </c>
      <c r="G2256" s="345" t="s">
        <v>10772</v>
      </c>
      <c r="H2256" s="820">
        <v>2788</v>
      </c>
      <c r="I2256" s="567"/>
    </row>
    <row r="2257" spans="1:9" x14ac:dyDescent="0.2">
      <c r="A2257" s="345">
        <v>2255</v>
      </c>
      <c r="B2257" s="345" t="s">
        <v>2879</v>
      </c>
      <c r="C2257" s="345" t="s">
        <v>586</v>
      </c>
      <c r="D2257" s="345" t="s">
        <v>509</v>
      </c>
      <c r="E2257" s="345">
        <v>3140940180</v>
      </c>
      <c r="F2257" s="345">
        <v>94018</v>
      </c>
      <c r="G2257" s="345" t="s">
        <v>10773</v>
      </c>
      <c r="H2257" s="820">
        <v>175</v>
      </c>
      <c r="I2257" s="567"/>
    </row>
    <row r="2258" spans="1:9" x14ac:dyDescent="0.2">
      <c r="A2258" s="345">
        <v>2256</v>
      </c>
      <c r="B2258" s="345" t="s">
        <v>2880</v>
      </c>
      <c r="C2258" s="345" t="s">
        <v>553</v>
      </c>
      <c r="D2258" s="345" t="s">
        <v>506</v>
      </c>
      <c r="E2258" s="345">
        <v>3150720440</v>
      </c>
      <c r="F2258" s="345">
        <v>65044</v>
      </c>
      <c r="G2258" s="345" t="s">
        <v>10774</v>
      </c>
      <c r="H2258" s="820">
        <v>674</v>
      </c>
      <c r="I2258" s="567"/>
    </row>
    <row r="2259" spans="1:9" x14ac:dyDescent="0.2">
      <c r="A2259" s="345">
        <v>2257</v>
      </c>
      <c r="B2259" s="345" t="s">
        <v>2881</v>
      </c>
      <c r="C2259" s="345" t="s">
        <v>657</v>
      </c>
      <c r="D2259" s="345" t="s">
        <v>506</v>
      </c>
      <c r="E2259" s="345">
        <v>3150200310</v>
      </c>
      <c r="F2259" s="345">
        <v>61031</v>
      </c>
      <c r="G2259" s="345" t="s">
        <v>10775</v>
      </c>
      <c r="H2259" s="820">
        <v>1165</v>
      </c>
      <c r="I2259" s="567"/>
    </row>
    <row r="2260" spans="1:9" x14ac:dyDescent="0.2">
      <c r="A2260" s="345">
        <v>2258</v>
      </c>
      <c r="B2260" s="345" t="s">
        <v>2882</v>
      </c>
      <c r="C2260" s="345" t="s">
        <v>607</v>
      </c>
      <c r="D2260" s="345" t="s">
        <v>515</v>
      </c>
      <c r="E2260" s="345">
        <v>1050890290</v>
      </c>
      <c r="F2260" s="345">
        <v>23029</v>
      </c>
      <c r="G2260" s="345" t="s">
        <v>10776</v>
      </c>
      <c r="H2260" s="820">
        <v>1074</v>
      </c>
      <c r="I2260" s="567"/>
    </row>
    <row r="2261" spans="1:9" x14ac:dyDescent="0.2">
      <c r="A2261" s="345">
        <v>2259</v>
      </c>
      <c r="B2261" s="345" t="s">
        <v>2883</v>
      </c>
      <c r="C2261" s="345" t="s">
        <v>550</v>
      </c>
      <c r="D2261" s="345" t="s">
        <v>493</v>
      </c>
      <c r="E2261" s="345">
        <v>2120690210</v>
      </c>
      <c r="F2261" s="345">
        <v>57023</v>
      </c>
      <c r="G2261" s="345" t="s">
        <v>10777</v>
      </c>
      <c r="H2261" s="820">
        <v>278</v>
      </c>
      <c r="I2261" s="567"/>
    </row>
    <row r="2262" spans="1:9" x14ac:dyDescent="0.2">
      <c r="A2262" s="345">
        <v>2260</v>
      </c>
      <c r="B2262" s="345" t="s">
        <v>2884</v>
      </c>
      <c r="C2262" s="345" t="s">
        <v>567</v>
      </c>
      <c r="D2262" s="345" t="s">
        <v>508</v>
      </c>
      <c r="E2262" s="345">
        <v>1030150560</v>
      </c>
      <c r="F2262" s="345">
        <v>17061</v>
      </c>
      <c r="G2262" s="345" t="s">
        <v>10778</v>
      </c>
      <c r="H2262" s="820">
        <v>15623</v>
      </c>
      <c r="I2262" s="567"/>
    </row>
    <row r="2263" spans="1:9" x14ac:dyDescent="0.2">
      <c r="A2263" s="345">
        <v>2261</v>
      </c>
      <c r="B2263" s="345" t="s">
        <v>2885</v>
      </c>
      <c r="C2263" s="345" t="s">
        <v>852</v>
      </c>
      <c r="D2263" s="345" t="s">
        <v>515</v>
      </c>
      <c r="E2263" s="345">
        <v>1050870110</v>
      </c>
      <c r="F2263" s="345">
        <v>27011</v>
      </c>
      <c r="G2263" s="345" t="s">
        <v>10779</v>
      </c>
      <c r="H2263" s="820">
        <v>10224</v>
      </c>
      <c r="I2263" s="567"/>
    </row>
    <row r="2264" spans="1:9" x14ac:dyDescent="0.2">
      <c r="A2264" s="345">
        <v>2262</v>
      </c>
      <c r="B2264" s="345" t="s">
        <v>2886</v>
      </c>
      <c r="C2264" s="345" t="s">
        <v>1189</v>
      </c>
      <c r="D2264" s="345" t="s">
        <v>16415</v>
      </c>
      <c r="E2264" s="345">
        <v>1080500100</v>
      </c>
      <c r="F2264" s="345">
        <v>36010</v>
      </c>
      <c r="G2264" s="345" t="s">
        <v>10780</v>
      </c>
      <c r="H2264" s="820">
        <v>8172</v>
      </c>
      <c r="I2264" s="567"/>
    </row>
    <row r="2265" spans="1:9" x14ac:dyDescent="0.2">
      <c r="A2265" s="345">
        <v>2263</v>
      </c>
      <c r="B2265" s="345" t="s">
        <v>2887</v>
      </c>
      <c r="C2265" s="345" t="s">
        <v>637</v>
      </c>
      <c r="D2265" s="345" t="s">
        <v>508</v>
      </c>
      <c r="E2265" s="345">
        <v>1031040210</v>
      </c>
      <c r="F2265" s="345">
        <v>108021</v>
      </c>
      <c r="G2265" s="345" t="s">
        <v>10781</v>
      </c>
      <c r="H2265" s="820">
        <v>15763</v>
      </c>
      <c r="I2265" s="567"/>
    </row>
    <row r="2266" spans="1:9" x14ac:dyDescent="0.2">
      <c r="A2266" s="345">
        <v>2264</v>
      </c>
      <c r="B2266" s="345" t="s">
        <v>2888</v>
      </c>
      <c r="C2266" s="345" t="s">
        <v>612</v>
      </c>
      <c r="D2266" s="345" t="s">
        <v>505</v>
      </c>
      <c r="E2266" s="345">
        <v>3180670290</v>
      </c>
      <c r="F2266" s="345">
        <v>80029</v>
      </c>
      <c r="G2266" s="345" t="s">
        <v>10782</v>
      </c>
      <c r="H2266" s="820">
        <v>4677</v>
      </c>
      <c r="I2266" s="567"/>
    </row>
    <row r="2267" spans="1:9" x14ac:dyDescent="0.2">
      <c r="A2267" s="345">
        <v>2265</v>
      </c>
      <c r="B2267" s="345" t="s">
        <v>2889</v>
      </c>
      <c r="C2267" s="345" t="s">
        <v>624</v>
      </c>
      <c r="D2267" s="345" t="s">
        <v>510</v>
      </c>
      <c r="E2267" s="345">
        <v>1010810910</v>
      </c>
      <c r="F2267" s="345">
        <v>1093</v>
      </c>
      <c r="G2267" s="345" t="s">
        <v>10783</v>
      </c>
      <c r="H2267" s="820">
        <v>4437</v>
      </c>
      <c r="I2267" s="567"/>
    </row>
    <row r="2268" spans="1:9" x14ac:dyDescent="0.2">
      <c r="A2268" s="345">
        <v>2266</v>
      </c>
      <c r="B2268" s="345" t="s">
        <v>2890</v>
      </c>
      <c r="C2268" s="345" t="s">
        <v>593</v>
      </c>
      <c r="D2268" s="345" t="s">
        <v>513</v>
      </c>
      <c r="E2268" s="345">
        <v>4190480180</v>
      </c>
      <c r="F2268" s="345">
        <v>83018</v>
      </c>
      <c r="G2268" s="345" t="s">
        <v>10784</v>
      </c>
      <c r="H2268" s="820">
        <v>464</v>
      </c>
      <c r="I2268" s="567"/>
    </row>
    <row r="2269" spans="1:9" x14ac:dyDescent="0.2">
      <c r="A2269" s="345">
        <v>2267</v>
      </c>
      <c r="B2269" s="345" t="s">
        <v>2891</v>
      </c>
      <c r="C2269" s="345" t="s">
        <v>787</v>
      </c>
      <c r="D2269" s="345" t="s">
        <v>515</v>
      </c>
      <c r="E2269" s="345">
        <v>1050840210</v>
      </c>
      <c r="F2269" s="345">
        <v>26021</v>
      </c>
      <c r="G2269" s="345" t="s">
        <v>10785</v>
      </c>
      <c r="H2269" s="820">
        <v>34274</v>
      </c>
      <c r="I2269" s="567"/>
    </row>
    <row r="2270" spans="1:9" x14ac:dyDescent="0.2">
      <c r="A2270" s="345">
        <v>2268</v>
      </c>
      <c r="B2270" s="345" t="s">
        <v>2892</v>
      </c>
      <c r="C2270" s="345" t="s">
        <v>672</v>
      </c>
      <c r="D2270" s="345" t="s">
        <v>508</v>
      </c>
      <c r="E2270" s="345">
        <v>1030570490</v>
      </c>
      <c r="F2270" s="345">
        <v>18052</v>
      </c>
      <c r="G2270" s="345" t="s">
        <v>10786</v>
      </c>
      <c r="H2270" s="820">
        <v>1545</v>
      </c>
      <c r="I2270" s="567"/>
    </row>
    <row r="2271" spans="1:9" x14ac:dyDescent="0.2">
      <c r="A2271" s="345">
        <v>2269</v>
      </c>
      <c r="B2271" s="345" t="s">
        <v>2893</v>
      </c>
      <c r="C2271" s="345" t="s">
        <v>550</v>
      </c>
      <c r="D2271" s="345" t="s">
        <v>493</v>
      </c>
      <c r="E2271" s="345">
        <v>2120690220</v>
      </c>
      <c r="F2271" s="345">
        <v>57024</v>
      </c>
      <c r="G2271" s="345" t="s">
        <v>10787</v>
      </c>
      <c r="H2271" s="820">
        <v>586</v>
      </c>
      <c r="I2271" s="567"/>
    </row>
    <row r="2272" spans="1:9" x14ac:dyDescent="0.2">
      <c r="A2272" s="345">
        <v>2270</v>
      </c>
      <c r="B2272" s="345" t="s">
        <v>2894</v>
      </c>
      <c r="C2272" s="345" t="s">
        <v>704</v>
      </c>
      <c r="D2272" s="345" t="s">
        <v>505</v>
      </c>
      <c r="E2272" s="345">
        <v>3180220310</v>
      </c>
      <c r="F2272" s="345">
        <v>79033</v>
      </c>
      <c r="G2272" s="345" t="s">
        <v>10788</v>
      </c>
      <c r="H2272" s="820">
        <v>1295</v>
      </c>
      <c r="I2272" s="567"/>
    </row>
    <row r="2273" spans="1:9" x14ac:dyDescent="0.2">
      <c r="A2273" s="345">
        <v>2271</v>
      </c>
      <c r="B2273" s="345" t="s">
        <v>2895</v>
      </c>
      <c r="C2273" s="345" t="s">
        <v>595</v>
      </c>
      <c r="D2273" s="345" t="s">
        <v>510</v>
      </c>
      <c r="E2273" s="345">
        <v>1010020580</v>
      </c>
      <c r="F2273" s="345">
        <v>6060</v>
      </c>
      <c r="G2273" s="345" t="s">
        <v>10789</v>
      </c>
      <c r="H2273" s="820">
        <v>445</v>
      </c>
      <c r="I2273" s="567"/>
    </row>
    <row r="2274" spans="1:9" x14ac:dyDescent="0.2">
      <c r="A2274" s="345">
        <v>2272</v>
      </c>
      <c r="B2274" s="345" t="s">
        <v>2896</v>
      </c>
      <c r="C2274" s="345" t="s">
        <v>739</v>
      </c>
      <c r="D2274" s="345" t="s">
        <v>16415</v>
      </c>
      <c r="E2274" s="345">
        <v>1080660080</v>
      </c>
      <c r="F2274" s="345">
        <v>39008</v>
      </c>
      <c r="G2274" s="345" t="s">
        <v>10790</v>
      </c>
      <c r="H2274" s="820">
        <v>9491</v>
      </c>
      <c r="I2274" s="567"/>
    </row>
    <row r="2275" spans="1:9" x14ac:dyDescent="0.2">
      <c r="A2275" s="345">
        <v>2273</v>
      </c>
      <c r="B2275" s="345" t="s">
        <v>2897</v>
      </c>
      <c r="C2275" s="345" t="s">
        <v>522</v>
      </c>
      <c r="D2275" s="345" t="s">
        <v>515</v>
      </c>
      <c r="E2275" s="345">
        <v>1050540340</v>
      </c>
      <c r="F2275" s="345">
        <v>28034</v>
      </c>
      <c r="G2275" s="345" t="s">
        <v>10791</v>
      </c>
      <c r="H2275" s="820">
        <v>10011</v>
      </c>
      <c r="I2275" s="567"/>
    </row>
    <row r="2276" spans="1:9" x14ac:dyDescent="0.2">
      <c r="A2276" s="345">
        <v>2274</v>
      </c>
      <c r="B2276" s="345" t="s">
        <v>2898</v>
      </c>
      <c r="C2276" s="345" t="s">
        <v>668</v>
      </c>
      <c r="D2276" s="345" t="s">
        <v>16416</v>
      </c>
      <c r="E2276" s="345">
        <v>1040830621</v>
      </c>
      <c r="F2276" s="345">
        <v>22242</v>
      </c>
      <c r="G2276" s="345" t="s">
        <v>10792</v>
      </c>
      <c r="H2276" s="820">
        <v>1401</v>
      </c>
      <c r="I2276" s="567"/>
    </row>
    <row r="2277" spans="1:9" x14ac:dyDescent="0.2">
      <c r="A2277" s="345">
        <v>2275</v>
      </c>
      <c r="B2277" s="345" t="s">
        <v>2899</v>
      </c>
      <c r="C2277" s="345" t="s">
        <v>745</v>
      </c>
      <c r="D2277" s="345" t="s">
        <v>513</v>
      </c>
      <c r="E2277" s="345">
        <v>4190550310</v>
      </c>
      <c r="F2277" s="345">
        <v>82033</v>
      </c>
      <c r="G2277" s="345" t="s">
        <v>10793</v>
      </c>
      <c r="H2277" s="820">
        <v>1529</v>
      </c>
      <c r="I2277" s="567"/>
    </row>
    <row r="2278" spans="1:9" x14ac:dyDescent="0.2">
      <c r="A2278" s="345">
        <v>2276</v>
      </c>
      <c r="B2278" s="345" t="s">
        <v>2900</v>
      </c>
      <c r="C2278" s="345" t="s">
        <v>550</v>
      </c>
      <c r="D2278" s="345" t="s">
        <v>493</v>
      </c>
      <c r="E2278" s="345">
        <v>2120690230</v>
      </c>
      <c r="F2278" s="345">
        <v>57025</v>
      </c>
      <c r="G2278" s="345" t="s">
        <v>10794</v>
      </c>
      <c r="H2278" s="820">
        <v>3689</v>
      </c>
      <c r="I2278" s="567"/>
    </row>
    <row r="2279" spans="1:9" x14ac:dyDescent="0.2">
      <c r="A2279" s="345">
        <v>2277</v>
      </c>
      <c r="B2279" s="345" t="s">
        <v>2901</v>
      </c>
      <c r="C2279" s="345" t="s">
        <v>654</v>
      </c>
      <c r="D2279" s="345" t="s">
        <v>506</v>
      </c>
      <c r="E2279" s="345">
        <v>3150080290</v>
      </c>
      <c r="F2279" s="345">
        <v>64029</v>
      </c>
      <c r="G2279" s="345" t="s">
        <v>10795</v>
      </c>
      <c r="H2279" s="820">
        <v>2961</v>
      </c>
      <c r="I2279" s="567"/>
    </row>
    <row r="2280" spans="1:9" x14ac:dyDescent="0.2">
      <c r="A2280" s="345">
        <v>2278</v>
      </c>
      <c r="B2280" s="345" t="s">
        <v>2902</v>
      </c>
      <c r="C2280" s="345" t="s">
        <v>681</v>
      </c>
      <c r="D2280" s="345" t="s">
        <v>503</v>
      </c>
      <c r="E2280" s="345">
        <v>3130790190</v>
      </c>
      <c r="F2280" s="345">
        <v>67020</v>
      </c>
      <c r="G2280" s="345" t="s">
        <v>10796</v>
      </c>
      <c r="H2280" s="820">
        <v>2236</v>
      </c>
      <c r="I2280" s="567"/>
    </row>
    <row r="2281" spans="1:9" x14ac:dyDescent="0.2">
      <c r="A2281" s="345">
        <v>2279</v>
      </c>
      <c r="B2281" s="345" t="s">
        <v>2903</v>
      </c>
      <c r="C2281" s="345" t="s">
        <v>553</v>
      </c>
      <c r="D2281" s="345" t="s">
        <v>506</v>
      </c>
      <c r="E2281" s="345">
        <v>3150720450</v>
      </c>
      <c r="F2281" s="345">
        <v>65045</v>
      </c>
      <c r="G2281" s="345" t="s">
        <v>10797</v>
      </c>
      <c r="H2281" s="820">
        <v>791</v>
      </c>
      <c r="I2281" s="567"/>
    </row>
    <row r="2282" spans="1:9" x14ac:dyDescent="0.2">
      <c r="A2282" s="345">
        <v>2280</v>
      </c>
      <c r="B2282" s="345" t="s">
        <v>2904</v>
      </c>
      <c r="C2282" s="345" t="s">
        <v>553</v>
      </c>
      <c r="D2282" s="345" t="s">
        <v>506</v>
      </c>
      <c r="E2282" s="345">
        <v>3150720460</v>
      </c>
      <c r="F2282" s="345">
        <v>65046</v>
      </c>
      <c r="G2282" s="345" t="s">
        <v>10798</v>
      </c>
      <c r="H2282" s="820">
        <v>3255</v>
      </c>
      <c r="I2282" s="567"/>
    </row>
    <row r="2283" spans="1:9" x14ac:dyDescent="0.2">
      <c r="A2283" s="345">
        <v>2281</v>
      </c>
      <c r="B2283" s="345" t="s">
        <v>2905</v>
      </c>
      <c r="C2283" s="345" t="s">
        <v>588</v>
      </c>
      <c r="D2283" s="345" t="s">
        <v>511</v>
      </c>
      <c r="E2283" s="345">
        <v>3160090190</v>
      </c>
      <c r="F2283" s="345">
        <v>72019</v>
      </c>
      <c r="G2283" s="345" t="s">
        <v>10799</v>
      </c>
      <c r="H2283" s="820">
        <v>25784</v>
      </c>
      <c r="I2283" s="567"/>
    </row>
    <row r="2284" spans="1:9" x14ac:dyDescent="0.2">
      <c r="A2284" s="345">
        <v>2282</v>
      </c>
      <c r="B2284" s="345" t="s">
        <v>2906</v>
      </c>
      <c r="C2284" s="345" t="s">
        <v>654</v>
      </c>
      <c r="D2284" s="345" t="s">
        <v>506</v>
      </c>
      <c r="E2284" s="345">
        <v>3150080300</v>
      </c>
      <c r="F2284" s="345">
        <v>64030</v>
      </c>
      <c r="G2284" s="345" t="s">
        <v>10800</v>
      </c>
      <c r="H2284" s="820">
        <v>1286</v>
      </c>
      <c r="I2284" s="567"/>
    </row>
    <row r="2285" spans="1:9" x14ac:dyDescent="0.2">
      <c r="A2285" s="345">
        <v>2283</v>
      </c>
      <c r="B2285" s="345" t="s">
        <v>2907</v>
      </c>
      <c r="C2285" s="345" t="s">
        <v>595</v>
      </c>
      <c r="D2285" s="345" t="s">
        <v>510</v>
      </c>
      <c r="E2285" s="345">
        <v>1010020590</v>
      </c>
      <c r="F2285" s="345">
        <v>6061</v>
      </c>
      <c r="G2285" s="345" t="s">
        <v>10801</v>
      </c>
      <c r="H2285" s="820">
        <v>951</v>
      </c>
      <c r="I2285" s="567"/>
    </row>
    <row r="2286" spans="1:9" x14ac:dyDescent="0.2">
      <c r="A2286" s="345">
        <v>2284</v>
      </c>
      <c r="B2286" s="345" t="s">
        <v>2908</v>
      </c>
      <c r="C2286" s="345" t="s">
        <v>732</v>
      </c>
      <c r="D2286" s="345" t="s">
        <v>511</v>
      </c>
      <c r="E2286" s="345">
        <v>3160410210</v>
      </c>
      <c r="F2286" s="345">
        <v>75022</v>
      </c>
      <c r="G2286" s="345" t="s">
        <v>10802</v>
      </c>
      <c r="H2286" s="820">
        <v>23159</v>
      </c>
      <c r="I2286" s="567"/>
    </row>
    <row r="2287" spans="1:9" x14ac:dyDescent="0.2">
      <c r="A2287" s="345">
        <v>2285</v>
      </c>
      <c r="B2287" s="345" t="s">
        <v>2909</v>
      </c>
      <c r="C2287" s="345" t="s">
        <v>672</v>
      </c>
      <c r="D2287" s="345" t="s">
        <v>508</v>
      </c>
      <c r="E2287" s="345">
        <v>1030570500</v>
      </c>
      <c r="F2287" s="345">
        <v>18053</v>
      </c>
      <c r="G2287" s="345" t="s">
        <v>10803</v>
      </c>
      <c r="H2287" s="820">
        <v>1708</v>
      </c>
      <c r="I2287" s="567"/>
    </row>
    <row r="2288" spans="1:9" x14ac:dyDescent="0.2">
      <c r="A2288" s="345">
        <v>2286</v>
      </c>
      <c r="B2288" s="345" t="s">
        <v>2910</v>
      </c>
      <c r="C2288" s="345" t="s">
        <v>930</v>
      </c>
      <c r="D2288" s="345" t="s">
        <v>16415</v>
      </c>
      <c r="E2288" s="345">
        <v>1080290070</v>
      </c>
      <c r="F2288" s="345">
        <v>38007</v>
      </c>
      <c r="G2288" s="345" t="s">
        <v>10804</v>
      </c>
      <c r="H2288" s="820">
        <v>15753</v>
      </c>
      <c r="I2288" s="567"/>
    </row>
    <row r="2289" spans="1:9" x14ac:dyDescent="0.2">
      <c r="A2289" s="345">
        <v>2287</v>
      </c>
      <c r="B2289" s="345" t="s">
        <v>2911</v>
      </c>
      <c r="C2289" s="345" t="s">
        <v>672</v>
      </c>
      <c r="D2289" s="345" t="s">
        <v>508</v>
      </c>
      <c r="E2289" s="345">
        <v>1030570510</v>
      </c>
      <c r="F2289" s="345">
        <v>18054</v>
      </c>
      <c r="G2289" s="345" t="s">
        <v>10805</v>
      </c>
      <c r="H2289" s="820">
        <v>765</v>
      </c>
      <c r="I2289" s="567"/>
    </row>
    <row r="2290" spans="1:9" x14ac:dyDescent="0.2">
      <c r="A2290" s="345">
        <v>2288</v>
      </c>
      <c r="B2290" s="345" t="s">
        <v>2912</v>
      </c>
      <c r="C2290" s="345" t="s">
        <v>588</v>
      </c>
      <c r="D2290" s="345" t="s">
        <v>511</v>
      </c>
      <c r="E2290" s="345">
        <v>3160090200</v>
      </c>
      <c r="F2290" s="345">
        <v>72020</v>
      </c>
      <c r="G2290" s="345" t="s">
        <v>10806</v>
      </c>
      <c r="H2290" s="820">
        <v>47117</v>
      </c>
      <c r="I2290" s="567"/>
    </row>
    <row r="2291" spans="1:9" x14ac:dyDescent="0.2">
      <c r="A2291" s="345">
        <v>2289</v>
      </c>
      <c r="B2291" s="345" t="s">
        <v>2913</v>
      </c>
      <c r="C2291" s="345" t="s">
        <v>553</v>
      </c>
      <c r="D2291" s="345" t="s">
        <v>506</v>
      </c>
      <c r="E2291" s="345">
        <v>3150720470</v>
      </c>
      <c r="F2291" s="345">
        <v>65047</v>
      </c>
      <c r="G2291" s="345" t="s">
        <v>10807</v>
      </c>
      <c r="H2291" s="820">
        <v>2509</v>
      </c>
      <c r="I2291" s="567"/>
    </row>
    <row r="2292" spans="1:9" x14ac:dyDescent="0.2">
      <c r="A2292" s="345">
        <v>2290</v>
      </c>
      <c r="B2292" s="345" t="s">
        <v>2914</v>
      </c>
      <c r="C2292" s="345" t="s">
        <v>534</v>
      </c>
      <c r="D2292" s="345" t="s">
        <v>508</v>
      </c>
      <c r="E2292" s="345">
        <v>1030490850</v>
      </c>
      <c r="F2292" s="345">
        <v>15085</v>
      </c>
      <c r="G2292" s="345" t="s">
        <v>10808</v>
      </c>
      <c r="H2292" s="820">
        <v>18763</v>
      </c>
      <c r="I2292" s="567"/>
    </row>
    <row r="2293" spans="1:9" x14ac:dyDescent="0.2">
      <c r="A2293" s="345">
        <v>2291</v>
      </c>
      <c r="B2293" s="345" t="s">
        <v>2915</v>
      </c>
      <c r="C2293" s="345" t="s">
        <v>604</v>
      </c>
      <c r="D2293" s="345" t="s">
        <v>515</v>
      </c>
      <c r="E2293" s="345">
        <v>1050710170</v>
      </c>
      <c r="F2293" s="345">
        <v>29017</v>
      </c>
      <c r="G2293" s="345" t="s">
        <v>10809</v>
      </c>
      <c r="H2293" s="820">
        <v>2171</v>
      </c>
      <c r="I2293" s="567"/>
    </row>
    <row r="2294" spans="1:9" x14ac:dyDescent="0.2">
      <c r="A2294" s="345">
        <v>2292</v>
      </c>
      <c r="B2294" s="345" t="s">
        <v>2916</v>
      </c>
      <c r="C2294" s="345" t="s">
        <v>575</v>
      </c>
      <c r="D2294" s="345" t="s">
        <v>493</v>
      </c>
      <c r="E2294" s="345">
        <v>2120910220</v>
      </c>
      <c r="F2294" s="345">
        <v>56023</v>
      </c>
      <c r="G2294" s="345" t="s">
        <v>10810</v>
      </c>
      <c r="H2294" s="820">
        <v>3594</v>
      </c>
      <c r="I2294" s="567"/>
    </row>
    <row r="2295" spans="1:9" x14ac:dyDescent="0.2">
      <c r="A2295" s="345">
        <v>2293</v>
      </c>
      <c r="B2295" s="345" t="s">
        <v>2917</v>
      </c>
      <c r="C2295" s="345" t="s">
        <v>996</v>
      </c>
      <c r="D2295" s="345" t="s">
        <v>514</v>
      </c>
      <c r="E2295" s="345">
        <v>2100580150</v>
      </c>
      <c r="F2295" s="345">
        <v>54015</v>
      </c>
      <c r="G2295" s="345" t="s">
        <v>10811</v>
      </c>
      <c r="H2295" s="820">
        <v>21429</v>
      </c>
      <c r="I2295" s="567"/>
    </row>
    <row r="2296" spans="1:9" x14ac:dyDescent="0.2">
      <c r="A2296" s="345">
        <v>2294</v>
      </c>
      <c r="B2296" s="345" t="s">
        <v>2918</v>
      </c>
      <c r="C2296" s="345" t="s">
        <v>833</v>
      </c>
      <c r="D2296" s="345" t="s">
        <v>16417</v>
      </c>
      <c r="E2296" s="345">
        <v>1060930170</v>
      </c>
      <c r="F2296" s="345">
        <v>93017</v>
      </c>
      <c r="G2296" s="345" t="s">
        <v>10812</v>
      </c>
      <c r="H2296" s="820">
        <v>17886</v>
      </c>
      <c r="I2296" s="567"/>
    </row>
    <row r="2297" spans="1:9" x14ac:dyDescent="0.2">
      <c r="A2297" s="345">
        <v>2295</v>
      </c>
      <c r="B2297" s="345" t="s">
        <v>2919</v>
      </c>
      <c r="C2297" s="345" t="s">
        <v>787</v>
      </c>
      <c r="D2297" s="345" t="s">
        <v>515</v>
      </c>
      <c r="E2297" s="345">
        <v>1050840220</v>
      </c>
      <c r="F2297" s="345">
        <v>26022</v>
      </c>
      <c r="G2297" s="345" t="s">
        <v>10813</v>
      </c>
      <c r="H2297" s="820">
        <v>6900</v>
      </c>
      <c r="I2297" s="567"/>
    </row>
    <row r="2298" spans="1:9" x14ac:dyDescent="0.2">
      <c r="A2298" s="345">
        <v>2296</v>
      </c>
      <c r="B2298" s="345" t="s">
        <v>2920</v>
      </c>
      <c r="C2298" s="345" t="s">
        <v>833</v>
      </c>
      <c r="D2298" s="345" t="s">
        <v>16417</v>
      </c>
      <c r="E2298" s="345">
        <v>1060930180</v>
      </c>
      <c r="F2298" s="345">
        <v>93018</v>
      </c>
      <c r="G2298" s="345" t="s">
        <v>10814</v>
      </c>
      <c r="H2298" s="820">
        <v>2726</v>
      </c>
      <c r="I2298" s="567"/>
    </row>
    <row r="2299" spans="1:9" x14ac:dyDescent="0.2">
      <c r="A2299" s="345">
        <v>2297</v>
      </c>
      <c r="B2299" s="345" t="s">
        <v>2921</v>
      </c>
      <c r="C2299" s="345" t="s">
        <v>795</v>
      </c>
      <c r="D2299" s="345" t="s">
        <v>492</v>
      </c>
      <c r="E2299" s="345">
        <v>2090430110</v>
      </c>
      <c r="F2299" s="345">
        <v>46011</v>
      </c>
      <c r="G2299" s="345" t="s">
        <v>10815</v>
      </c>
      <c r="H2299" s="820">
        <v>5096</v>
      </c>
      <c r="I2299" s="567"/>
    </row>
    <row r="2300" spans="1:9" x14ac:dyDescent="0.2">
      <c r="A2300" s="345">
        <v>2298</v>
      </c>
      <c r="B2300" s="345" t="s">
        <v>2922</v>
      </c>
      <c r="C2300" s="345" t="s">
        <v>924</v>
      </c>
      <c r="D2300" s="345" t="s">
        <v>507</v>
      </c>
      <c r="E2300" s="345">
        <v>1070340190</v>
      </c>
      <c r="F2300" s="345">
        <v>10019</v>
      </c>
      <c r="G2300" s="345" t="s">
        <v>10816</v>
      </c>
      <c r="H2300" s="820">
        <v>267</v>
      </c>
      <c r="I2300" s="567"/>
    </row>
    <row r="2301" spans="1:9" x14ac:dyDescent="0.2">
      <c r="A2301" s="345">
        <v>2299</v>
      </c>
      <c r="B2301" s="345" t="s">
        <v>2923</v>
      </c>
      <c r="C2301" s="345" t="s">
        <v>563</v>
      </c>
      <c r="D2301" s="345" t="s">
        <v>493</v>
      </c>
      <c r="E2301" s="345">
        <v>2120330300</v>
      </c>
      <c r="F2301" s="345">
        <v>60030</v>
      </c>
      <c r="G2301" s="345" t="s">
        <v>10817</v>
      </c>
      <c r="H2301" s="820">
        <v>1545</v>
      </c>
      <c r="I2301" s="567"/>
    </row>
    <row r="2302" spans="1:9" x14ac:dyDescent="0.2">
      <c r="A2302" s="345">
        <v>2300</v>
      </c>
      <c r="B2302" s="345" t="s">
        <v>2924</v>
      </c>
      <c r="C2302" s="345" t="s">
        <v>548</v>
      </c>
      <c r="D2302" s="345" t="s">
        <v>503</v>
      </c>
      <c r="E2302" s="345">
        <v>3130380410</v>
      </c>
      <c r="F2302" s="345">
        <v>66041</v>
      </c>
      <c r="G2302" s="345" t="s">
        <v>10818</v>
      </c>
      <c r="H2302" s="820">
        <v>979</v>
      </c>
      <c r="I2302" s="567"/>
    </row>
    <row r="2303" spans="1:9" x14ac:dyDescent="0.2">
      <c r="A2303" s="345">
        <v>2301</v>
      </c>
      <c r="B2303" s="345" t="s">
        <v>2925</v>
      </c>
      <c r="C2303" s="345" t="s">
        <v>886</v>
      </c>
      <c r="D2303" s="345" t="s">
        <v>493</v>
      </c>
      <c r="E2303" s="345">
        <v>2120400060</v>
      </c>
      <c r="F2303" s="345">
        <v>59006</v>
      </c>
      <c r="G2303" s="345" t="s">
        <v>10819</v>
      </c>
      <c r="H2303" s="820">
        <v>10456</v>
      </c>
      <c r="I2303" s="567"/>
    </row>
    <row r="2304" spans="1:9" x14ac:dyDescent="0.2">
      <c r="A2304" s="345">
        <v>2302</v>
      </c>
      <c r="B2304" s="345" t="s">
        <v>2926</v>
      </c>
      <c r="C2304" s="345" t="s">
        <v>1218</v>
      </c>
      <c r="D2304" s="345" t="s">
        <v>16415</v>
      </c>
      <c r="E2304" s="345">
        <v>1081010030</v>
      </c>
      <c r="F2304" s="345">
        <v>99003</v>
      </c>
      <c r="G2304" s="345" t="s">
        <v>10820</v>
      </c>
      <c r="H2304" s="820">
        <v>10441</v>
      </c>
      <c r="I2304" s="567"/>
    </row>
    <row r="2305" spans="1:9" x14ac:dyDescent="0.2">
      <c r="A2305" s="345">
        <v>2303</v>
      </c>
      <c r="B2305" s="345" t="s">
        <v>2927</v>
      </c>
      <c r="C2305" s="345" t="s">
        <v>732</v>
      </c>
      <c r="D2305" s="345" t="s">
        <v>511</v>
      </c>
      <c r="E2305" s="345">
        <v>3160410220</v>
      </c>
      <c r="F2305" s="345">
        <v>75023</v>
      </c>
      <c r="G2305" s="345" t="s">
        <v>10821</v>
      </c>
      <c r="H2305" s="820">
        <v>5697</v>
      </c>
      <c r="I2305" s="567"/>
    </row>
    <row r="2306" spans="1:9" x14ac:dyDescent="0.2">
      <c r="A2306" s="345">
        <v>2304</v>
      </c>
      <c r="B2306" s="345" t="s">
        <v>2928</v>
      </c>
      <c r="C2306" s="345" t="s">
        <v>565</v>
      </c>
      <c r="D2306" s="345" t="s">
        <v>505</v>
      </c>
      <c r="E2306" s="345">
        <v>3180250455</v>
      </c>
      <c r="F2306" s="345">
        <v>78157</v>
      </c>
      <c r="G2306" s="345" t="s">
        <v>10822</v>
      </c>
      <c r="H2306" s="820">
        <v>74173</v>
      </c>
      <c r="I2306" s="567"/>
    </row>
    <row r="2307" spans="1:9" x14ac:dyDescent="0.2">
      <c r="A2307" s="345">
        <v>2305</v>
      </c>
      <c r="B2307" s="345" t="s">
        <v>2929</v>
      </c>
      <c r="C2307" s="345" t="s">
        <v>644</v>
      </c>
      <c r="D2307" s="345" t="s">
        <v>494</v>
      </c>
      <c r="E2307" s="345">
        <v>2110030150</v>
      </c>
      <c r="F2307" s="345">
        <v>42015</v>
      </c>
      <c r="G2307" s="345" t="s">
        <v>10823</v>
      </c>
      <c r="H2307" s="820">
        <v>4797</v>
      </c>
      <c r="I2307" s="567"/>
    </row>
    <row r="2308" spans="1:9" x14ac:dyDescent="0.2">
      <c r="A2308" s="345">
        <v>2306</v>
      </c>
      <c r="B2308" s="345" t="s">
        <v>2930</v>
      </c>
      <c r="C2308" s="345" t="s">
        <v>624</v>
      </c>
      <c r="D2308" s="345" t="s">
        <v>510</v>
      </c>
      <c r="E2308" s="345">
        <v>1010810920</v>
      </c>
      <c r="F2308" s="345">
        <v>1094</v>
      </c>
      <c r="G2308" s="345" t="s">
        <v>10824</v>
      </c>
      <c r="H2308" s="820">
        <v>3048</v>
      </c>
      <c r="I2308" s="567"/>
    </row>
    <row r="2309" spans="1:9" x14ac:dyDescent="0.2">
      <c r="A2309" s="345">
        <v>2307</v>
      </c>
      <c r="B2309" s="345" t="s">
        <v>2931</v>
      </c>
      <c r="C2309" s="345" t="s">
        <v>745</v>
      </c>
      <c r="D2309" s="345" t="s">
        <v>513</v>
      </c>
      <c r="E2309" s="345">
        <v>4190550320</v>
      </c>
      <c r="F2309" s="345">
        <v>82034</v>
      </c>
      <c r="G2309" s="345" t="s">
        <v>10825</v>
      </c>
      <c r="H2309" s="820">
        <v>10493</v>
      </c>
      <c r="I2309" s="567"/>
    </row>
    <row r="2310" spans="1:9" x14ac:dyDescent="0.2">
      <c r="A2310" s="345">
        <v>2308</v>
      </c>
      <c r="B2310" s="345" t="s">
        <v>2932</v>
      </c>
      <c r="C2310" s="345" t="s">
        <v>553</v>
      </c>
      <c r="D2310" s="345" t="s">
        <v>506</v>
      </c>
      <c r="E2310" s="345">
        <v>3150720480</v>
      </c>
      <c r="F2310" s="345">
        <v>65048</v>
      </c>
      <c r="G2310" s="345" t="s">
        <v>10826</v>
      </c>
      <c r="H2310" s="820">
        <v>523</v>
      </c>
      <c r="I2310" s="567"/>
    </row>
    <row r="2311" spans="1:9" x14ac:dyDescent="0.2">
      <c r="A2311" s="345">
        <v>2309</v>
      </c>
      <c r="B2311" s="345" t="s">
        <v>2933</v>
      </c>
      <c r="C2311" s="345" t="s">
        <v>538</v>
      </c>
      <c r="D2311" s="345" t="s">
        <v>504</v>
      </c>
      <c r="E2311" s="345">
        <v>3170640290</v>
      </c>
      <c r="F2311" s="345">
        <v>76029</v>
      </c>
      <c r="G2311" s="345" t="s">
        <v>10827</v>
      </c>
      <c r="H2311" s="820">
        <v>2328</v>
      </c>
      <c r="I2311" s="567"/>
    </row>
    <row r="2312" spans="1:9" x14ac:dyDescent="0.2">
      <c r="A2312" s="345">
        <v>2310</v>
      </c>
      <c r="B2312" s="345" t="s">
        <v>2934</v>
      </c>
      <c r="C2312" s="345" t="s">
        <v>534</v>
      </c>
      <c r="D2312" s="345" t="s">
        <v>508</v>
      </c>
      <c r="E2312" s="345">
        <v>1030490860</v>
      </c>
      <c r="F2312" s="345">
        <v>15086</v>
      </c>
      <c r="G2312" s="345" t="s">
        <v>10828</v>
      </c>
      <c r="H2312" s="820">
        <v>20327</v>
      </c>
      <c r="I2312" s="567"/>
    </row>
    <row r="2313" spans="1:9" x14ac:dyDescent="0.2">
      <c r="A2313" s="345">
        <v>2311</v>
      </c>
      <c r="B2313" s="345" t="s">
        <v>2935</v>
      </c>
      <c r="C2313" s="345" t="s">
        <v>1935</v>
      </c>
      <c r="D2313" s="345" t="s">
        <v>16417</v>
      </c>
      <c r="E2313" s="345">
        <v>1060350020</v>
      </c>
      <c r="F2313" s="345">
        <v>31002</v>
      </c>
      <c r="G2313" s="345" t="s">
        <v>10829</v>
      </c>
      <c r="H2313" s="820">
        <v>7198</v>
      </c>
      <c r="I2313" s="567"/>
    </row>
    <row r="2314" spans="1:9" x14ac:dyDescent="0.2">
      <c r="A2314" s="345">
        <v>2312</v>
      </c>
      <c r="B2314" s="345" t="s">
        <v>2936</v>
      </c>
      <c r="C2314" s="345" t="s">
        <v>601</v>
      </c>
      <c r="D2314" s="345" t="s">
        <v>508</v>
      </c>
      <c r="E2314" s="345">
        <v>1030120790</v>
      </c>
      <c r="F2314" s="345">
        <v>16082</v>
      </c>
      <c r="G2314" s="345" t="s">
        <v>10830</v>
      </c>
      <c r="H2314" s="820">
        <v>931</v>
      </c>
      <c r="I2314" s="567"/>
    </row>
    <row r="2315" spans="1:9" x14ac:dyDescent="0.2">
      <c r="A2315" s="345">
        <v>2313</v>
      </c>
      <c r="B2315" s="345" t="s">
        <v>2937</v>
      </c>
      <c r="C2315" s="345" t="s">
        <v>601</v>
      </c>
      <c r="D2315" s="345" t="s">
        <v>508</v>
      </c>
      <c r="E2315" s="345">
        <v>1030120791</v>
      </c>
      <c r="F2315" s="345">
        <v>16249</v>
      </c>
      <c r="G2315" s="345" t="s">
        <v>10831</v>
      </c>
      <c r="H2315" s="820">
        <v>297</v>
      </c>
      <c r="I2315" s="567"/>
    </row>
    <row r="2316" spans="1:9" x14ac:dyDescent="0.2">
      <c r="A2316" s="345">
        <v>2314</v>
      </c>
      <c r="B2316" s="345" t="s">
        <v>2938</v>
      </c>
      <c r="C2316" s="345" t="s">
        <v>672</v>
      </c>
      <c r="D2316" s="345" t="s">
        <v>508</v>
      </c>
      <c r="E2316" s="345">
        <v>1030570521</v>
      </c>
      <c r="F2316" s="345">
        <v>18191</v>
      </c>
      <c r="G2316" s="345" t="s">
        <v>10832</v>
      </c>
      <c r="H2316" s="820">
        <v>820</v>
      </c>
      <c r="I2316" s="567"/>
    </row>
    <row r="2317" spans="1:9" x14ac:dyDescent="0.2">
      <c r="A2317" s="345">
        <v>2315</v>
      </c>
      <c r="B2317" s="345" t="s">
        <v>2939</v>
      </c>
      <c r="C2317" s="345" t="s">
        <v>534</v>
      </c>
      <c r="D2317" s="345" t="s">
        <v>508</v>
      </c>
      <c r="E2317" s="345">
        <v>1030490870</v>
      </c>
      <c r="F2317" s="345">
        <v>15087</v>
      </c>
      <c r="G2317" s="345" t="s">
        <v>10833</v>
      </c>
      <c r="H2317" s="820">
        <v>20576</v>
      </c>
      <c r="I2317" s="567"/>
    </row>
    <row r="2318" spans="1:9" x14ac:dyDescent="0.2">
      <c r="A2318" s="345">
        <v>2316</v>
      </c>
      <c r="B2318" s="345" t="s">
        <v>2940</v>
      </c>
      <c r="C2318" s="345" t="s">
        <v>637</v>
      </c>
      <c r="D2318" s="345" t="s">
        <v>508</v>
      </c>
      <c r="E2318" s="345">
        <v>1031040215</v>
      </c>
      <c r="F2318" s="345">
        <v>108053</v>
      </c>
      <c r="G2318" s="345" t="s">
        <v>10834</v>
      </c>
      <c r="H2318" s="820">
        <v>10784</v>
      </c>
      <c r="I2318" s="567"/>
    </row>
    <row r="2319" spans="1:9" x14ac:dyDescent="0.2">
      <c r="A2319" s="345">
        <v>2317</v>
      </c>
      <c r="B2319" s="345" t="s">
        <v>2941</v>
      </c>
      <c r="C2319" s="345" t="s">
        <v>726</v>
      </c>
      <c r="D2319" s="345" t="s">
        <v>16416</v>
      </c>
      <c r="E2319" s="345">
        <v>1040140200</v>
      </c>
      <c r="F2319" s="345">
        <v>21023</v>
      </c>
      <c r="G2319" s="345" t="s">
        <v>10835</v>
      </c>
      <c r="H2319" s="820">
        <v>3433</v>
      </c>
      <c r="I2319" s="567"/>
    </row>
    <row r="2320" spans="1:9" x14ac:dyDescent="0.2">
      <c r="A2320" s="345">
        <v>2318</v>
      </c>
      <c r="B2320" s="345" t="s">
        <v>2942</v>
      </c>
      <c r="C2320" s="345" t="s">
        <v>241</v>
      </c>
      <c r="D2320" s="345" t="s">
        <v>515</v>
      </c>
      <c r="E2320" s="345">
        <v>1050900340</v>
      </c>
      <c r="F2320" s="345">
        <v>24034</v>
      </c>
      <c r="G2320" s="345" t="s">
        <v>10836</v>
      </c>
      <c r="H2320" s="820">
        <v>11708</v>
      </c>
      <c r="I2320" s="567"/>
    </row>
    <row r="2321" spans="1:9" x14ac:dyDescent="0.2">
      <c r="A2321" s="345">
        <v>2319</v>
      </c>
      <c r="B2321" s="345" t="s">
        <v>2943</v>
      </c>
      <c r="C2321" s="345" t="s">
        <v>524</v>
      </c>
      <c r="D2321" s="345" t="s">
        <v>508</v>
      </c>
      <c r="E2321" s="345">
        <v>1030990210</v>
      </c>
      <c r="F2321" s="345">
        <v>98021</v>
      </c>
      <c r="G2321" s="345" t="s">
        <v>10837</v>
      </c>
      <c r="H2321" s="820">
        <v>2834</v>
      </c>
      <c r="I2321" s="567"/>
    </row>
    <row r="2322" spans="1:9" x14ac:dyDescent="0.2">
      <c r="A2322" s="345">
        <v>2320</v>
      </c>
      <c r="B2322" s="345" t="s">
        <v>2944</v>
      </c>
      <c r="C2322" s="345" t="s">
        <v>544</v>
      </c>
      <c r="D2322" s="345" t="s">
        <v>510</v>
      </c>
      <c r="E2322" s="345">
        <v>1010270720</v>
      </c>
      <c r="F2322" s="345">
        <v>4072</v>
      </c>
      <c r="G2322" s="345" t="s">
        <v>10838</v>
      </c>
      <c r="H2322" s="820">
        <v>2142</v>
      </c>
      <c r="I2322" s="567"/>
    </row>
    <row r="2323" spans="1:9" x14ac:dyDescent="0.2">
      <c r="A2323" s="345">
        <v>2321</v>
      </c>
      <c r="B2323" s="345" t="s">
        <v>2945</v>
      </c>
      <c r="C2323" s="345" t="s">
        <v>693</v>
      </c>
      <c r="D2323" s="345" t="s">
        <v>16415</v>
      </c>
      <c r="E2323" s="345">
        <v>1080560120</v>
      </c>
      <c r="F2323" s="345">
        <v>34012</v>
      </c>
      <c r="G2323" s="345" t="s">
        <v>10839</v>
      </c>
      <c r="H2323" s="820">
        <v>1740</v>
      </c>
      <c r="I2323" s="567"/>
    </row>
    <row r="2324" spans="1:9" x14ac:dyDescent="0.2">
      <c r="A2324" s="345">
        <v>2322</v>
      </c>
      <c r="B2324" s="345" t="s">
        <v>2946</v>
      </c>
      <c r="C2324" s="345" t="s">
        <v>652</v>
      </c>
      <c r="D2324" s="345" t="s">
        <v>16417</v>
      </c>
      <c r="E2324" s="345">
        <v>1060850300</v>
      </c>
      <c r="F2324" s="345">
        <v>30030</v>
      </c>
      <c r="G2324" s="345" t="s">
        <v>10840</v>
      </c>
      <c r="H2324" s="820">
        <v>3118</v>
      </c>
      <c r="I2324" s="567"/>
    </row>
    <row r="2325" spans="1:9" x14ac:dyDescent="0.2">
      <c r="A2325" s="345">
        <v>2323</v>
      </c>
      <c r="B2325" s="345" t="s">
        <v>2947</v>
      </c>
      <c r="C2325" s="345" t="s">
        <v>524</v>
      </c>
      <c r="D2325" s="345" t="s">
        <v>508</v>
      </c>
      <c r="E2325" s="345">
        <v>1030990220</v>
      </c>
      <c r="F2325" s="345">
        <v>98022</v>
      </c>
      <c r="G2325" s="345" t="s">
        <v>10841</v>
      </c>
      <c r="H2325" s="820">
        <v>1139</v>
      </c>
      <c r="I2325" s="567"/>
    </row>
    <row r="2326" spans="1:9" x14ac:dyDescent="0.2">
      <c r="A2326" s="345">
        <v>2324</v>
      </c>
      <c r="B2326" s="345" t="s">
        <v>2948</v>
      </c>
      <c r="C2326" s="345" t="s">
        <v>524</v>
      </c>
      <c r="D2326" s="345" t="s">
        <v>508</v>
      </c>
      <c r="E2326" s="345">
        <v>1030990230</v>
      </c>
      <c r="F2326" s="345">
        <v>98023</v>
      </c>
      <c r="G2326" s="345" t="s">
        <v>10842</v>
      </c>
      <c r="H2326" s="820">
        <v>207</v>
      </c>
      <c r="I2326" s="567"/>
    </row>
    <row r="2327" spans="1:9" x14ac:dyDescent="0.2">
      <c r="A2327" s="345">
        <v>2325</v>
      </c>
      <c r="B2327" s="345" t="s">
        <v>2949</v>
      </c>
      <c r="C2327" s="345" t="s">
        <v>787</v>
      </c>
      <c r="D2327" s="345" t="s">
        <v>515</v>
      </c>
      <c r="E2327" s="345">
        <v>1050840230</v>
      </c>
      <c r="F2327" s="345">
        <v>26023</v>
      </c>
      <c r="G2327" s="345" t="s">
        <v>10843</v>
      </c>
      <c r="H2327" s="820">
        <v>6286</v>
      </c>
      <c r="I2327" s="567"/>
    </row>
    <row r="2328" spans="1:9" x14ac:dyDescent="0.2">
      <c r="A2328" s="345">
        <v>2326</v>
      </c>
      <c r="B2328" s="345" t="s">
        <v>2950</v>
      </c>
      <c r="C2328" s="345" t="s">
        <v>711</v>
      </c>
      <c r="D2328" s="345" t="s">
        <v>16415</v>
      </c>
      <c r="E2328" s="345">
        <v>1080680200</v>
      </c>
      <c r="F2328" s="345">
        <v>35020</v>
      </c>
      <c r="G2328" s="345" t="s">
        <v>10844</v>
      </c>
      <c r="H2328" s="820">
        <v>25008</v>
      </c>
      <c r="I2328" s="567"/>
    </row>
    <row r="2329" spans="1:9" x14ac:dyDescent="0.2">
      <c r="A2329" s="345">
        <v>2327</v>
      </c>
      <c r="B2329" s="345" t="s">
        <v>2951</v>
      </c>
      <c r="C2329" s="345" t="s">
        <v>637</v>
      </c>
      <c r="D2329" s="345" t="s">
        <v>508</v>
      </c>
      <c r="E2329" s="345">
        <v>1031040220</v>
      </c>
      <c r="F2329" s="345">
        <v>108022</v>
      </c>
      <c r="G2329" s="345" t="s">
        <v>10845</v>
      </c>
      <c r="H2329" s="820">
        <v>3114</v>
      </c>
      <c r="I2329" s="567"/>
    </row>
    <row r="2330" spans="1:9" x14ac:dyDescent="0.2">
      <c r="A2330" s="345">
        <v>2328</v>
      </c>
      <c r="B2330" s="345" t="s">
        <v>2952</v>
      </c>
      <c r="C2330" s="345" t="s">
        <v>522</v>
      </c>
      <c r="D2330" s="345" t="s">
        <v>515</v>
      </c>
      <c r="E2330" s="345">
        <v>1050540350</v>
      </c>
      <c r="F2330" s="345">
        <v>28035</v>
      </c>
      <c r="G2330" s="345" t="s">
        <v>10846</v>
      </c>
      <c r="H2330" s="820">
        <v>5055</v>
      </c>
      <c r="I2330" s="567"/>
    </row>
    <row r="2331" spans="1:9" x14ac:dyDescent="0.2">
      <c r="A2331" s="345">
        <v>2329</v>
      </c>
      <c r="B2331" s="345" t="s">
        <v>2953</v>
      </c>
      <c r="C2331" s="345" t="s">
        <v>696</v>
      </c>
      <c r="D2331" s="345" t="s">
        <v>508</v>
      </c>
      <c r="E2331" s="345">
        <v>1030240740</v>
      </c>
      <c r="F2331" s="345">
        <v>13077</v>
      </c>
      <c r="G2331" s="345" t="s">
        <v>10847</v>
      </c>
      <c r="H2331" s="820">
        <v>847</v>
      </c>
      <c r="I2331" s="567"/>
    </row>
    <row r="2332" spans="1:9" x14ac:dyDescent="0.2">
      <c r="A2332" s="345">
        <v>2330</v>
      </c>
      <c r="B2332" s="345" t="s">
        <v>2954</v>
      </c>
      <c r="C2332" s="345" t="s">
        <v>875</v>
      </c>
      <c r="D2332" s="345" t="s">
        <v>494</v>
      </c>
      <c r="E2332" s="345">
        <v>2110440150</v>
      </c>
      <c r="F2332" s="345">
        <v>43015</v>
      </c>
      <c r="G2332" s="345" t="s">
        <v>10848</v>
      </c>
      <c r="H2332" s="820">
        <v>14821</v>
      </c>
      <c r="I2332" s="567"/>
    </row>
    <row r="2333" spans="1:9" x14ac:dyDescent="0.2">
      <c r="A2333" s="345">
        <v>2331</v>
      </c>
      <c r="B2333" s="345" t="s">
        <v>2955</v>
      </c>
      <c r="C2333" s="345" t="s">
        <v>681</v>
      </c>
      <c r="D2333" s="345" t="s">
        <v>503</v>
      </c>
      <c r="E2333" s="345">
        <v>3130790200</v>
      </c>
      <c r="F2333" s="345">
        <v>67021</v>
      </c>
      <c r="G2333" s="345" t="s">
        <v>10849</v>
      </c>
      <c r="H2333" s="820">
        <v>5108</v>
      </c>
      <c r="I2333" s="567"/>
    </row>
    <row r="2334" spans="1:9" x14ac:dyDescent="0.2">
      <c r="A2334" s="345">
        <v>2332</v>
      </c>
      <c r="B2334" s="345" t="s">
        <v>2956</v>
      </c>
      <c r="C2334" s="345" t="s">
        <v>732</v>
      </c>
      <c r="D2334" s="345" t="s">
        <v>511</v>
      </c>
      <c r="E2334" s="345">
        <v>3160410230</v>
      </c>
      <c r="F2334" s="345">
        <v>75024</v>
      </c>
      <c r="G2334" s="345" t="s">
        <v>10850</v>
      </c>
      <c r="H2334" s="820">
        <v>5199</v>
      </c>
      <c r="I2334" s="567"/>
    </row>
    <row r="2335" spans="1:9" x14ac:dyDescent="0.2">
      <c r="A2335" s="345">
        <v>2333</v>
      </c>
      <c r="B2335" s="345" t="s">
        <v>2957</v>
      </c>
      <c r="C2335" s="345" t="s">
        <v>534</v>
      </c>
      <c r="D2335" s="345" t="s">
        <v>508</v>
      </c>
      <c r="E2335" s="345">
        <v>1030490930</v>
      </c>
      <c r="F2335" s="345">
        <v>15093</v>
      </c>
      <c r="G2335" s="345" t="s">
        <v>10851</v>
      </c>
      <c r="H2335" s="820">
        <v>34438</v>
      </c>
      <c r="I2335" s="567"/>
    </row>
    <row r="2336" spans="1:9" x14ac:dyDescent="0.2">
      <c r="A2336" s="345">
        <v>2334</v>
      </c>
      <c r="B2336" s="345" t="s">
        <v>2958</v>
      </c>
      <c r="C2336" s="345" t="s">
        <v>622</v>
      </c>
      <c r="D2336" s="345" t="s">
        <v>510</v>
      </c>
      <c r="E2336" s="345">
        <v>1010070440</v>
      </c>
      <c r="F2336" s="345">
        <v>5044</v>
      </c>
      <c r="G2336" s="345" t="s">
        <v>10852</v>
      </c>
      <c r="H2336" s="820">
        <v>192</v>
      </c>
      <c r="I2336" s="567"/>
    </row>
    <row r="2337" spans="1:9" x14ac:dyDescent="0.2">
      <c r="A2337" s="345">
        <v>2335</v>
      </c>
      <c r="B2337" s="345" t="s">
        <v>2959</v>
      </c>
      <c r="C2337" s="345" t="s">
        <v>726</v>
      </c>
      <c r="D2337" s="345" t="s">
        <v>16416</v>
      </c>
      <c r="E2337" s="345">
        <v>1040140210</v>
      </c>
      <c r="F2337" s="345">
        <v>21024</v>
      </c>
      <c r="G2337" s="345" t="s">
        <v>10853</v>
      </c>
      <c r="H2337" s="820">
        <v>2184</v>
      </c>
      <c r="I2337" s="567"/>
    </row>
    <row r="2338" spans="1:9" x14ac:dyDescent="0.2">
      <c r="A2338" s="345">
        <v>2336</v>
      </c>
      <c r="B2338" s="345" t="s">
        <v>2960</v>
      </c>
      <c r="C2338" s="345" t="s">
        <v>704</v>
      </c>
      <c r="D2338" s="345" t="s">
        <v>505</v>
      </c>
      <c r="E2338" s="345">
        <v>3180220320</v>
      </c>
      <c r="F2338" s="345">
        <v>79034</v>
      </c>
      <c r="G2338" s="345" t="s">
        <v>10854</v>
      </c>
      <c r="H2338" s="820">
        <v>1889</v>
      </c>
      <c r="I2338" s="567"/>
    </row>
    <row r="2339" spans="1:9" x14ac:dyDescent="0.2">
      <c r="A2339" s="345">
        <v>2337</v>
      </c>
      <c r="B2339" s="345" t="s">
        <v>2961</v>
      </c>
      <c r="C2339" s="345" t="s">
        <v>622</v>
      </c>
      <c r="D2339" s="345" t="s">
        <v>510</v>
      </c>
      <c r="E2339" s="345">
        <v>1010070450</v>
      </c>
      <c r="F2339" s="345">
        <v>5045</v>
      </c>
      <c r="G2339" s="345" t="s">
        <v>10855</v>
      </c>
      <c r="H2339" s="820">
        <v>311</v>
      </c>
      <c r="I2339" s="567"/>
    </row>
    <row r="2340" spans="1:9" x14ac:dyDescent="0.2">
      <c r="A2340" s="345">
        <v>2338</v>
      </c>
      <c r="B2340" s="345" t="s">
        <v>2962</v>
      </c>
      <c r="C2340" s="345" t="s">
        <v>622</v>
      </c>
      <c r="D2340" s="345" t="s">
        <v>510</v>
      </c>
      <c r="E2340" s="345">
        <v>1010070460</v>
      </c>
      <c r="F2340" s="345">
        <v>5046</v>
      </c>
      <c r="G2340" s="345" t="s">
        <v>10856</v>
      </c>
      <c r="H2340" s="820">
        <v>265</v>
      </c>
      <c r="I2340" s="567"/>
    </row>
    <row r="2341" spans="1:9" x14ac:dyDescent="0.2">
      <c r="A2341" s="345">
        <v>2339</v>
      </c>
      <c r="B2341" s="345" t="s">
        <v>2963</v>
      </c>
      <c r="C2341" s="345" t="s">
        <v>622</v>
      </c>
      <c r="D2341" s="345" t="s">
        <v>510</v>
      </c>
      <c r="E2341" s="345">
        <v>1010070470</v>
      </c>
      <c r="F2341" s="345">
        <v>5047</v>
      </c>
      <c r="G2341" s="345" t="s">
        <v>10857</v>
      </c>
      <c r="H2341" s="820">
        <v>588</v>
      </c>
      <c r="I2341" s="567"/>
    </row>
    <row r="2342" spans="1:9" x14ac:dyDescent="0.2">
      <c r="A2342" s="345">
        <v>2340</v>
      </c>
      <c r="B2342" s="345" t="s">
        <v>2964</v>
      </c>
      <c r="C2342" s="345" t="s">
        <v>614</v>
      </c>
      <c r="D2342" s="345" t="s">
        <v>16415</v>
      </c>
      <c r="E2342" s="345">
        <v>1080610170</v>
      </c>
      <c r="F2342" s="345">
        <v>33017</v>
      </c>
      <c r="G2342" s="345" t="s">
        <v>10858</v>
      </c>
      <c r="H2342" s="820">
        <v>535</v>
      </c>
      <c r="I2342" s="567"/>
    </row>
    <row r="2343" spans="1:9" x14ac:dyDescent="0.2">
      <c r="A2343" s="345">
        <v>2341</v>
      </c>
      <c r="B2343" s="345" t="s">
        <v>2965</v>
      </c>
      <c r="C2343" s="345" t="s">
        <v>571</v>
      </c>
      <c r="D2343" s="345" t="s">
        <v>508</v>
      </c>
      <c r="E2343" s="345">
        <v>1030260310</v>
      </c>
      <c r="F2343" s="345">
        <v>19032</v>
      </c>
      <c r="G2343" s="345" t="s">
        <v>10859</v>
      </c>
      <c r="H2343" s="820">
        <v>1061</v>
      </c>
      <c r="I2343" s="567"/>
    </row>
    <row r="2344" spans="1:9" x14ac:dyDescent="0.2">
      <c r="A2344" s="345">
        <v>2342</v>
      </c>
      <c r="B2344" s="345" t="s">
        <v>2966</v>
      </c>
      <c r="C2344" s="345" t="s">
        <v>571</v>
      </c>
      <c r="D2344" s="345" t="s">
        <v>508</v>
      </c>
      <c r="E2344" s="345">
        <v>1030260320</v>
      </c>
      <c r="F2344" s="345">
        <v>19033</v>
      </c>
      <c r="G2344" s="345" t="s">
        <v>10860</v>
      </c>
      <c r="H2344" s="820">
        <v>1311</v>
      </c>
      <c r="I2344" s="567"/>
    </row>
    <row r="2345" spans="1:9" x14ac:dyDescent="0.2">
      <c r="A2345" s="345">
        <v>2343</v>
      </c>
      <c r="B2345" s="345" t="s">
        <v>2967</v>
      </c>
      <c r="C2345" s="345" t="s">
        <v>567</v>
      </c>
      <c r="D2345" s="345" t="s">
        <v>508</v>
      </c>
      <c r="E2345" s="345">
        <v>1030150570</v>
      </c>
      <c r="F2345" s="345">
        <v>17062</v>
      </c>
      <c r="G2345" s="345" t="s">
        <v>10861</v>
      </c>
      <c r="H2345" s="820">
        <v>7147</v>
      </c>
      <c r="I2345" s="567"/>
    </row>
    <row r="2346" spans="1:9" x14ac:dyDescent="0.2">
      <c r="A2346" s="345">
        <v>2344</v>
      </c>
      <c r="B2346" s="345" t="s">
        <v>2968</v>
      </c>
      <c r="C2346" s="345" t="s">
        <v>524</v>
      </c>
      <c r="D2346" s="345" t="s">
        <v>508</v>
      </c>
      <c r="E2346" s="345">
        <v>1030990240</v>
      </c>
      <c r="F2346" s="345">
        <v>98024</v>
      </c>
      <c r="G2346" s="345" t="s">
        <v>10862</v>
      </c>
      <c r="H2346" s="820">
        <v>1529</v>
      </c>
      <c r="I2346" s="567"/>
    </row>
    <row r="2347" spans="1:9" x14ac:dyDescent="0.2">
      <c r="A2347" s="345">
        <v>2345</v>
      </c>
      <c r="B2347" s="345" t="s">
        <v>2969</v>
      </c>
      <c r="C2347" s="345" t="s">
        <v>614</v>
      </c>
      <c r="D2347" s="345" t="s">
        <v>16415</v>
      </c>
      <c r="E2347" s="345">
        <v>1080610180</v>
      </c>
      <c r="F2347" s="345">
        <v>33018</v>
      </c>
      <c r="G2347" s="345" t="s">
        <v>10863</v>
      </c>
      <c r="H2347" s="820">
        <v>4610</v>
      </c>
      <c r="I2347" s="567"/>
    </row>
    <row r="2348" spans="1:9" x14ac:dyDescent="0.2">
      <c r="A2348" s="345">
        <v>2346</v>
      </c>
      <c r="B2348" s="345" t="s">
        <v>2970</v>
      </c>
      <c r="C2348" s="345" t="s">
        <v>544</v>
      </c>
      <c r="D2348" s="345" t="s">
        <v>510</v>
      </c>
      <c r="E2348" s="345">
        <v>1010270730</v>
      </c>
      <c r="F2348" s="345">
        <v>4073</v>
      </c>
      <c r="G2348" s="345" t="s">
        <v>10864</v>
      </c>
      <c r="H2348" s="820">
        <v>2188</v>
      </c>
      <c r="I2348" s="567"/>
    </row>
    <row r="2349" spans="1:9" x14ac:dyDescent="0.2">
      <c r="A2349" s="345">
        <v>2347</v>
      </c>
      <c r="B2349" s="345" t="s">
        <v>2971</v>
      </c>
      <c r="C2349" s="345" t="s">
        <v>567</v>
      </c>
      <c r="D2349" s="345" t="s">
        <v>508</v>
      </c>
      <c r="E2349" s="345">
        <v>1030150580</v>
      </c>
      <c r="F2349" s="345">
        <v>17063</v>
      </c>
      <c r="G2349" s="345" t="s">
        <v>10865</v>
      </c>
      <c r="H2349" s="820">
        <v>1922</v>
      </c>
      <c r="I2349" s="567"/>
    </row>
    <row r="2350" spans="1:9" x14ac:dyDescent="0.2">
      <c r="A2350" s="345">
        <v>2348</v>
      </c>
      <c r="B2350" s="345" t="s">
        <v>2972</v>
      </c>
      <c r="C2350" s="345" t="s">
        <v>526</v>
      </c>
      <c r="D2350" s="345" t="s">
        <v>508</v>
      </c>
      <c r="E2350" s="345">
        <v>1030980250</v>
      </c>
      <c r="F2350" s="345">
        <v>97025</v>
      </c>
      <c r="G2350" s="345" t="s">
        <v>10866</v>
      </c>
      <c r="H2350" s="820">
        <v>1147</v>
      </c>
      <c r="I2350" s="567"/>
    </row>
    <row r="2351" spans="1:9" x14ac:dyDescent="0.2">
      <c r="A2351" s="345">
        <v>2349</v>
      </c>
      <c r="B2351" s="345" t="s">
        <v>2973</v>
      </c>
      <c r="C2351" s="345" t="s">
        <v>601</v>
      </c>
      <c r="D2351" s="345" t="s">
        <v>508</v>
      </c>
      <c r="E2351" s="345">
        <v>1030120800</v>
      </c>
      <c r="F2351" s="345">
        <v>16083</v>
      </c>
      <c r="G2351" s="345" t="s">
        <v>10867</v>
      </c>
      <c r="H2351" s="820">
        <v>1953</v>
      </c>
      <c r="I2351" s="567"/>
    </row>
    <row r="2352" spans="1:9" x14ac:dyDescent="0.2">
      <c r="A2352" s="345">
        <v>2350</v>
      </c>
      <c r="B2352" s="345" t="s">
        <v>2974</v>
      </c>
      <c r="C2352" s="345" t="s">
        <v>672</v>
      </c>
      <c r="D2352" s="345" t="s">
        <v>508</v>
      </c>
      <c r="E2352" s="345">
        <v>1030570531</v>
      </c>
      <c r="F2352" s="345">
        <v>18192</v>
      </c>
      <c r="G2352" s="345" t="s">
        <v>10868</v>
      </c>
      <c r="H2352" s="820">
        <v>2534</v>
      </c>
      <c r="I2352" s="567"/>
    </row>
    <row r="2353" spans="1:9" x14ac:dyDescent="0.2">
      <c r="A2353" s="345">
        <v>2351</v>
      </c>
      <c r="B2353" s="345" t="s">
        <v>2975</v>
      </c>
      <c r="C2353" s="345" t="s">
        <v>622</v>
      </c>
      <c r="D2353" s="345" t="s">
        <v>510</v>
      </c>
      <c r="E2353" s="345">
        <v>1010070480</v>
      </c>
      <c r="F2353" s="345">
        <v>5048</v>
      </c>
      <c r="G2353" s="345" t="s">
        <v>10869</v>
      </c>
      <c r="H2353" s="820">
        <v>536</v>
      </c>
      <c r="I2353" s="567"/>
    </row>
    <row r="2354" spans="1:9" x14ac:dyDescent="0.2">
      <c r="A2354" s="345">
        <v>2352</v>
      </c>
      <c r="B2354" s="345" t="s">
        <v>2976</v>
      </c>
      <c r="C2354" s="345" t="s">
        <v>632</v>
      </c>
      <c r="D2354" s="345" t="s">
        <v>515</v>
      </c>
      <c r="E2354" s="345">
        <v>1050100160</v>
      </c>
      <c r="F2354" s="345">
        <v>25016</v>
      </c>
      <c r="G2354" s="345" t="s">
        <v>10870</v>
      </c>
      <c r="H2354" s="820">
        <v>5627</v>
      </c>
      <c r="I2354" s="567"/>
    </row>
    <row r="2355" spans="1:9" x14ac:dyDescent="0.2">
      <c r="A2355" s="345">
        <v>2353</v>
      </c>
      <c r="B2355" s="345" t="s">
        <v>2977</v>
      </c>
      <c r="C2355" s="345" t="s">
        <v>726</v>
      </c>
      <c r="D2355" s="345" t="s">
        <v>16416</v>
      </c>
      <c r="E2355" s="345">
        <v>1040140220</v>
      </c>
      <c r="F2355" s="345">
        <v>21025</v>
      </c>
      <c r="G2355" s="345" t="s">
        <v>10871</v>
      </c>
      <c r="H2355" s="820">
        <v>661</v>
      </c>
      <c r="I2355" s="567"/>
    </row>
    <row r="2356" spans="1:9" x14ac:dyDescent="0.2">
      <c r="A2356" s="345">
        <v>2354</v>
      </c>
      <c r="B2356" s="345" t="s">
        <v>2978</v>
      </c>
      <c r="C2356" s="345" t="s">
        <v>681</v>
      </c>
      <c r="D2356" s="345" t="s">
        <v>503</v>
      </c>
      <c r="E2356" s="345">
        <v>3130790210</v>
      </c>
      <c r="F2356" s="345">
        <v>67022</v>
      </c>
      <c r="G2356" s="345" t="s">
        <v>10872</v>
      </c>
      <c r="H2356" s="820">
        <v>601</v>
      </c>
      <c r="I2356" s="567"/>
    </row>
    <row r="2357" spans="1:9" x14ac:dyDescent="0.2">
      <c r="A2357" s="345">
        <v>2355</v>
      </c>
      <c r="B2357" s="345" t="s">
        <v>2979</v>
      </c>
      <c r="C2357" s="345" t="s">
        <v>842</v>
      </c>
      <c r="D2357" s="345" t="s">
        <v>492</v>
      </c>
      <c r="E2357" s="345">
        <v>2090050170</v>
      </c>
      <c r="F2357" s="345">
        <v>51017</v>
      </c>
      <c r="G2357" s="345" t="s">
        <v>10873</v>
      </c>
      <c r="H2357" s="820">
        <v>21324</v>
      </c>
      <c r="I2357" s="567"/>
    </row>
    <row r="2358" spans="1:9" x14ac:dyDescent="0.2">
      <c r="A2358" s="345">
        <v>2356</v>
      </c>
      <c r="B2358" s="345" t="s">
        <v>2980</v>
      </c>
      <c r="C2358" s="345" t="s">
        <v>532</v>
      </c>
      <c r="D2358" s="345" t="s">
        <v>503</v>
      </c>
      <c r="E2358" s="345">
        <v>3130600160</v>
      </c>
      <c r="F2358" s="345">
        <v>68016</v>
      </c>
      <c r="G2358" s="345" t="s">
        <v>10874</v>
      </c>
      <c r="H2358" s="820">
        <v>206</v>
      </c>
      <c r="I2358" s="567"/>
    </row>
    <row r="2359" spans="1:9" x14ac:dyDescent="0.2">
      <c r="A2359" s="345">
        <v>2357</v>
      </c>
      <c r="B2359" s="345" t="s">
        <v>2981</v>
      </c>
      <c r="C2359" s="345" t="s">
        <v>726</v>
      </c>
      <c r="D2359" s="345" t="s">
        <v>16416</v>
      </c>
      <c r="E2359" s="345">
        <v>1040140230</v>
      </c>
      <c r="F2359" s="345">
        <v>21026</v>
      </c>
      <c r="G2359" s="345" t="s">
        <v>10875</v>
      </c>
      <c r="H2359" s="820">
        <v>1392</v>
      </c>
      <c r="I2359" s="567"/>
    </row>
    <row r="2360" spans="1:9" x14ac:dyDescent="0.2">
      <c r="A2360" s="345">
        <v>2358</v>
      </c>
      <c r="B2360" s="345" t="s">
        <v>2982</v>
      </c>
      <c r="C2360" s="345" t="s">
        <v>672</v>
      </c>
      <c r="D2360" s="345" t="s">
        <v>508</v>
      </c>
      <c r="E2360" s="345">
        <v>1030570540</v>
      </c>
      <c r="F2360" s="345">
        <v>18057</v>
      </c>
      <c r="G2360" s="345" t="s">
        <v>10876</v>
      </c>
      <c r="H2360" s="820">
        <v>972</v>
      </c>
      <c r="I2360" s="567"/>
    </row>
    <row r="2361" spans="1:9" x14ac:dyDescent="0.2">
      <c r="A2361" s="345">
        <v>2359</v>
      </c>
      <c r="B2361" s="345" t="s">
        <v>2983</v>
      </c>
      <c r="C2361" s="345" t="s">
        <v>567</v>
      </c>
      <c r="D2361" s="345" t="s">
        <v>508</v>
      </c>
      <c r="E2361" s="345">
        <v>1030150590</v>
      </c>
      <c r="F2361" s="345">
        <v>17064</v>
      </c>
      <c r="G2361" s="345" t="s">
        <v>10877</v>
      </c>
      <c r="H2361" s="820">
        <v>1419</v>
      </c>
      <c r="I2361" s="567"/>
    </row>
    <row r="2362" spans="1:9" x14ac:dyDescent="0.2">
      <c r="A2362" s="345">
        <v>2360</v>
      </c>
      <c r="B2362" s="345" t="s">
        <v>2984</v>
      </c>
      <c r="C2362" s="345" t="s">
        <v>652</v>
      </c>
      <c r="D2362" s="345" t="s">
        <v>16417</v>
      </c>
      <c r="E2362" s="345">
        <v>1060850310</v>
      </c>
      <c r="F2362" s="345">
        <v>30031</v>
      </c>
      <c r="G2362" s="345" t="s">
        <v>10878</v>
      </c>
      <c r="H2362" s="820">
        <v>2045</v>
      </c>
      <c r="I2362" s="567"/>
    </row>
    <row r="2363" spans="1:9" x14ac:dyDescent="0.2">
      <c r="A2363" s="345">
        <v>2361</v>
      </c>
      <c r="B2363" s="345" t="s">
        <v>2985</v>
      </c>
      <c r="C2363" s="345" t="s">
        <v>565</v>
      </c>
      <c r="D2363" s="345" t="s">
        <v>505</v>
      </c>
      <c r="E2363" s="345">
        <v>3180250460</v>
      </c>
      <c r="F2363" s="345">
        <v>78045</v>
      </c>
      <c r="G2363" s="345" t="s">
        <v>10879</v>
      </c>
      <c r="H2363" s="820">
        <v>64073</v>
      </c>
      <c r="I2363" s="567"/>
    </row>
    <row r="2364" spans="1:9" x14ac:dyDescent="0.2">
      <c r="A2364" s="345">
        <v>2362</v>
      </c>
      <c r="B2364" s="345" t="s">
        <v>2986</v>
      </c>
      <c r="C2364" s="345" t="s">
        <v>664</v>
      </c>
      <c r="D2364" s="345" t="s">
        <v>507</v>
      </c>
      <c r="E2364" s="345">
        <v>1070370220</v>
      </c>
      <c r="F2364" s="345">
        <v>8023</v>
      </c>
      <c r="G2364" s="345" t="s">
        <v>10880</v>
      </c>
      <c r="H2364" s="820">
        <v>175</v>
      </c>
      <c r="I2364" s="567"/>
    </row>
    <row r="2365" spans="1:9" x14ac:dyDescent="0.2">
      <c r="A2365" s="345">
        <v>2363</v>
      </c>
      <c r="B2365" s="345" t="s">
        <v>2987</v>
      </c>
      <c r="C2365" s="345" t="s">
        <v>691</v>
      </c>
      <c r="D2365" s="345" t="s">
        <v>508</v>
      </c>
      <c r="E2365" s="345">
        <v>1030770240</v>
      </c>
      <c r="F2365" s="345">
        <v>14024</v>
      </c>
      <c r="G2365" s="345" t="s">
        <v>10881</v>
      </c>
      <c r="H2365" s="820">
        <v>5482</v>
      </c>
      <c r="I2365" s="567"/>
    </row>
    <row r="2366" spans="1:9" x14ac:dyDescent="0.2">
      <c r="A2366" s="345">
        <v>2364</v>
      </c>
      <c r="B2366" s="345" t="s">
        <v>2988</v>
      </c>
      <c r="C2366" s="345" t="s">
        <v>612</v>
      </c>
      <c r="D2366" s="345" t="s">
        <v>505</v>
      </c>
      <c r="E2366" s="345">
        <v>3180670300</v>
      </c>
      <c r="F2366" s="345">
        <v>80030</v>
      </c>
      <c r="G2366" s="345" t="s">
        <v>10882</v>
      </c>
      <c r="H2366" s="820">
        <v>795</v>
      </c>
      <c r="I2366" s="567"/>
    </row>
    <row r="2367" spans="1:9" x14ac:dyDescent="0.2">
      <c r="A2367" s="345">
        <v>2365</v>
      </c>
      <c r="B2367" s="345" t="s">
        <v>2989</v>
      </c>
      <c r="C2367" s="345" t="s">
        <v>544</v>
      </c>
      <c r="D2367" s="345" t="s">
        <v>510</v>
      </c>
      <c r="E2367" s="345">
        <v>1010270740</v>
      </c>
      <c r="F2367" s="345">
        <v>4074</v>
      </c>
      <c r="G2367" s="345" t="s">
        <v>10883</v>
      </c>
      <c r="H2367" s="820">
        <v>901</v>
      </c>
      <c r="I2367" s="567"/>
    </row>
    <row r="2368" spans="1:9" x14ac:dyDescent="0.2">
      <c r="A2368" s="345">
        <v>2366</v>
      </c>
      <c r="B2368" s="345" t="s">
        <v>2990</v>
      </c>
      <c r="C2368" s="345" t="s">
        <v>624</v>
      </c>
      <c r="D2368" s="345" t="s">
        <v>510</v>
      </c>
      <c r="E2368" s="345">
        <v>1010810930</v>
      </c>
      <c r="F2368" s="345">
        <v>1095</v>
      </c>
      <c r="G2368" s="345" t="s">
        <v>10884</v>
      </c>
      <c r="H2368" s="820">
        <v>440</v>
      </c>
      <c r="I2368" s="567"/>
    </row>
    <row r="2369" spans="1:9" x14ac:dyDescent="0.2">
      <c r="A2369" s="345">
        <v>2367</v>
      </c>
      <c r="B2369" s="345" t="s">
        <v>2991</v>
      </c>
      <c r="C2369" s="345" t="s">
        <v>659</v>
      </c>
      <c r="D2369" s="345" t="s">
        <v>510</v>
      </c>
      <c r="E2369" s="345">
        <v>1010960200</v>
      </c>
      <c r="F2369" s="345">
        <v>96020</v>
      </c>
      <c r="G2369" s="345" t="s">
        <v>10885</v>
      </c>
      <c r="H2369" s="820">
        <v>14015</v>
      </c>
      <c r="I2369" s="567"/>
    </row>
    <row r="2370" spans="1:9" x14ac:dyDescent="0.2">
      <c r="A2370" s="345">
        <v>2368</v>
      </c>
      <c r="B2370" s="345" t="s">
        <v>2992</v>
      </c>
      <c r="C2370" s="345" t="s">
        <v>677</v>
      </c>
      <c r="D2370" s="345" t="s">
        <v>507</v>
      </c>
      <c r="E2370" s="345">
        <v>1070740260</v>
      </c>
      <c r="F2370" s="345">
        <v>9026</v>
      </c>
      <c r="G2370" s="345" t="s">
        <v>10886</v>
      </c>
      <c r="H2370" s="820">
        <v>1053</v>
      </c>
      <c r="I2370" s="567"/>
    </row>
    <row r="2371" spans="1:9" x14ac:dyDescent="0.2">
      <c r="A2371" s="345">
        <v>2369</v>
      </c>
      <c r="B2371" s="345" t="s">
        <v>2993</v>
      </c>
      <c r="C2371" s="345" t="s">
        <v>580</v>
      </c>
      <c r="D2371" s="345" t="s">
        <v>494</v>
      </c>
      <c r="E2371" s="345">
        <v>2110060160</v>
      </c>
      <c r="F2371" s="345">
        <v>44016</v>
      </c>
      <c r="G2371" s="345" t="s">
        <v>10887</v>
      </c>
      <c r="H2371" s="820">
        <v>861</v>
      </c>
      <c r="I2371" s="567"/>
    </row>
    <row r="2372" spans="1:9" x14ac:dyDescent="0.2">
      <c r="A2372" s="345">
        <v>2370</v>
      </c>
      <c r="B2372" s="345" t="s">
        <v>2994</v>
      </c>
      <c r="C2372" s="345" t="s">
        <v>863</v>
      </c>
      <c r="D2372" s="345" t="s">
        <v>510</v>
      </c>
      <c r="E2372" s="345">
        <v>1011020230</v>
      </c>
      <c r="F2372" s="345">
        <v>103023</v>
      </c>
      <c r="G2372" s="345" t="s">
        <v>10888</v>
      </c>
      <c r="H2372" s="820">
        <v>668</v>
      </c>
      <c r="I2372" s="567"/>
    </row>
    <row r="2373" spans="1:9" x14ac:dyDescent="0.2">
      <c r="A2373" s="345">
        <v>2371</v>
      </c>
      <c r="B2373" s="345" t="s">
        <v>2995</v>
      </c>
      <c r="C2373" s="345" t="s">
        <v>617</v>
      </c>
      <c r="D2373" s="345" t="s">
        <v>512</v>
      </c>
      <c r="E2373" s="345">
        <v>4200730270</v>
      </c>
      <c r="F2373" s="345">
        <v>90027</v>
      </c>
      <c r="G2373" s="345" t="s">
        <v>10889</v>
      </c>
      <c r="H2373" s="820">
        <v>765</v>
      </c>
      <c r="I2373" s="567"/>
    </row>
    <row r="2374" spans="1:9" x14ac:dyDescent="0.2">
      <c r="A2374" s="345">
        <v>2372</v>
      </c>
      <c r="B2374" s="345" t="s">
        <v>2996</v>
      </c>
      <c r="C2374" s="345" t="s">
        <v>622</v>
      </c>
      <c r="D2374" s="345" t="s">
        <v>510</v>
      </c>
      <c r="E2374" s="345">
        <v>1010070490</v>
      </c>
      <c r="F2374" s="345">
        <v>5049</v>
      </c>
      <c r="G2374" s="345" t="s">
        <v>10890</v>
      </c>
      <c r="H2374" s="820">
        <v>518</v>
      </c>
      <c r="I2374" s="567"/>
    </row>
    <row r="2375" spans="1:9" x14ac:dyDescent="0.2">
      <c r="A2375" s="345">
        <v>2373</v>
      </c>
      <c r="B2375" s="345" t="s">
        <v>2997</v>
      </c>
      <c r="C2375" s="345" t="s">
        <v>672</v>
      </c>
      <c r="D2375" s="345" t="s">
        <v>508</v>
      </c>
      <c r="E2375" s="345">
        <v>1030570550</v>
      </c>
      <c r="F2375" s="345">
        <v>18058</v>
      </c>
      <c r="G2375" s="345" t="s">
        <v>10891</v>
      </c>
      <c r="H2375" s="820">
        <v>380</v>
      </c>
      <c r="I2375" s="567"/>
    </row>
    <row r="2376" spans="1:9" x14ac:dyDescent="0.2">
      <c r="A2376" s="345">
        <v>2374</v>
      </c>
      <c r="B2376" s="345" t="s">
        <v>2998</v>
      </c>
      <c r="C2376" s="345" t="s">
        <v>601</v>
      </c>
      <c r="D2376" s="345" t="s">
        <v>508</v>
      </c>
      <c r="E2376" s="345">
        <v>1030120810</v>
      </c>
      <c r="F2376" s="345">
        <v>16084</v>
      </c>
      <c r="G2376" s="345" t="s">
        <v>10892</v>
      </c>
      <c r="H2376" s="820">
        <v>3317</v>
      </c>
      <c r="I2376" s="567"/>
    </row>
    <row r="2377" spans="1:9" x14ac:dyDescent="0.2">
      <c r="A2377" s="345">
        <v>2375</v>
      </c>
      <c r="B2377" s="345" t="s">
        <v>2999</v>
      </c>
      <c r="C2377" s="345" t="s">
        <v>604</v>
      </c>
      <c r="D2377" s="345" t="s">
        <v>515</v>
      </c>
      <c r="E2377" s="345">
        <v>1050710180</v>
      </c>
      <c r="F2377" s="345">
        <v>29018</v>
      </c>
      <c r="G2377" s="345" t="s">
        <v>10893</v>
      </c>
      <c r="H2377" s="820">
        <v>2448</v>
      </c>
      <c r="I2377" s="567"/>
    </row>
    <row r="2378" spans="1:9" x14ac:dyDescent="0.2">
      <c r="A2378" s="345">
        <v>2376</v>
      </c>
      <c r="B2378" s="345" t="s">
        <v>3000</v>
      </c>
      <c r="C2378" s="345" t="s">
        <v>526</v>
      </c>
      <c r="D2378" s="345" t="s">
        <v>508</v>
      </c>
      <c r="E2378" s="345">
        <v>1030980260</v>
      </c>
      <c r="F2378" s="345">
        <v>97026</v>
      </c>
      <c r="G2378" s="345" t="s">
        <v>10894</v>
      </c>
      <c r="H2378" s="820">
        <v>4758</v>
      </c>
      <c r="I2378" s="567"/>
    </row>
    <row r="2379" spans="1:9" x14ac:dyDescent="0.2">
      <c r="A2379" s="345">
        <v>2377</v>
      </c>
      <c r="B2379" s="345" t="s">
        <v>3001</v>
      </c>
      <c r="C2379" s="345" t="s">
        <v>601</v>
      </c>
      <c r="D2379" s="345" t="s">
        <v>508</v>
      </c>
      <c r="E2379" s="345">
        <v>1030120811</v>
      </c>
      <c r="F2379" s="345">
        <v>16247</v>
      </c>
      <c r="G2379" s="345" t="s">
        <v>10895</v>
      </c>
      <c r="H2379" s="820">
        <v>866</v>
      </c>
      <c r="I2379" s="567"/>
    </row>
    <row r="2380" spans="1:9" x14ac:dyDescent="0.2">
      <c r="A2380" s="345">
        <v>2378</v>
      </c>
      <c r="B2380" s="345" t="s">
        <v>3002</v>
      </c>
      <c r="C2380" s="345" t="s">
        <v>601</v>
      </c>
      <c r="D2380" s="345" t="s">
        <v>508</v>
      </c>
      <c r="E2380" s="345">
        <v>1030120820</v>
      </c>
      <c r="F2380" s="345">
        <v>16085</v>
      </c>
      <c r="G2380" s="345" t="s">
        <v>10896</v>
      </c>
      <c r="H2380" s="820">
        <v>547</v>
      </c>
      <c r="I2380" s="567"/>
    </row>
    <row r="2381" spans="1:9" x14ac:dyDescent="0.2">
      <c r="A2381" s="345">
        <v>2379</v>
      </c>
      <c r="B2381" s="345" t="s">
        <v>3003</v>
      </c>
      <c r="C2381" s="345" t="s">
        <v>595</v>
      </c>
      <c r="D2381" s="345" t="s">
        <v>510</v>
      </c>
      <c r="E2381" s="345">
        <v>1010020600</v>
      </c>
      <c r="F2381" s="345">
        <v>6062</v>
      </c>
      <c r="G2381" s="345" t="s">
        <v>10897</v>
      </c>
      <c r="H2381" s="820">
        <v>316</v>
      </c>
      <c r="I2381" s="567"/>
    </row>
    <row r="2382" spans="1:9" x14ac:dyDescent="0.2">
      <c r="A2382" s="345">
        <v>2380</v>
      </c>
      <c r="B2382" s="345" t="s">
        <v>3004</v>
      </c>
      <c r="C2382" s="345" t="s">
        <v>601</v>
      </c>
      <c r="D2382" s="345" t="s">
        <v>508</v>
      </c>
      <c r="E2382" s="345">
        <v>1030120830</v>
      </c>
      <c r="F2382" s="345">
        <v>16086</v>
      </c>
      <c r="G2382" s="345" t="s">
        <v>10898</v>
      </c>
      <c r="H2382" s="820">
        <v>8922</v>
      </c>
      <c r="I2382" s="567"/>
    </row>
    <row r="2383" spans="1:9" x14ac:dyDescent="0.2">
      <c r="A2383" s="345">
        <v>2381</v>
      </c>
      <c r="B2383" s="345" t="s">
        <v>3005</v>
      </c>
      <c r="C2383" s="345" t="s">
        <v>241</v>
      </c>
      <c r="D2383" s="345" t="s">
        <v>515</v>
      </c>
      <c r="E2383" s="345">
        <v>1050900350</v>
      </c>
      <c r="F2383" s="345">
        <v>24035</v>
      </c>
      <c r="G2383" s="345" t="s">
        <v>10899</v>
      </c>
      <c r="H2383" s="820">
        <v>7656</v>
      </c>
      <c r="I2383" s="567"/>
    </row>
    <row r="2384" spans="1:9" x14ac:dyDescent="0.2">
      <c r="A2384" s="345">
        <v>2382</v>
      </c>
      <c r="B2384" s="345" t="s">
        <v>3006</v>
      </c>
      <c r="C2384" s="345" t="s">
        <v>996</v>
      </c>
      <c r="D2384" s="345" t="s">
        <v>514</v>
      </c>
      <c r="E2384" s="345">
        <v>2100580160</v>
      </c>
      <c r="F2384" s="345">
        <v>54016</v>
      </c>
      <c r="G2384" s="345" t="s">
        <v>10900</v>
      </c>
      <c r="H2384" s="820">
        <v>1110</v>
      </c>
      <c r="I2384" s="567"/>
    </row>
    <row r="2385" spans="1:9" x14ac:dyDescent="0.2">
      <c r="A2385" s="345">
        <v>2383</v>
      </c>
      <c r="B2385" s="345" t="s">
        <v>3007</v>
      </c>
      <c r="C2385" s="345" t="s">
        <v>674</v>
      </c>
      <c r="D2385" s="345" t="s">
        <v>510</v>
      </c>
      <c r="E2385" s="345">
        <v>1010880470</v>
      </c>
      <c r="F2385" s="345">
        <v>2047</v>
      </c>
      <c r="G2385" s="345" t="s">
        <v>10901</v>
      </c>
      <c r="H2385" s="820">
        <v>761</v>
      </c>
      <c r="I2385" s="567"/>
    </row>
    <row r="2386" spans="1:9" x14ac:dyDescent="0.2">
      <c r="A2386" s="345">
        <v>2384</v>
      </c>
      <c r="B2386" s="345" t="s">
        <v>3008</v>
      </c>
      <c r="C2386" s="345" t="s">
        <v>664</v>
      </c>
      <c r="D2386" s="345" t="s">
        <v>507</v>
      </c>
      <c r="E2386" s="345">
        <v>1070370221</v>
      </c>
      <c r="F2386" s="345">
        <v>8024</v>
      </c>
      <c r="G2386" s="345" t="s">
        <v>10902</v>
      </c>
      <c r="H2386" s="820">
        <v>777</v>
      </c>
      <c r="I2386" s="567"/>
    </row>
    <row r="2387" spans="1:9" x14ac:dyDescent="0.2">
      <c r="A2387" s="345">
        <v>2385</v>
      </c>
      <c r="B2387" s="345" t="s">
        <v>3009</v>
      </c>
      <c r="C2387" s="345" t="s">
        <v>607</v>
      </c>
      <c r="D2387" s="345" t="s">
        <v>515</v>
      </c>
      <c r="E2387" s="345">
        <v>1050890300</v>
      </c>
      <c r="F2387" s="345">
        <v>23030</v>
      </c>
      <c r="G2387" s="345" t="s">
        <v>10903</v>
      </c>
      <c r="H2387" s="820">
        <v>3933</v>
      </c>
      <c r="I2387" s="567"/>
    </row>
    <row r="2388" spans="1:9" x14ac:dyDescent="0.2">
      <c r="A2388" s="345">
        <v>2386</v>
      </c>
      <c r="B2388" s="345" t="s">
        <v>3010</v>
      </c>
      <c r="C2388" s="345" t="s">
        <v>622</v>
      </c>
      <c r="D2388" s="345" t="s">
        <v>510</v>
      </c>
      <c r="E2388" s="345">
        <v>1010070500</v>
      </c>
      <c r="F2388" s="345">
        <v>5050</v>
      </c>
      <c r="G2388" s="345" t="s">
        <v>10904</v>
      </c>
      <c r="H2388" s="820">
        <v>5679</v>
      </c>
      <c r="I2388" s="567"/>
    </row>
    <row r="2389" spans="1:9" x14ac:dyDescent="0.2">
      <c r="A2389" s="345">
        <v>2387</v>
      </c>
      <c r="B2389" s="345" t="s">
        <v>3011</v>
      </c>
      <c r="C2389" s="345" t="s">
        <v>544</v>
      </c>
      <c r="D2389" s="345" t="s">
        <v>510</v>
      </c>
      <c r="E2389" s="345">
        <v>1010270750</v>
      </c>
      <c r="F2389" s="345">
        <v>4075</v>
      </c>
      <c r="G2389" s="345" t="s">
        <v>10905</v>
      </c>
      <c r="H2389" s="820">
        <v>3295</v>
      </c>
      <c r="I2389" s="567"/>
    </row>
    <row r="2390" spans="1:9" x14ac:dyDescent="0.2">
      <c r="A2390" s="345">
        <v>2388</v>
      </c>
      <c r="B2390" s="345" t="s">
        <v>3012</v>
      </c>
      <c r="C2390" s="345" t="s">
        <v>739</v>
      </c>
      <c r="D2390" s="345" t="s">
        <v>16415</v>
      </c>
      <c r="E2390" s="345">
        <v>1080660090</v>
      </c>
      <c r="F2390" s="345">
        <v>39009</v>
      </c>
      <c r="G2390" s="345" t="s">
        <v>10906</v>
      </c>
      <c r="H2390" s="820">
        <v>7353</v>
      </c>
      <c r="I2390" s="567"/>
    </row>
    <row r="2391" spans="1:9" x14ac:dyDescent="0.2">
      <c r="A2391" s="345">
        <v>2389</v>
      </c>
      <c r="B2391" s="345" t="s">
        <v>3013</v>
      </c>
      <c r="C2391" s="345" t="s">
        <v>1237</v>
      </c>
      <c r="D2391" s="345" t="s">
        <v>505</v>
      </c>
      <c r="E2391" s="345">
        <v>3180970090</v>
      </c>
      <c r="F2391" s="345">
        <v>101009</v>
      </c>
      <c r="G2391" s="345" t="s">
        <v>10907</v>
      </c>
      <c r="H2391" s="820">
        <v>5261</v>
      </c>
      <c r="I2391" s="567"/>
    </row>
    <row r="2392" spans="1:9" x14ac:dyDescent="0.2">
      <c r="A2392" s="345">
        <v>2390</v>
      </c>
      <c r="B2392" s="345" t="s">
        <v>3014</v>
      </c>
      <c r="C2392" s="345" t="s">
        <v>550</v>
      </c>
      <c r="D2392" s="345" t="s">
        <v>493</v>
      </c>
      <c r="E2392" s="345">
        <v>2120690240</v>
      </c>
      <c r="F2392" s="345">
        <v>57026</v>
      </c>
      <c r="G2392" s="345" t="s">
        <v>10908</v>
      </c>
      <c r="H2392" s="820">
        <v>530</v>
      </c>
      <c r="I2392" s="567"/>
    </row>
    <row r="2393" spans="1:9" x14ac:dyDescent="0.2">
      <c r="A2393" s="345">
        <v>2391</v>
      </c>
      <c r="B2393" s="345" t="s">
        <v>3015</v>
      </c>
      <c r="C2393" s="345" t="s">
        <v>755</v>
      </c>
      <c r="D2393" s="345" t="s">
        <v>516</v>
      </c>
      <c r="E2393" s="345">
        <v>1020040220</v>
      </c>
      <c r="F2393" s="345">
        <v>7022</v>
      </c>
      <c r="G2393" s="345" t="s">
        <v>10909</v>
      </c>
      <c r="H2393" s="820">
        <v>2615</v>
      </c>
      <c r="I2393" s="567"/>
    </row>
    <row r="2394" spans="1:9" x14ac:dyDescent="0.2">
      <c r="A2394" s="345">
        <v>2392</v>
      </c>
      <c r="B2394" s="345" t="s">
        <v>3016</v>
      </c>
      <c r="C2394" s="345" t="s">
        <v>601</v>
      </c>
      <c r="D2394" s="345" t="s">
        <v>508</v>
      </c>
      <c r="E2394" s="345">
        <v>1030120840</v>
      </c>
      <c r="F2394" s="345">
        <v>16087</v>
      </c>
      <c r="G2394" s="345" t="s">
        <v>10910</v>
      </c>
      <c r="H2394" s="820">
        <v>4218</v>
      </c>
      <c r="I2394" s="567"/>
    </row>
    <row r="2395" spans="1:9" x14ac:dyDescent="0.2">
      <c r="A2395" s="345">
        <v>2393</v>
      </c>
      <c r="B2395" s="345" t="s">
        <v>3017</v>
      </c>
      <c r="C2395" s="345" t="s">
        <v>672</v>
      </c>
      <c r="D2395" s="345" t="s">
        <v>508</v>
      </c>
      <c r="E2395" s="345">
        <v>1030570560</v>
      </c>
      <c r="F2395" s="345">
        <v>18059</v>
      </c>
      <c r="G2395" s="345" t="s">
        <v>10911</v>
      </c>
      <c r="H2395" s="820">
        <v>355</v>
      </c>
      <c r="I2395" s="567"/>
    </row>
    <row r="2396" spans="1:9" x14ac:dyDescent="0.2">
      <c r="A2396" s="345">
        <v>2394</v>
      </c>
      <c r="B2396" s="345" t="s">
        <v>3018</v>
      </c>
      <c r="C2396" s="345" t="s">
        <v>546</v>
      </c>
      <c r="D2396" s="345" t="s">
        <v>504</v>
      </c>
      <c r="E2396" s="345">
        <v>3170470070</v>
      </c>
      <c r="F2396" s="345">
        <v>77007</v>
      </c>
      <c r="G2396" s="345" t="s">
        <v>10912</v>
      </c>
      <c r="H2396" s="820">
        <v>644</v>
      </c>
      <c r="I2396" s="567"/>
    </row>
    <row r="2397" spans="1:9" x14ac:dyDescent="0.2">
      <c r="A2397" s="345">
        <v>2395</v>
      </c>
      <c r="B2397" s="345" t="s">
        <v>3019</v>
      </c>
      <c r="C2397" s="345" t="s">
        <v>526</v>
      </c>
      <c r="D2397" s="345" t="s">
        <v>508</v>
      </c>
      <c r="E2397" s="345">
        <v>1030980270</v>
      </c>
      <c r="F2397" s="345">
        <v>97027</v>
      </c>
      <c r="G2397" s="345" t="s">
        <v>10913</v>
      </c>
      <c r="H2397" s="820">
        <v>269</v>
      </c>
      <c r="I2397" s="567"/>
    </row>
    <row r="2398" spans="1:9" x14ac:dyDescent="0.2">
      <c r="A2398" s="345">
        <v>2396</v>
      </c>
      <c r="B2398" s="345" t="s">
        <v>3020</v>
      </c>
      <c r="C2398" s="345" t="s">
        <v>674</v>
      </c>
      <c r="D2398" s="345" t="s">
        <v>510</v>
      </c>
      <c r="E2398" s="345">
        <v>1010880480</v>
      </c>
      <c r="F2398" s="345">
        <v>2048</v>
      </c>
      <c r="G2398" s="345" t="s">
        <v>10914</v>
      </c>
      <c r="H2398" s="820">
        <v>268</v>
      </c>
      <c r="I2398" s="567"/>
    </row>
    <row r="2399" spans="1:9" x14ac:dyDescent="0.2">
      <c r="A2399" s="345">
        <v>2397</v>
      </c>
      <c r="B2399" s="345" t="s">
        <v>3021</v>
      </c>
      <c r="C2399" s="345" t="s">
        <v>544</v>
      </c>
      <c r="D2399" s="345" t="s">
        <v>510</v>
      </c>
      <c r="E2399" s="345">
        <v>1010270760</v>
      </c>
      <c r="F2399" s="345">
        <v>4076</v>
      </c>
      <c r="G2399" s="345" t="s">
        <v>10915</v>
      </c>
      <c r="H2399" s="820">
        <v>377</v>
      </c>
      <c r="I2399" s="567"/>
    </row>
    <row r="2400" spans="1:9" x14ac:dyDescent="0.2">
      <c r="A2400" s="345">
        <v>2398</v>
      </c>
      <c r="B2400" s="345" t="s">
        <v>3022</v>
      </c>
      <c r="C2400" s="345" t="s">
        <v>863</v>
      </c>
      <c r="D2400" s="345" t="s">
        <v>510</v>
      </c>
      <c r="E2400" s="345">
        <v>1011020240</v>
      </c>
      <c r="F2400" s="345">
        <v>103024</v>
      </c>
      <c r="G2400" s="345" t="s">
        <v>10916</v>
      </c>
      <c r="H2400" s="820">
        <v>758</v>
      </c>
      <c r="I2400" s="567"/>
    </row>
    <row r="2401" spans="1:9" x14ac:dyDescent="0.2">
      <c r="A2401" s="345">
        <v>2399</v>
      </c>
      <c r="B2401" s="345" t="s">
        <v>3023</v>
      </c>
      <c r="C2401" s="345" t="s">
        <v>241</v>
      </c>
      <c r="D2401" s="345" t="s">
        <v>515</v>
      </c>
      <c r="E2401" s="345">
        <v>1050900360</v>
      </c>
      <c r="F2401" s="345">
        <v>24036</v>
      </c>
      <c r="G2401" s="345" t="s">
        <v>10917</v>
      </c>
      <c r="H2401" s="820">
        <v>11227</v>
      </c>
      <c r="I2401" s="567"/>
    </row>
    <row r="2402" spans="1:9" x14ac:dyDescent="0.2">
      <c r="A2402" s="345">
        <v>2400</v>
      </c>
      <c r="B2402" s="345" t="s">
        <v>3024</v>
      </c>
      <c r="C2402" s="345" t="s">
        <v>784</v>
      </c>
      <c r="D2402" s="345" t="s">
        <v>503</v>
      </c>
      <c r="E2402" s="345">
        <v>3130230270</v>
      </c>
      <c r="F2402" s="345">
        <v>69027</v>
      </c>
      <c r="G2402" s="345" t="s">
        <v>10918</v>
      </c>
      <c r="H2402" s="820">
        <v>2628</v>
      </c>
      <c r="I2402" s="567"/>
    </row>
    <row r="2403" spans="1:9" x14ac:dyDescent="0.2">
      <c r="A2403" s="345">
        <v>2401</v>
      </c>
      <c r="B2403" s="345" t="s">
        <v>3025</v>
      </c>
      <c r="C2403" s="345" t="s">
        <v>601</v>
      </c>
      <c r="D2403" s="345" t="s">
        <v>508</v>
      </c>
      <c r="E2403" s="345">
        <v>1030120850</v>
      </c>
      <c r="F2403" s="345">
        <v>16088</v>
      </c>
      <c r="G2403" s="345" t="s">
        <v>10919</v>
      </c>
      <c r="H2403" s="820">
        <v>3556</v>
      </c>
      <c r="I2403" s="567"/>
    </row>
    <row r="2404" spans="1:9" x14ac:dyDescent="0.2">
      <c r="A2404" s="345">
        <v>2402</v>
      </c>
      <c r="B2404" s="345" t="s">
        <v>3026</v>
      </c>
      <c r="C2404" s="345" t="s">
        <v>571</v>
      </c>
      <c r="D2404" s="345" t="s">
        <v>508</v>
      </c>
      <c r="E2404" s="345">
        <v>1030260330</v>
      </c>
      <c r="F2404" s="345">
        <v>19034</v>
      </c>
      <c r="G2404" s="345" t="s">
        <v>10920</v>
      </c>
      <c r="H2404" s="820">
        <v>1551</v>
      </c>
      <c r="I2404" s="567"/>
    </row>
    <row r="2405" spans="1:9" x14ac:dyDescent="0.2">
      <c r="A2405" s="345">
        <v>2403</v>
      </c>
      <c r="B2405" s="345" t="s">
        <v>3027</v>
      </c>
      <c r="C2405" s="345" t="s">
        <v>571</v>
      </c>
      <c r="D2405" s="345" t="s">
        <v>508</v>
      </c>
      <c r="E2405" s="345">
        <v>1030260340</v>
      </c>
      <c r="F2405" s="345">
        <v>19035</v>
      </c>
      <c r="G2405" s="345" t="s">
        <v>10921</v>
      </c>
      <c r="H2405" s="820">
        <v>33970</v>
      </c>
      <c r="I2405" s="567"/>
    </row>
    <row r="2406" spans="1:9" x14ac:dyDescent="0.2">
      <c r="A2406" s="345">
        <v>2404</v>
      </c>
      <c r="B2406" s="345" t="s">
        <v>3028</v>
      </c>
      <c r="C2406" s="345" t="s">
        <v>526</v>
      </c>
      <c r="D2406" s="345" t="s">
        <v>508</v>
      </c>
      <c r="E2406" s="345">
        <v>1030980280</v>
      </c>
      <c r="F2406" s="345">
        <v>97028</v>
      </c>
      <c r="G2406" s="345" t="s">
        <v>10922</v>
      </c>
      <c r="H2406" s="820">
        <v>1679</v>
      </c>
      <c r="I2406" s="567"/>
    </row>
    <row r="2407" spans="1:9" x14ac:dyDescent="0.2">
      <c r="A2407" s="345">
        <v>2405</v>
      </c>
      <c r="B2407" s="345" t="s">
        <v>3029</v>
      </c>
      <c r="C2407" s="345" t="s">
        <v>635</v>
      </c>
      <c r="D2407" s="345" t="s">
        <v>508</v>
      </c>
      <c r="E2407" s="345">
        <v>1030860480</v>
      </c>
      <c r="F2407" s="345">
        <v>12056</v>
      </c>
      <c r="G2407" s="345" t="s">
        <v>10923</v>
      </c>
      <c r="H2407" s="820">
        <v>775</v>
      </c>
      <c r="I2407" s="567"/>
    </row>
    <row r="2408" spans="1:9" x14ac:dyDescent="0.2">
      <c r="A2408" s="345">
        <v>2406</v>
      </c>
      <c r="B2408" s="345" t="s">
        <v>3030</v>
      </c>
      <c r="C2408" s="345" t="s">
        <v>526</v>
      </c>
      <c r="D2408" s="345" t="s">
        <v>508</v>
      </c>
      <c r="E2408" s="345">
        <v>1030980290</v>
      </c>
      <c r="F2408" s="345">
        <v>97029</v>
      </c>
      <c r="G2408" s="345" t="s">
        <v>10924</v>
      </c>
      <c r="H2408" s="820">
        <v>1671</v>
      </c>
      <c r="I2408" s="567"/>
    </row>
    <row r="2409" spans="1:9" x14ac:dyDescent="0.2">
      <c r="A2409" s="345">
        <v>2407</v>
      </c>
      <c r="B2409" s="345" t="s">
        <v>3031</v>
      </c>
      <c r="C2409" s="345" t="s">
        <v>696</v>
      </c>
      <c r="D2409" s="345" t="s">
        <v>508</v>
      </c>
      <c r="E2409" s="345">
        <v>1030240780</v>
      </c>
      <c r="F2409" s="345">
        <v>13083</v>
      </c>
      <c r="G2409" s="345" t="s">
        <v>10925</v>
      </c>
      <c r="H2409" s="820">
        <v>691</v>
      </c>
      <c r="I2409" s="567"/>
    </row>
    <row r="2410" spans="1:9" x14ac:dyDescent="0.2">
      <c r="A2410" s="345">
        <v>2408</v>
      </c>
      <c r="B2410" s="345" t="s">
        <v>3032</v>
      </c>
      <c r="C2410" s="345" t="s">
        <v>595</v>
      </c>
      <c r="D2410" s="345" t="s">
        <v>510</v>
      </c>
      <c r="E2410" s="345">
        <v>1010020610</v>
      </c>
      <c r="F2410" s="345">
        <v>6063</v>
      </c>
      <c r="G2410" s="345" t="s">
        <v>10926</v>
      </c>
      <c r="H2410" s="820">
        <v>1012</v>
      </c>
      <c r="I2410" s="567"/>
    </row>
    <row r="2411" spans="1:9" x14ac:dyDescent="0.2">
      <c r="A2411" s="345">
        <v>2409</v>
      </c>
      <c r="B2411" s="345" t="s">
        <v>3033</v>
      </c>
      <c r="C2411" s="345" t="s">
        <v>571</v>
      </c>
      <c r="D2411" s="345" t="s">
        <v>508</v>
      </c>
      <c r="E2411" s="345">
        <v>1030260350</v>
      </c>
      <c r="F2411" s="345">
        <v>19036</v>
      </c>
      <c r="G2411" s="345" t="s">
        <v>10927</v>
      </c>
      <c r="H2411" s="820">
        <v>70841</v>
      </c>
      <c r="I2411" s="567"/>
    </row>
    <row r="2412" spans="1:9" x14ac:dyDescent="0.2">
      <c r="A2412" s="345">
        <v>2410</v>
      </c>
      <c r="B2412" s="345" t="s">
        <v>3034</v>
      </c>
      <c r="C2412" s="345" t="s">
        <v>571</v>
      </c>
      <c r="D2412" s="345" t="s">
        <v>508</v>
      </c>
      <c r="E2412" s="345">
        <v>1030260360</v>
      </c>
      <c r="F2412" s="345">
        <v>19037</v>
      </c>
      <c r="G2412" s="345" t="s">
        <v>10928</v>
      </c>
      <c r="H2412" s="820">
        <v>1725</v>
      </c>
      <c r="I2412" s="567"/>
    </row>
    <row r="2413" spans="1:9" x14ac:dyDescent="0.2">
      <c r="A2413" s="345">
        <v>2411</v>
      </c>
      <c r="B2413" s="345" t="s">
        <v>3035</v>
      </c>
      <c r="C2413" s="345" t="s">
        <v>674</v>
      </c>
      <c r="D2413" s="345" t="s">
        <v>510</v>
      </c>
      <c r="E2413" s="345">
        <v>1010880490</v>
      </c>
      <c r="F2413" s="345">
        <v>2049</v>
      </c>
      <c r="G2413" s="345" t="s">
        <v>10929</v>
      </c>
      <c r="H2413" s="820">
        <v>7636</v>
      </c>
      <c r="I2413" s="567"/>
    </row>
    <row r="2414" spans="1:9" x14ac:dyDescent="0.2">
      <c r="A2414" s="345">
        <v>2412</v>
      </c>
      <c r="B2414" s="345" t="s">
        <v>3036</v>
      </c>
      <c r="C2414" s="345" t="s">
        <v>241</v>
      </c>
      <c r="D2414" s="345" t="s">
        <v>515</v>
      </c>
      <c r="E2414" s="345">
        <v>1050900370</v>
      </c>
      <c r="F2414" s="345">
        <v>24037</v>
      </c>
      <c r="G2414" s="345" t="s">
        <v>10930</v>
      </c>
      <c r="H2414" s="820">
        <v>1289</v>
      </c>
      <c r="I2414" s="567"/>
    </row>
    <row r="2415" spans="1:9" x14ac:dyDescent="0.2">
      <c r="A2415" s="345">
        <v>2413</v>
      </c>
      <c r="B2415" s="345" t="s">
        <v>3037</v>
      </c>
      <c r="C2415" s="345" t="s">
        <v>524</v>
      </c>
      <c r="D2415" s="345" t="s">
        <v>508</v>
      </c>
      <c r="E2415" s="345">
        <v>1030990250</v>
      </c>
      <c r="F2415" s="345">
        <v>98025</v>
      </c>
      <c r="G2415" s="345" t="s">
        <v>10931</v>
      </c>
      <c r="H2415" s="820">
        <v>2192</v>
      </c>
      <c r="I2415" s="567"/>
    </row>
    <row r="2416" spans="1:9" x14ac:dyDescent="0.2">
      <c r="A2416" s="345">
        <v>2414</v>
      </c>
      <c r="B2416" s="345" t="s">
        <v>3038</v>
      </c>
      <c r="C2416" s="345" t="s">
        <v>1311</v>
      </c>
      <c r="D2416" s="345" t="s">
        <v>492</v>
      </c>
      <c r="E2416" s="345">
        <v>2090620131</v>
      </c>
      <c r="F2416" s="345">
        <v>50041</v>
      </c>
      <c r="G2416" s="345" t="s">
        <v>10932</v>
      </c>
      <c r="H2416" s="820">
        <v>5426</v>
      </c>
      <c r="I2416" s="567"/>
    </row>
    <row r="2417" spans="1:9" x14ac:dyDescent="0.2">
      <c r="A2417" s="345">
        <v>2415</v>
      </c>
      <c r="B2417" s="345" t="s">
        <v>3039</v>
      </c>
      <c r="C2417" s="345" t="s">
        <v>604</v>
      </c>
      <c r="D2417" s="345" t="s">
        <v>515</v>
      </c>
      <c r="E2417" s="345">
        <v>1050710190</v>
      </c>
      <c r="F2417" s="345">
        <v>29019</v>
      </c>
      <c r="G2417" s="345" t="s">
        <v>10933</v>
      </c>
      <c r="H2417" s="820">
        <v>1733</v>
      </c>
      <c r="I2417" s="567"/>
    </row>
    <row r="2418" spans="1:9" x14ac:dyDescent="0.2">
      <c r="A2418" s="345">
        <v>2416</v>
      </c>
      <c r="B2418" s="345" t="s">
        <v>3040</v>
      </c>
      <c r="C2418" s="345" t="s">
        <v>639</v>
      </c>
      <c r="D2418" s="345" t="s">
        <v>510</v>
      </c>
      <c r="E2418" s="345">
        <v>1010520530</v>
      </c>
      <c r="F2418" s="345">
        <v>3055</v>
      </c>
      <c r="G2418" s="345" t="s">
        <v>10934</v>
      </c>
      <c r="H2418" s="820">
        <v>1604</v>
      </c>
      <c r="I2418" s="567"/>
    </row>
    <row r="2419" spans="1:9" x14ac:dyDescent="0.2">
      <c r="A2419" s="345">
        <v>2417</v>
      </c>
      <c r="B2419" s="345" t="s">
        <v>3041</v>
      </c>
      <c r="C2419" s="345" t="s">
        <v>659</v>
      </c>
      <c r="D2419" s="345" t="s">
        <v>510</v>
      </c>
      <c r="E2419" s="345">
        <v>1010960210</v>
      </c>
      <c r="F2419" s="345">
        <v>96021</v>
      </c>
      <c r="G2419" s="345" t="s">
        <v>10935</v>
      </c>
      <c r="H2419" s="820">
        <v>1390</v>
      </c>
      <c r="I2419" s="567"/>
    </row>
    <row r="2420" spans="1:9" x14ac:dyDescent="0.2">
      <c r="A2420" s="345">
        <v>2418</v>
      </c>
      <c r="B2420" s="345" t="s">
        <v>3042</v>
      </c>
      <c r="C2420" s="345" t="s">
        <v>790</v>
      </c>
      <c r="D2420" s="345" t="s">
        <v>16415</v>
      </c>
      <c r="E2420" s="345">
        <v>1080130240</v>
      </c>
      <c r="F2420" s="345">
        <v>37024</v>
      </c>
      <c r="G2420" s="345" t="s">
        <v>10936</v>
      </c>
      <c r="H2420" s="820">
        <v>13598</v>
      </c>
      <c r="I2420" s="567"/>
    </row>
    <row r="2421" spans="1:9" x14ac:dyDescent="0.2">
      <c r="A2421" s="345">
        <v>2419</v>
      </c>
      <c r="B2421" s="345" t="s">
        <v>3043</v>
      </c>
      <c r="C2421" s="345" t="s">
        <v>863</v>
      </c>
      <c r="D2421" s="345" t="s">
        <v>510</v>
      </c>
      <c r="E2421" s="345">
        <v>1011020250</v>
      </c>
      <c r="F2421" s="345">
        <v>103025</v>
      </c>
      <c r="G2421" s="345" t="s">
        <v>10937</v>
      </c>
      <c r="H2421" s="820">
        <v>4510</v>
      </c>
      <c r="I2421" s="567"/>
    </row>
    <row r="2422" spans="1:9" x14ac:dyDescent="0.2">
      <c r="A2422" s="345">
        <v>2420</v>
      </c>
      <c r="B2422" s="345" t="s">
        <v>3044</v>
      </c>
      <c r="C2422" s="345" t="s">
        <v>555</v>
      </c>
      <c r="D2422" s="345" t="s">
        <v>506</v>
      </c>
      <c r="E2422" s="345">
        <v>3150510300</v>
      </c>
      <c r="F2422" s="345">
        <v>63030</v>
      </c>
      <c r="G2422" s="345" t="s">
        <v>10938</v>
      </c>
      <c r="H2422" s="820">
        <v>11884</v>
      </c>
      <c r="I2422" s="567"/>
    </row>
    <row r="2423" spans="1:9" x14ac:dyDescent="0.2">
      <c r="A2423" s="345">
        <v>2421</v>
      </c>
      <c r="B2423" s="345" t="s">
        <v>3045</v>
      </c>
      <c r="C2423" s="345" t="s">
        <v>1030</v>
      </c>
      <c r="D2423" s="345" t="s">
        <v>511</v>
      </c>
      <c r="E2423" s="345">
        <v>3160780040</v>
      </c>
      <c r="F2423" s="345">
        <v>73004</v>
      </c>
      <c r="G2423" s="345" t="s">
        <v>10939</v>
      </c>
      <c r="H2423" s="820">
        <v>13231</v>
      </c>
      <c r="I2423" s="567"/>
    </row>
    <row r="2424" spans="1:9" x14ac:dyDescent="0.2">
      <c r="A2424" s="345">
        <v>2422</v>
      </c>
      <c r="B2424" s="345" t="s">
        <v>3046</v>
      </c>
      <c r="C2424" s="345" t="s">
        <v>544</v>
      </c>
      <c r="D2424" s="345" t="s">
        <v>510</v>
      </c>
      <c r="E2424" s="345">
        <v>1010270770</v>
      </c>
      <c r="F2424" s="345">
        <v>4077</v>
      </c>
      <c r="G2424" s="345" t="s">
        <v>10940</v>
      </c>
      <c r="H2424" s="820">
        <v>156</v>
      </c>
      <c r="I2424" s="567"/>
    </row>
    <row r="2425" spans="1:9" x14ac:dyDescent="0.2">
      <c r="A2425" s="345">
        <v>2423</v>
      </c>
      <c r="B2425" s="345" t="s">
        <v>3047</v>
      </c>
      <c r="C2425" s="345" t="s">
        <v>924</v>
      </c>
      <c r="D2425" s="345" t="s">
        <v>507</v>
      </c>
      <c r="E2425" s="345">
        <v>1070340200</v>
      </c>
      <c r="F2425" s="345">
        <v>10020</v>
      </c>
      <c r="G2425" s="345" t="s">
        <v>10941</v>
      </c>
      <c r="H2425" s="820">
        <v>522</v>
      </c>
      <c r="I2425" s="567"/>
    </row>
    <row r="2426" spans="1:9" x14ac:dyDescent="0.2">
      <c r="A2426" s="345">
        <v>2424</v>
      </c>
      <c r="B2426" s="345" t="s">
        <v>3048</v>
      </c>
      <c r="C2426" s="345" t="s">
        <v>787</v>
      </c>
      <c r="D2426" s="345" t="s">
        <v>515</v>
      </c>
      <c r="E2426" s="345">
        <v>1050840250</v>
      </c>
      <c r="F2426" s="345">
        <v>26025</v>
      </c>
      <c r="G2426" s="345" t="s">
        <v>10942</v>
      </c>
      <c r="H2426" s="820">
        <v>6057</v>
      </c>
      <c r="I2426" s="567"/>
    </row>
    <row r="2427" spans="1:9" x14ac:dyDescent="0.2">
      <c r="A2427" s="345">
        <v>2425</v>
      </c>
      <c r="B2427" s="345" t="s">
        <v>3049</v>
      </c>
      <c r="C2427" s="345" t="s">
        <v>863</v>
      </c>
      <c r="D2427" s="345" t="s">
        <v>510</v>
      </c>
      <c r="E2427" s="345">
        <v>1011020260</v>
      </c>
      <c r="F2427" s="345">
        <v>103026</v>
      </c>
      <c r="G2427" s="345" t="s">
        <v>10943</v>
      </c>
      <c r="H2427" s="820">
        <v>1419</v>
      </c>
      <c r="I2427" s="567"/>
    </row>
    <row r="2428" spans="1:9" x14ac:dyDescent="0.2">
      <c r="A2428" s="345">
        <v>2426</v>
      </c>
      <c r="B2428" s="345" t="s">
        <v>3050</v>
      </c>
      <c r="C2428" s="345" t="s">
        <v>681</v>
      </c>
      <c r="D2428" s="345" t="s">
        <v>503</v>
      </c>
      <c r="E2428" s="345">
        <v>3130790220</v>
      </c>
      <c r="F2428" s="345">
        <v>67023</v>
      </c>
      <c r="G2428" s="345" t="s">
        <v>10944</v>
      </c>
      <c r="H2428" s="820">
        <v>1119</v>
      </c>
      <c r="I2428" s="567"/>
    </row>
    <row r="2429" spans="1:9" x14ac:dyDescent="0.2">
      <c r="A2429" s="345">
        <v>2427</v>
      </c>
      <c r="B2429" s="345" t="s">
        <v>3051</v>
      </c>
      <c r="C2429" s="345" t="s">
        <v>565</v>
      </c>
      <c r="D2429" s="345" t="s">
        <v>505</v>
      </c>
      <c r="E2429" s="345">
        <v>3180250470</v>
      </c>
      <c r="F2429" s="345">
        <v>78046</v>
      </c>
      <c r="G2429" s="345" t="s">
        <v>10945</v>
      </c>
      <c r="H2429" s="820">
        <v>1017</v>
      </c>
      <c r="I2429" s="567"/>
    </row>
    <row r="2430" spans="1:9" x14ac:dyDescent="0.2">
      <c r="A2430" s="345">
        <v>2428</v>
      </c>
      <c r="B2430" s="345" t="s">
        <v>3052</v>
      </c>
      <c r="C2430" s="345" t="s">
        <v>704</v>
      </c>
      <c r="D2430" s="345" t="s">
        <v>505</v>
      </c>
      <c r="E2430" s="345">
        <v>3180220340</v>
      </c>
      <c r="F2430" s="345">
        <v>79036</v>
      </c>
      <c r="G2430" s="345" t="s">
        <v>10946</v>
      </c>
      <c r="H2430" s="820">
        <v>4657</v>
      </c>
      <c r="I2430" s="567"/>
    </row>
    <row r="2431" spans="1:9" x14ac:dyDescent="0.2">
      <c r="A2431" s="345">
        <v>2429</v>
      </c>
      <c r="B2431" s="345" t="s">
        <v>3053</v>
      </c>
      <c r="C2431" s="345" t="s">
        <v>565</v>
      </c>
      <c r="D2431" s="345" t="s">
        <v>505</v>
      </c>
      <c r="E2431" s="345">
        <v>3180250480</v>
      </c>
      <c r="F2431" s="345">
        <v>78047</v>
      </c>
      <c r="G2431" s="345" t="s">
        <v>10947</v>
      </c>
      <c r="H2431" s="820">
        <v>9630</v>
      </c>
      <c r="I2431" s="567"/>
    </row>
    <row r="2432" spans="1:9" x14ac:dyDescent="0.2">
      <c r="A2432" s="345">
        <v>2430</v>
      </c>
      <c r="B2432" s="345" t="s">
        <v>3054</v>
      </c>
      <c r="C2432" s="345" t="s">
        <v>635</v>
      </c>
      <c r="D2432" s="345" t="s">
        <v>508</v>
      </c>
      <c r="E2432" s="345">
        <v>1030860490</v>
      </c>
      <c r="F2432" s="345">
        <v>12057</v>
      </c>
      <c r="G2432" s="345" t="s">
        <v>10948</v>
      </c>
      <c r="H2432" s="820">
        <v>601</v>
      </c>
      <c r="I2432" s="567"/>
    </row>
    <row r="2433" spans="1:9" x14ac:dyDescent="0.2">
      <c r="A2433" s="345">
        <v>2431</v>
      </c>
      <c r="B2433" s="345" t="s">
        <v>3055</v>
      </c>
      <c r="C2433" s="345" t="s">
        <v>1237</v>
      </c>
      <c r="D2433" s="345" t="s">
        <v>505</v>
      </c>
      <c r="E2433" s="345">
        <v>3180970100</v>
      </c>
      <c r="F2433" s="345">
        <v>101010</v>
      </c>
      <c r="G2433" s="345" t="s">
        <v>10949</v>
      </c>
      <c r="H2433" s="820">
        <v>59359</v>
      </c>
      <c r="I2433" s="567"/>
    </row>
    <row r="2434" spans="1:9" x14ac:dyDescent="0.2">
      <c r="A2434" s="345">
        <v>2432</v>
      </c>
      <c r="B2434" s="345" t="s">
        <v>3056</v>
      </c>
      <c r="C2434" s="345" t="s">
        <v>571</v>
      </c>
      <c r="D2434" s="345" t="s">
        <v>508</v>
      </c>
      <c r="E2434" s="345">
        <v>1030260370</v>
      </c>
      <c r="F2434" s="345">
        <v>19038</v>
      </c>
      <c r="G2434" s="345" t="s">
        <v>10950</v>
      </c>
      <c r="H2434" s="820">
        <v>620</v>
      </c>
      <c r="I2434" s="567"/>
    </row>
    <row r="2435" spans="1:9" x14ac:dyDescent="0.2">
      <c r="A2435" s="345">
        <v>2433</v>
      </c>
      <c r="B2435" s="345" t="s">
        <v>3057</v>
      </c>
      <c r="C2435" s="345" t="s">
        <v>674</v>
      </c>
      <c r="D2435" s="345" t="s">
        <v>510</v>
      </c>
      <c r="E2435" s="345">
        <v>1010880520</v>
      </c>
      <c r="F2435" s="345">
        <v>2052</v>
      </c>
      <c r="G2435" s="345" t="s">
        <v>10951</v>
      </c>
      <c r="H2435" s="820">
        <v>372</v>
      </c>
      <c r="I2435" s="567"/>
    </row>
    <row r="2436" spans="1:9" x14ac:dyDescent="0.2">
      <c r="A2436" s="345">
        <v>2434</v>
      </c>
      <c r="B2436" s="345" t="s">
        <v>3058</v>
      </c>
      <c r="C2436" s="345" t="s">
        <v>668</v>
      </c>
      <c r="D2436" s="345" t="s">
        <v>16416</v>
      </c>
      <c r="E2436" s="345">
        <v>1040830640</v>
      </c>
      <c r="F2436" s="345">
        <v>22068</v>
      </c>
      <c r="G2436" s="345" t="s">
        <v>10952</v>
      </c>
      <c r="H2436" s="820">
        <v>691</v>
      </c>
      <c r="I2436" s="567"/>
    </row>
    <row r="2437" spans="1:9" x14ac:dyDescent="0.2">
      <c r="A2437" s="345">
        <v>2435</v>
      </c>
      <c r="B2437" s="345" t="s">
        <v>3059</v>
      </c>
      <c r="C2437" s="345" t="s">
        <v>1237</v>
      </c>
      <c r="D2437" s="345" t="s">
        <v>505</v>
      </c>
      <c r="E2437" s="345">
        <v>3180970110</v>
      </c>
      <c r="F2437" s="345">
        <v>101011</v>
      </c>
      <c r="G2437" s="345" t="s">
        <v>10953</v>
      </c>
      <c r="H2437" s="820">
        <v>2781</v>
      </c>
      <c r="I2437" s="567"/>
    </row>
    <row r="2438" spans="1:9" x14ac:dyDescent="0.2">
      <c r="A2438" s="345">
        <v>2436</v>
      </c>
      <c r="B2438" s="345" t="s">
        <v>3060</v>
      </c>
      <c r="C2438" s="345" t="s">
        <v>635</v>
      </c>
      <c r="D2438" s="345" t="s">
        <v>508</v>
      </c>
      <c r="E2438" s="345">
        <v>1030860500</v>
      </c>
      <c r="F2438" s="345">
        <v>12058</v>
      </c>
      <c r="G2438" s="345" t="s">
        <v>10954</v>
      </c>
      <c r="H2438" s="820">
        <v>3574</v>
      </c>
      <c r="I2438" s="567"/>
    </row>
    <row r="2439" spans="1:9" x14ac:dyDescent="0.2">
      <c r="A2439" s="345">
        <v>2437</v>
      </c>
      <c r="B2439" s="345" t="s">
        <v>3061</v>
      </c>
      <c r="C2439" s="345" t="s">
        <v>553</v>
      </c>
      <c r="D2439" s="345" t="s">
        <v>506</v>
      </c>
      <c r="E2439" s="345">
        <v>3150720490</v>
      </c>
      <c r="F2439" s="345">
        <v>65049</v>
      </c>
      <c r="G2439" s="345" t="s">
        <v>10955</v>
      </c>
      <c r="H2439" s="820">
        <v>538</v>
      </c>
      <c r="I2439" s="567"/>
    </row>
    <row r="2440" spans="1:9" x14ac:dyDescent="0.2">
      <c r="A2440" s="345">
        <v>2438</v>
      </c>
      <c r="B2440" s="345" t="s">
        <v>3062</v>
      </c>
      <c r="C2440" s="345" t="s">
        <v>696</v>
      </c>
      <c r="D2440" s="345" t="s">
        <v>508</v>
      </c>
      <c r="E2440" s="345">
        <v>1030240790</v>
      </c>
      <c r="F2440" s="345">
        <v>13084</v>
      </c>
      <c r="G2440" s="345" t="s">
        <v>10956</v>
      </c>
      <c r="H2440" s="820">
        <v>3442</v>
      </c>
      <c r="I2440" s="567"/>
    </row>
    <row r="2441" spans="1:9" x14ac:dyDescent="0.2">
      <c r="A2441" s="345">
        <v>2439</v>
      </c>
      <c r="B2441" s="345" t="s">
        <v>3063</v>
      </c>
      <c r="C2441" s="345" t="s">
        <v>624</v>
      </c>
      <c r="D2441" s="345" t="s">
        <v>510</v>
      </c>
      <c r="E2441" s="345">
        <v>1010810940</v>
      </c>
      <c r="F2441" s="345">
        <v>1096</v>
      </c>
      <c r="G2441" s="345" t="s">
        <v>10957</v>
      </c>
      <c r="H2441" s="820">
        <v>930</v>
      </c>
      <c r="I2441" s="567"/>
    </row>
    <row r="2442" spans="1:9" x14ac:dyDescent="0.2">
      <c r="A2442" s="345">
        <v>2440</v>
      </c>
      <c r="B2442" s="345" t="s">
        <v>3064</v>
      </c>
      <c r="C2442" s="345" t="s">
        <v>534</v>
      </c>
      <c r="D2442" s="345" t="s">
        <v>508</v>
      </c>
      <c r="E2442" s="345">
        <v>1030490960</v>
      </c>
      <c r="F2442" s="345">
        <v>15096</v>
      </c>
      <c r="G2442" s="345" t="s">
        <v>10958</v>
      </c>
      <c r="H2442" s="820">
        <v>8138</v>
      </c>
      <c r="I2442" s="567"/>
    </row>
    <row r="2443" spans="1:9" x14ac:dyDescent="0.2">
      <c r="A2443" s="345">
        <v>2441</v>
      </c>
      <c r="B2443" s="345" t="s">
        <v>3065</v>
      </c>
      <c r="C2443" s="345" t="s">
        <v>635</v>
      </c>
      <c r="D2443" s="345" t="s">
        <v>508</v>
      </c>
      <c r="E2443" s="345">
        <v>1030860501</v>
      </c>
      <c r="F2443" s="345">
        <v>12059</v>
      </c>
      <c r="G2443" s="345" t="s">
        <v>10959</v>
      </c>
      <c r="H2443" s="820">
        <v>3070</v>
      </c>
      <c r="I2443" s="567"/>
    </row>
    <row r="2444" spans="1:9" x14ac:dyDescent="0.2">
      <c r="A2444" s="345">
        <v>2442</v>
      </c>
      <c r="B2444" s="345" t="s">
        <v>3066</v>
      </c>
      <c r="C2444" s="345" t="s">
        <v>530</v>
      </c>
      <c r="D2444" s="345" t="s">
        <v>512</v>
      </c>
      <c r="E2444" s="345">
        <v>4200950190</v>
      </c>
      <c r="F2444" s="345">
        <v>95019</v>
      </c>
      <c r="G2444" s="345" t="s">
        <v>10960</v>
      </c>
      <c r="H2444" s="820">
        <v>2487</v>
      </c>
      <c r="I2444" s="567"/>
    </row>
    <row r="2445" spans="1:9" x14ac:dyDescent="0.2">
      <c r="A2445" s="345">
        <v>2443</v>
      </c>
      <c r="B2445" s="345" t="s">
        <v>3067</v>
      </c>
      <c r="C2445" s="345" t="s">
        <v>532</v>
      </c>
      <c r="D2445" s="345" t="s">
        <v>503</v>
      </c>
      <c r="E2445" s="345">
        <v>3130600170</v>
      </c>
      <c r="F2445" s="345">
        <v>68017</v>
      </c>
      <c r="G2445" s="345" t="s">
        <v>10961</v>
      </c>
      <c r="H2445" s="820">
        <v>1350</v>
      </c>
      <c r="I2445" s="567"/>
    </row>
    <row r="2446" spans="1:9" x14ac:dyDescent="0.2">
      <c r="A2446" s="345">
        <v>2444</v>
      </c>
      <c r="B2446" s="345" t="s">
        <v>3068</v>
      </c>
      <c r="C2446" s="345" t="s">
        <v>624</v>
      </c>
      <c r="D2446" s="345" t="s">
        <v>510</v>
      </c>
      <c r="E2446" s="345">
        <v>1010810950</v>
      </c>
      <c r="F2446" s="345">
        <v>1097</v>
      </c>
      <c r="G2446" s="345" t="s">
        <v>10962</v>
      </c>
      <c r="H2446" s="820">
        <v>7821</v>
      </c>
      <c r="I2446" s="567"/>
    </row>
    <row r="2447" spans="1:9" x14ac:dyDescent="0.2">
      <c r="A2447" s="345">
        <v>2445</v>
      </c>
      <c r="B2447" s="345" t="s">
        <v>3069</v>
      </c>
      <c r="C2447" s="345" t="s">
        <v>571</v>
      </c>
      <c r="D2447" s="345" t="s">
        <v>508</v>
      </c>
      <c r="E2447" s="345">
        <v>1030260380</v>
      </c>
      <c r="F2447" s="345">
        <v>19039</v>
      </c>
      <c r="G2447" s="345" t="s">
        <v>10963</v>
      </c>
      <c r="H2447" s="820">
        <v>408</v>
      </c>
      <c r="I2447" s="567"/>
    </row>
    <row r="2448" spans="1:9" x14ac:dyDescent="0.2">
      <c r="A2448" s="345">
        <v>2446</v>
      </c>
      <c r="B2448" s="345" t="s">
        <v>3070</v>
      </c>
      <c r="C2448" s="345" t="s">
        <v>635</v>
      </c>
      <c r="D2448" s="345" t="s">
        <v>508</v>
      </c>
      <c r="E2448" s="345">
        <v>1030860510</v>
      </c>
      <c r="F2448" s="345">
        <v>12060</v>
      </c>
      <c r="G2448" s="345" t="s">
        <v>10964</v>
      </c>
      <c r="H2448" s="820">
        <v>2885</v>
      </c>
      <c r="I2448" s="567"/>
    </row>
    <row r="2449" spans="1:9" x14ac:dyDescent="0.2">
      <c r="A2449" s="345">
        <v>2447</v>
      </c>
      <c r="B2449" s="345" t="s">
        <v>3071</v>
      </c>
      <c r="C2449" s="345" t="s">
        <v>544</v>
      </c>
      <c r="D2449" s="345" t="s">
        <v>510</v>
      </c>
      <c r="E2449" s="345">
        <v>1010270780</v>
      </c>
      <c r="F2449" s="345">
        <v>4078</v>
      </c>
      <c r="G2449" s="345" t="s">
        <v>10965</v>
      </c>
      <c r="H2449" s="820">
        <v>55557</v>
      </c>
      <c r="I2449" s="567"/>
    </row>
    <row r="2450" spans="1:9" x14ac:dyDescent="0.2">
      <c r="A2450" s="345">
        <v>2448</v>
      </c>
      <c r="B2450" s="345" t="s">
        <v>3072</v>
      </c>
      <c r="C2450" s="345" t="s">
        <v>622</v>
      </c>
      <c r="D2450" s="345" t="s">
        <v>510</v>
      </c>
      <c r="E2450" s="345">
        <v>1010070510</v>
      </c>
      <c r="F2450" s="345">
        <v>5051</v>
      </c>
      <c r="G2450" s="345" t="s">
        <v>10966</v>
      </c>
      <c r="H2450" s="820">
        <v>437</v>
      </c>
      <c r="I2450" s="567"/>
    </row>
    <row r="2451" spans="1:9" x14ac:dyDescent="0.2">
      <c r="A2451" s="345">
        <v>2449</v>
      </c>
      <c r="B2451" s="345" t="s">
        <v>3073</v>
      </c>
      <c r="C2451" s="345" t="s">
        <v>624</v>
      </c>
      <c r="D2451" s="345" t="s">
        <v>510</v>
      </c>
      <c r="E2451" s="345">
        <v>1010810960</v>
      </c>
      <c r="F2451" s="345">
        <v>1098</v>
      </c>
      <c r="G2451" s="345" t="s">
        <v>10967</v>
      </c>
      <c r="H2451" s="820">
        <v>9411</v>
      </c>
      <c r="I2451" s="567"/>
    </row>
    <row r="2452" spans="1:9" x14ac:dyDescent="0.2">
      <c r="A2452" s="345">
        <v>2450</v>
      </c>
      <c r="B2452" s="345" t="s">
        <v>3074</v>
      </c>
      <c r="C2452" s="345" t="s">
        <v>784</v>
      </c>
      <c r="D2452" s="345" t="s">
        <v>503</v>
      </c>
      <c r="E2452" s="345">
        <v>3130230280</v>
      </c>
      <c r="F2452" s="345">
        <v>69028</v>
      </c>
      <c r="G2452" s="345" t="s">
        <v>10968</v>
      </c>
      <c r="H2452" s="820">
        <v>4748</v>
      </c>
      <c r="I2452" s="567"/>
    </row>
    <row r="2453" spans="1:9" x14ac:dyDescent="0.2">
      <c r="A2453" s="345">
        <v>2451</v>
      </c>
      <c r="B2453" s="345" t="s">
        <v>3075</v>
      </c>
      <c r="C2453" s="345" t="s">
        <v>580</v>
      </c>
      <c r="D2453" s="345" t="s">
        <v>494</v>
      </c>
      <c r="E2453" s="345">
        <v>2110060170</v>
      </c>
      <c r="F2453" s="345">
        <v>44017</v>
      </c>
      <c r="G2453" s="345" t="s">
        <v>10969</v>
      </c>
      <c r="H2453" s="820">
        <v>5402</v>
      </c>
      <c r="I2453" s="567"/>
    </row>
    <row r="2454" spans="1:9" x14ac:dyDescent="0.2">
      <c r="A2454" s="345">
        <v>2452</v>
      </c>
      <c r="B2454" s="345" t="s">
        <v>3076</v>
      </c>
      <c r="C2454" s="345" t="s">
        <v>644</v>
      </c>
      <c r="D2454" s="345" t="s">
        <v>494</v>
      </c>
      <c r="E2454" s="345">
        <v>2110030160</v>
      </c>
      <c r="F2454" s="345">
        <v>42016</v>
      </c>
      <c r="G2454" s="345" t="s">
        <v>10970</v>
      </c>
      <c r="H2454" s="820">
        <v>4420</v>
      </c>
      <c r="I2454" s="567"/>
    </row>
    <row r="2455" spans="1:9" x14ac:dyDescent="0.2">
      <c r="A2455" s="345">
        <v>2453</v>
      </c>
      <c r="B2455" s="345" t="s">
        <v>3077</v>
      </c>
      <c r="C2455" s="345" t="s">
        <v>672</v>
      </c>
      <c r="D2455" s="345" t="s">
        <v>508</v>
      </c>
      <c r="E2455" s="345">
        <v>1030570570</v>
      </c>
      <c r="F2455" s="345">
        <v>18060</v>
      </c>
      <c r="G2455" s="345" t="s">
        <v>10971</v>
      </c>
      <c r="H2455" s="820">
        <v>4915</v>
      </c>
      <c r="I2455" s="567"/>
    </row>
    <row r="2456" spans="1:9" x14ac:dyDescent="0.2">
      <c r="A2456" s="345">
        <v>2454</v>
      </c>
      <c r="B2456" s="345" t="s">
        <v>3078</v>
      </c>
      <c r="C2456" s="345" t="s">
        <v>530</v>
      </c>
      <c r="D2456" s="345" t="s">
        <v>512</v>
      </c>
      <c r="E2456" s="345">
        <v>4200950191</v>
      </c>
      <c r="F2456" s="345">
        <v>95077</v>
      </c>
      <c r="G2456" s="345" t="s">
        <v>10972</v>
      </c>
      <c r="H2456" s="820">
        <v>311</v>
      </c>
      <c r="I2456" s="567"/>
    </row>
    <row r="2457" spans="1:9" x14ac:dyDescent="0.2">
      <c r="A2457" s="345">
        <v>2455</v>
      </c>
      <c r="B2457" s="345" t="s">
        <v>3079</v>
      </c>
      <c r="C2457" s="345" t="s">
        <v>639</v>
      </c>
      <c r="D2457" s="345" t="s">
        <v>510</v>
      </c>
      <c r="E2457" s="345">
        <v>1010520560</v>
      </c>
      <c r="F2457" s="345">
        <v>3058</v>
      </c>
      <c r="G2457" s="345" t="s">
        <v>10973</v>
      </c>
      <c r="H2457" s="820">
        <v>2576</v>
      </c>
      <c r="I2457" s="567"/>
    </row>
    <row r="2458" spans="1:9" x14ac:dyDescent="0.2">
      <c r="A2458" s="345">
        <v>2456</v>
      </c>
      <c r="B2458" s="345" t="s">
        <v>3080</v>
      </c>
      <c r="C2458" s="345" t="s">
        <v>635</v>
      </c>
      <c r="D2458" s="345" t="s">
        <v>508</v>
      </c>
      <c r="E2458" s="345">
        <v>1030860520</v>
      </c>
      <c r="F2458" s="345">
        <v>12061</v>
      </c>
      <c r="G2458" s="345" t="s">
        <v>10974</v>
      </c>
      <c r="H2458" s="820">
        <v>156</v>
      </c>
      <c r="I2458" s="567"/>
    </row>
    <row r="2459" spans="1:9" x14ac:dyDescent="0.2">
      <c r="A2459" s="345">
        <v>2457</v>
      </c>
      <c r="B2459" s="345" t="s">
        <v>3081</v>
      </c>
      <c r="C2459" s="345" t="s">
        <v>704</v>
      </c>
      <c r="D2459" s="345" t="s">
        <v>505</v>
      </c>
      <c r="E2459" s="345">
        <v>3180220370</v>
      </c>
      <c r="F2459" s="345">
        <v>79039</v>
      </c>
      <c r="G2459" s="345" t="s">
        <v>10975</v>
      </c>
      <c r="H2459" s="820">
        <v>6520</v>
      </c>
      <c r="I2459" s="567"/>
    </row>
    <row r="2460" spans="1:9" x14ac:dyDescent="0.2">
      <c r="A2460" s="345">
        <v>2458</v>
      </c>
      <c r="B2460" s="345" t="s">
        <v>3082</v>
      </c>
      <c r="C2460" s="345" t="s">
        <v>659</v>
      </c>
      <c r="D2460" s="345" t="s">
        <v>510</v>
      </c>
      <c r="E2460" s="345">
        <v>1010960230</v>
      </c>
      <c r="F2460" s="345">
        <v>96023</v>
      </c>
      <c r="G2460" s="345" t="s">
        <v>10976</v>
      </c>
      <c r="H2460" s="820">
        <v>463</v>
      </c>
      <c r="I2460" s="567"/>
    </row>
    <row r="2461" spans="1:9" x14ac:dyDescent="0.2">
      <c r="A2461" s="345">
        <v>2459</v>
      </c>
      <c r="B2461" s="345" t="s">
        <v>3083</v>
      </c>
      <c r="C2461" s="345" t="s">
        <v>601</v>
      </c>
      <c r="D2461" s="345" t="s">
        <v>508</v>
      </c>
      <c r="E2461" s="345">
        <v>1030120860</v>
      </c>
      <c r="F2461" s="345">
        <v>16089</v>
      </c>
      <c r="G2461" s="345" t="s">
        <v>10977</v>
      </c>
      <c r="H2461" s="820">
        <v>7453</v>
      </c>
      <c r="I2461" s="567"/>
    </row>
    <row r="2462" spans="1:9" x14ac:dyDescent="0.2">
      <c r="A2462" s="345">
        <v>2460</v>
      </c>
      <c r="B2462" s="345" t="s">
        <v>3084</v>
      </c>
      <c r="C2462" s="345" t="s">
        <v>726</v>
      </c>
      <c r="D2462" s="345" t="s">
        <v>16416</v>
      </c>
      <c r="E2462" s="345">
        <v>1040140240</v>
      </c>
      <c r="F2462" s="345">
        <v>21027</v>
      </c>
      <c r="G2462" s="345" t="s">
        <v>10978</v>
      </c>
      <c r="H2462" s="820">
        <v>2372</v>
      </c>
      <c r="I2462" s="567"/>
    </row>
    <row r="2463" spans="1:9" x14ac:dyDescent="0.2">
      <c r="A2463" s="345">
        <v>2461</v>
      </c>
      <c r="B2463" s="345" t="s">
        <v>3085</v>
      </c>
      <c r="C2463" s="345" t="s">
        <v>732</v>
      </c>
      <c r="D2463" s="345" t="s">
        <v>511</v>
      </c>
      <c r="E2463" s="345">
        <v>3160410240</v>
      </c>
      <c r="F2463" s="345">
        <v>75025</v>
      </c>
      <c r="G2463" s="345" t="s">
        <v>10979</v>
      </c>
      <c r="H2463" s="820">
        <v>3891</v>
      </c>
      <c r="I2463" s="567"/>
    </row>
    <row r="2464" spans="1:9" x14ac:dyDescent="0.2">
      <c r="A2464" s="345">
        <v>2462</v>
      </c>
      <c r="B2464" s="345" t="s">
        <v>3086</v>
      </c>
      <c r="C2464" s="345" t="s">
        <v>522</v>
      </c>
      <c r="D2464" s="345" t="s">
        <v>515</v>
      </c>
      <c r="E2464" s="345">
        <v>1050540360</v>
      </c>
      <c r="F2464" s="345">
        <v>28036</v>
      </c>
      <c r="G2464" s="345" t="s">
        <v>10980</v>
      </c>
      <c r="H2464" s="820">
        <v>7138</v>
      </c>
      <c r="I2464" s="567"/>
    </row>
    <row r="2465" spans="1:9" x14ac:dyDescent="0.2">
      <c r="A2465" s="345">
        <v>2463</v>
      </c>
      <c r="B2465" s="345" t="s">
        <v>3087</v>
      </c>
      <c r="C2465" s="345" t="s">
        <v>573</v>
      </c>
      <c r="D2465" s="345" t="s">
        <v>508</v>
      </c>
      <c r="E2465" s="345">
        <v>1030450210</v>
      </c>
      <c r="F2465" s="345">
        <v>20021</v>
      </c>
      <c r="G2465" s="345" t="s">
        <v>10981</v>
      </c>
      <c r="H2465" s="820">
        <v>14711</v>
      </c>
      <c r="I2465" s="567"/>
    </row>
    <row r="2466" spans="1:9" x14ac:dyDescent="0.2">
      <c r="A2466" s="345">
        <v>2464</v>
      </c>
      <c r="B2466" s="345" t="s">
        <v>3088</v>
      </c>
      <c r="C2466" s="345" t="s">
        <v>657</v>
      </c>
      <c r="D2466" s="345" t="s">
        <v>506</v>
      </c>
      <c r="E2466" s="345">
        <v>3150200320</v>
      </c>
      <c r="F2466" s="345">
        <v>61032</v>
      </c>
      <c r="G2466" s="345" t="s">
        <v>10982</v>
      </c>
      <c r="H2466" s="820">
        <v>6698</v>
      </c>
      <c r="I2466" s="567"/>
    </row>
    <row r="2467" spans="1:9" x14ac:dyDescent="0.2">
      <c r="A2467" s="345">
        <v>2465</v>
      </c>
      <c r="B2467" s="345" t="s">
        <v>3089</v>
      </c>
      <c r="C2467" s="345" t="s">
        <v>534</v>
      </c>
      <c r="D2467" s="345" t="s">
        <v>508</v>
      </c>
      <c r="E2467" s="345">
        <v>1030490970</v>
      </c>
      <c r="F2467" s="345">
        <v>15097</v>
      </c>
      <c r="G2467" s="345" t="s">
        <v>10983</v>
      </c>
      <c r="H2467" s="820">
        <v>4402</v>
      </c>
      <c r="I2467" s="567"/>
    </row>
    <row r="2468" spans="1:9" x14ac:dyDescent="0.2">
      <c r="A2468" s="345">
        <v>2466</v>
      </c>
      <c r="B2468" s="345" t="s">
        <v>3090</v>
      </c>
      <c r="C2468" s="345" t="s">
        <v>534</v>
      </c>
      <c r="D2468" s="345" t="s">
        <v>508</v>
      </c>
      <c r="E2468" s="345">
        <v>1030490980</v>
      </c>
      <c r="F2468" s="345">
        <v>15098</v>
      </c>
      <c r="G2468" s="345" t="s">
        <v>10984</v>
      </c>
      <c r="H2468" s="820">
        <v>18869</v>
      </c>
      <c r="I2468" s="567"/>
    </row>
    <row r="2469" spans="1:9" x14ac:dyDescent="0.2">
      <c r="A2469" s="345">
        <v>2467</v>
      </c>
      <c r="B2469" s="345" t="s">
        <v>3091</v>
      </c>
      <c r="C2469" s="345" t="s">
        <v>662</v>
      </c>
      <c r="D2469" s="345" t="s">
        <v>506</v>
      </c>
      <c r="E2469" s="345">
        <v>3150110260</v>
      </c>
      <c r="F2469" s="345">
        <v>62026</v>
      </c>
      <c r="G2469" s="345" t="s">
        <v>10985</v>
      </c>
      <c r="H2469" s="820">
        <v>3822</v>
      </c>
      <c r="I2469" s="567"/>
    </row>
    <row r="2470" spans="1:9" x14ac:dyDescent="0.2">
      <c r="A2470" s="345">
        <v>2468</v>
      </c>
      <c r="B2470" s="345" t="s">
        <v>3092</v>
      </c>
      <c r="C2470" s="345" t="s">
        <v>696</v>
      </c>
      <c r="D2470" s="345" t="s">
        <v>508</v>
      </c>
      <c r="E2470" s="345">
        <v>1030240800</v>
      </c>
      <c r="F2470" s="345">
        <v>13085</v>
      </c>
      <c r="G2470" s="345" t="s">
        <v>10986</v>
      </c>
      <c r="H2470" s="820">
        <v>218</v>
      </c>
      <c r="I2470" s="567"/>
    </row>
    <row r="2471" spans="1:9" x14ac:dyDescent="0.2">
      <c r="A2471" s="345">
        <v>2469</v>
      </c>
      <c r="B2471" s="345" t="s">
        <v>3093</v>
      </c>
      <c r="C2471" s="345" t="s">
        <v>601</v>
      </c>
      <c r="D2471" s="345" t="s">
        <v>508</v>
      </c>
      <c r="E2471" s="345">
        <v>1030120870</v>
      </c>
      <c r="F2471" s="345">
        <v>16090</v>
      </c>
      <c r="G2471" s="345" t="s">
        <v>10987</v>
      </c>
      <c r="H2471" s="820">
        <v>210</v>
      </c>
      <c r="I2471" s="567"/>
    </row>
    <row r="2472" spans="1:9" x14ac:dyDescent="0.2">
      <c r="A2472" s="345">
        <v>2470</v>
      </c>
      <c r="B2472" s="345" t="s">
        <v>3094</v>
      </c>
      <c r="C2472" s="345" t="s">
        <v>722</v>
      </c>
      <c r="D2472" s="345" t="s">
        <v>513</v>
      </c>
      <c r="E2472" s="345">
        <v>4190820080</v>
      </c>
      <c r="F2472" s="345">
        <v>81007</v>
      </c>
      <c r="G2472" s="345" t="s">
        <v>10988</v>
      </c>
      <c r="H2472" s="820">
        <v>5306</v>
      </c>
      <c r="I2472" s="567"/>
    </row>
    <row r="2473" spans="1:9" x14ac:dyDescent="0.2">
      <c r="A2473" s="345">
        <v>2471</v>
      </c>
      <c r="B2473" s="345" t="s">
        <v>3095</v>
      </c>
      <c r="C2473" s="345" t="s">
        <v>1237</v>
      </c>
      <c r="D2473" s="345" t="s">
        <v>505</v>
      </c>
      <c r="E2473" s="345">
        <v>3180970120</v>
      </c>
      <c r="F2473" s="345">
        <v>101012</v>
      </c>
      <c r="G2473" s="345" t="s">
        <v>10989</v>
      </c>
      <c r="H2473" s="820">
        <v>9478</v>
      </c>
      <c r="I2473" s="567"/>
    </row>
    <row r="2474" spans="1:9" x14ac:dyDescent="0.2">
      <c r="A2474" s="345">
        <v>2472</v>
      </c>
      <c r="B2474" s="345" t="s">
        <v>3096</v>
      </c>
      <c r="C2474" s="345" t="s">
        <v>732</v>
      </c>
      <c r="D2474" s="345" t="s">
        <v>511</v>
      </c>
      <c r="E2474" s="345">
        <v>3160410250</v>
      </c>
      <c r="F2474" s="345">
        <v>75026</v>
      </c>
      <c r="G2474" s="345" t="s">
        <v>10990</v>
      </c>
      <c r="H2474" s="820">
        <v>8721</v>
      </c>
      <c r="I2474" s="567"/>
    </row>
    <row r="2475" spans="1:9" x14ac:dyDescent="0.2">
      <c r="A2475" s="345">
        <v>2473</v>
      </c>
      <c r="B2475" s="345" t="s">
        <v>3097</v>
      </c>
      <c r="C2475" s="345" t="s">
        <v>635</v>
      </c>
      <c r="D2475" s="345" t="s">
        <v>508</v>
      </c>
      <c r="E2475" s="345">
        <v>1030860521</v>
      </c>
      <c r="F2475" s="345">
        <v>12062</v>
      </c>
      <c r="G2475" s="345" t="s">
        <v>10991</v>
      </c>
      <c r="H2475" s="820">
        <v>3246</v>
      </c>
      <c r="I2475" s="567"/>
    </row>
    <row r="2476" spans="1:9" x14ac:dyDescent="0.2">
      <c r="A2476" s="345">
        <v>2474</v>
      </c>
      <c r="B2476" s="345" t="s">
        <v>3098</v>
      </c>
      <c r="C2476" s="345" t="s">
        <v>635</v>
      </c>
      <c r="D2476" s="345" t="s">
        <v>508</v>
      </c>
      <c r="E2476" s="345">
        <v>1030860530</v>
      </c>
      <c r="F2476" s="345">
        <v>12063</v>
      </c>
      <c r="G2476" s="345" t="s">
        <v>10992</v>
      </c>
      <c r="H2476" s="820">
        <v>1631</v>
      </c>
      <c r="I2476" s="567"/>
    </row>
    <row r="2477" spans="1:9" x14ac:dyDescent="0.2">
      <c r="A2477" s="345">
        <v>2475</v>
      </c>
      <c r="B2477" s="345" t="s">
        <v>3099</v>
      </c>
      <c r="C2477" s="345" t="s">
        <v>534</v>
      </c>
      <c r="D2477" s="345" t="s">
        <v>508</v>
      </c>
      <c r="E2477" s="345">
        <v>1030490981</v>
      </c>
      <c r="F2477" s="345">
        <v>15099</v>
      </c>
      <c r="G2477" s="345" t="s">
        <v>10993</v>
      </c>
      <c r="H2477" s="820">
        <v>6372</v>
      </c>
      <c r="I2477" s="567"/>
    </row>
    <row r="2478" spans="1:9" x14ac:dyDescent="0.2">
      <c r="A2478" s="345">
        <v>2476</v>
      </c>
      <c r="B2478" s="345" t="s">
        <v>3100</v>
      </c>
      <c r="C2478" s="345" t="s">
        <v>601</v>
      </c>
      <c r="D2478" s="345" t="s">
        <v>508</v>
      </c>
      <c r="E2478" s="345">
        <v>1030120880</v>
      </c>
      <c r="F2478" s="345">
        <v>16091</v>
      </c>
      <c r="G2478" s="345" t="s">
        <v>10994</v>
      </c>
      <c r="H2478" s="820">
        <v>23241</v>
      </c>
      <c r="I2478" s="567"/>
    </row>
    <row r="2479" spans="1:9" x14ac:dyDescent="0.2">
      <c r="A2479" s="345">
        <v>2477</v>
      </c>
      <c r="B2479" s="345" t="s">
        <v>3101</v>
      </c>
      <c r="C2479" s="345" t="s">
        <v>668</v>
      </c>
      <c r="D2479" s="345" t="s">
        <v>16416</v>
      </c>
      <c r="E2479" s="345">
        <v>1040830670</v>
      </c>
      <c r="F2479" s="345">
        <v>22071</v>
      </c>
      <c r="G2479" s="345" t="s">
        <v>10995</v>
      </c>
      <c r="H2479" s="820">
        <v>416</v>
      </c>
      <c r="I2479" s="567"/>
    </row>
    <row r="2480" spans="1:9" x14ac:dyDescent="0.2">
      <c r="A2480" s="345">
        <v>2478</v>
      </c>
      <c r="B2480" s="345" t="s">
        <v>3102</v>
      </c>
      <c r="C2480" s="345" t="s">
        <v>632</v>
      </c>
      <c r="D2480" s="345" t="s">
        <v>515</v>
      </c>
      <c r="E2480" s="345">
        <v>1050100170</v>
      </c>
      <c r="F2480" s="345">
        <v>25017</v>
      </c>
      <c r="G2480" s="345" t="s">
        <v>10996</v>
      </c>
      <c r="H2480" s="820">
        <v>438</v>
      </c>
      <c r="I2480" s="567"/>
    </row>
    <row r="2481" spans="1:9" x14ac:dyDescent="0.2">
      <c r="A2481" s="345">
        <v>2479</v>
      </c>
      <c r="B2481" s="345" t="s">
        <v>3103</v>
      </c>
      <c r="C2481" s="345" t="s">
        <v>567</v>
      </c>
      <c r="D2481" s="345" t="s">
        <v>508</v>
      </c>
      <c r="E2481" s="345">
        <v>1030150600</v>
      </c>
      <c r="F2481" s="345">
        <v>17065</v>
      </c>
      <c r="G2481" s="345" t="s">
        <v>10997</v>
      </c>
      <c r="H2481" s="820">
        <v>15546</v>
      </c>
      <c r="I2481" s="567"/>
    </row>
    <row r="2482" spans="1:9" x14ac:dyDescent="0.2">
      <c r="A2482" s="345">
        <v>2480</v>
      </c>
      <c r="B2482" s="345" t="s">
        <v>3104</v>
      </c>
      <c r="C2482" s="345" t="s">
        <v>578</v>
      </c>
      <c r="D2482" s="345" t="s">
        <v>505</v>
      </c>
      <c r="E2482" s="345">
        <v>3181030070</v>
      </c>
      <c r="F2482" s="345">
        <v>102007</v>
      </c>
      <c r="G2482" s="345" t="s">
        <v>10998</v>
      </c>
      <c r="H2482" s="820">
        <v>1113</v>
      </c>
      <c r="I2482" s="567"/>
    </row>
    <row r="2483" spans="1:9" x14ac:dyDescent="0.2">
      <c r="A2483" s="345">
        <v>2481</v>
      </c>
      <c r="B2483" s="345" t="s">
        <v>3105</v>
      </c>
      <c r="C2483" s="345" t="s">
        <v>924</v>
      </c>
      <c r="D2483" s="345" t="s">
        <v>507</v>
      </c>
      <c r="E2483" s="345">
        <v>1070340210</v>
      </c>
      <c r="F2483" s="345">
        <v>10021</v>
      </c>
      <c r="G2483" s="345" t="s">
        <v>10999</v>
      </c>
      <c r="H2483" s="820">
        <v>1857</v>
      </c>
      <c r="I2483" s="567"/>
    </row>
    <row r="2484" spans="1:9" x14ac:dyDescent="0.2">
      <c r="A2484" s="345">
        <v>2482</v>
      </c>
      <c r="B2484" s="345" t="s">
        <v>3106</v>
      </c>
      <c r="C2484" s="345" t="s">
        <v>635</v>
      </c>
      <c r="D2484" s="345" t="s">
        <v>508</v>
      </c>
      <c r="E2484" s="345">
        <v>1030860540</v>
      </c>
      <c r="F2484" s="345">
        <v>12064</v>
      </c>
      <c r="G2484" s="345" t="s">
        <v>11000</v>
      </c>
      <c r="H2484" s="820">
        <v>3085</v>
      </c>
      <c r="I2484" s="567"/>
    </row>
    <row r="2485" spans="1:9" x14ac:dyDescent="0.2">
      <c r="A2485" s="345">
        <v>2483</v>
      </c>
      <c r="B2485" s="345" t="s">
        <v>3107</v>
      </c>
      <c r="C2485" s="345" t="s">
        <v>704</v>
      </c>
      <c r="D2485" s="345" t="s">
        <v>505</v>
      </c>
      <c r="E2485" s="345">
        <v>3180220400</v>
      </c>
      <c r="F2485" s="345">
        <v>79042</v>
      </c>
      <c r="G2485" s="345" t="s">
        <v>11001</v>
      </c>
      <c r="H2485" s="820">
        <v>5481</v>
      </c>
      <c r="I2485" s="567"/>
    </row>
    <row r="2486" spans="1:9" x14ac:dyDescent="0.2">
      <c r="A2486" s="345">
        <v>2484</v>
      </c>
      <c r="B2486" s="345" t="s">
        <v>3108</v>
      </c>
      <c r="C2486" s="345" t="s">
        <v>691</v>
      </c>
      <c r="D2486" s="345" t="s">
        <v>508</v>
      </c>
      <c r="E2486" s="345">
        <v>1030770250</v>
      </c>
      <c r="F2486" s="345">
        <v>14025</v>
      </c>
      <c r="G2486" s="345" t="s">
        <v>11002</v>
      </c>
      <c r="H2486" s="820">
        <v>482</v>
      </c>
      <c r="I2486" s="567"/>
    </row>
    <row r="2487" spans="1:9" x14ac:dyDescent="0.2">
      <c r="A2487" s="345">
        <v>2485</v>
      </c>
      <c r="B2487" s="345" t="s">
        <v>3109</v>
      </c>
      <c r="C2487" s="345" t="s">
        <v>994</v>
      </c>
      <c r="D2487" s="345" t="s">
        <v>512</v>
      </c>
      <c r="E2487" s="345">
        <v>4200170150</v>
      </c>
      <c r="F2487" s="345">
        <v>92015</v>
      </c>
      <c r="G2487" s="345" t="s">
        <v>11003</v>
      </c>
      <c r="H2487" s="820">
        <v>8336</v>
      </c>
      <c r="I2487" s="567"/>
    </row>
    <row r="2488" spans="1:9" x14ac:dyDescent="0.2">
      <c r="A2488" s="345">
        <v>2486</v>
      </c>
      <c r="B2488" s="345" t="s">
        <v>3110</v>
      </c>
      <c r="C2488" s="345" t="s">
        <v>899</v>
      </c>
      <c r="D2488" s="346" t="s">
        <v>512</v>
      </c>
      <c r="E2488" s="345">
        <v>4201110130</v>
      </c>
      <c r="F2488" s="345">
        <v>111013</v>
      </c>
      <c r="G2488" s="345" t="s">
        <v>11004</v>
      </c>
      <c r="H2488" s="820">
        <v>4205</v>
      </c>
      <c r="I2488" s="567"/>
    </row>
    <row r="2489" spans="1:9" x14ac:dyDescent="0.2">
      <c r="A2489" s="345">
        <v>2487</v>
      </c>
      <c r="B2489" s="345" t="s">
        <v>3111</v>
      </c>
      <c r="C2489" s="345" t="s">
        <v>704</v>
      </c>
      <c r="D2489" s="345" t="s">
        <v>505</v>
      </c>
      <c r="E2489" s="345">
        <v>3180220410</v>
      </c>
      <c r="F2489" s="345">
        <v>79043</v>
      </c>
      <c r="G2489" s="345" t="s">
        <v>11005</v>
      </c>
      <c r="H2489" s="820">
        <v>2920</v>
      </c>
      <c r="I2489" s="567"/>
    </row>
    <row r="2490" spans="1:9" x14ac:dyDescent="0.2">
      <c r="A2490" s="345">
        <v>2488</v>
      </c>
      <c r="B2490" s="345" t="s">
        <v>3112</v>
      </c>
      <c r="C2490" s="345" t="s">
        <v>677</v>
      </c>
      <c r="D2490" s="345" t="s">
        <v>507</v>
      </c>
      <c r="E2490" s="345">
        <v>1070740270</v>
      </c>
      <c r="F2490" s="345">
        <v>9027</v>
      </c>
      <c r="G2490" s="345" t="s">
        <v>11006</v>
      </c>
      <c r="H2490" s="820">
        <v>1856</v>
      </c>
      <c r="I2490" s="567"/>
    </row>
    <row r="2491" spans="1:9" x14ac:dyDescent="0.2">
      <c r="A2491" s="345">
        <v>2489</v>
      </c>
      <c r="B2491" s="345" t="s">
        <v>3113</v>
      </c>
      <c r="C2491" s="345" t="s">
        <v>814</v>
      </c>
      <c r="D2491" s="345" t="s">
        <v>507</v>
      </c>
      <c r="E2491" s="345">
        <v>1070390120</v>
      </c>
      <c r="F2491" s="345">
        <v>11012</v>
      </c>
      <c r="G2491" s="345" t="s">
        <v>11007</v>
      </c>
      <c r="H2491" s="820">
        <v>1292</v>
      </c>
      <c r="I2491" s="567"/>
    </row>
    <row r="2492" spans="1:9" x14ac:dyDescent="0.2">
      <c r="A2492" s="345">
        <v>2490</v>
      </c>
      <c r="B2492" s="345" t="s">
        <v>3114</v>
      </c>
      <c r="C2492" s="345" t="s">
        <v>691</v>
      </c>
      <c r="D2492" s="345" t="s">
        <v>508</v>
      </c>
      <c r="E2492" s="345">
        <v>1030770260</v>
      </c>
      <c r="F2492" s="345">
        <v>14026</v>
      </c>
      <c r="G2492" s="345" t="s">
        <v>11008</v>
      </c>
      <c r="H2492" s="820">
        <v>3331</v>
      </c>
      <c r="I2492" s="567"/>
    </row>
    <row r="2493" spans="1:9" x14ac:dyDescent="0.2">
      <c r="A2493" s="345">
        <v>2491</v>
      </c>
      <c r="B2493" s="345" t="s">
        <v>3115</v>
      </c>
      <c r="C2493" s="345" t="s">
        <v>591</v>
      </c>
      <c r="D2493" s="345" t="s">
        <v>513</v>
      </c>
      <c r="E2493" s="345">
        <v>4190180060</v>
      </c>
      <c r="F2493" s="345">
        <v>85006</v>
      </c>
      <c r="G2493" s="345" t="s">
        <v>11009</v>
      </c>
      <c r="H2493" s="820">
        <v>3903</v>
      </c>
      <c r="I2493" s="567"/>
    </row>
    <row r="2494" spans="1:9" x14ac:dyDescent="0.2">
      <c r="A2494" s="345">
        <v>2492</v>
      </c>
      <c r="B2494" s="345" t="s">
        <v>3116</v>
      </c>
      <c r="C2494" s="345" t="s">
        <v>612</v>
      </c>
      <c r="D2494" s="345" t="s">
        <v>505</v>
      </c>
      <c r="E2494" s="345">
        <v>3180670310</v>
      </c>
      <c r="F2494" s="345">
        <v>80031</v>
      </c>
      <c r="G2494" s="345" t="s">
        <v>11010</v>
      </c>
      <c r="H2494" s="820">
        <v>3125</v>
      </c>
      <c r="I2494" s="567"/>
    </row>
    <row r="2495" spans="1:9" x14ac:dyDescent="0.2">
      <c r="A2495" s="345">
        <v>2493</v>
      </c>
      <c r="B2495" s="345" t="s">
        <v>3117</v>
      </c>
      <c r="C2495" s="345" t="s">
        <v>542</v>
      </c>
      <c r="D2495" s="345" t="s">
        <v>511</v>
      </c>
      <c r="E2495" s="345">
        <v>3160310210</v>
      </c>
      <c r="F2495" s="345">
        <v>71022</v>
      </c>
      <c r="G2495" s="345" t="s">
        <v>11011</v>
      </c>
      <c r="H2495" s="820">
        <v>3563</v>
      </c>
      <c r="I2495" s="567"/>
    </row>
    <row r="2496" spans="1:9" x14ac:dyDescent="0.2">
      <c r="A2496" s="345">
        <v>2494</v>
      </c>
      <c r="B2496" s="345" t="s">
        <v>3118</v>
      </c>
      <c r="C2496" s="345" t="s">
        <v>567</v>
      </c>
      <c r="D2496" s="345" t="s">
        <v>508</v>
      </c>
      <c r="E2496" s="345">
        <v>1030150610</v>
      </c>
      <c r="F2496" s="345">
        <v>17066</v>
      </c>
      <c r="G2496" s="345" t="s">
        <v>11012</v>
      </c>
      <c r="H2496" s="820">
        <v>5578</v>
      </c>
      <c r="I2496" s="567"/>
    </row>
    <row r="2497" spans="1:9" x14ac:dyDescent="0.2">
      <c r="A2497" s="345">
        <v>2495</v>
      </c>
      <c r="B2497" s="345" t="s">
        <v>3119</v>
      </c>
      <c r="C2497" s="345" t="s">
        <v>544</v>
      </c>
      <c r="D2497" s="345" t="s">
        <v>510</v>
      </c>
      <c r="E2497" s="345">
        <v>1010270790</v>
      </c>
      <c r="F2497" s="345">
        <v>4079</v>
      </c>
      <c r="G2497" s="345" t="s">
        <v>11013</v>
      </c>
      <c r="H2497" s="820">
        <v>1853</v>
      </c>
      <c r="I2497" s="567"/>
    </row>
    <row r="2498" spans="1:9" x14ac:dyDescent="0.2">
      <c r="A2498" s="345">
        <v>2496</v>
      </c>
      <c r="B2498" s="345" t="s">
        <v>3120</v>
      </c>
      <c r="C2498" s="345" t="s">
        <v>595</v>
      </c>
      <c r="D2498" s="345" t="s">
        <v>510</v>
      </c>
      <c r="E2498" s="345">
        <v>1010020630</v>
      </c>
      <c r="F2498" s="345">
        <v>6065</v>
      </c>
      <c r="G2498" s="345" t="s">
        <v>11014</v>
      </c>
      <c r="H2498" s="820">
        <v>171</v>
      </c>
      <c r="I2498" s="567"/>
    </row>
    <row r="2499" spans="1:9" x14ac:dyDescent="0.2">
      <c r="A2499" s="345">
        <v>2497</v>
      </c>
      <c r="B2499" s="345" t="s">
        <v>3121</v>
      </c>
      <c r="C2499" s="345" t="s">
        <v>668</v>
      </c>
      <c r="D2499" s="345" t="s">
        <v>16416</v>
      </c>
      <c r="E2499" s="345">
        <v>1040830700</v>
      </c>
      <c r="F2499" s="345">
        <v>22074</v>
      </c>
      <c r="G2499" s="345" t="s">
        <v>11015</v>
      </c>
      <c r="H2499" s="820">
        <v>1212</v>
      </c>
      <c r="I2499" s="567"/>
    </row>
    <row r="2500" spans="1:9" x14ac:dyDescent="0.2">
      <c r="A2500" s="345">
        <v>2498</v>
      </c>
      <c r="B2500" s="345" t="s">
        <v>3122</v>
      </c>
      <c r="C2500" s="345" t="s">
        <v>595</v>
      </c>
      <c r="D2500" s="345" t="s">
        <v>510</v>
      </c>
      <c r="E2500" s="345">
        <v>1010020640</v>
      </c>
      <c r="F2500" s="345">
        <v>6066</v>
      </c>
      <c r="G2500" s="345" t="s">
        <v>11016</v>
      </c>
      <c r="H2500" s="820">
        <v>180</v>
      </c>
      <c r="I2500" s="567"/>
    </row>
    <row r="2501" spans="1:9" x14ac:dyDescent="0.2">
      <c r="A2501" s="345">
        <v>2499</v>
      </c>
      <c r="B2501" s="345" t="s">
        <v>3123</v>
      </c>
      <c r="C2501" s="345" t="s">
        <v>571</v>
      </c>
      <c r="D2501" s="345" t="s">
        <v>508</v>
      </c>
      <c r="E2501" s="345">
        <v>1030260390</v>
      </c>
      <c r="F2501" s="345">
        <v>19040</v>
      </c>
      <c r="G2501" s="345" t="s">
        <v>11017</v>
      </c>
      <c r="H2501" s="820">
        <v>286</v>
      </c>
      <c r="I2501" s="567"/>
    </row>
    <row r="2502" spans="1:9" x14ac:dyDescent="0.2">
      <c r="A2502" s="345">
        <v>2500</v>
      </c>
      <c r="B2502" s="345" t="s">
        <v>3124</v>
      </c>
      <c r="C2502" s="345" t="s">
        <v>996</v>
      </c>
      <c r="D2502" s="345" t="s">
        <v>514</v>
      </c>
      <c r="E2502" s="345">
        <v>2100580170</v>
      </c>
      <c r="F2502" s="345">
        <v>54017</v>
      </c>
      <c r="G2502" s="345" t="s">
        <v>11018</v>
      </c>
      <c r="H2502" s="820">
        <v>9444</v>
      </c>
      <c r="I2502" s="567"/>
    </row>
    <row r="2503" spans="1:9" x14ac:dyDescent="0.2">
      <c r="A2503" s="345">
        <v>2501</v>
      </c>
      <c r="B2503" s="345" t="s">
        <v>3125</v>
      </c>
      <c r="C2503" s="345" t="s">
        <v>526</v>
      </c>
      <c r="D2503" s="345" t="s">
        <v>508</v>
      </c>
      <c r="E2503" s="345">
        <v>1030980300</v>
      </c>
      <c r="F2503" s="345">
        <v>97030</v>
      </c>
      <c r="G2503" s="345" t="s">
        <v>11019</v>
      </c>
      <c r="H2503" s="820">
        <v>2586</v>
      </c>
      <c r="I2503" s="567"/>
    </row>
    <row r="2504" spans="1:9" x14ac:dyDescent="0.2">
      <c r="A2504" s="345">
        <v>2502</v>
      </c>
      <c r="B2504" s="345" t="s">
        <v>3126</v>
      </c>
      <c r="C2504" s="345" t="s">
        <v>674</v>
      </c>
      <c r="D2504" s="345" t="s">
        <v>510</v>
      </c>
      <c r="E2504" s="345">
        <v>1010880540</v>
      </c>
      <c r="F2504" s="345">
        <v>2054</v>
      </c>
      <c r="G2504" s="345" t="s">
        <v>11020</v>
      </c>
      <c r="H2504" s="820">
        <v>1063</v>
      </c>
      <c r="I2504" s="567"/>
    </row>
    <row r="2505" spans="1:9" x14ac:dyDescent="0.2">
      <c r="A2505" s="345">
        <v>2503</v>
      </c>
      <c r="B2505" s="345" t="s">
        <v>3127</v>
      </c>
      <c r="C2505" s="345" t="s">
        <v>567</v>
      </c>
      <c r="D2505" s="345" t="s">
        <v>508</v>
      </c>
      <c r="E2505" s="345">
        <v>1030150620</v>
      </c>
      <c r="F2505" s="345">
        <v>17067</v>
      </c>
      <c r="G2505" s="345" t="s">
        <v>11021</v>
      </c>
      <c r="H2505" s="820">
        <v>29093</v>
      </c>
      <c r="I2505" s="567"/>
    </row>
    <row r="2506" spans="1:9" x14ac:dyDescent="0.2">
      <c r="A2506" s="345">
        <v>2504</v>
      </c>
      <c r="B2506" s="345" t="s">
        <v>3128</v>
      </c>
      <c r="C2506" s="345" t="s">
        <v>637</v>
      </c>
      <c r="D2506" s="345" t="s">
        <v>508</v>
      </c>
      <c r="E2506" s="345">
        <v>1031040230</v>
      </c>
      <c r="F2506" s="345">
        <v>108023</v>
      </c>
      <c r="G2506" s="345" t="s">
        <v>11022</v>
      </c>
      <c r="H2506" s="820">
        <v>41668</v>
      </c>
      <c r="I2506" s="567"/>
    </row>
    <row r="2507" spans="1:9" x14ac:dyDescent="0.2">
      <c r="A2507" s="345">
        <v>2505</v>
      </c>
      <c r="B2507" s="345" t="s">
        <v>3129</v>
      </c>
      <c r="C2507" s="345" t="s">
        <v>942</v>
      </c>
      <c r="D2507" s="345" t="s">
        <v>512</v>
      </c>
      <c r="E2507" s="345">
        <v>4200530150</v>
      </c>
      <c r="F2507" s="345">
        <v>91016</v>
      </c>
      <c r="G2507" s="345" t="s">
        <v>11023</v>
      </c>
      <c r="H2507" s="820">
        <v>2149</v>
      </c>
      <c r="I2507" s="567"/>
    </row>
    <row r="2508" spans="1:9" x14ac:dyDescent="0.2">
      <c r="A2508" s="345">
        <v>2506</v>
      </c>
      <c r="B2508" s="345" t="s">
        <v>3130</v>
      </c>
      <c r="C2508" s="345" t="s">
        <v>565</v>
      </c>
      <c r="D2508" s="345" t="s">
        <v>505</v>
      </c>
      <c r="E2508" s="345">
        <v>3180250490</v>
      </c>
      <c r="F2508" s="345">
        <v>78048</v>
      </c>
      <c r="G2508" s="345" t="s">
        <v>11024</v>
      </c>
      <c r="H2508" s="820">
        <v>5084</v>
      </c>
      <c r="I2508" s="567"/>
    </row>
    <row r="2509" spans="1:9" x14ac:dyDescent="0.2">
      <c r="A2509" s="345">
        <v>2507</v>
      </c>
      <c r="B2509" s="345" t="s">
        <v>3131</v>
      </c>
      <c r="C2509" s="345" t="s">
        <v>664</v>
      </c>
      <c r="D2509" s="345" t="s">
        <v>507</v>
      </c>
      <c r="E2509" s="345">
        <v>1070370230</v>
      </c>
      <c r="F2509" s="345">
        <v>8025</v>
      </c>
      <c r="G2509" s="345" t="s">
        <v>11025</v>
      </c>
      <c r="H2509" s="820">
        <v>685</v>
      </c>
      <c r="I2509" s="567"/>
    </row>
    <row r="2510" spans="1:9" x14ac:dyDescent="0.2">
      <c r="A2510" s="345">
        <v>2508</v>
      </c>
      <c r="B2510" s="345" t="s">
        <v>3132</v>
      </c>
      <c r="C2510" s="345" t="s">
        <v>664</v>
      </c>
      <c r="D2510" s="345" t="s">
        <v>507</v>
      </c>
      <c r="E2510" s="345">
        <v>1070370240</v>
      </c>
      <c r="F2510" s="345">
        <v>8026</v>
      </c>
      <c r="G2510" s="345" t="s">
        <v>11026</v>
      </c>
      <c r="H2510" s="820">
        <v>2260</v>
      </c>
      <c r="I2510" s="567"/>
    </row>
    <row r="2511" spans="1:9" x14ac:dyDescent="0.2">
      <c r="A2511" s="345">
        <v>2509</v>
      </c>
      <c r="B2511" s="345" t="s">
        <v>3133</v>
      </c>
      <c r="C2511" s="345" t="s">
        <v>544</v>
      </c>
      <c r="D2511" s="345" t="s">
        <v>510</v>
      </c>
      <c r="E2511" s="345">
        <v>1010270800</v>
      </c>
      <c r="F2511" s="345">
        <v>4080</v>
      </c>
      <c r="G2511" s="345" t="s">
        <v>11027</v>
      </c>
      <c r="H2511" s="820">
        <v>3622</v>
      </c>
      <c r="I2511" s="567"/>
    </row>
    <row r="2512" spans="1:9" x14ac:dyDescent="0.2">
      <c r="A2512" s="345">
        <v>2510</v>
      </c>
      <c r="B2512" s="345" t="s">
        <v>3134</v>
      </c>
      <c r="C2512" s="345" t="s">
        <v>664</v>
      </c>
      <c r="D2512" s="345" t="s">
        <v>507</v>
      </c>
      <c r="E2512" s="345">
        <v>1070370250</v>
      </c>
      <c r="F2512" s="345">
        <v>8027</v>
      </c>
      <c r="G2512" s="345" t="s">
        <v>11028</v>
      </c>
      <c r="H2512" s="820">
        <v>5628</v>
      </c>
      <c r="I2512" s="567"/>
    </row>
    <row r="2513" spans="1:9" x14ac:dyDescent="0.2">
      <c r="A2513" s="345">
        <v>2511</v>
      </c>
      <c r="B2513" s="345" t="s">
        <v>3135</v>
      </c>
      <c r="C2513" s="345" t="s">
        <v>664</v>
      </c>
      <c r="D2513" s="345" t="s">
        <v>507</v>
      </c>
      <c r="E2513" s="345">
        <v>1070370260</v>
      </c>
      <c r="F2513" s="345">
        <v>8028</v>
      </c>
      <c r="G2513" s="345" t="s">
        <v>11029</v>
      </c>
      <c r="H2513" s="820">
        <v>1098</v>
      </c>
      <c r="I2513" s="567"/>
    </row>
    <row r="2514" spans="1:9" x14ac:dyDescent="0.2">
      <c r="A2514" s="345">
        <v>2512</v>
      </c>
      <c r="B2514" s="345" t="s">
        <v>3136</v>
      </c>
      <c r="C2514" s="345" t="s">
        <v>1073</v>
      </c>
      <c r="D2514" s="345" t="s">
        <v>492</v>
      </c>
      <c r="E2514" s="345">
        <v>2090300130</v>
      </c>
      <c r="F2514" s="345">
        <v>48013</v>
      </c>
      <c r="G2514" s="345" t="s">
        <v>11030</v>
      </c>
      <c r="H2514" s="820">
        <v>5443</v>
      </c>
      <c r="I2514" s="567"/>
    </row>
    <row r="2515" spans="1:9" x14ac:dyDescent="0.2">
      <c r="A2515" s="345">
        <v>2513</v>
      </c>
      <c r="B2515" s="345" t="s">
        <v>3137</v>
      </c>
      <c r="C2515" s="345" t="s">
        <v>652</v>
      </c>
      <c r="D2515" s="345" t="s">
        <v>16417</v>
      </c>
      <c r="E2515" s="345">
        <v>1060850320</v>
      </c>
      <c r="F2515" s="345">
        <v>30032</v>
      </c>
      <c r="G2515" s="345" t="s">
        <v>11031</v>
      </c>
      <c r="H2515" s="820">
        <v>2262</v>
      </c>
      <c r="I2515" s="567"/>
    </row>
    <row r="2516" spans="1:9" x14ac:dyDescent="0.2">
      <c r="A2516" s="345">
        <v>2514</v>
      </c>
      <c r="B2516" s="345" t="s">
        <v>3138</v>
      </c>
      <c r="C2516" s="345" t="s">
        <v>668</v>
      </c>
      <c r="D2516" s="345" t="s">
        <v>16416</v>
      </c>
      <c r="E2516" s="345">
        <v>1040830715</v>
      </c>
      <c r="F2516" s="345">
        <v>22233</v>
      </c>
      <c r="G2516" s="345" t="s">
        <v>11032</v>
      </c>
      <c r="H2516" s="820">
        <v>2081</v>
      </c>
      <c r="I2516" s="567"/>
    </row>
    <row r="2517" spans="1:9" x14ac:dyDescent="0.2">
      <c r="A2517" s="345">
        <v>2515</v>
      </c>
      <c r="B2517" s="345" t="s">
        <v>3139</v>
      </c>
      <c r="C2517" s="345" t="s">
        <v>578</v>
      </c>
      <c r="D2517" s="345" t="s">
        <v>505</v>
      </c>
      <c r="E2517" s="345">
        <v>3181030080</v>
      </c>
      <c r="F2517" s="345">
        <v>102008</v>
      </c>
      <c r="G2517" s="345" t="s">
        <v>11033</v>
      </c>
      <c r="H2517" s="820">
        <v>1828</v>
      </c>
      <c r="I2517" s="567"/>
    </row>
    <row r="2518" spans="1:9" x14ac:dyDescent="0.2">
      <c r="A2518" s="345">
        <v>2516</v>
      </c>
      <c r="B2518" s="345" t="s">
        <v>3140</v>
      </c>
      <c r="C2518" s="345" t="s">
        <v>565</v>
      </c>
      <c r="D2518" s="345" t="s">
        <v>505</v>
      </c>
      <c r="E2518" s="345">
        <v>3180250500</v>
      </c>
      <c r="F2518" s="345">
        <v>78049</v>
      </c>
      <c r="G2518" s="345" t="s">
        <v>11034</v>
      </c>
      <c r="H2518" s="820">
        <v>4122</v>
      </c>
      <c r="I2518" s="567"/>
    </row>
    <row r="2519" spans="1:9" x14ac:dyDescent="0.2">
      <c r="A2519" s="345">
        <v>2517</v>
      </c>
      <c r="B2519" s="345" t="s">
        <v>3141</v>
      </c>
      <c r="C2519" s="345" t="s">
        <v>732</v>
      </c>
      <c r="D2519" s="345" t="s">
        <v>511</v>
      </c>
      <c r="E2519" s="345">
        <v>3160410260</v>
      </c>
      <c r="F2519" s="345">
        <v>75027</v>
      </c>
      <c r="G2519" s="345" t="s">
        <v>11035</v>
      </c>
      <c r="H2519" s="820">
        <v>2852</v>
      </c>
      <c r="I2519" s="567"/>
    </row>
    <row r="2520" spans="1:9" x14ac:dyDescent="0.2">
      <c r="A2520" s="345">
        <v>2518</v>
      </c>
      <c r="B2520" s="345" t="s">
        <v>3142</v>
      </c>
      <c r="C2520" s="345" t="s">
        <v>639</v>
      </c>
      <c r="D2520" s="345" t="s">
        <v>510</v>
      </c>
      <c r="E2520" s="345">
        <v>1010520580</v>
      </c>
      <c r="F2520" s="345">
        <v>3060</v>
      </c>
      <c r="G2520" s="345" t="s">
        <v>11036</v>
      </c>
      <c r="H2520" s="820">
        <v>1433</v>
      </c>
      <c r="I2520" s="567"/>
    </row>
    <row r="2521" spans="1:9" x14ac:dyDescent="0.2">
      <c r="A2521" s="345">
        <v>2519</v>
      </c>
      <c r="B2521" s="345" t="s">
        <v>3143</v>
      </c>
      <c r="C2521" s="345" t="s">
        <v>696</v>
      </c>
      <c r="D2521" s="345" t="s">
        <v>508</v>
      </c>
      <c r="E2521" s="345">
        <v>1030240820</v>
      </c>
      <c r="F2521" s="345">
        <v>13087</v>
      </c>
      <c r="G2521" s="345" t="s">
        <v>11037</v>
      </c>
      <c r="H2521" s="820">
        <v>636</v>
      </c>
      <c r="I2521" s="567"/>
    </row>
    <row r="2522" spans="1:9" x14ac:dyDescent="0.2">
      <c r="A2522" s="345">
        <v>2520</v>
      </c>
      <c r="B2522" s="345" t="s">
        <v>3144</v>
      </c>
      <c r="C2522" s="345" t="s">
        <v>726</v>
      </c>
      <c r="D2522" s="345" t="s">
        <v>16416</v>
      </c>
      <c r="E2522" s="345">
        <v>1040140250</v>
      </c>
      <c r="F2522" s="345">
        <v>21028</v>
      </c>
      <c r="G2522" s="345" t="s">
        <v>11038</v>
      </c>
      <c r="H2522" s="820">
        <v>3355</v>
      </c>
      <c r="I2522" s="567"/>
    </row>
    <row r="2523" spans="1:9" x14ac:dyDescent="0.2">
      <c r="A2523" s="345">
        <v>2521</v>
      </c>
      <c r="B2523" s="345" t="s">
        <v>3145</v>
      </c>
      <c r="C2523" s="345" t="s">
        <v>1935</v>
      </c>
      <c r="D2523" s="345" t="s">
        <v>16417</v>
      </c>
      <c r="E2523" s="345">
        <v>1060350030</v>
      </c>
      <c r="F2523" s="345">
        <v>31003</v>
      </c>
      <c r="G2523" s="345" t="s">
        <v>11039</v>
      </c>
      <c r="H2523" s="820">
        <v>1350</v>
      </c>
      <c r="I2523" s="567"/>
    </row>
    <row r="2524" spans="1:9" x14ac:dyDescent="0.2">
      <c r="A2524" s="345">
        <v>2522</v>
      </c>
      <c r="B2524" s="345" t="s">
        <v>3146</v>
      </c>
      <c r="C2524" s="345" t="s">
        <v>544</v>
      </c>
      <c r="D2524" s="345" t="s">
        <v>510</v>
      </c>
      <c r="E2524" s="345">
        <v>1010270810</v>
      </c>
      <c r="F2524" s="345">
        <v>4081</v>
      </c>
      <c r="G2524" s="345" t="s">
        <v>11040</v>
      </c>
      <c r="H2524" s="820">
        <v>4553</v>
      </c>
      <c r="I2524" s="567"/>
    </row>
    <row r="2525" spans="1:9" x14ac:dyDescent="0.2">
      <c r="A2525" s="345">
        <v>2523</v>
      </c>
      <c r="B2525" s="345" t="s">
        <v>3147</v>
      </c>
      <c r="C2525" s="345" t="s">
        <v>784</v>
      </c>
      <c r="D2525" s="345" t="s">
        <v>503</v>
      </c>
      <c r="E2525" s="345">
        <v>3130230290</v>
      </c>
      <c r="F2525" s="345">
        <v>69029</v>
      </c>
      <c r="G2525" s="345" t="s">
        <v>11041</v>
      </c>
      <c r="H2525" s="820">
        <v>311</v>
      </c>
      <c r="I2525" s="567"/>
    </row>
    <row r="2526" spans="1:9" x14ac:dyDescent="0.2">
      <c r="A2526" s="345">
        <v>2524</v>
      </c>
      <c r="B2526" s="345" t="s">
        <v>3148</v>
      </c>
      <c r="C2526" s="345" t="s">
        <v>652</v>
      </c>
      <c r="D2526" s="345" t="s">
        <v>16417</v>
      </c>
      <c r="E2526" s="345">
        <v>1060850330</v>
      </c>
      <c r="F2526" s="345">
        <v>30033</v>
      </c>
      <c r="G2526" s="345" t="s">
        <v>11042</v>
      </c>
      <c r="H2526" s="820">
        <v>154</v>
      </c>
      <c r="I2526" s="567"/>
    </row>
    <row r="2527" spans="1:9" x14ac:dyDescent="0.2">
      <c r="A2527" s="345">
        <v>2525</v>
      </c>
      <c r="B2527" s="345" t="s">
        <v>3149</v>
      </c>
      <c r="C2527" s="345" t="s">
        <v>607</v>
      </c>
      <c r="D2527" s="345" t="s">
        <v>515</v>
      </c>
      <c r="E2527" s="345">
        <v>1050890310</v>
      </c>
      <c r="F2527" s="345">
        <v>23031</v>
      </c>
      <c r="G2527" s="345" t="s">
        <v>11043</v>
      </c>
      <c r="H2527" s="820">
        <v>2502</v>
      </c>
      <c r="I2527" s="567"/>
    </row>
    <row r="2528" spans="1:9" x14ac:dyDescent="0.2">
      <c r="A2528" s="345">
        <v>2526</v>
      </c>
      <c r="B2528" s="345" t="s">
        <v>3150</v>
      </c>
      <c r="C2528" s="345" t="s">
        <v>664</v>
      </c>
      <c r="D2528" s="345" t="s">
        <v>507</v>
      </c>
      <c r="E2528" s="345">
        <v>1070370270</v>
      </c>
      <c r="F2528" s="345">
        <v>8029</v>
      </c>
      <c r="G2528" s="345" t="s">
        <v>11044</v>
      </c>
      <c r="H2528" s="820">
        <v>2145</v>
      </c>
      <c r="I2528" s="567"/>
    </row>
    <row r="2529" spans="1:9" x14ac:dyDescent="0.2">
      <c r="A2529" s="345">
        <v>2527</v>
      </c>
      <c r="B2529" s="345" t="s">
        <v>3151</v>
      </c>
      <c r="C2529" s="345" t="s">
        <v>664</v>
      </c>
      <c r="D2529" s="345" t="s">
        <v>507</v>
      </c>
      <c r="E2529" s="345">
        <v>1070370280</v>
      </c>
      <c r="F2529" s="345">
        <v>8030</v>
      </c>
      <c r="G2529" s="345" t="s">
        <v>11045</v>
      </c>
      <c r="H2529" s="820">
        <v>1273</v>
      </c>
      <c r="I2529" s="567"/>
    </row>
    <row r="2530" spans="1:9" x14ac:dyDescent="0.2">
      <c r="A2530" s="345">
        <v>2528</v>
      </c>
      <c r="B2530" s="345" t="s">
        <v>3152</v>
      </c>
      <c r="C2530" s="345" t="s">
        <v>1935</v>
      </c>
      <c r="D2530" s="345" t="s">
        <v>16417</v>
      </c>
      <c r="E2530" s="345">
        <v>1060350040</v>
      </c>
      <c r="F2530" s="345">
        <v>31004</v>
      </c>
      <c r="G2530" s="345" t="s">
        <v>11046</v>
      </c>
      <c r="H2530" s="820">
        <v>317</v>
      </c>
      <c r="I2530" s="567"/>
    </row>
    <row r="2531" spans="1:9" x14ac:dyDescent="0.2">
      <c r="A2531" s="345">
        <v>2529</v>
      </c>
      <c r="B2531" s="345" t="s">
        <v>3153</v>
      </c>
      <c r="C2531" s="345" t="s">
        <v>899</v>
      </c>
      <c r="D2531" s="346" t="s">
        <v>512</v>
      </c>
      <c r="E2531" s="345">
        <v>4201110140</v>
      </c>
      <c r="F2531" s="345">
        <v>111014</v>
      </c>
      <c r="G2531" s="345" t="s">
        <v>11047</v>
      </c>
      <c r="H2531" s="820">
        <v>9496</v>
      </c>
      <c r="I2531" s="567"/>
    </row>
    <row r="2532" spans="1:9" x14ac:dyDescent="0.2">
      <c r="A2532" s="345">
        <v>2530</v>
      </c>
      <c r="B2532" s="345" t="s">
        <v>3154</v>
      </c>
      <c r="C2532" s="345" t="s">
        <v>852</v>
      </c>
      <c r="D2532" s="345" t="s">
        <v>515</v>
      </c>
      <c r="E2532" s="345">
        <v>1050870120</v>
      </c>
      <c r="F2532" s="345">
        <v>27012</v>
      </c>
      <c r="G2532" s="345" t="s">
        <v>11048</v>
      </c>
      <c r="H2532" s="820">
        <v>14941</v>
      </c>
      <c r="I2532" s="567"/>
    </row>
    <row r="2533" spans="1:9" x14ac:dyDescent="0.2">
      <c r="A2533" s="345">
        <v>2531</v>
      </c>
      <c r="B2533" s="345" t="s">
        <v>3155</v>
      </c>
      <c r="C2533" s="345" t="s">
        <v>526</v>
      </c>
      <c r="D2533" s="345" t="s">
        <v>508</v>
      </c>
      <c r="E2533" s="345">
        <v>1030980310</v>
      </c>
      <c r="F2533" s="345">
        <v>97031</v>
      </c>
      <c r="G2533" s="345" t="s">
        <v>11049</v>
      </c>
      <c r="H2533" s="820">
        <v>2518</v>
      </c>
      <c r="I2533" s="567"/>
    </row>
    <row r="2534" spans="1:9" x14ac:dyDescent="0.2">
      <c r="A2534" s="345">
        <v>2532</v>
      </c>
      <c r="B2534" s="345" t="s">
        <v>3156</v>
      </c>
      <c r="C2534" s="345" t="s">
        <v>565</v>
      </c>
      <c r="D2534" s="345" t="s">
        <v>505</v>
      </c>
      <c r="E2534" s="345">
        <v>3180250510</v>
      </c>
      <c r="F2534" s="345">
        <v>78050</v>
      </c>
      <c r="G2534" s="345" t="s">
        <v>11050</v>
      </c>
      <c r="H2534" s="820">
        <v>904</v>
      </c>
      <c r="I2534" s="567"/>
    </row>
    <row r="2535" spans="1:9" x14ac:dyDescent="0.2">
      <c r="A2535" s="345">
        <v>2533</v>
      </c>
      <c r="B2535" s="345" t="s">
        <v>3157</v>
      </c>
      <c r="C2535" s="345" t="s">
        <v>696</v>
      </c>
      <c r="D2535" s="345" t="s">
        <v>508</v>
      </c>
      <c r="E2535" s="345">
        <v>1030240840</v>
      </c>
      <c r="F2535" s="345">
        <v>13089</v>
      </c>
      <c r="G2535" s="345" t="s">
        <v>11051</v>
      </c>
      <c r="H2535" s="820">
        <v>1451</v>
      </c>
      <c r="I2535" s="567"/>
    </row>
    <row r="2536" spans="1:9" x14ac:dyDescent="0.2">
      <c r="A2536" s="345">
        <v>2534</v>
      </c>
      <c r="B2536" s="345" t="s">
        <v>3158</v>
      </c>
      <c r="C2536" s="345" t="s">
        <v>632</v>
      </c>
      <c r="D2536" s="345" t="s">
        <v>515</v>
      </c>
      <c r="E2536" s="345">
        <v>1050100180</v>
      </c>
      <c r="F2536" s="345">
        <v>25018</v>
      </c>
      <c r="G2536" s="345" t="s">
        <v>11052</v>
      </c>
      <c r="H2536" s="820">
        <v>2258</v>
      </c>
      <c r="I2536" s="567"/>
    </row>
    <row r="2537" spans="1:9" x14ac:dyDescent="0.2">
      <c r="A2537" s="345">
        <v>2535</v>
      </c>
      <c r="B2537" s="345" t="s">
        <v>3159</v>
      </c>
      <c r="C2537" s="345" t="s">
        <v>654</v>
      </c>
      <c r="D2537" s="345" t="s">
        <v>506</v>
      </c>
      <c r="E2537" s="345">
        <v>3150080310</v>
      </c>
      <c r="F2537" s="345">
        <v>64031</v>
      </c>
      <c r="G2537" s="345" t="s">
        <v>11053</v>
      </c>
      <c r="H2537" s="820">
        <v>1838</v>
      </c>
      <c r="I2537" s="567"/>
    </row>
    <row r="2538" spans="1:9" x14ac:dyDescent="0.2">
      <c r="A2538" s="345">
        <v>2536</v>
      </c>
      <c r="B2538" s="345" t="s">
        <v>3160</v>
      </c>
      <c r="C2538" s="345" t="s">
        <v>863</v>
      </c>
      <c r="D2538" s="345" t="s">
        <v>510</v>
      </c>
      <c r="E2538" s="345">
        <v>1011020280</v>
      </c>
      <c r="F2538" s="345">
        <v>103028</v>
      </c>
      <c r="G2538" s="345" t="s">
        <v>11054</v>
      </c>
      <c r="H2538" s="820">
        <v>17684</v>
      </c>
      <c r="I2538" s="567"/>
    </row>
    <row r="2539" spans="1:9" x14ac:dyDescent="0.2">
      <c r="A2539" s="345">
        <v>2537</v>
      </c>
      <c r="B2539" s="345" t="s">
        <v>3161</v>
      </c>
      <c r="C2539" s="345" t="s">
        <v>899</v>
      </c>
      <c r="D2539" s="346" t="s">
        <v>512</v>
      </c>
      <c r="E2539" s="345">
        <v>4201110150</v>
      </c>
      <c r="F2539" s="345">
        <v>111015</v>
      </c>
      <c r="G2539" s="345" t="s">
        <v>11055</v>
      </c>
      <c r="H2539" s="820">
        <v>1628</v>
      </c>
      <c r="I2539" s="567"/>
    </row>
    <row r="2540" spans="1:9" x14ac:dyDescent="0.2">
      <c r="A2540" s="345">
        <v>2538</v>
      </c>
      <c r="B2540" s="345" t="s">
        <v>3162</v>
      </c>
      <c r="C2540" s="345" t="s">
        <v>899</v>
      </c>
      <c r="D2540" s="346" t="s">
        <v>512</v>
      </c>
      <c r="E2540" s="345">
        <v>4201110160</v>
      </c>
      <c r="F2540" s="345">
        <v>111016</v>
      </c>
      <c r="G2540" s="345" t="s">
        <v>11056</v>
      </c>
      <c r="H2540" s="820">
        <v>5922</v>
      </c>
      <c r="I2540" s="567"/>
    </row>
    <row r="2541" spans="1:9" x14ac:dyDescent="0.2">
      <c r="A2541" s="345">
        <v>2539</v>
      </c>
      <c r="B2541" s="345" t="s">
        <v>3163</v>
      </c>
      <c r="C2541" s="345" t="s">
        <v>659</v>
      </c>
      <c r="D2541" s="345" t="s">
        <v>510</v>
      </c>
      <c r="E2541" s="345">
        <v>1010960240</v>
      </c>
      <c r="F2541" s="345">
        <v>96024</v>
      </c>
      <c r="G2541" s="345" t="s">
        <v>11057</v>
      </c>
      <c r="H2541" s="820">
        <v>710</v>
      </c>
      <c r="I2541" s="567"/>
    </row>
    <row r="2542" spans="1:9" x14ac:dyDescent="0.2">
      <c r="A2542" s="345">
        <v>2540</v>
      </c>
      <c r="B2542" s="345" t="s">
        <v>3164</v>
      </c>
      <c r="C2542" s="345" t="s">
        <v>696</v>
      </c>
      <c r="D2542" s="345" t="s">
        <v>508</v>
      </c>
      <c r="E2542" s="345">
        <v>1030240850</v>
      </c>
      <c r="F2542" s="345">
        <v>13090</v>
      </c>
      <c r="G2542" s="345" t="s">
        <v>11058</v>
      </c>
      <c r="H2542" s="820">
        <v>3233</v>
      </c>
      <c r="I2542" s="567"/>
    </row>
    <row r="2543" spans="1:9" x14ac:dyDescent="0.2">
      <c r="A2543" s="345">
        <v>2541</v>
      </c>
      <c r="B2543" s="345" t="s">
        <v>3165</v>
      </c>
      <c r="C2543" s="345" t="s">
        <v>755</v>
      </c>
      <c r="D2543" s="345" t="s">
        <v>516</v>
      </c>
      <c r="E2543" s="345">
        <v>1020040230</v>
      </c>
      <c r="F2543" s="345">
        <v>7023</v>
      </c>
      <c r="G2543" s="345" t="s">
        <v>11059</v>
      </c>
      <c r="H2543" s="820">
        <v>2389</v>
      </c>
      <c r="I2543" s="567"/>
    </row>
    <row r="2544" spans="1:9" x14ac:dyDescent="0.2">
      <c r="A2544" s="345">
        <v>2542</v>
      </c>
      <c r="B2544" s="345" t="s">
        <v>3166</v>
      </c>
      <c r="C2544" s="345" t="s">
        <v>899</v>
      </c>
      <c r="D2544" s="346" t="s">
        <v>512</v>
      </c>
      <c r="E2544" s="345">
        <v>4201110170</v>
      </c>
      <c r="F2544" s="345">
        <v>111017</v>
      </c>
      <c r="G2544" s="345" t="s">
        <v>11060</v>
      </c>
      <c r="H2544" s="820">
        <v>1976</v>
      </c>
      <c r="I2544" s="567"/>
    </row>
    <row r="2545" spans="1:9" x14ac:dyDescent="0.2">
      <c r="A2545" s="345">
        <v>2543</v>
      </c>
      <c r="B2545" s="345" t="s">
        <v>3167</v>
      </c>
      <c r="C2545" s="345" t="s">
        <v>942</v>
      </c>
      <c r="D2545" s="345" t="s">
        <v>512</v>
      </c>
      <c r="E2545" s="345">
        <v>4200530160</v>
      </c>
      <c r="F2545" s="345">
        <v>91017</v>
      </c>
      <c r="G2545" s="345" t="s">
        <v>11061</v>
      </c>
      <c r="H2545" s="820">
        <v>8368</v>
      </c>
      <c r="I2545" s="567"/>
    </row>
    <row r="2546" spans="1:9" x14ac:dyDescent="0.2">
      <c r="A2546" s="345">
        <v>2544</v>
      </c>
      <c r="B2546" s="345" t="s">
        <v>3168</v>
      </c>
      <c r="C2546" s="345" t="s">
        <v>526</v>
      </c>
      <c r="D2546" s="345" t="s">
        <v>508</v>
      </c>
      <c r="E2546" s="345">
        <v>1030980320</v>
      </c>
      <c r="F2546" s="345">
        <v>97032</v>
      </c>
      <c r="G2546" s="345" t="s">
        <v>11062</v>
      </c>
      <c r="H2546" s="820">
        <v>321</v>
      </c>
      <c r="I2546" s="567"/>
    </row>
    <row r="2547" spans="1:9" x14ac:dyDescent="0.2">
      <c r="A2547" s="345">
        <v>2545</v>
      </c>
      <c r="B2547" s="345" t="s">
        <v>3169</v>
      </c>
      <c r="C2547" s="345" t="s">
        <v>639</v>
      </c>
      <c r="D2547" s="345" t="s">
        <v>510</v>
      </c>
      <c r="E2547" s="345">
        <v>1010520600</v>
      </c>
      <c r="F2547" s="345">
        <v>3062</v>
      </c>
      <c r="G2547" s="345" t="s">
        <v>11063</v>
      </c>
      <c r="H2547" s="820">
        <v>2561</v>
      </c>
      <c r="I2547" s="567"/>
    </row>
    <row r="2548" spans="1:9" x14ac:dyDescent="0.2">
      <c r="A2548" s="345">
        <v>2546</v>
      </c>
      <c r="B2548" s="345" t="s">
        <v>3170</v>
      </c>
      <c r="C2548" s="345" t="s">
        <v>672</v>
      </c>
      <c r="D2548" s="345" t="s">
        <v>508</v>
      </c>
      <c r="E2548" s="345">
        <v>1030570580</v>
      </c>
      <c r="F2548" s="345">
        <v>18061</v>
      </c>
      <c r="G2548" s="345" t="s">
        <v>11064</v>
      </c>
      <c r="H2548" s="820">
        <v>4528</v>
      </c>
      <c r="I2548" s="567"/>
    </row>
    <row r="2549" spans="1:9" x14ac:dyDescent="0.2">
      <c r="A2549" s="345">
        <v>2547</v>
      </c>
      <c r="B2549" s="345" t="s">
        <v>3171</v>
      </c>
      <c r="C2549" s="345" t="s">
        <v>659</v>
      </c>
      <c r="D2549" s="345" t="s">
        <v>510</v>
      </c>
      <c r="E2549" s="345">
        <v>1010960250</v>
      </c>
      <c r="F2549" s="345">
        <v>96025</v>
      </c>
      <c r="G2549" s="345" t="s">
        <v>11065</v>
      </c>
      <c r="H2549" s="820">
        <v>528</v>
      </c>
      <c r="I2549" s="567"/>
    </row>
    <row r="2550" spans="1:9" x14ac:dyDescent="0.2">
      <c r="A2550" s="345">
        <v>2548</v>
      </c>
      <c r="B2550" s="345" t="s">
        <v>3172</v>
      </c>
      <c r="C2550" s="345" t="s">
        <v>573</v>
      </c>
      <c r="D2550" s="345" t="s">
        <v>508</v>
      </c>
      <c r="E2550" s="345">
        <v>1030450220</v>
      </c>
      <c r="F2550" s="345">
        <v>20022</v>
      </c>
      <c r="G2550" s="345" t="s">
        <v>11066</v>
      </c>
      <c r="H2550" s="820">
        <v>3263</v>
      </c>
      <c r="I2550" s="567"/>
    </row>
    <row r="2551" spans="1:9" x14ac:dyDescent="0.2">
      <c r="A2551" s="345">
        <v>2549</v>
      </c>
      <c r="B2551" s="345" t="s">
        <v>3173</v>
      </c>
      <c r="C2551" s="345" t="s">
        <v>601</v>
      </c>
      <c r="D2551" s="345" t="s">
        <v>508</v>
      </c>
      <c r="E2551" s="345">
        <v>1030120890</v>
      </c>
      <c r="F2551" s="345">
        <v>16092</v>
      </c>
      <c r="G2551" s="345" t="s">
        <v>11067</v>
      </c>
      <c r="H2551" s="820">
        <v>882</v>
      </c>
      <c r="I2551" s="567"/>
    </row>
    <row r="2552" spans="1:9" x14ac:dyDescent="0.2">
      <c r="A2552" s="345">
        <v>2550</v>
      </c>
      <c r="B2552" s="345" t="s">
        <v>3174</v>
      </c>
      <c r="C2552" s="345" t="s">
        <v>696</v>
      </c>
      <c r="D2552" s="345" t="s">
        <v>508</v>
      </c>
      <c r="E2552" s="345">
        <v>1030240870</v>
      </c>
      <c r="F2552" s="345">
        <v>13092</v>
      </c>
      <c r="G2552" s="345" t="s">
        <v>11068</v>
      </c>
      <c r="H2552" s="820">
        <v>236</v>
      </c>
      <c r="I2552" s="567"/>
    </row>
    <row r="2553" spans="1:9" x14ac:dyDescent="0.2">
      <c r="A2553" s="345">
        <v>2551</v>
      </c>
      <c r="B2553" s="345" t="s">
        <v>3175</v>
      </c>
      <c r="C2553" s="345" t="s">
        <v>755</v>
      </c>
      <c r="D2553" s="345" t="s">
        <v>516</v>
      </c>
      <c r="E2553" s="345">
        <v>1020040240</v>
      </c>
      <c r="F2553" s="345">
        <v>7024</v>
      </c>
      <c r="G2553" s="345" t="s">
        <v>11069</v>
      </c>
      <c r="H2553" s="820">
        <v>502</v>
      </c>
      <c r="I2553" s="567"/>
    </row>
    <row r="2554" spans="1:9" x14ac:dyDescent="0.2">
      <c r="A2554" s="345">
        <v>2552</v>
      </c>
      <c r="B2554" s="345" t="s">
        <v>3176</v>
      </c>
      <c r="C2554" s="345" t="s">
        <v>1075</v>
      </c>
      <c r="D2554" s="345" t="s">
        <v>16415</v>
      </c>
      <c r="E2554" s="345">
        <v>1080320100</v>
      </c>
      <c r="F2554" s="345">
        <v>40011</v>
      </c>
      <c r="G2554" s="345" t="s">
        <v>11070</v>
      </c>
      <c r="H2554" s="820">
        <v>1563</v>
      </c>
      <c r="I2554" s="567"/>
    </row>
    <row r="2555" spans="1:9" x14ac:dyDescent="0.2">
      <c r="A2555" s="345">
        <v>2553</v>
      </c>
      <c r="B2555" s="345" t="s">
        <v>3177</v>
      </c>
      <c r="C2555" s="345" t="s">
        <v>571</v>
      </c>
      <c r="D2555" s="345" t="s">
        <v>508</v>
      </c>
      <c r="E2555" s="345">
        <v>1030260400</v>
      </c>
      <c r="F2555" s="345">
        <v>19041</v>
      </c>
      <c r="G2555" s="345" t="s">
        <v>11071</v>
      </c>
      <c r="H2555" s="820">
        <v>3762</v>
      </c>
      <c r="I2555" s="567"/>
    </row>
    <row r="2556" spans="1:9" x14ac:dyDescent="0.2">
      <c r="A2556" s="345">
        <v>2554</v>
      </c>
      <c r="B2556" s="345" t="s">
        <v>3178</v>
      </c>
      <c r="C2556" s="345" t="s">
        <v>790</v>
      </c>
      <c r="D2556" s="345" t="s">
        <v>16415</v>
      </c>
      <c r="E2556" s="345">
        <v>1080130250</v>
      </c>
      <c r="F2556" s="345">
        <v>37025</v>
      </c>
      <c r="G2556" s="345" t="s">
        <v>11072</v>
      </c>
      <c r="H2556" s="820">
        <v>6533</v>
      </c>
      <c r="I2556" s="567"/>
    </row>
    <row r="2557" spans="1:9" x14ac:dyDescent="0.2">
      <c r="A2557" s="345">
        <v>2555</v>
      </c>
      <c r="B2557" s="345" t="s">
        <v>3179</v>
      </c>
      <c r="C2557" s="345" t="s">
        <v>657</v>
      </c>
      <c r="D2557" s="345" t="s">
        <v>506</v>
      </c>
      <c r="E2557" s="345">
        <v>3150200330</v>
      </c>
      <c r="F2557" s="345">
        <v>61033</v>
      </c>
      <c r="G2557" s="345" t="s">
        <v>11073</v>
      </c>
      <c r="H2557" s="820">
        <v>1987</v>
      </c>
      <c r="I2557" s="567"/>
    </row>
    <row r="2558" spans="1:9" x14ac:dyDescent="0.2">
      <c r="A2558" s="345">
        <v>2556</v>
      </c>
      <c r="B2558" s="345" t="s">
        <v>3180</v>
      </c>
      <c r="C2558" s="345" t="s">
        <v>578</v>
      </c>
      <c r="D2558" s="345" t="s">
        <v>505</v>
      </c>
      <c r="E2558" s="345">
        <v>3181030090</v>
      </c>
      <c r="F2558" s="345">
        <v>102009</v>
      </c>
      <c r="G2558" s="345" t="s">
        <v>11074</v>
      </c>
      <c r="H2558" s="820">
        <v>2062</v>
      </c>
      <c r="I2558" s="567"/>
    </row>
    <row r="2559" spans="1:9" x14ac:dyDescent="0.2">
      <c r="A2559" s="345">
        <v>2557</v>
      </c>
      <c r="B2559" s="345" t="s">
        <v>3181</v>
      </c>
      <c r="C2559" s="345" t="s">
        <v>668</v>
      </c>
      <c r="D2559" s="345" t="s">
        <v>16416</v>
      </c>
      <c r="E2559" s="345">
        <v>1040830730</v>
      </c>
      <c r="F2559" s="345">
        <v>22078</v>
      </c>
      <c r="G2559" s="345" t="s">
        <v>11075</v>
      </c>
      <c r="H2559" s="820">
        <v>587</v>
      </c>
      <c r="I2559" s="567"/>
    </row>
    <row r="2560" spans="1:9" x14ac:dyDescent="0.2">
      <c r="A2560" s="345">
        <v>2558</v>
      </c>
      <c r="B2560" s="345" t="s">
        <v>3182</v>
      </c>
      <c r="C2560" s="345" t="s">
        <v>652</v>
      </c>
      <c r="D2560" s="345" t="s">
        <v>16417</v>
      </c>
      <c r="E2560" s="345">
        <v>1060850340</v>
      </c>
      <c r="F2560" s="345">
        <v>30034</v>
      </c>
      <c r="G2560" s="345" t="s">
        <v>11076</v>
      </c>
      <c r="H2560" s="820">
        <v>99</v>
      </c>
      <c r="I2560" s="567"/>
    </row>
    <row r="2561" spans="1:9" x14ac:dyDescent="0.2">
      <c r="A2561" s="345">
        <v>2559</v>
      </c>
      <c r="B2561" s="345" t="s">
        <v>3183</v>
      </c>
      <c r="C2561" s="345" t="s">
        <v>534</v>
      </c>
      <c r="D2561" s="345" t="s">
        <v>508</v>
      </c>
      <c r="E2561" s="345">
        <v>1030491000</v>
      </c>
      <c r="F2561" s="345">
        <v>15101</v>
      </c>
      <c r="G2561" s="345" t="s">
        <v>11077</v>
      </c>
      <c r="H2561" s="820">
        <v>3035</v>
      </c>
      <c r="I2561" s="567"/>
    </row>
    <row r="2562" spans="1:9" x14ac:dyDescent="0.2">
      <c r="A2562" s="345">
        <v>2560</v>
      </c>
      <c r="B2562" s="345" t="s">
        <v>3184</v>
      </c>
      <c r="C2562" s="345" t="s">
        <v>668</v>
      </c>
      <c r="D2562" s="345" t="s">
        <v>16416</v>
      </c>
      <c r="E2562" s="345">
        <v>1040830740</v>
      </c>
      <c r="F2562" s="345">
        <v>22079</v>
      </c>
      <c r="G2562" s="345" t="s">
        <v>11078</v>
      </c>
      <c r="H2562" s="820">
        <v>5030</v>
      </c>
      <c r="I2562" s="567"/>
    </row>
    <row r="2563" spans="1:9" x14ac:dyDescent="0.2">
      <c r="A2563" s="345">
        <v>2561</v>
      </c>
      <c r="B2563" s="345" t="s">
        <v>3185</v>
      </c>
      <c r="C2563" s="345" t="s">
        <v>544</v>
      </c>
      <c r="D2563" s="345" t="s">
        <v>510</v>
      </c>
      <c r="E2563" s="345">
        <v>1010270820</v>
      </c>
      <c r="F2563" s="345">
        <v>4082</v>
      </c>
      <c r="G2563" s="345" t="s">
        <v>11079</v>
      </c>
      <c r="H2563" s="820">
        <v>6902</v>
      </c>
      <c r="I2563" s="567"/>
    </row>
    <row r="2564" spans="1:9" x14ac:dyDescent="0.2">
      <c r="A2564" s="345">
        <v>2562</v>
      </c>
      <c r="B2564" s="345" t="s">
        <v>3186</v>
      </c>
      <c r="C2564" s="345" t="s">
        <v>624</v>
      </c>
      <c r="D2564" s="345" t="s">
        <v>510</v>
      </c>
      <c r="E2564" s="345">
        <v>1010810970</v>
      </c>
      <c r="F2564" s="345">
        <v>1099</v>
      </c>
      <c r="G2564" s="345" t="s">
        <v>11080</v>
      </c>
      <c r="H2564" s="820">
        <v>8973</v>
      </c>
      <c r="I2564" s="567"/>
    </row>
    <row r="2565" spans="1:9" x14ac:dyDescent="0.2">
      <c r="A2565" s="345">
        <v>2563</v>
      </c>
      <c r="B2565" s="345" t="s">
        <v>3187</v>
      </c>
      <c r="C2565" s="345" t="s">
        <v>863</v>
      </c>
      <c r="D2565" s="345" t="s">
        <v>510</v>
      </c>
      <c r="E2565" s="345">
        <v>1011020290</v>
      </c>
      <c r="F2565" s="345">
        <v>103029</v>
      </c>
      <c r="G2565" s="345" t="s">
        <v>11081</v>
      </c>
      <c r="H2565" s="820">
        <v>1050</v>
      </c>
      <c r="I2565" s="567"/>
    </row>
    <row r="2566" spans="1:9" x14ac:dyDescent="0.2">
      <c r="A2566" s="345">
        <v>2564</v>
      </c>
      <c r="B2566" s="345" t="s">
        <v>3188</v>
      </c>
      <c r="C2566" s="345" t="s">
        <v>942</v>
      </c>
      <c r="D2566" s="345" t="s">
        <v>512</v>
      </c>
      <c r="E2566" s="345">
        <v>4200530170</v>
      </c>
      <c r="F2566" s="345">
        <v>91018</v>
      </c>
      <c r="G2566" s="345" t="s">
        <v>11082</v>
      </c>
      <c r="H2566" s="820">
        <v>576</v>
      </c>
      <c r="I2566" s="567"/>
    </row>
    <row r="2567" spans="1:9" x14ac:dyDescent="0.2">
      <c r="A2567" s="345">
        <v>2565</v>
      </c>
      <c r="B2567" s="345" t="s">
        <v>3189</v>
      </c>
      <c r="C2567" s="345" t="s">
        <v>691</v>
      </c>
      <c r="D2567" s="345" t="s">
        <v>508</v>
      </c>
      <c r="E2567" s="345">
        <v>1030770270</v>
      </c>
      <c r="F2567" s="345">
        <v>14027</v>
      </c>
      <c r="G2567" s="345" t="s">
        <v>11083</v>
      </c>
      <c r="H2567" s="820">
        <v>3752</v>
      </c>
      <c r="I2567" s="567"/>
    </row>
    <row r="2568" spans="1:9" x14ac:dyDescent="0.2">
      <c r="A2568" s="345">
        <v>2566</v>
      </c>
      <c r="B2568" s="345" t="s">
        <v>3190</v>
      </c>
      <c r="C2568" s="345" t="s">
        <v>522</v>
      </c>
      <c r="D2568" s="345" t="s">
        <v>515</v>
      </c>
      <c r="E2568" s="345">
        <v>1050540361</v>
      </c>
      <c r="F2568" s="345">
        <v>28106</v>
      </c>
      <c r="G2568" s="345" t="s">
        <v>11084</v>
      </c>
      <c r="H2568" s="820">
        <v>8963</v>
      </c>
      <c r="I2568" s="567"/>
    </row>
    <row r="2569" spans="1:9" x14ac:dyDescent="0.2">
      <c r="A2569" s="345">
        <v>2567</v>
      </c>
      <c r="B2569" s="345" t="s">
        <v>3191</v>
      </c>
      <c r="C2569" s="345" t="s">
        <v>241</v>
      </c>
      <c r="D2569" s="345" t="s">
        <v>515</v>
      </c>
      <c r="E2569" s="345">
        <v>1050900380</v>
      </c>
      <c r="F2569" s="345">
        <v>24038</v>
      </c>
      <c r="G2569" s="345" t="s">
        <v>11085</v>
      </c>
      <c r="H2569" s="820">
        <v>13714</v>
      </c>
      <c r="I2569" s="567"/>
    </row>
    <row r="2570" spans="1:9" x14ac:dyDescent="0.2">
      <c r="A2570" s="345">
        <v>2568</v>
      </c>
      <c r="B2570" s="345" t="s">
        <v>3192</v>
      </c>
      <c r="C2570" s="345" t="s">
        <v>662</v>
      </c>
      <c r="D2570" s="345" t="s">
        <v>506</v>
      </c>
      <c r="E2570" s="345">
        <v>3150110261</v>
      </c>
      <c r="F2570" s="345">
        <v>62027</v>
      </c>
      <c r="G2570" s="345" t="s">
        <v>11086</v>
      </c>
      <c r="H2570" s="820">
        <v>2634</v>
      </c>
      <c r="I2570" s="567"/>
    </row>
    <row r="2571" spans="1:9" x14ac:dyDescent="0.2">
      <c r="A2571" s="345">
        <v>2569</v>
      </c>
      <c r="B2571" s="345" t="s">
        <v>3193</v>
      </c>
      <c r="C2571" s="345" t="s">
        <v>3194</v>
      </c>
      <c r="D2571" s="345" t="s">
        <v>16417</v>
      </c>
      <c r="E2571" s="345">
        <v>1060920010</v>
      </c>
      <c r="F2571" s="345">
        <v>32001</v>
      </c>
      <c r="G2571" s="345" t="s">
        <v>11087</v>
      </c>
      <c r="H2571" s="820">
        <v>8353</v>
      </c>
      <c r="I2571" s="567"/>
    </row>
    <row r="2572" spans="1:9" x14ac:dyDescent="0.2">
      <c r="A2572" s="345">
        <v>2570</v>
      </c>
      <c r="B2572" s="345" t="s">
        <v>3195</v>
      </c>
      <c r="C2572" s="345" t="s">
        <v>635</v>
      </c>
      <c r="D2572" s="345" t="s">
        <v>508</v>
      </c>
      <c r="E2572" s="345">
        <v>1030860550</v>
      </c>
      <c r="F2572" s="345">
        <v>12065</v>
      </c>
      <c r="G2572" s="345" t="s">
        <v>11088</v>
      </c>
      <c r="H2572" s="820">
        <v>1461</v>
      </c>
      <c r="I2572" s="567"/>
    </row>
    <row r="2573" spans="1:9" x14ac:dyDescent="0.2">
      <c r="A2573" s="345">
        <v>2571</v>
      </c>
      <c r="B2573" s="345" t="s">
        <v>3196</v>
      </c>
      <c r="C2573" s="345" t="s">
        <v>635</v>
      </c>
      <c r="D2573" s="345" t="s">
        <v>508</v>
      </c>
      <c r="E2573" s="345">
        <v>1030860551</v>
      </c>
      <c r="F2573" s="345">
        <v>12066</v>
      </c>
      <c r="G2573" s="345" t="s">
        <v>11089</v>
      </c>
      <c r="H2573" s="820">
        <v>144</v>
      </c>
      <c r="I2573" s="567"/>
    </row>
    <row r="2574" spans="1:9" x14ac:dyDescent="0.2">
      <c r="A2574" s="345">
        <v>2572</v>
      </c>
      <c r="B2574" s="345" t="s">
        <v>3197</v>
      </c>
      <c r="C2574" s="345" t="s">
        <v>662</v>
      </c>
      <c r="D2574" s="345" t="s">
        <v>506</v>
      </c>
      <c r="E2574" s="345">
        <v>3150110270</v>
      </c>
      <c r="F2574" s="345">
        <v>62028</v>
      </c>
      <c r="G2574" s="345" t="s">
        <v>11090</v>
      </c>
      <c r="H2574" s="820">
        <v>2132</v>
      </c>
      <c r="I2574" s="567"/>
    </row>
    <row r="2575" spans="1:9" x14ac:dyDescent="0.2">
      <c r="A2575" s="345">
        <v>2573</v>
      </c>
      <c r="B2575" s="345" t="s">
        <v>3198</v>
      </c>
      <c r="C2575" s="345" t="s">
        <v>584</v>
      </c>
      <c r="D2575" s="345" t="s">
        <v>509</v>
      </c>
      <c r="E2575" s="345">
        <v>3140190220</v>
      </c>
      <c r="F2575" s="345">
        <v>70022</v>
      </c>
      <c r="G2575" s="345" t="s">
        <v>11091</v>
      </c>
      <c r="H2575" s="820">
        <v>397</v>
      </c>
      <c r="I2575" s="567"/>
    </row>
    <row r="2576" spans="1:9" x14ac:dyDescent="0.2">
      <c r="A2576" s="345">
        <v>2574</v>
      </c>
      <c r="B2576" s="345" t="s">
        <v>3199</v>
      </c>
      <c r="C2576" s="345" t="s">
        <v>622</v>
      </c>
      <c r="D2576" s="345" t="s">
        <v>510</v>
      </c>
      <c r="E2576" s="345">
        <v>1010070520</v>
      </c>
      <c r="F2576" s="345">
        <v>5052</v>
      </c>
      <c r="G2576" s="345" t="s">
        <v>11092</v>
      </c>
      <c r="H2576" s="820">
        <v>1088</v>
      </c>
      <c r="I2576" s="567"/>
    </row>
    <row r="2577" spans="1:9" x14ac:dyDescent="0.2">
      <c r="A2577" s="345">
        <v>2575</v>
      </c>
      <c r="B2577" s="345" t="s">
        <v>3200</v>
      </c>
      <c r="C2577" s="345" t="s">
        <v>553</v>
      </c>
      <c r="D2577" s="345" t="s">
        <v>506</v>
      </c>
      <c r="E2577" s="345">
        <v>3150720500</v>
      </c>
      <c r="F2577" s="345">
        <v>65050</v>
      </c>
      <c r="G2577" s="345" t="s">
        <v>11093</v>
      </c>
      <c r="H2577" s="820">
        <v>37594</v>
      </c>
      <c r="I2577" s="567"/>
    </row>
    <row r="2578" spans="1:9" x14ac:dyDescent="0.2">
      <c r="A2578" s="345">
        <v>2576</v>
      </c>
      <c r="B2578" s="345" t="s">
        <v>3201</v>
      </c>
      <c r="C2578" s="345" t="s">
        <v>567</v>
      </c>
      <c r="D2578" s="345" t="s">
        <v>508</v>
      </c>
      <c r="E2578" s="345">
        <v>1030150630</v>
      </c>
      <c r="F2578" s="345">
        <v>17068</v>
      </c>
      <c r="G2578" s="345" t="s">
        <v>11094</v>
      </c>
      <c r="H2578" s="820">
        <v>4411</v>
      </c>
      <c r="I2578" s="567"/>
    </row>
    <row r="2579" spans="1:9" x14ac:dyDescent="0.2">
      <c r="A2579" s="345">
        <v>2577</v>
      </c>
      <c r="B2579" s="345" t="s">
        <v>3202</v>
      </c>
      <c r="C2579" s="345" t="s">
        <v>726</v>
      </c>
      <c r="D2579" s="345" t="s">
        <v>16416</v>
      </c>
      <c r="E2579" s="345">
        <v>1040140260</v>
      </c>
      <c r="F2579" s="345">
        <v>21029</v>
      </c>
      <c r="G2579" s="345" t="s">
        <v>11095</v>
      </c>
      <c r="H2579" s="820">
        <v>5433</v>
      </c>
      <c r="I2579" s="567"/>
    </row>
    <row r="2580" spans="1:9" x14ac:dyDescent="0.2">
      <c r="A2580" s="345">
        <v>2578</v>
      </c>
      <c r="B2580" s="345" t="s">
        <v>3203</v>
      </c>
      <c r="C2580" s="345" t="s">
        <v>532</v>
      </c>
      <c r="D2580" s="345" t="s">
        <v>503</v>
      </c>
      <c r="E2580" s="345">
        <v>3130600180</v>
      </c>
      <c r="F2580" s="345">
        <v>68018</v>
      </c>
      <c r="G2580" s="345" t="s">
        <v>11096</v>
      </c>
      <c r="H2580" s="820">
        <v>1639</v>
      </c>
      <c r="I2580" s="567"/>
    </row>
    <row r="2581" spans="1:9" x14ac:dyDescent="0.2">
      <c r="A2581" s="345">
        <v>2579</v>
      </c>
      <c r="B2581" s="345" t="s">
        <v>3204</v>
      </c>
      <c r="C2581" s="345" t="s">
        <v>942</v>
      </c>
      <c r="D2581" s="345" t="s">
        <v>512</v>
      </c>
      <c r="E2581" s="345">
        <v>4200530171</v>
      </c>
      <c r="F2581" s="345">
        <v>91019</v>
      </c>
      <c r="G2581" s="345" t="s">
        <v>11097</v>
      </c>
      <c r="H2581" s="820">
        <v>559</v>
      </c>
      <c r="I2581" s="567"/>
    </row>
    <row r="2582" spans="1:9" x14ac:dyDescent="0.2">
      <c r="A2582" s="345">
        <v>2580</v>
      </c>
      <c r="B2582" s="345" t="s">
        <v>3205</v>
      </c>
      <c r="C2582" s="345" t="s">
        <v>526</v>
      </c>
      <c r="D2582" s="345" t="s">
        <v>508</v>
      </c>
      <c r="E2582" s="345">
        <v>1030980330</v>
      </c>
      <c r="F2582" s="345">
        <v>97033</v>
      </c>
      <c r="G2582" s="345" t="s">
        <v>11098</v>
      </c>
      <c r="H2582" s="820">
        <v>1207</v>
      </c>
      <c r="I2582" s="567"/>
    </row>
    <row r="2583" spans="1:9" x14ac:dyDescent="0.2">
      <c r="A2583" s="345">
        <v>2581</v>
      </c>
      <c r="B2583" s="345" t="s">
        <v>3206</v>
      </c>
      <c r="C2583" s="345" t="s">
        <v>994</v>
      </c>
      <c r="D2583" s="345" t="s">
        <v>512</v>
      </c>
      <c r="E2583" s="345">
        <v>4200170201</v>
      </c>
      <c r="F2583" s="345">
        <v>92108</v>
      </c>
      <c r="G2583" s="345" t="s">
        <v>11099</v>
      </c>
      <c r="H2583" s="820">
        <v>9424</v>
      </c>
      <c r="I2583" s="567"/>
    </row>
    <row r="2584" spans="1:9" x14ac:dyDescent="0.2">
      <c r="A2584" s="345">
        <v>2582</v>
      </c>
      <c r="B2584" s="345" t="s">
        <v>3207</v>
      </c>
      <c r="C2584" s="345" t="s">
        <v>544</v>
      </c>
      <c r="D2584" s="345" t="s">
        <v>510</v>
      </c>
      <c r="E2584" s="345">
        <v>1010270830</v>
      </c>
      <c r="F2584" s="345">
        <v>4083</v>
      </c>
      <c r="G2584" s="345" t="s">
        <v>11100</v>
      </c>
      <c r="H2584" s="820">
        <v>82</v>
      </c>
      <c r="I2584" s="567"/>
    </row>
    <row r="2585" spans="1:9" x14ac:dyDescent="0.2">
      <c r="A2585" s="345">
        <v>2583</v>
      </c>
      <c r="B2585" s="345" t="s">
        <v>3208</v>
      </c>
      <c r="C2585" s="345" t="s">
        <v>755</v>
      </c>
      <c r="D2585" s="345" t="s">
        <v>516</v>
      </c>
      <c r="E2585" s="345">
        <v>1020040250</v>
      </c>
      <c r="F2585" s="345">
        <v>7025</v>
      </c>
      <c r="G2585" s="345" t="s">
        <v>11101</v>
      </c>
      <c r="H2585" s="820">
        <v>220</v>
      </c>
      <c r="I2585" s="567"/>
    </row>
    <row r="2586" spans="1:9" x14ac:dyDescent="0.2">
      <c r="A2586" s="345">
        <v>2584</v>
      </c>
      <c r="B2586" s="345" t="s">
        <v>3209</v>
      </c>
      <c r="C2586" s="345" t="s">
        <v>1073</v>
      </c>
      <c r="D2586" s="345" t="s">
        <v>492</v>
      </c>
      <c r="E2586" s="345">
        <v>2090300140</v>
      </c>
      <c r="F2586" s="345">
        <v>48014</v>
      </c>
      <c r="G2586" s="345" t="s">
        <v>11102</v>
      </c>
      <c r="H2586" s="820">
        <v>48397</v>
      </c>
      <c r="I2586" s="567"/>
    </row>
    <row r="2587" spans="1:9" x14ac:dyDescent="0.2">
      <c r="A2587" s="345">
        <v>2585</v>
      </c>
      <c r="B2587" s="345" t="s">
        <v>3210</v>
      </c>
      <c r="C2587" s="345" t="s">
        <v>601</v>
      </c>
      <c r="D2587" s="345" t="s">
        <v>508</v>
      </c>
      <c r="E2587" s="345">
        <v>1030120900</v>
      </c>
      <c r="F2587" s="345">
        <v>16093</v>
      </c>
      <c r="G2587" s="345" t="s">
        <v>11103</v>
      </c>
      <c r="H2587" s="820">
        <v>3379</v>
      </c>
      <c r="I2587" s="567"/>
    </row>
    <row r="2588" spans="1:9" x14ac:dyDescent="0.2">
      <c r="A2588" s="345">
        <v>2586</v>
      </c>
      <c r="B2588" s="345" t="s">
        <v>3211</v>
      </c>
      <c r="C2588" s="345" t="s">
        <v>241</v>
      </c>
      <c r="D2588" s="345" t="s">
        <v>515</v>
      </c>
      <c r="E2588" s="345">
        <v>1050900390</v>
      </c>
      <c r="F2588" s="345">
        <v>24039</v>
      </c>
      <c r="G2588" s="345" t="s">
        <v>11104</v>
      </c>
      <c r="H2588" s="820">
        <v>1554</v>
      </c>
      <c r="I2588" s="567"/>
    </row>
    <row r="2589" spans="1:9" x14ac:dyDescent="0.2">
      <c r="A2589" s="345">
        <v>2587</v>
      </c>
      <c r="B2589" s="345" t="s">
        <v>3212</v>
      </c>
      <c r="C2589" s="345" t="s">
        <v>652</v>
      </c>
      <c r="D2589" s="345" t="s">
        <v>16417</v>
      </c>
      <c r="E2589" s="345">
        <v>1060850350</v>
      </c>
      <c r="F2589" s="345">
        <v>30035</v>
      </c>
      <c r="G2589" s="345" t="s">
        <v>11105</v>
      </c>
      <c r="H2589" s="820">
        <v>1280</v>
      </c>
      <c r="I2589" s="567"/>
    </row>
    <row r="2590" spans="1:9" x14ac:dyDescent="0.2">
      <c r="A2590" s="345">
        <v>2588</v>
      </c>
      <c r="B2590" s="345" t="s">
        <v>3213</v>
      </c>
      <c r="C2590" s="345" t="s">
        <v>619</v>
      </c>
      <c r="D2590" s="345" t="s">
        <v>513</v>
      </c>
      <c r="E2590" s="345">
        <v>4190280090</v>
      </c>
      <c r="F2590" s="345">
        <v>86009</v>
      </c>
      <c r="G2590" s="345" t="s">
        <v>11106</v>
      </c>
      <c r="H2590" s="820">
        <v>25815</v>
      </c>
      <c r="I2590" s="567"/>
    </row>
    <row r="2591" spans="1:9" x14ac:dyDescent="0.2">
      <c r="A2591" s="345">
        <v>2589</v>
      </c>
      <c r="B2591" s="345" t="s">
        <v>3214</v>
      </c>
      <c r="C2591" s="345" t="s">
        <v>544</v>
      </c>
      <c r="D2591" s="345" t="s">
        <v>510</v>
      </c>
      <c r="E2591" s="345">
        <v>1010270840</v>
      </c>
      <c r="F2591" s="345">
        <v>4084</v>
      </c>
      <c r="G2591" s="345" t="s">
        <v>11107</v>
      </c>
      <c r="H2591" s="820">
        <v>770</v>
      </c>
      <c r="I2591" s="567"/>
    </row>
    <row r="2592" spans="1:9" x14ac:dyDescent="0.2">
      <c r="A2592" s="345">
        <v>2590</v>
      </c>
      <c r="B2592" s="345" t="s">
        <v>3215</v>
      </c>
      <c r="C2592" s="345" t="s">
        <v>601</v>
      </c>
      <c r="D2592" s="345" t="s">
        <v>508</v>
      </c>
      <c r="E2592" s="345">
        <v>1030120910</v>
      </c>
      <c r="F2592" s="345">
        <v>16094</v>
      </c>
      <c r="G2592" s="345" t="s">
        <v>11108</v>
      </c>
      <c r="H2592" s="820">
        <v>1992</v>
      </c>
      <c r="I2592" s="567"/>
    </row>
    <row r="2593" spans="1:9" x14ac:dyDescent="0.2">
      <c r="A2593" s="345">
        <v>2591</v>
      </c>
      <c r="B2593" s="345" t="s">
        <v>3216</v>
      </c>
      <c r="C2593" s="345" t="s">
        <v>544</v>
      </c>
      <c r="D2593" s="345" t="s">
        <v>510</v>
      </c>
      <c r="E2593" s="345">
        <v>1010270850</v>
      </c>
      <c r="F2593" s="345">
        <v>4085</v>
      </c>
      <c r="G2593" s="345" t="s">
        <v>11109</v>
      </c>
      <c r="H2593" s="820">
        <v>1954</v>
      </c>
      <c r="I2593" s="567"/>
    </row>
    <row r="2594" spans="1:9" x14ac:dyDescent="0.2">
      <c r="A2594" s="345">
        <v>2592</v>
      </c>
      <c r="B2594" s="345" t="s">
        <v>3217</v>
      </c>
      <c r="C2594" s="345" t="s">
        <v>538</v>
      </c>
      <c r="D2594" s="345" t="s">
        <v>504</v>
      </c>
      <c r="E2594" s="345">
        <v>3170640300</v>
      </c>
      <c r="F2594" s="345">
        <v>76030</v>
      </c>
      <c r="G2594" s="345" t="s">
        <v>11110</v>
      </c>
      <c r="H2594" s="820">
        <v>1280</v>
      </c>
      <c r="I2594" s="567"/>
    </row>
    <row r="2595" spans="1:9" x14ac:dyDescent="0.2">
      <c r="A2595" s="345">
        <v>2593</v>
      </c>
      <c r="B2595" s="345" t="s">
        <v>3218</v>
      </c>
      <c r="C2595" s="345" t="s">
        <v>852</v>
      </c>
      <c r="D2595" s="345" t="s">
        <v>515</v>
      </c>
      <c r="E2595" s="345">
        <v>1050870130</v>
      </c>
      <c r="F2595" s="345">
        <v>27013</v>
      </c>
      <c r="G2595" s="345" t="s">
        <v>11111</v>
      </c>
      <c r="H2595" s="820">
        <v>12006</v>
      </c>
      <c r="I2595" s="567"/>
    </row>
    <row r="2596" spans="1:9" x14ac:dyDescent="0.2">
      <c r="A2596" s="345">
        <v>2594</v>
      </c>
      <c r="B2596" s="345" t="s">
        <v>3219</v>
      </c>
      <c r="C2596" s="345" t="s">
        <v>696</v>
      </c>
      <c r="D2596" s="345" t="s">
        <v>508</v>
      </c>
      <c r="E2596" s="345">
        <v>1030240890</v>
      </c>
      <c r="F2596" s="345">
        <v>13095</v>
      </c>
      <c r="G2596" s="345" t="s">
        <v>11112</v>
      </c>
      <c r="H2596" s="820">
        <v>16091</v>
      </c>
      <c r="I2596" s="567"/>
    </row>
    <row r="2597" spans="1:9" x14ac:dyDescent="0.2">
      <c r="A2597" s="345">
        <v>2595</v>
      </c>
      <c r="B2597" s="345" t="s">
        <v>3220</v>
      </c>
      <c r="C2597" s="345" t="s">
        <v>607</v>
      </c>
      <c r="D2597" s="345" t="s">
        <v>515</v>
      </c>
      <c r="E2597" s="345">
        <v>1050890320</v>
      </c>
      <c r="F2597" s="345">
        <v>23032</v>
      </c>
      <c r="G2597" s="345" t="s">
        <v>11113</v>
      </c>
      <c r="H2597" s="820">
        <v>1886</v>
      </c>
      <c r="I2597" s="567"/>
    </row>
    <row r="2598" spans="1:9" x14ac:dyDescent="0.2">
      <c r="A2598" s="345">
        <v>2596</v>
      </c>
      <c r="B2598" s="345" t="s">
        <v>3221</v>
      </c>
      <c r="C2598" s="345" t="s">
        <v>607</v>
      </c>
      <c r="D2598" s="345" t="s">
        <v>515</v>
      </c>
      <c r="E2598" s="345">
        <v>1050890330</v>
      </c>
      <c r="F2598" s="345">
        <v>23033</v>
      </c>
      <c r="G2598" s="345" t="s">
        <v>11114</v>
      </c>
      <c r="H2598" s="820">
        <v>797</v>
      </c>
      <c r="I2598" s="567"/>
    </row>
    <row r="2599" spans="1:9" x14ac:dyDescent="0.2">
      <c r="A2599" s="345">
        <v>2597</v>
      </c>
      <c r="B2599" s="345" t="s">
        <v>3222</v>
      </c>
      <c r="C2599" s="345" t="s">
        <v>567</v>
      </c>
      <c r="D2599" s="345" t="s">
        <v>508</v>
      </c>
      <c r="E2599" s="345">
        <v>1030150640</v>
      </c>
      <c r="F2599" s="345">
        <v>17069</v>
      </c>
      <c r="G2599" s="345" t="s">
        <v>11115</v>
      </c>
      <c r="H2599" s="820">
        <v>8668</v>
      </c>
      <c r="I2599" s="567"/>
    </row>
    <row r="2600" spans="1:9" x14ac:dyDescent="0.2">
      <c r="A2600" s="345">
        <v>2598</v>
      </c>
      <c r="B2600" s="345" t="s">
        <v>3223</v>
      </c>
      <c r="C2600" s="345" t="s">
        <v>1539</v>
      </c>
      <c r="D2600" s="345" t="s">
        <v>511</v>
      </c>
      <c r="E2600" s="345">
        <v>3160160060</v>
      </c>
      <c r="F2600" s="345">
        <v>74006</v>
      </c>
      <c r="G2600" s="345" t="s">
        <v>11116</v>
      </c>
      <c r="H2600" s="820">
        <v>8286</v>
      </c>
      <c r="I2600" s="567"/>
    </row>
    <row r="2601" spans="1:9" x14ac:dyDescent="0.2">
      <c r="A2601" s="345">
        <v>2599</v>
      </c>
      <c r="B2601" s="345" t="s">
        <v>3224</v>
      </c>
      <c r="C2601" s="345" t="s">
        <v>555</v>
      </c>
      <c r="D2601" s="345" t="s">
        <v>506</v>
      </c>
      <c r="E2601" s="345">
        <v>3150510301</v>
      </c>
      <c r="F2601" s="345">
        <v>63064</v>
      </c>
      <c r="G2601" s="345" t="s">
        <v>11117</v>
      </c>
      <c r="H2601" s="820">
        <v>50580</v>
      </c>
      <c r="I2601" s="567"/>
    </row>
    <row r="2602" spans="1:9" x14ac:dyDescent="0.2">
      <c r="A2602" s="345">
        <v>2600</v>
      </c>
      <c r="B2602" s="345" t="s">
        <v>3225</v>
      </c>
      <c r="C2602" s="345" t="s">
        <v>722</v>
      </c>
      <c r="D2602" s="345" t="s">
        <v>513</v>
      </c>
      <c r="E2602" s="345">
        <v>4190820090</v>
      </c>
      <c r="F2602" s="345">
        <v>81008</v>
      </c>
      <c r="G2602" s="345" t="s">
        <v>11118</v>
      </c>
      <c r="H2602" s="820">
        <v>26435</v>
      </c>
      <c r="I2602" s="567"/>
    </row>
    <row r="2603" spans="1:9" x14ac:dyDescent="0.2">
      <c r="A2603" s="345">
        <v>2601</v>
      </c>
      <c r="B2603" s="345" t="s">
        <v>3226</v>
      </c>
      <c r="C2603" s="345" t="s">
        <v>677</v>
      </c>
      <c r="D2603" s="345" t="s">
        <v>507</v>
      </c>
      <c r="E2603" s="345">
        <v>1070740280</v>
      </c>
      <c r="F2603" s="345">
        <v>9028</v>
      </c>
      <c r="G2603" s="345" t="s">
        <v>11119</v>
      </c>
      <c r="H2603" s="820">
        <v>215</v>
      </c>
      <c r="I2603" s="567"/>
    </row>
    <row r="2604" spans="1:9" x14ac:dyDescent="0.2">
      <c r="A2604" s="345">
        <v>2602</v>
      </c>
      <c r="B2604" s="345" t="s">
        <v>3227</v>
      </c>
      <c r="C2604" s="345" t="s">
        <v>833</v>
      </c>
      <c r="D2604" s="345" t="s">
        <v>16417</v>
      </c>
      <c r="E2604" s="345">
        <v>1060930190</v>
      </c>
      <c r="F2604" s="345">
        <v>93019</v>
      </c>
      <c r="G2604" s="345" t="s">
        <v>11120</v>
      </c>
      <c r="H2604" s="820">
        <v>373</v>
      </c>
      <c r="I2604" s="567"/>
    </row>
    <row r="2605" spans="1:9" x14ac:dyDescent="0.2">
      <c r="A2605" s="345">
        <v>2603</v>
      </c>
      <c r="B2605" s="345" t="s">
        <v>3228</v>
      </c>
      <c r="C2605" s="345" t="s">
        <v>617</v>
      </c>
      <c r="D2605" s="345" t="s">
        <v>512</v>
      </c>
      <c r="E2605" s="345">
        <v>4200730271</v>
      </c>
      <c r="F2605" s="345">
        <v>90088</v>
      </c>
      <c r="G2605" s="345" t="s">
        <v>11121</v>
      </c>
      <c r="H2605" s="820">
        <v>691</v>
      </c>
      <c r="I2605" s="567"/>
    </row>
    <row r="2606" spans="1:9" x14ac:dyDescent="0.2">
      <c r="A2606" s="345">
        <v>2604</v>
      </c>
      <c r="B2606" s="345" t="s">
        <v>3229</v>
      </c>
      <c r="C2606" s="345" t="s">
        <v>526</v>
      </c>
      <c r="D2606" s="345" t="s">
        <v>508</v>
      </c>
      <c r="E2606" s="345">
        <v>1030980340</v>
      </c>
      <c r="F2606" s="345">
        <v>97034</v>
      </c>
      <c r="G2606" s="345" t="s">
        <v>11122</v>
      </c>
      <c r="H2606" s="820">
        <v>686</v>
      </c>
      <c r="I2606" s="567"/>
    </row>
    <row r="2607" spans="1:9" x14ac:dyDescent="0.2">
      <c r="A2607" s="345">
        <v>2605</v>
      </c>
      <c r="B2607" s="345" t="s">
        <v>3230</v>
      </c>
      <c r="C2607" s="345" t="s">
        <v>875</v>
      </c>
      <c r="D2607" s="345" t="s">
        <v>494</v>
      </c>
      <c r="E2607" s="345">
        <v>2110440160</v>
      </c>
      <c r="F2607" s="345">
        <v>43016</v>
      </c>
      <c r="G2607" s="345" t="s">
        <v>11123</v>
      </c>
      <c r="H2607" s="820">
        <v>1916</v>
      </c>
      <c r="I2607" s="567"/>
    </row>
    <row r="2608" spans="1:9" x14ac:dyDescent="0.2">
      <c r="A2608" s="345">
        <v>2606</v>
      </c>
      <c r="B2608" s="345" t="s">
        <v>3231</v>
      </c>
      <c r="C2608" s="345" t="s">
        <v>899</v>
      </c>
      <c r="D2608" s="346" t="s">
        <v>512</v>
      </c>
      <c r="E2608" s="345">
        <v>4201110180</v>
      </c>
      <c r="F2608" s="345">
        <v>111018</v>
      </c>
      <c r="G2608" s="345" t="s">
        <v>11124</v>
      </c>
      <c r="H2608" s="820">
        <v>2092</v>
      </c>
      <c r="I2608" s="567"/>
    </row>
    <row r="2609" spans="1:9" x14ac:dyDescent="0.2">
      <c r="A2609" s="345">
        <v>2607</v>
      </c>
      <c r="B2609" s="345" t="s">
        <v>3232</v>
      </c>
      <c r="C2609" s="345" t="s">
        <v>899</v>
      </c>
      <c r="D2609" s="346" t="s">
        <v>512</v>
      </c>
      <c r="E2609" s="345">
        <v>4201110190</v>
      </c>
      <c r="F2609" s="345">
        <v>111019</v>
      </c>
      <c r="G2609" s="345" t="s">
        <v>11125</v>
      </c>
      <c r="H2609" s="820">
        <v>543</v>
      </c>
      <c r="I2609" s="567"/>
    </row>
    <row r="2610" spans="1:9" x14ac:dyDescent="0.2">
      <c r="A2610" s="345">
        <v>2608</v>
      </c>
      <c r="B2610" s="345" t="s">
        <v>3233</v>
      </c>
      <c r="C2610" s="345" t="s">
        <v>567</v>
      </c>
      <c r="D2610" s="345" t="s">
        <v>508</v>
      </c>
      <c r="E2610" s="345">
        <v>1030150650</v>
      </c>
      <c r="F2610" s="345">
        <v>17070</v>
      </c>
      <c r="G2610" s="345" t="s">
        <v>11126</v>
      </c>
      <c r="H2610" s="820">
        <v>5118</v>
      </c>
      <c r="I2610" s="567"/>
    </row>
    <row r="2611" spans="1:9" x14ac:dyDescent="0.2">
      <c r="A2611" s="345">
        <v>2609</v>
      </c>
      <c r="B2611" s="345" t="s">
        <v>3234</v>
      </c>
      <c r="C2611" s="345" t="s">
        <v>526</v>
      </c>
      <c r="D2611" s="345" t="s">
        <v>508</v>
      </c>
      <c r="E2611" s="345">
        <v>1030980350</v>
      </c>
      <c r="F2611" s="345">
        <v>97035</v>
      </c>
      <c r="G2611" s="345" t="s">
        <v>11127</v>
      </c>
      <c r="H2611" s="820">
        <v>762</v>
      </c>
      <c r="I2611" s="567"/>
    </row>
    <row r="2612" spans="1:9" x14ac:dyDescent="0.2">
      <c r="A2612" s="345">
        <v>2610</v>
      </c>
      <c r="B2612" s="345" t="s">
        <v>3235</v>
      </c>
      <c r="C2612" s="345" t="s">
        <v>563</v>
      </c>
      <c r="D2612" s="345" t="s">
        <v>493</v>
      </c>
      <c r="E2612" s="345">
        <v>2120330310</v>
      </c>
      <c r="F2612" s="345">
        <v>60031</v>
      </c>
      <c r="G2612" s="345" t="s">
        <v>11128</v>
      </c>
      <c r="H2612" s="820">
        <v>3577</v>
      </c>
      <c r="I2612" s="567"/>
    </row>
    <row r="2613" spans="1:9" x14ac:dyDescent="0.2">
      <c r="A2613" s="345">
        <v>2611</v>
      </c>
      <c r="B2613" s="345" t="s">
        <v>3236</v>
      </c>
      <c r="C2613" s="345" t="s">
        <v>617</v>
      </c>
      <c r="D2613" s="345" t="s">
        <v>512</v>
      </c>
      <c r="E2613" s="345">
        <v>4200730280</v>
      </c>
      <c r="F2613" s="345">
        <v>90028</v>
      </c>
      <c r="G2613" s="345" t="s">
        <v>11129</v>
      </c>
      <c r="H2613" s="820">
        <v>382</v>
      </c>
      <c r="I2613" s="567"/>
    </row>
    <row r="2614" spans="1:9" x14ac:dyDescent="0.2">
      <c r="A2614" s="345">
        <v>2612</v>
      </c>
      <c r="B2614" s="345" t="s">
        <v>3237</v>
      </c>
      <c r="C2614" s="345" t="s">
        <v>522</v>
      </c>
      <c r="D2614" s="345" t="s">
        <v>515</v>
      </c>
      <c r="E2614" s="345">
        <v>1050540370</v>
      </c>
      <c r="F2614" s="345">
        <v>28037</v>
      </c>
      <c r="G2614" s="345" t="s">
        <v>11130</v>
      </c>
      <c r="H2614" s="820">
        <v>15975</v>
      </c>
      <c r="I2614" s="567"/>
    </row>
    <row r="2615" spans="1:9" x14ac:dyDescent="0.2">
      <c r="A2615" s="345">
        <v>2613</v>
      </c>
      <c r="B2615" s="345" t="s">
        <v>3238</v>
      </c>
      <c r="C2615" s="345" t="s">
        <v>899</v>
      </c>
      <c r="D2615" s="346" t="s">
        <v>512</v>
      </c>
      <c r="E2615" s="345">
        <v>4201110200</v>
      </c>
      <c r="F2615" s="345">
        <v>111020</v>
      </c>
      <c r="G2615" s="345" t="s">
        <v>11131</v>
      </c>
      <c r="H2615" s="820">
        <v>565</v>
      </c>
      <c r="I2615" s="567"/>
    </row>
    <row r="2616" spans="1:9" x14ac:dyDescent="0.2">
      <c r="A2616" s="345">
        <v>2614</v>
      </c>
      <c r="B2616" s="345" t="s">
        <v>3239</v>
      </c>
      <c r="C2616" s="345" t="s">
        <v>755</v>
      </c>
      <c r="D2616" s="345" t="s">
        <v>516</v>
      </c>
      <c r="E2616" s="345">
        <v>1020040260</v>
      </c>
      <c r="F2616" s="345">
        <v>7026</v>
      </c>
      <c r="G2616" s="345" t="s">
        <v>11132</v>
      </c>
      <c r="H2616" s="820">
        <v>472</v>
      </c>
      <c r="I2616" s="567"/>
    </row>
    <row r="2617" spans="1:9" x14ac:dyDescent="0.2">
      <c r="A2617" s="345">
        <v>2615</v>
      </c>
      <c r="B2617" s="345" t="s">
        <v>3240</v>
      </c>
      <c r="C2617" s="345" t="s">
        <v>696</v>
      </c>
      <c r="D2617" s="345" t="s">
        <v>508</v>
      </c>
      <c r="E2617" s="345">
        <v>1030240910</v>
      </c>
      <c r="F2617" s="345">
        <v>13097</v>
      </c>
      <c r="G2617" s="345" t="s">
        <v>11133</v>
      </c>
      <c r="H2617" s="820">
        <v>2575</v>
      </c>
      <c r="I2617" s="567"/>
    </row>
    <row r="2618" spans="1:9" x14ac:dyDescent="0.2">
      <c r="A2618" s="345">
        <v>2616</v>
      </c>
      <c r="B2618" s="345" t="s">
        <v>3241</v>
      </c>
      <c r="C2618" s="345" t="s">
        <v>624</v>
      </c>
      <c r="D2618" s="345" t="s">
        <v>510</v>
      </c>
      <c r="E2618" s="345">
        <v>1010810980</v>
      </c>
      <c r="F2618" s="345">
        <v>1100</v>
      </c>
      <c r="G2618" s="345" t="s">
        <v>11134</v>
      </c>
      <c r="H2618" s="820">
        <v>241</v>
      </c>
      <c r="I2618" s="567"/>
    </row>
    <row r="2619" spans="1:9" x14ac:dyDescent="0.2">
      <c r="A2619" s="345">
        <v>2617</v>
      </c>
      <c r="B2619" s="345" t="s">
        <v>3242</v>
      </c>
      <c r="C2619" s="345" t="s">
        <v>595</v>
      </c>
      <c r="D2619" s="345" t="s">
        <v>510</v>
      </c>
      <c r="E2619" s="345">
        <v>1010020650</v>
      </c>
      <c r="F2619" s="345">
        <v>6067</v>
      </c>
      <c r="G2619" s="345" t="s">
        <v>11135</v>
      </c>
      <c r="H2619" s="820">
        <v>586</v>
      </c>
      <c r="I2619" s="567"/>
    </row>
    <row r="2620" spans="1:9" x14ac:dyDescent="0.2">
      <c r="A2620" s="345">
        <v>2618</v>
      </c>
      <c r="B2620" s="345" t="s">
        <v>3243</v>
      </c>
      <c r="C2620" s="345" t="s">
        <v>795</v>
      </c>
      <c r="D2620" s="345" t="s">
        <v>492</v>
      </c>
      <c r="E2620" s="345">
        <v>2090430125</v>
      </c>
      <c r="F2620" s="345">
        <v>46036</v>
      </c>
      <c r="G2620" s="345" t="s">
        <v>11136</v>
      </c>
      <c r="H2620" s="820">
        <v>715</v>
      </c>
      <c r="I2620" s="567"/>
    </row>
    <row r="2621" spans="1:9" x14ac:dyDescent="0.2">
      <c r="A2621" s="345">
        <v>2619</v>
      </c>
      <c r="B2621" s="345" t="s">
        <v>3244</v>
      </c>
      <c r="C2621" s="345" t="s">
        <v>711</v>
      </c>
      <c r="D2621" s="345" t="s">
        <v>16415</v>
      </c>
      <c r="E2621" s="345">
        <v>1080680210</v>
      </c>
      <c r="F2621" s="345">
        <v>35021</v>
      </c>
      <c r="G2621" s="345" t="s">
        <v>11137</v>
      </c>
      <c r="H2621" s="820">
        <v>6610</v>
      </c>
      <c r="I2621" s="567"/>
    </row>
    <row r="2622" spans="1:9" x14ac:dyDescent="0.2">
      <c r="A2622" s="345">
        <v>2620</v>
      </c>
      <c r="B2622" s="345" t="s">
        <v>3245</v>
      </c>
      <c r="C2622" s="345" t="s">
        <v>644</v>
      </c>
      <c r="D2622" s="345" t="s">
        <v>494</v>
      </c>
      <c r="E2622" s="345">
        <v>2110030170</v>
      </c>
      <c r="F2622" s="345">
        <v>42017</v>
      </c>
      <c r="G2622" s="345" t="s">
        <v>11138</v>
      </c>
      <c r="H2622" s="820">
        <v>29070</v>
      </c>
      <c r="I2622" s="567"/>
    </row>
    <row r="2623" spans="1:9" x14ac:dyDescent="0.2">
      <c r="A2623" s="345">
        <v>2621</v>
      </c>
      <c r="B2623" s="345" t="s">
        <v>3246</v>
      </c>
      <c r="C2623" s="345" t="s">
        <v>575</v>
      </c>
      <c r="D2623" s="345" t="s">
        <v>493</v>
      </c>
      <c r="E2623" s="345">
        <v>2120910230</v>
      </c>
      <c r="F2623" s="345">
        <v>56024</v>
      </c>
      <c r="G2623" s="345" t="s">
        <v>11139</v>
      </c>
      <c r="H2623" s="820">
        <v>8133</v>
      </c>
      <c r="I2623" s="567"/>
    </row>
    <row r="2624" spans="1:9" x14ac:dyDescent="0.2">
      <c r="A2624" s="345">
        <v>2622</v>
      </c>
      <c r="B2624" s="345" t="s">
        <v>3247</v>
      </c>
      <c r="C2624" s="345" t="s">
        <v>578</v>
      </c>
      <c r="D2624" s="345" t="s">
        <v>505</v>
      </c>
      <c r="E2624" s="345">
        <v>3181030100</v>
      </c>
      <c r="F2624" s="345">
        <v>102010</v>
      </c>
      <c r="G2624" s="345" t="s">
        <v>11140</v>
      </c>
      <c r="H2624" s="820">
        <v>2003</v>
      </c>
      <c r="I2624" s="567"/>
    </row>
    <row r="2625" spans="1:9" x14ac:dyDescent="0.2">
      <c r="A2625" s="345">
        <v>2623</v>
      </c>
      <c r="B2625" s="345" t="s">
        <v>3248</v>
      </c>
      <c r="C2625" s="345" t="s">
        <v>582</v>
      </c>
      <c r="D2625" s="345" t="s">
        <v>514</v>
      </c>
      <c r="E2625" s="345">
        <v>2100800110</v>
      </c>
      <c r="F2625" s="345">
        <v>55011</v>
      </c>
      <c r="G2625" s="345" t="s">
        <v>11141</v>
      </c>
      <c r="H2625" s="820">
        <v>2626</v>
      </c>
      <c r="I2625" s="567"/>
    </row>
    <row r="2626" spans="1:9" x14ac:dyDescent="0.2">
      <c r="A2626" s="345">
        <v>2624</v>
      </c>
      <c r="B2626" s="345" t="s">
        <v>3249</v>
      </c>
      <c r="C2626" s="345" t="s">
        <v>652</v>
      </c>
      <c r="D2626" s="345" t="s">
        <v>16417</v>
      </c>
      <c r="E2626" s="345">
        <v>1060850360</v>
      </c>
      <c r="F2626" s="345">
        <v>30036</v>
      </c>
      <c r="G2626" s="345" t="s">
        <v>11142</v>
      </c>
      <c r="H2626" s="820">
        <v>2775</v>
      </c>
      <c r="I2626" s="567"/>
    </row>
    <row r="2627" spans="1:9" x14ac:dyDescent="0.2">
      <c r="A2627" s="345">
        <v>2625</v>
      </c>
      <c r="B2627" s="345" t="s">
        <v>3250</v>
      </c>
      <c r="C2627" s="345" t="s">
        <v>691</v>
      </c>
      <c r="D2627" s="345" t="s">
        <v>508</v>
      </c>
      <c r="E2627" s="345">
        <v>1030770280</v>
      </c>
      <c r="F2627" s="345">
        <v>14028</v>
      </c>
      <c r="G2627" s="345" t="s">
        <v>11143</v>
      </c>
      <c r="H2627" s="820">
        <v>503</v>
      </c>
      <c r="I2627" s="567"/>
    </row>
    <row r="2628" spans="1:9" x14ac:dyDescent="0.2">
      <c r="A2628" s="345">
        <v>2626</v>
      </c>
      <c r="B2628" s="345" t="s">
        <v>3251</v>
      </c>
      <c r="C2628" s="345" t="s">
        <v>739</v>
      </c>
      <c r="D2628" s="345" t="s">
        <v>16415</v>
      </c>
      <c r="E2628" s="345">
        <v>1080660100</v>
      </c>
      <c r="F2628" s="345">
        <v>39010</v>
      </c>
      <c r="G2628" s="345" t="s">
        <v>11144</v>
      </c>
      <c r="H2628" s="820">
        <v>58899</v>
      </c>
      <c r="I2628" s="567"/>
    </row>
    <row r="2629" spans="1:9" x14ac:dyDescent="0.2">
      <c r="A2629" s="345">
        <v>2627</v>
      </c>
      <c r="B2629" s="345" t="s">
        <v>3252</v>
      </c>
      <c r="C2629" s="345" t="s">
        <v>542</v>
      </c>
      <c r="D2629" s="345" t="s">
        <v>511</v>
      </c>
      <c r="E2629" s="345">
        <v>3160310220</v>
      </c>
      <c r="F2629" s="345">
        <v>71023</v>
      </c>
      <c r="G2629" s="345" t="s">
        <v>11145</v>
      </c>
      <c r="H2629" s="820">
        <v>606</v>
      </c>
      <c r="I2629" s="567"/>
    </row>
    <row r="2630" spans="1:9" x14ac:dyDescent="0.2">
      <c r="A2630" s="345">
        <v>2628</v>
      </c>
      <c r="B2630" s="345" t="s">
        <v>3253</v>
      </c>
      <c r="C2630" s="345" t="s">
        <v>652</v>
      </c>
      <c r="D2630" s="345" t="s">
        <v>16417</v>
      </c>
      <c r="E2630" s="345">
        <v>1060850370</v>
      </c>
      <c r="F2630" s="345">
        <v>30037</v>
      </c>
      <c r="G2630" s="345" t="s">
        <v>11146</v>
      </c>
      <c r="H2630" s="820">
        <v>6010</v>
      </c>
      <c r="I2630" s="567"/>
    </row>
    <row r="2631" spans="1:9" x14ac:dyDescent="0.2">
      <c r="A2631" s="345">
        <v>2629</v>
      </c>
      <c r="B2631" s="345" t="s">
        <v>3254</v>
      </c>
      <c r="C2631" s="345" t="s">
        <v>696</v>
      </c>
      <c r="D2631" s="345" t="s">
        <v>508</v>
      </c>
      <c r="E2631" s="345">
        <v>1030240920</v>
      </c>
      <c r="F2631" s="345">
        <v>13098</v>
      </c>
      <c r="G2631" s="345" t="s">
        <v>11147</v>
      </c>
      <c r="H2631" s="820">
        <v>1148</v>
      </c>
      <c r="I2631" s="567"/>
    </row>
    <row r="2632" spans="1:9" x14ac:dyDescent="0.2">
      <c r="A2632" s="345">
        <v>2630</v>
      </c>
      <c r="B2632" s="345" t="s">
        <v>3255</v>
      </c>
      <c r="C2632" s="345" t="s">
        <v>1030</v>
      </c>
      <c r="D2632" s="345" t="s">
        <v>511</v>
      </c>
      <c r="E2632" s="345">
        <v>3160780050</v>
      </c>
      <c r="F2632" s="345">
        <v>73005</v>
      </c>
      <c r="G2632" s="345" t="s">
        <v>11148</v>
      </c>
      <c r="H2632" s="820">
        <v>3423</v>
      </c>
      <c r="I2632" s="567"/>
    </row>
    <row r="2633" spans="1:9" x14ac:dyDescent="0.2">
      <c r="A2633" s="345">
        <v>2631</v>
      </c>
      <c r="B2633" s="345" t="s">
        <v>3256</v>
      </c>
      <c r="C2633" s="345" t="s">
        <v>548</v>
      </c>
      <c r="D2633" s="345" t="s">
        <v>503</v>
      </c>
      <c r="E2633" s="345">
        <v>3130380420</v>
      </c>
      <c r="F2633" s="345">
        <v>66042</v>
      </c>
      <c r="G2633" s="345" t="s">
        <v>11149</v>
      </c>
      <c r="H2633" s="820">
        <v>375</v>
      </c>
      <c r="I2633" s="567"/>
    </row>
    <row r="2634" spans="1:9" x14ac:dyDescent="0.2">
      <c r="A2634" s="345">
        <v>2632</v>
      </c>
      <c r="B2634" s="345" t="s">
        <v>3257</v>
      </c>
      <c r="C2634" s="345" t="s">
        <v>565</v>
      </c>
      <c r="D2634" s="345" t="s">
        <v>505</v>
      </c>
      <c r="E2634" s="345">
        <v>3180250520</v>
      </c>
      <c r="F2634" s="345">
        <v>78051</v>
      </c>
      <c r="G2634" s="345" t="s">
        <v>11150</v>
      </c>
      <c r="H2634" s="820">
        <v>3473</v>
      </c>
      <c r="I2634" s="567"/>
    </row>
    <row r="2635" spans="1:9" x14ac:dyDescent="0.2">
      <c r="A2635" s="345">
        <v>2633</v>
      </c>
      <c r="B2635" s="345" t="s">
        <v>3258</v>
      </c>
      <c r="C2635" s="345" t="s">
        <v>635</v>
      </c>
      <c r="D2635" s="345" t="s">
        <v>508</v>
      </c>
      <c r="E2635" s="345">
        <v>1030860560</v>
      </c>
      <c r="F2635" s="345">
        <v>12067</v>
      </c>
      <c r="G2635" s="345" t="s">
        <v>11151</v>
      </c>
      <c r="H2635" s="820">
        <v>12433</v>
      </c>
      <c r="I2635" s="567"/>
    </row>
    <row r="2636" spans="1:9" x14ac:dyDescent="0.2">
      <c r="A2636" s="345">
        <v>2634</v>
      </c>
      <c r="B2636" s="345" t="s">
        <v>3259</v>
      </c>
      <c r="C2636" s="345" t="s">
        <v>668</v>
      </c>
      <c r="D2636" s="345" t="s">
        <v>16416</v>
      </c>
      <c r="E2636" s="345">
        <v>1040830760</v>
      </c>
      <c r="F2636" s="345">
        <v>22081</v>
      </c>
      <c r="G2636" s="345" t="s">
        <v>11152</v>
      </c>
      <c r="H2636" s="820">
        <v>905</v>
      </c>
      <c r="I2636" s="567"/>
    </row>
    <row r="2637" spans="1:9" x14ac:dyDescent="0.2">
      <c r="A2637" s="345">
        <v>2635</v>
      </c>
      <c r="B2637" s="345" t="s">
        <v>3260</v>
      </c>
      <c r="C2637" s="345" t="s">
        <v>662</v>
      </c>
      <c r="D2637" s="345" t="s">
        <v>506</v>
      </c>
      <c r="E2637" s="345">
        <v>3150110280</v>
      </c>
      <c r="F2637" s="345">
        <v>62029</v>
      </c>
      <c r="G2637" s="345" t="s">
        <v>11153</v>
      </c>
      <c r="H2637" s="820">
        <v>3370</v>
      </c>
      <c r="I2637" s="567"/>
    </row>
    <row r="2638" spans="1:9" x14ac:dyDescent="0.2">
      <c r="A2638" s="345">
        <v>2636</v>
      </c>
      <c r="B2638" s="345" t="s">
        <v>3261</v>
      </c>
      <c r="C2638" s="345" t="s">
        <v>632</v>
      </c>
      <c r="D2638" s="345" t="s">
        <v>515</v>
      </c>
      <c r="E2638" s="345">
        <v>1050100190</v>
      </c>
      <c r="F2638" s="345">
        <v>25019</v>
      </c>
      <c r="G2638" s="345" t="s">
        <v>11154</v>
      </c>
      <c r="H2638" s="820">
        <v>1824</v>
      </c>
      <c r="I2638" s="567"/>
    </row>
    <row r="2639" spans="1:9" x14ac:dyDescent="0.2">
      <c r="A2639" s="345">
        <v>2637</v>
      </c>
      <c r="B2639" s="345" t="s">
        <v>3262</v>
      </c>
      <c r="C2639" s="345" t="s">
        <v>657</v>
      </c>
      <c r="D2639" s="345" t="s">
        <v>506</v>
      </c>
      <c r="E2639" s="345">
        <v>3150200331</v>
      </c>
      <c r="F2639" s="345">
        <v>61101</v>
      </c>
      <c r="G2639" s="345" t="s">
        <v>11155</v>
      </c>
      <c r="H2639" s="820">
        <v>3362</v>
      </c>
      <c r="I2639" s="567"/>
    </row>
    <row r="2640" spans="1:9" x14ac:dyDescent="0.2">
      <c r="A2640" s="345">
        <v>2638</v>
      </c>
      <c r="B2640" s="345" t="s">
        <v>3263</v>
      </c>
      <c r="C2640" s="345" t="s">
        <v>565</v>
      </c>
      <c r="D2640" s="345" t="s">
        <v>505</v>
      </c>
      <c r="E2640" s="345">
        <v>3180250530</v>
      </c>
      <c r="F2640" s="345">
        <v>78052</v>
      </c>
      <c r="G2640" s="345" t="s">
        <v>11156</v>
      </c>
      <c r="H2640" s="820">
        <v>1427</v>
      </c>
      <c r="I2640" s="567"/>
    </row>
    <row r="2641" spans="1:9" x14ac:dyDescent="0.2">
      <c r="A2641" s="345">
        <v>2639</v>
      </c>
      <c r="B2641" s="345" t="s">
        <v>3264</v>
      </c>
      <c r="C2641" s="345" t="s">
        <v>644</v>
      </c>
      <c r="D2641" s="345" t="s">
        <v>494</v>
      </c>
      <c r="E2641" s="345">
        <v>2110030180</v>
      </c>
      <c r="F2641" s="345">
        <v>42018</v>
      </c>
      <c r="G2641" s="345" t="s">
        <v>11157</v>
      </c>
      <c r="H2641" s="820">
        <v>25576</v>
      </c>
      <c r="I2641" s="567"/>
    </row>
    <row r="2642" spans="1:9" x14ac:dyDescent="0.2">
      <c r="A2642" s="345">
        <v>2640</v>
      </c>
      <c r="B2642" s="345" t="s">
        <v>3265</v>
      </c>
      <c r="C2642" s="345" t="s">
        <v>593</v>
      </c>
      <c r="D2642" s="345" t="s">
        <v>513</v>
      </c>
      <c r="E2642" s="345">
        <v>4190480190</v>
      </c>
      <c r="F2642" s="345">
        <v>83019</v>
      </c>
      <c r="G2642" s="345" t="s">
        <v>11158</v>
      </c>
      <c r="H2642" s="820">
        <v>2785</v>
      </c>
      <c r="I2642" s="567"/>
    </row>
    <row r="2643" spans="1:9" x14ac:dyDescent="0.2">
      <c r="A2643" s="345">
        <v>2641</v>
      </c>
      <c r="B2643" s="345" t="s">
        <v>3266</v>
      </c>
      <c r="C2643" s="345" t="s">
        <v>575</v>
      </c>
      <c r="D2643" s="345" t="s">
        <v>493</v>
      </c>
      <c r="E2643" s="345">
        <v>2120910240</v>
      </c>
      <c r="F2643" s="345">
        <v>56025</v>
      </c>
      <c r="G2643" s="345" t="s">
        <v>11159</v>
      </c>
      <c r="H2643" s="820">
        <v>1997</v>
      </c>
      <c r="I2643" s="567"/>
    </row>
    <row r="2644" spans="1:9" x14ac:dyDescent="0.2">
      <c r="A2644" s="345">
        <v>2642</v>
      </c>
      <c r="B2644" s="345" t="s">
        <v>3267</v>
      </c>
      <c r="C2644" s="345" t="s">
        <v>704</v>
      </c>
      <c r="D2644" s="345" t="s">
        <v>505</v>
      </c>
      <c r="E2644" s="345">
        <v>3180220450</v>
      </c>
      <c r="F2644" s="345">
        <v>79047</v>
      </c>
      <c r="G2644" s="345" t="s">
        <v>11160</v>
      </c>
      <c r="H2644" s="820">
        <v>3759</v>
      </c>
      <c r="I2644" s="567"/>
    </row>
    <row r="2645" spans="1:9" x14ac:dyDescent="0.2">
      <c r="A2645" s="345">
        <v>2643</v>
      </c>
      <c r="B2645" s="345" t="s">
        <v>3268</v>
      </c>
      <c r="C2645" s="345" t="s">
        <v>781</v>
      </c>
      <c r="D2645" s="345" t="s">
        <v>494</v>
      </c>
      <c r="E2645" s="345">
        <v>2111050050</v>
      </c>
      <c r="F2645" s="345">
        <v>109005</v>
      </c>
      <c r="G2645" s="345" t="s">
        <v>11161</v>
      </c>
      <c r="H2645" s="820">
        <v>3142</v>
      </c>
      <c r="I2645" s="567"/>
    </row>
    <row r="2646" spans="1:9" x14ac:dyDescent="0.2">
      <c r="A2646" s="345">
        <v>2644</v>
      </c>
      <c r="B2646" s="345" t="s">
        <v>3269</v>
      </c>
      <c r="C2646" s="345" t="s">
        <v>784</v>
      </c>
      <c r="D2646" s="345" t="s">
        <v>503</v>
      </c>
      <c r="E2646" s="345">
        <v>3130230291</v>
      </c>
      <c r="F2646" s="345">
        <v>69104</v>
      </c>
      <c r="G2646" s="345" t="s">
        <v>11162</v>
      </c>
      <c r="H2646" s="820">
        <v>124</v>
      </c>
      <c r="I2646" s="567"/>
    </row>
    <row r="2647" spans="1:9" x14ac:dyDescent="0.2">
      <c r="A2647" s="345">
        <v>2645</v>
      </c>
      <c r="B2647" s="345" t="s">
        <v>3270</v>
      </c>
      <c r="C2647" s="345" t="s">
        <v>696</v>
      </c>
      <c r="D2647" s="345" t="s">
        <v>508</v>
      </c>
      <c r="E2647" s="345">
        <v>1030240930</v>
      </c>
      <c r="F2647" s="345">
        <v>13099</v>
      </c>
      <c r="G2647" s="345" t="s">
        <v>11163</v>
      </c>
      <c r="H2647" s="820">
        <v>4831</v>
      </c>
      <c r="I2647" s="567"/>
    </row>
    <row r="2648" spans="1:9" x14ac:dyDescent="0.2">
      <c r="A2648" s="345">
        <v>2646</v>
      </c>
      <c r="B2648" s="345" t="s">
        <v>3271</v>
      </c>
      <c r="C2648" s="345" t="s">
        <v>563</v>
      </c>
      <c r="D2648" s="345" t="s">
        <v>493</v>
      </c>
      <c r="E2648" s="345">
        <v>2120330320</v>
      </c>
      <c r="F2648" s="345">
        <v>60032</v>
      </c>
      <c r="G2648" s="345" t="s">
        <v>11164</v>
      </c>
      <c r="H2648" s="820">
        <v>516</v>
      </c>
      <c r="I2648" s="567"/>
    </row>
    <row r="2649" spans="1:9" x14ac:dyDescent="0.2">
      <c r="A2649" s="345">
        <v>2647</v>
      </c>
      <c r="B2649" s="345" t="s">
        <v>3272</v>
      </c>
      <c r="C2649" s="345" t="s">
        <v>726</v>
      </c>
      <c r="D2649" s="345" t="s">
        <v>16416</v>
      </c>
      <c r="E2649" s="345">
        <v>1040140270</v>
      </c>
      <c r="F2649" s="345">
        <v>21030</v>
      </c>
      <c r="G2649" s="345" t="s">
        <v>11165</v>
      </c>
      <c r="H2649" s="820">
        <v>2977</v>
      </c>
      <c r="I2649" s="567"/>
    </row>
    <row r="2650" spans="1:9" x14ac:dyDescent="0.2">
      <c r="A2650" s="345">
        <v>2648</v>
      </c>
      <c r="B2650" s="345" t="s">
        <v>3273</v>
      </c>
      <c r="C2650" s="345" t="s">
        <v>1189</v>
      </c>
      <c r="D2650" s="345" t="s">
        <v>16415</v>
      </c>
      <c r="E2650" s="345">
        <v>1080500110</v>
      </c>
      <c r="F2650" s="345">
        <v>36011</v>
      </c>
      <c r="G2650" s="345" t="s">
        <v>11166</v>
      </c>
      <c r="H2650" s="820">
        <v>2941</v>
      </c>
      <c r="I2650" s="567"/>
    </row>
    <row r="2651" spans="1:9" x14ac:dyDescent="0.2">
      <c r="A2651" s="345">
        <v>2649</v>
      </c>
      <c r="B2651" s="345" t="s">
        <v>3274</v>
      </c>
      <c r="C2651" s="345" t="s">
        <v>833</v>
      </c>
      <c r="D2651" s="345" t="s">
        <v>16417</v>
      </c>
      <c r="E2651" s="345">
        <v>1060930200</v>
      </c>
      <c r="F2651" s="345">
        <v>93020</v>
      </c>
      <c r="G2651" s="345" t="s">
        <v>11167</v>
      </c>
      <c r="H2651" s="820">
        <v>1480</v>
      </c>
      <c r="I2651" s="567"/>
    </row>
    <row r="2652" spans="1:9" x14ac:dyDescent="0.2">
      <c r="A2652" s="345">
        <v>2650</v>
      </c>
      <c r="B2652" s="345" t="s">
        <v>3275</v>
      </c>
      <c r="C2652" s="345" t="s">
        <v>569</v>
      </c>
      <c r="D2652" s="345" t="s">
        <v>494</v>
      </c>
      <c r="E2652" s="345">
        <v>2110590130</v>
      </c>
      <c r="F2652" s="345">
        <v>41013</v>
      </c>
      <c r="G2652" s="345" t="s">
        <v>11168</v>
      </c>
      <c r="H2652" s="820">
        <v>59926</v>
      </c>
      <c r="I2652" s="567"/>
    </row>
    <row r="2653" spans="1:9" x14ac:dyDescent="0.2">
      <c r="A2653" s="345">
        <v>2651</v>
      </c>
      <c r="B2653" s="345" t="s">
        <v>3276</v>
      </c>
      <c r="C2653" s="345" t="s">
        <v>681</v>
      </c>
      <c r="D2653" s="345" t="s">
        <v>503</v>
      </c>
      <c r="E2653" s="345">
        <v>3130790230</v>
      </c>
      <c r="F2653" s="345">
        <v>67024</v>
      </c>
      <c r="G2653" s="345" t="s">
        <v>11169</v>
      </c>
      <c r="H2653" s="820">
        <v>257</v>
      </c>
      <c r="I2653" s="567"/>
    </row>
    <row r="2654" spans="1:9" x14ac:dyDescent="0.2">
      <c r="A2654" s="345">
        <v>2652</v>
      </c>
      <c r="B2654" s="345" t="s">
        <v>3277</v>
      </c>
      <c r="C2654" s="345" t="s">
        <v>784</v>
      </c>
      <c r="D2654" s="345" t="s">
        <v>503</v>
      </c>
      <c r="E2654" s="345">
        <v>3130230300</v>
      </c>
      <c r="F2654" s="345">
        <v>69030</v>
      </c>
      <c r="G2654" s="345" t="s">
        <v>11170</v>
      </c>
      <c r="H2654" s="820">
        <v>1971</v>
      </c>
      <c r="I2654" s="567"/>
    </row>
    <row r="2655" spans="1:9" x14ac:dyDescent="0.2">
      <c r="A2655" s="345">
        <v>2653</v>
      </c>
      <c r="B2655" s="345" t="s">
        <v>3278</v>
      </c>
      <c r="C2655" s="345" t="s">
        <v>601</v>
      </c>
      <c r="D2655" s="345" t="s">
        <v>508</v>
      </c>
      <c r="E2655" s="345">
        <v>1030120930</v>
      </c>
      <c r="F2655" s="345">
        <v>16096</v>
      </c>
      <c r="G2655" s="345" t="s">
        <v>11171</v>
      </c>
      <c r="H2655" s="820">
        <v>7977</v>
      </c>
      <c r="I2655" s="567"/>
    </row>
    <row r="2656" spans="1:9" x14ac:dyDescent="0.2">
      <c r="A2656" s="345">
        <v>2654</v>
      </c>
      <c r="B2656" s="345" t="s">
        <v>3279</v>
      </c>
      <c r="C2656" s="345" t="s">
        <v>550</v>
      </c>
      <c r="D2656" s="345" t="s">
        <v>493</v>
      </c>
      <c r="E2656" s="345">
        <v>2120690250</v>
      </c>
      <c r="F2656" s="345">
        <v>57027</v>
      </c>
      <c r="G2656" s="345" t="s">
        <v>11172</v>
      </c>
      <c r="H2656" s="820">
        <v>13848</v>
      </c>
      <c r="I2656" s="567"/>
    </row>
    <row r="2657" spans="1:9" x14ac:dyDescent="0.2">
      <c r="A2657" s="345">
        <v>2655</v>
      </c>
      <c r="B2657" s="345" t="s">
        <v>3280</v>
      </c>
      <c r="C2657" s="345" t="s">
        <v>639</v>
      </c>
      <c r="D2657" s="345" t="s">
        <v>510</v>
      </c>
      <c r="E2657" s="345">
        <v>1010520630</v>
      </c>
      <c r="F2657" s="345">
        <v>3065</v>
      </c>
      <c r="G2657" s="345" t="s">
        <v>11173</v>
      </c>
      <c r="H2657" s="820">
        <v>2007</v>
      </c>
      <c r="I2657" s="567"/>
    </row>
    <row r="2658" spans="1:9" x14ac:dyDescent="0.2">
      <c r="A2658" s="345">
        <v>2656</v>
      </c>
      <c r="B2658" s="345" t="s">
        <v>3281</v>
      </c>
      <c r="C2658" s="345" t="s">
        <v>601</v>
      </c>
      <c r="D2658" s="345" t="s">
        <v>508</v>
      </c>
      <c r="E2658" s="345">
        <v>1030120940</v>
      </c>
      <c r="F2658" s="345">
        <v>16097</v>
      </c>
      <c r="G2658" s="345" t="s">
        <v>11174</v>
      </c>
      <c r="H2658" s="820">
        <v>1312</v>
      </c>
      <c r="I2658" s="567"/>
    </row>
    <row r="2659" spans="1:9" x14ac:dyDescent="0.2">
      <c r="A2659" s="345">
        <v>2657</v>
      </c>
      <c r="B2659" s="345" t="s">
        <v>3282</v>
      </c>
      <c r="C2659" s="345" t="s">
        <v>784</v>
      </c>
      <c r="D2659" s="345" t="s">
        <v>503</v>
      </c>
      <c r="E2659" s="345">
        <v>3130230310</v>
      </c>
      <c r="F2659" s="345">
        <v>69031</v>
      </c>
      <c r="G2659" s="345" t="s">
        <v>11175</v>
      </c>
      <c r="H2659" s="820">
        <v>1294</v>
      </c>
      <c r="I2659" s="567"/>
    </row>
    <row r="2660" spans="1:9" x14ac:dyDescent="0.2">
      <c r="A2660" s="345">
        <v>2658</v>
      </c>
      <c r="B2660" s="345" t="s">
        <v>3283</v>
      </c>
      <c r="C2660" s="345" t="s">
        <v>241</v>
      </c>
      <c r="D2660" s="345" t="s">
        <v>515</v>
      </c>
      <c r="E2660" s="345">
        <v>1050900400</v>
      </c>
      <c r="F2660" s="345">
        <v>24040</v>
      </c>
      <c r="G2660" s="345" t="s">
        <v>11176</v>
      </c>
      <c r="H2660" s="820">
        <v>3721</v>
      </c>
      <c r="I2660" s="567"/>
    </row>
    <row r="2661" spans="1:9" x14ac:dyDescent="0.2">
      <c r="A2661" s="345">
        <v>2659</v>
      </c>
      <c r="B2661" s="345" t="s">
        <v>3284</v>
      </c>
      <c r="C2661" s="345" t="s">
        <v>538</v>
      </c>
      <c r="D2661" s="345" t="s">
        <v>504</v>
      </c>
      <c r="E2661" s="345">
        <v>3170640310</v>
      </c>
      <c r="F2661" s="345">
        <v>76031</v>
      </c>
      <c r="G2661" s="345" t="s">
        <v>11177</v>
      </c>
      <c r="H2661" s="820">
        <v>575</v>
      </c>
      <c r="I2661" s="567"/>
    </row>
    <row r="2662" spans="1:9" x14ac:dyDescent="0.2">
      <c r="A2662" s="345">
        <v>2660</v>
      </c>
      <c r="B2662" s="345" t="s">
        <v>3285</v>
      </c>
      <c r="C2662" s="345" t="s">
        <v>544</v>
      </c>
      <c r="D2662" s="345" t="s">
        <v>510</v>
      </c>
      <c r="E2662" s="345">
        <v>1010270860</v>
      </c>
      <c r="F2662" s="345">
        <v>4086</v>
      </c>
      <c r="G2662" s="345" t="s">
        <v>11178</v>
      </c>
      <c r="H2662" s="820">
        <v>1698</v>
      </c>
      <c r="I2662" s="567"/>
    </row>
    <row r="2663" spans="1:9" x14ac:dyDescent="0.2">
      <c r="A2663" s="345">
        <v>2661</v>
      </c>
      <c r="B2663" s="345" t="s">
        <v>3286</v>
      </c>
      <c r="C2663" s="345" t="s">
        <v>532</v>
      </c>
      <c r="D2663" s="345" t="s">
        <v>503</v>
      </c>
      <c r="E2663" s="345">
        <v>3130600190</v>
      </c>
      <c r="F2663" s="345">
        <v>68019</v>
      </c>
      <c r="G2663" s="345" t="s">
        <v>11179</v>
      </c>
      <c r="H2663" s="820">
        <v>1357</v>
      </c>
      <c r="I2663" s="567"/>
    </row>
    <row r="2664" spans="1:9" x14ac:dyDescent="0.2">
      <c r="A2664" s="345">
        <v>2662</v>
      </c>
      <c r="B2664" s="345" t="s">
        <v>3287</v>
      </c>
      <c r="C2664" s="345" t="s">
        <v>614</v>
      </c>
      <c r="D2664" s="345" t="s">
        <v>16415</v>
      </c>
      <c r="E2664" s="345">
        <v>1080610190</v>
      </c>
      <c r="F2664" s="345">
        <v>33019</v>
      </c>
      <c r="G2664" s="345" t="s">
        <v>11180</v>
      </c>
      <c r="H2664" s="820">
        <v>1078</v>
      </c>
      <c r="I2664" s="567"/>
    </row>
    <row r="2665" spans="1:9" x14ac:dyDescent="0.2">
      <c r="A2665" s="345">
        <v>2663</v>
      </c>
      <c r="B2665" s="345" t="s">
        <v>3288</v>
      </c>
      <c r="C2665" s="345" t="s">
        <v>575</v>
      </c>
      <c r="D2665" s="345" t="s">
        <v>493</v>
      </c>
      <c r="E2665" s="345">
        <v>2120910250</v>
      </c>
      <c r="F2665" s="345">
        <v>56026</v>
      </c>
      <c r="G2665" s="345" t="s">
        <v>11181</v>
      </c>
      <c r="H2665" s="820">
        <v>1382</v>
      </c>
      <c r="I2665" s="567"/>
    </row>
    <row r="2666" spans="1:9" x14ac:dyDescent="0.2">
      <c r="A2666" s="345">
        <v>2664</v>
      </c>
      <c r="B2666" s="345" t="s">
        <v>3289</v>
      </c>
      <c r="C2666" s="345" t="s">
        <v>1935</v>
      </c>
      <c r="D2666" s="345" t="s">
        <v>16417</v>
      </c>
      <c r="E2666" s="345">
        <v>1060350050</v>
      </c>
      <c r="F2666" s="345">
        <v>31005</v>
      </c>
      <c r="G2666" s="345" t="s">
        <v>11182</v>
      </c>
      <c r="H2666" s="820">
        <v>1671</v>
      </c>
      <c r="I2666" s="567"/>
    </row>
    <row r="2667" spans="1:9" x14ac:dyDescent="0.2">
      <c r="A2667" s="345">
        <v>2665</v>
      </c>
      <c r="B2667" s="345" t="s">
        <v>3290</v>
      </c>
      <c r="C2667" s="345" t="s">
        <v>787</v>
      </c>
      <c r="D2667" s="345" t="s">
        <v>515</v>
      </c>
      <c r="E2667" s="345">
        <v>1050840260</v>
      </c>
      <c r="F2667" s="345">
        <v>26026</v>
      </c>
      <c r="G2667" s="345" t="s">
        <v>11183</v>
      </c>
      <c r="H2667" s="820">
        <v>8508</v>
      </c>
      <c r="I2667" s="567"/>
    </row>
    <row r="2668" spans="1:9" x14ac:dyDescent="0.2">
      <c r="A2668" s="345">
        <v>2666</v>
      </c>
      <c r="B2668" s="345" t="s">
        <v>3291</v>
      </c>
      <c r="C2668" s="345" t="s">
        <v>1539</v>
      </c>
      <c r="D2668" s="345" t="s">
        <v>511</v>
      </c>
      <c r="E2668" s="345">
        <v>3160160070</v>
      </c>
      <c r="F2668" s="345">
        <v>74007</v>
      </c>
      <c r="G2668" s="345" t="s">
        <v>11184</v>
      </c>
      <c r="H2668" s="820">
        <v>38943</v>
      </c>
      <c r="I2668" s="567"/>
    </row>
    <row r="2669" spans="1:9" x14ac:dyDescent="0.2">
      <c r="A2669" s="345">
        <v>2667</v>
      </c>
      <c r="B2669" s="345" t="s">
        <v>3292</v>
      </c>
      <c r="C2669" s="345" t="s">
        <v>924</v>
      </c>
      <c r="D2669" s="345" t="s">
        <v>507</v>
      </c>
      <c r="E2669" s="345">
        <v>1070340220</v>
      </c>
      <c r="F2669" s="345">
        <v>10022</v>
      </c>
      <c r="G2669" s="345" t="s">
        <v>11185</v>
      </c>
      <c r="H2669" s="820">
        <v>73</v>
      </c>
      <c r="I2669" s="567"/>
    </row>
    <row r="2670" spans="1:9" x14ac:dyDescent="0.2">
      <c r="A2670" s="345">
        <v>2668</v>
      </c>
      <c r="B2670" s="345" t="s">
        <v>3293</v>
      </c>
      <c r="C2670" s="345" t="s">
        <v>1311</v>
      </c>
      <c r="D2670" s="345" t="s">
        <v>492</v>
      </c>
      <c r="E2670" s="345">
        <v>2090620140</v>
      </c>
      <c r="F2670" s="345">
        <v>50014</v>
      </c>
      <c r="G2670" s="345" t="s">
        <v>11186</v>
      </c>
      <c r="H2670" s="820">
        <v>3674</v>
      </c>
      <c r="I2670" s="567"/>
    </row>
    <row r="2671" spans="1:9" x14ac:dyDescent="0.2">
      <c r="A2671" s="345">
        <v>2669</v>
      </c>
      <c r="B2671" s="345" t="s">
        <v>3294</v>
      </c>
      <c r="C2671" s="345" t="s">
        <v>544</v>
      </c>
      <c r="D2671" s="345" t="s">
        <v>510</v>
      </c>
      <c r="E2671" s="345">
        <v>1010270870</v>
      </c>
      <c r="F2671" s="345">
        <v>4087</v>
      </c>
      <c r="G2671" s="345" t="s">
        <v>11187</v>
      </c>
      <c r="H2671" s="820">
        <v>464</v>
      </c>
      <c r="I2671" s="567"/>
    </row>
    <row r="2672" spans="1:9" x14ac:dyDescent="0.2">
      <c r="A2672" s="345">
        <v>2670</v>
      </c>
      <c r="B2672" s="345" t="s">
        <v>3295</v>
      </c>
      <c r="C2672" s="345" t="s">
        <v>924</v>
      </c>
      <c r="D2672" s="345" t="s">
        <v>507</v>
      </c>
      <c r="E2672" s="345">
        <v>1070340230</v>
      </c>
      <c r="F2672" s="345">
        <v>10023</v>
      </c>
      <c r="G2672" s="345" t="s">
        <v>11188</v>
      </c>
      <c r="H2672" s="820">
        <v>433</v>
      </c>
      <c r="I2672" s="567"/>
    </row>
    <row r="2673" spans="1:9" x14ac:dyDescent="0.2">
      <c r="A2673" s="345">
        <v>2671</v>
      </c>
      <c r="B2673" s="345" t="s">
        <v>3296</v>
      </c>
      <c r="C2673" s="345" t="s">
        <v>641</v>
      </c>
      <c r="D2673" s="345" t="s">
        <v>513</v>
      </c>
      <c r="E2673" s="345">
        <v>4190010170</v>
      </c>
      <c r="F2673" s="345">
        <v>84017</v>
      </c>
      <c r="G2673" s="345" t="s">
        <v>11189</v>
      </c>
      <c r="H2673" s="820">
        <v>31913</v>
      </c>
      <c r="I2673" s="567"/>
    </row>
    <row r="2674" spans="1:9" x14ac:dyDescent="0.2">
      <c r="A2674" s="345">
        <v>2672</v>
      </c>
      <c r="B2674" s="345" t="s">
        <v>3297</v>
      </c>
      <c r="C2674" s="345" t="s">
        <v>722</v>
      </c>
      <c r="D2674" s="345" t="s">
        <v>513</v>
      </c>
      <c r="E2674" s="345">
        <v>4190820100</v>
      </c>
      <c r="F2674" s="345">
        <v>81009</v>
      </c>
      <c r="G2674" s="345" t="s">
        <v>11190</v>
      </c>
      <c r="H2674" s="820">
        <v>4468</v>
      </c>
      <c r="I2674" s="567"/>
    </row>
    <row r="2675" spans="1:9" x14ac:dyDescent="0.2">
      <c r="A2675" s="345">
        <v>2673</v>
      </c>
      <c r="B2675" s="345" t="s">
        <v>3298</v>
      </c>
      <c r="C2675" s="345" t="s">
        <v>624</v>
      </c>
      <c r="D2675" s="345" t="s">
        <v>510</v>
      </c>
      <c r="E2675" s="345">
        <v>1010810990</v>
      </c>
      <c r="F2675" s="345">
        <v>1101</v>
      </c>
      <c r="G2675" s="345" t="s">
        <v>11191</v>
      </c>
      <c r="H2675" s="820">
        <v>5115</v>
      </c>
      <c r="I2675" s="567"/>
    </row>
    <row r="2676" spans="1:9" x14ac:dyDescent="0.2">
      <c r="A2676" s="345">
        <v>2674</v>
      </c>
      <c r="B2676" s="345" t="s">
        <v>3299</v>
      </c>
      <c r="C2676" s="345" t="s">
        <v>544</v>
      </c>
      <c r="D2676" s="345" t="s">
        <v>510</v>
      </c>
      <c r="E2676" s="345">
        <v>1010270880</v>
      </c>
      <c r="F2676" s="345">
        <v>4088</v>
      </c>
      <c r="G2676" s="345" t="s">
        <v>11192</v>
      </c>
      <c r="H2676" s="820">
        <v>295</v>
      </c>
      <c r="I2676" s="567"/>
    </row>
    <row r="2677" spans="1:9" x14ac:dyDescent="0.2">
      <c r="A2677" s="345">
        <v>2675</v>
      </c>
      <c r="B2677" s="345" t="s">
        <v>3300</v>
      </c>
      <c r="C2677" s="345" t="s">
        <v>624</v>
      </c>
      <c r="D2677" s="345" t="s">
        <v>510</v>
      </c>
      <c r="E2677" s="345">
        <v>1010811000</v>
      </c>
      <c r="F2677" s="345">
        <v>1102</v>
      </c>
      <c r="G2677" s="345" t="s">
        <v>11193</v>
      </c>
      <c r="H2677" s="820">
        <v>2190</v>
      </c>
      <c r="I2677" s="567"/>
    </row>
    <row r="2678" spans="1:9" x14ac:dyDescent="0.2">
      <c r="A2678" s="345">
        <v>2676</v>
      </c>
      <c r="B2678" s="345" t="s">
        <v>3301</v>
      </c>
      <c r="C2678" s="345" t="s">
        <v>693</v>
      </c>
      <c r="D2678" s="345" t="s">
        <v>16415</v>
      </c>
      <c r="E2678" s="345">
        <v>1080560130</v>
      </c>
      <c r="F2678" s="345">
        <v>34013</v>
      </c>
      <c r="G2678" s="345" t="s">
        <v>11194</v>
      </c>
      <c r="H2678" s="820">
        <v>9150</v>
      </c>
      <c r="I2678" s="567"/>
    </row>
    <row r="2679" spans="1:9" x14ac:dyDescent="0.2">
      <c r="A2679" s="345">
        <v>2677</v>
      </c>
      <c r="B2679" s="345" t="s">
        <v>3302</v>
      </c>
      <c r="C2679" s="345" t="s">
        <v>553</v>
      </c>
      <c r="D2679" s="345" t="s">
        <v>506</v>
      </c>
      <c r="E2679" s="345">
        <v>3150720510</v>
      </c>
      <c r="F2679" s="345">
        <v>65051</v>
      </c>
      <c r="G2679" s="345" t="s">
        <v>11195</v>
      </c>
      <c r="H2679" s="820">
        <v>1163</v>
      </c>
      <c r="I2679" s="567"/>
    </row>
    <row r="2680" spans="1:9" x14ac:dyDescent="0.2">
      <c r="A2680" s="345">
        <v>2678</v>
      </c>
      <c r="B2680" s="345" t="s">
        <v>3303</v>
      </c>
      <c r="C2680" s="345" t="s">
        <v>595</v>
      </c>
      <c r="D2680" s="345" t="s">
        <v>510</v>
      </c>
      <c r="E2680" s="345">
        <v>1010020660</v>
      </c>
      <c r="F2680" s="345">
        <v>6068</v>
      </c>
      <c r="G2680" s="345" t="s">
        <v>11196</v>
      </c>
      <c r="H2680" s="820">
        <v>2131</v>
      </c>
      <c r="I2680" s="567"/>
    </row>
    <row r="2681" spans="1:9" x14ac:dyDescent="0.2">
      <c r="A2681" s="345">
        <v>2679</v>
      </c>
      <c r="B2681" s="345" t="s">
        <v>3304</v>
      </c>
      <c r="C2681" s="345" t="s">
        <v>632</v>
      </c>
      <c r="D2681" s="345" t="s">
        <v>515</v>
      </c>
      <c r="E2681" s="345">
        <v>1050100210</v>
      </c>
      <c r="F2681" s="345">
        <v>25021</v>
      </c>
      <c r="G2681" s="345" t="s">
        <v>11197</v>
      </c>
      <c r="H2681" s="820">
        <v>20451</v>
      </c>
      <c r="I2681" s="567"/>
    </row>
    <row r="2682" spans="1:9" x14ac:dyDescent="0.2">
      <c r="A2682" s="345">
        <v>2680</v>
      </c>
      <c r="B2682" s="345" t="s">
        <v>3305</v>
      </c>
      <c r="C2682" s="345" t="s">
        <v>696</v>
      </c>
      <c r="D2682" s="345" t="s">
        <v>508</v>
      </c>
      <c r="E2682" s="345">
        <v>1030240940</v>
      </c>
      <c r="F2682" s="345">
        <v>13100</v>
      </c>
      <c r="G2682" s="345" t="s">
        <v>11198</v>
      </c>
      <c r="H2682" s="820">
        <v>3230</v>
      </c>
      <c r="I2682" s="567"/>
    </row>
    <row r="2683" spans="1:9" x14ac:dyDescent="0.2">
      <c r="A2683" s="345">
        <v>2681</v>
      </c>
      <c r="B2683" s="345" t="s">
        <v>3306</v>
      </c>
      <c r="C2683" s="345" t="s">
        <v>624</v>
      </c>
      <c r="D2683" s="345" t="s">
        <v>510</v>
      </c>
      <c r="E2683" s="345">
        <v>1010811010</v>
      </c>
      <c r="F2683" s="345">
        <v>1103</v>
      </c>
      <c r="G2683" s="345" t="s">
        <v>11199</v>
      </c>
      <c r="H2683" s="820">
        <v>481</v>
      </c>
      <c r="I2683" s="567"/>
    </row>
    <row r="2684" spans="1:9" x14ac:dyDescent="0.2">
      <c r="A2684" s="345">
        <v>2682</v>
      </c>
      <c r="B2684" s="345" t="s">
        <v>3307</v>
      </c>
      <c r="C2684" s="345" t="s">
        <v>582</v>
      </c>
      <c r="D2684" s="345" t="s">
        <v>514</v>
      </c>
      <c r="E2684" s="345">
        <v>2100800120</v>
      </c>
      <c r="F2684" s="345">
        <v>55012</v>
      </c>
      <c r="G2684" s="345" t="s">
        <v>11200</v>
      </c>
      <c r="H2684" s="820">
        <v>1822</v>
      </c>
      <c r="I2684" s="567"/>
    </row>
    <row r="2685" spans="1:9" x14ac:dyDescent="0.2">
      <c r="A2685" s="345">
        <v>2683</v>
      </c>
      <c r="B2685" s="345" t="s">
        <v>3308</v>
      </c>
      <c r="C2685" s="345" t="s">
        <v>563</v>
      </c>
      <c r="D2685" s="345" t="s">
        <v>493</v>
      </c>
      <c r="E2685" s="345">
        <v>2120330330</v>
      </c>
      <c r="F2685" s="345">
        <v>60033</v>
      </c>
      <c r="G2685" s="345" t="s">
        <v>11201</v>
      </c>
      <c r="H2685" s="820">
        <v>20162</v>
      </c>
      <c r="I2685" s="567"/>
    </row>
    <row r="2686" spans="1:9" x14ac:dyDescent="0.2">
      <c r="A2686" s="345">
        <v>2684</v>
      </c>
      <c r="B2686" s="345" t="s">
        <v>3309</v>
      </c>
      <c r="C2686" s="345" t="s">
        <v>1014</v>
      </c>
      <c r="D2686" s="345" t="s">
        <v>513</v>
      </c>
      <c r="E2686" s="345">
        <v>4190760080</v>
      </c>
      <c r="F2686" s="345">
        <v>89008</v>
      </c>
      <c r="G2686" s="345" t="s">
        <v>11202</v>
      </c>
      <c r="H2686" s="820">
        <v>2325</v>
      </c>
      <c r="I2686" s="567"/>
    </row>
    <row r="2687" spans="1:9" x14ac:dyDescent="0.2">
      <c r="A2687" s="345">
        <v>2685</v>
      </c>
      <c r="B2687" s="345" t="s">
        <v>3310</v>
      </c>
      <c r="C2687" s="345" t="s">
        <v>569</v>
      </c>
      <c r="D2687" s="345" t="s">
        <v>494</v>
      </c>
      <c r="E2687" s="345">
        <v>2110590140</v>
      </c>
      <c r="F2687" s="345">
        <v>41014</v>
      </c>
      <c r="G2687" s="345" t="s">
        <v>11203</v>
      </c>
      <c r="H2687" s="820">
        <v>8239</v>
      </c>
      <c r="I2687" s="567"/>
    </row>
    <row r="2688" spans="1:9" x14ac:dyDescent="0.2">
      <c r="A2688" s="345">
        <v>2686</v>
      </c>
      <c r="B2688" s="345" t="s">
        <v>3311</v>
      </c>
      <c r="C2688" s="345" t="s">
        <v>781</v>
      </c>
      <c r="D2688" s="345" t="s">
        <v>494</v>
      </c>
      <c r="E2688" s="345">
        <v>2111050060</v>
      </c>
      <c r="F2688" s="345">
        <v>109006</v>
      </c>
      <c r="G2688" s="345" t="s">
        <v>11204</v>
      </c>
      <c r="H2688" s="820">
        <v>35923</v>
      </c>
      <c r="I2688" s="567"/>
    </row>
    <row r="2689" spans="1:9" x14ac:dyDescent="0.2">
      <c r="A2689" s="345">
        <v>2687</v>
      </c>
      <c r="B2689" s="345" t="s">
        <v>3312</v>
      </c>
      <c r="C2689" s="345" t="s">
        <v>635</v>
      </c>
      <c r="D2689" s="345" t="s">
        <v>508</v>
      </c>
      <c r="E2689" s="345">
        <v>1030860570</v>
      </c>
      <c r="F2689" s="345">
        <v>12068</v>
      </c>
      <c r="G2689" s="345" t="s">
        <v>11205</v>
      </c>
      <c r="H2689" s="820">
        <v>6685</v>
      </c>
      <c r="I2689" s="567"/>
    </row>
    <row r="2690" spans="1:9" x14ac:dyDescent="0.2">
      <c r="A2690" s="345">
        <v>2688</v>
      </c>
      <c r="B2690" s="345" t="s">
        <v>3313</v>
      </c>
      <c r="C2690" s="345" t="s">
        <v>704</v>
      </c>
      <c r="D2690" s="345" t="s">
        <v>505</v>
      </c>
      <c r="E2690" s="345">
        <v>3180220460</v>
      </c>
      <c r="F2690" s="345">
        <v>79048</v>
      </c>
      <c r="G2690" s="345" t="s">
        <v>11206</v>
      </c>
      <c r="H2690" s="820">
        <v>1990</v>
      </c>
      <c r="I2690" s="567"/>
    </row>
    <row r="2691" spans="1:9" x14ac:dyDescent="0.2">
      <c r="A2691" s="345">
        <v>2689</v>
      </c>
      <c r="B2691" s="345" t="s">
        <v>3314</v>
      </c>
      <c r="C2691" s="345" t="s">
        <v>612</v>
      </c>
      <c r="D2691" s="345" t="s">
        <v>505</v>
      </c>
      <c r="E2691" s="345">
        <v>3180670320</v>
      </c>
      <c r="F2691" s="345">
        <v>80032</v>
      </c>
      <c r="G2691" s="345" t="s">
        <v>11207</v>
      </c>
      <c r="H2691" s="820">
        <v>1520</v>
      </c>
      <c r="I2691" s="567"/>
    </row>
    <row r="2692" spans="1:9" x14ac:dyDescent="0.2">
      <c r="A2692" s="345">
        <v>2690</v>
      </c>
      <c r="B2692" s="345" t="s">
        <v>3315</v>
      </c>
      <c r="C2692" s="345" t="s">
        <v>546</v>
      </c>
      <c r="D2692" s="345" t="s">
        <v>504</v>
      </c>
      <c r="E2692" s="345">
        <v>3170470080</v>
      </c>
      <c r="F2692" s="345">
        <v>77008</v>
      </c>
      <c r="G2692" s="345" t="s">
        <v>11208</v>
      </c>
      <c r="H2692" s="820">
        <v>8089</v>
      </c>
      <c r="I2692" s="567"/>
    </row>
    <row r="2693" spans="1:9" x14ac:dyDescent="0.2">
      <c r="A2693" s="345">
        <v>2691</v>
      </c>
      <c r="B2693" s="345" t="s">
        <v>3316</v>
      </c>
      <c r="C2693" s="345" t="s">
        <v>930</v>
      </c>
      <c r="D2693" s="345" t="s">
        <v>16415</v>
      </c>
      <c r="E2693" s="345">
        <v>1080290080</v>
      </c>
      <c r="F2693" s="345">
        <v>38008</v>
      </c>
      <c r="G2693" s="345" t="s">
        <v>11209</v>
      </c>
      <c r="H2693" s="820">
        <v>129872</v>
      </c>
      <c r="I2693" s="567"/>
    </row>
    <row r="2694" spans="1:9" x14ac:dyDescent="0.2">
      <c r="A2694" s="345">
        <v>2692</v>
      </c>
      <c r="B2694" s="345" t="s">
        <v>3317</v>
      </c>
      <c r="C2694" s="345" t="s">
        <v>607</v>
      </c>
      <c r="D2694" s="345" t="s">
        <v>515</v>
      </c>
      <c r="E2694" s="345">
        <v>1050890340</v>
      </c>
      <c r="F2694" s="345">
        <v>23034</v>
      </c>
      <c r="G2694" s="345" t="s">
        <v>11210</v>
      </c>
      <c r="H2694" s="820">
        <v>259</v>
      </c>
      <c r="I2694" s="567"/>
    </row>
    <row r="2695" spans="1:9" x14ac:dyDescent="0.2">
      <c r="A2695" s="345">
        <v>2693</v>
      </c>
      <c r="B2695" s="345" t="s">
        <v>3318</v>
      </c>
      <c r="C2695" s="345" t="s">
        <v>584</v>
      </c>
      <c r="D2695" s="345" t="s">
        <v>509</v>
      </c>
      <c r="E2695" s="345">
        <v>3140190230</v>
      </c>
      <c r="F2695" s="345">
        <v>70023</v>
      </c>
      <c r="G2695" s="345" t="s">
        <v>11211</v>
      </c>
      <c r="H2695" s="820">
        <v>3197</v>
      </c>
      <c r="I2695" s="567"/>
    </row>
    <row r="2696" spans="1:9" x14ac:dyDescent="0.2">
      <c r="A2696" s="345">
        <v>2694</v>
      </c>
      <c r="B2696" s="345" t="s">
        <v>3319</v>
      </c>
      <c r="C2696" s="345" t="s">
        <v>635</v>
      </c>
      <c r="D2696" s="345" t="s">
        <v>508</v>
      </c>
      <c r="E2696" s="345">
        <v>1030860580</v>
      </c>
      <c r="F2696" s="345">
        <v>12069</v>
      </c>
      <c r="G2696" s="345" t="s">
        <v>11212</v>
      </c>
      <c r="H2696" s="820">
        <v>700</v>
      </c>
      <c r="I2696" s="567"/>
    </row>
    <row r="2697" spans="1:9" x14ac:dyDescent="0.2">
      <c r="A2697" s="345">
        <v>2695</v>
      </c>
      <c r="B2697" s="345" t="s">
        <v>3320</v>
      </c>
      <c r="C2697" s="345" t="s">
        <v>672</v>
      </c>
      <c r="D2697" s="345" t="s">
        <v>508</v>
      </c>
      <c r="E2697" s="345">
        <v>1030570590</v>
      </c>
      <c r="F2697" s="345">
        <v>18062</v>
      </c>
      <c r="G2697" s="345" t="s">
        <v>11213</v>
      </c>
      <c r="H2697" s="820">
        <v>1065</v>
      </c>
      <c r="I2697" s="567"/>
    </row>
    <row r="2698" spans="1:9" x14ac:dyDescent="0.2">
      <c r="A2698" s="345">
        <v>2696</v>
      </c>
      <c r="B2698" s="345" t="s">
        <v>3321</v>
      </c>
      <c r="C2698" s="345" t="s">
        <v>622</v>
      </c>
      <c r="D2698" s="345" t="s">
        <v>510</v>
      </c>
      <c r="E2698" s="345">
        <v>1010070530</v>
      </c>
      <c r="F2698" s="345">
        <v>5053</v>
      </c>
      <c r="G2698" s="345" t="s">
        <v>11214</v>
      </c>
      <c r="H2698" s="820">
        <v>1499</v>
      </c>
      <c r="I2698" s="567"/>
    </row>
    <row r="2699" spans="1:9" x14ac:dyDescent="0.2">
      <c r="A2699" s="345">
        <v>2697</v>
      </c>
      <c r="B2699" s="345" t="s">
        <v>3322</v>
      </c>
      <c r="C2699" s="345" t="s">
        <v>614</v>
      </c>
      <c r="D2699" s="345" t="s">
        <v>16415</v>
      </c>
      <c r="E2699" s="345">
        <v>1080610200</v>
      </c>
      <c r="F2699" s="345">
        <v>33020</v>
      </c>
      <c r="G2699" s="345" t="s">
        <v>11215</v>
      </c>
      <c r="H2699" s="820">
        <v>1116</v>
      </c>
      <c r="I2699" s="567"/>
    </row>
    <row r="2700" spans="1:9" x14ac:dyDescent="0.2">
      <c r="A2700" s="345">
        <v>2698</v>
      </c>
      <c r="B2700" s="345" t="s">
        <v>3323</v>
      </c>
      <c r="C2700" s="345" t="s">
        <v>612</v>
      </c>
      <c r="D2700" s="345" t="s">
        <v>505</v>
      </c>
      <c r="E2700" s="345">
        <v>3180670330</v>
      </c>
      <c r="F2700" s="345">
        <v>80033</v>
      </c>
      <c r="G2700" s="345" t="s">
        <v>11216</v>
      </c>
      <c r="H2700" s="820">
        <v>776</v>
      </c>
      <c r="I2700" s="567"/>
    </row>
    <row r="2701" spans="1:9" x14ac:dyDescent="0.2">
      <c r="A2701" s="345">
        <v>2699</v>
      </c>
      <c r="B2701" s="345" t="s">
        <v>3324</v>
      </c>
      <c r="C2701" s="345" t="s">
        <v>550</v>
      </c>
      <c r="D2701" s="345" t="s">
        <v>493</v>
      </c>
      <c r="E2701" s="345">
        <v>2120690260</v>
      </c>
      <c r="F2701" s="345">
        <v>57028</v>
      </c>
      <c r="G2701" s="345" t="s">
        <v>11217</v>
      </c>
      <c r="H2701" s="820">
        <v>1205</v>
      </c>
      <c r="I2701" s="567"/>
    </row>
    <row r="2702" spans="1:9" x14ac:dyDescent="0.2">
      <c r="A2702" s="345">
        <v>2700</v>
      </c>
      <c r="B2702" s="345" t="s">
        <v>3325</v>
      </c>
      <c r="C2702" s="345" t="s">
        <v>624</v>
      </c>
      <c r="D2702" s="345" t="s">
        <v>510</v>
      </c>
      <c r="E2702" s="345">
        <v>1010811020</v>
      </c>
      <c r="F2702" s="345">
        <v>1104</v>
      </c>
      <c r="G2702" s="345" t="s">
        <v>11218</v>
      </c>
      <c r="H2702" s="820">
        <v>2679</v>
      </c>
      <c r="I2702" s="567"/>
    </row>
    <row r="2703" spans="1:9" x14ac:dyDescent="0.2">
      <c r="A2703" s="345">
        <v>2701</v>
      </c>
      <c r="B2703" s="345" t="s">
        <v>3326</v>
      </c>
      <c r="C2703" s="345" t="s">
        <v>609</v>
      </c>
      <c r="D2703" s="345" t="s">
        <v>493</v>
      </c>
      <c r="E2703" s="345">
        <v>2120700360</v>
      </c>
      <c r="F2703" s="345">
        <v>58036</v>
      </c>
      <c r="G2703" s="345" t="s">
        <v>11219</v>
      </c>
      <c r="H2703" s="820">
        <v>16027</v>
      </c>
      <c r="I2703" s="567"/>
    </row>
    <row r="2704" spans="1:9" x14ac:dyDescent="0.2">
      <c r="A2704" s="345">
        <v>2702</v>
      </c>
      <c r="B2704" s="345" t="s">
        <v>3327</v>
      </c>
      <c r="C2704" s="345" t="s">
        <v>875</v>
      </c>
      <c r="D2704" s="345" t="s">
        <v>494</v>
      </c>
      <c r="E2704" s="345">
        <v>2110440170</v>
      </c>
      <c r="F2704" s="345">
        <v>43017</v>
      </c>
      <c r="G2704" s="345" t="s">
        <v>11220</v>
      </c>
      <c r="H2704" s="820">
        <v>621</v>
      </c>
      <c r="I2704" s="567"/>
    </row>
    <row r="2705" spans="1:9" x14ac:dyDescent="0.2">
      <c r="A2705" s="345">
        <v>2703</v>
      </c>
      <c r="B2705" s="345" t="s">
        <v>3328</v>
      </c>
      <c r="C2705" s="345" t="s">
        <v>668</v>
      </c>
      <c r="D2705" s="345" t="s">
        <v>16416</v>
      </c>
      <c r="E2705" s="345">
        <v>1040830780</v>
      </c>
      <c r="F2705" s="345">
        <v>22083</v>
      </c>
      <c r="G2705" s="345" t="s">
        <v>11221</v>
      </c>
      <c r="H2705" s="820">
        <v>1068</v>
      </c>
      <c r="I2705" s="567"/>
    </row>
    <row r="2706" spans="1:9" x14ac:dyDescent="0.2">
      <c r="A2706" s="345">
        <v>2704</v>
      </c>
      <c r="B2706" s="345" t="s">
        <v>3329</v>
      </c>
      <c r="C2706" s="345" t="s">
        <v>745</v>
      </c>
      <c r="D2706" s="345" t="s">
        <v>513</v>
      </c>
      <c r="E2706" s="345">
        <v>4190550330</v>
      </c>
      <c r="F2706" s="345">
        <v>82035</v>
      </c>
      <c r="G2706" s="345" t="s">
        <v>11222</v>
      </c>
      <c r="H2706" s="820">
        <v>12899</v>
      </c>
      <c r="I2706" s="567"/>
    </row>
    <row r="2707" spans="1:9" x14ac:dyDescent="0.2">
      <c r="A2707" s="345">
        <v>2705</v>
      </c>
      <c r="B2707" s="345" t="s">
        <v>3330</v>
      </c>
      <c r="C2707" s="345" t="s">
        <v>604</v>
      </c>
      <c r="D2707" s="345" t="s">
        <v>515</v>
      </c>
      <c r="E2707" s="345">
        <v>1050710210</v>
      </c>
      <c r="F2707" s="345">
        <v>29021</v>
      </c>
      <c r="G2707" s="345" t="s">
        <v>11223</v>
      </c>
      <c r="H2707" s="820">
        <v>2190</v>
      </c>
      <c r="I2707" s="567"/>
    </row>
    <row r="2708" spans="1:9" x14ac:dyDescent="0.2">
      <c r="A2708" s="345">
        <v>2706</v>
      </c>
      <c r="B2708" s="345" t="s">
        <v>3331</v>
      </c>
      <c r="C2708" s="345" t="s">
        <v>593</v>
      </c>
      <c r="D2708" s="345" t="s">
        <v>513</v>
      </c>
      <c r="E2708" s="345">
        <v>4190480200</v>
      </c>
      <c r="F2708" s="345">
        <v>83020</v>
      </c>
      <c r="G2708" s="345" t="s">
        <v>11224</v>
      </c>
      <c r="H2708" s="820">
        <v>1316</v>
      </c>
      <c r="I2708" s="567"/>
    </row>
    <row r="2709" spans="1:9" x14ac:dyDescent="0.2">
      <c r="A2709" s="345">
        <v>2707</v>
      </c>
      <c r="B2709" s="345" t="s">
        <v>3332</v>
      </c>
      <c r="C2709" s="345" t="s">
        <v>582</v>
      </c>
      <c r="D2709" s="345" t="s">
        <v>514</v>
      </c>
      <c r="E2709" s="345">
        <v>2100800130</v>
      </c>
      <c r="F2709" s="345">
        <v>55013</v>
      </c>
      <c r="G2709" s="345" t="s">
        <v>11225</v>
      </c>
      <c r="H2709" s="820">
        <v>1584</v>
      </c>
      <c r="I2709" s="567"/>
    </row>
    <row r="2710" spans="1:9" x14ac:dyDescent="0.2">
      <c r="A2710" s="345">
        <v>2708</v>
      </c>
      <c r="B2710" s="345" t="s">
        <v>3333</v>
      </c>
      <c r="C2710" s="345" t="s">
        <v>693</v>
      </c>
      <c r="D2710" s="345" t="s">
        <v>16415</v>
      </c>
      <c r="E2710" s="345">
        <v>1080560140</v>
      </c>
      <c r="F2710" s="345">
        <v>34014</v>
      </c>
      <c r="G2710" s="345" t="s">
        <v>11226</v>
      </c>
      <c r="H2710" s="820">
        <v>26981</v>
      </c>
      <c r="I2710" s="567"/>
    </row>
    <row r="2711" spans="1:9" x14ac:dyDescent="0.2">
      <c r="A2711" s="345">
        <v>2709</v>
      </c>
      <c r="B2711" s="345" t="s">
        <v>3334</v>
      </c>
      <c r="C2711" s="345" t="s">
        <v>726</v>
      </c>
      <c r="D2711" s="345" t="s">
        <v>16416</v>
      </c>
      <c r="E2711" s="345">
        <v>1040140280</v>
      </c>
      <c r="F2711" s="345">
        <v>21031</v>
      </c>
      <c r="G2711" s="345" t="s">
        <v>11227</v>
      </c>
      <c r="H2711" s="820">
        <v>3627</v>
      </c>
      <c r="I2711" s="567"/>
    </row>
    <row r="2712" spans="1:9" x14ac:dyDescent="0.2">
      <c r="A2712" s="345">
        <v>2710</v>
      </c>
      <c r="B2712" s="345" t="s">
        <v>3335</v>
      </c>
      <c r="C2712" s="345" t="s">
        <v>668</v>
      </c>
      <c r="D2712" s="345" t="s">
        <v>16416</v>
      </c>
      <c r="E2712" s="345">
        <v>1040830800</v>
      </c>
      <c r="F2712" s="345">
        <v>22085</v>
      </c>
      <c r="G2712" s="345" t="s">
        <v>11228</v>
      </c>
      <c r="H2712" s="820">
        <v>470</v>
      </c>
      <c r="I2712" s="567"/>
    </row>
    <row r="2713" spans="1:9" x14ac:dyDescent="0.2">
      <c r="A2713" s="345">
        <v>2711</v>
      </c>
      <c r="B2713" s="345" t="s">
        <v>3336</v>
      </c>
      <c r="C2713" s="345" t="s">
        <v>571</v>
      </c>
      <c r="D2713" s="345" t="s">
        <v>508</v>
      </c>
      <c r="E2713" s="345">
        <v>1030260420</v>
      </c>
      <c r="F2713" s="345">
        <v>19043</v>
      </c>
      <c r="G2713" s="345" t="s">
        <v>11229</v>
      </c>
      <c r="H2713" s="820">
        <v>1200</v>
      </c>
      <c r="I2713" s="567"/>
    </row>
    <row r="2714" spans="1:9" x14ac:dyDescent="0.2">
      <c r="A2714" s="345">
        <v>2712</v>
      </c>
      <c r="B2714" s="345" t="s">
        <v>3337</v>
      </c>
      <c r="C2714" s="345" t="s">
        <v>1073</v>
      </c>
      <c r="D2714" s="345" t="s">
        <v>492</v>
      </c>
      <c r="E2714" s="345">
        <v>2090300150</v>
      </c>
      <c r="F2714" s="345">
        <v>48015</v>
      </c>
      <c r="G2714" s="345" t="s">
        <v>11230</v>
      </c>
      <c r="H2714" s="820">
        <v>13727</v>
      </c>
      <c r="I2714" s="567"/>
    </row>
    <row r="2715" spans="1:9" x14ac:dyDescent="0.2">
      <c r="A2715" s="345">
        <v>2713</v>
      </c>
      <c r="B2715" s="345" t="s">
        <v>3338</v>
      </c>
      <c r="C2715" s="345" t="s">
        <v>567</v>
      </c>
      <c r="D2715" s="345" t="s">
        <v>508</v>
      </c>
      <c r="E2715" s="345">
        <v>1030150660</v>
      </c>
      <c r="F2715" s="345">
        <v>17071</v>
      </c>
      <c r="G2715" s="345" t="s">
        <v>11231</v>
      </c>
      <c r="H2715" s="820">
        <v>2003</v>
      </c>
      <c r="I2715" s="567"/>
    </row>
    <row r="2716" spans="1:9" x14ac:dyDescent="0.2">
      <c r="A2716" s="345">
        <v>2714</v>
      </c>
      <c r="B2716" s="345" t="s">
        <v>3339</v>
      </c>
      <c r="C2716" s="345" t="s">
        <v>852</v>
      </c>
      <c r="D2716" s="345" t="s">
        <v>515</v>
      </c>
      <c r="E2716" s="345">
        <v>1050870140</v>
      </c>
      <c r="F2716" s="345">
        <v>27014</v>
      </c>
      <c r="G2716" s="345" t="s">
        <v>11232</v>
      </c>
      <c r="H2716" s="820">
        <v>8422</v>
      </c>
      <c r="I2716" s="567"/>
    </row>
    <row r="2717" spans="1:9" x14ac:dyDescent="0.2">
      <c r="A2717" s="345">
        <v>2715</v>
      </c>
      <c r="B2717" s="345" t="s">
        <v>3340</v>
      </c>
      <c r="C2717" s="345" t="s">
        <v>604</v>
      </c>
      <c r="D2717" s="345" t="s">
        <v>515</v>
      </c>
      <c r="E2717" s="345">
        <v>1050710220</v>
      </c>
      <c r="F2717" s="345">
        <v>29022</v>
      </c>
      <c r="G2717" s="345" t="s">
        <v>11233</v>
      </c>
      <c r="H2717" s="820">
        <v>3869</v>
      </c>
      <c r="I2717" s="567"/>
    </row>
    <row r="2718" spans="1:9" x14ac:dyDescent="0.2">
      <c r="A2718" s="345">
        <v>2716</v>
      </c>
      <c r="B2718" s="345" t="s">
        <v>3341</v>
      </c>
      <c r="C2718" s="345" t="s">
        <v>696</v>
      </c>
      <c r="D2718" s="345" t="s">
        <v>508</v>
      </c>
      <c r="E2718" s="345">
        <v>1030240950</v>
      </c>
      <c r="F2718" s="345">
        <v>13101</v>
      </c>
      <c r="G2718" s="345" t="s">
        <v>11234</v>
      </c>
      <c r="H2718" s="820">
        <v>4968</v>
      </c>
      <c r="I2718" s="567"/>
    </row>
    <row r="2719" spans="1:9" x14ac:dyDescent="0.2">
      <c r="A2719" s="345">
        <v>2717</v>
      </c>
      <c r="B2719" s="345" t="s">
        <v>3342</v>
      </c>
      <c r="C2719" s="345" t="s">
        <v>1073</v>
      </c>
      <c r="D2719" s="345" t="s">
        <v>492</v>
      </c>
      <c r="E2719" s="345">
        <v>2090300155</v>
      </c>
      <c r="F2719" s="345">
        <v>48052</v>
      </c>
      <c r="G2719" s="345" t="s">
        <v>11235</v>
      </c>
      <c r="H2719" s="820">
        <v>23219</v>
      </c>
      <c r="I2719" s="567"/>
    </row>
    <row r="2720" spans="1:9" x14ac:dyDescent="0.2">
      <c r="A2720" s="345">
        <v>2718</v>
      </c>
      <c r="B2720" s="345" t="s">
        <v>3343</v>
      </c>
      <c r="C2720" s="345" t="s">
        <v>565</v>
      </c>
      <c r="D2720" s="345" t="s">
        <v>505</v>
      </c>
      <c r="E2720" s="345">
        <v>3180250540</v>
      </c>
      <c r="F2720" s="345">
        <v>78053</v>
      </c>
      <c r="G2720" s="345" t="s">
        <v>11236</v>
      </c>
      <c r="H2720" s="820">
        <v>1113</v>
      </c>
      <c r="I2720" s="567"/>
    </row>
    <row r="2721" spans="1:9" x14ac:dyDescent="0.2">
      <c r="A2721" s="345">
        <v>2719</v>
      </c>
      <c r="B2721" s="345" t="s">
        <v>3344</v>
      </c>
      <c r="C2721" s="345" t="s">
        <v>609</v>
      </c>
      <c r="D2721" s="345" t="s">
        <v>493</v>
      </c>
      <c r="E2721" s="345">
        <v>2120700370</v>
      </c>
      <c r="F2721" s="345">
        <v>58037</v>
      </c>
      <c r="G2721" s="345" t="s">
        <v>11237</v>
      </c>
      <c r="H2721" s="820">
        <v>472</v>
      </c>
      <c r="I2721" s="567"/>
    </row>
    <row r="2722" spans="1:9" x14ac:dyDescent="0.2">
      <c r="A2722" s="345">
        <v>2720</v>
      </c>
      <c r="B2722" s="345" t="s">
        <v>3345</v>
      </c>
      <c r="C2722" s="345" t="s">
        <v>578</v>
      </c>
      <c r="D2722" s="345" t="s">
        <v>505</v>
      </c>
      <c r="E2722" s="345">
        <v>3181030110</v>
      </c>
      <c r="F2722" s="345">
        <v>102011</v>
      </c>
      <c r="G2722" s="345" t="s">
        <v>11238</v>
      </c>
      <c r="H2722" s="820">
        <v>4948</v>
      </c>
      <c r="I2722" s="567"/>
    </row>
    <row r="2723" spans="1:9" x14ac:dyDescent="0.2">
      <c r="A2723" s="345">
        <v>2721</v>
      </c>
      <c r="B2723" s="345" t="s">
        <v>3346</v>
      </c>
      <c r="C2723" s="345" t="s">
        <v>601</v>
      </c>
      <c r="D2723" s="345" t="s">
        <v>508</v>
      </c>
      <c r="E2723" s="345">
        <v>1030120941</v>
      </c>
      <c r="F2723" s="345">
        <v>16098</v>
      </c>
      <c r="G2723" s="345" t="s">
        <v>11239</v>
      </c>
      <c r="H2723" s="820">
        <v>3108</v>
      </c>
      <c r="I2723" s="567"/>
    </row>
    <row r="2724" spans="1:9" x14ac:dyDescent="0.2">
      <c r="A2724" s="345">
        <v>2722</v>
      </c>
      <c r="B2724" s="345" t="s">
        <v>3347</v>
      </c>
      <c r="C2724" s="345" t="s">
        <v>578</v>
      </c>
      <c r="D2724" s="345" t="s">
        <v>505</v>
      </c>
      <c r="E2724" s="345">
        <v>3181030120</v>
      </c>
      <c r="F2724" s="345">
        <v>102012</v>
      </c>
      <c r="G2724" s="345" t="s">
        <v>11240</v>
      </c>
      <c r="H2724" s="820">
        <v>1771</v>
      </c>
      <c r="I2724" s="567"/>
    </row>
    <row r="2725" spans="1:9" x14ac:dyDescent="0.2">
      <c r="A2725" s="345">
        <v>2723</v>
      </c>
      <c r="B2725" s="345" t="s">
        <v>3348</v>
      </c>
      <c r="C2725" s="345" t="s">
        <v>1017</v>
      </c>
      <c r="D2725" s="345" t="s">
        <v>492</v>
      </c>
      <c r="E2725" s="345">
        <v>2090460060</v>
      </c>
      <c r="F2725" s="345">
        <v>45006</v>
      </c>
      <c r="G2725" s="345" t="s">
        <v>11241</v>
      </c>
      <c r="H2725" s="820">
        <v>2210</v>
      </c>
      <c r="I2725" s="567"/>
    </row>
    <row r="2726" spans="1:9" x14ac:dyDescent="0.2">
      <c r="A2726" s="345">
        <v>2724</v>
      </c>
      <c r="B2726" s="345" t="s">
        <v>3349</v>
      </c>
      <c r="C2726" s="345" t="s">
        <v>563</v>
      </c>
      <c r="D2726" s="345" t="s">
        <v>493</v>
      </c>
      <c r="E2726" s="345">
        <v>2120330340</v>
      </c>
      <c r="F2726" s="345">
        <v>60034</v>
      </c>
      <c r="G2726" s="345" t="s">
        <v>11242</v>
      </c>
      <c r="H2726" s="820">
        <v>517</v>
      </c>
      <c r="I2726" s="567"/>
    </row>
    <row r="2727" spans="1:9" x14ac:dyDescent="0.2">
      <c r="A2727" s="345">
        <v>2725</v>
      </c>
      <c r="B2727" s="345" t="s">
        <v>3350</v>
      </c>
      <c r="C2727" s="345" t="s">
        <v>784</v>
      </c>
      <c r="D2727" s="345" t="s">
        <v>503</v>
      </c>
      <c r="E2727" s="345">
        <v>3130230320</v>
      </c>
      <c r="F2727" s="345">
        <v>69032</v>
      </c>
      <c r="G2727" s="345" t="s">
        <v>11243</v>
      </c>
      <c r="H2727" s="820">
        <v>878</v>
      </c>
      <c r="I2727" s="567"/>
    </row>
    <row r="2728" spans="1:9" x14ac:dyDescent="0.2">
      <c r="A2728" s="345">
        <v>2726</v>
      </c>
      <c r="B2728" s="345" t="s">
        <v>3351</v>
      </c>
      <c r="C2728" s="345" t="s">
        <v>538</v>
      </c>
      <c r="D2728" s="345" t="s">
        <v>504</v>
      </c>
      <c r="E2728" s="345">
        <v>3170640311</v>
      </c>
      <c r="F2728" s="345">
        <v>76032</v>
      </c>
      <c r="G2728" s="345" t="s">
        <v>11244</v>
      </c>
      <c r="H2728" s="820">
        <v>2768</v>
      </c>
      <c r="I2728" s="567"/>
    </row>
    <row r="2729" spans="1:9" x14ac:dyDescent="0.2">
      <c r="A2729" s="345">
        <v>2727</v>
      </c>
      <c r="B2729" s="345" t="s">
        <v>3352</v>
      </c>
      <c r="C2729" s="345" t="s">
        <v>672</v>
      </c>
      <c r="D2729" s="345" t="s">
        <v>508</v>
      </c>
      <c r="E2729" s="345">
        <v>1030570600</v>
      </c>
      <c r="F2729" s="345">
        <v>18063</v>
      </c>
      <c r="G2729" s="345" t="s">
        <v>11245</v>
      </c>
      <c r="H2729" s="820">
        <v>815</v>
      </c>
      <c r="I2729" s="567"/>
    </row>
    <row r="2730" spans="1:9" x14ac:dyDescent="0.2">
      <c r="A2730" s="345">
        <v>2728</v>
      </c>
      <c r="B2730" s="345" t="s">
        <v>3353</v>
      </c>
      <c r="C2730" s="345" t="s">
        <v>586</v>
      </c>
      <c r="D2730" s="345" t="s">
        <v>509</v>
      </c>
      <c r="E2730" s="345">
        <v>3140940190</v>
      </c>
      <c r="F2730" s="345">
        <v>94019</v>
      </c>
      <c r="G2730" s="345" t="s">
        <v>11246</v>
      </c>
      <c r="H2730" s="820">
        <v>586</v>
      </c>
      <c r="I2730" s="567"/>
    </row>
    <row r="2731" spans="1:9" x14ac:dyDescent="0.2">
      <c r="A2731" s="345">
        <v>2729</v>
      </c>
      <c r="B2731" s="345" t="s">
        <v>3354</v>
      </c>
      <c r="C2731" s="345" t="s">
        <v>578</v>
      </c>
      <c r="D2731" s="345" t="s">
        <v>505</v>
      </c>
      <c r="E2731" s="345">
        <v>3181030130</v>
      </c>
      <c r="F2731" s="345">
        <v>102013</v>
      </c>
      <c r="G2731" s="345" t="s">
        <v>11247</v>
      </c>
      <c r="H2731" s="820">
        <v>1337</v>
      </c>
      <c r="I2731" s="567"/>
    </row>
    <row r="2732" spans="1:9" x14ac:dyDescent="0.2">
      <c r="A2732" s="345">
        <v>2730</v>
      </c>
      <c r="B2732" s="345" t="s">
        <v>3355</v>
      </c>
      <c r="C2732" s="345" t="s">
        <v>644</v>
      </c>
      <c r="D2732" s="345" t="s">
        <v>494</v>
      </c>
      <c r="E2732" s="345">
        <v>2110030190</v>
      </c>
      <c r="F2732" s="345">
        <v>42019</v>
      </c>
      <c r="G2732" s="345" t="s">
        <v>11248</v>
      </c>
      <c r="H2732" s="820">
        <v>8986</v>
      </c>
      <c r="I2732" s="567"/>
    </row>
    <row r="2733" spans="1:9" x14ac:dyDescent="0.2">
      <c r="A2733" s="345">
        <v>2731</v>
      </c>
      <c r="B2733" s="345" t="s">
        <v>3356</v>
      </c>
      <c r="C2733" s="345" t="s">
        <v>1189</v>
      </c>
      <c r="D2733" s="345" t="s">
        <v>16415</v>
      </c>
      <c r="E2733" s="345">
        <v>1080500120</v>
      </c>
      <c r="F2733" s="345">
        <v>36012</v>
      </c>
      <c r="G2733" s="345" t="s">
        <v>11249</v>
      </c>
      <c r="H2733" s="820">
        <v>14978</v>
      </c>
      <c r="I2733" s="567"/>
    </row>
    <row r="2734" spans="1:9" x14ac:dyDescent="0.2">
      <c r="A2734" s="345">
        <v>2732</v>
      </c>
      <c r="B2734" s="345" t="s">
        <v>3357</v>
      </c>
      <c r="C2734" s="345" t="s">
        <v>677</v>
      </c>
      <c r="D2734" s="345" t="s">
        <v>507</v>
      </c>
      <c r="E2734" s="345">
        <v>1070740290</v>
      </c>
      <c r="F2734" s="345">
        <v>9029</v>
      </c>
      <c r="G2734" s="345" t="s">
        <v>11250</v>
      </c>
      <c r="H2734" s="820">
        <v>11157</v>
      </c>
      <c r="I2734" s="567"/>
    </row>
    <row r="2735" spans="1:9" x14ac:dyDescent="0.2">
      <c r="A2735" s="345">
        <v>2733</v>
      </c>
      <c r="B2735" s="345" t="s">
        <v>3358</v>
      </c>
      <c r="C2735" s="345" t="s">
        <v>601</v>
      </c>
      <c r="D2735" s="345" t="s">
        <v>508</v>
      </c>
      <c r="E2735" s="345">
        <v>1030120950</v>
      </c>
      <c r="F2735" s="345">
        <v>16099</v>
      </c>
      <c r="G2735" s="345" t="s">
        <v>11251</v>
      </c>
      <c r="H2735" s="820">
        <v>1155</v>
      </c>
      <c r="I2735" s="567"/>
    </row>
    <row r="2736" spans="1:9" x14ac:dyDescent="0.2">
      <c r="A2736" s="345">
        <v>2734</v>
      </c>
      <c r="B2736" s="345" t="s">
        <v>3359</v>
      </c>
      <c r="C2736" s="345" t="s">
        <v>696</v>
      </c>
      <c r="D2736" s="345" t="s">
        <v>508</v>
      </c>
      <c r="E2736" s="345">
        <v>1030240960</v>
      </c>
      <c r="F2736" s="345">
        <v>13102</v>
      </c>
      <c r="G2736" s="345" t="s">
        <v>11252</v>
      </c>
      <c r="H2736" s="820">
        <v>9829</v>
      </c>
      <c r="I2736" s="567"/>
    </row>
    <row r="2737" spans="1:9" x14ac:dyDescent="0.2">
      <c r="A2737" s="345">
        <v>2735</v>
      </c>
      <c r="B2737" s="345" t="s">
        <v>3360</v>
      </c>
      <c r="C2737" s="345" t="s">
        <v>601</v>
      </c>
      <c r="D2737" s="345" t="s">
        <v>508</v>
      </c>
      <c r="E2737" s="345">
        <v>1030120960</v>
      </c>
      <c r="F2737" s="345">
        <v>16100</v>
      </c>
      <c r="G2737" s="345" t="s">
        <v>11253</v>
      </c>
      <c r="H2737" s="820">
        <v>2961</v>
      </c>
      <c r="I2737" s="567"/>
    </row>
    <row r="2738" spans="1:9" x14ac:dyDescent="0.2">
      <c r="A2738" s="345">
        <v>2736</v>
      </c>
      <c r="B2738" s="345" t="s">
        <v>3361</v>
      </c>
      <c r="C2738" s="345" t="s">
        <v>624</v>
      </c>
      <c r="D2738" s="345" t="s">
        <v>510</v>
      </c>
      <c r="E2738" s="345">
        <v>1010811030</v>
      </c>
      <c r="F2738" s="345">
        <v>1105</v>
      </c>
      <c r="G2738" s="345" t="s">
        <v>11254</v>
      </c>
      <c r="H2738" s="820">
        <v>735</v>
      </c>
      <c r="I2738" s="567"/>
    </row>
    <row r="2739" spans="1:9" x14ac:dyDescent="0.2">
      <c r="A2739" s="345">
        <v>2737</v>
      </c>
      <c r="B2739" s="345" t="s">
        <v>3362</v>
      </c>
      <c r="C2739" s="345" t="s">
        <v>1189</v>
      </c>
      <c r="D2739" s="345" t="s">
        <v>16415</v>
      </c>
      <c r="E2739" s="345">
        <v>1080500130</v>
      </c>
      <c r="F2739" s="345">
        <v>36013</v>
      </c>
      <c r="G2739" s="345" t="s">
        <v>11255</v>
      </c>
      <c r="H2739" s="820">
        <v>16870</v>
      </c>
      <c r="I2739" s="567"/>
    </row>
    <row r="2740" spans="1:9" x14ac:dyDescent="0.2">
      <c r="A2740" s="345">
        <v>2738</v>
      </c>
      <c r="B2740" s="345" t="s">
        <v>3363</v>
      </c>
      <c r="C2740" s="345" t="s">
        <v>614</v>
      </c>
      <c r="D2740" s="345" t="s">
        <v>16415</v>
      </c>
      <c r="E2740" s="345">
        <v>1080610210</v>
      </c>
      <c r="F2740" s="345">
        <v>33021</v>
      </c>
      <c r="G2740" s="345" t="s">
        <v>11256</v>
      </c>
      <c r="H2740" s="820">
        <v>14858</v>
      </c>
      <c r="I2740" s="567"/>
    </row>
    <row r="2741" spans="1:9" x14ac:dyDescent="0.2">
      <c r="A2741" s="345">
        <v>2739</v>
      </c>
      <c r="B2741" s="345" t="s">
        <v>3364</v>
      </c>
      <c r="C2741" s="345" t="s">
        <v>1073</v>
      </c>
      <c r="D2741" s="345" t="s">
        <v>492</v>
      </c>
      <c r="E2741" s="345">
        <v>2090300170</v>
      </c>
      <c r="F2741" s="345">
        <v>48017</v>
      </c>
      <c r="G2741" s="345" t="s">
        <v>11257</v>
      </c>
      <c r="H2741" s="820">
        <v>361619</v>
      </c>
      <c r="I2741" s="567"/>
    </row>
    <row r="2742" spans="1:9" x14ac:dyDescent="0.2">
      <c r="A2742" s="345">
        <v>2740</v>
      </c>
      <c r="B2742" s="345" t="s">
        <v>3365</v>
      </c>
      <c r="C2742" s="345" t="s">
        <v>1073</v>
      </c>
      <c r="D2742" s="345" t="s">
        <v>492</v>
      </c>
      <c r="E2742" s="345">
        <v>2090300180</v>
      </c>
      <c r="F2742" s="345">
        <v>48018</v>
      </c>
      <c r="G2742" s="345" t="s">
        <v>11258</v>
      </c>
      <c r="H2742" s="820">
        <v>4436</v>
      </c>
      <c r="I2742" s="567"/>
    </row>
    <row r="2743" spans="1:9" x14ac:dyDescent="0.2">
      <c r="A2743" s="345">
        <v>2741</v>
      </c>
      <c r="B2743" s="345" t="s">
        <v>3366</v>
      </c>
      <c r="C2743" s="345" t="s">
        <v>565</v>
      </c>
      <c r="D2743" s="345" t="s">
        <v>505</v>
      </c>
      <c r="E2743" s="345">
        <v>3180250550</v>
      </c>
      <c r="F2743" s="345">
        <v>78054</v>
      </c>
      <c r="G2743" s="345" t="s">
        <v>11259</v>
      </c>
      <c r="H2743" s="820">
        <v>1880</v>
      </c>
      <c r="I2743" s="567"/>
    </row>
    <row r="2744" spans="1:9" x14ac:dyDescent="0.2">
      <c r="A2744" s="345">
        <v>2742</v>
      </c>
      <c r="B2744" s="345" t="s">
        <v>3367</v>
      </c>
      <c r="C2744" s="345" t="s">
        <v>930</v>
      </c>
      <c r="D2744" s="345" t="s">
        <v>16415</v>
      </c>
      <c r="E2744" s="345">
        <v>1080290085</v>
      </c>
      <c r="F2744" s="345">
        <v>38027</v>
      </c>
      <c r="G2744" s="345" t="s">
        <v>11260</v>
      </c>
      <c r="H2744" s="820">
        <v>8385</v>
      </c>
      <c r="I2744" s="567"/>
    </row>
    <row r="2745" spans="1:9" x14ac:dyDescent="0.2">
      <c r="A2745" s="345">
        <v>2743</v>
      </c>
      <c r="B2745" s="345" t="s">
        <v>3368</v>
      </c>
      <c r="C2745" s="345" t="s">
        <v>553</v>
      </c>
      <c r="D2745" s="345" t="s">
        <v>506</v>
      </c>
      <c r="E2745" s="345">
        <v>3150720520</v>
      </c>
      <c r="F2745" s="345">
        <v>65052</v>
      </c>
      <c r="G2745" s="345" t="s">
        <v>11261</v>
      </c>
      <c r="H2745" s="820">
        <v>13859</v>
      </c>
      <c r="I2745" s="567"/>
    </row>
    <row r="2746" spans="1:9" x14ac:dyDescent="0.2">
      <c r="A2746" s="345">
        <v>2744</v>
      </c>
      <c r="B2746" s="345" t="s">
        <v>3369</v>
      </c>
      <c r="C2746" s="345" t="s">
        <v>563</v>
      </c>
      <c r="D2746" s="345" t="s">
        <v>493</v>
      </c>
      <c r="E2746" s="345">
        <v>2120330350</v>
      </c>
      <c r="F2746" s="345">
        <v>60035</v>
      </c>
      <c r="G2746" s="345" t="s">
        <v>11262</v>
      </c>
      <c r="H2746" s="820">
        <v>10120</v>
      </c>
      <c r="I2746" s="567"/>
    </row>
    <row r="2747" spans="1:9" x14ac:dyDescent="0.2">
      <c r="A2747" s="345">
        <v>2745</v>
      </c>
      <c r="B2747" s="345" t="s">
        <v>3370</v>
      </c>
      <c r="C2747" s="345" t="s">
        <v>1189</v>
      </c>
      <c r="D2747" s="345" t="s">
        <v>16415</v>
      </c>
      <c r="E2747" s="345">
        <v>1080500140</v>
      </c>
      <c r="F2747" s="345">
        <v>36014</v>
      </c>
      <c r="G2747" s="345" t="s">
        <v>11263</v>
      </c>
      <c r="H2747" s="820">
        <v>1180</v>
      </c>
      <c r="I2747" s="567"/>
    </row>
    <row r="2748" spans="1:9" x14ac:dyDescent="0.2">
      <c r="A2748" s="345">
        <v>2746</v>
      </c>
      <c r="B2748" s="345" t="s">
        <v>3371</v>
      </c>
      <c r="C2748" s="345" t="s">
        <v>612</v>
      </c>
      <c r="D2748" s="345" t="s">
        <v>505</v>
      </c>
      <c r="E2748" s="345">
        <v>3180670340</v>
      </c>
      <c r="F2748" s="345">
        <v>80034</v>
      </c>
      <c r="G2748" s="345" t="s">
        <v>11264</v>
      </c>
      <c r="H2748" s="820">
        <v>849</v>
      </c>
      <c r="I2748" s="567"/>
    </row>
    <row r="2749" spans="1:9" x14ac:dyDescent="0.2">
      <c r="A2749" s="345">
        <v>2747</v>
      </c>
      <c r="B2749" s="345" t="s">
        <v>3372</v>
      </c>
      <c r="C2749" s="345" t="s">
        <v>833</v>
      </c>
      <c r="D2749" s="345" t="s">
        <v>16417</v>
      </c>
      <c r="E2749" s="345">
        <v>1060930210</v>
      </c>
      <c r="F2749" s="345">
        <v>93021</v>
      </c>
      <c r="G2749" s="345" t="s">
        <v>11265</v>
      </c>
      <c r="H2749" s="820">
        <v>11739</v>
      </c>
      <c r="I2749" s="567"/>
    </row>
    <row r="2750" spans="1:9" x14ac:dyDescent="0.2">
      <c r="A2750" s="345">
        <v>2748</v>
      </c>
      <c r="B2750" s="345" t="s">
        <v>3373</v>
      </c>
      <c r="C2750" s="345" t="s">
        <v>593</v>
      </c>
      <c r="D2750" s="345" t="s">
        <v>513</v>
      </c>
      <c r="E2750" s="345">
        <v>4190480210</v>
      </c>
      <c r="F2750" s="345">
        <v>83021</v>
      </c>
      <c r="G2750" s="345" t="s">
        <v>11266</v>
      </c>
      <c r="H2750" s="820">
        <v>1288</v>
      </c>
      <c r="I2750" s="567"/>
    </row>
    <row r="2751" spans="1:9" x14ac:dyDescent="0.2">
      <c r="A2751" s="345">
        <v>2749</v>
      </c>
      <c r="B2751" s="345" t="s">
        <v>3374</v>
      </c>
      <c r="C2751" s="345" t="s">
        <v>565</v>
      </c>
      <c r="D2751" s="345" t="s">
        <v>505</v>
      </c>
      <c r="E2751" s="345">
        <v>3180250560</v>
      </c>
      <c r="F2751" s="345">
        <v>78055</v>
      </c>
      <c r="G2751" s="345" t="s">
        <v>11267</v>
      </c>
      <c r="H2751" s="820">
        <v>2799</v>
      </c>
      <c r="I2751" s="567"/>
    </row>
    <row r="2752" spans="1:9" x14ac:dyDescent="0.2">
      <c r="A2752" s="345">
        <v>2750</v>
      </c>
      <c r="B2752" s="345" t="s">
        <v>3375</v>
      </c>
      <c r="C2752" s="345" t="s">
        <v>557</v>
      </c>
      <c r="D2752" s="345" t="s">
        <v>513</v>
      </c>
      <c r="E2752" s="345">
        <v>4190210160</v>
      </c>
      <c r="F2752" s="345">
        <v>87016</v>
      </c>
      <c r="G2752" s="345" t="s">
        <v>11268</v>
      </c>
      <c r="H2752" s="820">
        <v>9128</v>
      </c>
      <c r="I2752" s="567"/>
    </row>
    <row r="2753" spans="1:9" x14ac:dyDescent="0.2">
      <c r="A2753" s="345">
        <v>2751</v>
      </c>
      <c r="B2753" s="345" t="s">
        <v>3376</v>
      </c>
      <c r="C2753" s="345" t="s">
        <v>652</v>
      </c>
      <c r="D2753" s="345" t="s">
        <v>16417</v>
      </c>
      <c r="E2753" s="345">
        <v>1060850385</v>
      </c>
      <c r="F2753" s="345">
        <v>30190</v>
      </c>
      <c r="G2753" s="345" t="s">
        <v>11269</v>
      </c>
      <c r="H2753" s="820">
        <v>6299</v>
      </c>
      <c r="I2753" s="567"/>
    </row>
    <row r="2754" spans="1:9" x14ac:dyDescent="0.2">
      <c r="A2754" s="345">
        <v>2752</v>
      </c>
      <c r="B2754" s="345" t="s">
        <v>3377</v>
      </c>
      <c r="C2754" s="345" t="s">
        <v>609</v>
      </c>
      <c r="D2754" s="345" t="s">
        <v>493</v>
      </c>
      <c r="E2754" s="345">
        <v>2120700371</v>
      </c>
      <c r="F2754" s="345">
        <v>58120</v>
      </c>
      <c r="G2754" s="345" t="s">
        <v>11270</v>
      </c>
      <c r="H2754" s="820">
        <v>80738</v>
      </c>
      <c r="I2754" s="567"/>
    </row>
    <row r="2755" spans="1:9" x14ac:dyDescent="0.2">
      <c r="A2755" s="345">
        <v>2753</v>
      </c>
      <c r="B2755" s="345" t="s">
        <v>3378</v>
      </c>
      <c r="C2755" s="345" t="s">
        <v>875</v>
      </c>
      <c r="D2755" s="345" t="s">
        <v>494</v>
      </c>
      <c r="E2755" s="345">
        <v>2110440190</v>
      </c>
      <c r="F2755" s="345">
        <v>43019</v>
      </c>
      <c r="G2755" s="345" t="s">
        <v>11271</v>
      </c>
      <c r="H2755" s="820">
        <v>1275</v>
      </c>
      <c r="I2755" s="567"/>
    </row>
    <row r="2756" spans="1:9" x14ac:dyDescent="0.2">
      <c r="A2756" s="345">
        <v>2754</v>
      </c>
      <c r="B2756" s="345" t="s">
        <v>3379</v>
      </c>
      <c r="C2756" s="345" t="s">
        <v>1017</v>
      </c>
      <c r="D2756" s="345" t="s">
        <v>492</v>
      </c>
      <c r="E2756" s="345">
        <v>2090460070</v>
      </c>
      <c r="F2756" s="345">
        <v>45007</v>
      </c>
      <c r="G2756" s="345" t="s">
        <v>11272</v>
      </c>
      <c r="H2756" s="820">
        <v>7190</v>
      </c>
      <c r="I2756" s="567"/>
    </row>
    <row r="2757" spans="1:9" x14ac:dyDescent="0.2">
      <c r="A2757" s="345">
        <v>2755</v>
      </c>
      <c r="B2757" s="345" t="s">
        <v>3380</v>
      </c>
      <c r="C2757" s="345" t="s">
        <v>652</v>
      </c>
      <c r="D2757" s="345" t="s">
        <v>16417</v>
      </c>
      <c r="E2757" s="345">
        <v>1060850390</v>
      </c>
      <c r="F2757" s="345">
        <v>30039</v>
      </c>
      <c r="G2757" s="345" t="s">
        <v>11273</v>
      </c>
      <c r="H2757" s="820">
        <v>1095</v>
      </c>
      <c r="I2757" s="567"/>
    </row>
    <row r="2758" spans="1:9" x14ac:dyDescent="0.2">
      <c r="A2758" s="345">
        <v>2756</v>
      </c>
      <c r="B2758" s="345" t="s">
        <v>3381</v>
      </c>
      <c r="C2758" s="345" t="s">
        <v>567</v>
      </c>
      <c r="D2758" s="345" t="s">
        <v>508</v>
      </c>
      <c r="E2758" s="345">
        <v>1030150661</v>
      </c>
      <c r="F2758" s="345">
        <v>17072</v>
      </c>
      <c r="G2758" s="345" t="s">
        <v>11274</v>
      </c>
      <c r="H2758" s="820">
        <v>8808</v>
      </c>
      <c r="I2758" s="567"/>
    </row>
    <row r="2759" spans="1:9" x14ac:dyDescent="0.2">
      <c r="A2759" s="345">
        <v>2757</v>
      </c>
      <c r="B2759" s="345" t="s">
        <v>3382</v>
      </c>
      <c r="C2759" s="345" t="s">
        <v>593</v>
      </c>
      <c r="D2759" s="345" t="s">
        <v>513</v>
      </c>
      <c r="E2759" s="345">
        <v>4190480220</v>
      </c>
      <c r="F2759" s="345">
        <v>83022</v>
      </c>
      <c r="G2759" s="345" t="s">
        <v>11275</v>
      </c>
      <c r="H2759" s="820">
        <v>470</v>
      </c>
      <c r="I2759" s="567"/>
    </row>
    <row r="2760" spans="1:9" x14ac:dyDescent="0.2">
      <c r="A2760" s="345">
        <v>2758</v>
      </c>
      <c r="B2760" s="345" t="s">
        <v>3383</v>
      </c>
      <c r="C2760" s="345" t="s">
        <v>1014</v>
      </c>
      <c r="D2760" s="345" t="s">
        <v>513</v>
      </c>
      <c r="E2760" s="345">
        <v>4190760090</v>
      </c>
      <c r="F2760" s="345">
        <v>89009</v>
      </c>
      <c r="G2760" s="345" t="s">
        <v>11276</v>
      </c>
      <c r="H2760" s="820">
        <v>21471</v>
      </c>
      <c r="I2760" s="567"/>
    </row>
    <row r="2761" spans="1:9" x14ac:dyDescent="0.2">
      <c r="A2761" s="345">
        <v>2759</v>
      </c>
      <c r="B2761" s="345" t="s">
        <v>3384</v>
      </c>
      <c r="C2761" s="345" t="s">
        <v>617</v>
      </c>
      <c r="D2761" s="345" t="s">
        <v>512</v>
      </c>
      <c r="E2761" s="345">
        <v>4200730290</v>
      </c>
      <c r="F2761" s="345">
        <v>90029</v>
      </c>
      <c r="G2761" s="345" t="s">
        <v>11277</v>
      </c>
      <c r="H2761" s="820">
        <v>1446</v>
      </c>
      <c r="I2761" s="567"/>
    </row>
    <row r="2762" spans="1:9" x14ac:dyDescent="0.2">
      <c r="A2762" s="345">
        <v>2760</v>
      </c>
      <c r="B2762" s="345" t="s">
        <v>3385</v>
      </c>
      <c r="C2762" s="345" t="s">
        <v>654</v>
      </c>
      <c r="D2762" s="345" t="s">
        <v>506</v>
      </c>
      <c r="E2762" s="345">
        <v>3150080320</v>
      </c>
      <c r="F2762" s="345">
        <v>64032</v>
      </c>
      <c r="G2762" s="345" t="s">
        <v>11278</v>
      </c>
      <c r="H2762" s="820">
        <v>2527</v>
      </c>
      <c r="I2762" s="567"/>
    </row>
    <row r="2763" spans="1:9" x14ac:dyDescent="0.2">
      <c r="A2763" s="345">
        <v>2761</v>
      </c>
      <c r="B2763" s="345" t="s">
        <v>3386</v>
      </c>
      <c r="C2763" s="345" t="s">
        <v>899</v>
      </c>
      <c r="D2763" s="346" t="s">
        <v>512</v>
      </c>
      <c r="E2763" s="345">
        <v>4201110210</v>
      </c>
      <c r="F2763" s="345">
        <v>111021</v>
      </c>
      <c r="G2763" s="345" t="s">
        <v>11279</v>
      </c>
      <c r="H2763" s="820">
        <v>2681</v>
      </c>
      <c r="I2763" s="567"/>
    </row>
    <row r="2764" spans="1:9" x14ac:dyDescent="0.2">
      <c r="A2764" s="345">
        <v>2762</v>
      </c>
      <c r="B2764" s="345" t="s">
        <v>3387</v>
      </c>
      <c r="C2764" s="345" t="s">
        <v>530</v>
      </c>
      <c r="D2764" s="345" t="s">
        <v>512</v>
      </c>
      <c r="E2764" s="345">
        <v>4200950196</v>
      </c>
      <c r="F2764" s="345">
        <v>95080</v>
      </c>
      <c r="G2764" s="345" t="s">
        <v>11280</v>
      </c>
      <c r="H2764" s="820">
        <v>426</v>
      </c>
      <c r="I2764" s="567"/>
    </row>
    <row r="2765" spans="1:9" x14ac:dyDescent="0.2">
      <c r="A2765" s="345">
        <v>2763</v>
      </c>
      <c r="B2765" s="345" t="s">
        <v>3388</v>
      </c>
      <c r="C2765" s="345" t="s">
        <v>674</v>
      </c>
      <c r="D2765" s="345" t="s">
        <v>510</v>
      </c>
      <c r="E2765" s="345">
        <v>1010880570</v>
      </c>
      <c r="F2765" s="345">
        <v>2057</v>
      </c>
      <c r="G2765" s="345" t="s">
        <v>11281</v>
      </c>
      <c r="H2765" s="820">
        <v>186</v>
      </c>
      <c r="I2765" s="567"/>
    </row>
    <row r="2766" spans="1:9" x14ac:dyDescent="0.2">
      <c r="A2766" s="345">
        <v>2764</v>
      </c>
      <c r="B2766" s="345" t="s">
        <v>3389</v>
      </c>
      <c r="C2766" s="345" t="s">
        <v>542</v>
      </c>
      <c r="D2766" s="345" t="s">
        <v>511</v>
      </c>
      <c r="E2766" s="345">
        <v>3160310230</v>
      </c>
      <c r="F2766" s="345">
        <v>71024</v>
      </c>
      <c r="G2766" s="345" t="s">
        <v>11282</v>
      </c>
      <c r="H2766" s="820">
        <v>146803</v>
      </c>
      <c r="I2766" s="567"/>
    </row>
    <row r="2767" spans="1:9" x14ac:dyDescent="0.2">
      <c r="A2767" s="345">
        <v>2765</v>
      </c>
      <c r="B2767" s="345" t="s">
        <v>3390</v>
      </c>
      <c r="C2767" s="345" t="s">
        <v>662</v>
      </c>
      <c r="D2767" s="345" t="s">
        <v>506</v>
      </c>
      <c r="E2767" s="345">
        <v>3150110290</v>
      </c>
      <c r="F2767" s="345">
        <v>62030</v>
      </c>
      <c r="G2767" s="345" t="s">
        <v>11283</v>
      </c>
      <c r="H2767" s="820">
        <v>3184</v>
      </c>
      <c r="I2767" s="567"/>
    </row>
    <row r="2768" spans="1:9" x14ac:dyDescent="0.2">
      <c r="A2768" s="345">
        <v>2766</v>
      </c>
      <c r="B2768" s="345" t="s">
        <v>3391</v>
      </c>
      <c r="C2768" s="345" t="s">
        <v>1935</v>
      </c>
      <c r="D2768" s="345" t="s">
        <v>16417</v>
      </c>
      <c r="E2768" s="345">
        <v>1060350060</v>
      </c>
      <c r="F2768" s="345">
        <v>31006</v>
      </c>
      <c r="G2768" s="345" t="s">
        <v>11284</v>
      </c>
      <c r="H2768" s="820">
        <v>2992</v>
      </c>
      <c r="I2768" s="567"/>
    </row>
    <row r="2769" spans="1:9" x14ac:dyDescent="0.2">
      <c r="A2769" s="345">
        <v>2767</v>
      </c>
      <c r="B2769" s="345" t="s">
        <v>3392</v>
      </c>
      <c r="C2769" s="345" t="s">
        <v>624</v>
      </c>
      <c r="D2769" s="345" t="s">
        <v>510</v>
      </c>
      <c r="E2769" s="345">
        <v>1010811040</v>
      </c>
      <c r="F2769" s="345">
        <v>1106</v>
      </c>
      <c r="G2769" s="345" t="s">
        <v>11285</v>
      </c>
      <c r="H2769" s="820">
        <v>2265</v>
      </c>
      <c r="I2769" s="567"/>
    </row>
    <row r="2770" spans="1:9" x14ac:dyDescent="0.2">
      <c r="A2770" s="345">
        <v>2768</v>
      </c>
      <c r="B2770" s="345" t="s">
        <v>3393</v>
      </c>
      <c r="C2770" s="345" t="s">
        <v>842</v>
      </c>
      <c r="D2770" s="345" t="s">
        <v>492</v>
      </c>
      <c r="E2770" s="345">
        <v>2090050180</v>
      </c>
      <c r="F2770" s="345">
        <v>51018</v>
      </c>
      <c r="G2770" s="345" t="s">
        <v>11286</v>
      </c>
      <c r="H2770" s="820">
        <v>9183</v>
      </c>
      <c r="I2770" s="567"/>
    </row>
    <row r="2771" spans="1:9" x14ac:dyDescent="0.2">
      <c r="A2771" s="345">
        <v>2769</v>
      </c>
      <c r="B2771" s="345" t="s">
        <v>3394</v>
      </c>
      <c r="C2771" s="345" t="s">
        <v>662</v>
      </c>
      <c r="D2771" s="345" t="s">
        <v>506</v>
      </c>
      <c r="E2771" s="345">
        <v>3150110300</v>
      </c>
      <c r="F2771" s="345">
        <v>62031</v>
      </c>
      <c r="G2771" s="345" t="s">
        <v>11287</v>
      </c>
      <c r="H2771" s="820">
        <v>1336</v>
      </c>
      <c r="I2771" s="567"/>
    </row>
    <row r="2772" spans="1:9" x14ac:dyDescent="0.2">
      <c r="A2772" s="345">
        <v>2770</v>
      </c>
      <c r="B2772" s="345" t="s">
        <v>3395</v>
      </c>
      <c r="C2772" s="345" t="s">
        <v>668</v>
      </c>
      <c r="D2772" s="345" t="s">
        <v>16416</v>
      </c>
      <c r="E2772" s="345">
        <v>1040830820</v>
      </c>
      <c r="F2772" s="345">
        <v>22087</v>
      </c>
      <c r="G2772" s="345" t="s">
        <v>11288</v>
      </c>
      <c r="H2772" s="820">
        <v>3147</v>
      </c>
      <c r="I2772" s="567"/>
    </row>
    <row r="2773" spans="1:9" x14ac:dyDescent="0.2">
      <c r="A2773" s="345">
        <v>2771</v>
      </c>
      <c r="B2773" s="345" t="s">
        <v>3396</v>
      </c>
      <c r="C2773" s="345" t="s">
        <v>580</v>
      </c>
      <c r="D2773" s="345" t="s">
        <v>494</v>
      </c>
      <c r="E2773" s="345">
        <v>2110060200</v>
      </c>
      <c r="F2773" s="345">
        <v>44020</v>
      </c>
      <c r="G2773" s="345" t="s">
        <v>11289</v>
      </c>
      <c r="H2773" s="820">
        <v>8872</v>
      </c>
      <c r="I2773" s="567"/>
    </row>
    <row r="2774" spans="1:9" x14ac:dyDescent="0.2">
      <c r="A2774" s="345">
        <v>2772</v>
      </c>
      <c r="B2774" s="345" t="s">
        <v>3397</v>
      </c>
      <c r="C2774" s="345" t="s">
        <v>996</v>
      </c>
      <c r="D2774" s="345" t="s">
        <v>514</v>
      </c>
      <c r="E2774" s="345">
        <v>2100580180</v>
      </c>
      <c r="F2774" s="345">
        <v>54018</v>
      </c>
      <c r="G2774" s="345" t="s">
        <v>11290</v>
      </c>
      <c r="H2774" s="820">
        <v>55503</v>
      </c>
      <c r="I2774" s="567"/>
    </row>
    <row r="2775" spans="1:9" x14ac:dyDescent="0.2">
      <c r="A2775" s="345">
        <v>2773</v>
      </c>
      <c r="B2775" s="345" t="s">
        <v>3398</v>
      </c>
      <c r="C2775" s="345" t="s">
        <v>787</v>
      </c>
      <c r="D2775" s="345" t="s">
        <v>515</v>
      </c>
      <c r="E2775" s="345">
        <v>1050840270</v>
      </c>
      <c r="F2775" s="345">
        <v>26027</v>
      </c>
      <c r="G2775" s="345" t="s">
        <v>11291</v>
      </c>
      <c r="H2775" s="820">
        <v>3634</v>
      </c>
      <c r="I2775" s="567"/>
    </row>
    <row r="2776" spans="1:9" x14ac:dyDescent="0.2">
      <c r="A2776" s="345">
        <v>2774</v>
      </c>
      <c r="B2776" s="345" t="s">
        <v>3399</v>
      </c>
      <c r="C2776" s="345" t="s">
        <v>814</v>
      </c>
      <c r="D2776" s="345" t="s">
        <v>507</v>
      </c>
      <c r="E2776" s="345">
        <v>1070390130</v>
      </c>
      <c r="F2776" s="345">
        <v>11013</v>
      </c>
      <c r="G2776" s="345" t="s">
        <v>11292</v>
      </c>
      <c r="H2776" s="820">
        <v>6133</v>
      </c>
      <c r="I2776" s="567"/>
    </row>
    <row r="2777" spans="1:9" x14ac:dyDescent="0.2">
      <c r="A2777" s="345">
        <v>2775</v>
      </c>
      <c r="B2777" s="345" t="s">
        <v>3400</v>
      </c>
      <c r="C2777" s="345" t="s">
        <v>906</v>
      </c>
      <c r="D2777" s="345" t="s">
        <v>492</v>
      </c>
      <c r="E2777" s="345">
        <v>2090360080</v>
      </c>
      <c r="F2777" s="345">
        <v>53009</v>
      </c>
      <c r="G2777" s="345" t="s">
        <v>11293</v>
      </c>
      <c r="H2777" s="820">
        <v>20607</v>
      </c>
      <c r="I2777" s="567"/>
    </row>
    <row r="2778" spans="1:9" x14ac:dyDescent="0.2">
      <c r="A2778" s="345">
        <v>2776</v>
      </c>
      <c r="B2778" s="345" t="s">
        <v>3401</v>
      </c>
      <c r="C2778" s="345" t="s">
        <v>524</v>
      </c>
      <c r="D2778" s="345" t="s">
        <v>508</v>
      </c>
      <c r="E2778" s="345">
        <v>1030990260</v>
      </c>
      <c r="F2778" s="345">
        <v>98026</v>
      </c>
      <c r="G2778" s="345" t="s">
        <v>11294</v>
      </c>
      <c r="H2778" s="820">
        <v>2239</v>
      </c>
      <c r="I2778" s="567"/>
    </row>
    <row r="2779" spans="1:9" x14ac:dyDescent="0.2">
      <c r="A2779" s="345">
        <v>2777</v>
      </c>
      <c r="B2779" s="345" t="s">
        <v>3402</v>
      </c>
      <c r="C2779" s="345" t="s">
        <v>593</v>
      </c>
      <c r="D2779" s="345" t="s">
        <v>513</v>
      </c>
      <c r="E2779" s="345">
        <v>4190480230</v>
      </c>
      <c r="F2779" s="345">
        <v>83023</v>
      </c>
      <c r="G2779" s="345" t="s">
        <v>11295</v>
      </c>
      <c r="H2779" s="820">
        <v>943</v>
      </c>
      <c r="I2779" s="567"/>
    </row>
    <row r="2780" spans="1:9" x14ac:dyDescent="0.2">
      <c r="A2780" s="345">
        <v>2778</v>
      </c>
      <c r="B2780" s="345" t="s">
        <v>3403</v>
      </c>
      <c r="C2780" s="345" t="s">
        <v>886</v>
      </c>
      <c r="D2780" s="345" t="s">
        <v>493</v>
      </c>
      <c r="E2780" s="345">
        <v>2120400070</v>
      </c>
      <c r="F2780" s="345">
        <v>59007</v>
      </c>
      <c r="G2780" s="345" t="s">
        <v>11296</v>
      </c>
      <c r="H2780" s="820">
        <v>39507</v>
      </c>
      <c r="I2780" s="567"/>
    </row>
    <row r="2781" spans="1:9" x14ac:dyDescent="0.2">
      <c r="A2781" s="345">
        <v>2779</v>
      </c>
      <c r="B2781" s="345" t="s">
        <v>3404</v>
      </c>
      <c r="C2781" s="345" t="s">
        <v>942</v>
      </c>
      <c r="D2781" s="345" t="s">
        <v>512</v>
      </c>
      <c r="E2781" s="345">
        <v>4200530220</v>
      </c>
      <c r="F2781" s="345">
        <v>91024</v>
      </c>
      <c r="G2781" s="345" t="s">
        <v>11297</v>
      </c>
      <c r="H2781" s="820">
        <v>3692</v>
      </c>
      <c r="I2781" s="567"/>
    </row>
    <row r="2782" spans="1:9" x14ac:dyDescent="0.2">
      <c r="A2782" s="345">
        <v>2780</v>
      </c>
      <c r="B2782" s="345" t="s">
        <v>3405</v>
      </c>
      <c r="C2782" s="345" t="s">
        <v>755</v>
      </c>
      <c r="D2782" s="345" t="s">
        <v>516</v>
      </c>
      <c r="E2782" s="345">
        <v>1020040280</v>
      </c>
      <c r="F2782" s="345">
        <v>7028</v>
      </c>
      <c r="G2782" s="345" t="s">
        <v>11298</v>
      </c>
      <c r="H2782" s="820">
        <v>425</v>
      </c>
      <c r="I2782" s="567"/>
    </row>
    <row r="2783" spans="1:9" x14ac:dyDescent="0.2">
      <c r="A2783" s="345">
        <v>2781</v>
      </c>
      <c r="B2783" s="345" t="s">
        <v>3406</v>
      </c>
      <c r="C2783" s="345" t="s">
        <v>563</v>
      </c>
      <c r="D2783" s="345" t="s">
        <v>493</v>
      </c>
      <c r="E2783" s="345">
        <v>2120330360</v>
      </c>
      <c r="F2783" s="345">
        <v>60036</v>
      </c>
      <c r="G2783" s="345" t="s">
        <v>11299</v>
      </c>
      <c r="H2783" s="820">
        <v>2752</v>
      </c>
      <c r="I2783" s="567"/>
    </row>
    <row r="2784" spans="1:9" x14ac:dyDescent="0.2">
      <c r="A2784" s="345">
        <v>2782</v>
      </c>
      <c r="B2784" s="345" t="s">
        <v>3407</v>
      </c>
      <c r="C2784" s="345" t="s">
        <v>833</v>
      </c>
      <c r="D2784" s="345" t="s">
        <v>16417</v>
      </c>
      <c r="E2784" s="345">
        <v>1060930220</v>
      </c>
      <c r="F2784" s="345">
        <v>93022</v>
      </c>
      <c r="G2784" s="345" t="s">
        <v>11300</v>
      </c>
      <c r="H2784" s="820">
        <v>12762</v>
      </c>
      <c r="I2784" s="567"/>
    </row>
    <row r="2785" spans="1:9" x14ac:dyDescent="0.2">
      <c r="A2785" s="345">
        <v>2783</v>
      </c>
      <c r="B2785" s="345" t="s">
        <v>3408</v>
      </c>
      <c r="C2785" s="345" t="s">
        <v>654</v>
      </c>
      <c r="D2785" s="345" t="s">
        <v>506</v>
      </c>
      <c r="E2785" s="345">
        <v>3150080330</v>
      </c>
      <c r="F2785" s="345">
        <v>64033</v>
      </c>
      <c r="G2785" s="345" t="s">
        <v>11301</v>
      </c>
      <c r="H2785" s="820">
        <v>2886</v>
      </c>
      <c r="I2785" s="567"/>
    </row>
    <row r="2786" spans="1:9" x14ac:dyDescent="0.2">
      <c r="A2786" s="345">
        <v>2784</v>
      </c>
      <c r="B2786" s="345" t="s">
        <v>3409</v>
      </c>
      <c r="C2786" s="345" t="s">
        <v>790</v>
      </c>
      <c r="D2786" s="345" t="s">
        <v>16415</v>
      </c>
      <c r="E2786" s="345">
        <v>1080130260</v>
      </c>
      <c r="F2786" s="345">
        <v>37026</v>
      </c>
      <c r="G2786" s="345" t="s">
        <v>11302</v>
      </c>
      <c r="H2786" s="820">
        <v>1931</v>
      </c>
      <c r="I2786" s="567"/>
    </row>
    <row r="2787" spans="1:9" x14ac:dyDescent="0.2">
      <c r="A2787" s="345">
        <v>2785</v>
      </c>
      <c r="B2787" s="345" t="s">
        <v>3410</v>
      </c>
      <c r="C2787" s="345" t="s">
        <v>601</v>
      </c>
      <c r="D2787" s="345" t="s">
        <v>508</v>
      </c>
      <c r="E2787" s="345">
        <v>1030120970</v>
      </c>
      <c r="F2787" s="345">
        <v>16101</v>
      </c>
      <c r="G2787" s="345" t="s">
        <v>11303</v>
      </c>
      <c r="H2787" s="820">
        <v>4722</v>
      </c>
      <c r="I2787" s="567"/>
    </row>
    <row r="2788" spans="1:9" x14ac:dyDescent="0.2">
      <c r="A2788" s="345">
        <v>2786</v>
      </c>
      <c r="B2788" s="345" t="s">
        <v>3411</v>
      </c>
      <c r="C2788" s="345" t="s">
        <v>693</v>
      </c>
      <c r="D2788" s="345" t="s">
        <v>16415</v>
      </c>
      <c r="E2788" s="345">
        <v>1080560150</v>
      </c>
      <c r="F2788" s="345">
        <v>34015</v>
      </c>
      <c r="G2788" s="345" t="s">
        <v>11304</v>
      </c>
      <c r="H2788" s="820">
        <v>7005</v>
      </c>
      <c r="I2788" s="567"/>
    </row>
    <row r="2789" spans="1:9" x14ac:dyDescent="0.2">
      <c r="A2789" s="345">
        <v>2787</v>
      </c>
      <c r="B2789" s="345" t="s">
        <v>3412</v>
      </c>
      <c r="C2789" s="345" t="s">
        <v>787</v>
      </c>
      <c r="D2789" s="345" t="s">
        <v>515</v>
      </c>
      <c r="E2789" s="345">
        <v>1050840280</v>
      </c>
      <c r="F2789" s="345">
        <v>26028</v>
      </c>
      <c r="G2789" s="345" t="s">
        <v>11305</v>
      </c>
      <c r="H2789" s="820">
        <v>5657</v>
      </c>
      <c r="I2789" s="567"/>
    </row>
    <row r="2790" spans="1:9" x14ac:dyDescent="0.2">
      <c r="A2790" s="345">
        <v>2788</v>
      </c>
      <c r="B2790" s="345" t="s">
        <v>3413</v>
      </c>
      <c r="C2790" s="345" t="s">
        <v>639</v>
      </c>
      <c r="D2790" s="345" t="s">
        <v>510</v>
      </c>
      <c r="E2790" s="345">
        <v>1010520640</v>
      </c>
      <c r="F2790" s="345">
        <v>3066</v>
      </c>
      <c r="G2790" s="345" t="s">
        <v>11306</v>
      </c>
      <c r="H2790" s="820">
        <v>2592</v>
      </c>
      <c r="I2790" s="567"/>
    </row>
    <row r="2791" spans="1:9" x14ac:dyDescent="0.2">
      <c r="A2791" s="345">
        <v>2789</v>
      </c>
      <c r="B2791" s="345" t="s">
        <v>3414</v>
      </c>
      <c r="C2791" s="345" t="s">
        <v>674</v>
      </c>
      <c r="D2791" s="345" t="s">
        <v>510</v>
      </c>
      <c r="E2791" s="345">
        <v>1010880580</v>
      </c>
      <c r="F2791" s="345">
        <v>2058</v>
      </c>
      <c r="G2791" s="345" t="s">
        <v>11307</v>
      </c>
      <c r="H2791" s="820">
        <v>1053</v>
      </c>
      <c r="I2791" s="567"/>
    </row>
    <row r="2792" spans="1:9" x14ac:dyDescent="0.2">
      <c r="A2792" s="345">
        <v>2790</v>
      </c>
      <c r="B2792" s="345" t="s">
        <v>3415</v>
      </c>
      <c r="C2792" s="345" t="s">
        <v>924</v>
      </c>
      <c r="D2792" s="345" t="s">
        <v>507</v>
      </c>
      <c r="E2792" s="345">
        <v>1070340240</v>
      </c>
      <c r="F2792" s="345">
        <v>10024</v>
      </c>
      <c r="G2792" s="345" t="s">
        <v>11308</v>
      </c>
      <c r="H2792" s="820">
        <v>244</v>
      </c>
      <c r="I2792" s="567"/>
    </row>
    <row r="2793" spans="1:9" x14ac:dyDescent="0.2">
      <c r="A2793" s="345">
        <v>2791</v>
      </c>
      <c r="B2793" s="345" t="s">
        <v>3416</v>
      </c>
      <c r="C2793" s="345" t="s">
        <v>622</v>
      </c>
      <c r="D2793" s="345" t="s">
        <v>510</v>
      </c>
      <c r="E2793" s="345">
        <v>1010070540</v>
      </c>
      <c r="F2793" s="345">
        <v>5054</v>
      </c>
      <c r="G2793" s="345" t="s">
        <v>11309</v>
      </c>
      <c r="H2793" s="820">
        <v>493</v>
      </c>
      <c r="I2793" s="567"/>
    </row>
    <row r="2794" spans="1:9" x14ac:dyDescent="0.2">
      <c r="A2794" s="345">
        <v>2792</v>
      </c>
      <c r="B2794" s="345" t="s">
        <v>3417</v>
      </c>
      <c r="C2794" s="345" t="s">
        <v>522</v>
      </c>
      <c r="D2794" s="345" t="s">
        <v>515</v>
      </c>
      <c r="E2794" s="345">
        <v>1050540380</v>
      </c>
      <c r="F2794" s="345">
        <v>28038</v>
      </c>
      <c r="G2794" s="345" t="s">
        <v>11310</v>
      </c>
      <c r="H2794" s="820">
        <v>7965</v>
      </c>
      <c r="I2794" s="567"/>
    </row>
    <row r="2795" spans="1:9" x14ac:dyDescent="0.2">
      <c r="A2795" s="345">
        <v>2793</v>
      </c>
      <c r="B2795" s="345" t="s">
        <v>3418</v>
      </c>
      <c r="C2795" s="345" t="s">
        <v>787</v>
      </c>
      <c r="D2795" s="345" t="s">
        <v>515</v>
      </c>
      <c r="E2795" s="345">
        <v>1050840290</v>
      </c>
      <c r="F2795" s="345">
        <v>26029</v>
      </c>
      <c r="G2795" s="345" t="s">
        <v>11311</v>
      </c>
      <c r="H2795" s="820">
        <v>6066</v>
      </c>
      <c r="I2795" s="567"/>
    </row>
    <row r="2796" spans="1:9" x14ac:dyDescent="0.2">
      <c r="A2796" s="345">
        <v>2794</v>
      </c>
      <c r="B2796" s="345" t="s">
        <v>3419</v>
      </c>
      <c r="C2796" s="345" t="s">
        <v>609</v>
      </c>
      <c r="D2796" s="345" t="s">
        <v>493</v>
      </c>
      <c r="E2796" s="345">
        <v>2120700375</v>
      </c>
      <c r="F2796" s="345">
        <v>58122</v>
      </c>
      <c r="G2796" s="345" t="s">
        <v>11312</v>
      </c>
      <c r="H2796" s="820">
        <v>32491</v>
      </c>
      <c r="I2796" s="567"/>
    </row>
    <row r="2797" spans="1:9" x14ac:dyDescent="0.2">
      <c r="A2797" s="345">
        <v>2795</v>
      </c>
      <c r="B2797" s="345" t="s">
        <v>3420</v>
      </c>
      <c r="C2797" s="345" t="s">
        <v>548</v>
      </c>
      <c r="D2797" s="345" t="s">
        <v>503</v>
      </c>
      <c r="E2797" s="345">
        <v>3130380430</v>
      </c>
      <c r="F2797" s="345">
        <v>66043</v>
      </c>
      <c r="G2797" s="345" t="s">
        <v>11313</v>
      </c>
      <c r="H2797" s="820">
        <v>289</v>
      </c>
      <c r="I2797" s="567"/>
    </row>
    <row r="2798" spans="1:9" x14ac:dyDescent="0.2">
      <c r="A2798" s="345">
        <v>2796</v>
      </c>
      <c r="B2798" s="345" t="s">
        <v>3421</v>
      </c>
      <c r="C2798" s="345" t="s">
        <v>563</v>
      </c>
      <c r="D2798" s="345" t="s">
        <v>493</v>
      </c>
      <c r="E2798" s="345">
        <v>2120330370</v>
      </c>
      <c r="F2798" s="345">
        <v>60037</v>
      </c>
      <c r="G2798" s="345" t="s">
        <v>11314</v>
      </c>
      <c r="H2798" s="820">
        <v>1256</v>
      </c>
      <c r="I2798" s="567"/>
    </row>
    <row r="2799" spans="1:9" x14ac:dyDescent="0.2">
      <c r="A2799" s="345">
        <v>2797</v>
      </c>
      <c r="B2799" s="345" t="s">
        <v>3422</v>
      </c>
      <c r="C2799" s="345" t="s">
        <v>657</v>
      </c>
      <c r="D2799" s="345" t="s">
        <v>506</v>
      </c>
      <c r="E2799" s="345">
        <v>3150200340</v>
      </c>
      <c r="F2799" s="345">
        <v>61034</v>
      </c>
      <c r="G2799" s="345" t="s">
        <v>11315</v>
      </c>
      <c r="H2799" s="820">
        <v>760</v>
      </c>
      <c r="I2799" s="567"/>
    </row>
    <row r="2800" spans="1:9" x14ac:dyDescent="0.2">
      <c r="A2800" s="345">
        <v>2798</v>
      </c>
      <c r="B2800" s="345" t="s">
        <v>3423</v>
      </c>
      <c r="C2800" s="345" t="s">
        <v>601</v>
      </c>
      <c r="D2800" s="345" t="s">
        <v>508</v>
      </c>
      <c r="E2800" s="345">
        <v>1030120980</v>
      </c>
      <c r="F2800" s="345">
        <v>16102</v>
      </c>
      <c r="G2800" s="345" t="s">
        <v>11316</v>
      </c>
      <c r="H2800" s="820">
        <v>567</v>
      </c>
      <c r="I2800" s="567"/>
    </row>
    <row r="2801" spans="1:9" x14ac:dyDescent="0.2">
      <c r="A2801" s="345">
        <v>2799</v>
      </c>
      <c r="B2801" s="345" t="s">
        <v>3424</v>
      </c>
      <c r="C2801" s="345" t="s">
        <v>693</v>
      </c>
      <c r="D2801" s="345" t="s">
        <v>16415</v>
      </c>
      <c r="E2801" s="345">
        <v>1080560160</v>
      </c>
      <c r="F2801" s="345">
        <v>34016</v>
      </c>
      <c r="G2801" s="345" t="s">
        <v>11317</v>
      </c>
      <c r="H2801" s="820">
        <v>5577</v>
      </c>
      <c r="I2801" s="567"/>
    </row>
    <row r="2802" spans="1:9" x14ac:dyDescent="0.2">
      <c r="A2802" s="345">
        <v>2800</v>
      </c>
      <c r="B2802" s="345" t="s">
        <v>3425</v>
      </c>
      <c r="C2802" s="345" t="s">
        <v>632</v>
      </c>
      <c r="D2802" s="345" t="s">
        <v>515</v>
      </c>
      <c r="E2802" s="345">
        <v>1050100220</v>
      </c>
      <c r="F2802" s="345">
        <v>25022</v>
      </c>
      <c r="G2802" s="345" t="s">
        <v>11318</v>
      </c>
      <c r="H2802" s="820">
        <v>3053</v>
      </c>
      <c r="I2802" s="567"/>
    </row>
    <row r="2803" spans="1:9" x14ac:dyDescent="0.2">
      <c r="A2803" s="345">
        <v>2801</v>
      </c>
      <c r="B2803" s="345" t="s">
        <v>3426</v>
      </c>
      <c r="C2803" s="345" t="s">
        <v>601</v>
      </c>
      <c r="D2803" s="345" t="s">
        <v>508</v>
      </c>
      <c r="E2803" s="345">
        <v>1030120990</v>
      </c>
      <c r="F2803" s="345">
        <v>16103</v>
      </c>
      <c r="G2803" s="345" t="s">
        <v>11319</v>
      </c>
      <c r="H2803" s="820">
        <v>168</v>
      </c>
      <c r="I2803" s="567"/>
    </row>
    <row r="2804" spans="1:9" x14ac:dyDescent="0.2">
      <c r="A2804" s="345">
        <v>2802</v>
      </c>
      <c r="B2804" s="345" t="s">
        <v>3427</v>
      </c>
      <c r="C2804" s="345" t="s">
        <v>550</v>
      </c>
      <c r="D2804" s="345" t="s">
        <v>493</v>
      </c>
      <c r="E2804" s="345">
        <v>2120690270</v>
      </c>
      <c r="F2804" s="345">
        <v>57029</v>
      </c>
      <c r="G2804" s="345" t="s">
        <v>11320</v>
      </c>
      <c r="H2804" s="820">
        <v>3078</v>
      </c>
      <c r="I2804" s="567"/>
    </row>
    <row r="2805" spans="1:9" x14ac:dyDescent="0.2">
      <c r="A2805" s="345">
        <v>2803</v>
      </c>
      <c r="B2805" s="345" t="s">
        <v>3428</v>
      </c>
      <c r="C2805" s="345" t="s">
        <v>580</v>
      </c>
      <c r="D2805" s="345" t="s">
        <v>494</v>
      </c>
      <c r="E2805" s="345">
        <v>2110060210</v>
      </c>
      <c r="F2805" s="345">
        <v>44021</v>
      </c>
      <c r="G2805" s="345" t="s">
        <v>11321</v>
      </c>
      <c r="H2805" s="820">
        <v>1159</v>
      </c>
      <c r="I2805" s="567"/>
    </row>
    <row r="2806" spans="1:9" x14ac:dyDescent="0.2">
      <c r="A2806" s="345">
        <v>2804</v>
      </c>
      <c r="B2806" s="345" t="s">
        <v>3429</v>
      </c>
      <c r="C2806" s="345" t="s">
        <v>662</v>
      </c>
      <c r="D2806" s="345" t="s">
        <v>506</v>
      </c>
      <c r="E2806" s="345">
        <v>3150110310</v>
      </c>
      <c r="F2806" s="345">
        <v>62032</v>
      </c>
      <c r="G2806" s="345" t="s">
        <v>11322</v>
      </c>
      <c r="H2806" s="820">
        <v>1200</v>
      </c>
      <c r="I2806" s="567"/>
    </row>
    <row r="2807" spans="1:9" x14ac:dyDescent="0.2">
      <c r="A2807" s="345">
        <v>2805</v>
      </c>
      <c r="B2807" s="345" t="s">
        <v>3430</v>
      </c>
      <c r="C2807" s="345" t="s">
        <v>691</v>
      </c>
      <c r="D2807" s="345" t="s">
        <v>508</v>
      </c>
      <c r="E2807" s="345">
        <v>1030770290</v>
      </c>
      <c r="F2807" s="345">
        <v>14029</v>
      </c>
      <c r="G2807" s="345" t="s">
        <v>11323</v>
      </c>
      <c r="H2807" s="820">
        <v>765</v>
      </c>
      <c r="I2807" s="567"/>
    </row>
    <row r="2808" spans="1:9" x14ac:dyDescent="0.2">
      <c r="A2808" s="345">
        <v>2806</v>
      </c>
      <c r="B2808" s="345" t="s">
        <v>3431</v>
      </c>
      <c r="C2808" s="345" t="s">
        <v>530</v>
      </c>
      <c r="D2808" s="345" t="s">
        <v>512</v>
      </c>
      <c r="E2808" s="345">
        <v>4200950200</v>
      </c>
      <c r="F2808" s="345">
        <v>95020</v>
      </c>
      <c r="G2808" s="345" t="s">
        <v>11324</v>
      </c>
      <c r="H2808" s="820">
        <v>850</v>
      </c>
      <c r="I2808" s="567"/>
    </row>
    <row r="2809" spans="1:9" x14ac:dyDescent="0.2">
      <c r="A2809" s="345">
        <v>2807</v>
      </c>
      <c r="B2809" s="345" t="s">
        <v>3432</v>
      </c>
      <c r="C2809" s="345" t="s">
        <v>538</v>
      </c>
      <c r="D2809" s="345" t="s">
        <v>504</v>
      </c>
      <c r="E2809" s="345">
        <v>3170640320</v>
      </c>
      <c r="F2809" s="345">
        <v>76033</v>
      </c>
      <c r="G2809" s="345" t="s">
        <v>11325</v>
      </c>
      <c r="H2809" s="820">
        <v>1875</v>
      </c>
      <c r="I2809" s="567"/>
    </row>
    <row r="2810" spans="1:9" x14ac:dyDescent="0.2">
      <c r="A2810" s="345">
        <v>2808</v>
      </c>
      <c r="B2810" s="345" t="s">
        <v>3433</v>
      </c>
      <c r="C2810" s="345" t="s">
        <v>601</v>
      </c>
      <c r="D2810" s="345" t="s">
        <v>508</v>
      </c>
      <c r="E2810" s="345">
        <v>1030121000</v>
      </c>
      <c r="F2810" s="345">
        <v>16104</v>
      </c>
      <c r="G2810" s="345" t="s">
        <v>11326</v>
      </c>
      <c r="H2810" s="820">
        <v>3053</v>
      </c>
      <c r="I2810" s="567"/>
    </row>
    <row r="2811" spans="1:9" x14ac:dyDescent="0.2">
      <c r="A2811" s="345">
        <v>2809</v>
      </c>
      <c r="B2811" s="345" t="s">
        <v>3434</v>
      </c>
      <c r="C2811" s="345" t="s">
        <v>652</v>
      </c>
      <c r="D2811" s="345" t="s">
        <v>16417</v>
      </c>
      <c r="E2811" s="345">
        <v>1060850391</v>
      </c>
      <c r="F2811" s="345">
        <v>30137</v>
      </c>
      <c r="G2811" s="345" t="s">
        <v>11327</v>
      </c>
      <c r="H2811" s="820">
        <v>1708</v>
      </c>
      <c r="I2811" s="567"/>
    </row>
    <row r="2812" spans="1:9" x14ac:dyDescent="0.2">
      <c r="A2812" s="345">
        <v>2810</v>
      </c>
      <c r="B2812" s="345" t="s">
        <v>3435</v>
      </c>
      <c r="C2812" s="345" t="s">
        <v>654</v>
      </c>
      <c r="D2812" s="345" t="s">
        <v>506</v>
      </c>
      <c r="E2812" s="345">
        <v>3150080340</v>
      </c>
      <c r="F2812" s="345">
        <v>64034</v>
      </c>
      <c r="G2812" s="345" t="s">
        <v>11328</v>
      </c>
      <c r="H2812" s="820">
        <v>5177</v>
      </c>
      <c r="I2812" s="567"/>
    </row>
    <row r="2813" spans="1:9" x14ac:dyDescent="0.2">
      <c r="A2813" s="345">
        <v>2811</v>
      </c>
      <c r="B2813" s="345" t="s">
        <v>3436</v>
      </c>
      <c r="C2813" s="345" t="s">
        <v>555</v>
      </c>
      <c r="D2813" s="345" t="s">
        <v>506</v>
      </c>
      <c r="E2813" s="345">
        <v>3150510310</v>
      </c>
      <c r="F2813" s="345">
        <v>63031</v>
      </c>
      <c r="G2813" s="345" t="s">
        <v>11329</v>
      </c>
      <c r="H2813" s="820">
        <v>17456</v>
      </c>
      <c r="I2813" s="567"/>
    </row>
    <row r="2814" spans="1:9" x14ac:dyDescent="0.2">
      <c r="A2814" s="345">
        <v>2812</v>
      </c>
      <c r="B2814" s="345" t="s">
        <v>3437</v>
      </c>
      <c r="C2814" s="345" t="s">
        <v>1075</v>
      </c>
      <c r="D2814" s="345" t="s">
        <v>16415</v>
      </c>
      <c r="E2814" s="345">
        <v>1080320110</v>
      </c>
      <c r="F2814" s="345">
        <v>40012</v>
      </c>
      <c r="G2814" s="345" t="s">
        <v>11330</v>
      </c>
      <c r="H2814" s="820">
        <v>116558</v>
      </c>
      <c r="I2814" s="567"/>
    </row>
    <row r="2815" spans="1:9" x14ac:dyDescent="0.2">
      <c r="A2815" s="345">
        <v>2813</v>
      </c>
      <c r="B2815" s="345" t="s">
        <v>3438</v>
      </c>
      <c r="C2815" s="345" t="s">
        <v>586</v>
      </c>
      <c r="D2815" s="345" t="s">
        <v>509</v>
      </c>
      <c r="E2815" s="345">
        <v>3140940200</v>
      </c>
      <c r="F2815" s="345">
        <v>94020</v>
      </c>
      <c r="G2815" s="345" t="s">
        <v>11331</v>
      </c>
      <c r="H2815" s="820">
        <v>633</v>
      </c>
      <c r="I2815" s="567"/>
    </row>
    <row r="2816" spans="1:9" x14ac:dyDescent="0.2">
      <c r="A2816" s="345">
        <v>2814</v>
      </c>
      <c r="B2816" s="345" t="s">
        <v>3439</v>
      </c>
      <c r="C2816" s="345" t="s">
        <v>1075</v>
      </c>
      <c r="D2816" s="345" t="s">
        <v>16415</v>
      </c>
      <c r="E2816" s="345">
        <v>1080320120</v>
      </c>
      <c r="F2816" s="345">
        <v>40013</v>
      </c>
      <c r="G2816" s="345" t="s">
        <v>11332</v>
      </c>
      <c r="H2816" s="820">
        <v>13113</v>
      </c>
      <c r="I2816" s="567"/>
    </row>
    <row r="2817" spans="1:9" x14ac:dyDescent="0.2">
      <c r="A2817" s="345">
        <v>2815</v>
      </c>
      <c r="B2817" s="345" t="s">
        <v>3440</v>
      </c>
      <c r="C2817" s="345" t="s">
        <v>863</v>
      </c>
      <c r="D2817" s="345" t="s">
        <v>510</v>
      </c>
      <c r="E2817" s="345">
        <v>1011020310</v>
      </c>
      <c r="F2817" s="345">
        <v>103031</v>
      </c>
      <c r="G2817" s="345" t="s">
        <v>11333</v>
      </c>
      <c r="H2817" s="820">
        <v>442</v>
      </c>
      <c r="I2817" s="567"/>
    </row>
    <row r="2818" spans="1:9" x14ac:dyDescent="0.2">
      <c r="A2818" s="345">
        <v>2816</v>
      </c>
      <c r="B2818" s="345" t="s">
        <v>3441</v>
      </c>
      <c r="C2818" s="345" t="s">
        <v>609</v>
      </c>
      <c r="D2818" s="345" t="s">
        <v>493</v>
      </c>
      <c r="E2818" s="345">
        <v>2120700380</v>
      </c>
      <c r="F2818" s="345">
        <v>58038</v>
      </c>
      <c r="G2818" s="345" t="s">
        <v>11334</v>
      </c>
      <c r="H2818" s="820">
        <v>13481</v>
      </c>
      <c r="I2818" s="567"/>
    </row>
    <row r="2819" spans="1:9" x14ac:dyDescent="0.2">
      <c r="A2819" s="345">
        <v>2817</v>
      </c>
      <c r="B2819" s="345" t="s">
        <v>3442</v>
      </c>
      <c r="C2819" s="345" t="s">
        <v>886</v>
      </c>
      <c r="D2819" s="345" t="s">
        <v>493</v>
      </c>
      <c r="E2819" s="345">
        <v>2120400080</v>
      </c>
      <c r="F2819" s="345">
        <v>59008</v>
      </c>
      <c r="G2819" s="345" t="s">
        <v>11335</v>
      </c>
      <c r="H2819" s="820">
        <v>37278</v>
      </c>
      <c r="I2819" s="567"/>
    </row>
    <row r="2820" spans="1:9" x14ac:dyDescent="0.2">
      <c r="A2820" s="345">
        <v>2818</v>
      </c>
      <c r="B2820" s="345" t="s">
        <v>3443</v>
      </c>
      <c r="C2820" s="345" t="s">
        <v>657</v>
      </c>
      <c r="D2820" s="345" t="s">
        <v>506</v>
      </c>
      <c r="E2820" s="345">
        <v>3150200350</v>
      </c>
      <c r="F2820" s="345">
        <v>61035</v>
      </c>
      <c r="G2820" s="345" t="s">
        <v>11336</v>
      </c>
      <c r="H2820" s="820">
        <v>1405</v>
      </c>
      <c r="I2820" s="567"/>
    </row>
    <row r="2821" spans="1:9" x14ac:dyDescent="0.2">
      <c r="A2821" s="345">
        <v>2819</v>
      </c>
      <c r="B2821" s="345" t="s">
        <v>3444</v>
      </c>
      <c r="C2821" s="345" t="s">
        <v>571</v>
      </c>
      <c r="D2821" s="345" t="s">
        <v>508</v>
      </c>
      <c r="E2821" s="345">
        <v>1030260430</v>
      </c>
      <c r="F2821" s="345">
        <v>19044</v>
      </c>
      <c r="G2821" s="345" t="s">
        <v>11337</v>
      </c>
      <c r="H2821" s="820">
        <v>1001</v>
      </c>
      <c r="I2821" s="567"/>
    </row>
    <row r="2822" spans="1:9" x14ac:dyDescent="0.2">
      <c r="A2822" s="345">
        <v>2820</v>
      </c>
      <c r="B2822" s="345" t="s">
        <v>3445</v>
      </c>
      <c r="C2822" s="345" t="s">
        <v>1189</v>
      </c>
      <c r="D2822" s="345" t="s">
        <v>16415</v>
      </c>
      <c r="E2822" s="345">
        <v>1080500150</v>
      </c>
      <c r="F2822" s="345">
        <v>36015</v>
      </c>
      <c r="G2822" s="345" t="s">
        <v>11338</v>
      </c>
      <c r="H2822" s="820">
        <v>34494</v>
      </c>
      <c r="I2822" s="567"/>
    </row>
    <row r="2823" spans="1:9" x14ac:dyDescent="0.2">
      <c r="A2823" s="345">
        <v>2821</v>
      </c>
      <c r="B2823" s="345" t="s">
        <v>3446</v>
      </c>
      <c r="C2823" s="345" t="s">
        <v>674</v>
      </c>
      <c r="D2823" s="345" t="s">
        <v>510</v>
      </c>
      <c r="E2823" s="345">
        <v>1010880590</v>
      </c>
      <c r="F2823" s="345">
        <v>2059</v>
      </c>
      <c r="G2823" s="345" t="s">
        <v>11339</v>
      </c>
      <c r="H2823" s="820">
        <v>497</v>
      </c>
      <c r="I2823" s="567"/>
    </row>
    <row r="2824" spans="1:9" x14ac:dyDescent="0.2">
      <c r="A2824" s="345">
        <v>2822</v>
      </c>
      <c r="B2824" s="345" t="s">
        <v>3447</v>
      </c>
      <c r="C2824" s="345" t="s">
        <v>668</v>
      </c>
      <c r="D2824" s="345" t="s">
        <v>16416</v>
      </c>
      <c r="E2824" s="345">
        <v>1040830840</v>
      </c>
      <c r="F2824" s="345">
        <v>22089</v>
      </c>
      <c r="G2824" s="345" t="s">
        <v>11340</v>
      </c>
      <c r="H2824" s="820">
        <v>1313</v>
      </c>
      <c r="I2824" s="567"/>
    </row>
    <row r="2825" spans="1:9" x14ac:dyDescent="0.2">
      <c r="A2825" s="345">
        <v>2823</v>
      </c>
      <c r="B2825" s="345" t="s">
        <v>3448</v>
      </c>
      <c r="C2825" s="345" t="s">
        <v>586</v>
      </c>
      <c r="D2825" s="345" t="s">
        <v>509</v>
      </c>
      <c r="E2825" s="345">
        <v>3140940210</v>
      </c>
      <c r="F2825" s="345">
        <v>94021</v>
      </c>
      <c r="G2825" s="345" t="s">
        <v>11341</v>
      </c>
      <c r="H2825" s="820">
        <v>1791</v>
      </c>
      <c r="I2825" s="567"/>
    </row>
    <row r="2826" spans="1:9" x14ac:dyDescent="0.2">
      <c r="A2826" s="345">
        <v>2824</v>
      </c>
      <c r="B2826" s="345" t="s">
        <v>3449</v>
      </c>
      <c r="C2826" s="345" t="s">
        <v>652</v>
      </c>
      <c r="D2826" s="345" t="s">
        <v>16417</v>
      </c>
      <c r="E2826" s="345">
        <v>1060850400</v>
      </c>
      <c r="F2826" s="345">
        <v>30040</v>
      </c>
      <c r="G2826" s="345" t="s">
        <v>11342</v>
      </c>
      <c r="H2826" s="820">
        <v>515</v>
      </c>
      <c r="I2826" s="567"/>
    </row>
    <row r="2827" spans="1:9" x14ac:dyDescent="0.2">
      <c r="A2827" s="345">
        <v>2825</v>
      </c>
      <c r="B2827" s="345" t="s">
        <v>3450</v>
      </c>
      <c r="C2827" s="345" t="s">
        <v>652</v>
      </c>
      <c r="D2827" s="345" t="s">
        <v>16417</v>
      </c>
      <c r="E2827" s="345">
        <v>1060850410</v>
      </c>
      <c r="F2827" s="345">
        <v>30041</v>
      </c>
      <c r="G2827" s="345" t="s">
        <v>11343</v>
      </c>
      <c r="H2827" s="820">
        <v>923</v>
      </c>
      <c r="I2827" s="567"/>
    </row>
    <row r="2828" spans="1:9" x14ac:dyDescent="0.2">
      <c r="A2828" s="345">
        <v>2826</v>
      </c>
      <c r="B2828" s="345" t="s">
        <v>3451</v>
      </c>
      <c r="C2828" s="345" t="s">
        <v>652</v>
      </c>
      <c r="D2828" s="345" t="s">
        <v>16417</v>
      </c>
      <c r="E2828" s="345">
        <v>1060850420</v>
      </c>
      <c r="F2828" s="345">
        <v>30042</v>
      </c>
      <c r="G2828" s="345" t="s">
        <v>11344</v>
      </c>
      <c r="H2828" s="820">
        <v>548</v>
      </c>
      <c r="I2828" s="567"/>
    </row>
    <row r="2829" spans="1:9" x14ac:dyDescent="0.2">
      <c r="A2829" s="345">
        <v>2827</v>
      </c>
      <c r="B2829" s="345" t="s">
        <v>3452</v>
      </c>
      <c r="C2829" s="345" t="s">
        <v>624</v>
      </c>
      <c r="D2829" s="345" t="s">
        <v>510</v>
      </c>
      <c r="E2829" s="345">
        <v>1010811050</v>
      </c>
      <c r="F2829" s="345">
        <v>1107</v>
      </c>
      <c r="G2829" s="345" t="s">
        <v>11345</v>
      </c>
      <c r="H2829" s="820">
        <v>3230</v>
      </c>
      <c r="I2829" s="567"/>
    </row>
    <row r="2830" spans="1:9" x14ac:dyDescent="0.2">
      <c r="A2830" s="345">
        <v>2828</v>
      </c>
      <c r="B2830" s="345" t="s">
        <v>3453</v>
      </c>
      <c r="C2830" s="345" t="s">
        <v>693</v>
      </c>
      <c r="D2830" s="345" t="s">
        <v>16415</v>
      </c>
      <c r="E2830" s="345">
        <v>1080560170</v>
      </c>
      <c r="F2830" s="345">
        <v>34017</v>
      </c>
      <c r="G2830" s="345" t="s">
        <v>11346</v>
      </c>
      <c r="H2830" s="820">
        <v>5863</v>
      </c>
      <c r="I2830" s="567"/>
    </row>
    <row r="2831" spans="1:9" x14ac:dyDescent="0.2">
      <c r="A2831" s="345">
        <v>2829</v>
      </c>
      <c r="B2831" s="345" t="s">
        <v>3454</v>
      </c>
      <c r="C2831" s="345" t="s">
        <v>601</v>
      </c>
      <c r="D2831" s="345" t="s">
        <v>508</v>
      </c>
      <c r="E2831" s="345">
        <v>1030121010</v>
      </c>
      <c r="F2831" s="345">
        <v>16105</v>
      </c>
      <c r="G2831" s="345" t="s">
        <v>11347</v>
      </c>
      <c r="H2831" s="820">
        <v>3386</v>
      </c>
      <c r="I2831" s="567"/>
    </row>
    <row r="2832" spans="1:9" x14ac:dyDescent="0.2">
      <c r="A2832" s="345">
        <v>2830</v>
      </c>
      <c r="B2832" s="345" t="s">
        <v>3455</v>
      </c>
      <c r="C2832" s="345" t="s">
        <v>795</v>
      </c>
      <c r="D2832" s="345" t="s">
        <v>492</v>
      </c>
      <c r="E2832" s="345">
        <v>2090430130</v>
      </c>
      <c r="F2832" s="345">
        <v>46013</v>
      </c>
      <c r="G2832" s="345" t="s">
        <v>11348</v>
      </c>
      <c r="H2832" s="820">
        <v>6943</v>
      </c>
      <c r="I2832" s="567"/>
    </row>
    <row r="2833" spans="1:9" x14ac:dyDescent="0.2">
      <c r="A2833" s="345">
        <v>2831</v>
      </c>
      <c r="B2833" s="345" t="s">
        <v>3456</v>
      </c>
      <c r="C2833" s="345" t="s">
        <v>726</v>
      </c>
      <c r="D2833" s="345" t="s">
        <v>16416</v>
      </c>
      <c r="E2833" s="345">
        <v>1040140290</v>
      </c>
      <c r="F2833" s="345">
        <v>21032</v>
      </c>
      <c r="G2833" s="345" t="s">
        <v>11349</v>
      </c>
      <c r="H2833" s="820">
        <v>1061</v>
      </c>
      <c r="I2833" s="567"/>
    </row>
    <row r="2834" spans="1:9" x14ac:dyDescent="0.2">
      <c r="A2834" s="345">
        <v>2832</v>
      </c>
      <c r="B2834" s="345" t="s">
        <v>3457</v>
      </c>
      <c r="C2834" s="345" t="s">
        <v>672</v>
      </c>
      <c r="D2834" s="345" t="s">
        <v>508</v>
      </c>
      <c r="E2834" s="345">
        <v>1030570610</v>
      </c>
      <c r="F2834" s="345">
        <v>18064</v>
      </c>
      <c r="G2834" s="345" t="s">
        <v>11350</v>
      </c>
      <c r="H2834" s="820">
        <v>348</v>
      </c>
      <c r="I2834" s="567"/>
    </row>
    <row r="2835" spans="1:9" x14ac:dyDescent="0.2">
      <c r="A2835" s="345">
        <v>2833</v>
      </c>
      <c r="B2835" s="345" t="s">
        <v>3458</v>
      </c>
      <c r="C2835" s="345" t="s">
        <v>593</v>
      </c>
      <c r="D2835" s="345" t="s">
        <v>513</v>
      </c>
      <c r="E2835" s="345">
        <v>4190480240</v>
      </c>
      <c r="F2835" s="345">
        <v>83024</v>
      </c>
      <c r="G2835" s="345" t="s">
        <v>11351</v>
      </c>
      <c r="H2835" s="820">
        <v>848</v>
      </c>
      <c r="I2835" s="567"/>
    </row>
    <row r="2836" spans="1:9" x14ac:dyDescent="0.2">
      <c r="A2836" s="345">
        <v>2834</v>
      </c>
      <c r="B2836" s="345" t="s">
        <v>3459</v>
      </c>
      <c r="C2836" s="345" t="s">
        <v>795</v>
      </c>
      <c r="D2836" s="345" t="s">
        <v>492</v>
      </c>
      <c r="E2836" s="345">
        <v>2090430140</v>
      </c>
      <c r="F2836" s="345">
        <v>46014</v>
      </c>
      <c r="G2836" s="345" t="s">
        <v>11352</v>
      </c>
      <c r="H2836" s="820">
        <v>559</v>
      </c>
      <c r="I2836" s="567"/>
    </row>
    <row r="2837" spans="1:9" x14ac:dyDescent="0.2">
      <c r="A2837" s="345">
        <v>2835</v>
      </c>
      <c r="B2837" s="345" t="s">
        <v>3460</v>
      </c>
      <c r="C2837" s="345" t="s">
        <v>1017</v>
      </c>
      <c r="D2837" s="345" t="s">
        <v>492</v>
      </c>
      <c r="E2837" s="345">
        <v>2090460080</v>
      </c>
      <c r="F2837" s="345">
        <v>45008</v>
      </c>
      <c r="G2837" s="345" t="s">
        <v>11353</v>
      </c>
      <c r="H2837" s="820">
        <v>4597</v>
      </c>
      <c r="I2837" s="567"/>
    </row>
    <row r="2838" spans="1:9" x14ac:dyDescent="0.2">
      <c r="A2838" s="345">
        <v>2836</v>
      </c>
      <c r="B2838" s="345" t="s">
        <v>3461</v>
      </c>
      <c r="C2838" s="345" t="s">
        <v>548</v>
      </c>
      <c r="D2838" s="345" t="s">
        <v>503</v>
      </c>
      <c r="E2838" s="345">
        <v>3130380440</v>
      </c>
      <c r="F2838" s="345">
        <v>66044</v>
      </c>
      <c r="G2838" s="345" t="s">
        <v>11354</v>
      </c>
      <c r="H2838" s="820">
        <v>698</v>
      </c>
      <c r="I2838" s="567"/>
    </row>
    <row r="2839" spans="1:9" x14ac:dyDescent="0.2">
      <c r="A2839" s="345">
        <v>2837</v>
      </c>
      <c r="B2839" s="345" t="s">
        <v>3462</v>
      </c>
      <c r="C2839" s="345" t="s">
        <v>784</v>
      </c>
      <c r="D2839" s="345" t="s">
        <v>503</v>
      </c>
      <c r="E2839" s="345">
        <v>3130230330</v>
      </c>
      <c r="F2839" s="345">
        <v>69033</v>
      </c>
      <c r="G2839" s="345" t="s">
        <v>11355</v>
      </c>
      <c r="H2839" s="820">
        <v>6244</v>
      </c>
      <c r="I2839" s="567"/>
    </row>
    <row r="2840" spans="1:9" x14ac:dyDescent="0.2">
      <c r="A2840" s="345">
        <v>2838</v>
      </c>
      <c r="B2840" s="345" t="s">
        <v>3463</v>
      </c>
      <c r="C2840" s="345" t="s">
        <v>852</v>
      </c>
      <c r="D2840" s="345" t="s">
        <v>515</v>
      </c>
      <c r="E2840" s="345">
        <v>1050870150</v>
      </c>
      <c r="F2840" s="345">
        <v>27015</v>
      </c>
      <c r="G2840" s="345" t="s">
        <v>11356</v>
      </c>
      <c r="H2840" s="820">
        <v>4147</v>
      </c>
      <c r="I2840" s="567"/>
    </row>
    <row r="2841" spans="1:9" x14ac:dyDescent="0.2">
      <c r="A2841" s="345">
        <v>2839</v>
      </c>
      <c r="B2841" s="345" t="s">
        <v>3464</v>
      </c>
      <c r="C2841" s="345" t="s">
        <v>852</v>
      </c>
      <c r="D2841" s="345" t="s">
        <v>515</v>
      </c>
      <c r="E2841" s="345">
        <v>1050870160</v>
      </c>
      <c r="F2841" s="345">
        <v>27016</v>
      </c>
      <c r="G2841" s="345" t="s">
        <v>11357</v>
      </c>
      <c r="H2841" s="820">
        <v>5792</v>
      </c>
      <c r="I2841" s="567"/>
    </row>
    <row r="2842" spans="1:9" x14ac:dyDescent="0.2">
      <c r="A2842" s="345">
        <v>2840</v>
      </c>
      <c r="B2842" s="345" t="s">
        <v>3465</v>
      </c>
      <c r="C2842" s="345" t="s">
        <v>584</v>
      </c>
      <c r="D2842" s="345" t="s">
        <v>509</v>
      </c>
      <c r="E2842" s="345">
        <v>3140190240</v>
      </c>
      <c r="F2842" s="345">
        <v>70024</v>
      </c>
      <c r="G2842" s="345" t="s">
        <v>11358</v>
      </c>
      <c r="H2842" s="820">
        <v>1178</v>
      </c>
      <c r="I2842" s="567"/>
    </row>
    <row r="2843" spans="1:9" x14ac:dyDescent="0.2">
      <c r="A2843" s="345">
        <v>2841</v>
      </c>
      <c r="B2843" s="345" t="s">
        <v>3466</v>
      </c>
      <c r="C2843" s="345" t="s">
        <v>544</v>
      </c>
      <c r="D2843" s="345" t="s">
        <v>510</v>
      </c>
      <c r="E2843" s="345">
        <v>1010270890</v>
      </c>
      <c r="F2843" s="345">
        <v>4089</v>
      </c>
      <c r="G2843" s="345" t="s">
        <v>11359</v>
      </c>
      <c r="H2843" s="820">
        <v>24242</v>
      </c>
      <c r="I2843" s="567"/>
    </row>
    <row r="2844" spans="1:9" x14ac:dyDescent="0.2">
      <c r="A2844" s="345">
        <v>2842</v>
      </c>
      <c r="B2844" s="345" t="s">
        <v>3467</v>
      </c>
      <c r="C2844" s="345" t="s">
        <v>996</v>
      </c>
      <c r="D2844" s="345" t="s">
        <v>514</v>
      </c>
      <c r="E2844" s="345">
        <v>2100580190</v>
      </c>
      <c r="F2844" s="345">
        <v>54019</v>
      </c>
      <c r="G2844" s="345" t="s">
        <v>11360</v>
      </c>
      <c r="H2844" s="820">
        <v>2652</v>
      </c>
      <c r="I2844" s="567"/>
    </row>
    <row r="2845" spans="1:9" x14ac:dyDescent="0.2">
      <c r="A2845" s="345">
        <v>2843</v>
      </c>
      <c r="B2845" s="345" t="s">
        <v>3468</v>
      </c>
      <c r="C2845" s="345" t="s">
        <v>704</v>
      </c>
      <c r="D2845" s="345" t="s">
        <v>505</v>
      </c>
      <c r="E2845" s="345">
        <v>3180220500</v>
      </c>
      <c r="F2845" s="345">
        <v>79052</v>
      </c>
      <c r="G2845" s="345" t="s">
        <v>11361</v>
      </c>
      <c r="H2845" s="820">
        <v>574</v>
      </c>
      <c r="I2845" s="567"/>
    </row>
    <row r="2846" spans="1:9" x14ac:dyDescent="0.2">
      <c r="A2846" s="345">
        <v>2844</v>
      </c>
      <c r="B2846" s="345" t="s">
        <v>3469</v>
      </c>
      <c r="C2846" s="345" t="s">
        <v>852</v>
      </c>
      <c r="D2846" s="345" t="s">
        <v>515</v>
      </c>
      <c r="E2846" s="345">
        <v>1050870170</v>
      </c>
      <c r="F2846" s="345">
        <v>27017</v>
      </c>
      <c r="G2846" s="345" t="s">
        <v>11362</v>
      </c>
      <c r="H2846" s="820">
        <v>7051</v>
      </c>
      <c r="I2846" s="567"/>
    </row>
    <row r="2847" spans="1:9" x14ac:dyDescent="0.2">
      <c r="A2847" s="345">
        <v>2845</v>
      </c>
      <c r="B2847" s="345" t="s">
        <v>3470</v>
      </c>
      <c r="C2847" s="345" t="s">
        <v>569</v>
      </c>
      <c r="D2847" s="345" t="s">
        <v>494</v>
      </c>
      <c r="E2847" s="345">
        <v>2110590150</v>
      </c>
      <c r="F2847" s="345">
        <v>41015</v>
      </c>
      <c r="G2847" s="345" t="s">
        <v>11363</v>
      </c>
      <c r="H2847" s="820">
        <v>9096</v>
      </c>
      <c r="I2847" s="567"/>
    </row>
    <row r="2848" spans="1:9" x14ac:dyDescent="0.2">
      <c r="A2848" s="345">
        <v>2846</v>
      </c>
      <c r="B2848" s="345" t="s">
        <v>3471</v>
      </c>
      <c r="C2848" s="345" t="s">
        <v>241</v>
      </c>
      <c r="D2848" s="345" t="s">
        <v>515</v>
      </c>
      <c r="E2848" s="345">
        <v>1050900410</v>
      </c>
      <c r="F2848" s="345">
        <v>24041</v>
      </c>
      <c r="G2848" s="345" t="s">
        <v>11364</v>
      </c>
      <c r="H2848" s="820">
        <v>661</v>
      </c>
      <c r="I2848" s="567"/>
    </row>
    <row r="2849" spans="1:9" x14ac:dyDescent="0.2">
      <c r="A2849" s="345">
        <v>2847</v>
      </c>
      <c r="B2849" s="345" t="s">
        <v>3472</v>
      </c>
      <c r="C2849" s="345" t="s">
        <v>544</v>
      </c>
      <c r="D2849" s="345" t="s">
        <v>510</v>
      </c>
      <c r="E2849" s="345">
        <v>1010270900</v>
      </c>
      <c r="F2849" s="345">
        <v>4090</v>
      </c>
      <c r="G2849" s="345" t="s">
        <v>11365</v>
      </c>
      <c r="H2849" s="820">
        <v>719</v>
      </c>
      <c r="I2849" s="567"/>
    </row>
    <row r="2850" spans="1:9" x14ac:dyDescent="0.2">
      <c r="A2850" s="345">
        <v>2848</v>
      </c>
      <c r="B2850" s="345" t="s">
        <v>3473</v>
      </c>
      <c r="C2850" s="345" t="s">
        <v>544</v>
      </c>
      <c r="D2850" s="345" t="s">
        <v>510</v>
      </c>
      <c r="E2850" s="345">
        <v>1010270910</v>
      </c>
      <c r="F2850" s="345">
        <v>4091</v>
      </c>
      <c r="G2850" s="345" t="s">
        <v>11366</v>
      </c>
      <c r="H2850" s="820">
        <v>1604</v>
      </c>
      <c r="I2850" s="567"/>
    </row>
    <row r="2851" spans="1:9" x14ac:dyDescent="0.2">
      <c r="A2851" s="345">
        <v>2849</v>
      </c>
      <c r="B2851" s="345" t="s">
        <v>3474</v>
      </c>
      <c r="C2851" s="345" t="s">
        <v>595</v>
      </c>
      <c r="D2851" s="345" t="s">
        <v>510</v>
      </c>
      <c r="E2851" s="345">
        <v>1010020670</v>
      </c>
      <c r="F2851" s="345">
        <v>6069</v>
      </c>
      <c r="G2851" s="345" t="s">
        <v>11367</v>
      </c>
      <c r="H2851" s="820">
        <v>303</v>
      </c>
      <c r="I2851" s="567"/>
    </row>
    <row r="2852" spans="1:9" x14ac:dyDescent="0.2">
      <c r="A2852" s="345">
        <v>2850</v>
      </c>
      <c r="B2852" s="345" t="s">
        <v>3475</v>
      </c>
      <c r="C2852" s="345" t="s">
        <v>1030</v>
      </c>
      <c r="D2852" s="345" t="s">
        <v>511</v>
      </c>
      <c r="E2852" s="345">
        <v>3160780060</v>
      </c>
      <c r="F2852" s="345">
        <v>73006</v>
      </c>
      <c r="G2852" s="345" t="s">
        <v>11368</v>
      </c>
      <c r="H2852" s="820">
        <v>4999</v>
      </c>
      <c r="I2852" s="567"/>
    </row>
    <row r="2853" spans="1:9" x14ac:dyDescent="0.2">
      <c r="A2853" s="345">
        <v>2851</v>
      </c>
      <c r="B2853" s="345" t="s">
        <v>3476</v>
      </c>
      <c r="C2853" s="345" t="s">
        <v>662</v>
      </c>
      <c r="D2853" s="345" t="s">
        <v>506</v>
      </c>
      <c r="E2853" s="345">
        <v>3150110320</v>
      </c>
      <c r="F2853" s="345">
        <v>62033</v>
      </c>
      <c r="G2853" s="345" t="s">
        <v>11369</v>
      </c>
      <c r="H2853" s="820">
        <v>983</v>
      </c>
      <c r="I2853" s="567"/>
    </row>
    <row r="2854" spans="1:9" x14ac:dyDescent="0.2">
      <c r="A2854" s="345">
        <v>2852</v>
      </c>
      <c r="B2854" s="345" t="s">
        <v>3477</v>
      </c>
      <c r="C2854" s="345" t="s">
        <v>662</v>
      </c>
      <c r="D2854" s="345" t="s">
        <v>506</v>
      </c>
      <c r="E2854" s="345">
        <v>3150110330</v>
      </c>
      <c r="F2854" s="345">
        <v>62034</v>
      </c>
      <c r="G2854" s="345" t="s">
        <v>11370</v>
      </c>
      <c r="H2854" s="820">
        <v>1689</v>
      </c>
      <c r="I2854" s="567"/>
    </row>
    <row r="2855" spans="1:9" x14ac:dyDescent="0.2">
      <c r="A2855" s="345">
        <v>2853</v>
      </c>
      <c r="B2855" s="345" t="s">
        <v>3478</v>
      </c>
      <c r="C2855" s="345" t="s">
        <v>784</v>
      </c>
      <c r="D2855" s="345" t="s">
        <v>503</v>
      </c>
      <c r="E2855" s="345">
        <v>3130230340</v>
      </c>
      <c r="F2855" s="345">
        <v>69034</v>
      </c>
      <c r="G2855" s="345" t="s">
        <v>11371</v>
      </c>
      <c r="H2855" s="820">
        <v>274</v>
      </c>
      <c r="I2855" s="567"/>
    </row>
    <row r="2856" spans="1:9" x14ac:dyDescent="0.2">
      <c r="A2856" s="345">
        <v>2854</v>
      </c>
      <c r="B2856" s="345" t="s">
        <v>3479</v>
      </c>
      <c r="C2856" s="345" t="s">
        <v>814</v>
      </c>
      <c r="D2856" s="345" t="s">
        <v>507</v>
      </c>
      <c r="E2856" s="345">
        <v>1070390140</v>
      </c>
      <c r="F2856" s="345">
        <v>11014</v>
      </c>
      <c r="G2856" s="345" t="s">
        <v>11372</v>
      </c>
      <c r="H2856" s="820">
        <v>599</v>
      </c>
      <c r="I2856" s="567"/>
    </row>
    <row r="2857" spans="1:9" x14ac:dyDescent="0.2">
      <c r="A2857" s="345">
        <v>2855</v>
      </c>
      <c r="B2857" s="345" t="s">
        <v>3480</v>
      </c>
      <c r="C2857" s="345" t="s">
        <v>784</v>
      </c>
      <c r="D2857" s="345" t="s">
        <v>503</v>
      </c>
      <c r="E2857" s="345">
        <v>3130230350</v>
      </c>
      <c r="F2857" s="345">
        <v>69035</v>
      </c>
      <c r="G2857" s="345" t="s">
        <v>11373</v>
      </c>
      <c r="H2857" s="820">
        <v>25723</v>
      </c>
      <c r="I2857" s="567"/>
    </row>
    <row r="2858" spans="1:9" x14ac:dyDescent="0.2">
      <c r="A2858" s="345">
        <v>2856</v>
      </c>
      <c r="B2858" s="345" t="s">
        <v>3481</v>
      </c>
      <c r="C2858" s="345" t="s">
        <v>578</v>
      </c>
      <c r="D2858" s="345" t="s">
        <v>505</v>
      </c>
      <c r="E2858" s="345">
        <v>3181030140</v>
      </c>
      <c r="F2858" s="345">
        <v>102014</v>
      </c>
      <c r="G2858" s="345" t="s">
        <v>11374</v>
      </c>
      <c r="H2858" s="820">
        <v>1807</v>
      </c>
      <c r="I2858" s="567"/>
    </row>
    <row r="2859" spans="1:9" x14ac:dyDescent="0.2">
      <c r="A2859" s="345">
        <v>2857</v>
      </c>
      <c r="B2859" s="345" t="s">
        <v>3482</v>
      </c>
      <c r="C2859" s="345" t="s">
        <v>595</v>
      </c>
      <c r="D2859" s="345" t="s">
        <v>510</v>
      </c>
      <c r="E2859" s="345">
        <v>1010020680</v>
      </c>
      <c r="F2859" s="345">
        <v>6070</v>
      </c>
      <c r="G2859" s="345" t="s">
        <v>11375</v>
      </c>
      <c r="H2859" s="820">
        <v>506</v>
      </c>
      <c r="I2859" s="567"/>
    </row>
    <row r="2860" spans="1:9" x14ac:dyDescent="0.2">
      <c r="A2860" s="345">
        <v>2858</v>
      </c>
      <c r="B2860" s="345" t="s">
        <v>3483</v>
      </c>
      <c r="C2860" s="345" t="s">
        <v>781</v>
      </c>
      <c r="D2860" s="345" t="s">
        <v>494</v>
      </c>
      <c r="E2860" s="345">
        <v>2111050070</v>
      </c>
      <c r="F2860" s="345">
        <v>109007</v>
      </c>
      <c r="G2860" s="345" t="s">
        <v>11376</v>
      </c>
      <c r="H2860" s="820">
        <v>936</v>
      </c>
      <c r="I2860" s="567"/>
    </row>
    <row r="2861" spans="1:9" x14ac:dyDescent="0.2">
      <c r="A2861" s="345">
        <v>2859</v>
      </c>
      <c r="B2861" s="345" t="s">
        <v>3484</v>
      </c>
      <c r="C2861" s="345" t="s">
        <v>593</v>
      </c>
      <c r="D2861" s="345" t="s">
        <v>513</v>
      </c>
      <c r="E2861" s="345">
        <v>4190480250</v>
      </c>
      <c r="F2861" s="345">
        <v>83025</v>
      </c>
      <c r="G2861" s="345" t="s">
        <v>11377</v>
      </c>
      <c r="H2861" s="820">
        <v>3591</v>
      </c>
      <c r="I2861" s="567"/>
    </row>
    <row r="2862" spans="1:9" x14ac:dyDescent="0.2">
      <c r="A2862" s="345">
        <v>2860</v>
      </c>
      <c r="B2862" s="345" t="s">
        <v>3485</v>
      </c>
      <c r="C2862" s="345" t="s">
        <v>1539</v>
      </c>
      <c r="D2862" s="345" t="s">
        <v>511</v>
      </c>
      <c r="E2862" s="345">
        <v>3160160080</v>
      </c>
      <c r="F2862" s="345">
        <v>74008</v>
      </c>
      <c r="G2862" s="345" t="s">
        <v>11378</v>
      </c>
      <c r="H2862" s="820">
        <v>35246</v>
      </c>
      <c r="I2862" s="567"/>
    </row>
    <row r="2863" spans="1:9" x14ac:dyDescent="0.2">
      <c r="A2863" s="345">
        <v>2861</v>
      </c>
      <c r="B2863" s="345" t="s">
        <v>3486</v>
      </c>
      <c r="C2863" s="345" t="s">
        <v>538</v>
      </c>
      <c r="D2863" s="345" t="s">
        <v>504</v>
      </c>
      <c r="E2863" s="345">
        <v>3170640330</v>
      </c>
      <c r="F2863" s="345">
        <v>76034</v>
      </c>
      <c r="G2863" s="345" t="s">
        <v>11379</v>
      </c>
      <c r="H2863" s="820">
        <v>3985</v>
      </c>
      <c r="I2863" s="567"/>
    </row>
    <row r="2864" spans="1:9" x14ac:dyDescent="0.2">
      <c r="A2864" s="345">
        <v>2862</v>
      </c>
      <c r="B2864" s="345" t="s">
        <v>3487</v>
      </c>
      <c r="C2864" s="345" t="s">
        <v>565</v>
      </c>
      <c r="D2864" s="345" t="s">
        <v>505</v>
      </c>
      <c r="E2864" s="345">
        <v>3180250570</v>
      </c>
      <c r="F2864" s="345">
        <v>78056</v>
      </c>
      <c r="G2864" s="345" t="s">
        <v>11380</v>
      </c>
      <c r="H2864" s="820">
        <v>2778</v>
      </c>
      <c r="I2864" s="567"/>
    </row>
    <row r="2865" spans="1:9" x14ac:dyDescent="0.2">
      <c r="A2865" s="345">
        <v>2863</v>
      </c>
      <c r="B2865" s="345" t="s">
        <v>3488</v>
      </c>
      <c r="C2865" s="345" t="s">
        <v>578</v>
      </c>
      <c r="D2865" s="345" t="s">
        <v>505</v>
      </c>
      <c r="E2865" s="345">
        <v>3181030150</v>
      </c>
      <c r="F2865" s="345">
        <v>102015</v>
      </c>
      <c r="G2865" s="345" t="s">
        <v>11381</v>
      </c>
      <c r="H2865" s="820">
        <v>1578</v>
      </c>
      <c r="I2865" s="567"/>
    </row>
    <row r="2866" spans="1:9" x14ac:dyDescent="0.2">
      <c r="A2866" s="345">
        <v>2864</v>
      </c>
      <c r="B2866" s="345" t="s">
        <v>3489</v>
      </c>
      <c r="C2866" s="345" t="s">
        <v>1014</v>
      </c>
      <c r="D2866" s="345" t="s">
        <v>513</v>
      </c>
      <c r="E2866" s="345">
        <v>4190760100</v>
      </c>
      <c r="F2866" s="345">
        <v>89010</v>
      </c>
      <c r="G2866" s="345" t="s">
        <v>11382</v>
      </c>
      <c r="H2866" s="820">
        <v>11888</v>
      </c>
      <c r="I2866" s="567"/>
    </row>
    <row r="2867" spans="1:9" x14ac:dyDescent="0.2">
      <c r="A2867" s="345">
        <v>2865</v>
      </c>
      <c r="B2867" s="345" t="s">
        <v>3490</v>
      </c>
      <c r="C2867" s="345" t="s">
        <v>657</v>
      </c>
      <c r="D2867" s="345" t="s">
        <v>506</v>
      </c>
      <c r="E2867" s="345">
        <v>3150200360</v>
      </c>
      <c r="F2867" s="345">
        <v>61036</v>
      </c>
      <c r="G2867" s="345" t="s">
        <v>11383</v>
      </c>
      <c r="H2867" s="820">
        <v>4623</v>
      </c>
      <c r="I2867" s="567"/>
    </row>
    <row r="2868" spans="1:9" x14ac:dyDescent="0.2">
      <c r="A2868" s="345">
        <v>2866</v>
      </c>
      <c r="B2868" s="345" t="s">
        <v>3491</v>
      </c>
      <c r="C2868" s="345" t="s">
        <v>595</v>
      </c>
      <c r="D2868" s="345" t="s">
        <v>510</v>
      </c>
      <c r="E2868" s="345">
        <v>1010020690</v>
      </c>
      <c r="F2868" s="345">
        <v>6071</v>
      </c>
      <c r="G2868" s="345" t="s">
        <v>11384</v>
      </c>
      <c r="H2868" s="820">
        <v>449</v>
      </c>
      <c r="I2868" s="567"/>
    </row>
    <row r="2869" spans="1:9" x14ac:dyDescent="0.2">
      <c r="A2869" s="345">
        <v>2867</v>
      </c>
      <c r="B2869" s="345" t="s">
        <v>3492</v>
      </c>
      <c r="C2869" s="345" t="s">
        <v>672</v>
      </c>
      <c r="D2869" s="345" t="s">
        <v>508</v>
      </c>
      <c r="E2869" s="345">
        <v>1030570620</v>
      </c>
      <c r="F2869" s="345">
        <v>18065</v>
      </c>
      <c r="G2869" s="345" t="s">
        <v>11385</v>
      </c>
      <c r="H2869" s="820">
        <v>1088</v>
      </c>
      <c r="I2869" s="567"/>
    </row>
    <row r="2870" spans="1:9" x14ac:dyDescent="0.2">
      <c r="A2870" s="345">
        <v>2868</v>
      </c>
      <c r="B2870" s="345" t="s">
        <v>3493</v>
      </c>
      <c r="C2870" s="345" t="s">
        <v>609</v>
      </c>
      <c r="D2870" s="345" t="s">
        <v>493</v>
      </c>
      <c r="E2870" s="345">
        <v>2120700390</v>
      </c>
      <c r="F2870" s="345">
        <v>58039</v>
      </c>
      <c r="G2870" s="345" t="s">
        <v>11386</v>
      </c>
      <c r="H2870" s="820">
        <v>22705</v>
      </c>
      <c r="I2870" s="567"/>
    </row>
    <row r="2871" spans="1:9" x14ac:dyDescent="0.2">
      <c r="A2871" s="345">
        <v>2869</v>
      </c>
      <c r="B2871" s="345" t="s">
        <v>3494</v>
      </c>
      <c r="C2871" s="345" t="s">
        <v>565</v>
      </c>
      <c r="D2871" s="345" t="s">
        <v>505</v>
      </c>
      <c r="E2871" s="345">
        <v>3180250580</v>
      </c>
      <c r="F2871" s="345">
        <v>78057</v>
      </c>
      <c r="G2871" s="345" t="s">
        <v>11387</v>
      </c>
      <c r="H2871" s="820">
        <v>1927</v>
      </c>
      <c r="I2871" s="567"/>
    </row>
    <row r="2872" spans="1:9" x14ac:dyDescent="0.2">
      <c r="A2872" s="345">
        <v>2870</v>
      </c>
      <c r="B2872" s="345" t="s">
        <v>3495</v>
      </c>
      <c r="C2872" s="345" t="s">
        <v>668</v>
      </c>
      <c r="D2872" s="345" t="s">
        <v>16416</v>
      </c>
      <c r="E2872" s="345">
        <v>1040830850</v>
      </c>
      <c r="F2872" s="345">
        <v>22090</v>
      </c>
      <c r="G2872" s="345" t="s">
        <v>11388</v>
      </c>
      <c r="H2872" s="820">
        <v>338</v>
      </c>
      <c r="I2872" s="567"/>
    </row>
    <row r="2873" spans="1:9" x14ac:dyDescent="0.2">
      <c r="A2873" s="345">
        <v>2871</v>
      </c>
      <c r="B2873" s="345" t="s">
        <v>3496</v>
      </c>
      <c r="C2873" s="345" t="s">
        <v>604</v>
      </c>
      <c r="D2873" s="345" t="s">
        <v>515</v>
      </c>
      <c r="E2873" s="345">
        <v>1050710230</v>
      </c>
      <c r="F2873" s="345">
        <v>29023</v>
      </c>
      <c r="G2873" s="345" t="s">
        <v>11389</v>
      </c>
      <c r="H2873" s="820">
        <v>1344</v>
      </c>
      <c r="I2873" s="567"/>
    </row>
    <row r="2874" spans="1:9" x14ac:dyDescent="0.2">
      <c r="A2874" s="345">
        <v>2872</v>
      </c>
      <c r="B2874" s="345" t="s">
        <v>3497</v>
      </c>
      <c r="C2874" s="345" t="s">
        <v>595</v>
      </c>
      <c r="D2874" s="345" t="s">
        <v>510</v>
      </c>
      <c r="E2874" s="345">
        <v>1010020700</v>
      </c>
      <c r="F2874" s="345">
        <v>6072</v>
      </c>
      <c r="G2874" s="345" t="s">
        <v>11390</v>
      </c>
      <c r="H2874" s="820">
        <v>470</v>
      </c>
      <c r="I2874" s="567"/>
    </row>
    <row r="2875" spans="1:9" x14ac:dyDescent="0.2">
      <c r="A2875" s="345">
        <v>2873</v>
      </c>
      <c r="B2875" s="345" t="s">
        <v>3498</v>
      </c>
      <c r="C2875" s="345" t="s">
        <v>595</v>
      </c>
      <c r="D2875" s="345" t="s">
        <v>510</v>
      </c>
      <c r="E2875" s="345">
        <v>1010020710</v>
      </c>
      <c r="F2875" s="345">
        <v>6073</v>
      </c>
      <c r="G2875" s="345" t="s">
        <v>11391</v>
      </c>
      <c r="H2875" s="820">
        <v>1362</v>
      </c>
      <c r="I2875" s="567"/>
    </row>
    <row r="2876" spans="1:9" x14ac:dyDescent="0.2">
      <c r="A2876" s="345">
        <v>2874</v>
      </c>
      <c r="B2876" s="345" t="s">
        <v>3499</v>
      </c>
      <c r="C2876" s="345" t="s">
        <v>624</v>
      </c>
      <c r="D2876" s="345" t="s">
        <v>510</v>
      </c>
      <c r="E2876" s="345">
        <v>1010811060</v>
      </c>
      <c r="F2876" s="345">
        <v>1108</v>
      </c>
      <c r="G2876" s="345" t="s">
        <v>11392</v>
      </c>
      <c r="H2876" s="820">
        <v>279</v>
      </c>
      <c r="I2876" s="567"/>
    </row>
    <row r="2877" spans="1:9" x14ac:dyDescent="0.2">
      <c r="A2877" s="345">
        <v>2875</v>
      </c>
      <c r="B2877" s="345" t="s">
        <v>3500</v>
      </c>
      <c r="C2877" s="345" t="s">
        <v>544</v>
      </c>
      <c r="D2877" s="345" t="s">
        <v>510</v>
      </c>
      <c r="E2877" s="345">
        <v>1010270920</v>
      </c>
      <c r="F2877" s="345">
        <v>4092</v>
      </c>
      <c r="G2877" s="345" t="s">
        <v>11393</v>
      </c>
      <c r="H2877" s="820">
        <v>262</v>
      </c>
      <c r="I2877" s="567"/>
    </row>
    <row r="2878" spans="1:9" x14ac:dyDescent="0.2">
      <c r="A2878" s="345">
        <v>2876</v>
      </c>
      <c r="B2878" s="345" t="s">
        <v>3501</v>
      </c>
      <c r="C2878" s="345" t="s">
        <v>1189</v>
      </c>
      <c r="D2878" s="345" t="s">
        <v>16415</v>
      </c>
      <c r="E2878" s="345">
        <v>1080500160</v>
      </c>
      <c r="F2878" s="345">
        <v>36016</v>
      </c>
      <c r="G2878" s="345" t="s">
        <v>11394</v>
      </c>
      <c r="H2878" s="820">
        <v>1754</v>
      </c>
      <c r="I2878" s="567"/>
    </row>
    <row r="2879" spans="1:9" x14ac:dyDescent="0.2">
      <c r="A2879" s="345">
        <v>2877</v>
      </c>
      <c r="B2879" s="345" t="s">
        <v>3502</v>
      </c>
      <c r="C2879" s="345" t="s">
        <v>550</v>
      </c>
      <c r="D2879" s="345" t="s">
        <v>493</v>
      </c>
      <c r="E2879" s="345">
        <v>2120690280</v>
      </c>
      <c r="F2879" s="345">
        <v>57030</v>
      </c>
      <c r="G2879" s="345" t="s">
        <v>11395</v>
      </c>
      <c r="H2879" s="820">
        <v>736</v>
      </c>
      <c r="I2879" s="567"/>
    </row>
    <row r="2880" spans="1:9" x14ac:dyDescent="0.2">
      <c r="A2880" s="345">
        <v>2878</v>
      </c>
      <c r="B2880" s="345" t="s">
        <v>3503</v>
      </c>
      <c r="C2880" s="345" t="s">
        <v>662</v>
      </c>
      <c r="D2880" s="345" t="s">
        <v>506</v>
      </c>
      <c r="E2880" s="345">
        <v>3150110340</v>
      </c>
      <c r="F2880" s="345">
        <v>62035</v>
      </c>
      <c r="G2880" s="345" t="s">
        <v>11396</v>
      </c>
      <c r="H2880" s="820">
        <v>2047</v>
      </c>
      <c r="I2880" s="567"/>
    </row>
    <row r="2881" spans="1:9" x14ac:dyDescent="0.2">
      <c r="A2881" s="345">
        <v>2879</v>
      </c>
      <c r="B2881" s="345" t="s">
        <v>3504</v>
      </c>
      <c r="C2881" s="345" t="s">
        <v>604</v>
      </c>
      <c r="D2881" s="345" t="s">
        <v>515</v>
      </c>
      <c r="E2881" s="345">
        <v>1050710240</v>
      </c>
      <c r="F2881" s="345">
        <v>29024</v>
      </c>
      <c r="G2881" s="345" t="s">
        <v>11397</v>
      </c>
      <c r="H2881" s="820">
        <v>2501</v>
      </c>
      <c r="I2881" s="567"/>
    </row>
    <row r="2882" spans="1:9" x14ac:dyDescent="0.2">
      <c r="A2882" s="345">
        <v>2880</v>
      </c>
      <c r="B2882" s="345" t="s">
        <v>3505</v>
      </c>
      <c r="C2882" s="345" t="s">
        <v>996</v>
      </c>
      <c r="D2882" s="345" t="s">
        <v>514</v>
      </c>
      <c r="E2882" s="345">
        <v>2100580200</v>
      </c>
      <c r="F2882" s="345">
        <v>54020</v>
      </c>
      <c r="G2882" s="345" t="s">
        <v>11398</v>
      </c>
      <c r="H2882" s="820">
        <v>1845</v>
      </c>
      <c r="I2882" s="567"/>
    </row>
    <row r="2883" spans="1:9" x14ac:dyDescent="0.2">
      <c r="A2883" s="345">
        <v>2881</v>
      </c>
      <c r="B2883" s="345" t="s">
        <v>3506</v>
      </c>
      <c r="C2883" s="345" t="s">
        <v>555</v>
      </c>
      <c r="D2883" s="345" t="s">
        <v>506</v>
      </c>
      <c r="E2883" s="345">
        <v>3150510320</v>
      </c>
      <c r="F2883" s="345">
        <v>63032</v>
      </c>
      <c r="G2883" s="345" t="s">
        <v>11399</v>
      </c>
      <c r="H2883" s="820">
        <v>28721</v>
      </c>
      <c r="I2883" s="567"/>
    </row>
    <row r="2884" spans="1:9" x14ac:dyDescent="0.2">
      <c r="A2884" s="345">
        <v>2882</v>
      </c>
      <c r="B2884" s="345" t="s">
        <v>3507</v>
      </c>
      <c r="C2884" s="345" t="s">
        <v>555</v>
      </c>
      <c r="D2884" s="345" t="s">
        <v>506</v>
      </c>
      <c r="E2884" s="345">
        <v>3150510330</v>
      </c>
      <c r="F2884" s="345">
        <v>63033</v>
      </c>
      <c r="G2884" s="345" t="s">
        <v>11400</v>
      </c>
      <c r="H2884" s="820">
        <v>15580</v>
      </c>
      <c r="I2884" s="567"/>
    </row>
    <row r="2885" spans="1:9" x14ac:dyDescent="0.2">
      <c r="A2885" s="345">
        <v>2883</v>
      </c>
      <c r="B2885" s="345" t="s">
        <v>3508</v>
      </c>
      <c r="C2885" s="345" t="s">
        <v>569</v>
      </c>
      <c r="D2885" s="345" t="s">
        <v>494</v>
      </c>
      <c r="E2885" s="345">
        <v>2110590160</v>
      </c>
      <c r="F2885" s="345">
        <v>41016</v>
      </c>
      <c r="G2885" s="345" t="s">
        <v>11401</v>
      </c>
      <c r="H2885" s="820">
        <v>859</v>
      </c>
      <c r="I2885" s="567"/>
    </row>
    <row r="2886" spans="1:9" x14ac:dyDescent="0.2">
      <c r="A2886" s="345">
        <v>2884</v>
      </c>
      <c r="B2886" s="345" t="s">
        <v>3509</v>
      </c>
      <c r="C2886" s="345" t="s">
        <v>593</v>
      </c>
      <c r="D2886" s="345" t="s">
        <v>513</v>
      </c>
      <c r="E2886" s="345">
        <v>4190480260</v>
      </c>
      <c r="F2886" s="345">
        <v>83026</v>
      </c>
      <c r="G2886" s="345" t="s">
        <v>11402</v>
      </c>
      <c r="H2886" s="820">
        <v>594</v>
      </c>
      <c r="I2886" s="567"/>
    </row>
    <row r="2887" spans="1:9" x14ac:dyDescent="0.2">
      <c r="A2887" s="345">
        <v>2885</v>
      </c>
      <c r="B2887" s="345" t="s">
        <v>3510</v>
      </c>
      <c r="C2887" s="345" t="s">
        <v>787</v>
      </c>
      <c r="D2887" s="345" t="s">
        <v>515</v>
      </c>
      <c r="E2887" s="345">
        <v>1050840300</v>
      </c>
      <c r="F2887" s="345">
        <v>26030</v>
      </c>
      <c r="G2887" s="345" t="s">
        <v>11403</v>
      </c>
      <c r="H2887" s="820">
        <v>2815</v>
      </c>
      <c r="I2887" s="567"/>
    </row>
    <row r="2888" spans="1:9" x14ac:dyDescent="0.2">
      <c r="A2888" s="345">
        <v>2886</v>
      </c>
      <c r="B2888" s="345" t="s">
        <v>3511</v>
      </c>
      <c r="C2888" s="345" t="s">
        <v>784</v>
      </c>
      <c r="D2888" s="345" t="s">
        <v>503</v>
      </c>
      <c r="E2888" s="345">
        <v>3130230360</v>
      </c>
      <c r="F2888" s="345">
        <v>69036</v>
      </c>
      <c r="G2888" s="345" t="s">
        <v>11404</v>
      </c>
      <c r="H2888" s="820">
        <v>899</v>
      </c>
      <c r="I2888" s="567"/>
    </row>
    <row r="2889" spans="1:9" x14ac:dyDescent="0.2">
      <c r="A2889" s="345">
        <v>2887</v>
      </c>
      <c r="B2889" s="345" t="s">
        <v>3512</v>
      </c>
      <c r="C2889" s="345" t="s">
        <v>595</v>
      </c>
      <c r="D2889" s="345" t="s">
        <v>510</v>
      </c>
      <c r="E2889" s="345">
        <v>1010020720</v>
      </c>
      <c r="F2889" s="345">
        <v>6074</v>
      </c>
      <c r="G2889" s="345" t="s">
        <v>11405</v>
      </c>
      <c r="H2889" s="820">
        <v>623</v>
      </c>
      <c r="I2889" s="567"/>
    </row>
    <row r="2890" spans="1:9" x14ac:dyDescent="0.2">
      <c r="A2890" s="345">
        <v>2888</v>
      </c>
      <c r="B2890" s="345" t="s">
        <v>3513</v>
      </c>
      <c r="C2890" s="345" t="s">
        <v>654</v>
      </c>
      <c r="D2890" s="345" t="s">
        <v>506</v>
      </c>
      <c r="E2890" s="345">
        <v>3150080350</v>
      </c>
      <c r="F2890" s="345">
        <v>64035</v>
      </c>
      <c r="G2890" s="345" t="s">
        <v>11406</v>
      </c>
      <c r="H2890" s="820">
        <v>3461</v>
      </c>
      <c r="I2890" s="567"/>
    </row>
    <row r="2891" spans="1:9" x14ac:dyDescent="0.2">
      <c r="A2891" s="345">
        <v>2889</v>
      </c>
      <c r="B2891" s="345" t="s">
        <v>3514</v>
      </c>
      <c r="C2891" s="345" t="s">
        <v>657</v>
      </c>
      <c r="D2891" s="345" t="s">
        <v>506</v>
      </c>
      <c r="E2891" s="345">
        <v>3150200370</v>
      </c>
      <c r="F2891" s="345">
        <v>61037</v>
      </c>
      <c r="G2891" s="345" t="s">
        <v>11407</v>
      </c>
      <c r="H2891" s="820">
        <v>9010</v>
      </c>
      <c r="I2891" s="567"/>
    </row>
    <row r="2892" spans="1:9" x14ac:dyDescent="0.2">
      <c r="A2892" s="345">
        <v>2890</v>
      </c>
      <c r="B2892" s="345" t="s">
        <v>3515</v>
      </c>
      <c r="C2892" s="345" t="s">
        <v>622</v>
      </c>
      <c r="D2892" s="345" t="s">
        <v>510</v>
      </c>
      <c r="E2892" s="345">
        <v>1010070550</v>
      </c>
      <c r="F2892" s="345">
        <v>5055</v>
      </c>
      <c r="G2892" s="345" t="s">
        <v>11408</v>
      </c>
      <c r="H2892" s="820">
        <v>762</v>
      </c>
      <c r="I2892" s="567"/>
    </row>
    <row r="2893" spans="1:9" x14ac:dyDescent="0.2">
      <c r="A2893" s="345">
        <v>2891</v>
      </c>
      <c r="B2893" s="345" t="s">
        <v>3516</v>
      </c>
      <c r="C2893" s="345" t="s">
        <v>784</v>
      </c>
      <c r="D2893" s="345" t="s">
        <v>503</v>
      </c>
      <c r="E2893" s="345">
        <v>3130230370</v>
      </c>
      <c r="F2893" s="345">
        <v>69037</v>
      </c>
      <c r="G2893" s="345" t="s">
        <v>11409</v>
      </c>
      <c r="H2893" s="820">
        <v>1626</v>
      </c>
      <c r="I2893" s="567"/>
    </row>
    <row r="2894" spans="1:9" x14ac:dyDescent="0.2">
      <c r="A2894" s="345">
        <v>2892</v>
      </c>
      <c r="B2894" s="345" t="s">
        <v>3517</v>
      </c>
      <c r="C2894" s="345" t="s">
        <v>833</v>
      </c>
      <c r="D2894" s="345" t="s">
        <v>16417</v>
      </c>
      <c r="E2894" s="345">
        <v>1060930240</v>
      </c>
      <c r="F2894" s="345">
        <v>93024</v>
      </c>
      <c r="G2894" s="345" t="s">
        <v>11410</v>
      </c>
      <c r="H2894" s="820">
        <v>559</v>
      </c>
      <c r="I2894" s="567"/>
    </row>
    <row r="2895" spans="1:9" x14ac:dyDescent="0.2">
      <c r="A2895" s="345">
        <v>2893</v>
      </c>
      <c r="B2895" s="345" t="s">
        <v>3518</v>
      </c>
      <c r="C2895" s="345" t="s">
        <v>624</v>
      </c>
      <c r="D2895" s="345" t="s">
        <v>510</v>
      </c>
      <c r="E2895" s="345">
        <v>1010811070</v>
      </c>
      <c r="F2895" s="345">
        <v>1109</v>
      </c>
      <c r="G2895" s="345" t="s">
        <v>11411</v>
      </c>
      <c r="H2895" s="820">
        <v>1613</v>
      </c>
      <c r="I2895" s="567"/>
    </row>
    <row r="2896" spans="1:9" x14ac:dyDescent="0.2">
      <c r="A2896" s="345">
        <v>2894</v>
      </c>
      <c r="B2896" s="345" t="s">
        <v>3519</v>
      </c>
      <c r="C2896" s="345" t="s">
        <v>569</v>
      </c>
      <c r="D2896" s="345" t="s">
        <v>494</v>
      </c>
      <c r="E2896" s="345">
        <v>2110590170</v>
      </c>
      <c r="F2896" s="345">
        <v>41017</v>
      </c>
      <c r="G2896" s="345" t="s">
        <v>11412</v>
      </c>
      <c r="H2896" s="820">
        <v>285</v>
      </c>
      <c r="I2896" s="567"/>
    </row>
    <row r="2897" spans="1:9" x14ac:dyDescent="0.2">
      <c r="A2897" s="345">
        <v>2895</v>
      </c>
      <c r="B2897" s="345" t="s">
        <v>3520</v>
      </c>
      <c r="C2897" s="345" t="s">
        <v>569</v>
      </c>
      <c r="D2897" s="345" t="s">
        <v>494</v>
      </c>
      <c r="E2897" s="345">
        <v>2110590180</v>
      </c>
      <c r="F2897" s="345">
        <v>41018</v>
      </c>
      <c r="G2897" s="345" t="s">
        <v>11413</v>
      </c>
      <c r="H2897" s="820">
        <v>1204</v>
      </c>
      <c r="I2897" s="567"/>
    </row>
    <row r="2898" spans="1:9" x14ac:dyDescent="0.2">
      <c r="A2898" s="345">
        <v>2896</v>
      </c>
      <c r="B2898" s="345" t="s">
        <v>3521</v>
      </c>
      <c r="C2898" s="345" t="s">
        <v>563</v>
      </c>
      <c r="D2898" s="345" t="s">
        <v>493</v>
      </c>
      <c r="E2898" s="345">
        <v>2120330380</v>
      </c>
      <c r="F2898" s="345">
        <v>60038</v>
      </c>
      <c r="G2898" s="345" t="s">
        <v>11414</v>
      </c>
      <c r="H2898" s="820">
        <v>43830</v>
      </c>
      <c r="I2898" s="567"/>
    </row>
    <row r="2899" spans="1:9" x14ac:dyDescent="0.2">
      <c r="A2899" s="345">
        <v>2897</v>
      </c>
      <c r="B2899" s="345" t="s">
        <v>3522</v>
      </c>
      <c r="C2899" s="345" t="s">
        <v>586</v>
      </c>
      <c r="D2899" s="345" t="s">
        <v>509</v>
      </c>
      <c r="E2899" s="345">
        <v>3140940220</v>
      </c>
      <c r="F2899" s="345">
        <v>94022</v>
      </c>
      <c r="G2899" s="345" t="s">
        <v>11415</v>
      </c>
      <c r="H2899" s="820">
        <v>2889</v>
      </c>
      <c r="I2899" s="567"/>
    </row>
    <row r="2900" spans="1:9" x14ac:dyDescent="0.2">
      <c r="A2900" s="345">
        <v>2898</v>
      </c>
      <c r="B2900" s="345" t="s">
        <v>3523</v>
      </c>
      <c r="C2900" s="345" t="s">
        <v>624</v>
      </c>
      <c r="D2900" s="345" t="s">
        <v>510</v>
      </c>
      <c r="E2900" s="345">
        <v>1010811080</v>
      </c>
      <c r="F2900" s="345">
        <v>1110</v>
      </c>
      <c r="G2900" s="345" t="s">
        <v>11416</v>
      </c>
      <c r="H2900" s="820">
        <v>2799</v>
      </c>
      <c r="I2900" s="567"/>
    </row>
    <row r="2901" spans="1:9" x14ac:dyDescent="0.2">
      <c r="A2901" s="345">
        <v>2899</v>
      </c>
      <c r="B2901" s="345" t="s">
        <v>3524</v>
      </c>
      <c r="C2901" s="345" t="s">
        <v>595</v>
      </c>
      <c r="D2901" s="345" t="s">
        <v>510</v>
      </c>
      <c r="E2901" s="345">
        <v>1010020730</v>
      </c>
      <c r="F2901" s="345">
        <v>6075</v>
      </c>
      <c r="G2901" s="345" t="s">
        <v>11417</v>
      </c>
      <c r="H2901" s="820">
        <v>1893</v>
      </c>
      <c r="I2901" s="567"/>
    </row>
    <row r="2902" spans="1:9" x14ac:dyDescent="0.2">
      <c r="A2902" s="345">
        <v>2900</v>
      </c>
      <c r="B2902" s="345" t="s">
        <v>3525</v>
      </c>
      <c r="C2902" s="345" t="s">
        <v>595</v>
      </c>
      <c r="D2902" s="345" t="s">
        <v>510</v>
      </c>
      <c r="E2902" s="345">
        <v>1010020740</v>
      </c>
      <c r="F2902" s="345">
        <v>6076</v>
      </c>
      <c r="G2902" s="345" t="s">
        <v>11418</v>
      </c>
      <c r="H2902" s="820">
        <v>1577</v>
      </c>
      <c r="I2902" s="567"/>
    </row>
    <row r="2903" spans="1:9" x14ac:dyDescent="0.2">
      <c r="A2903" s="345">
        <v>2901</v>
      </c>
      <c r="B2903" s="345" t="s">
        <v>3526</v>
      </c>
      <c r="C2903" s="345" t="s">
        <v>1073</v>
      </c>
      <c r="D2903" s="345" t="s">
        <v>492</v>
      </c>
      <c r="E2903" s="345">
        <v>2090300190</v>
      </c>
      <c r="F2903" s="345">
        <v>48019</v>
      </c>
      <c r="G2903" s="345" t="s">
        <v>11419</v>
      </c>
      <c r="H2903" s="820">
        <v>22764</v>
      </c>
      <c r="I2903" s="567"/>
    </row>
    <row r="2904" spans="1:9" x14ac:dyDescent="0.2">
      <c r="A2904" s="345">
        <v>2902</v>
      </c>
      <c r="B2904" s="345" t="s">
        <v>3527</v>
      </c>
      <c r="C2904" s="345" t="s">
        <v>601</v>
      </c>
      <c r="D2904" s="345" t="s">
        <v>508</v>
      </c>
      <c r="E2904" s="345">
        <v>1030121020</v>
      </c>
      <c r="F2904" s="345">
        <v>16106</v>
      </c>
      <c r="G2904" s="345" t="s">
        <v>11420</v>
      </c>
      <c r="H2904" s="820">
        <v>208</v>
      </c>
      <c r="I2904" s="567"/>
    </row>
    <row r="2905" spans="1:9" x14ac:dyDescent="0.2">
      <c r="A2905" s="345">
        <v>2903</v>
      </c>
      <c r="B2905" s="345" t="s">
        <v>3528</v>
      </c>
      <c r="C2905" s="345" t="s">
        <v>607</v>
      </c>
      <c r="D2905" s="345" t="s">
        <v>515</v>
      </c>
      <c r="E2905" s="345">
        <v>1050890350</v>
      </c>
      <c r="F2905" s="345">
        <v>23035</v>
      </c>
      <c r="G2905" s="345" t="s">
        <v>11421</v>
      </c>
      <c r="H2905" s="820">
        <v>4106</v>
      </c>
      <c r="I2905" s="567"/>
    </row>
    <row r="2906" spans="1:9" x14ac:dyDescent="0.2">
      <c r="A2906" s="345">
        <v>2904</v>
      </c>
      <c r="B2906" s="345" t="s">
        <v>3529</v>
      </c>
      <c r="C2906" s="345" t="s">
        <v>563</v>
      </c>
      <c r="D2906" s="345" t="s">
        <v>493</v>
      </c>
      <c r="E2906" s="345">
        <v>2120330390</v>
      </c>
      <c r="F2906" s="345">
        <v>60039</v>
      </c>
      <c r="G2906" s="345" t="s">
        <v>11422</v>
      </c>
      <c r="H2906" s="820">
        <v>1997</v>
      </c>
      <c r="I2906" s="567"/>
    </row>
    <row r="2907" spans="1:9" x14ac:dyDescent="0.2">
      <c r="A2907" s="345">
        <v>2905</v>
      </c>
      <c r="B2907" s="345" t="s">
        <v>3530</v>
      </c>
      <c r="C2907" s="345" t="s">
        <v>726</v>
      </c>
      <c r="D2907" s="345" t="s">
        <v>16416</v>
      </c>
      <c r="E2907" s="345">
        <v>1040140300</v>
      </c>
      <c r="F2907" s="345">
        <v>21033</v>
      </c>
      <c r="G2907" s="345" t="s">
        <v>11423</v>
      </c>
      <c r="H2907" s="820">
        <v>2545</v>
      </c>
      <c r="I2907" s="567"/>
    </row>
    <row r="2908" spans="1:9" x14ac:dyDescent="0.2">
      <c r="A2908" s="345">
        <v>2906</v>
      </c>
      <c r="B2908" s="345" t="s">
        <v>3531</v>
      </c>
      <c r="C2908" s="345" t="s">
        <v>784</v>
      </c>
      <c r="D2908" s="345" t="s">
        <v>503</v>
      </c>
      <c r="E2908" s="345">
        <v>3130230380</v>
      </c>
      <c r="F2908" s="345">
        <v>69038</v>
      </c>
      <c r="G2908" s="345" t="s">
        <v>11424</v>
      </c>
      <c r="H2908" s="820">
        <v>820</v>
      </c>
      <c r="I2908" s="567"/>
    </row>
    <row r="2909" spans="1:9" x14ac:dyDescent="0.2">
      <c r="A2909" s="345">
        <v>2907</v>
      </c>
      <c r="B2909" s="345" t="s">
        <v>3532</v>
      </c>
      <c r="C2909" s="345" t="s">
        <v>593</v>
      </c>
      <c r="D2909" s="345" t="s">
        <v>513</v>
      </c>
      <c r="E2909" s="345">
        <v>4190480270</v>
      </c>
      <c r="F2909" s="345">
        <v>83027</v>
      </c>
      <c r="G2909" s="345" t="s">
        <v>11425</v>
      </c>
      <c r="H2909" s="820">
        <v>3221</v>
      </c>
      <c r="I2909" s="567"/>
    </row>
    <row r="2910" spans="1:9" x14ac:dyDescent="0.2">
      <c r="A2910" s="345">
        <v>2908</v>
      </c>
      <c r="B2910" s="345" t="s">
        <v>3533</v>
      </c>
      <c r="C2910" s="345" t="s">
        <v>593</v>
      </c>
      <c r="D2910" s="345" t="s">
        <v>513</v>
      </c>
      <c r="E2910" s="345">
        <v>4190480280</v>
      </c>
      <c r="F2910" s="345">
        <v>83028</v>
      </c>
      <c r="G2910" s="345" t="s">
        <v>11426</v>
      </c>
      <c r="H2910" s="820">
        <v>3851</v>
      </c>
      <c r="I2910" s="567"/>
    </row>
    <row r="2911" spans="1:9" x14ac:dyDescent="0.2">
      <c r="A2911" s="345">
        <v>2909</v>
      </c>
      <c r="B2911" s="345" t="s">
        <v>3534</v>
      </c>
      <c r="C2911" s="345" t="s">
        <v>553</v>
      </c>
      <c r="D2911" s="345" t="s">
        <v>506</v>
      </c>
      <c r="E2911" s="345">
        <v>3150720530</v>
      </c>
      <c r="F2911" s="345">
        <v>65053</v>
      </c>
      <c r="G2911" s="345" t="s">
        <v>11427</v>
      </c>
      <c r="H2911" s="820">
        <v>700</v>
      </c>
      <c r="I2911" s="567"/>
    </row>
    <row r="2912" spans="1:9" x14ac:dyDescent="0.2">
      <c r="A2912" s="345">
        <v>2910</v>
      </c>
      <c r="B2912" s="345" t="s">
        <v>3535</v>
      </c>
      <c r="C2912" s="345" t="s">
        <v>899</v>
      </c>
      <c r="D2912" s="346" t="s">
        <v>512</v>
      </c>
      <c r="E2912" s="345">
        <v>4201110220</v>
      </c>
      <c r="F2912" s="345">
        <v>111022</v>
      </c>
      <c r="G2912" s="345" t="s">
        <v>11428</v>
      </c>
      <c r="H2912" s="820">
        <v>1525</v>
      </c>
      <c r="I2912" s="567"/>
    </row>
    <row r="2913" spans="1:9" x14ac:dyDescent="0.2">
      <c r="A2913" s="345">
        <v>2911</v>
      </c>
      <c r="B2913" s="345" t="s">
        <v>3536</v>
      </c>
      <c r="C2913" s="345" t="s">
        <v>565</v>
      </c>
      <c r="D2913" s="345" t="s">
        <v>505</v>
      </c>
      <c r="E2913" s="345">
        <v>3180250590</v>
      </c>
      <c r="F2913" s="345">
        <v>78058</v>
      </c>
      <c r="G2913" s="345" t="s">
        <v>11429</v>
      </c>
      <c r="H2913" s="820">
        <v>7827</v>
      </c>
      <c r="I2913" s="567"/>
    </row>
    <row r="2914" spans="1:9" x14ac:dyDescent="0.2">
      <c r="A2914" s="345">
        <v>2912</v>
      </c>
      <c r="B2914" s="345" t="s">
        <v>3537</v>
      </c>
      <c r="C2914" s="345" t="s">
        <v>739</v>
      </c>
      <c r="D2914" s="345" t="s">
        <v>16415</v>
      </c>
      <c r="E2914" s="345">
        <v>1080660110</v>
      </c>
      <c r="F2914" s="345">
        <v>39011</v>
      </c>
      <c r="G2914" s="345" t="s">
        <v>11430</v>
      </c>
      <c r="H2914" s="820">
        <v>8075</v>
      </c>
      <c r="I2914" s="567"/>
    </row>
    <row r="2915" spans="1:9" x14ac:dyDescent="0.2">
      <c r="A2915" s="345">
        <v>2913</v>
      </c>
      <c r="B2915" s="345" t="s">
        <v>3538</v>
      </c>
      <c r="C2915" s="345" t="s">
        <v>691</v>
      </c>
      <c r="D2915" s="345" t="s">
        <v>508</v>
      </c>
      <c r="E2915" s="345">
        <v>1030770300</v>
      </c>
      <c r="F2915" s="345">
        <v>14030</v>
      </c>
      <c r="G2915" s="345" t="s">
        <v>11431</v>
      </c>
      <c r="H2915" s="820">
        <v>553</v>
      </c>
      <c r="I2915" s="567"/>
    </row>
    <row r="2916" spans="1:9" x14ac:dyDescent="0.2">
      <c r="A2916" s="345">
        <v>2914</v>
      </c>
      <c r="B2916" s="345" t="s">
        <v>3539</v>
      </c>
      <c r="C2916" s="345" t="s">
        <v>553</v>
      </c>
      <c r="D2916" s="345" t="s">
        <v>506</v>
      </c>
      <c r="E2916" s="345">
        <v>3150720540</v>
      </c>
      <c r="F2916" s="345">
        <v>65054</v>
      </c>
      <c r="G2916" s="345" t="s">
        <v>11432</v>
      </c>
      <c r="H2916" s="820">
        <v>1100</v>
      </c>
      <c r="I2916" s="567"/>
    </row>
    <row r="2917" spans="1:9" x14ac:dyDescent="0.2">
      <c r="A2917" s="345">
        <v>2915</v>
      </c>
      <c r="B2917" s="345" t="s">
        <v>3540</v>
      </c>
      <c r="C2917" s="345" t="s">
        <v>755</v>
      </c>
      <c r="D2917" s="345" t="s">
        <v>516</v>
      </c>
      <c r="E2917" s="345">
        <v>1020040270</v>
      </c>
      <c r="F2917" s="345">
        <v>7027</v>
      </c>
      <c r="G2917" s="345" t="s">
        <v>11433</v>
      </c>
      <c r="H2917" s="820">
        <v>1788</v>
      </c>
      <c r="I2917" s="567"/>
    </row>
    <row r="2918" spans="1:9" x14ac:dyDescent="0.2">
      <c r="A2918" s="345">
        <v>2916</v>
      </c>
      <c r="B2918" s="345" t="s">
        <v>3541</v>
      </c>
      <c r="C2918" s="345" t="s">
        <v>571</v>
      </c>
      <c r="D2918" s="345" t="s">
        <v>508</v>
      </c>
      <c r="E2918" s="345">
        <v>1030260440</v>
      </c>
      <c r="F2918" s="345">
        <v>19045</v>
      </c>
      <c r="G2918" s="345" t="s">
        <v>11434</v>
      </c>
      <c r="H2918" s="820">
        <v>859</v>
      </c>
      <c r="I2918" s="567"/>
    </row>
    <row r="2919" spans="1:9" x14ac:dyDescent="0.2">
      <c r="A2919" s="345">
        <v>2917</v>
      </c>
      <c r="B2919" s="345" t="s">
        <v>3542</v>
      </c>
      <c r="C2919" s="345" t="s">
        <v>595</v>
      </c>
      <c r="D2919" s="345" t="s">
        <v>510</v>
      </c>
      <c r="E2919" s="345">
        <v>1010020750</v>
      </c>
      <c r="F2919" s="345">
        <v>6077</v>
      </c>
      <c r="G2919" s="345" t="s">
        <v>11435</v>
      </c>
      <c r="H2919" s="820">
        <v>1022</v>
      </c>
      <c r="I2919" s="567"/>
    </row>
    <row r="2920" spans="1:9" x14ac:dyDescent="0.2">
      <c r="A2920" s="345">
        <v>2918</v>
      </c>
      <c r="B2920" s="345" t="s">
        <v>3543</v>
      </c>
      <c r="C2920" s="345" t="s">
        <v>569</v>
      </c>
      <c r="D2920" s="345" t="s">
        <v>494</v>
      </c>
      <c r="E2920" s="345">
        <v>2110590190</v>
      </c>
      <c r="F2920" s="345">
        <v>41019</v>
      </c>
      <c r="G2920" s="345" t="s">
        <v>11436</v>
      </c>
      <c r="H2920" s="820">
        <v>5540</v>
      </c>
      <c r="I2920" s="567"/>
    </row>
    <row r="2921" spans="1:9" x14ac:dyDescent="0.2">
      <c r="A2921" s="345">
        <v>2919</v>
      </c>
      <c r="B2921" s="345" t="s">
        <v>3544</v>
      </c>
      <c r="C2921" s="345" t="s">
        <v>755</v>
      </c>
      <c r="D2921" s="345" t="s">
        <v>516</v>
      </c>
      <c r="E2921" s="345">
        <v>1020040281</v>
      </c>
      <c r="F2921" s="345">
        <v>7029</v>
      </c>
      <c r="G2921" s="345" t="s">
        <v>11437</v>
      </c>
      <c r="H2921" s="820">
        <v>424</v>
      </c>
      <c r="I2921" s="567"/>
    </row>
    <row r="2922" spans="1:9" x14ac:dyDescent="0.2">
      <c r="A2922" s="345">
        <v>2920</v>
      </c>
      <c r="B2922" s="345" t="s">
        <v>3545</v>
      </c>
      <c r="C2922" s="345" t="s">
        <v>571</v>
      </c>
      <c r="D2922" s="345" t="s">
        <v>508</v>
      </c>
      <c r="E2922" s="345">
        <v>1030260450</v>
      </c>
      <c r="F2922" s="345">
        <v>19046</v>
      </c>
      <c r="G2922" s="345" t="s">
        <v>11438</v>
      </c>
      <c r="H2922" s="820">
        <v>1889</v>
      </c>
      <c r="I2922" s="567"/>
    </row>
    <row r="2923" spans="1:9" x14ac:dyDescent="0.2">
      <c r="A2923" s="345">
        <v>2921</v>
      </c>
      <c r="B2923" s="345" t="s">
        <v>3546</v>
      </c>
      <c r="C2923" s="345" t="s">
        <v>942</v>
      </c>
      <c r="D2923" s="345" t="s">
        <v>512</v>
      </c>
      <c r="E2923" s="345">
        <v>4200530230</v>
      </c>
      <c r="F2923" s="345">
        <v>91025</v>
      </c>
      <c r="G2923" s="345" t="s">
        <v>11439</v>
      </c>
      <c r="H2923" s="820">
        <v>703</v>
      </c>
      <c r="I2923" s="567"/>
    </row>
    <row r="2924" spans="1:9" x14ac:dyDescent="0.2">
      <c r="A2924" s="345">
        <v>2922</v>
      </c>
      <c r="B2924" s="345" t="s">
        <v>3547</v>
      </c>
      <c r="C2924" s="345" t="s">
        <v>886</v>
      </c>
      <c r="D2924" s="345" t="s">
        <v>493</v>
      </c>
      <c r="E2924" s="345">
        <v>2120400090</v>
      </c>
      <c r="F2924" s="345">
        <v>59009</v>
      </c>
      <c r="G2924" s="345" t="s">
        <v>11440</v>
      </c>
      <c r="H2924" s="820">
        <v>19598</v>
      </c>
      <c r="I2924" s="567"/>
    </row>
    <row r="2925" spans="1:9" x14ac:dyDescent="0.2">
      <c r="A2925" s="345">
        <v>2923</v>
      </c>
      <c r="B2925" s="345" t="s">
        <v>3548</v>
      </c>
      <c r="C2925" s="345" t="s">
        <v>593</v>
      </c>
      <c r="D2925" s="345" t="s">
        <v>513</v>
      </c>
      <c r="E2925" s="345">
        <v>4190480290</v>
      </c>
      <c r="F2925" s="345">
        <v>83029</v>
      </c>
      <c r="G2925" s="345" t="s">
        <v>11441</v>
      </c>
      <c r="H2925" s="820">
        <v>3116</v>
      </c>
      <c r="I2925" s="567"/>
    </row>
    <row r="2926" spans="1:9" x14ac:dyDescent="0.2">
      <c r="A2926" s="345">
        <v>2924</v>
      </c>
      <c r="B2926" s="345" t="s">
        <v>3549</v>
      </c>
      <c r="C2926" s="345" t="s">
        <v>534</v>
      </c>
      <c r="D2926" s="345" t="s">
        <v>508</v>
      </c>
      <c r="E2926" s="345">
        <v>1030491020</v>
      </c>
      <c r="F2926" s="345">
        <v>15103</v>
      </c>
      <c r="G2926" s="345" t="s">
        <v>11442</v>
      </c>
      <c r="H2926" s="820">
        <v>9218</v>
      </c>
      <c r="I2926" s="567"/>
    </row>
    <row r="2927" spans="1:9" x14ac:dyDescent="0.2">
      <c r="A2927" s="345">
        <v>2925</v>
      </c>
      <c r="B2927" s="345" t="s">
        <v>3550</v>
      </c>
      <c r="C2927" s="345" t="s">
        <v>790</v>
      </c>
      <c r="D2927" s="345" t="s">
        <v>16415</v>
      </c>
      <c r="E2927" s="345">
        <v>1080130270</v>
      </c>
      <c r="F2927" s="345">
        <v>37027</v>
      </c>
      <c r="G2927" s="345" t="s">
        <v>11443</v>
      </c>
      <c r="H2927" s="820">
        <v>4797</v>
      </c>
      <c r="I2927" s="567"/>
    </row>
    <row r="2928" spans="1:9" x14ac:dyDescent="0.2">
      <c r="A2928" s="345">
        <v>2926</v>
      </c>
      <c r="B2928" s="345" t="s">
        <v>3551</v>
      </c>
      <c r="C2928" s="345" t="s">
        <v>659</v>
      </c>
      <c r="D2928" s="345" t="s">
        <v>510</v>
      </c>
      <c r="E2928" s="345">
        <v>1010960260</v>
      </c>
      <c r="F2928" s="345">
        <v>96026</v>
      </c>
      <c r="G2928" s="345" t="s">
        <v>11444</v>
      </c>
      <c r="H2928" s="820">
        <v>3741</v>
      </c>
      <c r="I2928" s="567"/>
    </row>
    <row r="2929" spans="1:9" x14ac:dyDescent="0.2">
      <c r="A2929" s="345">
        <v>2927</v>
      </c>
      <c r="B2929" s="345" t="s">
        <v>3552</v>
      </c>
      <c r="C2929" s="345" t="s">
        <v>548</v>
      </c>
      <c r="D2929" s="345" t="s">
        <v>503</v>
      </c>
      <c r="E2929" s="345">
        <v>3130380450</v>
      </c>
      <c r="F2929" s="345">
        <v>66045</v>
      </c>
      <c r="G2929" s="345" t="s">
        <v>11445</v>
      </c>
      <c r="H2929" s="820">
        <v>236</v>
      </c>
      <c r="I2929" s="567"/>
    </row>
    <row r="2930" spans="1:9" x14ac:dyDescent="0.2">
      <c r="A2930" s="345">
        <v>2928</v>
      </c>
      <c r="B2930" s="345" t="s">
        <v>3553</v>
      </c>
      <c r="C2930" s="345" t="s">
        <v>619</v>
      </c>
      <c r="D2930" s="345" t="s">
        <v>513</v>
      </c>
      <c r="E2930" s="345">
        <v>4190280100</v>
      </c>
      <c r="F2930" s="345">
        <v>86010</v>
      </c>
      <c r="G2930" s="345" t="s">
        <v>11446</v>
      </c>
      <c r="H2930" s="820">
        <v>3344</v>
      </c>
      <c r="I2930" s="567"/>
    </row>
    <row r="2931" spans="1:9" x14ac:dyDescent="0.2">
      <c r="A2931" s="345">
        <v>2929</v>
      </c>
      <c r="B2931" s="345" t="s">
        <v>3554</v>
      </c>
      <c r="C2931" s="345" t="s">
        <v>732</v>
      </c>
      <c r="D2931" s="345" t="s">
        <v>511</v>
      </c>
      <c r="E2931" s="345">
        <v>3160410270</v>
      </c>
      <c r="F2931" s="345">
        <v>75028</v>
      </c>
      <c r="G2931" s="345" t="s">
        <v>11447</v>
      </c>
      <c r="H2931" s="820">
        <v>4894</v>
      </c>
      <c r="I2931" s="567"/>
    </row>
    <row r="2932" spans="1:9" x14ac:dyDescent="0.2">
      <c r="A2932" s="345">
        <v>2930</v>
      </c>
      <c r="B2932" s="345" t="s">
        <v>3555</v>
      </c>
      <c r="C2932" s="345" t="s">
        <v>704</v>
      </c>
      <c r="D2932" s="345" t="s">
        <v>505</v>
      </c>
      <c r="E2932" s="345">
        <v>3180220530</v>
      </c>
      <c r="F2932" s="345">
        <v>79055</v>
      </c>
      <c r="G2932" s="345" t="s">
        <v>11448</v>
      </c>
      <c r="H2932" s="820">
        <v>440</v>
      </c>
      <c r="I2932" s="567"/>
    </row>
    <row r="2933" spans="1:9" x14ac:dyDescent="0.2">
      <c r="A2933" s="345">
        <v>2931</v>
      </c>
      <c r="B2933" s="345" t="s">
        <v>3556</v>
      </c>
      <c r="C2933" s="345" t="s">
        <v>875</v>
      </c>
      <c r="D2933" s="345" t="s">
        <v>494</v>
      </c>
      <c r="E2933" s="345">
        <v>2110440200</v>
      </c>
      <c r="F2933" s="345">
        <v>43020</v>
      </c>
      <c r="G2933" s="345" t="s">
        <v>11449</v>
      </c>
      <c r="H2933" s="820">
        <v>523</v>
      </c>
      <c r="I2933" s="567"/>
    </row>
    <row r="2934" spans="1:9" x14ac:dyDescent="0.2">
      <c r="A2934" s="345">
        <v>2932</v>
      </c>
      <c r="B2934" s="345" t="s">
        <v>3557</v>
      </c>
      <c r="C2934" s="345" t="s">
        <v>787</v>
      </c>
      <c r="D2934" s="345" t="s">
        <v>515</v>
      </c>
      <c r="E2934" s="345">
        <v>1050840310</v>
      </c>
      <c r="F2934" s="345">
        <v>26031</v>
      </c>
      <c r="G2934" s="345" t="s">
        <v>11450</v>
      </c>
      <c r="H2934" s="820">
        <v>6025</v>
      </c>
      <c r="I2934" s="567"/>
    </row>
    <row r="2935" spans="1:9" x14ac:dyDescent="0.2">
      <c r="A2935" s="345">
        <v>2933</v>
      </c>
      <c r="B2935" s="345" t="s">
        <v>3558</v>
      </c>
      <c r="C2935" s="345" t="s">
        <v>604</v>
      </c>
      <c r="D2935" s="345" t="s">
        <v>515</v>
      </c>
      <c r="E2935" s="345">
        <v>1050710250</v>
      </c>
      <c r="F2935" s="345">
        <v>29025</v>
      </c>
      <c r="G2935" s="345" t="s">
        <v>11451</v>
      </c>
      <c r="H2935" s="820">
        <v>970</v>
      </c>
      <c r="I2935" s="567"/>
    </row>
    <row r="2936" spans="1:9" x14ac:dyDescent="0.2">
      <c r="A2936" s="345">
        <v>2934</v>
      </c>
      <c r="B2936" s="345" t="s">
        <v>3559</v>
      </c>
      <c r="C2936" s="345" t="s">
        <v>544</v>
      </c>
      <c r="D2936" s="345" t="s">
        <v>510</v>
      </c>
      <c r="E2936" s="345">
        <v>1010270930</v>
      </c>
      <c r="F2936" s="345">
        <v>4093</v>
      </c>
      <c r="G2936" s="345" t="s">
        <v>11452</v>
      </c>
      <c r="H2936" s="820">
        <v>574</v>
      </c>
      <c r="I2936" s="567"/>
    </row>
    <row r="2937" spans="1:9" x14ac:dyDescent="0.2">
      <c r="A2937" s="345">
        <v>2935</v>
      </c>
      <c r="B2937" s="345" t="s">
        <v>3560</v>
      </c>
      <c r="C2937" s="345" t="s">
        <v>528</v>
      </c>
      <c r="D2937" s="345" t="s">
        <v>492</v>
      </c>
      <c r="E2937" s="345">
        <v>2090750130</v>
      </c>
      <c r="F2937" s="345">
        <v>52013</v>
      </c>
      <c r="G2937" s="345" t="s">
        <v>11453</v>
      </c>
      <c r="H2937" s="820">
        <v>2584</v>
      </c>
      <c r="I2937" s="567"/>
    </row>
    <row r="2938" spans="1:9" x14ac:dyDescent="0.2">
      <c r="A2938" s="345">
        <v>2936</v>
      </c>
      <c r="B2938" s="345" t="s">
        <v>3561</v>
      </c>
      <c r="C2938" s="345" t="s">
        <v>942</v>
      </c>
      <c r="D2938" s="345" t="s">
        <v>512</v>
      </c>
      <c r="E2938" s="345">
        <v>4200530240</v>
      </c>
      <c r="F2938" s="345">
        <v>91026</v>
      </c>
      <c r="G2938" s="345" t="s">
        <v>11454</v>
      </c>
      <c r="H2938" s="820">
        <v>1304</v>
      </c>
      <c r="I2938" s="567"/>
    </row>
    <row r="2939" spans="1:9" x14ac:dyDescent="0.2">
      <c r="A2939" s="345">
        <v>2937</v>
      </c>
      <c r="B2939" s="345" t="s">
        <v>3562</v>
      </c>
      <c r="C2939" s="345" t="s">
        <v>726</v>
      </c>
      <c r="D2939" s="345" t="s">
        <v>16416</v>
      </c>
      <c r="E2939" s="345">
        <v>1040140310</v>
      </c>
      <c r="F2939" s="345">
        <v>21034</v>
      </c>
      <c r="G2939" s="345" t="s">
        <v>11455</v>
      </c>
      <c r="H2939" s="820">
        <v>3230</v>
      </c>
      <c r="I2939" s="567"/>
    </row>
    <row r="2940" spans="1:9" x14ac:dyDescent="0.2">
      <c r="A2940" s="345">
        <v>2938</v>
      </c>
      <c r="B2940" s="345" t="s">
        <v>3563</v>
      </c>
      <c r="C2940" s="345" t="s">
        <v>593</v>
      </c>
      <c r="D2940" s="345" t="s">
        <v>513</v>
      </c>
      <c r="E2940" s="345">
        <v>4190480300</v>
      </c>
      <c r="F2940" s="345">
        <v>83030</v>
      </c>
      <c r="G2940" s="345" t="s">
        <v>11456</v>
      </c>
      <c r="H2940" s="820">
        <v>2328</v>
      </c>
      <c r="I2940" s="567"/>
    </row>
    <row r="2941" spans="1:9" x14ac:dyDescent="0.2">
      <c r="A2941" s="345">
        <v>2939</v>
      </c>
      <c r="B2941" s="345" t="s">
        <v>3564</v>
      </c>
      <c r="C2941" s="345" t="s">
        <v>732</v>
      </c>
      <c r="D2941" s="345" t="s">
        <v>511</v>
      </c>
      <c r="E2941" s="345">
        <v>3160410280</v>
      </c>
      <c r="F2941" s="345">
        <v>75029</v>
      </c>
      <c r="G2941" s="345" t="s">
        <v>11457</v>
      </c>
      <c r="H2941" s="820">
        <v>25885</v>
      </c>
      <c r="I2941" s="567"/>
    </row>
    <row r="2942" spans="1:9" x14ac:dyDescent="0.2">
      <c r="A2942" s="345">
        <v>2940</v>
      </c>
      <c r="B2942" s="345" t="s">
        <v>3565</v>
      </c>
      <c r="C2942" s="345" t="s">
        <v>732</v>
      </c>
      <c r="D2942" s="345" t="s">
        <v>511</v>
      </c>
      <c r="E2942" s="345">
        <v>3160410290</v>
      </c>
      <c r="F2942" s="345">
        <v>75030</v>
      </c>
      <c r="G2942" s="345" t="s">
        <v>11458</v>
      </c>
      <c r="H2942" s="820">
        <v>15095</v>
      </c>
      <c r="I2942" s="567"/>
    </row>
    <row r="2943" spans="1:9" x14ac:dyDescent="0.2">
      <c r="A2943" s="345">
        <v>2941</v>
      </c>
      <c r="B2943" s="345" t="s">
        <v>3566</v>
      </c>
      <c r="C2943" s="345" t="s">
        <v>612</v>
      </c>
      <c r="D2943" s="345" t="s">
        <v>505</v>
      </c>
      <c r="E2943" s="345">
        <v>3180670350</v>
      </c>
      <c r="F2943" s="345">
        <v>80035</v>
      </c>
      <c r="G2943" s="345" t="s">
        <v>11459</v>
      </c>
      <c r="H2943" s="820">
        <v>1453</v>
      </c>
      <c r="I2943" s="567"/>
    </row>
    <row r="2944" spans="1:9" x14ac:dyDescent="0.2">
      <c r="A2944" s="345">
        <v>2942</v>
      </c>
      <c r="B2944" s="345" t="s">
        <v>3567</v>
      </c>
      <c r="C2944" s="345" t="s">
        <v>526</v>
      </c>
      <c r="D2944" s="345" t="s">
        <v>508</v>
      </c>
      <c r="E2944" s="345">
        <v>1030980360</v>
      </c>
      <c r="F2944" s="345">
        <v>97036</v>
      </c>
      <c r="G2944" s="345" t="s">
        <v>11460</v>
      </c>
      <c r="H2944" s="820">
        <v>8458</v>
      </c>
      <c r="I2944" s="567"/>
    </row>
    <row r="2945" spans="1:9" x14ac:dyDescent="0.2">
      <c r="A2945" s="345">
        <v>2943</v>
      </c>
      <c r="B2945" s="345" t="s">
        <v>3568</v>
      </c>
      <c r="C2945" s="345" t="s">
        <v>1075</v>
      </c>
      <c r="D2945" s="345" t="s">
        <v>16415</v>
      </c>
      <c r="E2945" s="345">
        <v>1080320130</v>
      </c>
      <c r="F2945" s="345">
        <v>40014</v>
      </c>
      <c r="G2945" s="345" t="s">
        <v>11461</v>
      </c>
      <c r="H2945" s="820">
        <v>2438</v>
      </c>
      <c r="I2945" s="567"/>
    </row>
    <row r="2946" spans="1:9" x14ac:dyDescent="0.2">
      <c r="A2946" s="345">
        <v>2944</v>
      </c>
      <c r="B2946" s="345" t="s">
        <v>3569</v>
      </c>
      <c r="C2946" s="345" t="s">
        <v>524</v>
      </c>
      <c r="D2946" s="345" t="s">
        <v>508</v>
      </c>
      <c r="E2946" s="345">
        <v>1030990270</v>
      </c>
      <c r="F2946" s="345">
        <v>98027</v>
      </c>
      <c r="G2946" s="345" t="s">
        <v>11462</v>
      </c>
      <c r="H2946" s="820">
        <v>1310</v>
      </c>
      <c r="I2946" s="567"/>
    </row>
    <row r="2947" spans="1:9" x14ac:dyDescent="0.2">
      <c r="A2947" s="345">
        <v>2945</v>
      </c>
      <c r="B2947" s="345" t="s">
        <v>3570</v>
      </c>
      <c r="C2947" s="345" t="s">
        <v>635</v>
      </c>
      <c r="D2947" s="345" t="s">
        <v>508</v>
      </c>
      <c r="E2947" s="345">
        <v>1030860590</v>
      </c>
      <c r="F2947" s="345">
        <v>12070</v>
      </c>
      <c r="G2947" s="345" t="s">
        <v>11463</v>
      </c>
      <c r="H2947" s="820">
        <v>52452</v>
      </c>
      <c r="I2947" s="567"/>
    </row>
    <row r="2948" spans="1:9" x14ac:dyDescent="0.2">
      <c r="A2948" s="345">
        <v>2946</v>
      </c>
      <c r="B2948" s="345" t="s">
        <v>3571</v>
      </c>
      <c r="C2948" s="345" t="s">
        <v>575</v>
      </c>
      <c r="D2948" s="345" t="s">
        <v>493</v>
      </c>
      <c r="E2948" s="345">
        <v>2120910260</v>
      </c>
      <c r="F2948" s="345">
        <v>56027</v>
      </c>
      <c r="G2948" s="345" t="s">
        <v>11464</v>
      </c>
      <c r="H2948" s="820">
        <v>2623</v>
      </c>
      <c r="I2948" s="567"/>
    </row>
    <row r="2949" spans="1:9" x14ac:dyDescent="0.2">
      <c r="A2949" s="345">
        <v>2947</v>
      </c>
      <c r="B2949" s="345" t="s">
        <v>3572</v>
      </c>
      <c r="C2949" s="345" t="s">
        <v>639</v>
      </c>
      <c r="D2949" s="345" t="s">
        <v>510</v>
      </c>
      <c r="E2949" s="345">
        <v>1010520660</v>
      </c>
      <c r="F2949" s="345">
        <v>3068</v>
      </c>
      <c r="G2949" s="345" t="s">
        <v>11465</v>
      </c>
      <c r="H2949" s="820">
        <v>15551</v>
      </c>
      <c r="I2949" s="567"/>
    </row>
    <row r="2950" spans="1:9" x14ac:dyDescent="0.2">
      <c r="A2950" s="345">
        <v>2948</v>
      </c>
      <c r="B2950" s="345" t="s">
        <v>3573</v>
      </c>
      <c r="C2950" s="345" t="s">
        <v>635</v>
      </c>
      <c r="D2950" s="345" t="s">
        <v>508</v>
      </c>
      <c r="E2950" s="345">
        <v>1030860600</v>
      </c>
      <c r="F2950" s="345">
        <v>12071</v>
      </c>
      <c r="G2950" s="345" t="s">
        <v>11466</v>
      </c>
      <c r="H2950" s="820">
        <v>989</v>
      </c>
      <c r="I2950" s="567"/>
    </row>
    <row r="2951" spans="1:9" x14ac:dyDescent="0.2">
      <c r="A2951" s="345">
        <v>2949</v>
      </c>
      <c r="B2951" s="345" t="s">
        <v>3574</v>
      </c>
      <c r="C2951" s="345" t="s">
        <v>672</v>
      </c>
      <c r="D2951" s="345" t="s">
        <v>508</v>
      </c>
      <c r="E2951" s="345">
        <v>1030570630</v>
      </c>
      <c r="F2951" s="345">
        <v>18066</v>
      </c>
      <c r="G2951" s="345" t="s">
        <v>11467</v>
      </c>
      <c r="H2951" s="820">
        <v>171</v>
      </c>
      <c r="I2951" s="567"/>
    </row>
    <row r="2952" spans="1:9" x14ac:dyDescent="0.2">
      <c r="A2952" s="345">
        <v>2950</v>
      </c>
      <c r="B2952" s="345" t="s">
        <v>3575</v>
      </c>
      <c r="C2952" s="345" t="s">
        <v>795</v>
      </c>
      <c r="D2952" s="345" t="s">
        <v>492</v>
      </c>
      <c r="E2952" s="345">
        <v>2090430150</v>
      </c>
      <c r="F2952" s="345">
        <v>46015</v>
      </c>
      <c r="G2952" s="345" t="s">
        <v>11468</v>
      </c>
      <c r="H2952" s="820">
        <v>3613</v>
      </c>
      <c r="I2952" s="567"/>
    </row>
    <row r="2953" spans="1:9" x14ac:dyDescent="0.2">
      <c r="A2953" s="345">
        <v>2951</v>
      </c>
      <c r="B2953" s="345" t="s">
        <v>3576</v>
      </c>
      <c r="C2953" s="345" t="s">
        <v>609</v>
      </c>
      <c r="D2953" s="345" t="s">
        <v>493</v>
      </c>
      <c r="E2953" s="345">
        <v>2120700400</v>
      </c>
      <c r="F2953" s="345">
        <v>58040</v>
      </c>
      <c r="G2953" s="345" t="s">
        <v>11469</v>
      </c>
      <c r="H2953" s="820">
        <v>6500</v>
      </c>
      <c r="I2953" s="567"/>
    </row>
    <row r="2954" spans="1:9" x14ac:dyDescent="0.2">
      <c r="A2954" s="345">
        <v>2952</v>
      </c>
      <c r="B2954" s="345" t="s">
        <v>3577</v>
      </c>
      <c r="C2954" s="345" t="s">
        <v>538</v>
      </c>
      <c r="D2954" s="345" t="s">
        <v>504</v>
      </c>
      <c r="E2954" s="345">
        <v>3170640340</v>
      </c>
      <c r="F2954" s="345">
        <v>76035</v>
      </c>
      <c r="G2954" s="345" t="s">
        <v>11470</v>
      </c>
      <c r="H2954" s="820">
        <v>813</v>
      </c>
      <c r="I2954" s="567"/>
    </row>
    <row r="2955" spans="1:9" x14ac:dyDescent="0.2">
      <c r="A2955" s="345">
        <v>2953</v>
      </c>
      <c r="B2955" s="345" t="s">
        <v>3578</v>
      </c>
      <c r="C2955" s="345" t="s">
        <v>790</v>
      </c>
      <c r="D2955" s="345" t="s">
        <v>16415</v>
      </c>
      <c r="E2955" s="345">
        <v>1080130280</v>
      </c>
      <c r="F2955" s="345">
        <v>37028</v>
      </c>
      <c r="G2955" s="345" t="s">
        <v>11471</v>
      </c>
      <c r="H2955" s="820">
        <v>5529</v>
      </c>
      <c r="I2955" s="567"/>
    </row>
    <row r="2956" spans="1:9" x14ac:dyDescent="0.2">
      <c r="A2956" s="345">
        <v>2954</v>
      </c>
      <c r="B2956" s="345" t="s">
        <v>3579</v>
      </c>
      <c r="C2956" s="345" t="s">
        <v>522</v>
      </c>
      <c r="D2956" s="345" t="s">
        <v>515</v>
      </c>
      <c r="E2956" s="345">
        <v>1050540390</v>
      </c>
      <c r="F2956" s="345">
        <v>28039</v>
      </c>
      <c r="G2956" s="345" t="s">
        <v>11472</v>
      </c>
      <c r="H2956" s="820">
        <v>7105</v>
      </c>
      <c r="I2956" s="567"/>
    </row>
    <row r="2957" spans="1:9" x14ac:dyDescent="0.2">
      <c r="A2957" s="345">
        <v>2955</v>
      </c>
      <c r="B2957" s="345" t="s">
        <v>3580</v>
      </c>
      <c r="C2957" s="345" t="s">
        <v>563</v>
      </c>
      <c r="D2957" s="345" t="s">
        <v>493</v>
      </c>
      <c r="E2957" s="345">
        <v>2120330400</v>
      </c>
      <c r="F2957" s="345">
        <v>60040</v>
      </c>
      <c r="G2957" s="345" t="s">
        <v>11473</v>
      </c>
      <c r="H2957" s="820">
        <v>1220</v>
      </c>
      <c r="I2957" s="567"/>
    </row>
    <row r="2958" spans="1:9" x14ac:dyDescent="0.2">
      <c r="A2958" s="345">
        <v>2956</v>
      </c>
      <c r="B2958" s="345" t="s">
        <v>3581</v>
      </c>
      <c r="C2958" s="345" t="s">
        <v>241</v>
      </c>
      <c r="D2958" s="345" t="s">
        <v>515</v>
      </c>
      <c r="E2958" s="345">
        <v>1050900420</v>
      </c>
      <c r="F2958" s="345">
        <v>24042</v>
      </c>
      <c r="G2958" s="345" t="s">
        <v>11474</v>
      </c>
      <c r="H2958" s="820">
        <v>2342</v>
      </c>
      <c r="I2958" s="567"/>
    </row>
    <row r="2959" spans="1:9" x14ac:dyDescent="0.2">
      <c r="A2959" s="345">
        <v>2957</v>
      </c>
      <c r="B2959" s="345" t="s">
        <v>3582</v>
      </c>
      <c r="C2959" s="345" t="s">
        <v>732</v>
      </c>
      <c r="D2959" s="345" t="s">
        <v>511</v>
      </c>
      <c r="E2959" s="345">
        <v>3160410300</v>
      </c>
      <c r="F2959" s="345">
        <v>75031</v>
      </c>
      <c r="G2959" s="345" t="s">
        <v>11475</v>
      </c>
      <c r="H2959" s="820">
        <v>19561</v>
      </c>
      <c r="I2959" s="567"/>
    </row>
    <row r="2960" spans="1:9" x14ac:dyDescent="0.2">
      <c r="A2960" s="345">
        <v>2958</v>
      </c>
      <c r="B2960" s="345" t="s">
        <v>3583</v>
      </c>
      <c r="C2960" s="345" t="s">
        <v>657</v>
      </c>
      <c r="D2960" s="345" t="s">
        <v>506</v>
      </c>
      <c r="E2960" s="345">
        <v>3150200380</v>
      </c>
      <c r="F2960" s="345">
        <v>61038</v>
      </c>
      <c r="G2960" s="345" t="s">
        <v>11476</v>
      </c>
      <c r="H2960" s="820">
        <v>494</v>
      </c>
      <c r="I2960" s="567"/>
    </row>
    <row r="2961" spans="1:9" x14ac:dyDescent="0.2">
      <c r="A2961" s="345">
        <v>2959</v>
      </c>
      <c r="B2961" s="345" t="s">
        <v>3584</v>
      </c>
      <c r="C2961" s="345" t="s">
        <v>593</v>
      </c>
      <c r="D2961" s="345" t="s">
        <v>513</v>
      </c>
      <c r="E2961" s="345">
        <v>4190480301</v>
      </c>
      <c r="F2961" s="345">
        <v>83031</v>
      </c>
      <c r="G2961" s="345" t="s">
        <v>11477</v>
      </c>
      <c r="H2961" s="820">
        <v>336</v>
      </c>
      <c r="I2961" s="567"/>
    </row>
    <row r="2962" spans="1:9" x14ac:dyDescent="0.2">
      <c r="A2962" s="345">
        <v>2960</v>
      </c>
      <c r="B2962" s="345" t="s">
        <v>3585</v>
      </c>
      <c r="C2962" s="345" t="s">
        <v>657</v>
      </c>
      <c r="D2962" s="345" t="s">
        <v>506</v>
      </c>
      <c r="E2962" s="345">
        <v>3150200390</v>
      </c>
      <c r="F2962" s="345">
        <v>61039</v>
      </c>
      <c r="G2962" s="345" t="s">
        <v>11478</v>
      </c>
      <c r="H2962" s="820">
        <v>2041</v>
      </c>
      <c r="I2962" s="567"/>
    </row>
    <row r="2963" spans="1:9" x14ac:dyDescent="0.2">
      <c r="A2963" s="345">
        <v>2961</v>
      </c>
      <c r="B2963" s="345" t="s">
        <v>3586</v>
      </c>
      <c r="C2963" s="345" t="s">
        <v>942</v>
      </c>
      <c r="D2963" s="345" t="s">
        <v>512</v>
      </c>
      <c r="E2963" s="345">
        <v>4200530250</v>
      </c>
      <c r="F2963" s="345">
        <v>91027</v>
      </c>
      <c r="G2963" s="345" t="s">
        <v>11479</v>
      </c>
      <c r="H2963" s="820">
        <v>2384</v>
      </c>
      <c r="I2963" s="567"/>
    </row>
    <row r="2964" spans="1:9" x14ac:dyDescent="0.2">
      <c r="A2964" s="345">
        <v>2962</v>
      </c>
      <c r="B2964" s="345" t="s">
        <v>3587</v>
      </c>
      <c r="C2964" s="345" t="s">
        <v>522</v>
      </c>
      <c r="D2964" s="345" t="s">
        <v>515</v>
      </c>
      <c r="E2964" s="345">
        <v>1050540400</v>
      </c>
      <c r="F2964" s="345">
        <v>28040</v>
      </c>
      <c r="G2964" s="345" t="s">
        <v>11480</v>
      </c>
      <c r="H2964" s="820">
        <v>4301</v>
      </c>
      <c r="I2964" s="567"/>
    </row>
    <row r="2965" spans="1:9" x14ac:dyDescent="0.2">
      <c r="A2965" s="345">
        <v>2963</v>
      </c>
      <c r="B2965" s="345" t="s">
        <v>3588</v>
      </c>
      <c r="C2965" s="345" t="s">
        <v>595</v>
      </c>
      <c r="D2965" s="345" t="s">
        <v>510</v>
      </c>
      <c r="E2965" s="345">
        <v>1010020760</v>
      </c>
      <c r="F2965" s="345">
        <v>6078</v>
      </c>
      <c r="G2965" s="345" t="s">
        <v>11481</v>
      </c>
      <c r="H2965" s="820">
        <v>817</v>
      </c>
      <c r="I2965" s="567"/>
    </row>
    <row r="2966" spans="1:9" x14ac:dyDescent="0.2">
      <c r="A2966" s="345">
        <v>2964</v>
      </c>
      <c r="B2966" s="345" t="s">
        <v>3589</v>
      </c>
      <c r="C2966" s="345" t="s">
        <v>567</v>
      </c>
      <c r="D2966" s="345" t="s">
        <v>508</v>
      </c>
      <c r="E2966" s="345">
        <v>1030150670</v>
      </c>
      <c r="F2966" s="345">
        <v>17073</v>
      </c>
      <c r="G2966" s="345" t="s">
        <v>11482</v>
      </c>
      <c r="H2966" s="820">
        <v>4549</v>
      </c>
      <c r="I2966" s="567"/>
    </row>
    <row r="2967" spans="1:9" x14ac:dyDescent="0.2">
      <c r="A2967" s="345">
        <v>2965</v>
      </c>
      <c r="B2967" s="345" t="s">
        <v>3590</v>
      </c>
      <c r="C2967" s="345" t="s">
        <v>672</v>
      </c>
      <c r="D2967" s="345" t="s">
        <v>508</v>
      </c>
      <c r="E2967" s="345">
        <v>1030570640</v>
      </c>
      <c r="F2967" s="345">
        <v>18067</v>
      </c>
      <c r="G2967" s="345" t="s">
        <v>11483</v>
      </c>
      <c r="H2967" s="820">
        <v>200</v>
      </c>
      <c r="I2967" s="567"/>
    </row>
    <row r="2968" spans="1:9" x14ac:dyDescent="0.2">
      <c r="A2968" s="345">
        <v>2966</v>
      </c>
      <c r="B2968" s="345" t="s">
        <v>3591</v>
      </c>
      <c r="C2968" s="345" t="s">
        <v>544</v>
      </c>
      <c r="D2968" s="345" t="s">
        <v>510</v>
      </c>
      <c r="E2968" s="345">
        <v>1010270940</v>
      </c>
      <c r="F2968" s="345">
        <v>4094</v>
      </c>
      <c r="G2968" s="345" t="s">
        <v>11484</v>
      </c>
      <c r="H2968" s="820">
        <v>347</v>
      </c>
      <c r="I2968" s="567"/>
    </row>
    <row r="2969" spans="1:9" x14ac:dyDescent="0.2">
      <c r="A2969" s="345">
        <v>2967</v>
      </c>
      <c r="B2969" s="345" t="s">
        <v>3592</v>
      </c>
      <c r="C2969" s="345" t="s">
        <v>1073</v>
      </c>
      <c r="D2969" s="345" t="s">
        <v>492</v>
      </c>
      <c r="E2969" s="345">
        <v>2090300200</v>
      </c>
      <c r="F2969" s="345">
        <v>48020</v>
      </c>
      <c r="G2969" s="345" t="s">
        <v>11485</v>
      </c>
      <c r="H2969" s="820">
        <v>4791</v>
      </c>
      <c r="I2969" s="567"/>
    </row>
    <row r="2970" spans="1:9" x14ac:dyDescent="0.2">
      <c r="A2970" s="345">
        <v>2968</v>
      </c>
      <c r="B2970" s="345" t="s">
        <v>3593</v>
      </c>
      <c r="C2970" s="345" t="s">
        <v>584</v>
      </c>
      <c r="D2970" s="345" t="s">
        <v>509</v>
      </c>
      <c r="E2970" s="345">
        <v>3140190250</v>
      </c>
      <c r="F2970" s="345">
        <v>70025</v>
      </c>
      <c r="G2970" s="345" t="s">
        <v>11486</v>
      </c>
      <c r="H2970" s="820">
        <v>1283</v>
      </c>
      <c r="I2970" s="567"/>
    </row>
    <row r="2971" spans="1:9" x14ac:dyDescent="0.2">
      <c r="A2971" s="345">
        <v>2969</v>
      </c>
      <c r="B2971" s="345" t="s">
        <v>3594</v>
      </c>
      <c r="C2971" s="345" t="s">
        <v>241</v>
      </c>
      <c r="D2971" s="345" t="s">
        <v>515</v>
      </c>
      <c r="E2971" s="345">
        <v>1050900430</v>
      </c>
      <c r="F2971" s="345">
        <v>24043</v>
      </c>
      <c r="G2971" s="345" t="s">
        <v>11487</v>
      </c>
      <c r="H2971" s="820">
        <v>3399</v>
      </c>
      <c r="I2971" s="567"/>
    </row>
    <row r="2972" spans="1:9" x14ac:dyDescent="0.2">
      <c r="A2972" s="345">
        <v>2970</v>
      </c>
      <c r="B2972" s="345" t="s">
        <v>3595</v>
      </c>
      <c r="C2972" s="345" t="s">
        <v>784</v>
      </c>
      <c r="D2972" s="345" t="s">
        <v>503</v>
      </c>
      <c r="E2972" s="345">
        <v>3130230390</v>
      </c>
      <c r="F2972" s="345">
        <v>69039</v>
      </c>
      <c r="G2972" s="345" t="s">
        <v>11488</v>
      </c>
      <c r="H2972" s="820">
        <v>281</v>
      </c>
      <c r="I2972" s="567"/>
    </row>
    <row r="2973" spans="1:9" x14ac:dyDescent="0.2">
      <c r="A2973" s="345">
        <v>2971</v>
      </c>
      <c r="B2973" s="345" t="s">
        <v>3596</v>
      </c>
      <c r="C2973" s="345" t="s">
        <v>1075</v>
      </c>
      <c r="D2973" s="345" t="s">
        <v>16415</v>
      </c>
      <c r="E2973" s="345">
        <v>1080320140</v>
      </c>
      <c r="F2973" s="345">
        <v>40015</v>
      </c>
      <c r="G2973" s="345" t="s">
        <v>11489</v>
      </c>
      <c r="H2973" s="820">
        <v>10659</v>
      </c>
      <c r="I2973" s="567"/>
    </row>
    <row r="2974" spans="1:9" x14ac:dyDescent="0.2">
      <c r="A2974" s="345">
        <v>2972</v>
      </c>
      <c r="B2974" s="345" t="s">
        <v>3597</v>
      </c>
      <c r="C2974" s="345" t="s">
        <v>672</v>
      </c>
      <c r="D2974" s="345" t="s">
        <v>508</v>
      </c>
      <c r="E2974" s="345">
        <v>1030570650</v>
      </c>
      <c r="F2974" s="345">
        <v>18068</v>
      </c>
      <c r="G2974" s="345" t="s">
        <v>11490</v>
      </c>
      <c r="H2974" s="820">
        <v>9697</v>
      </c>
      <c r="I2974" s="567"/>
    </row>
    <row r="2975" spans="1:9" x14ac:dyDescent="0.2">
      <c r="A2975" s="345">
        <v>2973</v>
      </c>
      <c r="B2975" s="345" t="s">
        <v>3598</v>
      </c>
      <c r="C2975" s="345" t="s">
        <v>601</v>
      </c>
      <c r="D2975" s="345" t="s">
        <v>508</v>
      </c>
      <c r="E2975" s="345">
        <v>1030121021</v>
      </c>
      <c r="F2975" s="345">
        <v>16107</v>
      </c>
      <c r="G2975" s="345" t="s">
        <v>11491</v>
      </c>
      <c r="H2975" s="820">
        <v>965</v>
      </c>
      <c r="I2975" s="567"/>
    </row>
    <row r="2976" spans="1:9" x14ac:dyDescent="0.2">
      <c r="A2976" s="345">
        <v>2974</v>
      </c>
      <c r="B2976" s="345" t="s">
        <v>3599</v>
      </c>
      <c r="C2976" s="345" t="s">
        <v>601</v>
      </c>
      <c r="D2976" s="345" t="s">
        <v>508</v>
      </c>
      <c r="E2976" s="345">
        <v>1030121030</v>
      </c>
      <c r="F2976" s="345">
        <v>16108</v>
      </c>
      <c r="G2976" s="345" t="s">
        <v>11492</v>
      </c>
      <c r="H2976" s="820">
        <v>5174</v>
      </c>
      <c r="I2976" s="567"/>
    </row>
    <row r="2977" spans="1:9" x14ac:dyDescent="0.2">
      <c r="A2977" s="345">
        <v>2975</v>
      </c>
      <c r="B2977" s="345" t="s">
        <v>3600</v>
      </c>
      <c r="C2977" s="345" t="s">
        <v>601</v>
      </c>
      <c r="D2977" s="345" t="s">
        <v>508</v>
      </c>
      <c r="E2977" s="345">
        <v>1030121040</v>
      </c>
      <c r="F2977" s="345">
        <v>16109</v>
      </c>
      <c r="G2977" s="345" t="s">
        <v>11493</v>
      </c>
      <c r="H2977" s="820">
        <v>1445</v>
      </c>
      <c r="I2977" s="567"/>
    </row>
    <row r="2978" spans="1:9" x14ac:dyDescent="0.2">
      <c r="A2978" s="345">
        <v>2976</v>
      </c>
      <c r="B2978" s="345" t="s">
        <v>3601</v>
      </c>
      <c r="C2978" s="345" t="s">
        <v>745</v>
      </c>
      <c r="D2978" s="345" t="s">
        <v>513</v>
      </c>
      <c r="E2978" s="345">
        <v>4190550340</v>
      </c>
      <c r="F2978" s="345">
        <v>82036</v>
      </c>
      <c r="G2978" s="345" t="s">
        <v>11494</v>
      </c>
      <c r="H2978" s="820">
        <v>6179</v>
      </c>
      <c r="I2978" s="567"/>
    </row>
    <row r="2979" spans="1:9" x14ac:dyDescent="0.2">
      <c r="A2979" s="345">
        <v>2977</v>
      </c>
      <c r="B2979" s="345" t="s">
        <v>3602</v>
      </c>
      <c r="C2979" s="345" t="s">
        <v>546</v>
      </c>
      <c r="D2979" s="345" t="s">
        <v>504</v>
      </c>
      <c r="E2979" s="345">
        <v>3170470090</v>
      </c>
      <c r="F2979" s="345">
        <v>77009</v>
      </c>
      <c r="G2979" s="345" t="s">
        <v>11495</v>
      </c>
      <c r="H2979" s="820">
        <v>994</v>
      </c>
      <c r="I2979" s="567"/>
    </row>
    <row r="2980" spans="1:9" x14ac:dyDescent="0.2">
      <c r="A2980" s="345">
        <v>2978</v>
      </c>
      <c r="B2980" s="345" t="s">
        <v>3603</v>
      </c>
      <c r="C2980" s="345" t="s">
        <v>595</v>
      </c>
      <c r="D2980" s="345" t="s">
        <v>510</v>
      </c>
      <c r="E2980" s="345">
        <v>1010020770</v>
      </c>
      <c r="F2980" s="345">
        <v>6079</v>
      </c>
      <c r="G2980" s="345" t="s">
        <v>11496</v>
      </c>
      <c r="H2980" s="820">
        <v>615</v>
      </c>
      <c r="I2980" s="567"/>
    </row>
    <row r="2981" spans="1:9" x14ac:dyDescent="0.2">
      <c r="A2981" s="345">
        <v>2979</v>
      </c>
      <c r="B2981" s="345" t="s">
        <v>3604</v>
      </c>
      <c r="C2981" s="345" t="s">
        <v>639</v>
      </c>
      <c r="D2981" s="345" t="s">
        <v>510</v>
      </c>
      <c r="E2981" s="345">
        <v>1010520670</v>
      </c>
      <c r="F2981" s="345">
        <v>3069</v>
      </c>
      <c r="G2981" s="345" t="s">
        <v>11497</v>
      </c>
      <c r="H2981" s="820">
        <v>1405</v>
      </c>
      <c r="I2981" s="567"/>
    </row>
    <row r="2982" spans="1:9" x14ac:dyDescent="0.2">
      <c r="A2982" s="345">
        <v>2980</v>
      </c>
      <c r="B2982" s="345" t="s">
        <v>3605</v>
      </c>
      <c r="C2982" s="345" t="s">
        <v>534</v>
      </c>
      <c r="D2982" s="345" t="s">
        <v>508</v>
      </c>
      <c r="E2982" s="345">
        <v>1030491040</v>
      </c>
      <c r="F2982" s="345">
        <v>15105</v>
      </c>
      <c r="G2982" s="345" t="s">
        <v>11498</v>
      </c>
      <c r="H2982" s="820">
        <v>26792</v>
      </c>
      <c r="I2982" s="567"/>
    </row>
    <row r="2983" spans="1:9" x14ac:dyDescent="0.2">
      <c r="A2983" s="345">
        <v>2981</v>
      </c>
      <c r="B2983" s="345" t="s">
        <v>3606</v>
      </c>
      <c r="C2983" s="345" t="s">
        <v>526</v>
      </c>
      <c r="D2983" s="345" t="s">
        <v>508</v>
      </c>
      <c r="E2983" s="345">
        <v>1030980370</v>
      </c>
      <c r="F2983" s="345">
        <v>97037</v>
      </c>
      <c r="G2983" s="345" t="s">
        <v>11499</v>
      </c>
      <c r="H2983" s="820">
        <v>2533</v>
      </c>
      <c r="I2983" s="567"/>
    </row>
    <row r="2984" spans="1:9" x14ac:dyDescent="0.2">
      <c r="A2984" s="345">
        <v>2982</v>
      </c>
      <c r="B2984" s="345" t="s">
        <v>3607</v>
      </c>
      <c r="C2984" s="345" t="s">
        <v>607</v>
      </c>
      <c r="D2984" s="345" t="s">
        <v>515</v>
      </c>
      <c r="E2984" s="345">
        <v>1050890360</v>
      </c>
      <c r="F2984" s="345">
        <v>23036</v>
      </c>
      <c r="G2984" s="345" t="s">
        <v>11500</v>
      </c>
      <c r="H2984" s="820">
        <v>4142</v>
      </c>
      <c r="I2984" s="567"/>
    </row>
    <row r="2985" spans="1:9" x14ac:dyDescent="0.2">
      <c r="A2985" s="345">
        <v>2983</v>
      </c>
      <c r="B2985" s="345" t="s">
        <v>3608</v>
      </c>
      <c r="C2985" s="345" t="s">
        <v>567</v>
      </c>
      <c r="D2985" s="345" t="s">
        <v>508</v>
      </c>
      <c r="E2985" s="345">
        <v>1030150680</v>
      </c>
      <c r="F2985" s="345">
        <v>17074</v>
      </c>
      <c r="G2985" s="345" t="s">
        <v>11501</v>
      </c>
      <c r="H2985" s="820">
        <v>2608</v>
      </c>
      <c r="I2985" s="567"/>
    </row>
    <row r="2986" spans="1:9" x14ac:dyDescent="0.2">
      <c r="A2986" s="345">
        <v>2984</v>
      </c>
      <c r="B2986" s="345" t="s">
        <v>3609</v>
      </c>
      <c r="C2986" s="345" t="s">
        <v>567</v>
      </c>
      <c r="D2986" s="345" t="s">
        <v>508</v>
      </c>
      <c r="E2986" s="345">
        <v>1030150690</v>
      </c>
      <c r="F2986" s="345">
        <v>17075</v>
      </c>
      <c r="G2986" s="345" t="s">
        <v>11502</v>
      </c>
      <c r="H2986" s="820">
        <v>11352</v>
      </c>
      <c r="I2986" s="567"/>
    </row>
    <row r="2987" spans="1:9" x14ac:dyDescent="0.2">
      <c r="A2987" s="345">
        <v>2985</v>
      </c>
      <c r="B2987" s="345" t="s">
        <v>3610</v>
      </c>
      <c r="C2987" s="345" t="s">
        <v>544</v>
      </c>
      <c r="D2987" s="345" t="s">
        <v>510</v>
      </c>
      <c r="E2987" s="345">
        <v>1010270950</v>
      </c>
      <c r="F2987" s="345">
        <v>4095</v>
      </c>
      <c r="G2987" s="345" t="s">
        <v>11503</v>
      </c>
      <c r="H2987" s="820">
        <v>2881</v>
      </c>
      <c r="I2987" s="567"/>
    </row>
    <row r="2988" spans="1:9" x14ac:dyDescent="0.2">
      <c r="A2988" s="345">
        <v>2986</v>
      </c>
      <c r="B2988" s="345" t="s">
        <v>3611</v>
      </c>
      <c r="C2988" s="345" t="s">
        <v>639</v>
      </c>
      <c r="D2988" s="345" t="s">
        <v>510</v>
      </c>
      <c r="E2988" s="345">
        <v>1010520680</v>
      </c>
      <c r="F2988" s="345">
        <v>3070</v>
      </c>
      <c r="G2988" s="345" t="s">
        <v>11504</v>
      </c>
      <c r="H2988" s="820">
        <v>1764</v>
      </c>
      <c r="I2988" s="567"/>
    </row>
    <row r="2989" spans="1:9" x14ac:dyDescent="0.2">
      <c r="A2989" s="345">
        <v>2987</v>
      </c>
      <c r="B2989" s="345" t="s">
        <v>3612</v>
      </c>
      <c r="C2989" s="345" t="s">
        <v>726</v>
      </c>
      <c r="D2989" s="345" t="s">
        <v>16416</v>
      </c>
      <c r="E2989" s="345">
        <v>1040140320</v>
      </c>
      <c r="F2989" s="345">
        <v>21035</v>
      </c>
      <c r="G2989" s="345" t="s">
        <v>11505</v>
      </c>
      <c r="H2989" s="820">
        <v>1811</v>
      </c>
      <c r="I2989" s="567"/>
    </row>
    <row r="2990" spans="1:9" x14ac:dyDescent="0.2">
      <c r="A2990" s="345">
        <v>2988</v>
      </c>
      <c r="B2990" s="345" t="s">
        <v>3613</v>
      </c>
      <c r="C2990" s="345" t="s">
        <v>567</v>
      </c>
      <c r="D2990" s="345" t="s">
        <v>508</v>
      </c>
      <c r="E2990" s="345">
        <v>1030150700</v>
      </c>
      <c r="F2990" s="345">
        <v>17076</v>
      </c>
      <c r="G2990" s="345" t="s">
        <v>11506</v>
      </c>
      <c r="H2990" s="820">
        <v>2731</v>
      </c>
      <c r="I2990" s="567"/>
    </row>
    <row r="2991" spans="1:9" x14ac:dyDescent="0.2">
      <c r="A2991" s="345">
        <v>2989</v>
      </c>
      <c r="B2991" s="345" t="s">
        <v>3614</v>
      </c>
      <c r="C2991" s="345" t="s">
        <v>672</v>
      </c>
      <c r="D2991" s="345" t="s">
        <v>508</v>
      </c>
      <c r="E2991" s="345">
        <v>1030570660</v>
      </c>
      <c r="F2991" s="345">
        <v>18069</v>
      </c>
      <c r="G2991" s="345" t="s">
        <v>11507</v>
      </c>
      <c r="H2991" s="820">
        <v>9456</v>
      </c>
      <c r="I2991" s="567"/>
    </row>
    <row r="2992" spans="1:9" x14ac:dyDescent="0.2">
      <c r="A2992" s="345">
        <v>2990</v>
      </c>
      <c r="B2992" s="345" t="s">
        <v>3615</v>
      </c>
      <c r="C2992" s="345" t="s">
        <v>526</v>
      </c>
      <c r="D2992" s="345" t="s">
        <v>508</v>
      </c>
      <c r="E2992" s="345">
        <v>1030980380</v>
      </c>
      <c r="F2992" s="345">
        <v>97038</v>
      </c>
      <c r="G2992" s="345" t="s">
        <v>11508</v>
      </c>
      <c r="H2992" s="820">
        <v>2666</v>
      </c>
      <c r="I2992" s="567"/>
    </row>
    <row r="2993" spans="1:9" x14ac:dyDescent="0.2">
      <c r="A2993" s="345">
        <v>2991</v>
      </c>
      <c r="B2993" s="345" t="s">
        <v>3616</v>
      </c>
      <c r="C2993" s="345" t="s">
        <v>677</v>
      </c>
      <c r="D2993" s="345" t="s">
        <v>507</v>
      </c>
      <c r="E2993" s="345">
        <v>1070740300</v>
      </c>
      <c r="F2993" s="345">
        <v>9030</v>
      </c>
      <c r="G2993" s="345" t="s">
        <v>11509</v>
      </c>
      <c r="H2993" s="820">
        <v>1348</v>
      </c>
      <c r="I2993" s="567"/>
    </row>
    <row r="2994" spans="1:9" x14ac:dyDescent="0.2">
      <c r="A2994" s="345">
        <v>2992</v>
      </c>
      <c r="B2994" s="345" t="s">
        <v>3617</v>
      </c>
      <c r="C2994" s="345" t="s">
        <v>668</v>
      </c>
      <c r="D2994" s="345" t="s">
        <v>16416</v>
      </c>
      <c r="E2994" s="345">
        <v>1040830860</v>
      </c>
      <c r="F2994" s="345">
        <v>22091</v>
      </c>
      <c r="G2994" s="345" t="s">
        <v>11510</v>
      </c>
      <c r="H2994" s="820">
        <v>391</v>
      </c>
      <c r="I2994" s="567"/>
    </row>
    <row r="2995" spans="1:9" x14ac:dyDescent="0.2">
      <c r="A2995" s="345">
        <v>2993</v>
      </c>
      <c r="B2995" s="345" t="s">
        <v>3618</v>
      </c>
      <c r="C2995" s="345" t="s">
        <v>696</v>
      </c>
      <c r="D2995" s="345" t="s">
        <v>508</v>
      </c>
      <c r="E2995" s="345">
        <v>1030241000</v>
      </c>
      <c r="F2995" s="345">
        <v>13106</v>
      </c>
      <c r="G2995" s="345" t="s">
        <v>11511</v>
      </c>
      <c r="H2995" s="820">
        <v>676</v>
      </c>
      <c r="I2995" s="567"/>
    </row>
    <row r="2996" spans="1:9" x14ac:dyDescent="0.2">
      <c r="A2996" s="345">
        <v>2994</v>
      </c>
      <c r="B2996" s="345" t="s">
        <v>3619</v>
      </c>
      <c r="C2996" s="345" t="s">
        <v>624</v>
      </c>
      <c r="D2996" s="345" t="s">
        <v>510</v>
      </c>
      <c r="E2996" s="345">
        <v>1010811090</v>
      </c>
      <c r="F2996" s="345">
        <v>1111</v>
      </c>
      <c r="G2996" s="345" t="s">
        <v>11512</v>
      </c>
      <c r="H2996" s="820">
        <v>530</v>
      </c>
      <c r="I2996" s="567"/>
    </row>
    <row r="2997" spans="1:9" x14ac:dyDescent="0.2">
      <c r="A2997" s="345">
        <v>2995</v>
      </c>
      <c r="B2997" s="345" t="s">
        <v>3620</v>
      </c>
      <c r="C2997" s="345" t="s">
        <v>704</v>
      </c>
      <c r="D2997" s="345" t="s">
        <v>505</v>
      </c>
      <c r="E2997" s="345">
        <v>3180220540</v>
      </c>
      <c r="F2997" s="345">
        <v>79056</v>
      </c>
      <c r="G2997" s="345" t="s">
        <v>11513</v>
      </c>
      <c r="H2997" s="820">
        <v>1908</v>
      </c>
      <c r="I2997" s="567"/>
    </row>
    <row r="2998" spans="1:9" x14ac:dyDescent="0.2">
      <c r="A2998" s="345">
        <v>2996</v>
      </c>
      <c r="B2998" s="345" t="s">
        <v>3621</v>
      </c>
      <c r="C2998" s="345" t="s">
        <v>624</v>
      </c>
      <c r="D2998" s="345" t="s">
        <v>510</v>
      </c>
      <c r="E2998" s="345">
        <v>1010811100</v>
      </c>
      <c r="F2998" s="345">
        <v>1112</v>
      </c>
      <c r="G2998" s="345" t="s">
        <v>11514</v>
      </c>
      <c r="H2998" s="820">
        <v>9361</v>
      </c>
      <c r="I2998" s="567"/>
    </row>
    <row r="2999" spans="1:9" x14ac:dyDescent="0.2">
      <c r="A2999" s="345">
        <v>2997</v>
      </c>
      <c r="B2999" s="345" t="s">
        <v>3622</v>
      </c>
      <c r="C2999" s="345" t="s">
        <v>711</v>
      </c>
      <c r="D2999" s="345" t="s">
        <v>16415</v>
      </c>
      <c r="E2999" s="345">
        <v>1080680220</v>
      </c>
      <c r="F2999" s="345">
        <v>35022</v>
      </c>
      <c r="G2999" s="345" t="s">
        <v>11515</v>
      </c>
      <c r="H2999" s="820">
        <v>5712</v>
      </c>
      <c r="I2999" s="567"/>
    </row>
    <row r="3000" spans="1:9" x14ac:dyDescent="0.2">
      <c r="A3000" s="345">
        <v>2998</v>
      </c>
      <c r="B3000" s="345" t="s">
        <v>3623</v>
      </c>
      <c r="C3000" s="345" t="s">
        <v>1075</v>
      </c>
      <c r="D3000" s="345" t="s">
        <v>16415</v>
      </c>
      <c r="E3000" s="345">
        <v>1080320150</v>
      </c>
      <c r="F3000" s="345">
        <v>40016</v>
      </c>
      <c r="G3000" s="345" t="s">
        <v>11516</v>
      </c>
      <c r="H3000" s="820">
        <v>9320</v>
      </c>
      <c r="I3000" s="567"/>
    </row>
    <row r="3001" spans="1:9" x14ac:dyDescent="0.2">
      <c r="A3001" s="345">
        <v>2999</v>
      </c>
      <c r="B3001" s="345" t="s">
        <v>3624</v>
      </c>
      <c r="C3001" s="345" t="s">
        <v>639</v>
      </c>
      <c r="D3001" s="345" t="s">
        <v>510</v>
      </c>
      <c r="E3001" s="345">
        <v>1010520695</v>
      </c>
      <c r="F3001" s="345">
        <v>3166</v>
      </c>
      <c r="G3001" s="345" t="s">
        <v>11517</v>
      </c>
      <c r="H3001" s="820">
        <v>5224</v>
      </c>
      <c r="I3001" s="567"/>
    </row>
    <row r="3002" spans="1:9" x14ac:dyDescent="0.2">
      <c r="A3002" s="345">
        <v>3000</v>
      </c>
      <c r="B3002" s="345" t="s">
        <v>3625</v>
      </c>
      <c r="C3002" s="345" t="s">
        <v>674</v>
      </c>
      <c r="D3002" s="345" t="s">
        <v>510</v>
      </c>
      <c r="E3002" s="345">
        <v>1010880610</v>
      </c>
      <c r="F3002" s="345">
        <v>2061</v>
      </c>
      <c r="G3002" s="345" t="s">
        <v>11518</v>
      </c>
      <c r="H3002" s="820">
        <v>7611</v>
      </c>
      <c r="I3002" s="567"/>
    </row>
    <row r="3003" spans="1:9" x14ac:dyDescent="0.2">
      <c r="A3003" s="345">
        <v>3001</v>
      </c>
      <c r="B3003" s="345" t="s">
        <v>3626</v>
      </c>
      <c r="C3003" s="345" t="s">
        <v>567</v>
      </c>
      <c r="D3003" s="345" t="s">
        <v>508</v>
      </c>
      <c r="E3003" s="345">
        <v>1030150710</v>
      </c>
      <c r="F3003" s="345">
        <v>17077</v>
      </c>
      <c r="G3003" s="345" t="s">
        <v>11519</v>
      </c>
      <c r="H3003" s="820">
        <v>12198</v>
      </c>
      <c r="I3003" s="567"/>
    </row>
    <row r="3004" spans="1:9" x14ac:dyDescent="0.2">
      <c r="A3004" s="345">
        <v>3002</v>
      </c>
      <c r="B3004" s="345" t="s">
        <v>3627</v>
      </c>
      <c r="C3004" s="345" t="s">
        <v>604</v>
      </c>
      <c r="D3004" s="345" t="s">
        <v>515</v>
      </c>
      <c r="E3004" s="345">
        <v>1050710260</v>
      </c>
      <c r="F3004" s="345">
        <v>29026</v>
      </c>
      <c r="G3004" s="345" t="s">
        <v>11520</v>
      </c>
      <c r="H3004" s="820">
        <v>1451</v>
      </c>
      <c r="I3004" s="567"/>
    </row>
    <row r="3005" spans="1:9" x14ac:dyDescent="0.2">
      <c r="A3005" s="345">
        <v>3003</v>
      </c>
      <c r="B3005" s="345" t="s">
        <v>3628</v>
      </c>
      <c r="C3005" s="345" t="s">
        <v>601</v>
      </c>
      <c r="D3005" s="345" t="s">
        <v>508</v>
      </c>
      <c r="E3005" s="345">
        <v>1030121050</v>
      </c>
      <c r="F3005" s="345">
        <v>16110</v>
      </c>
      <c r="G3005" s="345" t="s">
        <v>11521</v>
      </c>
      <c r="H3005" s="820">
        <v>868</v>
      </c>
      <c r="I3005" s="567"/>
    </row>
    <row r="3006" spans="1:9" x14ac:dyDescent="0.2">
      <c r="A3006" s="345">
        <v>3004</v>
      </c>
      <c r="B3006" s="345" t="s">
        <v>3629</v>
      </c>
      <c r="C3006" s="345" t="s">
        <v>595</v>
      </c>
      <c r="D3006" s="345" t="s">
        <v>510</v>
      </c>
      <c r="E3006" s="345">
        <v>1010020790</v>
      </c>
      <c r="F3006" s="345">
        <v>6081</v>
      </c>
      <c r="G3006" s="345" t="s">
        <v>11522</v>
      </c>
      <c r="H3006" s="820">
        <v>4444</v>
      </c>
      <c r="I3006" s="567"/>
    </row>
    <row r="3007" spans="1:9" x14ac:dyDescent="0.2">
      <c r="A3007" s="345">
        <v>3005</v>
      </c>
      <c r="B3007" s="345" t="s">
        <v>3630</v>
      </c>
      <c r="C3007" s="345" t="s">
        <v>609</v>
      </c>
      <c r="D3007" s="345" t="s">
        <v>493</v>
      </c>
      <c r="E3007" s="345">
        <v>2120700410</v>
      </c>
      <c r="F3007" s="345">
        <v>58041</v>
      </c>
      <c r="G3007" s="345" t="s">
        <v>11523</v>
      </c>
      <c r="H3007" s="820">
        <v>1928</v>
      </c>
      <c r="I3007" s="567"/>
    </row>
    <row r="3008" spans="1:9" x14ac:dyDescent="0.2">
      <c r="A3008" s="345">
        <v>3006</v>
      </c>
      <c r="B3008" s="345" t="s">
        <v>3631</v>
      </c>
      <c r="C3008" s="345" t="s">
        <v>635</v>
      </c>
      <c r="D3008" s="345" t="s">
        <v>508</v>
      </c>
      <c r="E3008" s="345">
        <v>1030860610</v>
      </c>
      <c r="F3008" s="345">
        <v>12072</v>
      </c>
      <c r="G3008" s="345" t="s">
        <v>11524</v>
      </c>
      <c r="H3008" s="820">
        <v>9136</v>
      </c>
      <c r="I3008" s="567"/>
    </row>
    <row r="3009" spans="1:9" x14ac:dyDescent="0.2">
      <c r="A3009" s="345">
        <v>3007</v>
      </c>
      <c r="B3009" s="345" t="s">
        <v>3632</v>
      </c>
      <c r="C3009" s="345" t="s">
        <v>942</v>
      </c>
      <c r="D3009" s="345" t="s">
        <v>512</v>
      </c>
      <c r="E3009" s="345">
        <v>4200530260</v>
      </c>
      <c r="F3009" s="345">
        <v>91028</v>
      </c>
      <c r="G3009" s="345" t="s">
        <v>11525</v>
      </c>
      <c r="H3009" s="820">
        <v>2497</v>
      </c>
      <c r="I3009" s="567"/>
    </row>
    <row r="3010" spans="1:9" x14ac:dyDescent="0.2">
      <c r="A3010" s="345">
        <v>3008</v>
      </c>
      <c r="B3010" s="345" t="s">
        <v>3633</v>
      </c>
      <c r="C3010" s="345" t="s">
        <v>906</v>
      </c>
      <c r="D3010" s="345" t="s">
        <v>492</v>
      </c>
      <c r="E3010" s="345">
        <v>2090360090</v>
      </c>
      <c r="F3010" s="345">
        <v>53010</v>
      </c>
      <c r="G3010" s="345" t="s">
        <v>11526</v>
      </c>
      <c r="H3010" s="820">
        <v>8192</v>
      </c>
      <c r="I3010" s="567"/>
    </row>
    <row r="3011" spans="1:9" x14ac:dyDescent="0.2">
      <c r="A3011" s="345">
        <v>3009</v>
      </c>
      <c r="B3011" s="345" t="s">
        <v>3634</v>
      </c>
      <c r="C3011" s="345" t="s">
        <v>573</v>
      </c>
      <c r="D3011" s="345" t="s">
        <v>508</v>
      </c>
      <c r="E3011" s="345">
        <v>1030450240</v>
      </c>
      <c r="F3011" s="345">
        <v>20024</v>
      </c>
      <c r="G3011" s="345" t="s">
        <v>11527</v>
      </c>
      <c r="H3011" s="820">
        <v>3007</v>
      </c>
      <c r="I3011" s="567"/>
    </row>
    <row r="3012" spans="1:9" x14ac:dyDescent="0.2">
      <c r="A3012" s="345">
        <v>3010</v>
      </c>
      <c r="B3012" s="345" t="s">
        <v>3635</v>
      </c>
      <c r="C3012" s="345" t="s">
        <v>635</v>
      </c>
      <c r="D3012" s="345" t="s">
        <v>508</v>
      </c>
      <c r="E3012" s="345">
        <v>1030860620</v>
      </c>
      <c r="F3012" s="345">
        <v>12073</v>
      </c>
      <c r="G3012" s="345" t="s">
        <v>11528</v>
      </c>
      <c r="H3012" s="820">
        <v>4559</v>
      </c>
      <c r="I3012" s="567"/>
    </row>
    <row r="3013" spans="1:9" x14ac:dyDescent="0.2">
      <c r="A3013" s="345">
        <v>3011</v>
      </c>
      <c r="B3013" s="345" t="s">
        <v>3636</v>
      </c>
      <c r="C3013" s="345" t="s">
        <v>601</v>
      </c>
      <c r="D3013" s="345" t="s">
        <v>508</v>
      </c>
      <c r="E3013" s="345">
        <v>1030121060</v>
      </c>
      <c r="F3013" s="345">
        <v>16111</v>
      </c>
      <c r="G3013" s="345" t="s">
        <v>11529</v>
      </c>
      <c r="H3013" s="820">
        <v>4928</v>
      </c>
      <c r="I3013" s="567"/>
    </row>
    <row r="3014" spans="1:9" x14ac:dyDescent="0.2">
      <c r="A3014" s="345">
        <v>3012</v>
      </c>
      <c r="B3014" s="345" t="s">
        <v>3637</v>
      </c>
      <c r="C3014" s="345" t="s">
        <v>522</v>
      </c>
      <c r="D3014" s="345" t="s">
        <v>515</v>
      </c>
      <c r="E3014" s="345">
        <v>1050540410</v>
      </c>
      <c r="F3014" s="345">
        <v>28041</v>
      </c>
      <c r="G3014" s="345" t="s">
        <v>11530</v>
      </c>
      <c r="H3014" s="820">
        <v>4291</v>
      </c>
      <c r="I3014" s="567"/>
    </row>
    <row r="3015" spans="1:9" x14ac:dyDescent="0.2">
      <c r="A3015" s="345">
        <v>3013</v>
      </c>
      <c r="B3015" s="345" t="s">
        <v>3638</v>
      </c>
      <c r="C3015" s="345" t="s">
        <v>607</v>
      </c>
      <c r="D3015" s="345" t="s">
        <v>515</v>
      </c>
      <c r="E3015" s="345">
        <v>1050890370</v>
      </c>
      <c r="F3015" s="345">
        <v>23037</v>
      </c>
      <c r="G3015" s="345" t="s">
        <v>11531</v>
      </c>
      <c r="H3015" s="820">
        <v>5178</v>
      </c>
      <c r="I3015" s="567"/>
    </row>
    <row r="3016" spans="1:9" x14ac:dyDescent="0.2">
      <c r="A3016" s="345">
        <v>3014</v>
      </c>
      <c r="B3016" s="345" t="s">
        <v>3639</v>
      </c>
      <c r="C3016" s="345" t="s">
        <v>614</v>
      </c>
      <c r="D3016" s="345" t="s">
        <v>16415</v>
      </c>
      <c r="E3016" s="345">
        <v>1080610220</v>
      </c>
      <c r="F3016" s="345">
        <v>33022</v>
      </c>
      <c r="G3016" s="345" t="s">
        <v>11532</v>
      </c>
      <c r="H3016" s="820">
        <v>2096</v>
      </c>
      <c r="I3016" s="567"/>
    </row>
    <row r="3017" spans="1:9" x14ac:dyDescent="0.2">
      <c r="A3017" s="345">
        <v>3015</v>
      </c>
      <c r="B3017" s="345" t="s">
        <v>3640</v>
      </c>
      <c r="C3017" s="345" t="s">
        <v>573</v>
      </c>
      <c r="D3017" s="345" t="s">
        <v>508</v>
      </c>
      <c r="E3017" s="345">
        <v>1030450250</v>
      </c>
      <c r="F3017" s="345">
        <v>20025</v>
      </c>
      <c r="G3017" s="345" t="s">
        <v>11533</v>
      </c>
      <c r="H3017" s="820">
        <v>2087</v>
      </c>
      <c r="I3017" s="567"/>
    </row>
    <row r="3018" spans="1:9" x14ac:dyDescent="0.2">
      <c r="A3018" s="345">
        <v>3016</v>
      </c>
      <c r="B3018" s="345" t="s">
        <v>3641</v>
      </c>
      <c r="C3018" s="345" t="s">
        <v>591</v>
      </c>
      <c r="D3018" s="345" t="s">
        <v>513</v>
      </c>
      <c r="E3018" s="345">
        <v>4190180070</v>
      </c>
      <c r="F3018" s="345">
        <v>85007</v>
      </c>
      <c r="G3018" s="345" t="s">
        <v>11534</v>
      </c>
      <c r="H3018" s="820">
        <v>71937</v>
      </c>
      <c r="I3018" s="567"/>
    </row>
    <row r="3019" spans="1:9" x14ac:dyDescent="0.2">
      <c r="A3019" s="345">
        <v>3017</v>
      </c>
      <c r="B3019" s="345" t="s">
        <v>3642</v>
      </c>
      <c r="C3019" s="345" t="s">
        <v>1218</v>
      </c>
      <c r="D3019" s="345" t="s">
        <v>16415</v>
      </c>
      <c r="E3019" s="345">
        <v>1081010040</v>
      </c>
      <c r="F3019" s="345">
        <v>99004</v>
      </c>
      <c r="G3019" s="345" t="s">
        <v>11535</v>
      </c>
      <c r="H3019" s="820">
        <v>1121</v>
      </c>
      <c r="I3019" s="567"/>
    </row>
    <row r="3020" spans="1:9" x14ac:dyDescent="0.2">
      <c r="A3020" s="345">
        <v>3018</v>
      </c>
      <c r="B3020" s="345" t="s">
        <v>3643</v>
      </c>
      <c r="C3020" s="345" t="s">
        <v>652</v>
      </c>
      <c r="D3020" s="345" t="s">
        <v>16417</v>
      </c>
      <c r="E3020" s="345">
        <v>1060850430</v>
      </c>
      <c r="F3020" s="345">
        <v>30043</v>
      </c>
      <c r="G3020" s="345" t="s">
        <v>11536</v>
      </c>
      <c r="H3020" s="820">
        <v>10544</v>
      </c>
      <c r="I3020" s="567"/>
    </row>
    <row r="3021" spans="1:9" x14ac:dyDescent="0.2">
      <c r="A3021" s="345">
        <v>3019</v>
      </c>
      <c r="B3021" s="345" t="s">
        <v>3644</v>
      </c>
      <c r="C3021" s="345" t="s">
        <v>635</v>
      </c>
      <c r="D3021" s="345" t="s">
        <v>508</v>
      </c>
      <c r="E3021" s="345">
        <v>1030860630</v>
      </c>
      <c r="F3021" s="345">
        <v>12074</v>
      </c>
      <c r="G3021" s="345" t="s">
        <v>11537</v>
      </c>
      <c r="H3021" s="820">
        <v>2847</v>
      </c>
      <c r="I3021" s="567"/>
    </row>
    <row r="3022" spans="1:9" x14ac:dyDescent="0.2">
      <c r="A3022" s="345">
        <v>3020</v>
      </c>
      <c r="B3022" s="345" t="s">
        <v>3645</v>
      </c>
      <c r="C3022" s="345" t="s">
        <v>609</v>
      </c>
      <c r="D3022" s="345" t="s">
        <v>493</v>
      </c>
      <c r="E3022" s="345">
        <v>2120700420</v>
      </c>
      <c r="F3022" s="345">
        <v>58042</v>
      </c>
      <c r="G3022" s="345" t="s">
        <v>11538</v>
      </c>
      <c r="H3022" s="820">
        <v>5611</v>
      </c>
      <c r="I3022" s="567"/>
    </row>
    <row r="3023" spans="1:9" x14ac:dyDescent="0.2">
      <c r="A3023" s="345">
        <v>3021</v>
      </c>
      <c r="B3023" s="345" t="s">
        <v>3646</v>
      </c>
      <c r="C3023" s="345" t="s">
        <v>644</v>
      </c>
      <c r="D3023" s="345" t="s">
        <v>494</v>
      </c>
      <c r="E3023" s="345">
        <v>2110030200</v>
      </c>
      <c r="F3023" s="345">
        <v>42020</v>
      </c>
      <c r="G3023" s="345" t="s">
        <v>11539</v>
      </c>
      <c r="H3023" s="820">
        <v>1664</v>
      </c>
      <c r="I3023" s="567"/>
    </row>
    <row r="3024" spans="1:9" x14ac:dyDescent="0.2">
      <c r="A3024" s="345">
        <v>3022</v>
      </c>
      <c r="B3024" s="345" t="s">
        <v>3647</v>
      </c>
      <c r="C3024" s="345" t="s">
        <v>571</v>
      </c>
      <c r="D3024" s="345" t="s">
        <v>508</v>
      </c>
      <c r="E3024" s="345">
        <v>1030260460</v>
      </c>
      <c r="F3024" s="345">
        <v>19047</v>
      </c>
      <c r="G3024" s="345" t="s">
        <v>11540</v>
      </c>
      <c r="H3024" s="820">
        <v>1127</v>
      </c>
      <c r="I3024" s="567"/>
    </row>
    <row r="3025" spans="1:9" x14ac:dyDescent="0.2">
      <c r="A3025" s="345">
        <v>3023</v>
      </c>
      <c r="B3025" s="345" t="s">
        <v>3648</v>
      </c>
      <c r="C3025" s="345" t="s">
        <v>544</v>
      </c>
      <c r="D3025" s="345" t="s">
        <v>510</v>
      </c>
      <c r="E3025" s="345">
        <v>1010270960</v>
      </c>
      <c r="F3025" s="345">
        <v>4096</v>
      </c>
      <c r="G3025" s="345" t="s">
        <v>11541</v>
      </c>
      <c r="H3025" s="820">
        <v>2587</v>
      </c>
      <c r="I3025" s="567"/>
    </row>
    <row r="3026" spans="1:9" x14ac:dyDescent="0.2">
      <c r="A3026" s="345">
        <v>3024</v>
      </c>
      <c r="B3026" s="345" t="s">
        <v>3649</v>
      </c>
      <c r="C3026" s="345" t="s">
        <v>899</v>
      </c>
      <c r="D3026" s="346" t="s">
        <v>512</v>
      </c>
      <c r="E3026" s="345">
        <v>4201110230</v>
      </c>
      <c r="F3026" s="345">
        <v>111023</v>
      </c>
      <c r="G3026" s="345" t="s">
        <v>11542</v>
      </c>
      <c r="H3026" s="820">
        <v>771</v>
      </c>
      <c r="I3026" s="567"/>
    </row>
    <row r="3027" spans="1:9" x14ac:dyDescent="0.2">
      <c r="A3027" s="345">
        <v>3025</v>
      </c>
      <c r="B3027" s="345" t="s">
        <v>3650</v>
      </c>
      <c r="C3027" s="345" t="s">
        <v>924</v>
      </c>
      <c r="D3027" s="345" t="s">
        <v>507</v>
      </c>
      <c r="E3027" s="345">
        <v>1070340250</v>
      </c>
      <c r="F3027" s="345">
        <v>10025</v>
      </c>
      <c r="G3027" s="345" t="s">
        <v>11543</v>
      </c>
      <c r="H3027" s="820">
        <v>561203</v>
      </c>
      <c r="I3027" s="567"/>
    </row>
    <row r="3028" spans="1:9" x14ac:dyDescent="0.2">
      <c r="A3028" s="345">
        <v>3026</v>
      </c>
      <c r="B3028" s="345" t="s">
        <v>3651</v>
      </c>
      <c r="C3028" s="345" t="s">
        <v>899</v>
      </c>
      <c r="D3028" s="346" t="s">
        <v>512</v>
      </c>
      <c r="E3028" s="345">
        <v>4201110240</v>
      </c>
      <c r="F3028" s="345">
        <v>111024</v>
      </c>
      <c r="G3028" s="345" t="s">
        <v>11544</v>
      </c>
      <c r="H3028" s="820">
        <v>314</v>
      </c>
      <c r="I3028" s="567"/>
    </row>
    <row r="3029" spans="1:9" x14ac:dyDescent="0.2">
      <c r="A3029" s="345">
        <v>3027</v>
      </c>
      <c r="B3029" s="345" t="s">
        <v>3652</v>
      </c>
      <c r="C3029" s="345" t="s">
        <v>538</v>
      </c>
      <c r="D3029" s="345" t="s">
        <v>504</v>
      </c>
      <c r="E3029" s="345">
        <v>3170640350</v>
      </c>
      <c r="F3029" s="345">
        <v>76036</v>
      </c>
      <c r="G3029" s="345" t="s">
        <v>11545</v>
      </c>
      <c r="H3029" s="820">
        <v>5303</v>
      </c>
      <c r="I3029" s="567"/>
    </row>
    <row r="3030" spans="1:9" x14ac:dyDescent="0.2">
      <c r="A3030" s="345">
        <v>3028</v>
      </c>
      <c r="B3030" s="345" t="s">
        <v>3653</v>
      </c>
      <c r="C3030" s="345" t="s">
        <v>609</v>
      </c>
      <c r="D3030" s="345" t="s">
        <v>493</v>
      </c>
      <c r="E3030" s="345">
        <v>2120700430</v>
      </c>
      <c r="F3030" s="345">
        <v>58043</v>
      </c>
      <c r="G3030" s="345" t="s">
        <v>11546</v>
      </c>
      <c r="H3030" s="820">
        <v>23058</v>
      </c>
      <c r="I3030" s="567"/>
    </row>
    <row r="3031" spans="1:9" x14ac:dyDescent="0.2">
      <c r="A3031" s="345">
        <v>3029</v>
      </c>
      <c r="B3031" s="345" t="s">
        <v>3654</v>
      </c>
      <c r="C3031" s="345" t="s">
        <v>696</v>
      </c>
      <c r="D3031" s="345" t="s">
        <v>508</v>
      </c>
      <c r="E3031" s="345">
        <v>1030241010</v>
      </c>
      <c r="F3031" s="345">
        <v>13107</v>
      </c>
      <c r="G3031" s="345" t="s">
        <v>11547</v>
      </c>
      <c r="H3031" s="820">
        <v>1054</v>
      </c>
      <c r="I3031" s="567"/>
    </row>
    <row r="3032" spans="1:9" x14ac:dyDescent="0.2">
      <c r="A3032" s="345">
        <v>3030</v>
      </c>
      <c r="B3032" s="345" t="s">
        <v>3655</v>
      </c>
      <c r="C3032" s="345" t="s">
        <v>612</v>
      </c>
      <c r="D3032" s="345" t="s">
        <v>505</v>
      </c>
      <c r="E3032" s="345">
        <v>3180670360</v>
      </c>
      <c r="F3032" s="345">
        <v>80036</v>
      </c>
      <c r="G3032" s="345" t="s">
        <v>11548</v>
      </c>
      <c r="H3032" s="820">
        <v>2399</v>
      </c>
      <c r="I3032" s="567"/>
    </row>
    <row r="3033" spans="1:9" x14ac:dyDescent="0.2">
      <c r="A3033" s="345">
        <v>3031</v>
      </c>
      <c r="B3033" s="345" t="s">
        <v>3656</v>
      </c>
      <c r="C3033" s="345" t="s">
        <v>745</v>
      </c>
      <c r="D3033" s="345" t="s">
        <v>513</v>
      </c>
      <c r="E3033" s="345">
        <v>4190550350</v>
      </c>
      <c r="F3033" s="345">
        <v>82037</v>
      </c>
      <c r="G3033" s="345" t="s">
        <v>11549</v>
      </c>
      <c r="H3033" s="820">
        <v>1720</v>
      </c>
      <c r="I3033" s="567"/>
    </row>
    <row r="3034" spans="1:9" x14ac:dyDescent="0.2">
      <c r="A3034" s="345">
        <v>3032</v>
      </c>
      <c r="B3034" s="345" t="s">
        <v>3657</v>
      </c>
      <c r="C3034" s="345" t="s">
        <v>609</v>
      </c>
      <c r="D3034" s="345" t="s">
        <v>493</v>
      </c>
      <c r="E3034" s="345">
        <v>2120700440</v>
      </c>
      <c r="F3034" s="345">
        <v>58044</v>
      </c>
      <c r="G3034" s="345" t="s">
        <v>11550</v>
      </c>
      <c r="H3034" s="820">
        <v>1157</v>
      </c>
      <c r="I3034" s="567"/>
    </row>
    <row r="3035" spans="1:9" x14ac:dyDescent="0.2">
      <c r="A3035" s="345">
        <v>3033</v>
      </c>
      <c r="B3035" s="345" t="s">
        <v>3658</v>
      </c>
      <c r="C3035" s="345" t="s">
        <v>672</v>
      </c>
      <c r="D3035" s="345" t="s">
        <v>508</v>
      </c>
      <c r="E3035" s="345">
        <v>1030570680</v>
      </c>
      <c r="F3035" s="345">
        <v>18071</v>
      </c>
      <c r="G3035" s="345" t="s">
        <v>11551</v>
      </c>
      <c r="H3035" s="820">
        <v>1424</v>
      </c>
      <c r="I3035" s="567"/>
    </row>
    <row r="3036" spans="1:9" x14ac:dyDescent="0.2">
      <c r="A3036" s="345">
        <v>3034</v>
      </c>
      <c r="B3036" s="345" t="s">
        <v>3659</v>
      </c>
      <c r="C3036" s="345" t="s">
        <v>635</v>
      </c>
      <c r="D3036" s="345" t="s">
        <v>508</v>
      </c>
      <c r="E3036" s="345">
        <v>1030860640</v>
      </c>
      <c r="F3036" s="345">
        <v>12075</v>
      </c>
      <c r="G3036" s="345" t="s">
        <v>11552</v>
      </c>
      <c r="H3036" s="820">
        <v>10751</v>
      </c>
      <c r="I3036" s="567"/>
    </row>
    <row r="3037" spans="1:9" x14ac:dyDescent="0.2">
      <c r="A3037" s="345">
        <v>3035</v>
      </c>
      <c r="B3037" s="345" t="s">
        <v>3660</v>
      </c>
      <c r="C3037" s="345" t="s">
        <v>899</v>
      </c>
      <c r="D3037" s="346" t="s">
        <v>512</v>
      </c>
      <c r="E3037" s="345">
        <v>4201110250</v>
      </c>
      <c r="F3037" s="345">
        <v>111025</v>
      </c>
      <c r="G3037" s="345" t="s">
        <v>11553</v>
      </c>
      <c r="H3037" s="820">
        <v>1137</v>
      </c>
      <c r="I3037" s="567"/>
    </row>
    <row r="3038" spans="1:9" x14ac:dyDescent="0.2">
      <c r="A3038" s="345">
        <v>3036</v>
      </c>
      <c r="B3038" s="345" t="s">
        <v>3661</v>
      </c>
      <c r="C3038" s="345" t="s">
        <v>624</v>
      </c>
      <c r="D3038" s="345" t="s">
        <v>510</v>
      </c>
      <c r="E3038" s="345">
        <v>1010811110</v>
      </c>
      <c r="F3038" s="345">
        <v>1113</v>
      </c>
      <c r="G3038" s="345" t="s">
        <v>11554</v>
      </c>
      <c r="H3038" s="820">
        <v>1120</v>
      </c>
      <c r="I3038" s="567"/>
    </row>
    <row r="3039" spans="1:9" x14ac:dyDescent="0.2">
      <c r="A3039" s="345">
        <v>3037</v>
      </c>
      <c r="B3039" s="345" t="s">
        <v>3662</v>
      </c>
      <c r="C3039" s="345" t="s">
        <v>863</v>
      </c>
      <c r="D3039" s="345" t="s">
        <v>510</v>
      </c>
      <c r="E3039" s="345">
        <v>1011020320</v>
      </c>
      <c r="F3039" s="345">
        <v>103032</v>
      </c>
      <c r="G3039" s="345" t="s">
        <v>11555</v>
      </c>
      <c r="H3039" s="820">
        <v>181</v>
      </c>
      <c r="I3039" s="567"/>
    </row>
    <row r="3040" spans="1:9" x14ac:dyDescent="0.2">
      <c r="A3040" s="345">
        <v>3038</v>
      </c>
      <c r="B3040" s="345" t="s">
        <v>3663</v>
      </c>
      <c r="C3040" s="345" t="s">
        <v>635</v>
      </c>
      <c r="D3040" s="345" t="s">
        <v>508</v>
      </c>
      <c r="E3040" s="345">
        <v>1030860650</v>
      </c>
      <c r="F3040" s="345">
        <v>12076</v>
      </c>
      <c r="G3040" s="345" t="s">
        <v>11556</v>
      </c>
      <c r="H3040" s="820">
        <v>3743</v>
      </c>
      <c r="I3040" s="567"/>
    </row>
    <row r="3041" spans="1:9" x14ac:dyDescent="0.2">
      <c r="A3041" s="345">
        <v>3039</v>
      </c>
      <c r="B3041" s="345" t="s">
        <v>3664</v>
      </c>
      <c r="C3041" s="345" t="s">
        <v>578</v>
      </c>
      <c r="D3041" s="345" t="s">
        <v>505</v>
      </c>
      <c r="E3041" s="345">
        <v>3181030160</v>
      </c>
      <c r="F3041" s="345">
        <v>102016</v>
      </c>
      <c r="G3041" s="345" t="s">
        <v>11557</v>
      </c>
      <c r="H3041" s="820">
        <v>1936</v>
      </c>
      <c r="I3041" s="567"/>
    </row>
    <row r="3042" spans="1:9" x14ac:dyDescent="0.2">
      <c r="A3042" s="345">
        <v>3040</v>
      </c>
      <c r="B3042" s="345" t="s">
        <v>3665</v>
      </c>
      <c r="C3042" s="345" t="s">
        <v>691</v>
      </c>
      <c r="D3042" s="345" t="s">
        <v>508</v>
      </c>
      <c r="E3042" s="345">
        <v>1030770310</v>
      </c>
      <c r="F3042" s="345">
        <v>14031</v>
      </c>
      <c r="G3042" s="345" t="s">
        <v>11558</v>
      </c>
      <c r="H3042" s="820">
        <v>161</v>
      </c>
      <c r="I3042" s="567"/>
    </row>
    <row r="3043" spans="1:9" x14ac:dyDescent="0.2">
      <c r="A3043" s="345">
        <v>3041</v>
      </c>
      <c r="B3043" s="345" t="s">
        <v>3666</v>
      </c>
      <c r="C3043" s="345" t="s">
        <v>571</v>
      </c>
      <c r="D3043" s="345" t="s">
        <v>508</v>
      </c>
      <c r="E3043" s="345">
        <v>1030260470</v>
      </c>
      <c r="F3043" s="345">
        <v>19048</v>
      </c>
      <c r="G3043" s="345" t="s">
        <v>11559</v>
      </c>
      <c r="H3043" s="820">
        <v>1306</v>
      </c>
      <c r="I3043" s="567"/>
    </row>
    <row r="3044" spans="1:9" x14ac:dyDescent="0.2">
      <c r="A3044" s="345">
        <v>3042</v>
      </c>
      <c r="B3044" s="345" t="s">
        <v>3667</v>
      </c>
      <c r="C3044" s="345" t="s">
        <v>899</v>
      </c>
      <c r="D3044" s="346" t="s">
        <v>512</v>
      </c>
      <c r="E3044" s="345">
        <v>4201110260</v>
      </c>
      <c r="F3044" s="345">
        <v>111026</v>
      </c>
      <c r="G3044" s="345" t="s">
        <v>11560</v>
      </c>
      <c r="H3044" s="820">
        <v>771</v>
      </c>
      <c r="I3044" s="567"/>
    </row>
    <row r="3045" spans="1:9" x14ac:dyDescent="0.2">
      <c r="A3045" s="345">
        <v>3043</v>
      </c>
      <c r="B3045" s="345" t="s">
        <v>3668</v>
      </c>
      <c r="C3045" s="345" t="s">
        <v>534</v>
      </c>
      <c r="D3045" s="345" t="s">
        <v>508</v>
      </c>
      <c r="E3045" s="345">
        <v>1030491050</v>
      </c>
      <c r="F3045" s="345">
        <v>15106</v>
      </c>
      <c r="G3045" s="345" t="s">
        <v>11561</v>
      </c>
      <c r="H3045" s="820">
        <v>8791</v>
      </c>
      <c r="I3045" s="567"/>
    </row>
    <row r="3046" spans="1:9" x14ac:dyDescent="0.2">
      <c r="A3046" s="345">
        <v>3044</v>
      </c>
      <c r="B3046" s="345" t="s">
        <v>3669</v>
      </c>
      <c r="C3046" s="345" t="s">
        <v>784</v>
      </c>
      <c r="D3046" s="345" t="s">
        <v>503</v>
      </c>
      <c r="E3046" s="345">
        <v>3130230400</v>
      </c>
      <c r="F3046" s="345">
        <v>69040</v>
      </c>
      <c r="G3046" s="345" t="s">
        <v>11562</v>
      </c>
      <c r="H3046" s="820">
        <v>1234</v>
      </c>
      <c r="I3046" s="567"/>
    </row>
    <row r="3047" spans="1:9" x14ac:dyDescent="0.2">
      <c r="A3047" s="345">
        <v>3045</v>
      </c>
      <c r="B3047" s="345" t="s">
        <v>3670</v>
      </c>
      <c r="C3047" s="345" t="s">
        <v>899</v>
      </c>
      <c r="D3047" s="346" t="s">
        <v>512</v>
      </c>
      <c r="E3047" s="345">
        <v>4201110270</v>
      </c>
      <c r="F3047" s="345">
        <v>111027</v>
      </c>
      <c r="G3047" s="345" t="s">
        <v>11563</v>
      </c>
      <c r="H3047" s="820">
        <v>1164</v>
      </c>
      <c r="I3047" s="567"/>
    </row>
    <row r="3048" spans="1:9" x14ac:dyDescent="0.2">
      <c r="A3048" s="345">
        <v>3046</v>
      </c>
      <c r="B3048" s="345" t="s">
        <v>3671</v>
      </c>
      <c r="C3048" s="345" t="s">
        <v>654</v>
      </c>
      <c r="D3048" s="345" t="s">
        <v>506</v>
      </c>
      <c r="E3048" s="345">
        <v>3150080360</v>
      </c>
      <c r="F3048" s="345">
        <v>64036</v>
      </c>
      <c r="G3048" s="345" t="s">
        <v>11564</v>
      </c>
      <c r="H3048" s="820">
        <v>3274</v>
      </c>
      <c r="I3048" s="567"/>
    </row>
    <row r="3049" spans="1:9" x14ac:dyDescent="0.2">
      <c r="A3049" s="345">
        <v>3047</v>
      </c>
      <c r="B3049" s="345" t="s">
        <v>3672</v>
      </c>
      <c r="C3049" s="345" t="s">
        <v>567</v>
      </c>
      <c r="D3049" s="345" t="s">
        <v>508</v>
      </c>
      <c r="E3049" s="345">
        <v>1030150720</v>
      </c>
      <c r="F3049" s="345">
        <v>17078</v>
      </c>
      <c r="G3049" s="345" t="s">
        <v>11565</v>
      </c>
      <c r="H3049" s="820">
        <v>18518</v>
      </c>
      <c r="I3049" s="567"/>
    </row>
    <row r="3050" spans="1:9" x14ac:dyDescent="0.2">
      <c r="A3050" s="345">
        <v>3048</v>
      </c>
      <c r="B3050" s="345" t="s">
        <v>3673</v>
      </c>
      <c r="C3050" s="345" t="s">
        <v>639</v>
      </c>
      <c r="D3050" s="345" t="s">
        <v>510</v>
      </c>
      <c r="E3050" s="345">
        <v>1010520700</v>
      </c>
      <c r="F3050" s="345">
        <v>3073</v>
      </c>
      <c r="G3050" s="345" t="s">
        <v>11566</v>
      </c>
      <c r="H3050" s="820">
        <v>3386</v>
      </c>
      <c r="I3050" s="567"/>
    </row>
    <row r="3051" spans="1:9" x14ac:dyDescent="0.2">
      <c r="A3051" s="345">
        <v>3049</v>
      </c>
      <c r="B3051" s="345" t="s">
        <v>3674</v>
      </c>
      <c r="C3051" s="345" t="s">
        <v>863</v>
      </c>
      <c r="D3051" s="345" t="s">
        <v>510</v>
      </c>
      <c r="E3051" s="345">
        <v>1011020330</v>
      </c>
      <c r="F3051" s="345">
        <v>103033</v>
      </c>
      <c r="G3051" s="345" t="s">
        <v>11567</v>
      </c>
      <c r="H3051" s="820">
        <v>2294</v>
      </c>
      <c r="I3051" s="567"/>
    </row>
    <row r="3052" spans="1:9" x14ac:dyDescent="0.2">
      <c r="A3052" s="345">
        <v>3050</v>
      </c>
      <c r="B3052" s="345" t="s">
        <v>3675</v>
      </c>
      <c r="C3052" s="345" t="s">
        <v>530</v>
      </c>
      <c r="D3052" s="345" t="s">
        <v>512</v>
      </c>
      <c r="E3052" s="345">
        <v>4200950210</v>
      </c>
      <c r="F3052" s="345">
        <v>95021</v>
      </c>
      <c r="G3052" s="345" t="s">
        <v>11568</v>
      </c>
      <c r="H3052" s="820">
        <v>4241</v>
      </c>
      <c r="I3052" s="567"/>
    </row>
    <row r="3053" spans="1:9" x14ac:dyDescent="0.2">
      <c r="A3053" s="345">
        <v>3051</v>
      </c>
      <c r="B3053" s="345" t="s">
        <v>3676</v>
      </c>
      <c r="C3053" s="345" t="s">
        <v>601</v>
      </c>
      <c r="D3053" s="345" t="s">
        <v>508</v>
      </c>
      <c r="E3053" s="345">
        <v>1030121080</v>
      </c>
      <c r="F3053" s="345">
        <v>16113</v>
      </c>
      <c r="G3053" s="345" t="s">
        <v>11569</v>
      </c>
      <c r="H3053" s="820">
        <v>6157</v>
      </c>
      <c r="I3053" s="567"/>
    </row>
    <row r="3054" spans="1:9" x14ac:dyDescent="0.2">
      <c r="A3054" s="345">
        <v>3052</v>
      </c>
      <c r="B3054" s="345" t="s">
        <v>3677</v>
      </c>
      <c r="C3054" s="345" t="s">
        <v>674</v>
      </c>
      <c r="D3054" s="345" t="s">
        <v>510</v>
      </c>
      <c r="E3054" s="345">
        <v>1010880620</v>
      </c>
      <c r="F3054" s="345">
        <v>2062</v>
      </c>
      <c r="G3054" s="345" t="s">
        <v>11570</v>
      </c>
      <c r="H3054" s="820">
        <v>816</v>
      </c>
      <c r="I3054" s="567"/>
    </row>
    <row r="3055" spans="1:9" x14ac:dyDescent="0.2">
      <c r="A3055" s="345">
        <v>3053</v>
      </c>
      <c r="B3055" s="345" t="s">
        <v>3678</v>
      </c>
      <c r="C3055" s="345" t="s">
        <v>604</v>
      </c>
      <c r="D3055" s="345" t="s">
        <v>515</v>
      </c>
      <c r="E3055" s="345">
        <v>1050710270</v>
      </c>
      <c r="F3055" s="345">
        <v>29027</v>
      </c>
      <c r="G3055" s="345" t="s">
        <v>11571</v>
      </c>
      <c r="H3055" s="820">
        <v>2043</v>
      </c>
      <c r="I3055" s="567"/>
    </row>
    <row r="3056" spans="1:9" x14ac:dyDescent="0.2">
      <c r="A3056" s="345">
        <v>3054</v>
      </c>
      <c r="B3056" s="345" t="s">
        <v>3679</v>
      </c>
      <c r="C3056" s="345" t="s">
        <v>624</v>
      </c>
      <c r="D3056" s="345" t="s">
        <v>510</v>
      </c>
      <c r="E3056" s="345">
        <v>1010811120</v>
      </c>
      <c r="F3056" s="345">
        <v>1114</v>
      </c>
      <c r="G3056" s="345" t="s">
        <v>11572</v>
      </c>
      <c r="H3056" s="820">
        <v>592</v>
      </c>
      <c r="I3056" s="567"/>
    </row>
    <row r="3057" spans="1:9" x14ac:dyDescent="0.2">
      <c r="A3057" s="345">
        <v>3055</v>
      </c>
      <c r="B3057" s="345" t="s">
        <v>3680</v>
      </c>
      <c r="C3057" s="345" t="s">
        <v>567</v>
      </c>
      <c r="D3057" s="345" t="s">
        <v>508</v>
      </c>
      <c r="E3057" s="345">
        <v>1030150730</v>
      </c>
      <c r="F3057" s="345">
        <v>17079</v>
      </c>
      <c r="G3057" s="345" t="s">
        <v>11573</v>
      </c>
      <c r="H3057" s="820">
        <v>2121</v>
      </c>
      <c r="I3057" s="567"/>
    </row>
    <row r="3058" spans="1:9" x14ac:dyDescent="0.2">
      <c r="A3058" s="345">
        <v>3056</v>
      </c>
      <c r="B3058" s="345" t="s">
        <v>3681</v>
      </c>
      <c r="C3058" s="345" t="s">
        <v>996</v>
      </c>
      <c r="D3058" s="345" t="s">
        <v>514</v>
      </c>
      <c r="E3058" s="345">
        <v>2100580210</v>
      </c>
      <c r="F3058" s="345">
        <v>54021</v>
      </c>
      <c r="G3058" s="345" t="s">
        <v>11574</v>
      </c>
      <c r="H3058" s="820">
        <v>3654</v>
      </c>
      <c r="I3058" s="567"/>
    </row>
    <row r="3059" spans="1:9" x14ac:dyDescent="0.2">
      <c r="A3059" s="345">
        <v>3057</v>
      </c>
      <c r="B3059" s="345" t="s">
        <v>3682</v>
      </c>
      <c r="C3059" s="345" t="s">
        <v>657</v>
      </c>
      <c r="D3059" s="345" t="s">
        <v>506</v>
      </c>
      <c r="E3059" s="345">
        <v>3150200400</v>
      </c>
      <c r="F3059" s="345">
        <v>61040</v>
      </c>
      <c r="G3059" s="345" t="s">
        <v>11575</v>
      </c>
      <c r="H3059" s="820">
        <v>655</v>
      </c>
      <c r="I3059" s="567"/>
    </row>
    <row r="3060" spans="1:9" x14ac:dyDescent="0.2">
      <c r="A3060" s="345">
        <v>3058</v>
      </c>
      <c r="B3060" s="345" t="s">
        <v>3683</v>
      </c>
      <c r="C3060" s="345" t="s">
        <v>745</v>
      </c>
      <c r="D3060" s="345" t="s">
        <v>513</v>
      </c>
      <c r="E3060" s="345">
        <v>4190550360</v>
      </c>
      <c r="F3060" s="345">
        <v>82038</v>
      </c>
      <c r="G3060" s="345" t="s">
        <v>11576</v>
      </c>
      <c r="H3060" s="820">
        <v>2293</v>
      </c>
      <c r="I3060" s="567"/>
    </row>
    <row r="3061" spans="1:9" x14ac:dyDescent="0.2">
      <c r="A3061" s="345">
        <v>3059</v>
      </c>
      <c r="B3061" s="345" t="s">
        <v>3684</v>
      </c>
      <c r="C3061" s="345" t="s">
        <v>593</v>
      </c>
      <c r="D3061" s="345" t="s">
        <v>513</v>
      </c>
      <c r="E3061" s="345">
        <v>4190480310</v>
      </c>
      <c r="F3061" s="345">
        <v>83032</v>
      </c>
      <c r="G3061" s="345" t="s">
        <v>11577</v>
      </c>
      <c r="H3061" s="820">
        <v>9148</v>
      </c>
      <c r="I3061" s="567"/>
    </row>
    <row r="3062" spans="1:9" x14ac:dyDescent="0.2">
      <c r="A3062" s="345">
        <v>3060</v>
      </c>
      <c r="B3062" s="345" t="s">
        <v>3685</v>
      </c>
      <c r="C3062" s="345" t="s">
        <v>595</v>
      </c>
      <c r="D3062" s="345" t="s">
        <v>510</v>
      </c>
      <c r="E3062" s="345">
        <v>1010020800</v>
      </c>
      <c r="F3062" s="345">
        <v>6082</v>
      </c>
      <c r="G3062" s="345" t="s">
        <v>11578</v>
      </c>
      <c r="H3062" s="820">
        <v>671</v>
      </c>
      <c r="I3062" s="567"/>
    </row>
    <row r="3063" spans="1:9" x14ac:dyDescent="0.2">
      <c r="A3063" s="345">
        <v>3061</v>
      </c>
      <c r="B3063" s="345" t="s">
        <v>3686</v>
      </c>
      <c r="C3063" s="345" t="s">
        <v>540</v>
      </c>
      <c r="D3063" s="345" t="s">
        <v>513</v>
      </c>
      <c r="E3063" s="345">
        <v>4190650040</v>
      </c>
      <c r="F3063" s="345">
        <v>88004</v>
      </c>
      <c r="G3063" s="345" t="s">
        <v>11579</v>
      </c>
      <c r="H3063" s="820">
        <v>2803</v>
      </c>
      <c r="I3063" s="567"/>
    </row>
    <row r="3064" spans="1:9" x14ac:dyDescent="0.2">
      <c r="A3064" s="345">
        <v>3062</v>
      </c>
      <c r="B3064" s="345" t="s">
        <v>3687</v>
      </c>
      <c r="C3064" s="345" t="s">
        <v>557</v>
      </c>
      <c r="D3064" s="345" t="s">
        <v>513</v>
      </c>
      <c r="E3064" s="345">
        <v>4190210170</v>
      </c>
      <c r="F3064" s="345">
        <v>87017</v>
      </c>
      <c r="G3064" s="345" t="s">
        <v>11580</v>
      </c>
      <c r="H3064" s="820">
        <v>26685</v>
      </c>
      <c r="I3064" s="567"/>
    </row>
    <row r="3065" spans="1:9" x14ac:dyDescent="0.2">
      <c r="A3065" s="345">
        <v>3063</v>
      </c>
      <c r="B3065" s="345" t="s">
        <v>3688</v>
      </c>
      <c r="C3065" s="345" t="s">
        <v>617</v>
      </c>
      <c r="D3065" s="345" t="s">
        <v>512</v>
      </c>
      <c r="E3065" s="345">
        <v>4200730300</v>
      </c>
      <c r="F3065" s="345">
        <v>90030</v>
      </c>
      <c r="G3065" s="345" t="s">
        <v>11581</v>
      </c>
      <c r="H3065" s="820">
        <v>494</v>
      </c>
      <c r="I3065" s="567"/>
    </row>
    <row r="3066" spans="1:9" x14ac:dyDescent="0.2">
      <c r="A3066" s="345">
        <v>3064</v>
      </c>
      <c r="B3066" s="345" t="s">
        <v>3689</v>
      </c>
      <c r="C3066" s="345" t="s">
        <v>624</v>
      </c>
      <c r="D3066" s="345" t="s">
        <v>510</v>
      </c>
      <c r="E3066" s="345">
        <v>1010811130</v>
      </c>
      <c r="F3066" s="345">
        <v>1115</v>
      </c>
      <c r="G3066" s="345" t="s">
        <v>11582</v>
      </c>
      <c r="H3066" s="820">
        <v>16214</v>
      </c>
      <c r="I3066" s="567"/>
    </row>
    <row r="3067" spans="1:9" x14ac:dyDescent="0.2">
      <c r="A3067" s="345">
        <v>3065</v>
      </c>
      <c r="B3067" s="345" t="s">
        <v>3690</v>
      </c>
      <c r="C3067" s="345" t="s">
        <v>787</v>
      </c>
      <c r="D3067" s="345" t="s">
        <v>515</v>
      </c>
      <c r="E3067" s="345">
        <v>1050840311</v>
      </c>
      <c r="F3067" s="345">
        <v>26032</v>
      </c>
      <c r="G3067" s="345" t="s">
        <v>11583</v>
      </c>
      <c r="H3067" s="820">
        <v>5165</v>
      </c>
      <c r="I3067" s="567"/>
    </row>
    <row r="3068" spans="1:9" x14ac:dyDescent="0.2">
      <c r="A3068" s="345">
        <v>3066</v>
      </c>
      <c r="B3068" s="345" t="s">
        <v>3691</v>
      </c>
      <c r="C3068" s="345" t="s">
        <v>899</v>
      </c>
      <c r="D3068" s="346" t="s">
        <v>512</v>
      </c>
      <c r="E3068" s="345">
        <v>4201110280</v>
      </c>
      <c r="F3068" s="345">
        <v>111028</v>
      </c>
      <c r="G3068" s="345" t="s">
        <v>11584</v>
      </c>
      <c r="H3068" s="820">
        <v>1919</v>
      </c>
      <c r="I3068" s="567"/>
    </row>
    <row r="3069" spans="1:9" x14ac:dyDescent="0.2">
      <c r="A3069" s="345">
        <v>3067</v>
      </c>
      <c r="B3069" s="345" t="s">
        <v>3692</v>
      </c>
      <c r="C3069" s="345" t="s">
        <v>722</v>
      </c>
      <c r="D3069" s="345" t="s">
        <v>513</v>
      </c>
      <c r="E3069" s="345">
        <v>4190820110</v>
      </c>
      <c r="F3069" s="345">
        <v>81010</v>
      </c>
      <c r="G3069" s="345" t="s">
        <v>11585</v>
      </c>
      <c r="H3069" s="820">
        <v>3801</v>
      </c>
      <c r="I3069" s="567"/>
    </row>
    <row r="3070" spans="1:9" x14ac:dyDescent="0.2">
      <c r="A3070" s="345">
        <v>3068</v>
      </c>
      <c r="B3070" s="345" t="s">
        <v>3693</v>
      </c>
      <c r="C3070" s="345" t="s">
        <v>659</v>
      </c>
      <c r="D3070" s="345" t="s">
        <v>510</v>
      </c>
      <c r="E3070" s="345">
        <v>1010960270</v>
      </c>
      <c r="F3070" s="345">
        <v>96027</v>
      </c>
      <c r="G3070" s="345" t="s">
        <v>11586</v>
      </c>
      <c r="H3070" s="820">
        <v>104</v>
      </c>
      <c r="I3070" s="567"/>
    </row>
    <row r="3071" spans="1:9" x14ac:dyDescent="0.2">
      <c r="A3071" s="345">
        <v>3069</v>
      </c>
      <c r="B3071" s="345" t="s">
        <v>3694</v>
      </c>
      <c r="C3071" s="345" t="s">
        <v>612</v>
      </c>
      <c r="D3071" s="345" t="s">
        <v>505</v>
      </c>
      <c r="E3071" s="345">
        <v>3180670370</v>
      </c>
      <c r="F3071" s="345">
        <v>80037</v>
      </c>
      <c r="G3071" s="345" t="s">
        <v>11587</v>
      </c>
      <c r="H3071" s="820">
        <v>1615</v>
      </c>
      <c r="I3071" s="567"/>
    </row>
    <row r="3072" spans="1:9" x14ac:dyDescent="0.2">
      <c r="A3072" s="345">
        <v>3070</v>
      </c>
      <c r="B3072" s="345" t="s">
        <v>3695</v>
      </c>
      <c r="C3072" s="345" t="s">
        <v>553</v>
      </c>
      <c r="D3072" s="345" t="s">
        <v>506</v>
      </c>
      <c r="E3072" s="345">
        <v>3150720550</v>
      </c>
      <c r="F3072" s="345">
        <v>65055</v>
      </c>
      <c r="G3072" s="345" t="s">
        <v>11588</v>
      </c>
      <c r="H3072" s="820">
        <v>4987</v>
      </c>
      <c r="I3072" s="567"/>
    </row>
    <row r="3073" spans="1:9" x14ac:dyDescent="0.2">
      <c r="A3073" s="345">
        <v>3071</v>
      </c>
      <c r="B3073" s="345" t="s">
        <v>3696</v>
      </c>
      <c r="C3073" s="345" t="s">
        <v>553</v>
      </c>
      <c r="D3073" s="345" t="s">
        <v>506</v>
      </c>
      <c r="E3073" s="345">
        <v>3150720560</v>
      </c>
      <c r="F3073" s="345">
        <v>65056</v>
      </c>
      <c r="G3073" s="345" t="s">
        <v>11589</v>
      </c>
      <c r="H3073" s="820">
        <v>11602</v>
      </c>
      <c r="I3073" s="567"/>
    </row>
    <row r="3074" spans="1:9" x14ac:dyDescent="0.2">
      <c r="A3074" s="345">
        <v>3072</v>
      </c>
      <c r="B3074" s="345" t="s">
        <v>3697</v>
      </c>
      <c r="C3074" s="345" t="s">
        <v>863</v>
      </c>
      <c r="D3074" s="345" t="s">
        <v>510</v>
      </c>
      <c r="E3074" s="345">
        <v>1011020340</v>
      </c>
      <c r="F3074" s="345">
        <v>103034</v>
      </c>
      <c r="G3074" s="345" t="s">
        <v>11590</v>
      </c>
      <c r="H3074" s="820">
        <v>1055</v>
      </c>
      <c r="I3074" s="567"/>
    </row>
    <row r="3075" spans="1:9" x14ac:dyDescent="0.2">
      <c r="A3075" s="345">
        <v>3073</v>
      </c>
      <c r="B3075" s="345" t="s">
        <v>3698</v>
      </c>
      <c r="C3075" s="345" t="s">
        <v>755</v>
      </c>
      <c r="D3075" s="345" t="s">
        <v>516</v>
      </c>
      <c r="E3075" s="345">
        <v>1020040290</v>
      </c>
      <c r="F3075" s="345">
        <v>7030</v>
      </c>
      <c r="G3075" s="345" t="s">
        <v>11591</v>
      </c>
      <c r="H3075" s="820">
        <v>1699</v>
      </c>
      <c r="I3075" s="567"/>
    </row>
    <row r="3076" spans="1:9" x14ac:dyDescent="0.2">
      <c r="A3076" s="345">
        <v>3074</v>
      </c>
      <c r="B3076" s="345" t="s">
        <v>3699</v>
      </c>
      <c r="C3076" s="345" t="s">
        <v>584</v>
      </c>
      <c r="D3076" s="345" t="s">
        <v>509</v>
      </c>
      <c r="E3076" s="345">
        <v>3140190260</v>
      </c>
      <c r="F3076" s="345">
        <v>70026</v>
      </c>
      <c r="G3076" s="345" t="s">
        <v>11592</v>
      </c>
      <c r="H3076" s="820">
        <v>755</v>
      </c>
      <c r="I3076" s="567"/>
    </row>
    <row r="3077" spans="1:9" x14ac:dyDescent="0.2">
      <c r="A3077" s="345">
        <v>3075</v>
      </c>
      <c r="B3077" s="345" t="s">
        <v>3700</v>
      </c>
      <c r="C3077" s="345" t="s">
        <v>704</v>
      </c>
      <c r="D3077" s="345" t="s">
        <v>505</v>
      </c>
      <c r="E3077" s="345">
        <v>3180220560</v>
      </c>
      <c r="F3077" s="345">
        <v>79058</v>
      </c>
      <c r="G3077" s="345" t="s">
        <v>11593</v>
      </c>
      <c r="H3077" s="820">
        <v>3035</v>
      </c>
      <c r="I3077" s="567"/>
    </row>
    <row r="3078" spans="1:9" x14ac:dyDescent="0.2">
      <c r="A3078" s="345">
        <v>3076</v>
      </c>
      <c r="B3078" s="345" t="s">
        <v>3701</v>
      </c>
      <c r="C3078" s="345" t="s">
        <v>538</v>
      </c>
      <c r="D3078" s="345" t="s">
        <v>504</v>
      </c>
      <c r="E3078" s="345">
        <v>3170640351</v>
      </c>
      <c r="F3078" s="345">
        <v>76099</v>
      </c>
      <c r="G3078" s="345" t="s">
        <v>11594</v>
      </c>
      <c r="H3078" s="820">
        <v>709</v>
      </c>
      <c r="I3078" s="567"/>
    </row>
    <row r="3079" spans="1:9" x14ac:dyDescent="0.2">
      <c r="A3079" s="345">
        <v>3077</v>
      </c>
      <c r="B3079" s="345" t="s">
        <v>3702</v>
      </c>
      <c r="C3079" s="345" t="s">
        <v>662</v>
      </c>
      <c r="D3079" s="345" t="s">
        <v>506</v>
      </c>
      <c r="E3079" s="345">
        <v>3150110350</v>
      </c>
      <c r="F3079" s="345">
        <v>62036</v>
      </c>
      <c r="G3079" s="345" t="s">
        <v>11595</v>
      </c>
      <c r="H3079" s="820">
        <v>417</v>
      </c>
      <c r="I3079" s="567"/>
    </row>
    <row r="3080" spans="1:9" x14ac:dyDescent="0.2">
      <c r="A3080" s="345">
        <v>3078</v>
      </c>
      <c r="B3080" s="345" t="s">
        <v>3703</v>
      </c>
      <c r="C3080" s="345" t="s">
        <v>1030</v>
      </c>
      <c r="D3080" s="345" t="s">
        <v>511</v>
      </c>
      <c r="E3080" s="345">
        <v>3160780070</v>
      </c>
      <c r="F3080" s="345">
        <v>73007</v>
      </c>
      <c r="G3080" s="345" t="s">
        <v>11596</v>
      </c>
      <c r="H3080" s="820">
        <v>21869</v>
      </c>
      <c r="I3080" s="567"/>
    </row>
    <row r="3081" spans="1:9" x14ac:dyDescent="0.2">
      <c r="A3081" s="345">
        <v>3079</v>
      </c>
      <c r="B3081" s="345" t="s">
        <v>3704</v>
      </c>
      <c r="C3081" s="345" t="s">
        <v>553</v>
      </c>
      <c r="D3081" s="345" t="s">
        <v>506</v>
      </c>
      <c r="E3081" s="345">
        <v>3150720570</v>
      </c>
      <c r="F3081" s="345">
        <v>65057</v>
      </c>
      <c r="G3081" s="345" t="s">
        <v>11597</v>
      </c>
      <c r="H3081" s="820">
        <v>1127</v>
      </c>
      <c r="I3081" s="567"/>
    </row>
    <row r="3082" spans="1:9" x14ac:dyDescent="0.2">
      <c r="A3082" s="345">
        <v>3080</v>
      </c>
      <c r="B3082" s="345" t="s">
        <v>3705</v>
      </c>
      <c r="C3082" s="345" t="s">
        <v>548</v>
      </c>
      <c r="D3082" s="345" t="s">
        <v>503</v>
      </c>
      <c r="E3082" s="345">
        <v>3130380460</v>
      </c>
      <c r="F3082" s="345">
        <v>66046</v>
      </c>
      <c r="G3082" s="345" t="s">
        <v>11598</v>
      </c>
      <c r="H3082" s="820">
        <v>1705</v>
      </c>
      <c r="I3082" s="567"/>
    </row>
    <row r="3083" spans="1:9" x14ac:dyDescent="0.2">
      <c r="A3083" s="345">
        <v>3081</v>
      </c>
      <c r="B3083" s="345" t="s">
        <v>3706</v>
      </c>
      <c r="C3083" s="345" t="s">
        <v>588</v>
      </c>
      <c r="D3083" s="345" t="s">
        <v>511</v>
      </c>
      <c r="E3083" s="345">
        <v>3160090210</v>
      </c>
      <c r="F3083" s="345">
        <v>72021</v>
      </c>
      <c r="G3083" s="345" t="s">
        <v>11599</v>
      </c>
      <c r="H3083" s="820">
        <v>26731</v>
      </c>
      <c r="I3083" s="567"/>
    </row>
    <row r="3084" spans="1:9" x14ac:dyDescent="0.2">
      <c r="A3084" s="345">
        <v>3082</v>
      </c>
      <c r="B3084" s="345" t="s">
        <v>3707</v>
      </c>
      <c r="C3084" s="345" t="s">
        <v>657</v>
      </c>
      <c r="D3084" s="345" t="s">
        <v>506</v>
      </c>
      <c r="E3084" s="345">
        <v>3150200410</v>
      </c>
      <c r="F3084" s="345">
        <v>61041</v>
      </c>
      <c r="G3084" s="345" t="s">
        <v>11600</v>
      </c>
      <c r="H3084" s="820">
        <v>3357</v>
      </c>
      <c r="I3084" s="567"/>
    </row>
    <row r="3085" spans="1:9" x14ac:dyDescent="0.2">
      <c r="A3085" s="345">
        <v>3083</v>
      </c>
      <c r="B3085" s="345" t="s">
        <v>3708</v>
      </c>
      <c r="C3085" s="345" t="s">
        <v>612</v>
      </c>
      <c r="D3085" s="345" t="s">
        <v>505</v>
      </c>
      <c r="E3085" s="345">
        <v>3180670380</v>
      </c>
      <c r="F3085" s="345">
        <v>80038</v>
      </c>
      <c r="G3085" s="345" t="s">
        <v>11601</v>
      </c>
      <c r="H3085" s="820">
        <v>19254</v>
      </c>
      <c r="I3085" s="567"/>
    </row>
    <row r="3086" spans="1:9" x14ac:dyDescent="0.2">
      <c r="A3086" s="345">
        <v>3084</v>
      </c>
      <c r="B3086" s="345" t="s">
        <v>3709</v>
      </c>
      <c r="C3086" s="345" t="s">
        <v>612</v>
      </c>
      <c r="D3086" s="345" t="s">
        <v>505</v>
      </c>
      <c r="E3086" s="345">
        <v>3180670390</v>
      </c>
      <c r="F3086" s="345">
        <v>80039</v>
      </c>
      <c r="G3086" s="345" t="s">
        <v>11602</v>
      </c>
      <c r="H3086" s="820">
        <v>6865</v>
      </c>
      <c r="I3086" s="567"/>
    </row>
    <row r="3087" spans="1:9" x14ac:dyDescent="0.2">
      <c r="A3087" s="345">
        <v>3085</v>
      </c>
      <c r="B3087" s="345" t="s">
        <v>3710</v>
      </c>
      <c r="C3087" s="345" t="s">
        <v>593</v>
      </c>
      <c r="D3087" s="345" t="s">
        <v>513</v>
      </c>
      <c r="E3087" s="345">
        <v>4190480320</v>
      </c>
      <c r="F3087" s="345">
        <v>83033</v>
      </c>
      <c r="G3087" s="345" t="s">
        <v>11603</v>
      </c>
      <c r="H3087" s="820">
        <v>6737</v>
      </c>
      <c r="I3087" s="567"/>
    </row>
    <row r="3088" spans="1:9" x14ac:dyDescent="0.2">
      <c r="A3088" s="345">
        <v>3086</v>
      </c>
      <c r="B3088" s="345" t="s">
        <v>3711</v>
      </c>
      <c r="C3088" s="345" t="s">
        <v>582</v>
      </c>
      <c r="D3088" s="345" t="s">
        <v>514</v>
      </c>
      <c r="E3088" s="345">
        <v>2100800140</v>
      </c>
      <c r="F3088" s="345">
        <v>55014</v>
      </c>
      <c r="G3088" s="345" t="s">
        <v>11604</v>
      </c>
      <c r="H3088" s="820">
        <v>1846</v>
      </c>
      <c r="I3088" s="567"/>
    </row>
    <row r="3089" spans="1:9" x14ac:dyDescent="0.2">
      <c r="A3089" s="345">
        <v>3087</v>
      </c>
      <c r="B3089" s="345" t="s">
        <v>3712</v>
      </c>
      <c r="C3089" s="345" t="s">
        <v>588</v>
      </c>
      <c r="D3089" s="345" t="s">
        <v>511</v>
      </c>
      <c r="E3089" s="345">
        <v>3160090220</v>
      </c>
      <c r="F3089" s="345">
        <v>72022</v>
      </c>
      <c r="G3089" s="345" t="s">
        <v>11605</v>
      </c>
      <c r="H3089" s="820">
        <v>19485</v>
      </c>
      <c r="I3089" s="567"/>
    </row>
    <row r="3090" spans="1:9" x14ac:dyDescent="0.2">
      <c r="A3090" s="345">
        <v>3088</v>
      </c>
      <c r="B3090" s="345" t="s">
        <v>3713</v>
      </c>
      <c r="C3090" s="345" t="s">
        <v>668</v>
      </c>
      <c r="D3090" s="345" t="s">
        <v>16416</v>
      </c>
      <c r="E3090" s="345">
        <v>1040830870</v>
      </c>
      <c r="F3090" s="345">
        <v>22092</v>
      </c>
      <c r="G3090" s="345" t="s">
        <v>11606</v>
      </c>
      <c r="H3090" s="820">
        <v>2520</v>
      </c>
      <c r="I3090" s="567"/>
    </row>
    <row r="3091" spans="1:9" x14ac:dyDescent="0.2">
      <c r="A3091" s="345">
        <v>3089</v>
      </c>
      <c r="B3091" s="345" t="s">
        <v>3714</v>
      </c>
      <c r="C3091" s="345" t="s">
        <v>942</v>
      </c>
      <c r="D3091" s="345" t="s">
        <v>512</v>
      </c>
      <c r="E3091" s="345">
        <v>4200530290</v>
      </c>
      <c r="F3091" s="345">
        <v>91031</v>
      </c>
      <c r="G3091" s="345" t="s">
        <v>11607</v>
      </c>
      <c r="H3091" s="820">
        <v>1335</v>
      </c>
      <c r="I3091" s="567"/>
    </row>
    <row r="3092" spans="1:9" x14ac:dyDescent="0.2">
      <c r="A3092" s="345">
        <v>3090</v>
      </c>
      <c r="B3092" s="345" t="s">
        <v>3715</v>
      </c>
      <c r="C3092" s="345" t="s">
        <v>704</v>
      </c>
      <c r="D3092" s="345" t="s">
        <v>505</v>
      </c>
      <c r="E3092" s="345">
        <v>3180220570</v>
      </c>
      <c r="F3092" s="345">
        <v>79059</v>
      </c>
      <c r="G3092" s="345" t="s">
        <v>11608</v>
      </c>
      <c r="H3092" s="820">
        <v>5623</v>
      </c>
      <c r="I3092" s="567"/>
    </row>
    <row r="3093" spans="1:9" x14ac:dyDescent="0.2">
      <c r="A3093" s="345">
        <v>3091</v>
      </c>
      <c r="B3093" s="345" t="s">
        <v>3716</v>
      </c>
      <c r="C3093" s="345" t="s">
        <v>784</v>
      </c>
      <c r="D3093" s="345" t="s">
        <v>503</v>
      </c>
      <c r="E3093" s="345">
        <v>3130230410</v>
      </c>
      <c r="F3093" s="345">
        <v>69041</v>
      </c>
      <c r="G3093" s="345" t="s">
        <v>11609</v>
      </c>
      <c r="H3093" s="820">
        <v>2517</v>
      </c>
      <c r="I3093" s="567"/>
    </row>
    <row r="3094" spans="1:9" x14ac:dyDescent="0.2">
      <c r="A3094" s="345">
        <v>3092</v>
      </c>
      <c r="B3094" s="345" t="s">
        <v>3717</v>
      </c>
      <c r="C3094" s="345" t="s">
        <v>732</v>
      </c>
      <c r="D3094" s="345" t="s">
        <v>511</v>
      </c>
      <c r="E3094" s="345">
        <v>3160410310</v>
      </c>
      <c r="F3094" s="345">
        <v>75032</v>
      </c>
      <c r="G3094" s="345" t="s">
        <v>11610</v>
      </c>
      <c r="H3094" s="820">
        <v>1141</v>
      </c>
      <c r="I3094" s="567"/>
    </row>
    <row r="3095" spans="1:9" x14ac:dyDescent="0.2">
      <c r="A3095" s="345">
        <v>3093</v>
      </c>
      <c r="B3095" s="345" t="s">
        <v>3718</v>
      </c>
      <c r="C3095" s="345" t="s">
        <v>555</v>
      </c>
      <c r="D3095" s="345" t="s">
        <v>506</v>
      </c>
      <c r="E3095" s="345">
        <v>3150510340</v>
      </c>
      <c r="F3095" s="345">
        <v>63034</v>
      </c>
      <c r="G3095" s="345" t="s">
        <v>11611</v>
      </c>
      <c r="H3095" s="820">
        <v>123758</v>
      </c>
      <c r="I3095" s="567"/>
    </row>
    <row r="3096" spans="1:9" x14ac:dyDescent="0.2">
      <c r="A3096" s="345">
        <v>3094</v>
      </c>
      <c r="B3096" s="345" t="s">
        <v>3719</v>
      </c>
      <c r="C3096" s="345" t="s">
        <v>745</v>
      </c>
      <c r="D3096" s="345" t="s">
        <v>513</v>
      </c>
      <c r="E3096" s="345">
        <v>4190550370</v>
      </c>
      <c r="F3096" s="345">
        <v>82039</v>
      </c>
      <c r="G3096" s="345" t="s">
        <v>11612</v>
      </c>
      <c r="H3096" s="820">
        <v>1731</v>
      </c>
      <c r="I3096" s="567"/>
    </row>
    <row r="3097" spans="1:9" x14ac:dyDescent="0.2">
      <c r="A3097" s="345">
        <v>3095</v>
      </c>
      <c r="B3097" s="345" t="s">
        <v>3720</v>
      </c>
      <c r="C3097" s="345" t="s">
        <v>563</v>
      </c>
      <c r="D3097" s="345" t="s">
        <v>493</v>
      </c>
      <c r="E3097" s="345">
        <v>2120330410</v>
      </c>
      <c r="F3097" s="345">
        <v>60041</v>
      </c>
      <c r="G3097" s="345" t="s">
        <v>11613</v>
      </c>
      <c r="H3097" s="820">
        <v>2348</v>
      </c>
      <c r="I3097" s="567"/>
    </row>
    <row r="3098" spans="1:9" x14ac:dyDescent="0.2">
      <c r="A3098" s="345">
        <v>3096</v>
      </c>
      <c r="B3098" s="345" t="s">
        <v>3721</v>
      </c>
      <c r="C3098" s="345" t="s">
        <v>784</v>
      </c>
      <c r="D3098" s="345" t="s">
        <v>503</v>
      </c>
      <c r="E3098" s="345">
        <v>3130230420</v>
      </c>
      <c r="F3098" s="345">
        <v>69042</v>
      </c>
      <c r="G3098" s="345" t="s">
        <v>11614</v>
      </c>
      <c r="H3098" s="820">
        <v>1135</v>
      </c>
      <c r="I3098" s="567"/>
    </row>
    <row r="3099" spans="1:9" x14ac:dyDescent="0.2">
      <c r="A3099" s="345">
        <v>3097</v>
      </c>
      <c r="B3099" s="345" t="s">
        <v>3722</v>
      </c>
      <c r="C3099" s="345" t="s">
        <v>681</v>
      </c>
      <c r="D3099" s="345" t="s">
        <v>503</v>
      </c>
      <c r="E3099" s="345">
        <v>3130790240</v>
      </c>
      <c r="F3099" s="345">
        <v>67025</v>
      </c>
      <c r="G3099" s="345" t="s">
        <v>11615</v>
      </c>
      <c r="H3099" s="820">
        <v>23442</v>
      </c>
      <c r="I3099" s="567"/>
    </row>
    <row r="3100" spans="1:9" x14ac:dyDescent="0.2">
      <c r="A3100" s="345">
        <v>3098</v>
      </c>
      <c r="B3100" s="345" t="s">
        <v>3723</v>
      </c>
      <c r="C3100" s="345" t="s">
        <v>553</v>
      </c>
      <c r="D3100" s="345" t="s">
        <v>506</v>
      </c>
      <c r="E3100" s="345">
        <v>3150720580</v>
      </c>
      <c r="F3100" s="345">
        <v>65058</v>
      </c>
      <c r="G3100" s="345" t="s">
        <v>11616</v>
      </c>
      <c r="H3100" s="820">
        <v>1300</v>
      </c>
      <c r="I3100" s="567"/>
    </row>
    <row r="3101" spans="1:9" x14ac:dyDescent="0.2">
      <c r="A3101" s="345">
        <v>3099</v>
      </c>
      <c r="B3101" s="345" t="s">
        <v>3724</v>
      </c>
      <c r="C3101" s="345" t="s">
        <v>732</v>
      </c>
      <c r="D3101" s="345" t="s">
        <v>511</v>
      </c>
      <c r="E3101" s="345">
        <v>3160410320</v>
      </c>
      <c r="F3101" s="345">
        <v>75033</v>
      </c>
      <c r="G3101" s="345" t="s">
        <v>11617</v>
      </c>
      <c r="H3101" s="820">
        <v>1946</v>
      </c>
      <c r="I3101" s="567"/>
    </row>
    <row r="3102" spans="1:9" x14ac:dyDescent="0.2">
      <c r="A3102" s="345">
        <v>3100</v>
      </c>
      <c r="B3102" s="345" t="s">
        <v>3725</v>
      </c>
      <c r="C3102" s="345" t="s">
        <v>672</v>
      </c>
      <c r="D3102" s="345" t="s">
        <v>508</v>
      </c>
      <c r="E3102" s="345">
        <v>1030570690</v>
      </c>
      <c r="F3102" s="345">
        <v>18072</v>
      </c>
      <c r="G3102" s="345" t="s">
        <v>11618</v>
      </c>
      <c r="H3102" s="820">
        <v>5245</v>
      </c>
      <c r="I3102" s="567"/>
    </row>
    <row r="3103" spans="1:9" x14ac:dyDescent="0.2">
      <c r="A3103" s="345">
        <v>3101</v>
      </c>
      <c r="B3103" s="345" t="s">
        <v>3726</v>
      </c>
      <c r="C3103" s="345" t="s">
        <v>637</v>
      </c>
      <c r="D3103" s="345" t="s">
        <v>508</v>
      </c>
      <c r="E3103" s="345">
        <v>1031040240</v>
      </c>
      <c r="F3103" s="345">
        <v>108024</v>
      </c>
      <c r="G3103" s="345" t="s">
        <v>11619</v>
      </c>
      <c r="H3103" s="820">
        <v>26015</v>
      </c>
      <c r="I3103" s="567"/>
    </row>
    <row r="3104" spans="1:9" x14ac:dyDescent="0.2">
      <c r="A3104" s="345">
        <v>3102</v>
      </c>
      <c r="B3104" s="345" t="s">
        <v>3727</v>
      </c>
      <c r="C3104" s="345" t="s">
        <v>677</v>
      </c>
      <c r="D3104" s="345" t="s">
        <v>507</v>
      </c>
      <c r="E3104" s="345">
        <v>1070740310</v>
      </c>
      <c r="F3104" s="345">
        <v>9031</v>
      </c>
      <c r="G3104" s="345" t="s">
        <v>11620</v>
      </c>
      <c r="H3104" s="820">
        <v>993</v>
      </c>
      <c r="I3104" s="567"/>
    </row>
    <row r="3105" spans="1:9" x14ac:dyDescent="0.2">
      <c r="A3105" s="345">
        <v>3103</v>
      </c>
      <c r="B3105" s="345" t="s">
        <v>3728</v>
      </c>
      <c r="C3105" s="345" t="s">
        <v>668</v>
      </c>
      <c r="D3105" s="345" t="s">
        <v>16416</v>
      </c>
      <c r="E3105" s="345">
        <v>1040830880</v>
      </c>
      <c r="F3105" s="345">
        <v>22093</v>
      </c>
      <c r="G3105" s="345" t="s">
        <v>11621</v>
      </c>
      <c r="H3105" s="820">
        <v>741</v>
      </c>
      <c r="I3105" s="567"/>
    </row>
    <row r="3106" spans="1:9" x14ac:dyDescent="0.2">
      <c r="A3106" s="345">
        <v>3104</v>
      </c>
      <c r="B3106" s="345" t="s">
        <v>3729</v>
      </c>
      <c r="C3106" s="345" t="s">
        <v>677</v>
      </c>
      <c r="D3106" s="345" t="s">
        <v>507</v>
      </c>
      <c r="E3106" s="345">
        <v>1070740320</v>
      </c>
      <c r="F3106" s="345">
        <v>9032</v>
      </c>
      <c r="G3106" s="345" t="s">
        <v>11622</v>
      </c>
      <c r="H3106" s="820">
        <v>401</v>
      </c>
      <c r="I3106" s="567"/>
    </row>
    <row r="3107" spans="1:9" x14ac:dyDescent="0.2">
      <c r="A3107" s="345">
        <v>3105</v>
      </c>
      <c r="B3107" s="345" t="s">
        <v>3730</v>
      </c>
      <c r="C3107" s="345" t="s">
        <v>624</v>
      </c>
      <c r="D3107" s="345" t="s">
        <v>510</v>
      </c>
      <c r="E3107" s="345">
        <v>1010811140</v>
      </c>
      <c r="F3107" s="345">
        <v>1116</v>
      </c>
      <c r="G3107" s="345" t="s">
        <v>11623</v>
      </c>
      <c r="H3107" s="820">
        <v>4095</v>
      </c>
      <c r="I3107" s="567"/>
    </row>
    <row r="3108" spans="1:9" x14ac:dyDescent="0.2">
      <c r="A3108" s="345">
        <v>3106</v>
      </c>
      <c r="B3108" s="345" t="s">
        <v>3731</v>
      </c>
      <c r="C3108" s="345" t="s">
        <v>704</v>
      </c>
      <c r="D3108" s="345" t="s">
        <v>505</v>
      </c>
      <c r="E3108" s="345">
        <v>3180220580</v>
      </c>
      <c r="F3108" s="345">
        <v>79060</v>
      </c>
      <c r="G3108" s="345" t="s">
        <v>11624</v>
      </c>
      <c r="H3108" s="820">
        <v>4997</v>
      </c>
      <c r="I3108" s="567"/>
    </row>
    <row r="3109" spans="1:9" x14ac:dyDescent="0.2">
      <c r="A3109" s="345">
        <v>3107</v>
      </c>
      <c r="B3109" s="345" t="s">
        <v>3732</v>
      </c>
      <c r="C3109" s="345" t="s">
        <v>726</v>
      </c>
      <c r="D3109" s="345" t="s">
        <v>16416</v>
      </c>
      <c r="E3109" s="345">
        <v>1040140330</v>
      </c>
      <c r="F3109" s="345">
        <v>21036</v>
      </c>
      <c r="G3109" s="345" t="s">
        <v>11625</v>
      </c>
      <c r="H3109" s="820">
        <v>924</v>
      </c>
      <c r="I3109" s="567"/>
    </row>
    <row r="3110" spans="1:9" x14ac:dyDescent="0.2">
      <c r="A3110" s="345">
        <v>3108</v>
      </c>
      <c r="B3110" s="345" t="s">
        <v>3733</v>
      </c>
      <c r="C3110" s="345" t="s">
        <v>787</v>
      </c>
      <c r="D3110" s="345" t="s">
        <v>515</v>
      </c>
      <c r="E3110" s="345">
        <v>1050840320</v>
      </c>
      <c r="F3110" s="345">
        <v>26033</v>
      </c>
      <c r="G3110" s="345" t="s">
        <v>11626</v>
      </c>
      <c r="H3110" s="820">
        <v>5942</v>
      </c>
      <c r="I3110" s="567"/>
    </row>
    <row r="3111" spans="1:9" x14ac:dyDescent="0.2">
      <c r="A3111" s="345">
        <v>3109</v>
      </c>
      <c r="B3111" s="345" t="s">
        <v>3734</v>
      </c>
      <c r="C3111" s="345" t="s">
        <v>672</v>
      </c>
      <c r="D3111" s="345" t="s">
        <v>508</v>
      </c>
      <c r="E3111" s="345">
        <v>1030570700</v>
      </c>
      <c r="F3111" s="345">
        <v>18073</v>
      </c>
      <c r="G3111" s="345" t="s">
        <v>11627</v>
      </c>
      <c r="H3111" s="820">
        <v>3192</v>
      </c>
      <c r="I3111" s="567"/>
    </row>
    <row r="3112" spans="1:9" x14ac:dyDescent="0.2">
      <c r="A3112" s="345">
        <v>3110</v>
      </c>
      <c r="B3112" s="345" t="s">
        <v>3735</v>
      </c>
      <c r="C3112" s="345" t="s">
        <v>745</v>
      </c>
      <c r="D3112" s="345" t="s">
        <v>513</v>
      </c>
      <c r="E3112" s="345">
        <v>4190550380</v>
      </c>
      <c r="F3112" s="345">
        <v>82040</v>
      </c>
      <c r="G3112" s="345" t="s">
        <v>11628</v>
      </c>
      <c r="H3112" s="820">
        <v>1063</v>
      </c>
      <c r="I3112" s="567"/>
    </row>
    <row r="3113" spans="1:9" x14ac:dyDescent="0.2">
      <c r="A3113" s="345">
        <v>3111</v>
      </c>
      <c r="B3113" s="345" t="s">
        <v>3736</v>
      </c>
      <c r="C3113" s="345" t="s">
        <v>573</v>
      </c>
      <c r="D3113" s="345" t="s">
        <v>508</v>
      </c>
      <c r="E3113" s="345">
        <v>1030450260</v>
      </c>
      <c r="F3113" s="345">
        <v>20026</v>
      </c>
      <c r="G3113" s="345" t="s">
        <v>11629</v>
      </c>
      <c r="H3113" s="820">
        <v>10063</v>
      </c>
      <c r="I3113" s="567"/>
    </row>
    <row r="3114" spans="1:9" x14ac:dyDescent="0.2">
      <c r="A3114" s="345">
        <v>3112</v>
      </c>
      <c r="B3114" s="345" t="s">
        <v>3737</v>
      </c>
      <c r="C3114" s="345" t="s">
        <v>635</v>
      </c>
      <c r="D3114" s="345" t="s">
        <v>508</v>
      </c>
      <c r="E3114" s="345">
        <v>1030860660</v>
      </c>
      <c r="F3114" s="345">
        <v>12077</v>
      </c>
      <c r="G3114" s="345" t="s">
        <v>11630</v>
      </c>
      <c r="H3114" s="820">
        <v>2654</v>
      </c>
      <c r="I3114" s="567"/>
    </row>
    <row r="3115" spans="1:9" x14ac:dyDescent="0.2">
      <c r="A3115" s="345">
        <v>3113</v>
      </c>
      <c r="B3115" s="345" t="s">
        <v>3738</v>
      </c>
      <c r="C3115" s="345" t="s">
        <v>672</v>
      </c>
      <c r="D3115" s="345" t="s">
        <v>508</v>
      </c>
      <c r="E3115" s="345">
        <v>1030570710</v>
      </c>
      <c r="F3115" s="345">
        <v>18074</v>
      </c>
      <c r="G3115" s="345" t="s">
        <v>11631</v>
      </c>
      <c r="H3115" s="820">
        <v>175</v>
      </c>
      <c r="I3115" s="567"/>
    </row>
    <row r="3116" spans="1:9" x14ac:dyDescent="0.2">
      <c r="A3116" s="345">
        <v>3114</v>
      </c>
      <c r="B3116" s="345" t="s">
        <v>3739</v>
      </c>
      <c r="C3116" s="345" t="s">
        <v>617</v>
      </c>
      <c r="D3116" s="345" t="s">
        <v>512</v>
      </c>
      <c r="E3116" s="345">
        <v>4200730301</v>
      </c>
      <c r="F3116" s="345">
        <v>90083</v>
      </c>
      <c r="G3116" s="345" t="s">
        <v>11632</v>
      </c>
      <c r="H3116" s="820">
        <v>2376</v>
      </c>
      <c r="I3116" s="567"/>
    </row>
    <row r="3117" spans="1:9" x14ac:dyDescent="0.2">
      <c r="A3117" s="345">
        <v>3115</v>
      </c>
      <c r="B3117" s="345" t="s">
        <v>3740</v>
      </c>
      <c r="C3117" s="345" t="s">
        <v>571</v>
      </c>
      <c r="D3117" s="345" t="s">
        <v>508</v>
      </c>
      <c r="E3117" s="345">
        <v>1030260480</v>
      </c>
      <c r="F3117" s="345">
        <v>19049</v>
      </c>
      <c r="G3117" s="345" t="s">
        <v>11633</v>
      </c>
      <c r="H3117" s="820">
        <v>617</v>
      </c>
      <c r="I3117" s="567"/>
    </row>
    <row r="3118" spans="1:9" x14ac:dyDescent="0.2">
      <c r="A3118" s="345">
        <v>3116</v>
      </c>
      <c r="B3118" s="345" t="s">
        <v>3741</v>
      </c>
      <c r="C3118" s="345" t="s">
        <v>652</v>
      </c>
      <c r="D3118" s="345" t="s">
        <v>16417</v>
      </c>
      <c r="E3118" s="345">
        <v>1060850440</v>
      </c>
      <c r="F3118" s="345">
        <v>30044</v>
      </c>
      <c r="G3118" s="345" t="s">
        <v>11634</v>
      </c>
      <c r="H3118" s="820">
        <v>4554</v>
      </c>
      <c r="I3118" s="567"/>
    </row>
    <row r="3119" spans="1:9" x14ac:dyDescent="0.2">
      <c r="A3119" s="345">
        <v>3117</v>
      </c>
      <c r="B3119" s="345" t="s">
        <v>3742</v>
      </c>
      <c r="C3119" s="345" t="s">
        <v>899</v>
      </c>
      <c r="D3119" s="346" t="s">
        <v>512</v>
      </c>
      <c r="E3119" s="345">
        <v>4201110290</v>
      </c>
      <c r="F3119" s="345">
        <v>111029</v>
      </c>
      <c r="G3119" s="345" t="s">
        <v>11635</v>
      </c>
      <c r="H3119" s="820">
        <v>455</v>
      </c>
      <c r="I3119" s="567"/>
    </row>
    <row r="3120" spans="1:9" x14ac:dyDescent="0.2">
      <c r="A3120" s="345">
        <v>3118</v>
      </c>
      <c r="B3120" s="345" t="s">
        <v>3743</v>
      </c>
      <c r="C3120" s="345" t="s">
        <v>899</v>
      </c>
      <c r="D3120" s="346" t="s">
        <v>512</v>
      </c>
      <c r="E3120" s="345">
        <v>4201110300</v>
      </c>
      <c r="F3120" s="345">
        <v>111030</v>
      </c>
      <c r="G3120" s="345" t="s">
        <v>11636</v>
      </c>
      <c r="H3120" s="820">
        <v>4697</v>
      </c>
      <c r="I3120" s="567"/>
    </row>
    <row r="3121" spans="1:9" x14ac:dyDescent="0.2">
      <c r="A3121" s="345">
        <v>3119</v>
      </c>
      <c r="B3121" s="345" t="s">
        <v>3744</v>
      </c>
      <c r="C3121" s="345" t="s">
        <v>530</v>
      </c>
      <c r="D3121" s="345" t="s">
        <v>512</v>
      </c>
      <c r="E3121" s="345">
        <v>4200950220</v>
      </c>
      <c r="F3121" s="345">
        <v>95022</v>
      </c>
      <c r="G3121" s="345" t="s">
        <v>11637</v>
      </c>
      <c r="H3121" s="820">
        <v>436</v>
      </c>
      <c r="I3121" s="567"/>
    </row>
    <row r="3122" spans="1:9" x14ac:dyDescent="0.2">
      <c r="A3122" s="345">
        <v>3120</v>
      </c>
      <c r="B3122" s="345" t="s">
        <v>3745</v>
      </c>
      <c r="C3122" s="345" t="s">
        <v>899</v>
      </c>
      <c r="D3122" s="346" t="s">
        <v>512</v>
      </c>
      <c r="E3122" s="345">
        <v>4201110310</v>
      </c>
      <c r="F3122" s="345">
        <v>111031</v>
      </c>
      <c r="G3122" s="345" t="s">
        <v>11638</v>
      </c>
      <c r="H3122" s="820">
        <v>6243</v>
      </c>
      <c r="I3122" s="567"/>
    </row>
    <row r="3123" spans="1:9" x14ac:dyDescent="0.2">
      <c r="A3123" s="345">
        <v>3121</v>
      </c>
      <c r="B3123" s="345" t="s">
        <v>3746</v>
      </c>
      <c r="C3123" s="345" t="s">
        <v>530</v>
      </c>
      <c r="D3123" s="345" t="s">
        <v>512</v>
      </c>
      <c r="E3123" s="345">
        <v>4200950230</v>
      </c>
      <c r="F3123" s="345">
        <v>95023</v>
      </c>
      <c r="G3123" s="345" t="s">
        <v>11639</v>
      </c>
      <c r="H3123" s="820">
        <v>712</v>
      </c>
      <c r="I3123" s="567"/>
    </row>
    <row r="3124" spans="1:9" x14ac:dyDescent="0.2">
      <c r="A3124" s="345">
        <v>3122</v>
      </c>
      <c r="B3124" s="345" t="s">
        <v>3747</v>
      </c>
      <c r="C3124" s="345" t="s">
        <v>530</v>
      </c>
      <c r="D3124" s="345" t="s">
        <v>512</v>
      </c>
      <c r="E3124" s="345">
        <v>4200950240</v>
      </c>
      <c r="F3124" s="345">
        <v>95024</v>
      </c>
      <c r="G3124" s="345" t="s">
        <v>11640</v>
      </c>
      <c r="H3124" s="820">
        <v>809</v>
      </c>
      <c r="I3124" s="567"/>
    </row>
    <row r="3125" spans="1:9" x14ac:dyDescent="0.2">
      <c r="A3125" s="345">
        <v>3123</v>
      </c>
      <c r="B3125" s="345" t="s">
        <v>3748</v>
      </c>
      <c r="C3125" s="345" t="s">
        <v>573</v>
      </c>
      <c r="D3125" s="345" t="s">
        <v>508</v>
      </c>
      <c r="E3125" s="345">
        <v>1030450270</v>
      </c>
      <c r="F3125" s="345">
        <v>20027</v>
      </c>
      <c r="G3125" s="345" t="s">
        <v>11641</v>
      </c>
      <c r="H3125" s="820">
        <v>8663</v>
      </c>
      <c r="I3125" s="567"/>
    </row>
    <row r="3126" spans="1:9" x14ac:dyDescent="0.2">
      <c r="A3126" s="345">
        <v>3124</v>
      </c>
      <c r="B3126" s="345" t="s">
        <v>3749</v>
      </c>
      <c r="C3126" s="345" t="s">
        <v>691</v>
      </c>
      <c r="D3126" s="345" t="s">
        <v>508</v>
      </c>
      <c r="E3126" s="345">
        <v>1030770320</v>
      </c>
      <c r="F3126" s="345">
        <v>14032</v>
      </c>
      <c r="G3126" s="345" t="s">
        <v>11642</v>
      </c>
      <c r="H3126" s="820">
        <v>1936</v>
      </c>
      <c r="I3126" s="567"/>
    </row>
    <row r="3127" spans="1:9" x14ac:dyDescent="0.2">
      <c r="A3127" s="345">
        <v>3125</v>
      </c>
      <c r="B3127" s="345" t="s">
        <v>3750</v>
      </c>
      <c r="C3127" s="345" t="s">
        <v>609</v>
      </c>
      <c r="D3127" s="345" t="s">
        <v>493</v>
      </c>
      <c r="E3127" s="345">
        <v>2120700450</v>
      </c>
      <c r="F3127" s="345">
        <v>58045</v>
      </c>
      <c r="G3127" s="345" t="s">
        <v>11643</v>
      </c>
      <c r="H3127" s="820">
        <v>689</v>
      </c>
      <c r="I3127" s="567"/>
    </row>
    <row r="3128" spans="1:9" x14ac:dyDescent="0.2">
      <c r="A3128" s="345">
        <v>3126</v>
      </c>
      <c r="B3128" s="345" t="s">
        <v>3751</v>
      </c>
      <c r="C3128" s="345" t="s">
        <v>787</v>
      </c>
      <c r="D3128" s="345" t="s">
        <v>515</v>
      </c>
      <c r="E3128" s="345">
        <v>1050840330</v>
      </c>
      <c r="F3128" s="345">
        <v>26034</v>
      </c>
      <c r="G3128" s="345" t="s">
        <v>11644</v>
      </c>
      <c r="H3128" s="820">
        <v>4013</v>
      </c>
      <c r="I3128" s="567"/>
    </row>
    <row r="3129" spans="1:9" x14ac:dyDescent="0.2">
      <c r="A3129" s="345">
        <v>3127</v>
      </c>
      <c r="B3129" s="345" t="s">
        <v>3752</v>
      </c>
      <c r="C3129" s="345" t="s">
        <v>546</v>
      </c>
      <c r="D3129" s="345" t="s">
        <v>504</v>
      </c>
      <c r="E3129" s="345">
        <v>3170470100</v>
      </c>
      <c r="F3129" s="345">
        <v>77010</v>
      </c>
      <c r="G3129" s="345" t="s">
        <v>11645</v>
      </c>
      <c r="H3129" s="820">
        <v>870</v>
      </c>
      <c r="I3129" s="567"/>
    </row>
    <row r="3130" spans="1:9" x14ac:dyDescent="0.2">
      <c r="A3130" s="345">
        <v>3128</v>
      </c>
      <c r="B3130" s="345" t="s">
        <v>3753</v>
      </c>
      <c r="C3130" s="345" t="s">
        <v>534</v>
      </c>
      <c r="D3130" s="345" t="s">
        <v>508</v>
      </c>
      <c r="E3130" s="345">
        <v>1030491070</v>
      </c>
      <c r="F3130" s="345">
        <v>15108</v>
      </c>
      <c r="G3130" s="345" t="s">
        <v>11646</v>
      </c>
      <c r="H3130" s="820">
        <v>20949</v>
      </c>
      <c r="I3130" s="567"/>
    </row>
    <row r="3131" spans="1:9" x14ac:dyDescent="0.2">
      <c r="A3131" s="345">
        <v>3129</v>
      </c>
      <c r="B3131" s="345" t="s">
        <v>3754</v>
      </c>
      <c r="C3131" s="345" t="s">
        <v>548</v>
      </c>
      <c r="D3131" s="345" t="s">
        <v>503</v>
      </c>
      <c r="E3131" s="345">
        <v>3130380470</v>
      </c>
      <c r="F3131" s="345">
        <v>66047</v>
      </c>
      <c r="G3131" s="345" t="s">
        <v>11647</v>
      </c>
      <c r="H3131" s="820">
        <v>510</v>
      </c>
      <c r="I3131" s="567"/>
    </row>
    <row r="3132" spans="1:9" x14ac:dyDescent="0.2">
      <c r="A3132" s="345">
        <v>3130</v>
      </c>
      <c r="B3132" s="345" t="s">
        <v>3755</v>
      </c>
      <c r="C3132" s="345" t="s">
        <v>1935</v>
      </c>
      <c r="D3132" s="345" t="s">
        <v>16417</v>
      </c>
      <c r="E3132" s="345">
        <v>1060350070</v>
      </c>
      <c r="F3132" s="345">
        <v>31007</v>
      </c>
      <c r="G3132" s="345" t="s">
        <v>11648</v>
      </c>
      <c r="H3132" s="820">
        <v>33615</v>
      </c>
      <c r="I3132" s="567"/>
    </row>
    <row r="3133" spans="1:9" x14ac:dyDescent="0.2">
      <c r="A3133" s="345">
        <v>3131</v>
      </c>
      <c r="B3133" s="345" t="s">
        <v>3756</v>
      </c>
      <c r="C3133" s="345" t="s">
        <v>635</v>
      </c>
      <c r="D3133" s="345" t="s">
        <v>508</v>
      </c>
      <c r="E3133" s="345">
        <v>1030860670</v>
      </c>
      <c r="F3133" s="345">
        <v>12078</v>
      </c>
      <c r="G3133" s="345" t="s">
        <v>11649</v>
      </c>
      <c r="H3133" s="820">
        <v>4872</v>
      </c>
      <c r="I3133" s="567"/>
    </row>
    <row r="3134" spans="1:9" x14ac:dyDescent="0.2">
      <c r="A3134" s="345">
        <v>3132</v>
      </c>
      <c r="B3134" s="345" t="s">
        <v>3757</v>
      </c>
      <c r="C3134" s="345" t="s">
        <v>635</v>
      </c>
      <c r="D3134" s="345" t="s">
        <v>508</v>
      </c>
      <c r="E3134" s="345">
        <v>1030860680</v>
      </c>
      <c r="F3134" s="345">
        <v>12079</v>
      </c>
      <c r="G3134" s="345" t="s">
        <v>11650</v>
      </c>
      <c r="H3134" s="820">
        <v>8094</v>
      </c>
      <c r="I3134" s="567"/>
    </row>
    <row r="3135" spans="1:9" x14ac:dyDescent="0.2">
      <c r="A3135" s="345">
        <v>3133</v>
      </c>
      <c r="B3135" s="345" t="s">
        <v>3758</v>
      </c>
      <c r="C3135" s="345" t="s">
        <v>601</v>
      </c>
      <c r="D3135" s="345" t="s">
        <v>508</v>
      </c>
      <c r="E3135" s="345">
        <v>1030121090</v>
      </c>
      <c r="F3135" s="345">
        <v>16114</v>
      </c>
      <c r="G3135" s="345" t="s">
        <v>11651</v>
      </c>
      <c r="H3135" s="820">
        <v>5119</v>
      </c>
      <c r="I3135" s="567"/>
    </row>
    <row r="3136" spans="1:9" x14ac:dyDescent="0.2">
      <c r="A3136" s="345">
        <v>3134</v>
      </c>
      <c r="B3136" s="345" t="s">
        <v>3759</v>
      </c>
      <c r="C3136" s="345" t="s">
        <v>601</v>
      </c>
      <c r="D3136" s="345" t="s">
        <v>508</v>
      </c>
      <c r="E3136" s="345">
        <v>1030121100</v>
      </c>
      <c r="F3136" s="345">
        <v>16115</v>
      </c>
      <c r="G3136" s="345" t="s">
        <v>11652</v>
      </c>
      <c r="H3136" s="820">
        <v>6573</v>
      </c>
      <c r="I3136" s="567"/>
    </row>
    <row r="3137" spans="1:9" x14ac:dyDescent="0.2">
      <c r="A3137" s="345">
        <v>3135</v>
      </c>
      <c r="B3137" s="345" t="s">
        <v>3760</v>
      </c>
      <c r="C3137" s="345" t="s">
        <v>635</v>
      </c>
      <c r="D3137" s="345" t="s">
        <v>508</v>
      </c>
      <c r="E3137" s="345">
        <v>1030860690</v>
      </c>
      <c r="F3137" s="345">
        <v>12080</v>
      </c>
      <c r="G3137" s="345" t="s">
        <v>11653</v>
      </c>
      <c r="H3137" s="820">
        <v>2179</v>
      </c>
      <c r="I3137" s="567"/>
    </row>
    <row r="3138" spans="1:9" x14ac:dyDescent="0.2">
      <c r="A3138" s="345">
        <v>3136</v>
      </c>
      <c r="B3138" s="345" t="s">
        <v>3761</v>
      </c>
      <c r="C3138" s="345" t="s">
        <v>601</v>
      </c>
      <c r="D3138" s="345" t="s">
        <v>508</v>
      </c>
      <c r="E3138" s="345">
        <v>1030121110</v>
      </c>
      <c r="F3138" s="345">
        <v>16116</v>
      </c>
      <c r="G3138" s="345" t="s">
        <v>11654</v>
      </c>
      <c r="H3138" s="820">
        <v>1498</v>
      </c>
      <c r="I3138" s="567"/>
    </row>
    <row r="3139" spans="1:9" x14ac:dyDescent="0.2">
      <c r="A3139" s="345">
        <v>3137</v>
      </c>
      <c r="B3139" s="345" t="s">
        <v>3762</v>
      </c>
      <c r="C3139" s="345" t="s">
        <v>930</v>
      </c>
      <c r="D3139" s="345" t="s">
        <v>16415</v>
      </c>
      <c r="E3139" s="345">
        <v>1080290091</v>
      </c>
      <c r="F3139" s="345">
        <v>38025</v>
      </c>
      <c r="G3139" s="345" t="s">
        <v>11655</v>
      </c>
      <c r="H3139" s="820">
        <v>3533</v>
      </c>
      <c r="I3139" s="567"/>
    </row>
    <row r="3140" spans="1:9" x14ac:dyDescent="0.2">
      <c r="A3140" s="345">
        <v>3138</v>
      </c>
      <c r="B3140" s="345" t="s">
        <v>3763</v>
      </c>
      <c r="C3140" s="345" t="s">
        <v>924</v>
      </c>
      <c r="D3140" s="345" t="s">
        <v>507</v>
      </c>
      <c r="E3140" s="345">
        <v>1070340260</v>
      </c>
      <c r="F3140" s="345">
        <v>10026</v>
      </c>
      <c r="G3140" s="345" t="s">
        <v>11656</v>
      </c>
      <c r="H3140" s="820">
        <v>94</v>
      </c>
      <c r="I3140" s="567"/>
    </row>
    <row r="3141" spans="1:9" x14ac:dyDescent="0.2">
      <c r="A3141" s="345">
        <v>3139</v>
      </c>
      <c r="B3141" s="345" t="s">
        <v>3764</v>
      </c>
      <c r="C3141" s="345" t="s">
        <v>544</v>
      </c>
      <c r="D3141" s="345" t="s">
        <v>510</v>
      </c>
      <c r="E3141" s="345">
        <v>1010270970</v>
      </c>
      <c r="F3141" s="345">
        <v>4097</v>
      </c>
      <c r="G3141" s="345" t="s">
        <v>11657</v>
      </c>
      <c r="H3141" s="820">
        <v>255</v>
      </c>
      <c r="I3141" s="567"/>
    </row>
    <row r="3142" spans="1:9" x14ac:dyDescent="0.2">
      <c r="A3142" s="345">
        <v>3140</v>
      </c>
      <c r="B3142" s="345" t="s">
        <v>3765</v>
      </c>
      <c r="C3142" s="345" t="s">
        <v>632</v>
      </c>
      <c r="D3142" s="345" t="s">
        <v>515</v>
      </c>
      <c r="E3142" s="345">
        <v>1050100250</v>
      </c>
      <c r="F3142" s="345">
        <v>25025</v>
      </c>
      <c r="G3142" s="345" t="s">
        <v>11658</v>
      </c>
      <c r="H3142" s="820">
        <v>539</v>
      </c>
      <c r="I3142" s="567"/>
    </row>
    <row r="3143" spans="1:9" x14ac:dyDescent="0.2">
      <c r="A3143" s="345">
        <v>3141</v>
      </c>
      <c r="B3143" s="345" t="s">
        <v>3766</v>
      </c>
      <c r="C3143" s="345" t="s">
        <v>614</v>
      </c>
      <c r="D3143" s="345" t="s">
        <v>16415</v>
      </c>
      <c r="E3143" s="345">
        <v>1080610230</v>
      </c>
      <c r="F3143" s="345">
        <v>33023</v>
      </c>
      <c r="G3143" s="345" t="s">
        <v>11659</v>
      </c>
      <c r="H3143" s="820">
        <v>5711</v>
      </c>
      <c r="I3143" s="567"/>
    </row>
    <row r="3144" spans="1:9" x14ac:dyDescent="0.2">
      <c r="A3144" s="345">
        <v>3142</v>
      </c>
      <c r="B3144" s="345" t="s">
        <v>3767</v>
      </c>
      <c r="C3144" s="345" t="s">
        <v>544</v>
      </c>
      <c r="D3144" s="345" t="s">
        <v>510</v>
      </c>
      <c r="E3144" s="345">
        <v>1010270980</v>
      </c>
      <c r="F3144" s="345">
        <v>4098</v>
      </c>
      <c r="G3144" s="345" t="s">
        <v>11660</v>
      </c>
      <c r="H3144" s="820">
        <v>130</v>
      </c>
      <c r="I3144" s="567"/>
    </row>
    <row r="3145" spans="1:9" x14ac:dyDescent="0.2">
      <c r="A3145" s="345">
        <v>3143</v>
      </c>
      <c r="B3145" s="345" t="s">
        <v>3768</v>
      </c>
      <c r="C3145" s="345" t="s">
        <v>567</v>
      </c>
      <c r="D3145" s="345" t="s">
        <v>508</v>
      </c>
      <c r="E3145" s="345">
        <v>1030150740</v>
      </c>
      <c r="F3145" s="345">
        <v>17080</v>
      </c>
      <c r="G3145" s="345" t="s">
        <v>11661</v>
      </c>
      <c r="H3145" s="820">
        <v>4957</v>
      </c>
      <c r="I3145" s="567"/>
    </row>
    <row r="3146" spans="1:9" x14ac:dyDescent="0.2">
      <c r="A3146" s="345">
        <v>3144</v>
      </c>
      <c r="B3146" s="345" t="s">
        <v>3769</v>
      </c>
      <c r="C3146" s="345" t="s">
        <v>544</v>
      </c>
      <c r="D3146" s="345" t="s">
        <v>510</v>
      </c>
      <c r="E3146" s="345">
        <v>1010270990</v>
      </c>
      <c r="F3146" s="345">
        <v>4099</v>
      </c>
      <c r="G3146" s="345" t="s">
        <v>11662</v>
      </c>
      <c r="H3146" s="820">
        <v>2255</v>
      </c>
      <c r="I3146" s="567"/>
    </row>
    <row r="3147" spans="1:9" x14ac:dyDescent="0.2">
      <c r="A3147" s="345">
        <v>3145</v>
      </c>
      <c r="B3147" s="345" t="s">
        <v>3770</v>
      </c>
      <c r="C3147" s="345" t="s">
        <v>639</v>
      </c>
      <c r="D3147" s="345" t="s">
        <v>510</v>
      </c>
      <c r="E3147" s="345">
        <v>1010520730</v>
      </c>
      <c r="F3147" s="345">
        <v>3076</v>
      </c>
      <c r="G3147" s="345" t="s">
        <v>11663</v>
      </c>
      <c r="H3147" s="820">
        <v>5487</v>
      </c>
      <c r="I3147" s="567"/>
    </row>
    <row r="3148" spans="1:9" x14ac:dyDescent="0.2">
      <c r="A3148" s="345">
        <v>3146</v>
      </c>
      <c r="B3148" s="345" t="s">
        <v>3771</v>
      </c>
      <c r="C3148" s="345" t="s">
        <v>569</v>
      </c>
      <c r="D3148" s="345" t="s">
        <v>494</v>
      </c>
      <c r="E3148" s="345">
        <v>2110590200</v>
      </c>
      <c r="F3148" s="345">
        <v>41020</v>
      </c>
      <c r="G3148" s="345" t="s">
        <v>11664</v>
      </c>
      <c r="H3148" s="820">
        <v>4919</v>
      </c>
      <c r="I3148" s="567"/>
    </row>
    <row r="3149" spans="1:9" x14ac:dyDescent="0.2">
      <c r="A3149" s="345">
        <v>3147</v>
      </c>
      <c r="B3149" s="345" t="s">
        <v>3772</v>
      </c>
      <c r="C3149" s="345" t="s">
        <v>1935</v>
      </c>
      <c r="D3149" s="345" t="s">
        <v>16417</v>
      </c>
      <c r="E3149" s="345">
        <v>1060350080</v>
      </c>
      <c r="F3149" s="345">
        <v>31008</v>
      </c>
      <c r="G3149" s="345" t="s">
        <v>11665</v>
      </c>
      <c r="H3149" s="820">
        <v>6370</v>
      </c>
      <c r="I3149" s="567"/>
    </row>
    <row r="3150" spans="1:9" x14ac:dyDescent="0.2">
      <c r="A3150" s="345">
        <v>3148</v>
      </c>
      <c r="B3150" s="345" t="s">
        <v>3773</v>
      </c>
      <c r="C3150" s="345" t="s">
        <v>1935</v>
      </c>
      <c r="D3150" s="345" t="s">
        <v>16417</v>
      </c>
      <c r="E3150" s="345">
        <v>1060350090</v>
      </c>
      <c r="F3150" s="345">
        <v>31009</v>
      </c>
      <c r="G3150" s="345" t="s">
        <v>11666</v>
      </c>
      <c r="H3150" s="820">
        <v>7789</v>
      </c>
      <c r="I3150" s="567"/>
    </row>
    <row r="3151" spans="1:9" x14ac:dyDescent="0.2">
      <c r="A3151" s="345">
        <v>3149</v>
      </c>
      <c r="B3151" s="345" t="s">
        <v>3774</v>
      </c>
      <c r="C3151" s="345" t="s">
        <v>575</v>
      </c>
      <c r="D3151" s="345" t="s">
        <v>493</v>
      </c>
      <c r="E3151" s="345">
        <v>2120910270</v>
      </c>
      <c r="F3151" s="345">
        <v>56028</v>
      </c>
      <c r="G3151" s="345" t="s">
        <v>11667</v>
      </c>
      <c r="H3151" s="820">
        <v>1280</v>
      </c>
      <c r="I3151" s="567"/>
    </row>
    <row r="3152" spans="1:9" x14ac:dyDescent="0.2">
      <c r="A3152" s="345">
        <v>3150</v>
      </c>
      <c r="B3152" s="345" t="s">
        <v>3775</v>
      </c>
      <c r="C3152" s="345" t="s">
        <v>524</v>
      </c>
      <c r="D3152" s="345" t="s">
        <v>508</v>
      </c>
      <c r="E3152" s="345">
        <v>1030990280</v>
      </c>
      <c r="F3152" s="345">
        <v>98028</v>
      </c>
      <c r="G3152" s="345" t="s">
        <v>11668</v>
      </c>
      <c r="H3152" s="820">
        <v>2578</v>
      </c>
      <c r="I3152" s="567"/>
    </row>
    <row r="3153" spans="1:9" x14ac:dyDescent="0.2">
      <c r="A3153" s="345">
        <v>3151</v>
      </c>
      <c r="B3153" s="345" t="s">
        <v>3776</v>
      </c>
      <c r="C3153" s="345" t="s">
        <v>575</v>
      </c>
      <c r="D3153" s="345" t="s">
        <v>493</v>
      </c>
      <c r="E3153" s="345">
        <v>2120910280</v>
      </c>
      <c r="F3153" s="345">
        <v>56029</v>
      </c>
      <c r="G3153" s="345" t="s">
        <v>11669</v>
      </c>
      <c r="H3153" s="820">
        <v>2120</v>
      </c>
      <c r="I3153" s="567"/>
    </row>
    <row r="3154" spans="1:9" x14ac:dyDescent="0.2">
      <c r="A3154" s="345">
        <v>3152</v>
      </c>
      <c r="B3154" s="345" t="s">
        <v>3777</v>
      </c>
      <c r="C3154" s="345" t="s">
        <v>659</v>
      </c>
      <c r="D3154" s="345" t="s">
        <v>510</v>
      </c>
      <c r="E3154" s="345">
        <v>1010960280</v>
      </c>
      <c r="F3154" s="345">
        <v>96028</v>
      </c>
      <c r="G3154" s="345" t="s">
        <v>11670</v>
      </c>
      <c r="H3154" s="820">
        <v>1466</v>
      </c>
      <c r="I3154" s="567"/>
    </row>
    <row r="3155" spans="1:9" x14ac:dyDescent="0.2">
      <c r="A3155" s="345">
        <v>3153</v>
      </c>
      <c r="B3155" s="345" t="s">
        <v>3778</v>
      </c>
      <c r="C3155" s="345" t="s">
        <v>555</v>
      </c>
      <c r="D3155" s="345" t="s">
        <v>506</v>
      </c>
      <c r="E3155" s="345">
        <v>3150510350</v>
      </c>
      <c r="F3155" s="345">
        <v>63035</v>
      </c>
      <c r="G3155" s="345" t="s">
        <v>11671</v>
      </c>
      <c r="H3155" s="820">
        <v>28167</v>
      </c>
      <c r="I3155" s="567"/>
    </row>
    <row r="3156" spans="1:9" x14ac:dyDescent="0.2">
      <c r="A3156" s="345">
        <v>3154</v>
      </c>
      <c r="B3156" s="345" t="s">
        <v>3779</v>
      </c>
      <c r="C3156" s="345" t="s">
        <v>614</v>
      </c>
      <c r="D3156" s="345" t="s">
        <v>16415</v>
      </c>
      <c r="E3156" s="345">
        <v>1080610240</v>
      </c>
      <c r="F3156" s="345">
        <v>33024</v>
      </c>
      <c r="G3156" s="345" t="s">
        <v>11672</v>
      </c>
      <c r="H3156" s="820">
        <v>4538</v>
      </c>
      <c r="I3156" s="567"/>
    </row>
    <row r="3157" spans="1:9" x14ac:dyDescent="0.2">
      <c r="A3157" s="345">
        <v>3155</v>
      </c>
      <c r="B3157" s="345" t="s">
        <v>3780</v>
      </c>
      <c r="C3157" s="345" t="s">
        <v>557</v>
      </c>
      <c r="D3157" s="345" t="s">
        <v>513</v>
      </c>
      <c r="E3157" s="345">
        <v>4190210180</v>
      </c>
      <c r="F3157" s="345">
        <v>87018</v>
      </c>
      <c r="G3157" s="345" t="s">
        <v>11673</v>
      </c>
      <c r="H3157" s="820">
        <v>12566</v>
      </c>
      <c r="I3157" s="567"/>
    </row>
    <row r="3158" spans="1:9" x14ac:dyDescent="0.2">
      <c r="A3158" s="345">
        <v>3156</v>
      </c>
      <c r="B3158" s="345" t="s">
        <v>3781</v>
      </c>
      <c r="C3158" s="345" t="s">
        <v>622</v>
      </c>
      <c r="D3158" s="345" t="s">
        <v>510</v>
      </c>
      <c r="E3158" s="345">
        <v>1010070560</v>
      </c>
      <c r="F3158" s="345">
        <v>5056</v>
      </c>
      <c r="G3158" s="345" t="s">
        <v>11674</v>
      </c>
      <c r="H3158" s="820">
        <v>523</v>
      </c>
      <c r="I3158" s="567"/>
    </row>
    <row r="3159" spans="1:9" x14ac:dyDescent="0.2">
      <c r="A3159" s="345">
        <v>3157</v>
      </c>
      <c r="B3159" s="345" t="s">
        <v>3782</v>
      </c>
      <c r="C3159" s="345" t="s">
        <v>790</v>
      </c>
      <c r="D3159" s="345" t="s">
        <v>16415</v>
      </c>
      <c r="E3159" s="345">
        <v>1080130300</v>
      </c>
      <c r="F3159" s="345">
        <v>37030</v>
      </c>
      <c r="G3159" s="345" t="s">
        <v>11675</v>
      </c>
      <c r="H3159" s="820">
        <v>12578</v>
      </c>
      <c r="I3159" s="567"/>
    </row>
    <row r="3160" spans="1:9" x14ac:dyDescent="0.2">
      <c r="A3160" s="345">
        <v>3158</v>
      </c>
      <c r="B3160" s="345" t="s">
        <v>3783</v>
      </c>
      <c r="C3160" s="345" t="s">
        <v>696</v>
      </c>
      <c r="D3160" s="345" t="s">
        <v>508</v>
      </c>
      <c r="E3160" s="345">
        <v>1030241030</v>
      </c>
      <c r="F3160" s="345">
        <v>13110</v>
      </c>
      <c r="G3160" s="345" t="s">
        <v>11676</v>
      </c>
      <c r="H3160" s="820">
        <v>2814</v>
      </c>
      <c r="I3160" s="567"/>
    </row>
    <row r="3161" spans="1:9" x14ac:dyDescent="0.2">
      <c r="A3161" s="345">
        <v>3159</v>
      </c>
      <c r="B3161" s="345" t="s">
        <v>3784</v>
      </c>
      <c r="C3161" s="345" t="s">
        <v>696</v>
      </c>
      <c r="D3161" s="345" t="s">
        <v>508</v>
      </c>
      <c r="E3161" s="345">
        <v>1030241040</v>
      </c>
      <c r="F3161" s="345">
        <v>13111</v>
      </c>
      <c r="G3161" s="345" t="s">
        <v>11677</v>
      </c>
      <c r="H3161" s="820">
        <v>1317</v>
      </c>
      <c r="I3161" s="567"/>
    </row>
    <row r="3162" spans="1:9" x14ac:dyDescent="0.2">
      <c r="A3162" s="345">
        <v>3160</v>
      </c>
      <c r="B3162" s="345" t="s">
        <v>3785</v>
      </c>
      <c r="C3162" s="345" t="s">
        <v>593</v>
      </c>
      <c r="D3162" s="345" t="s">
        <v>513</v>
      </c>
      <c r="E3162" s="345">
        <v>4190480330</v>
      </c>
      <c r="F3162" s="345">
        <v>83034</v>
      </c>
      <c r="G3162" s="345" t="s">
        <v>11678</v>
      </c>
      <c r="H3162" s="820">
        <v>1449</v>
      </c>
      <c r="I3162" s="567"/>
    </row>
    <row r="3163" spans="1:9" x14ac:dyDescent="0.2">
      <c r="A3163" s="345">
        <v>3161</v>
      </c>
      <c r="B3163" s="345" t="s">
        <v>3786</v>
      </c>
      <c r="C3163" s="345" t="s">
        <v>639</v>
      </c>
      <c r="D3163" s="345" t="s">
        <v>510</v>
      </c>
      <c r="E3163" s="345">
        <v>1010520740</v>
      </c>
      <c r="F3163" s="345">
        <v>3077</v>
      </c>
      <c r="G3163" s="345" t="s">
        <v>11679</v>
      </c>
      <c r="H3163" s="820">
        <v>1332</v>
      </c>
      <c r="I3163" s="567"/>
    </row>
    <row r="3164" spans="1:9" x14ac:dyDescent="0.2">
      <c r="A3164" s="345">
        <v>3162</v>
      </c>
      <c r="B3164" s="345" t="s">
        <v>3787</v>
      </c>
      <c r="C3164" s="345" t="s">
        <v>635</v>
      </c>
      <c r="D3164" s="345" t="s">
        <v>508</v>
      </c>
      <c r="E3164" s="345">
        <v>1030860691</v>
      </c>
      <c r="F3164" s="345">
        <v>12081</v>
      </c>
      <c r="G3164" s="345" t="s">
        <v>11680</v>
      </c>
      <c r="H3164" s="820">
        <v>1237</v>
      </c>
      <c r="I3164" s="567"/>
    </row>
    <row r="3165" spans="1:9" x14ac:dyDescent="0.2">
      <c r="A3165" s="345">
        <v>3163</v>
      </c>
      <c r="B3165" s="345" t="s">
        <v>3788</v>
      </c>
      <c r="C3165" s="345" t="s">
        <v>522</v>
      </c>
      <c r="D3165" s="345" t="s">
        <v>515</v>
      </c>
      <c r="E3165" s="345">
        <v>1050540420</v>
      </c>
      <c r="F3165" s="345">
        <v>28042</v>
      </c>
      <c r="G3165" s="345" t="s">
        <v>11681</v>
      </c>
      <c r="H3165" s="820">
        <v>4511</v>
      </c>
      <c r="I3165" s="567"/>
    </row>
    <row r="3166" spans="1:9" x14ac:dyDescent="0.2">
      <c r="A3166" s="345">
        <v>3164</v>
      </c>
      <c r="B3166" s="345" t="s">
        <v>3789</v>
      </c>
      <c r="C3166" s="345" t="s">
        <v>522</v>
      </c>
      <c r="D3166" s="345" t="s">
        <v>515</v>
      </c>
      <c r="E3166" s="345">
        <v>1050540430</v>
      </c>
      <c r="F3166" s="345">
        <v>28043</v>
      </c>
      <c r="G3166" s="345" t="s">
        <v>11682</v>
      </c>
      <c r="H3166" s="820">
        <v>1948</v>
      </c>
      <c r="I3166" s="567"/>
    </row>
    <row r="3167" spans="1:9" x14ac:dyDescent="0.2">
      <c r="A3167" s="345">
        <v>3165</v>
      </c>
      <c r="B3167" s="345" t="s">
        <v>3790</v>
      </c>
      <c r="C3167" s="345" t="s">
        <v>546</v>
      </c>
      <c r="D3167" s="345" t="s">
        <v>504</v>
      </c>
      <c r="E3167" s="345">
        <v>3170470110</v>
      </c>
      <c r="F3167" s="345">
        <v>77011</v>
      </c>
      <c r="G3167" s="345" t="s">
        <v>11683</v>
      </c>
      <c r="H3167" s="820">
        <v>4788</v>
      </c>
      <c r="I3167" s="567"/>
    </row>
    <row r="3168" spans="1:9" x14ac:dyDescent="0.2">
      <c r="A3168" s="345">
        <v>3166</v>
      </c>
      <c r="B3168" s="345" t="s">
        <v>3791</v>
      </c>
      <c r="C3168" s="345" t="s">
        <v>601</v>
      </c>
      <c r="D3168" s="345" t="s">
        <v>508</v>
      </c>
      <c r="E3168" s="345">
        <v>1030121120</v>
      </c>
      <c r="F3168" s="345">
        <v>16117</v>
      </c>
      <c r="G3168" s="345" t="s">
        <v>11684</v>
      </c>
      <c r="H3168" s="820">
        <v>6436</v>
      </c>
      <c r="I3168" s="567"/>
    </row>
    <row r="3169" spans="1:9" x14ac:dyDescent="0.2">
      <c r="A3169" s="345">
        <v>3167</v>
      </c>
      <c r="B3169" s="345" t="s">
        <v>3792</v>
      </c>
      <c r="C3169" s="345" t="s">
        <v>745</v>
      </c>
      <c r="D3169" s="345" t="s">
        <v>513</v>
      </c>
      <c r="E3169" s="345">
        <v>4190550390</v>
      </c>
      <c r="F3169" s="345">
        <v>82041</v>
      </c>
      <c r="G3169" s="345" t="s">
        <v>11685</v>
      </c>
      <c r="H3169" s="820">
        <v>873</v>
      </c>
      <c r="I3169" s="567"/>
    </row>
    <row r="3170" spans="1:9" x14ac:dyDescent="0.2">
      <c r="A3170" s="345">
        <v>3168</v>
      </c>
      <c r="B3170" s="345" t="s">
        <v>3793</v>
      </c>
      <c r="C3170" s="345" t="s">
        <v>696</v>
      </c>
      <c r="D3170" s="345" t="s">
        <v>508</v>
      </c>
      <c r="E3170" s="345">
        <v>1030241055</v>
      </c>
      <c r="F3170" s="345">
        <v>13249</v>
      </c>
      <c r="G3170" s="345" t="s">
        <v>11686</v>
      </c>
      <c r="H3170" s="820">
        <v>4085</v>
      </c>
      <c r="I3170" s="567"/>
    </row>
    <row r="3171" spans="1:9" x14ac:dyDescent="0.2">
      <c r="A3171" s="345">
        <v>3169</v>
      </c>
      <c r="B3171" s="345" t="s">
        <v>3794</v>
      </c>
      <c r="C3171" s="345" t="s">
        <v>672</v>
      </c>
      <c r="D3171" s="345" t="s">
        <v>508</v>
      </c>
      <c r="E3171" s="345">
        <v>1030570720</v>
      </c>
      <c r="F3171" s="345">
        <v>18075</v>
      </c>
      <c r="G3171" s="345" t="s">
        <v>11687</v>
      </c>
      <c r="H3171" s="820">
        <v>2711</v>
      </c>
      <c r="I3171" s="567"/>
    </row>
    <row r="3172" spans="1:9" x14ac:dyDescent="0.2">
      <c r="A3172" s="345">
        <v>3170</v>
      </c>
      <c r="B3172" s="345" t="s">
        <v>3795</v>
      </c>
      <c r="C3172" s="345" t="s">
        <v>863</v>
      </c>
      <c r="D3172" s="345" t="s">
        <v>510</v>
      </c>
      <c r="E3172" s="345">
        <v>1011020350</v>
      </c>
      <c r="F3172" s="345">
        <v>103035</v>
      </c>
      <c r="G3172" s="345" t="s">
        <v>11688</v>
      </c>
      <c r="H3172" s="820">
        <v>7671</v>
      </c>
      <c r="I3172" s="567"/>
    </row>
    <row r="3173" spans="1:9" x14ac:dyDescent="0.2">
      <c r="A3173" s="345">
        <v>3171</v>
      </c>
      <c r="B3173" s="345" t="s">
        <v>3796</v>
      </c>
      <c r="C3173" s="345" t="s">
        <v>624</v>
      </c>
      <c r="D3173" s="345" t="s">
        <v>510</v>
      </c>
      <c r="E3173" s="345">
        <v>1010811150</v>
      </c>
      <c r="F3173" s="345">
        <v>1117</v>
      </c>
      <c r="G3173" s="345" t="s">
        <v>11689</v>
      </c>
      <c r="H3173" s="820">
        <v>666</v>
      </c>
      <c r="I3173" s="567"/>
    </row>
    <row r="3174" spans="1:9" x14ac:dyDescent="0.2">
      <c r="A3174" s="345">
        <v>3172</v>
      </c>
      <c r="B3174" s="345" t="s">
        <v>3797</v>
      </c>
      <c r="C3174" s="345" t="s">
        <v>557</v>
      </c>
      <c r="D3174" s="345" t="s">
        <v>513</v>
      </c>
      <c r="E3174" s="345">
        <v>4190210190</v>
      </c>
      <c r="F3174" s="345">
        <v>87019</v>
      </c>
      <c r="G3174" s="345" t="s">
        <v>11690</v>
      </c>
      <c r="H3174" s="820">
        <v>25156</v>
      </c>
      <c r="I3174" s="567"/>
    </row>
    <row r="3175" spans="1:9" x14ac:dyDescent="0.2">
      <c r="A3175" s="345">
        <v>3173</v>
      </c>
      <c r="B3175" s="345" t="s">
        <v>3798</v>
      </c>
      <c r="C3175" s="345" t="s">
        <v>588</v>
      </c>
      <c r="D3175" s="345" t="s">
        <v>511</v>
      </c>
      <c r="E3175" s="345">
        <v>3160090230</v>
      </c>
      <c r="F3175" s="345">
        <v>72023</v>
      </c>
      <c r="G3175" s="345" t="s">
        <v>11691</v>
      </c>
      <c r="H3175" s="820">
        <v>42915</v>
      </c>
      <c r="I3175" s="567"/>
    </row>
    <row r="3176" spans="1:9" x14ac:dyDescent="0.2">
      <c r="A3176" s="345">
        <v>3174</v>
      </c>
      <c r="B3176" s="345" t="s">
        <v>3799</v>
      </c>
      <c r="C3176" s="345" t="s">
        <v>657</v>
      </c>
      <c r="D3176" s="345" t="s">
        <v>506</v>
      </c>
      <c r="E3176" s="345">
        <v>3150200420</v>
      </c>
      <c r="F3176" s="345">
        <v>61042</v>
      </c>
      <c r="G3176" s="345" t="s">
        <v>11692</v>
      </c>
      <c r="H3176" s="820">
        <v>6741</v>
      </c>
      <c r="I3176" s="567"/>
    </row>
    <row r="3177" spans="1:9" x14ac:dyDescent="0.2">
      <c r="A3177" s="345">
        <v>3175</v>
      </c>
      <c r="B3177" s="345" t="s">
        <v>3800</v>
      </c>
      <c r="C3177" s="345" t="s">
        <v>622</v>
      </c>
      <c r="D3177" s="345" t="s">
        <v>510</v>
      </c>
      <c r="E3177" s="345">
        <v>1010070570</v>
      </c>
      <c r="F3177" s="345">
        <v>5057</v>
      </c>
      <c r="G3177" s="345" t="s">
        <v>11693</v>
      </c>
      <c r="H3177" s="820">
        <v>577</v>
      </c>
      <c r="I3177" s="567"/>
    </row>
    <row r="3178" spans="1:9" x14ac:dyDescent="0.2">
      <c r="A3178" s="345">
        <v>3176</v>
      </c>
      <c r="B3178" s="345" t="s">
        <v>3801</v>
      </c>
      <c r="C3178" s="345" t="s">
        <v>550</v>
      </c>
      <c r="D3178" s="345" t="s">
        <v>493</v>
      </c>
      <c r="E3178" s="345">
        <v>2120690290</v>
      </c>
      <c r="F3178" s="345">
        <v>57031</v>
      </c>
      <c r="G3178" s="345" t="s">
        <v>11694</v>
      </c>
      <c r="H3178" s="820">
        <v>1514</v>
      </c>
      <c r="I3178" s="567"/>
    </row>
    <row r="3179" spans="1:9" x14ac:dyDescent="0.2">
      <c r="A3179" s="345">
        <v>3177</v>
      </c>
      <c r="B3179" s="345" t="s">
        <v>3802</v>
      </c>
      <c r="C3179" s="345" t="s">
        <v>654</v>
      </c>
      <c r="D3179" s="345" t="s">
        <v>506</v>
      </c>
      <c r="E3179" s="345">
        <v>3150080370</v>
      </c>
      <c r="F3179" s="345">
        <v>64037</v>
      </c>
      <c r="G3179" s="345" t="s">
        <v>11695</v>
      </c>
      <c r="H3179" s="820">
        <v>591</v>
      </c>
      <c r="I3179" s="567"/>
    </row>
    <row r="3180" spans="1:9" x14ac:dyDescent="0.2">
      <c r="A3180" s="345">
        <v>3178</v>
      </c>
      <c r="B3180" s="345" t="s">
        <v>3803</v>
      </c>
      <c r="C3180" s="345" t="s">
        <v>674</v>
      </c>
      <c r="D3180" s="345" t="s">
        <v>510</v>
      </c>
      <c r="E3180" s="345">
        <v>1010880650</v>
      </c>
      <c r="F3180" s="345">
        <v>2065</v>
      </c>
      <c r="G3180" s="345" t="s">
        <v>11696</v>
      </c>
      <c r="H3180" s="820">
        <v>328</v>
      </c>
      <c r="I3180" s="567"/>
    </row>
    <row r="3181" spans="1:9" x14ac:dyDescent="0.2">
      <c r="A3181" s="345">
        <v>3179</v>
      </c>
      <c r="B3181" s="345" t="s">
        <v>3804</v>
      </c>
      <c r="C3181" s="345" t="s">
        <v>595</v>
      </c>
      <c r="D3181" s="345" t="s">
        <v>510</v>
      </c>
      <c r="E3181" s="345">
        <v>1010020810</v>
      </c>
      <c r="F3181" s="345">
        <v>6083</v>
      </c>
      <c r="G3181" s="345" t="s">
        <v>11697</v>
      </c>
      <c r="H3181" s="820">
        <v>292</v>
      </c>
      <c r="I3181" s="567"/>
    </row>
    <row r="3182" spans="1:9" x14ac:dyDescent="0.2">
      <c r="A3182" s="345">
        <v>3180</v>
      </c>
      <c r="B3182" s="345" t="s">
        <v>3805</v>
      </c>
      <c r="C3182" s="345" t="s">
        <v>755</v>
      </c>
      <c r="D3182" s="345" t="s">
        <v>516</v>
      </c>
      <c r="E3182" s="345">
        <v>1020040300</v>
      </c>
      <c r="F3182" s="345">
        <v>7031</v>
      </c>
      <c r="G3182" s="345" t="s">
        <v>11698</v>
      </c>
      <c r="H3182" s="820">
        <v>3390</v>
      </c>
      <c r="I3182" s="567"/>
    </row>
    <row r="3183" spans="1:9" x14ac:dyDescent="0.2">
      <c r="A3183" s="345">
        <v>3181</v>
      </c>
      <c r="B3183" s="345" t="s">
        <v>3806</v>
      </c>
      <c r="C3183" s="345" t="s">
        <v>755</v>
      </c>
      <c r="D3183" s="345" t="s">
        <v>516</v>
      </c>
      <c r="E3183" s="345">
        <v>1020040310</v>
      </c>
      <c r="F3183" s="345">
        <v>7032</v>
      </c>
      <c r="G3183" s="345" t="s">
        <v>11699</v>
      </c>
      <c r="H3183" s="820">
        <v>332</v>
      </c>
      <c r="I3183" s="567"/>
    </row>
    <row r="3184" spans="1:9" x14ac:dyDescent="0.2">
      <c r="A3184" s="345">
        <v>3182</v>
      </c>
      <c r="B3184" s="345" t="s">
        <v>3807</v>
      </c>
      <c r="C3184" s="345" t="s">
        <v>755</v>
      </c>
      <c r="D3184" s="345" t="s">
        <v>516</v>
      </c>
      <c r="E3184" s="345">
        <v>1020040320</v>
      </c>
      <c r="F3184" s="345">
        <v>7033</v>
      </c>
      <c r="G3184" s="345" t="s">
        <v>11700</v>
      </c>
      <c r="H3184" s="820">
        <v>799</v>
      </c>
      <c r="I3184" s="567"/>
    </row>
    <row r="3185" spans="1:9" x14ac:dyDescent="0.2">
      <c r="A3185" s="345">
        <v>3183</v>
      </c>
      <c r="B3185" s="345" t="s">
        <v>3808</v>
      </c>
      <c r="C3185" s="345" t="s">
        <v>1073</v>
      </c>
      <c r="D3185" s="345" t="s">
        <v>492</v>
      </c>
      <c r="E3185" s="345">
        <v>2090300210</v>
      </c>
      <c r="F3185" s="345">
        <v>48021</v>
      </c>
      <c r="G3185" s="345" t="s">
        <v>11701</v>
      </c>
      <c r="H3185" s="820">
        <v>13327</v>
      </c>
      <c r="I3185" s="567"/>
    </row>
    <row r="3186" spans="1:9" x14ac:dyDescent="0.2">
      <c r="A3186" s="345">
        <v>3184</v>
      </c>
      <c r="B3186" s="345" t="s">
        <v>3809</v>
      </c>
      <c r="C3186" s="345" t="s">
        <v>534</v>
      </c>
      <c r="D3186" s="345" t="s">
        <v>508</v>
      </c>
      <c r="E3186" s="345">
        <v>1030491090</v>
      </c>
      <c r="F3186" s="345">
        <v>15110</v>
      </c>
      <c r="G3186" s="345" t="s">
        <v>11702</v>
      </c>
      <c r="H3186" s="820">
        <v>3071</v>
      </c>
      <c r="I3186" s="567"/>
    </row>
    <row r="3187" spans="1:9" x14ac:dyDescent="0.2">
      <c r="A3187" s="345">
        <v>3185</v>
      </c>
      <c r="B3187" s="345" t="s">
        <v>3810</v>
      </c>
      <c r="C3187" s="345" t="s">
        <v>607</v>
      </c>
      <c r="D3187" s="345" t="s">
        <v>515</v>
      </c>
      <c r="E3187" s="345">
        <v>1050890380</v>
      </c>
      <c r="F3187" s="345">
        <v>23038</v>
      </c>
      <c r="G3187" s="345" t="s">
        <v>11703</v>
      </c>
      <c r="H3187" s="820">
        <v>10717</v>
      </c>
      <c r="I3187" s="567"/>
    </row>
    <row r="3188" spans="1:9" x14ac:dyDescent="0.2">
      <c r="A3188" s="345">
        <v>3186</v>
      </c>
      <c r="B3188" s="345" t="s">
        <v>3811</v>
      </c>
      <c r="C3188" s="345" t="s">
        <v>696</v>
      </c>
      <c r="D3188" s="345" t="s">
        <v>508</v>
      </c>
      <c r="E3188" s="345">
        <v>1030241060</v>
      </c>
      <c r="F3188" s="345">
        <v>13113</v>
      </c>
      <c r="G3188" s="345" t="s">
        <v>11704</v>
      </c>
      <c r="H3188" s="820">
        <v>591</v>
      </c>
      <c r="I3188" s="567"/>
    </row>
    <row r="3189" spans="1:9" x14ac:dyDescent="0.2">
      <c r="A3189" s="345">
        <v>3187</v>
      </c>
      <c r="B3189" s="345" t="s">
        <v>3812</v>
      </c>
      <c r="C3189" s="345" t="s">
        <v>657</v>
      </c>
      <c r="D3189" s="345" t="s">
        <v>506</v>
      </c>
      <c r="E3189" s="345">
        <v>3150200430</v>
      </c>
      <c r="F3189" s="345">
        <v>61043</v>
      </c>
      <c r="G3189" s="345" t="s">
        <v>11705</v>
      </c>
      <c r="H3189" s="820">
        <v>12628</v>
      </c>
      <c r="I3189" s="567"/>
    </row>
    <row r="3190" spans="1:9" x14ac:dyDescent="0.2">
      <c r="A3190" s="345">
        <v>3188</v>
      </c>
      <c r="B3190" s="345" t="s">
        <v>3813</v>
      </c>
      <c r="C3190" s="345" t="s">
        <v>639</v>
      </c>
      <c r="D3190" s="345" t="s">
        <v>510</v>
      </c>
      <c r="E3190" s="345">
        <v>1010520760</v>
      </c>
      <c r="F3190" s="345">
        <v>3079</v>
      </c>
      <c r="G3190" s="345" t="s">
        <v>11706</v>
      </c>
      <c r="H3190" s="820">
        <v>4345</v>
      </c>
      <c r="I3190" s="567"/>
    </row>
    <row r="3191" spans="1:9" x14ac:dyDescent="0.2">
      <c r="A3191" s="345">
        <v>3189</v>
      </c>
      <c r="B3191" s="345" t="s">
        <v>3814</v>
      </c>
      <c r="C3191" s="345" t="s">
        <v>668</v>
      </c>
      <c r="D3191" s="345" t="s">
        <v>16416</v>
      </c>
      <c r="E3191" s="345">
        <v>1040830900</v>
      </c>
      <c r="F3191" s="345">
        <v>22095</v>
      </c>
      <c r="G3191" s="345" t="s">
        <v>11707</v>
      </c>
      <c r="H3191" s="820">
        <v>2030</v>
      </c>
      <c r="I3191" s="567"/>
    </row>
    <row r="3192" spans="1:9" x14ac:dyDescent="0.2">
      <c r="A3192" s="345">
        <v>3190</v>
      </c>
      <c r="B3192" s="345" t="s">
        <v>3815</v>
      </c>
      <c r="C3192" s="345" t="s">
        <v>652</v>
      </c>
      <c r="D3192" s="345" t="s">
        <v>16417</v>
      </c>
      <c r="E3192" s="345">
        <v>1060850450</v>
      </c>
      <c r="F3192" s="345">
        <v>30045</v>
      </c>
      <c r="G3192" s="345" t="s">
        <v>11708</v>
      </c>
      <c r="H3192" s="820">
        <v>293</v>
      </c>
      <c r="I3192" s="567"/>
    </row>
    <row r="3193" spans="1:9" x14ac:dyDescent="0.2">
      <c r="A3193" s="345">
        <v>3191</v>
      </c>
      <c r="B3193" s="345" t="s">
        <v>3816</v>
      </c>
      <c r="C3193" s="345" t="s">
        <v>565</v>
      </c>
      <c r="D3193" s="345" t="s">
        <v>505</v>
      </c>
      <c r="E3193" s="345">
        <v>3180250600</v>
      </c>
      <c r="F3193" s="345">
        <v>78059</v>
      </c>
      <c r="G3193" s="345" t="s">
        <v>11709</v>
      </c>
      <c r="H3193" s="820">
        <v>1536</v>
      </c>
      <c r="I3193" s="567"/>
    </row>
    <row r="3194" spans="1:9" x14ac:dyDescent="0.2">
      <c r="A3194" s="345">
        <v>3192</v>
      </c>
      <c r="B3194" s="345" t="s">
        <v>3817</v>
      </c>
      <c r="C3194" s="345" t="s">
        <v>544</v>
      </c>
      <c r="D3194" s="345" t="s">
        <v>510</v>
      </c>
      <c r="E3194" s="345">
        <v>1010271000</v>
      </c>
      <c r="F3194" s="345">
        <v>4100</v>
      </c>
      <c r="G3194" s="345" t="s">
        <v>11710</v>
      </c>
      <c r="H3194" s="820">
        <v>1987</v>
      </c>
      <c r="I3194" s="567"/>
    </row>
    <row r="3195" spans="1:9" x14ac:dyDescent="0.2">
      <c r="A3195" s="345">
        <v>3193</v>
      </c>
      <c r="B3195" s="345" t="s">
        <v>3818</v>
      </c>
      <c r="C3195" s="345" t="s">
        <v>241</v>
      </c>
      <c r="D3195" s="345" t="s">
        <v>515</v>
      </c>
      <c r="E3195" s="345">
        <v>1050900460</v>
      </c>
      <c r="F3195" s="345">
        <v>24046</v>
      </c>
      <c r="G3195" s="345" t="s">
        <v>11711</v>
      </c>
      <c r="H3195" s="820">
        <v>4277</v>
      </c>
      <c r="I3195" s="567"/>
    </row>
    <row r="3196" spans="1:9" x14ac:dyDescent="0.2">
      <c r="A3196" s="345">
        <v>3194</v>
      </c>
      <c r="B3196" s="345" t="s">
        <v>3819</v>
      </c>
      <c r="C3196" s="345" t="s">
        <v>565</v>
      </c>
      <c r="D3196" s="345" t="s">
        <v>505</v>
      </c>
      <c r="E3196" s="345">
        <v>3180250610</v>
      </c>
      <c r="F3196" s="345">
        <v>78060</v>
      </c>
      <c r="G3196" s="345" t="s">
        <v>11712</v>
      </c>
      <c r="H3196" s="820">
        <v>2229</v>
      </c>
      <c r="I3196" s="567"/>
    </row>
    <row r="3197" spans="1:9" x14ac:dyDescent="0.2">
      <c r="A3197" s="345">
        <v>3195</v>
      </c>
      <c r="B3197" s="345" t="s">
        <v>3820</v>
      </c>
      <c r="C3197" s="345" t="s">
        <v>790</v>
      </c>
      <c r="D3197" s="345" t="s">
        <v>16415</v>
      </c>
      <c r="E3197" s="345">
        <v>1080130310</v>
      </c>
      <c r="F3197" s="345">
        <v>37031</v>
      </c>
      <c r="G3197" s="345" t="s">
        <v>11713</v>
      </c>
      <c r="H3197" s="820">
        <v>3883</v>
      </c>
      <c r="I3197" s="567"/>
    </row>
    <row r="3198" spans="1:9" x14ac:dyDescent="0.2">
      <c r="A3198" s="345">
        <v>3196</v>
      </c>
      <c r="B3198" s="345" t="s">
        <v>3821</v>
      </c>
      <c r="C3198" s="345" t="s">
        <v>595</v>
      </c>
      <c r="D3198" s="345" t="s">
        <v>510</v>
      </c>
      <c r="E3198" s="345">
        <v>1010020820</v>
      </c>
      <c r="F3198" s="345">
        <v>6084</v>
      </c>
      <c r="G3198" s="345" t="s">
        <v>11714</v>
      </c>
      <c r="H3198" s="820">
        <v>221</v>
      </c>
      <c r="I3198" s="567"/>
    </row>
    <row r="3199" spans="1:9" x14ac:dyDescent="0.2">
      <c r="A3199" s="345">
        <v>3197</v>
      </c>
      <c r="B3199" s="345" t="s">
        <v>3822</v>
      </c>
      <c r="C3199" s="345" t="s">
        <v>601</v>
      </c>
      <c r="D3199" s="345" t="s">
        <v>508</v>
      </c>
      <c r="E3199" s="345">
        <v>1030121130</v>
      </c>
      <c r="F3199" s="345">
        <v>16118</v>
      </c>
      <c r="G3199" s="345" t="s">
        <v>11715</v>
      </c>
      <c r="H3199" s="820">
        <v>1134</v>
      </c>
      <c r="I3199" s="567"/>
    </row>
    <row r="3200" spans="1:9" x14ac:dyDescent="0.2">
      <c r="A3200" s="345">
        <v>3198</v>
      </c>
      <c r="B3200" s="345" t="s">
        <v>3823</v>
      </c>
      <c r="C3200" s="345" t="s">
        <v>595</v>
      </c>
      <c r="D3200" s="345" t="s">
        <v>510</v>
      </c>
      <c r="E3200" s="345">
        <v>1010020830</v>
      </c>
      <c r="F3200" s="345">
        <v>6085</v>
      </c>
      <c r="G3200" s="345" t="s">
        <v>11716</v>
      </c>
      <c r="H3200" s="820">
        <v>476</v>
      </c>
      <c r="I3200" s="567"/>
    </row>
    <row r="3201" spans="1:9" x14ac:dyDescent="0.2">
      <c r="A3201" s="345">
        <v>3199</v>
      </c>
      <c r="B3201" s="345" t="s">
        <v>3824</v>
      </c>
      <c r="C3201" s="345" t="s">
        <v>601</v>
      </c>
      <c r="D3201" s="345" t="s">
        <v>508</v>
      </c>
      <c r="E3201" s="345">
        <v>1030121140</v>
      </c>
      <c r="F3201" s="345">
        <v>16119</v>
      </c>
      <c r="G3201" s="345" t="s">
        <v>11717</v>
      </c>
      <c r="H3201" s="820">
        <v>865</v>
      </c>
      <c r="I3201" s="567"/>
    </row>
    <row r="3202" spans="1:9" x14ac:dyDescent="0.2">
      <c r="A3202" s="345">
        <v>3200</v>
      </c>
      <c r="B3202" s="345" t="s">
        <v>3825</v>
      </c>
      <c r="C3202" s="345" t="s">
        <v>571</v>
      </c>
      <c r="D3202" s="345" t="s">
        <v>508</v>
      </c>
      <c r="E3202" s="345">
        <v>1030260490</v>
      </c>
      <c r="F3202" s="345">
        <v>19050</v>
      </c>
      <c r="G3202" s="345" t="s">
        <v>11718</v>
      </c>
      <c r="H3202" s="820">
        <v>1489</v>
      </c>
      <c r="I3202" s="567"/>
    </row>
    <row r="3203" spans="1:9" x14ac:dyDescent="0.2">
      <c r="A3203" s="345">
        <v>3201</v>
      </c>
      <c r="B3203" s="345" t="s">
        <v>3826</v>
      </c>
      <c r="C3203" s="345" t="s">
        <v>672</v>
      </c>
      <c r="D3203" s="345" t="s">
        <v>508</v>
      </c>
      <c r="E3203" s="345">
        <v>1030570730</v>
      </c>
      <c r="F3203" s="345">
        <v>18076</v>
      </c>
      <c r="G3203" s="345" t="s">
        <v>11719</v>
      </c>
      <c r="H3203" s="820">
        <v>4242</v>
      </c>
      <c r="I3203" s="567"/>
    </row>
    <row r="3204" spans="1:9" x14ac:dyDescent="0.2">
      <c r="A3204" s="345">
        <v>3202</v>
      </c>
      <c r="B3204" s="345" t="s">
        <v>3827</v>
      </c>
      <c r="C3204" s="345" t="s">
        <v>614</v>
      </c>
      <c r="D3204" s="345" t="s">
        <v>16415</v>
      </c>
      <c r="E3204" s="345">
        <v>1080610250</v>
      </c>
      <c r="F3204" s="345">
        <v>33025</v>
      </c>
      <c r="G3204" s="345" t="s">
        <v>11720</v>
      </c>
      <c r="H3204" s="820">
        <v>2127</v>
      </c>
      <c r="I3204" s="567"/>
    </row>
    <row r="3205" spans="1:9" x14ac:dyDescent="0.2">
      <c r="A3205" s="345">
        <v>3203</v>
      </c>
      <c r="B3205" s="345" t="s">
        <v>3828</v>
      </c>
      <c r="C3205" s="345" t="s">
        <v>624</v>
      </c>
      <c r="D3205" s="345" t="s">
        <v>510</v>
      </c>
      <c r="E3205" s="345">
        <v>1010811160</v>
      </c>
      <c r="F3205" s="345">
        <v>1118</v>
      </c>
      <c r="G3205" s="345" t="s">
        <v>11721</v>
      </c>
      <c r="H3205" s="820">
        <v>191</v>
      </c>
      <c r="I3205" s="567"/>
    </row>
    <row r="3206" spans="1:9" x14ac:dyDescent="0.2">
      <c r="A3206" s="345">
        <v>3204</v>
      </c>
      <c r="B3206" s="345" t="s">
        <v>3829</v>
      </c>
      <c r="C3206" s="345" t="s">
        <v>691</v>
      </c>
      <c r="D3206" s="345" t="s">
        <v>508</v>
      </c>
      <c r="E3206" s="345">
        <v>1030770330</v>
      </c>
      <c r="F3206" s="345">
        <v>14033</v>
      </c>
      <c r="G3206" s="345" t="s">
        <v>11722</v>
      </c>
      <c r="H3206" s="820">
        <v>4371</v>
      </c>
      <c r="I3206" s="567"/>
    </row>
    <row r="3207" spans="1:9" x14ac:dyDescent="0.2">
      <c r="A3207" s="345">
        <v>3205</v>
      </c>
      <c r="B3207" s="345" t="s">
        <v>3830</v>
      </c>
      <c r="C3207" s="345" t="s">
        <v>691</v>
      </c>
      <c r="D3207" s="345" t="s">
        <v>508</v>
      </c>
      <c r="E3207" s="345">
        <v>1030770340</v>
      </c>
      <c r="F3207" s="345">
        <v>14034</v>
      </c>
      <c r="G3207" s="345" t="s">
        <v>11723</v>
      </c>
      <c r="H3207" s="820">
        <v>1637</v>
      </c>
      <c r="I3207" s="567"/>
    </row>
    <row r="3208" spans="1:9" x14ac:dyDescent="0.2">
      <c r="A3208" s="345">
        <v>3206</v>
      </c>
      <c r="B3208" s="345" t="s">
        <v>3831</v>
      </c>
      <c r="C3208" s="345" t="s">
        <v>906</v>
      </c>
      <c r="D3208" s="345" t="s">
        <v>492</v>
      </c>
      <c r="E3208" s="345">
        <v>2090360100</v>
      </c>
      <c r="F3208" s="345">
        <v>53011</v>
      </c>
      <c r="G3208" s="345" t="s">
        <v>11724</v>
      </c>
      <c r="H3208" s="820">
        <v>81503</v>
      </c>
      <c r="I3208" s="567"/>
    </row>
    <row r="3209" spans="1:9" x14ac:dyDescent="0.2">
      <c r="A3209" s="345">
        <v>3207</v>
      </c>
      <c r="B3209" s="345" t="s">
        <v>3832</v>
      </c>
      <c r="C3209" s="345" t="s">
        <v>624</v>
      </c>
      <c r="D3209" s="345" t="s">
        <v>510</v>
      </c>
      <c r="E3209" s="345">
        <v>1010811170</v>
      </c>
      <c r="F3209" s="345">
        <v>1119</v>
      </c>
      <c r="G3209" s="345" t="s">
        <v>11725</v>
      </c>
      <c r="H3209" s="820">
        <v>987</v>
      </c>
      <c r="I3209" s="567"/>
    </row>
    <row r="3210" spans="1:9" x14ac:dyDescent="0.2">
      <c r="A3210" s="345">
        <v>3208</v>
      </c>
      <c r="B3210" s="345" t="s">
        <v>3833</v>
      </c>
      <c r="C3210" s="345" t="s">
        <v>609</v>
      </c>
      <c r="D3210" s="345" t="s">
        <v>493</v>
      </c>
      <c r="E3210" s="345">
        <v>2120700460</v>
      </c>
      <c r="F3210" s="345">
        <v>58046</v>
      </c>
      <c r="G3210" s="345" t="s">
        <v>11726</v>
      </c>
      <c r="H3210" s="820">
        <v>20455</v>
      </c>
      <c r="I3210" s="567"/>
    </row>
    <row r="3211" spans="1:9" x14ac:dyDescent="0.2">
      <c r="A3211" s="345">
        <v>3209</v>
      </c>
      <c r="B3211" s="345" t="s">
        <v>3834</v>
      </c>
      <c r="C3211" s="345" t="s">
        <v>1030</v>
      </c>
      <c r="D3211" s="345" t="s">
        <v>511</v>
      </c>
      <c r="E3211" s="345">
        <v>3160780080</v>
      </c>
      <c r="F3211" s="345">
        <v>73008</v>
      </c>
      <c r="G3211" s="345" t="s">
        <v>11727</v>
      </c>
      <c r="H3211" s="820">
        <v>30869</v>
      </c>
      <c r="I3211" s="567"/>
    </row>
    <row r="3212" spans="1:9" x14ac:dyDescent="0.2">
      <c r="A3212" s="345">
        <v>3210</v>
      </c>
      <c r="B3212" s="345" t="s">
        <v>3835</v>
      </c>
      <c r="C3212" s="345" t="s">
        <v>654</v>
      </c>
      <c r="D3212" s="345" t="s">
        <v>506</v>
      </c>
      <c r="E3212" s="345">
        <v>3150080380</v>
      </c>
      <c r="F3212" s="345">
        <v>64038</v>
      </c>
      <c r="G3212" s="345" t="s">
        <v>11728</v>
      </c>
      <c r="H3212" s="820">
        <v>7733</v>
      </c>
      <c r="I3212" s="567"/>
    </row>
    <row r="3213" spans="1:9" x14ac:dyDescent="0.2">
      <c r="A3213" s="345">
        <v>3211</v>
      </c>
      <c r="B3213" s="345" t="s">
        <v>3836</v>
      </c>
      <c r="C3213" s="345" t="s">
        <v>580</v>
      </c>
      <c r="D3213" s="345" t="s">
        <v>494</v>
      </c>
      <c r="E3213" s="345">
        <v>2110060230</v>
      </c>
      <c r="F3213" s="345">
        <v>44023</v>
      </c>
      <c r="G3213" s="345" t="s">
        <v>11729</v>
      </c>
      <c r="H3213" s="820">
        <v>15925</v>
      </c>
      <c r="I3213" s="567"/>
    </row>
    <row r="3214" spans="1:9" x14ac:dyDescent="0.2">
      <c r="A3214" s="345">
        <v>3212</v>
      </c>
      <c r="B3214" s="345" t="s">
        <v>3837</v>
      </c>
      <c r="C3214" s="345" t="s">
        <v>781</v>
      </c>
      <c r="D3214" s="345" t="s">
        <v>494</v>
      </c>
      <c r="E3214" s="345">
        <v>2111050080</v>
      </c>
      <c r="F3214" s="345">
        <v>109008</v>
      </c>
      <c r="G3214" s="345" t="s">
        <v>11730</v>
      </c>
      <c r="H3214" s="820">
        <v>3214</v>
      </c>
      <c r="I3214" s="567"/>
    </row>
    <row r="3215" spans="1:9" x14ac:dyDescent="0.2">
      <c r="A3215" s="345">
        <v>3213</v>
      </c>
      <c r="B3215" s="345" t="s">
        <v>3838</v>
      </c>
      <c r="C3215" s="345" t="s">
        <v>641</v>
      </c>
      <c r="D3215" s="345" t="s">
        <v>513</v>
      </c>
      <c r="E3215" s="345">
        <v>4190010180</v>
      </c>
      <c r="F3215" s="345">
        <v>84018</v>
      </c>
      <c r="G3215" s="345" t="s">
        <v>11731</v>
      </c>
      <c r="H3215" s="820">
        <v>5298</v>
      </c>
      <c r="I3215" s="567"/>
    </row>
    <row r="3216" spans="1:9" x14ac:dyDescent="0.2">
      <c r="A3216" s="345">
        <v>3214</v>
      </c>
      <c r="B3216" s="345" t="s">
        <v>3839</v>
      </c>
      <c r="C3216" s="345" t="s">
        <v>575</v>
      </c>
      <c r="D3216" s="345" t="s">
        <v>493</v>
      </c>
      <c r="E3216" s="345">
        <v>2120910290</v>
      </c>
      <c r="F3216" s="345">
        <v>56030</v>
      </c>
      <c r="G3216" s="345" t="s">
        <v>11732</v>
      </c>
      <c r="H3216" s="820">
        <v>2442</v>
      </c>
      <c r="I3216" s="567"/>
    </row>
    <row r="3217" spans="1:9" x14ac:dyDescent="0.2">
      <c r="A3217" s="345">
        <v>3215</v>
      </c>
      <c r="B3217" s="345" t="s">
        <v>3840</v>
      </c>
      <c r="C3217" s="345" t="s">
        <v>612</v>
      </c>
      <c r="D3217" s="345" t="s">
        <v>505</v>
      </c>
      <c r="E3217" s="345">
        <v>3180670400</v>
      </c>
      <c r="F3217" s="345">
        <v>80040</v>
      </c>
      <c r="G3217" s="345" t="s">
        <v>11733</v>
      </c>
      <c r="H3217" s="820">
        <v>2881</v>
      </c>
      <c r="I3217" s="567"/>
    </row>
    <row r="3218" spans="1:9" x14ac:dyDescent="0.2">
      <c r="A3218" s="345">
        <v>3216</v>
      </c>
      <c r="B3218" s="345" t="s">
        <v>3841</v>
      </c>
      <c r="C3218" s="345" t="s">
        <v>546</v>
      </c>
      <c r="D3218" s="345" t="s">
        <v>504</v>
      </c>
      <c r="E3218" s="345">
        <v>3170470120</v>
      </c>
      <c r="F3218" s="345">
        <v>77012</v>
      </c>
      <c r="G3218" s="345" t="s">
        <v>11734</v>
      </c>
      <c r="H3218" s="820">
        <v>2063</v>
      </c>
      <c r="I3218" s="567"/>
    </row>
    <row r="3219" spans="1:9" x14ac:dyDescent="0.2">
      <c r="A3219" s="345">
        <v>3217</v>
      </c>
      <c r="B3219" s="345" t="s">
        <v>3842</v>
      </c>
      <c r="C3219" s="345" t="s">
        <v>654</v>
      </c>
      <c r="D3219" s="345" t="s">
        <v>506</v>
      </c>
      <c r="E3219" s="345">
        <v>3150080390</v>
      </c>
      <c r="F3219" s="345">
        <v>64039</v>
      </c>
      <c r="G3219" s="345" t="s">
        <v>11735</v>
      </c>
      <c r="H3219" s="820">
        <v>1816</v>
      </c>
      <c r="I3219" s="567"/>
    </row>
    <row r="3220" spans="1:9" x14ac:dyDescent="0.2">
      <c r="A3220" s="345">
        <v>3218</v>
      </c>
      <c r="B3220" s="345" t="s">
        <v>3843</v>
      </c>
      <c r="C3220" s="345" t="s">
        <v>852</v>
      </c>
      <c r="D3220" s="345" t="s">
        <v>515</v>
      </c>
      <c r="E3220" s="345">
        <v>1050870180</v>
      </c>
      <c r="F3220" s="345">
        <v>27018</v>
      </c>
      <c r="G3220" s="345" t="s">
        <v>11736</v>
      </c>
      <c r="H3220" s="820">
        <v>2741</v>
      </c>
      <c r="I3220" s="567"/>
    </row>
    <row r="3221" spans="1:9" x14ac:dyDescent="0.2">
      <c r="A3221" s="345">
        <v>3219</v>
      </c>
      <c r="B3221" s="345" t="s">
        <v>3844</v>
      </c>
      <c r="C3221" s="345" t="s">
        <v>624</v>
      </c>
      <c r="D3221" s="345" t="s">
        <v>510</v>
      </c>
      <c r="E3221" s="345">
        <v>1010811180</v>
      </c>
      <c r="F3221" s="345">
        <v>1120</v>
      </c>
      <c r="G3221" s="345" t="s">
        <v>11737</v>
      </c>
      <c r="H3221" s="820">
        <v>37090</v>
      </c>
      <c r="I3221" s="567"/>
    </row>
    <row r="3222" spans="1:9" x14ac:dyDescent="0.2">
      <c r="A3222" s="345">
        <v>3220</v>
      </c>
      <c r="B3222" s="345" t="s">
        <v>3845</v>
      </c>
      <c r="C3222" s="345" t="s">
        <v>571</v>
      </c>
      <c r="D3222" s="345" t="s">
        <v>508</v>
      </c>
      <c r="E3222" s="345">
        <v>1030260500</v>
      </c>
      <c r="F3222" s="345">
        <v>19051</v>
      </c>
      <c r="G3222" s="345" t="s">
        <v>11738</v>
      </c>
      <c r="H3222" s="820">
        <v>1692</v>
      </c>
      <c r="I3222" s="567"/>
    </row>
    <row r="3223" spans="1:9" x14ac:dyDescent="0.2">
      <c r="A3223" s="345">
        <v>3221</v>
      </c>
      <c r="B3223" s="345" t="s">
        <v>3846</v>
      </c>
      <c r="C3223" s="345" t="s">
        <v>601</v>
      </c>
      <c r="D3223" s="345" t="s">
        <v>508</v>
      </c>
      <c r="E3223" s="345">
        <v>1030121150</v>
      </c>
      <c r="F3223" s="345">
        <v>16120</v>
      </c>
      <c r="G3223" s="345" t="s">
        <v>11739</v>
      </c>
      <c r="H3223" s="820">
        <v>7392</v>
      </c>
      <c r="I3223" s="567"/>
    </row>
    <row r="3224" spans="1:9" x14ac:dyDescent="0.2">
      <c r="A3224" s="345">
        <v>3222</v>
      </c>
      <c r="B3224" s="345" t="s">
        <v>3847</v>
      </c>
      <c r="C3224" s="345" t="s">
        <v>538</v>
      </c>
      <c r="D3224" s="345" t="s">
        <v>504</v>
      </c>
      <c r="E3224" s="345">
        <v>3170640360</v>
      </c>
      <c r="F3224" s="345">
        <v>76037</v>
      </c>
      <c r="G3224" s="345" t="s">
        <v>11740</v>
      </c>
      <c r="H3224" s="820">
        <v>1568</v>
      </c>
      <c r="I3224" s="567"/>
    </row>
    <row r="3225" spans="1:9" x14ac:dyDescent="0.2">
      <c r="A3225" s="345">
        <v>3223</v>
      </c>
      <c r="B3225" s="345" t="s">
        <v>3848</v>
      </c>
      <c r="C3225" s="345" t="s">
        <v>588</v>
      </c>
      <c r="D3225" s="345" t="s">
        <v>511</v>
      </c>
      <c r="E3225" s="345">
        <v>3160090240</v>
      </c>
      <c r="F3225" s="345">
        <v>72024</v>
      </c>
      <c r="G3225" s="345" t="s">
        <v>11741</v>
      </c>
      <c r="H3225" s="820">
        <v>12284</v>
      </c>
      <c r="I3225" s="567"/>
    </row>
    <row r="3226" spans="1:9" x14ac:dyDescent="0.2">
      <c r="A3226" s="345">
        <v>3224</v>
      </c>
      <c r="B3226" s="345" t="s">
        <v>3849</v>
      </c>
      <c r="C3226" s="345" t="s">
        <v>555</v>
      </c>
      <c r="D3226" s="345" t="s">
        <v>506</v>
      </c>
      <c r="E3226" s="345">
        <v>3150510360</v>
      </c>
      <c r="F3226" s="345">
        <v>63036</v>
      </c>
      <c r="G3226" s="345" t="s">
        <v>11742</v>
      </c>
      <c r="H3226" s="820">
        <v>17203</v>
      </c>
      <c r="I3226" s="567"/>
    </row>
    <row r="3227" spans="1:9" x14ac:dyDescent="0.2">
      <c r="A3227" s="345">
        <v>3225</v>
      </c>
      <c r="B3227" s="345" t="s">
        <v>3850</v>
      </c>
      <c r="C3227" s="345" t="s">
        <v>241</v>
      </c>
      <c r="D3227" s="345" t="s">
        <v>515</v>
      </c>
      <c r="E3227" s="345">
        <v>1050900470</v>
      </c>
      <c r="F3227" s="345">
        <v>24047</v>
      </c>
      <c r="G3227" s="345" t="s">
        <v>11743</v>
      </c>
      <c r="H3227" s="820">
        <v>3808</v>
      </c>
      <c r="I3227" s="567"/>
    </row>
    <row r="3228" spans="1:9" x14ac:dyDescent="0.2">
      <c r="A3228" s="345">
        <v>3226</v>
      </c>
      <c r="B3228" s="345" t="s">
        <v>3851</v>
      </c>
      <c r="C3228" s="345" t="s">
        <v>732</v>
      </c>
      <c r="D3228" s="345" t="s">
        <v>511</v>
      </c>
      <c r="E3228" s="345">
        <v>3160410330</v>
      </c>
      <c r="F3228" s="345">
        <v>75034</v>
      </c>
      <c r="G3228" s="345" t="s">
        <v>11744</v>
      </c>
      <c r="H3228" s="820">
        <v>5486</v>
      </c>
      <c r="I3228" s="567"/>
    </row>
    <row r="3229" spans="1:9" x14ac:dyDescent="0.2">
      <c r="A3229" s="345">
        <v>3227</v>
      </c>
      <c r="B3229" s="345" t="s">
        <v>3852</v>
      </c>
      <c r="C3229" s="345" t="s">
        <v>875</v>
      </c>
      <c r="D3229" s="345" t="s">
        <v>494</v>
      </c>
      <c r="E3229" s="345">
        <v>2110440210</v>
      </c>
      <c r="F3229" s="345">
        <v>43021</v>
      </c>
      <c r="G3229" s="345" t="s">
        <v>11745</v>
      </c>
      <c r="H3229" s="820">
        <v>721</v>
      </c>
      <c r="I3229" s="567"/>
    </row>
    <row r="3230" spans="1:9" x14ac:dyDescent="0.2">
      <c r="A3230" s="345">
        <v>3228</v>
      </c>
      <c r="B3230" s="345" t="s">
        <v>3853</v>
      </c>
      <c r="C3230" s="345" t="s">
        <v>996</v>
      </c>
      <c r="D3230" s="345" t="s">
        <v>514</v>
      </c>
      <c r="E3230" s="345">
        <v>2100580220</v>
      </c>
      <c r="F3230" s="345">
        <v>54022</v>
      </c>
      <c r="G3230" s="345" t="s">
        <v>11746</v>
      </c>
      <c r="H3230" s="820">
        <v>5691</v>
      </c>
      <c r="I3230" s="567"/>
    </row>
    <row r="3231" spans="1:9" x14ac:dyDescent="0.2">
      <c r="A3231" s="345">
        <v>3229</v>
      </c>
      <c r="B3231" s="345" t="s">
        <v>3854</v>
      </c>
      <c r="C3231" s="345" t="s">
        <v>996</v>
      </c>
      <c r="D3231" s="345" t="s">
        <v>514</v>
      </c>
      <c r="E3231" s="345">
        <v>2100580230</v>
      </c>
      <c r="F3231" s="345">
        <v>54023</v>
      </c>
      <c r="G3231" s="345" t="s">
        <v>11747</v>
      </c>
      <c r="H3231" s="820">
        <v>14313</v>
      </c>
      <c r="I3231" s="567"/>
    </row>
    <row r="3232" spans="1:9" x14ac:dyDescent="0.2">
      <c r="A3232" s="345">
        <v>3230</v>
      </c>
      <c r="B3232" s="345" t="s">
        <v>3855</v>
      </c>
      <c r="C3232" s="345" t="s">
        <v>711</v>
      </c>
      <c r="D3232" s="345" t="s">
        <v>16415</v>
      </c>
      <c r="E3232" s="345">
        <v>1080680230</v>
      </c>
      <c r="F3232" s="345">
        <v>35023</v>
      </c>
      <c r="G3232" s="345" t="s">
        <v>11748</v>
      </c>
      <c r="H3232" s="820">
        <v>6262</v>
      </c>
      <c r="I3232" s="567"/>
    </row>
    <row r="3233" spans="1:9" x14ac:dyDescent="0.2">
      <c r="A3233" s="345">
        <v>3231</v>
      </c>
      <c r="B3233" s="345" t="s">
        <v>3856</v>
      </c>
      <c r="C3233" s="345" t="s">
        <v>593</v>
      </c>
      <c r="D3233" s="345" t="s">
        <v>513</v>
      </c>
      <c r="E3233" s="345">
        <v>4190480340</v>
      </c>
      <c r="F3233" s="345">
        <v>83035</v>
      </c>
      <c r="G3233" s="345" t="s">
        <v>11749</v>
      </c>
      <c r="H3233" s="820">
        <v>1591</v>
      </c>
      <c r="I3233" s="567"/>
    </row>
    <row r="3234" spans="1:9" x14ac:dyDescent="0.2">
      <c r="A3234" s="345">
        <v>3232</v>
      </c>
      <c r="B3234" s="345" t="s">
        <v>3857</v>
      </c>
      <c r="C3234" s="345" t="s">
        <v>899</v>
      </c>
      <c r="D3234" s="346" t="s">
        <v>512</v>
      </c>
      <c r="E3234" s="345">
        <v>4201110320</v>
      </c>
      <c r="F3234" s="345">
        <v>111032</v>
      </c>
      <c r="G3234" s="345" t="s">
        <v>11750</v>
      </c>
      <c r="H3234" s="820">
        <v>919</v>
      </c>
      <c r="I3234" s="567"/>
    </row>
    <row r="3235" spans="1:9" x14ac:dyDescent="0.2">
      <c r="A3235" s="345">
        <v>3233</v>
      </c>
      <c r="B3235" s="345" t="s">
        <v>3858</v>
      </c>
      <c r="C3235" s="345" t="s">
        <v>696</v>
      </c>
      <c r="D3235" s="345" t="s">
        <v>508</v>
      </c>
      <c r="E3235" s="345">
        <v>1030241070</v>
      </c>
      <c r="F3235" s="345">
        <v>13114</v>
      </c>
      <c r="G3235" s="345" t="s">
        <v>11751</v>
      </c>
      <c r="H3235" s="820">
        <v>5795</v>
      </c>
      <c r="I3235" s="567"/>
    </row>
    <row r="3236" spans="1:9" x14ac:dyDescent="0.2">
      <c r="A3236" s="345">
        <v>3234</v>
      </c>
      <c r="B3236" s="345" t="s">
        <v>3859</v>
      </c>
      <c r="C3236" s="345" t="s">
        <v>563</v>
      </c>
      <c r="D3236" s="345" t="s">
        <v>493</v>
      </c>
      <c r="E3236" s="345">
        <v>2120330420</v>
      </c>
      <c r="F3236" s="345">
        <v>60042</v>
      </c>
      <c r="G3236" s="345" t="s">
        <v>11752</v>
      </c>
      <c r="H3236" s="820">
        <v>1505</v>
      </c>
      <c r="I3236" s="567"/>
    </row>
    <row r="3237" spans="1:9" x14ac:dyDescent="0.2">
      <c r="A3237" s="345">
        <v>3235</v>
      </c>
      <c r="B3237" s="345" t="s">
        <v>3860</v>
      </c>
      <c r="C3237" s="345" t="s">
        <v>604</v>
      </c>
      <c r="D3237" s="345" t="s">
        <v>515</v>
      </c>
      <c r="E3237" s="345">
        <v>1050710280</v>
      </c>
      <c r="F3237" s="345">
        <v>29028</v>
      </c>
      <c r="G3237" s="345" t="s">
        <v>11753</v>
      </c>
      <c r="H3237" s="820">
        <v>1102</v>
      </c>
      <c r="I3237" s="567"/>
    </row>
    <row r="3238" spans="1:9" x14ac:dyDescent="0.2">
      <c r="A3238" s="345">
        <v>3236</v>
      </c>
      <c r="B3238" s="345" t="s">
        <v>3861</v>
      </c>
      <c r="C3238" s="345" t="s">
        <v>674</v>
      </c>
      <c r="D3238" s="345" t="s">
        <v>510</v>
      </c>
      <c r="E3238" s="345">
        <v>1010880660</v>
      </c>
      <c r="F3238" s="345">
        <v>2066</v>
      </c>
      <c r="G3238" s="345" t="s">
        <v>11754</v>
      </c>
      <c r="H3238" s="820">
        <v>334</v>
      </c>
      <c r="I3238" s="567"/>
    </row>
    <row r="3239" spans="1:9" x14ac:dyDescent="0.2">
      <c r="A3239" s="345">
        <v>3237</v>
      </c>
      <c r="B3239" s="345" t="s">
        <v>3862</v>
      </c>
      <c r="C3239" s="345" t="s">
        <v>524</v>
      </c>
      <c r="D3239" s="345" t="s">
        <v>508</v>
      </c>
      <c r="E3239" s="345">
        <v>1030990290</v>
      </c>
      <c r="F3239" s="345">
        <v>98029</v>
      </c>
      <c r="G3239" s="345" t="s">
        <v>11755</v>
      </c>
      <c r="H3239" s="820">
        <v>2634</v>
      </c>
      <c r="I3239" s="567"/>
    </row>
    <row r="3240" spans="1:9" x14ac:dyDescent="0.2">
      <c r="A3240" s="345">
        <v>3238</v>
      </c>
      <c r="B3240" s="345" t="s">
        <v>3863</v>
      </c>
      <c r="C3240" s="345" t="s">
        <v>704</v>
      </c>
      <c r="D3240" s="345" t="s">
        <v>505</v>
      </c>
      <c r="E3240" s="345">
        <v>3180220590</v>
      </c>
      <c r="F3240" s="345">
        <v>79061</v>
      </c>
      <c r="G3240" s="345" t="s">
        <v>11756</v>
      </c>
      <c r="H3240" s="820">
        <v>4173</v>
      </c>
      <c r="I3240" s="567"/>
    </row>
    <row r="3241" spans="1:9" x14ac:dyDescent="0.2">
      <c r="A3241" s="345">
        <v>3239</v>
      </c>
      <c r="B3241" s="345" t="s">
        <v>3864</v>
      </c>
      <c r="C3241" s="345" t="s">
        <v>582</v>
      </c>
      <c r="D3241" s="345" t="s">
        <v>514</v>
      </c>
      <c r="E3241" s="345">
        <v>2100800150</v>
      </c>
      <c r="F3241" s="345">
        <v>55015</v>
      </c>
      <c r="G3241" s="345" t="s">
        <v>11757</v>
      </c>
      <c r="H3241" s="820">
        <v>1750</v>
      </c>
      <c r="I3241" s="567"/>
    </row>
    <row r="3242" spans="1:9" x14ac:dyDescent="0.2">
      <c r="A3242" s="345">
        <v>3240</v>
      </c>
      <c r="B3242" s="345" t="s">
        <v>3865</v>
      </c>
      <c r="C3242" s="345" t="s">
        <v>654</v>
      </c>
      <c r="D3242" s="345" t="s">
        <v>506</v>
      </c>
      <c r="E3242" s="345">
        <v>3150080400</v>
      </c>
      <c r="F3242" s="345">
        <v>64040</v>
      </c>
      <c r="G3242" s="345" t="s">
        <v>11758</v>
      </c>
      <c r="H3242" s="820">
        <v>1526</v>
      </c>
      <c r="I3242" s="567"/>
    </row>
    <row r="3243" spans="1:9" x14ac:dyDescent="0.2">
      <c r="A3243" s="345">
        <v>3241</v>
      </c>
      <c r="B3243" s="345" t="s">
        <v>3866</v>
      </c>
      <c r="C3243" s="345" t="s">
        <v>538</v>
      </c>
      <c r="D3243" s="345" t="s">
        <v>504</v>
      </c>
      <c r="E3243" s="345">
        <v>3170640370</v>
      </c>
      <c r="F3243" s="345">
        <v>76038</v>
      </c>
      <c r="G3243" s="345" t="s">
        <v>11759</v>
      </c>
      <c r="H3243" s="820">
        <v>520</v>
      </c>
      <c r="I3243" s="567"/>
    </row>
    <row r="3244" spans="1:9" x14ac:dyDescent="0.2">
      <c r="A3244" s="345">
        <v>3242</v>
      </c>
      <c r="B3244" s="345" t="s">
        <v>3867</v>
      </c>
      <c r="C3244" s="345" t="s">
        <v>565</v>
      </c>
      <c r="D3244" s="345" t="s">
        <v>505</v>
      </c>
      <c r="E3244" s="345">
        <v>3180250620</v>
      </c>
      <c r="F3244" s="345">
        <v>78061</v>
      </c>
      <c r="G3244" s="345" t="s">
        <v>11760</v>
      </c>
      <c r="H3244" s="820">
        <v>1726</v>
      </c>
      <c r="I3244" s="567"/>
    </row>
    <row r="3245" spans="1:9" x14ac:dyDescent="0.2">
      <c r="A3245" s="345">
        <v>3243</v>
      </c>
      <c r="B3245" s="345" t="s">
        <v>3868</v>
      </c>
      <c r="C3245" s="345" t="s">
        <v>662</v>
      </c>
      <c r="D3245" s="345" t="s">
        <v>506</v>
      </c>
      <c r="E3245" s="345">
        <v>3150110360</v>
      </c>
      <c r="F3245" s="345">
        <v>62037</v>
      </c>
      <c r="G3245" s="345" t="s">
        <v>11761</v>
      </c>
      <c r="H3245" s="820">
        <v>4638</v>
      </c>
      <c r="I3245" s="567"/>
    </row>
    <row r="3246" spans="1:9" x14ac:dyDescent="0.2">
      <c r="A3246" s="345">
        <v>3244</v>
      </c>
      <c r="B3246" s="345" t="s">
        <v>3869</v>
      </c>
      <c r="C3246" s="345" t="s">
        <v>784</v>
      </c>
      <c r="D3246" s="345" t="s">
        <v>503</v>
      </c>
      <c r="E3246" s="345">
        <v>3130230430</v>
      </c>
      <c r="F3246" s="345">
        <v>69043</v>
      </c>
      <c r="G3246" s="345" t="s">
        <v>11762</v>
      </c>
      <c r="H3246" s="820">
        <v>8548</v>
      </c>
      <c r="I3246" s="567"/>
    </row>
    <row r="3247" spans="1:9" x14ac:dyDescent="0.2">
      <c r="A3247" s="345">
        <v>3245</v>
      </c>
      <c r="B3247" s="345" t="s">
        <v>3870</v>
      </c>
      <c r="C3247" s="345" t="s">
        <v>584</v>
      </c>
      <c r="D3247" s="345" t="s">
        <v>509</v>
      </c>
      <c r="E3247" s="345">
        <v>3140190270</v>
      </c>
      <c r="F3247" s="345">
        <v>70027</v>
      </c>
      <c r="G3247" s="345" t="s">
        <v>11763</v>
      </c>
      <c r="H3247" s="820">
        <v>956</v>
      </c>
      <c r="I3247" s="567"/>
    </row>
    <row r="3248" spans="1:9" x14ac:dyDescent="0.2">
      <c r="A3248" s="345">
        <v>3246</v>
      </c>
      <c r="B3248" s="345" t="s">
        <v>3871</v>
      </c>
      <c r="C3248" s="345" t="s">
        <v>584</v>
      </c>
      <c r="D3248" s="345" t="s">
        <v>509</v>
      </c>
      <c r="E3248" s="345">
        <v>3140190280</v>
      </c>
      <c r="F3248" s="345">
        <v>70028</v>
      </c>
      <c r="G3248" s="345" t="s">
        <v>11764</v>
      </c>
      <c r="H3248" s="820">
        <v>715</v>
      </c>
      <c r="I3248" s="567"/>
    </row>
    <row r="3249" spans="1:9" x14ac:dyDescent="0.2">
      <c r="A3249" s="345">
        <v>3247</v>
      </c>
      <c r="B3249" s="345" t="s">
        <v>3872</v>
      </c>
      <c r="C3249" s="345" t="s">
        <v>1311</v>
      </c>
      <c r="D3249" s="345" t="s">
        <v>492</v>
      </c>
      <c r="E3249" s="345">
        <v>2090620150</v>
      </c>
      <c r="F3249" s="345">
        <v>50015</v>
      </c>
      <c r="G3249" s="345" t="s">
        <v>11765</v>
      </c>
      <c r="H3249" s="820">
        <v>1161</v>
      </c>
      <c r="I3249" s="567"/>
    </row>
    <row r="3250" spans="1:9" x14ac:dyDescent="0.2">
      <c r="A3250" s="345">
        <v>3248</v>
      </c>
      <c r="B3250" s="345" t="s">
        <v>3873</v>
      </c>
      <c r="C3250" s="345" t="s">
        <v>544</v>
      </c>
      <c r="D3250" s="345" t="s">
        <v>510</v>
      </c>
      <c r="E3250" s="345">
        <v>1010271010</v>
      </c>
      <c r="F3250" s="345">
        <v>4101</v>
      </c>
      <c r="G3250" s="345" t="s">
        <v>11766</v>
      </c>
      <c r="H3250" s="820">
        <v>3513</v>
      </c>
      <c r="I3250" s="567"/>
    </row>
    <row r="3251" spans="1:9" x14ac:dyDescent="0.2">
      <c r="A3251" s="345">
        <v>3249</v>
      </c>
      <c r="B3251" s="345" t="s">
        <v>3874</v>
      </c>
      <c r="C3251" s="345" t="s">
        <v>899</v>
      </c>
      <c r="D3251" s="346" t="s">
        <v>512</v>
      </c>
      <c r="E3251" s="345">
        <v>4201110330</v>
      </c>
      <c r="F3251" s="345">
        <v>111033</v>
      </c>
      <c r="G3251" s="345" t="s">
        <v>11767</v>
      </c>
      <c r="H3251" s="820">
        <v>2509</v>
      </c>
      <c r="I3251" s="567"/>
    </row>
    <row r="3252" spans="1:9" x14ac:dyDescent="0.2">
      <c r="A3252" s="345">
        <v>3250</v>
      </c>
      <c r="B3252" s="345" t="s">
        <v>3875</v>
      </c>
      <c r="C3252" s="345" t="s">
        <v>711</v>
      </c>
      <c r="D3252" s="345" t="s">
        <v>16415</v>
      </c>
      <c r="E3252" s="345">
        <v>1080680240</v>
      </c>
      <c r="F3252" s="345">
        <v>35024</v>
      </c>
      <c r="G3252" s="345" t="s">
        <v>11768</v>
      </c>
      <c r="H3252" s="820">
        <v>14661</v>
      </c>
      <c r="I3252" s="567"/>
    </row>
    <row r="3253" spans="1:9" x14ac:dyDescent="0.2">
      <c r="A3253" s="345">
        <v>3251</v>
      </c>
      <c r="B3253" s="345" t="s">
        <v>3876</v>
      </c>
      <c r="C3253" s="345" t="s">
        <v>595</v>
      </c>
      <c r="D3253" s="345" t="s">
        <v>510</v>
      </c>
      <c r="E3253" s="345">
        <v>1010020840</v>
      </c>
      <c r="F3253" s="345">
        <v>6086</v>
      </c>
      <c r="G3253" s="345" t="s">
        <v>11769</v>
      </c>
      <c r="H3253" s="820">
        <v>292</v>
      </c>
      <c r="I3253" s="567"/>
    </row>
    <row r="3254" spans="1:9" x14ac:dyDescent="0.2">
      <c r="A3254" s="345">
        <v>3252</v>
      </c>
      <c r="B3254" s="345" t="s">
        <v>3877</v>
      </c>
      <c r="C3254" s="345" t="s">
        <v>996</v>
      </c>
      <c r="D3254" s="345" t="s">
        <v>514</v>
      </c>
      <c r="E3254" s="345">
        <v>2100580240</v>
      </c>
      <c r="F3254" s="345">
        <v>54024</v>
      </c>
      <c r="G3254" s="345" t="s">
        <v>11770</v>
      </c>
      <c r="H3254" s="820">
        <v>30650</v>
      </c>
      <c r="I3254" s="567"/>
    </row>
    <row r="3255" spans="1:9" x14ac:dyDescent="0.2">
      <c r="A3255" s="345">
        <v>3253</v>
      </c>
      <c r="B3255" s="345" t="s">
        <v>3878</v>
      </c>
      <c r="C3255" s="345" t="s">
        <v>534</v>
      </c>
      <c r="D3255" s="345" t="s">
        <v>508</v>
      </c>
      <c r="E3255" s="345">
        <v>1030491110</v>
      </c>
      <c r="F3255" s="345">
        <v>15112</v>
      </c>
      <c r="G3255" s="345" t="s">
        <v>11771</v>
      </c>
      <c r="H3255" s="820">
        <v>1634</v>
      </c>
      <c r="I3255" s="567"/>
    </row>
    <row r="3256" spans="1:9" x14ac:dyDescent="0.2">
      <c r="A3256" s="345">
        <v>3254</v>
      </c>
      <c r="B3256" s="345" t="s">
        <v>3879</v>
      </c>
      <c r="C3256" s="345" t="s">
        <v>584</v>
      </c>
      <c r="D3256" s="345" t="s">
        <v>509</v>
      </c>
      <c r="E3256" s="345">
        <v>3140190290</v>
      </c>
      <c r="F3256" s="345">
        <v>70029</v>
      </c>
      <c r="G3256" s="345" t="s">
        <v>11772</v>
      </c>
      <c r="H3256" s="820">
        <v>4926</v>
      </c>
      <c r="I3256" s="567"/>
    </row>
    <row r="3257" spans="1:9" x14ac:dyDescent="0.2">
      <c r="A3257" s="345">
        <v>3255</v>
      </c>
      <c r="B3257" s="345" t="s">
        <v>3880</v>
      </c>
      <c r="C3257" s="345" t="s">
        <v>573</v>
      </c>
      <c r="D3257" s="345" t="s">
        <v>508</v>
      </c>
      <c r="E3257" s="345">
        <v>1030450280</v>
      </c>
      <c r="F3257" s="345">
        <v>20028</v>
      </c>
      <c r="G3257" s="345" t="s">
        <v>11773</v>
      </c>
      <c r="H3257" s="820">
        <v>5971</v>
      </c>
      <c r="I3257" s="567"/>
    </row>
    <row r="3258" spans="1:9" x14ac:dyDescent="0.2">
      <c r="A3258" s="345">
        <v>3256</v>
      </c>
      <c r="B3258" s="345" t="s">
        <v>3881</v>
      </c>
      <c r="C3258" s="345" t="s">
        <v>609</v>
      </c>
      <c r="D3258" s="345" t="s">
        <v>493</v>
      </c>
      <c r="E3258" s="345">
        <v>2120700470</v>
      </c>
      <c r="F3258" s="345">
        <v>58047</v>
      </c>
      <c r="G3258" s="345" t="s">
        <v>11774</v>
      </c>
      <c r="H3258" s="820">
        <v>88642</v>
      </c>
      <c r="I3258" s="567"/>
    </row>
    <row r="3259" spans="1:9" x14ac:dyDescent="0.2">
      <c r="A3259" s="345">
        <v>3257</v>
      </c>
      <c r="B3259" s="345" t="s">
        <v>3882</v>
      </c>
      <c r="C3259" s="345" t="s">
        <v>1189</v>
      </c>
      <c r="D3259" s="345" t="s">
        <v>16415</v>
      </c>
      <c r="E3259" s="345">
        <v>1080500170</v>
      </c>
      <c r="F3259" s="345">
        <v>36017</v>
      </c>
      <c r="G3259" s="345" t="s">
        <v>11775</v>
      </c>
      <c r="H3259" s="820">
        <v>4049</v>
      </c>
      <c r="I3259" s="567"/>
    </row>
    <row r="3260" spans="1:9" x14ac:dyDescent="0.2">
      <c r="A3260" s="345">
        <v>3258</v>
      </c>
      <c r="B3260" s="345" t="s">
        <v>3883</v>
      </c>
      <c r="C3260" s="345" t="s">
        <v>784</v>
      </c>
      <c r="D3260" s="345" t="s">
        <v>503</v>
      </c>
      <c r="E3260" s="345">
        <v>3130230440</v>
      </c>
      <c r="F3260" s="345">
        <v>69044</v>
      </c>
      <c r="G3260" s="345" t="s">
        <v>11776</v>
      </c>
      <c r="H3260" s="820">
        <v>404</v>
      </c>
      <c r="I3260" s="567"/>
    </row>
    <row r="3261" spans="1:9" x14ac:dyDescent="0.2">
      <c r="A3261" s="345">
        <v>3259</v>
      </c>
      <c r="B3261" s="345" t="s">
        <v>3884</v>
      </c>
      <c r="C3261" s="345" t="s">
        <v>863</v>
      </c>
      <c r="D3261" s="345" t="s">
        <v>510</v>
      </c>
      <c r="E3261" s="345">
        <v>1011020360</v>
      </c>
      <c r="F3261" s="345">
        <v>103036</v>
      </c>
      <c r="G3261" s="345" t="s">
        <v>11777</v>
      </c>
      <c r="H3261" s="820">
        <v>190</v>
      </c>
      <c r="I3261" s="567"/>
    </row>
    <row r="3262" spans="1:9" x14ac:dyDescent="0.2">
      <c r="A3262" s="345">
        <v>3260</v>
      </c>
      <c r="B3262" s="345" t="s">
        <v>3885</v>
      </c>
      <c r="C3262" s="345" t="s">
        <v>899</v>
      </c>
      <c r="D3262" s="346" t="s">
        <v>512</v>
      </c>
      <c r="E3262" s="345">
        <v>4201110340</v>
      </c>
      <c r="F3262" s="345">
        <v>111034</v>
      </c>
      <c r="G3262" s="345" t="s">
        <v>11778</v>
      </c>
      <c r="H3262" s="820">
        <v>11134</v>
      </c>
      <c r="I3262" s="567"/>
    </row>
    <row r="3263" spans="1:9" x14ac:dyDescent="0.2">
      <c r="A3263" s="345">
        <v>3261</v>
      </c>
      <c r="B3263" s="345" t="s">
        <v>3886</v>
      </c>
      <c r="C3263" s="345" t="s">
        <v>567</v>
      </c>
      <c r="D3263" s="345" t="s">
        <v>508</v>
      </c>
      <c r="E3263" s="345">
        <v>1030150750</v>
      </c>
      <c r="F3263" s="345">
        <v>17081</v>
      </c>
      <c r="G3263" s="345" t="s">
        <v>11779</v>
      </c>
      <c r="H3263" s="820">
        <v>16439</v>
      </c>
      <c r="I3263" s="567"/>
    </row>
    <row r="3264" spans="1:9" x14ac:dyDescent="0.2">
      <c r="A3264" s="345">
        <v>3262</v>
      </c>
      <c r="B3264" s="345" t="s">
        <v>3887</v>
      </c>
      <c r="C3264" s="345" t="s">
        <v>571</v>
      </c>
      <c r="D3264" s="345" t="s">
        <v>508</v>
      </c>
      <c r="E3264" s="345">
        <v>1030260510</v>
      </c>
      <c r="F3264" s="345">
        <v>19052</v>
      </c>
      <c r="G3264" s="345" t="s">
        <v>11780</v>
      </c>
      <c r="H3264" s="820">
        <v>2610</v>
      </c>
      <c r="I3264" s="567"/>
    </row>
    <row r="3265" spans="1:9" x14ac:dyDescent="0.2">
      <c r="A3265" s="345">
        <v>3263</v>
      </c>
      <c r="B3265" s="345" t="s">
        <v>3888</v>
      </c>
      <c r="C3265" s="345" t="s">
        <v>755</v>
      </c>
      <c r="D3265" s="345" t="s">
        <v>516</v>
      </c>
      <c r="E3265" s="345">
        <v>1020040330</v>
      </c>
      <c r="F3265" s="345">
        <v>7034</v>
      </c>
      <c r="G3265" s="345" t="s">
        <v>11781</v>
      </c>
      <c r="H3265" s="820">
        <v>1148</v>
      </c>
      <c r="I3265" s="567"/>
    </row>
    <row r="3266" spans="1:9" x14ac:dyDescent="0.2">
      <c r="A3266" s="345">
        <v>3264</v>
      </c>
      <c r="B3266" s="345" t="s">
        <v>3889</v>
      </c>
      <c r="C3266" s="345" t="s">
        <v>567</v>
      </c>
      <c r="D3266" s="345" t="s">
        <v>508</v>
      </c>
      <c r="E3266" s="345">
        <v>1030150760</v>
      </c>
      <c r="F3266" s="345">
        <v>17082</v>
      </c>
      <c r="G3266" s="345" t="s">
        <v>11782</v>
      </c>
      <c r="H3266" s="820">
        <v>1873</v>
      </c>
      <c r="I3266" s="567"/>
    </row>
    <row r="3267" spans="1:9" x14ac:dyDescent="0.2">
      <c r="A3267" s="345">
        <v>3265</v>
      </c>
      <c r="B3267" s="345" t="s">
        <v>3890</v>
      </c>
      <c r="C3267" s="345" t="s">
        <v>899</v>
      </c>
      <c r="D3267" s="346" t="s">
        <v>512</v>
      </c>
      <c r="E3267" s="345">
        <v>4201110350</v>
      </c>
      <c r="F3267" s="345">
        <v>111035</v>
      </c>
      <c r="G3267" s="345" t="s">
        <v>11783</v>
      </c>
      <c r="H3267" s="820">
        <v>25382</v>
      </c>
      <c r="I3267" s="567"/>
    </row>
    <row r="3268" spans="1:9" x14ac:dyDescent="0.2">
      <c r="A3268" s="345">
        <v>3266</v>
      </c>
      <c r="B3268" s="345" t="s">
        <v>3891</v>
      </c>
      <c r="C3268" s="345" t="s">
        <v>544</v>
      </c>
      <c r="D3268" s="345" t="s">
        <v>510</v>
      </c>
      <c r="E3268" s="345">
        <v>1010271020</v>
      </c>
      <c r="F3268" s="345">
        <v>4102</v>
      </c>
      <c r="G3268" s="345" t="s">
        <v>11784</v>
      </c>
      <c r="H3268" s="820">
        <v>67</v>
      </c>
      <c r="I3268" s="567"/>
    </row>
    <row r="3269" spans="1:9" x14ac:dyDescent="0.2">
      <c r="A3269" s="345">
        <v>3267</v>
      </c>
      <c r="B3269" s="345" t="s">
        <v>3892</v>
      </c>
      <c r="C3269" s="345" t="s">
        <v>942</v>
      </c>
      <c r="D3269" s="345" t="s">
        <v>512</v>
      </c>
      <c r="E3269" s="345">
        <v>4200530300</v>
      </c>
      <c r="F3269" s="345">
        <v>91032</v>
      </c>
      <c r="G3269" s="345" t="s">
        <v>11785</v>
      </c>
      <c r="H3269" s="820">
        <v>2004</v>
      </c>
      <c r="I3269" s="567"/>
    </row>
    <row r="3270" spans="1:9" x14ac:dyDescent="0.2">
      <c r="A3270" s="345">
        <v>3268</v>
      </c>
      <c r="B3270" s="345" t="s">
        <v>3893</v>
      </c>
      <c r="C3270" s="345" t="s">
        <v>607</v>
      </c>
      <c r="D3270" s="345" t="s">
        <v>515</v>
      </c>
      <c r="E3270" s="345">
        <v>1050890390</v>
      </c>
      <c r="F3270" s="345">
        <v>23039</v>
      </c>
      <c r="G3270" s="345" t="s">
        <v>11786</v>
      </c>
      <c r="H3270" s="820">
        <v>5156</v>
      </c>
      <c r="I3270" s="567"/>
    </row>
    <row r="3271" spans="1:9" x14ac:dyDescent="0.2">
      <c r="A3271" s="345">
        <v>3269</v>
      </c>
      <c r="B3271" s="345" t="s">
        <v>3894</v>
      </c>
      <c r="C3271" s="345" t="s">
        <v>617</v>
      </c>
      <c r="D3271" s="345" t="s">
        <v>512</v>
      </c>
      <c r="E3271" s="345">
        <v>4200730310</v>
      </c>
      <c r="F3271" s="345">
        <v>90031</v>
      </c>
      <c r="G3271" s="345" t="s">
        <v>11787</v>
      </c>
      <c r="H3271" s="820">
        <v>763</v>
      </c>
      <c r="I3271" s="567"/>
    </row>
    <row r="3272" spans="1:9" x14ac:dyDescent="0.2">
      <c r="A3272" s="345">
        <v>3270</v>
      </c>
      <c r="B3272" s="345" t="s">
        <v>3895</v>
      </c>
      <c r="C3272" s="345" t="s">
        <v>526</v>
      </c>
      <c r="D3272" s="345" t="s">
        <v>508</v>
      </c>
      <c r="E3272" s="345">
        <v>1030980390</v>
      </c>
      <c r="F3272" s="345">
        <v>97039</v>
      </c>
      <c r="G3272" s="345" t="s">
        <v>11788</v>
      </c>
      <c r="H3272" s="820">
        <v>2480</v>
      </c>
      <c r="I3272" s="567"/>
    </row>
    <row r="3273" spans="1:9" x14ac:dyDescent="0.2">
      <c r="A3273" s="345">
        <v>3271</v>
      </c>
      <c r="B3273" s="345" t="s">
        <v>3896</v>
      </c>
      <c r="C3273" s="345" t="s">
        <v>668</v>
      </c>
      <c r="D3273" s="345" t="s">
        <v>16416</v>
      </c>
      <c r="E3273" s="345">
        <v>1040830920</v>
      </c>
      <c r="F3273" s="345">
        <v>22097</v>
      </c>
      <c r="G3273" s="345" t="s">
        <v>11789</v>
      </c>
      <c r="H3273" s="820">
        <v>1171</v>
      </c>
      <c r="I3273" s="567"/>
    </row>
    <row r="3274" spans="1:9" x14ac:dyDescent="0.2">
      <c r="A3274" s="345">
        <v>3272</v>
      </c>
      <c r="B3274" s="345" t="s">
        <v>3897</v>
      </c>
      <c r="C3274" s="345" t="s">
        <v>790</v>
      </c>
      <c r="D3274" s="345" t="s">
        <v>16415</v>
      </c>
      <c r="E3274" s="345">
        <v>1080130320</v>
      </c>
      <c r="F3274" s="345">
        <v>37032</v>
      </c>
      <c r="G3274" s="345" t="s">
        <v>11790</v>
      </c>
      <c r="H3274" s="820">
        <v>69551</v>
      </c>
      <c r="I3274" s="567"/>
    </row>
    <row r="3275" spans="1:9" x14ac:dyDescent="0.2">
      <c r="A3275" s="345">
        <v>3273</v>
      </c>
      <c r="B3275" s="345" t="s">
        <v>3898</v>
      </c>
      <c r="C3275" s="345" t="s">
        <v>664</v>
      </c>
      <c r="D3275" s="345" t="s">
        <v>507</v>
      </c>
      <c r="E3275" s="345">
        <v>1070370290</v>
      </c>
      <c r="F3275" s="345">
        <v>8031</v>
      </c>
      <c r="G3275" s="345" t="s">
        <v>11791</v>
      </c>
      <c r="H3275" s="820">
        <v>41960</v>
      </c>
      <c r="I3275" s="567"/>
    </row>
    <row r="3276" spans="1:9" x14ac:dyDescent="0.2">
      <c r="A3276" s="345">
        <v>3274</v>
      </c>
      <c r="B3276" s="345" t="s">
        <v>3899</v>
      </c>
      <c r="C3276" s="345" t="s">
        <v>1073</v>
      </c>
      <c r="D3276" s="345" t="s">
        <v>492</v>
      </c>
      <c r="E3276" s="345">
        <v>2090300220</v>
      </c>
      <c r="F3276" s="345">
        <v>48022</v>
      </c>
      <c r="G3276" s="345" t="s">
        <v>11792</v>
      </c>
      <c r="H3276" s="820">
        <v>14477</v>
      </c>
      <c r="I3276" s="567"/>
    </row>
    <row r="3277" spans="1:9" x14ac:dyDescent="0.2">
      <c r="A3277" s="345">
        <v>3275</v>
      </c>
      <c r="B3277" s="345" t="s">
        <v>3900</v>
      </c>
      <c r="C3277" s="345" t="s">
        <v>635</v>
      </c>
      <c r="D3277" s="345" t="s">
        <v>508</v>
      </c>
      <c r="E3277" s="345">
        <v>1030860692</v>
      </c>
      <c r="F3277" s="345">
        <v>12082</v>
      </c>
      <c r="G3277" s="345" t="s">
        <v>11793</v>
      </c>
      <c r="H3277" s="820">
        <v>1061</v>
      </c>
      <c r="I3277" s="567"/>
    </row>
    <row r="3278" spans="1:9" x14ac:dyDescent="0.2">
      <c r="A3278" s="345">
        <v>3276</v>
      </c>
      <c r="B3278" s="345" t="s">
        <v>3901</v>
      </c>
      <c r="C3278" s="345" t="s">
        <v>622</v>
      </c>
      <c r="D3278" s="345" t="s">
        <v>510</v>
      </c>
      <c r="E3278" s="345">
        <v>1010070580</v>
      </c>
      <c r="F3278" s="345">
        <v>5058</v>
      </c>
      <c r="G3278" s="345" t="s">
        <v>11794</v>
      </c>
      <c r="H3278" s="820">
        <v>2028</v>
      </c>
      <c r="I3278" s="567"/>
    </row>
    <row r="3279" spans="1:9" x14ac:dyDescent="0.2">
      <c r="A3279" s="345">
        <v>3277</v>
      </c>
      <c r="B3279" s="345" t="s">
        <v>3902</v>
      </c>
      <c r="C3279" s="345" t="s">
        <v>567</v>
      </c>
      <c r="D3279" s="345" t="s">
        <v>508</v>
      </c>
      <c r="E3279" s="345">
        <v>1030150770</v>
      </c>
      <c r="F3279" s="345">
        <v>17083</v>
      </c>
      <c r="G3279" s="345" t="s">
        <v>11795</v>
      </c>
      <c r="H3279" s="820">
        <v>345</v>
      </c>
      <c r="I3279" s="567"/>
    </row>
    <row r="3280" spans="1:9" x14ac:dyDescent="0.2">
      <c r="A3280" s="345">
        <v>3278</v>
      </c>
      <c r="B3280" s="345" t="s">
        <v>3903</v>
      </c>
      <c r="C3280" s="345" t="s">
        <v>635</v>
      </c>
      <c r="D3280" s="345" t="s">
        <v>508</v>
      </c>
      <c r="E3280" s="345">
        <v>1030860700</v>
      </c>
      <c r="F3280" s="345">
        <v>12083</v>
      </c>
      <c r="G3280" s="345" t="s">
        <v>11796</v>
      </c>
      <c r="H3280" s="820">
        <v>10278</v>
      </c>
      <c r="I3280" s="567"/>
    </row>
    <row r="3281" spans="1:9" x14ac:dyDescent="0.2">
      <c r="A3281" s="345">
        <v>3279</v>
      </c>
      <c r="B3281" s="345" t="s">
        <v>3904</v>
      </c>
      <c r="C3281" s="345" t="s">
        <v>624</v>
      </c>
      <c r="D3281" s="345" t="s">
        <v>510</v>
      </c>
      <c r="E3281" s="345">
        <v>1010811190</v>
      </c>
      <c r="F3281" s="345">
        <v>1121</v>
      </c>
      <c r="G3281" s="345" t="s">
        <v>11797</v>
      </c>
      <c r="H3281" s="820">
        <v>42</v>
      </c>
      <c r="I3281" s="567"/>
    </row>
    <row r="3282" spans="1:9" x14ac:dyDescent="0.2">
      <c r="A3282" s="345">
        <v>3280</v>
      </c>
      <c r="B3282" s="345" t="s">
        <v>3905</v>
      </c>
      <c r="C3282" s="345" t="s">
        <v>863</v>
      </c>
      <c r="D3282" s="345" t="s">
        <v>510</v>
      </c>
      <c r="E3282" s="345">
        <v>1011020370</v>
      </c>
      <c r="F3282" s="345">
        <v>103037</v>
      </c>
      <c r="G3282" s="345" t="s">
        <v>11798</v>
      </c>
      <c r="H3282" s="820">
        <v>100</v>
      </c>
      <c r="I3282" s="567"/>
    </row>
    <row r="3283" spans="1:9" x14ac:dyDescent="0.2">
      <c r="A3283" s="345">
        <v>3281</v>
      </c>
      <c r="B3283" s="345" t="s">
        <v>3906</v>
      </c>
      <c r="C3283" s="345" t="s">
        <v>526</v>
      </c>
      <c r="D3283" s="345" t="s">
        <v>508</v>
      </c>
      <c r="E3283" s="345">
        <v>1030980400</v>
      </c>
      <c r="F3283" s="345">
        <v>97040</v>
      </c>
      <c r="G3283" s="345" t="s">
        <v>11799</v>
      </c>
      <c r="H3283" s="820">
        <v>1919</v>
      </c>
      <c r="I3283" s="567"/>
    </row>
    <row r="3284" spans="1:9" x14ac:dyDescent="0.2">
      <c r="A3284" s="345">
        <v>3282</v>
      </c>
      <c r="B3284" s="345" t="s">
        <v>3907</v>
      </c>
      <c r="C3284" s="345" t="s">
        <v>755</v>
      </c>
      <c r="D3284" s="345" t="s">
        <v>516</v>
      </c>
      <c r="E3284" s="345">
        <v>1020040340</v>
      </c>
      <c r="F3284" s="345">
        <v>7035</v>
      </c>
      <c r="G3284" s="345" t="s">
        <v>11800</v>
      </c>
      <c r="H3284" s="820">
        <v>642</v>
      </c>
      <c r="I3284" s="567"/>
    </row>
    <row r="3285" spans="1:9" x14ac:dyDescent="0.2">
      <c r="A3285" s="345">
        <v>3283</v>
      </c>
      <c r="B3285" s="345" t="s">
        <v>3908</v>
      </c>
      <c r="C3285" s="345" t="s">
        <v>548</v>
      </c>
      <c r="D3285" s="345" t="s">
        <v>503</v>
      </c>
      <c r="E3285" s="345">
        <v>3130380480</v>
      </c>
      <c r="F3285" s="345">
        <v>66048</v>
      </c>
      <c r="G3285" s="345" t="s">
        <v>11801</v>
      </c>
      <c r="H3285" s="820">
        <v>1973</v>
      </c>
      <c r="I3285" s="567"/>
    </row>
    <row r="3286" spans="1:9" x14ac:dyDescent="0.2">
      <c r="A3286" s="345">
        <v>3284</v>
      </c>
      <c r="B3286" s="345" t="s">
        <v>3909</v>
      </c>
      <c r="C3286" s="345" t="s">
        <v>696</v>
      </c>
      <c r="D3286" s="345" t="s">
        <v>508</v>
      </c>
      <c r="E3286" s="345">
        <v>1030241110</v>
      </c>
      <c r="F3286" s="345">
        <v>13118</v>
      </c>
      <c r="G3286" s="345" t="s">
        <v>11802</v>
      </c>
      <c r="H3286" s="820">
        <v>9117</v>
      </c>
      <c r="I3286" s="567"/>
    </row>
    <row r="3287" spans="1:9" x14ac:dyDescent="0.2">
      <c r="A3287" s="345">
        <v>3285</v>
      </c>
      <c r="B3287" s="345" t="s">
        <v>3910</v>
      </c>
      <c r="C3287" s="345" t="s">
        <v>672</v>
      </c>
      <c r="D3287" s="345" t="s">
        <v>508</v>
      </c>
      <c r="E3287" s="345">
        <v>1030570740</v>
      </c>
      <c r="F3287" s="345">
        <v>18077</v>
      </c>
      <c r="G3287" s="345" t="s">
        <v>11803</v>
      </c>
      <c r="H3287" s="820">
        <v>1452</v>
      </c>
      <c r="I3287" s="567"/>
    </row>
    <row r="3288" spans="1:9" x14ac:dyDescent="0.2">
      <c r="A3288" s="345">
        <v>3286</v>
      </c>
      <c r="B3288" s="345" t="s">
        <v>3911</v>
      </c>
      <c r="C3288" s="345" t="s">
        <v>624</v>
      </c>
      <c r="D3288" s="345" t="s">
        <v>510</v>
      </c>
      <c r="E3288" s="345">
        <v>1010811200</v>
      </c>
      <c r="F3288" s="345">
        <v>1122</v>
      </c>
      <c r="G3288" s="345" t="s">
        <v>11804</v>
      </c>
      <c r="H3288" s="820">
        <v>697</v>
      </c>
      <c r="I3288" s="567"/>
    </row>
    <row r="3289" spans="1:9" x14ac:dyDescent="0.2">
      <c r="A3289" s="345">
        <v>3287</v>
      </c>
      <c r="B3289" s="345" t="s">
        <v>3912</v>
      </c>
      <c r="C3289" s="345" t="s">
        <v>534</v>
      </c>
      <c r="D3289" s="345" t="s">
        <v>508</v>
      </c>
      <c r="E3289" s="345">
        <v>1030491120</v>
      </c>
      <c r="F3289" s="345">
        <v>15113</v>
      </c>
      <c r="G3289" s="345" t="s">
        <v>11805</v>
      </c>
      <c r="H3289" s="820">
        <v>8487</v>
      </c>
      <c r="I3289" s="567"/>
    </row>
    <row r="3290" spans="1:9" x14ac:dyDescent="0.2">
      <c r="A3290" s="345">
        <v>3288</v>
      </c>
      <c r="B3290" s="345" t="s">
        <v>3913</v>
      </c>
      <c r="C3290" s="345" t="s">
        <v>639</v>
      </c>
      <c r="D3290" s="345" t="s">
        <v>510</v>
      </c>
      <c r="E3290" s="345">
        <v>1010520790</v>
      </c>
      <c r="F3290" s="345">
        <v>3082</v>
      </c>
      <c r="G3290" s="345" t="s">
        <v>11806</v>
      </c>
      <c r="H3290" s="820">
        <v>4308</v>
      </c>
      <c r="I3290" s="567"/>
    </row>
    <row r="3291" spans="1:9" x14ac:dyDescent="0.2">
      <c r="A3291" s="345">
        <v>3289</v>
      </c>
      <c r="B3291" s="345" t="s">
        <v>3914</v>
      </c>
      <c r="C3291" s="345" t="s">
        <v>534</v>
      </c>
      <c r="D3291" s="345" t="s">
        <v>508</v>
      </c>
      <c r="E3291" s="345">
        <v>1030491130</v>
      </c>
      <c r="F3291" s="345">
        <v>15114</v>
      </c>
      <c r="G3291" s="345" t="s">
        <v>11807</v>
      </c>
      <c r="H3291" s="820">
        <v>11245</v>
      </c>
      <c r="I3291" s="567"/>
    </row>
    <row r="3292" spans="1:9" x14ac:dyDescent="0.2">
      <c r="A3292" s="345">
        <v>3290</v>
      </c>
      <c r="B3292" s="345" t="s">
        <v>3915</v>
      </c>
      <c r="C3292" s="345" t="s">
        <v>942</v>
      </c>
      <c r="D3292" s="345" t="s">
        <v>512</v>
      </c>
      <c r="E3292" s="345">
        <v>4200530310</v>
      </c>
      <c r="F3292" s="345">
        <v>91033</v>
      </c>
      <c r="G3292" s="345" t="s">
        <v>11808</v>
      </c>
      <c r="H3292" s="820">
        <v>2232</v>
      </c>
      <c r="I3292" s="567"/>
    </row>
    <row r="3293" spans="1:9" x14ac:dyDescent="0.2">
      <c r="A3293" s="345">
        <v>3291</v>
      </c>
      <c r="B3293" s="345" t="s">
        <v>3916</v>
      </c>
      <c r="C3293" s="345" t="s">
        <v>567</v>
      </c>
      <c r="D3293" s="345" t="s">
        <v>508</v>
      </c>
      <c r="E3293" s="345">
        <v>1030150771</v>
      </c>
      <c r="F3293" s="345">
        <v>17084</v>
      </c>
      <c r="G3293" s="345" t="s">
        <v>11809</v>
      </c>
      <c r="H3293" s="820">
        <v>136</v>
      </c>
      <c r="I3293" s="567"/>
    </row>
    <row r="3294" spans="1:9" x14ac:dyDescent="0.2">
      <c r="A3294" s="345">
        <v>3292</v>
      </c>
      <c r="B3294" s="345" t="s">
        <v>3917</v>
      </c>
      <c r="C3294" s="345" t="s">
        <v>546</v>
      </c>
      <c r="D3294" s="345" t="s">
        <v>504</v>
      </c>
      <c r="E3294" s="345">
        <v>3170470130</v>
      </c>
      <c r="F3294" s="345">
        <v>77013</v>
      </c>
      <c r="G3294" s="345" t="s">
        <v>11810</v>
      </c>
      <c r="H3294" s="820">
        <v>4441</v>
      </c>
      <c r="I3294" s="567"/>
    </row>
    <row r="3295" spans="1:9" x14ac:dyDescent="0.2">
      <c r="A3295" s="345">
        <v>3293</v>
      </c>
      <c r="B3295" s="345" t="s">
        <v>3918</v>
      </c>
      <c r="C3295" s="345" t="s">
        <v>544</v>
      </c>
      <c r="D3295" s="345" t="s">
        <v>510</v>
      </c>
      <c r="E3295" s="345">
        <v>1010271030</v>
      </c>
      <c r="F3295" s="345">
        <v>4103</v>
      </c>
      <c r="G3295" s="345" t="s">
        <v>11811</v>
      </c>
      <c r="H3295" s="820">
        <v>72</v>
      </c>
      <c r="I3295" s="567"/>
    </row>
    <row r="3296" spans="1:9" x14ac:dyDescent="0.2">
      <c r="A3296" s="345">
        <v>3294</v>
      </c>
      <c r="B3296" s="345" t="s">
        <v>3919</v>
      </c>
      <c r="C3296" s="345" t="s">
        <v>704</v>
      </c>
      <c r="D3296" s="345" t="s">
        <v>505</v>
      </c>
      <c r="E3296" s="345">
        <v>3180220610</v>
      </c>
      <c r="F3296" s="345">
        <v>79063</v>
      </c>
      <c r="G3296" s="345" t="s">
        <v>11812</v>
      </c>
      <c r="H3296" s="820">
        <v>1491</v>
      </c>
      <c r="I3296" s="567"/>
    </row>
    <row r="3297" spans="1:9" x14ac:dyDescent="0.2">
      <c r="A3297" s="345">
        <v>3295</v>
      </c>
      <c r="B3297" s="345" t="s">
        <v>3920</v>
      </c>
      <c r="C3297" s="345" t="s">
        <v>555</v>
      </c>
      <c r="D3297" s="345" t="s">
        <v>506</v>
      </c>
      <c r="E3297" s="345">
        <v>3150510370</v>
      </c>
      <c r="F3297" s="345">
        <v>63037</v>
      </c>
      <c r="G3297" s="345" t="s">
        <v>11813</v>
      </c>
      <c r="H3297" s="820">
        <v>19542</v>
      </c>
      <c r="I3297" s="567"/>
    </row>
    <row r="3298" spans="1:9" x14ac:dyDescent="0.2">
      <c r="A3298" s="345">
        <v>3296</v>
      </c>
      <c r="B3298" s="345" t="s">
        <v>3921</v>
      </c>
      <c r="C3298" s="345" t="s">
        <v>575</v>
      </c>
      <c r="D3298" s="345" t="s">
        <v>493</v>
      </c>
      <c r="E3298" s="345">
        <v>2120910300</v>
      </c>
      <c r="F3298" s="345">
        <v>56031</v>
      </c>
      <c r="G3298" s="345" t="s">
        <v>11814</v>
      </c>
      <c r="H3298" s="820">
        <v>2188</v>
      </c>
      <c r="I3298" s="567"/>
    </row>
    <row r="3299" spans="1:9" x14ac:dyDescent="0.2">
      <c r="A3299" s="345">
        <v>3297</v>
      </c>
      <c r="B3299" s="345" t="s">
        <v>3922</v>
      </c>
      <c r="C3299" s="345" t="s">
        <v>542</v>
      </c>
      <c r="D3299" s="345" t="s">
        <v>511</v>
      </c>
      <c r="E3299" s="345">
        <v>3160310240</v>
      </c>
      <c r="F3299" s="345">
        <v>71025</v>
      </c>
      <c r="G3299" s="345" t="s">
        <v>11815</v>
      </c>
      <c r="H3299" s="820">
        <v>4155</v>
      </c>
      <c r="I3299" s="567"/>
    </row>
    <row r="3300" spans="1:9" x14ac:dyDescent="0.2">
      <c r="A3300" s="345">
        <v>3298</v>
      </c>
      <c r="B3300" s="345" t="s">
        <v>3923</v>
      </c>
      <c r="C3300" s="345" t="s">
        <v>567</v>
      </c>
      <c r="D3300" s="345" t="s">
        <v>508</v>
      </c>
      <c r="E3300" s="345">
        <v>1030150780</v>
      </c>
      <c r="F3300" s="345">
        <v>17085</v>
      </c>
      <c r="G3300" s="345" t="s">
        <v>11816</v>
      </c>
      <c r="H3300" s="820">
        <v>8924</v>
      </c>
      <c r="I3300" s="567"/>
    </row>
    <row r="3301" spans="1:9" x14ac:dyDescent="0.2">
      <c r="A3301" s="345">
        <v>3299</v>
      </c>
      <c r="B3301" s="345" t="s">
        <v>3924</v>
      </c>
      <c r="C3301" s="345" t="s">
        <v>668</v>
      </c>
      <c r="D3301" s="345" t="s">
        <v>16416</v>
      </c>
      <c r="E3301" s="345">
        <v>1040830930</v>
      </c>
      <c r="F3301" s="345">
        <v>22098</v>
      </c>
      <c r="G3301" s="345" t="s">
        <v>11817</v>
      </c>
      <c r="H3301" s="820">
        <v>2776</v>
      </c>
      <c r="I3301" s="567"/>
    </row>
    <row r="3302" spans="1:9" x14ac:dyDescent="0.2">
      <c r="A3302" s="345">
        <v>3300</v>
      </c>
      <c r="B3302" s="345" t="s">
        <v>3925</v>
      </c>
      <c r="C3302" s="345" t="s">
        <v>586</v>
      </c>
      <c r="D3302" s="345" t="s">
        <v>509</v>
      </c>
      <c r="E3302" s="345">
        <v>3140940230</v>
      </c>
      <c r="F3302" s="345">
        <v>94023</v>
      </c>
      <c r="G3302" s="345" t="s">
        <v>11818</v>
      </c>
      <c r="H3302" s="820">
        <v>20748</v>
      </c>
      <c r="I3302" s="567"/>
    </row>
    <row r="3303" spans="1:9" x14ac:dyDescent="0.2">
      <c r="A3303" s="345">
        <v>3301</v>
      </c>
      <c r="B3303" s="345" t="s">
        <v>3926</v>
      </c>
      <c r="C3303" s="345" t="s">
        <v>899</v>
      </c>
      <c r="D3303" s="346" t="s">
        <v>512</v>
      </c>
      <c r="E3303" s="345">
        <v>4201110360</v>
      </c>
      <c r="F3303" s="345">
        <v>111036</v>
      </c>
      <c r="G3303" s="345" t="s">
        <v>11819</v>
      </c>
      <c r="H3303" s="820">
        <v>2503</v>
      </c>
      <c r="I3303" s="567"/>
    </row>
    <row r="3304" spans="1:9" x14ac:dyDescent="0.2">
      <c r="A3304" s="345">
        <v>3302</v>
      </c>
      <c r="B3304" s="345" t="s">
        <v>3927</v>
      </c>
      <c r="C3304" s="345" t="s">
        <v>745</v>
      </c>
      <c r="D3304" s="345" t="s">
        <v>513</v>
      </c>
      <c r="E3304" s="345">
        <v>4190550400</v>
      </c>
      <c r="F3304" s="345">
        <v>82042</v>
      </c>
      <c r="G3304" s="345" t="s">
        <v>11820</v>
      </c>
      <c r="H3304" s="820">
        <v>1334</v>
      </c>
      <c r="I3304" s="567"/>
    </row>
    <row r="3305" spans="1:9" x14ac:dyDescent="0.2">
      <c r="A3305" s="345">
        <v>3303</v>
      </c>
      <c r="B3305" s="345" t="s">
        <v>3928</v>
      </c>
      <c r="C3305" s="345" t="s">
        <v>622</v>
      </c>
      <c r="D3305" s="345" t="s">
        <v>510</v>
      </c>
      <c r="E3305" s="345">
        <v>1010070590</v>
      </c>
      <c r="F3305" s="345">
        <v>5059</v>
      </c>
      <c r="G3305" s="345" t="s">
        <v>11821</v>
      </c>
      <c r="H3305" s="820">
        <v>1964</v>
      </c>
      <c r="I3305" s="567"/>
    </row>
    <row r="3306" spans="1:9" x14ac:dyDescent="0.2">
      <c r="A3306" s="345">
        <v>3304</v>
      </c>
      <c r="B3306" s="345" t="s">
        <v>3929</v>
      </c>
      <c r="C3306" s="345" t="s">
        <v>924</v>
      </c>
      <c r="D3306" s="345" t="s">
        <v>507</v>
      </c>
      <c r="E3306" s="345">
        <v>1070340270</v>
      </c>
      <c r="F3306" s="345">
        <v>10027</v>
      </c>
      <c r="G3306" s="345" t="s">
        <v>11822</v>
      </c>
      <c r="H3306" s="820">
        <v>1392</v>
      </c>
      <c r="I3306" s="567"/>
    </row>
    <row r="3307" spans="1:9" x14ac:dyDescent="0.2">
      <c r="A3307" s="345">
        <v>3305</v>
      </c>
      <c r="B3307" s="345" t="s">
        <v>3930</v>
      </c>
      <c r="C3307" s="345" t="s">
        <v>906</v>
      </c>
      <c r="D3307" s="345" t="s">
        <v>492</v>
      </c>
      <c r="E3307" s="345">
        <v>2090360110</v>
      </c>
      <c r="F3307" s="345">
        <v>53012</v>
      </c>
      <c r="G3307" s="345" t="s">
        <v>11823</v>
      </c>
      <c r="H3307" s="820">
        <v>1344</v>
      </c>
      <c r="I3307" s="567"/>
    </row>
    <row r="3308" spans="1:9" x14ac:dyDescent="0.2">
      <c r="A3308" s="345">
        <v>3306</v>
      </c>
      <c r="B3308" s="345" t="s">
        <v>3931</v>
      </c>
      <c r="C3308" s="345" t="s">
        <v>681</v>
      </c>
      <c r="D3308" s="345" t="s">
        <v>503</v>
      </c>
      <c r="E3308" s="345">
        <v>3130790250</v>
      </c>
      <c r="F3308" s="345">
        <v>67026</v>
      </c>
      <c r="G3308" s="345" t="s">
        <v>11824</v>
      </c>
      <c r="H3308" s="820">
        <v>4472</v>
      </c>
      <c r="I3308" s="567"/>
    </row>
    <row r="3309" spans="1:9" x14ac:dyDescent="0.2">
      <c r="A3309" s="345">
        <v>3307</v>
      </c>
      <c r="B3309" s="345" t="s">
        <v>3932</v>
      </c>
      <c r="C3309" s="345" t="s">
        <v>563</v>
      </c>
      <c r="D3309" s="345" t="s">
        <v>493</v>
      </c>
      <c r="E3309" s="345">
        <v>2120330430</v>
      </c>
      <c r="F3309" s="345">
        <v>60043</v>
      </c>
      <c r="G3309" s="345" t="s">
        <v>11825</v>
      </c>
      <c r="H3309" s="820">
        <v>10854</v>
      </c>
      <c r="I3309" s="567"/>
    </row>
    <row r="3310" spans="1:9" x14ac:dyDescent="0.2">
      <c r="A3310" s="345">
        <v>3308</v>
      </c>
      <c r="B3310" s="345" t="s">
        <v>3933</v>
      </c>
      <c r="C3310" s="345" t="s">
        <v>569</v>
      </c>
      <c r="D3310" s="345" t="s">
        <v>494</v>
      </c>
      <c r="E3310" s="345">
        <v>2110590210</v>
      </c>
      <c r="F3310" s="345">
        <v>41021</v>
      </c>
      <c r="G3310" s="345" t="s">
        <v>11826</v>
      </c>
      <c r="H3310" s="820">
        <v>556</v>
      </c>
      <c r="I3310" s="567"/>
    </row>
    <row r="3311" spans="1:9" x14ac:dyDescent="0.2">
      <c r="A3311" s="345">
        <v>3309</v>
      </c>
      <c r="B3311" s="345" t="s">
        <v>3934</v>
      </c>
      <c r="C3311" s="345" t="s">
        <v>607</v>
      </c>
      <c r="D3311" s="345" t="s">
        <v>515</v>
      </c>
      <c r="E3311" s="345">
        <v>1050890400</v>
      </c>
      <c r="F3311" s="345">
        <v>23040</v>
      </c>
      <c r="G3311" s="345" t="s">
        <v>11827</v>
      </c>
      <c r="H3311" s="820">
        <v>11528</v>
      </c>
      <c r="I3311" s="567"/>
    </row>
    <row r="3312" spans="1:9" x14ac:dyDescent="0.2">
      <c r="A3312" s="345">
        <v>3310</v>
      </c>
      <c r="B3312" s="345" t="s">
        <v>3935</v>
      </c>
      <c r="C3312" s="345" t="s">
        <v>745</v>
      </c>
      <c r="D3312" s="345" t="s">
        <v>513</v>
      </c>
      <c r="E3312" s="345">
        <v>4190550410</v>
      </c>
      <c r="F3312" s="345">
        <v>82043</v>
      </c>
      <c r="G3312" s="345" t="s">
        <v>11828</v>
      </c>
      <c r="H3312" s="820">
        <v>7084</v>
      </c>
      <c r="I3312" s="567"/>
    </row>
    <row r="3313" spans="1:9" x14ac:dyDescent="0.2">
      <c r="A3313" s="345">
        <v>3311</v>
      </c>
      <c r="B3313" s="345" t="s">
        <v>3936</v>
      </c>
      <c r="C3313" s="345" t="s">
        <v>1237</v>
      </c>
      <c r="D3313" s="345" t="s">
        <v>505</v>
      </c>
      <c r="E3313" s="345">
        <v>3180970130</v>
      </c>
      <c r="F3313" s="345">
        <v>101013</v>
      </c>
      <c r="G3313" s="345" t="s">
        <v>11829</v>
      </c>
      <c r="H3313" s="820">
        <v>17281</v>
      </c>
      <c r="I3313" s="567"/>
    </row>
    <row r="3314" spans="1:9" x14ac:dyDescent="0.2">
      <c r="A3314" s="345">
        <v>3312</v>
      </c>
      <c r="B3314" s="345" t="s">
        <v>3937</v>
      </c>
      <c r="C3314" s="345" t="s">
        <v>601</v>
      </c>
      <c r="D3314" s="345" t="s">
        <v>508</v>
      </c>
      <c r="E3314" s="345">
        <v>1030121160</v>
      </c>
      <c r="F3314" s="345">
        <v>16121</v>
      </c>
      <c r="G3314" s="345" t="s">
        <v>11830</v>
      </c>
      <c r="H3314" s="820">
        <v>171</v>
      </c>
      <c r="I3314" s="567"/>
    </row>
    <row r="3315" spans="1:9" x14ac:dyDescent="0.2">
      <c r="A3315" s="345">
        <v>3313</v>
      </c>
      <c r="B3315" s="345" t="s">
        <v>3938</v>
      </c>
      <c r="C3315" s="345" t="s">
        <v>571</v>
      </c>
      <c r="D3315" s="345" t="s">
        <v>508</v>
      </c>
      <c r="E3315" s="345">
        <v>1030260520</v>
      </c>
      <c r="F3315" s="345">
        <v>19053</v>
      </c>
      <c r="G3315" s="345" t="s">
        <v>11831</v>
      </c>
      <c r="H3315" s="820">
        <v>1091</v>
      </c>
      <c r="I3315" s="567"/>
    </row>
    <row r="3316" spans="1:9" x14ac:dyDescent="0.2">
      <c r="A3316" s="345">
        <v>3314</v>
      </c>
      <c r="B3316" s="345" t="s">
        <v>3939</v>
      </c>
      <c r="C3316" s="345" t="s">
        <v>607</v>
      </c>
      <c r="D3316" s="345" t="s">
        <v>515</v>
      </c>
      <c r="E3316" s="345">
        <v>1050890410</v>
      </c>
      <c r="F3316" s="345">
        <v>23041</v>
      </c>
      <c r="G3316" s="345" t="s">
        <v>11832</v>
      </c>
      <c r="H3316" s="820">
        <v>3230</v>
      </c>
      <c r="I3316" s="567"/>
    </row>
    <row r="3317" spans="1:9" x14ac:dyDescent="0.2">
      <c r="A3317" s="345">
        <v>3315</v>
      </c>
      <c r="B3317" s="345" t="s">
        <v>3940</v>
      </c>
      <c r="C3317" s="345" t="s">
        <v>595</v>
      </c>
      <c r="D3317" s="345" t="s">
        <v>510</v>
      </c>
      <c r="E3317" s="345">
        <v>1010020850</v>
      </c>
      <c r="F3317" s="345">
        <v>6087</v>
      </c>
      <c r="G3317" s="345" t="s">
        <v>11833</v>
      </c>
      <c r="H3317" s="820">
        <v>644</v>
      </c>
      <c r="I3317" s="567"/>
    </row>
    <row r="3318" spans="1:9" x14ac:dyDescent="0.2">
      <c r="A3318" s="345">
        <v>3316</v>
      </c>
      <c r="B3318" s="345" t="s">
        <v>3941</v>
      </c>
      <c r="C3318" s="345" t="s">
        <v>241</v>
      </c>
      <c r="D3318" s="345" t="s">
        <v>515</v>
      </c>
      <c r="E3318" s="345">
        <v>1050900480</v>
      </c>
      <c r="F3318" s="345">
        <v>24048</v>
      </c>
      <c r="G3318" s="345" t="s">
        <v>11834</v>
      </c>
      <c r="H3318" s="820">
        <v>10268</v>
      </c>
      <c r="I3318" s="567"/>
    </row>
    <row r="3319" spans="1:9" x14ac:dyDescent="0.2">
      <c r="A3319" s="345">
        <v>3317</v>
      </c>
      <c r="B3319" s="345" t="s">
        <v>3942</v>
      </c>
      <c r="C3319" s="345" t="s">
        <v>624</v>
      </c>
      <c r="D3319" s="345" t="s">
        <v>510</v>
      </c>
      <c r="E3319" s="345">
        <v>1010811210</v>
      </c>
      <c r="F3319" s="345">
        <v>1123</v>
      </c>
      <c r="G3319" s="345" t="s">
        <v>11835</v>
      </c>
      <c r="H3319" s="820">
        <v>375</v>
      </c>
      <c r="I3319" s="567"/>
    </row>
    <row r="3320" spans="1:9" x14ac:dyDescent="0.2">
      <c r="A3320" s="345">
        <v>3318</v>
      </c>
      <c r="B3320" s="345" t="s">
        <v>3943</v>
      </c>
      <c r="C3320" s="345" t="s">
        <v>664</v>
      </c>
      <c r="D3320" s="345" t="s">
        <v>507</v>
      </c>
      <c r="E3320" s="345">
        <v>1070370300</v>
      </c>
      <c r="F3320" s="345">
        <v>8032</v>
      </c>
      <c r="G3320" s="345" t="s">
        <v>11836</v>
      </c>
      <c r="H3320" s="820">
        <v>677</v>
      </c>
      <c r="I3320" s="567"/>
    </row>
    <row r="3321" spans="1:9" x14ac:dyDescent="0.2">
      <c r="A3321" s="345">
        <v>3319</v>
      </c>
      <c r="B3321" s="345" t="s">
        <v>3944</v>
      </c>
      <c r="C3321" s="345" t="s">
        <v>542</v>
      </c>
      <c r="D3321" s="345" t="s">
        <v>511</v>
      </c>
      <c r="E3321" s="345">
        <v>3160310250</v>
      </c>
      <c r="F3321" s="345">
        <v>71026</v>
      </c>
      <c r="G3321" s="345" t="s">
        <v>11837</v>
      </c>
      <c r="H3321" s="820">
        <v>464</v>
      </c>
      <c r="I3321" s="567"/>
    </row>
    <row r="3322" spans="1:9" x14ac:dyDescent="0.2">
      <c r="A3322" s="345">
        <v>3320</v>
      </c>
      <c r="B3322" s="345" t="s">
        <v>3945</v>
      </c>
      <c r="C3322" s="345" t="s">
        <v>567</v>
      </c>
      <c r="D3322" s="345" t="s">
        <v>508</v>
      </c>
      <c r="E3322" s="345">
        <v>1030150790</v>
      </c>
      <c r="F3322" s="345">
        <v>17086</v>
      </c>
      <c r="G3322" s="345" t="s">
        <v>11838</v>
      </c>
      <c r="H3322" s="820">
        <v>4064</v>
      </c>
      <c r="I3322" s="567"/>
    </row>
    <row r="3323" spans="1:9" x14ac:dyDescent="0.2">
      <c r="A3323" s="345">
        <v>3321</v>
      </c>
      <c r="B3323" s="345" t="s">
        <v>3946</v>
      </c>
      <c r="C3323" s="345" t="s">
        <v>553</v>
      </c>
      <c r="D3323" s="345" t="s">
        <v>506</v>
      </c>
      <c r="E3323" s="345">
        <v>3150720590</v>
      </c>
      <c r="F3323" s="345">
        <v>65059</v>
      </c>
      <c r="G3323" s="345" t="s">
        <v>11839</v>
      </c>
      <c r="H3323" s="820">
        <v>988</v>
      </c>
      <c r="I3323" s="567"/>
    </row>
    <row r="3324" spans="1:9" x14ac:dyDescent="0.2">
      <c r="A3324" s="345">
        <v>3322</v>
      </c>
      <c r="B3324" s="345" t="s">
        <v>3947</v>
      </c>
      <c r="C3324" s="345" t="s">
        <v>540</v>
      </c>
      <c r="D3324" s="345" t="s">
        <v>513</v>
      </c>
      <c r="E3324" s="345">
        <v>4190650050</v>
      </c>
      <c r="F3324" s="345">
        <v>88005</v>
      </c>
      <c r="G3324" s="345" t="s">
        <v>11840</v>
      </c>
      <c r="H3324" s="820">
        <v>16187</v>
      </c>
      <c r="I3324" s="567"/>
    </row>
    <row r="3325" spans="1:9" x14ac:dyDescent="0.2">
      <c r="A3325" s="345">
        <v>3323</v>
      </c>
      <c r="B3325" s="345" t="s">
        <v>3948</v>
      </c>
      <c r="C3325" s="345" t="s">
        <v>635</v>
      </c>
      <c r="D3325" s="345" t="s">
        <v>508</v>
      </c>
      <c r="E3325" s="345">
        <v>1030860710</v>
      </c>
      <c r="F3325" s="345">
        <v>12084</v>
      </c>
      <c r="G3325" s="345" t="s">
        <v>11841</v>
      </c>
      <c r="H3325" s="820">
        <v>5297</v>
      </c>
      <c r="I3325" s="567"/>
    </row>
    <row r="3326" spans="1:9" x14ac:dyDescent="0.2">
      <c r="A3326" s="345">
        <v>3324</v>
      </c>
      <c r="B3326" s="345" t="s">
        <v>3949</v>
      </c>
      <c r="C3326" s="345" t="s">
        <v>624</v>
      </c>
      <c r="D3326" s="345" t="s">
        <v>510</v>
      </c>
      <c r="E3326" s="345">
        <v>1010811220</v>
      </c>
      <c r="F3326" s="345">
        <v>1124</v>
      </c>
      <c r="G3326" s="345" t="s">
        <v>11842</v>
      </c>
      <c r="H3326" s="820">
        <v>409</v>
      </c>
      <c r="I3326" s="567"/>
    </row>
    <row r="3327" spans="1:9" x14ac:dyDescent="0.2">
      <c r="A3327" s="345">
        <v>3325</v>
      </c>
      <c r="B3327" s="345" t="s">
        <v>3950</v>
      </c>
      <c r="C3327" s="345" t="s">
        <v>755</v>
      </c>
      <c r="D3327" s="345" t="s">
        <v>516</v>
      </c>
      <c r="E3327" s="345">
        <v>1020040350</v>
      </c>
      <c r="F3327" s="345">
        <v>7036</v>
      </c>
      <c r="G3327" s="345" t="s">
        <v>11843</v>
      </c>
      <c r="H3327" s="820">
        <v>378</v>
      </c>
      <c r="I3327" s="567"/>
    </row>
    <row r="3328" spans="1:9" x14ac:dyDescent="0.2">
      <c r="A3328" s="345">
        <v>3326</v>
      </c>
      <c r="B3328" s="345" t="s">
        <v>3951</v>
      </c>
      <c r="C3328" s="345" t="s">
        <v>601</v>
      </c>
      <c r="D3328" s="345" t="s">
        <v>508</v>
      </c>
      <c r="E3328" s="345">
        <v>1030121170</v>
      </c>
      <c r="F3328" s="345">
        <v>16122</v>
      </c>
      <c r="G3328" s="345" t="s">
        <v>11844</v>
      </c>
      <c r="H3328" s="820">
        <v>622</v>
      </c>
      <c r="I3328" s="567"/>
    </row>
    <row r="3329" spans="1:9" x14ac:dyDescent="0.2">
      <c r="A3329" s="345">
        <v>3327</v>
      </c>
      <c r="B3329" s="345" t="s">
        <v>3952</v>
      </c>
      <c r="C3329" s="345" t="s">
        <v>755</v>
      </c>
      <c r="D3329" s="345" t="s">
        <v>516</v>
      </c>
      <c r="E3329" s="345">
        <v>1020040360</v>
      </c>
      <c r="F3329" s="345">
        <v>7037</v>
      </c>
      <c r="G3329" s="345" t="s">
        <v>11845</v>
      </c>
      <c r="H3329" s="820">
        <v>1323</v>
      </c>
      <c r="I3329" s="567"/>
    </row>
    <row r="3330" spans="1:9" x14ac:dyDescent="0.2">
      <c r="A3330" s="345">
        <v>3328</v>
      </c>
      <c r="B3330" s="345" t="s">
        <v>3953</v>
      </c>
      <c r="C3330" s="345" t="s">
        <v>787</v>
      </c>
      <c r="D3330" s="345" t="s">
        <v>515</v>
      </c>
      <c r="E3330" s="345">
        <v>1050840340</v>
      </c>
      <c r="F3330" s="345">
        <v>26035</v>
      </c>
      <c r="G3330" s="345" t="s">
        <v>11846</v>
      </c>
      <c r="H3330" s="820">
        <v>9088</v>
      </c>
      <c r="I3330" s="567"/>
    </row>
    <row r="3331" spans="1:9" x14ac:dyDescent="0.2">
      <c r="A3331" s="345">
        <v>3329</v>
      </c>
      <c r="B3331" s="345" t="s">
        <v>3954</v>
      </c>
      <c r="C3331" s="345" t="s">
        <v>593</v>
      </c>
      <c r="D3331" s="345" t="s">
        <v>513</v>
      </c>
      <c r="E3331" s="345">
        <v>4190480350</v>
      </c>
      <c r="F3331" s="345">
        <v>83036</v>
      </c>
      <c r="G3331" s="345" t="s">
        <v>11847</v>
      </c>
      <c r="H3331" s="820">
        <v>1495</v>
      </c>
      <c r="I3331" s="567"/>
    </row>
    <row r="3332" spans="1:9" x14ac:dyDescent="0.2">
      <c r="A3332" s="345">
        <v>3330</v>
      </c>
      <c r="B3332" s="345" t="s">
        <v>3955</v>
      </c>
      <c r="C3332" s="345" t="s">
        <v>886</v>
      </c>
      <c r="D3332" s="345" t="s">
        <v>493</v>
      </c>
      <c r="E3332" s="345">
        <v>2120400100</v>
      </c>
      <c r="F3332" s="345">
        <v>59010</v>
      </c>
      <c r="G3332" s="345" t="s">
        <v>11848</v>
      </c>
      <c r="H3332" s="820">
        <v>10371</v>
      </c>
      <c r="I3332" s="567"/>
    </row>
    <row r="3333" spans="1:9" x14ac:dyDescent="0.2">
      <c r="A3333" s="345">
        <v>3331</v>
      </c>
      <c r="B3333" s="345" t="s">
        <v>3956</v>
      </c>
      <c r="C3333" s="345" t="s">
        <v>617</v>
      </c>
      <c r="D3333" s="345" t="s">
        <v>512</v>
      </c>
      <c r="E3333" s="345">
        <v>4200730320</v>
      </c>
      <c r="F3333" s="345">
        <v>90032</v>
      </c>
      <c r="G3333" s="345" t="s">
        <v>11849</v>
      </c>
      <c r="H3333" s="820">
        <v>481</v>
      </c>
      <c r="I3333" s="567"/>
    </row>
    <row r="3334" spans="1:9" x14ac:dyDescent="0.2">
      <c r="A3334" s="345">
        <v>3332</v>
      </c>
      <c r="B3334" s="345" t="s">
        <v>3957</v>
      </c>
      <c r="C3334" s="345" t="s">
        <v>617</v>
      </c>
      <c r="D3334" s="345" t="s">
        <v>512</v>
      </c>
      <c r="E3334" s="345">
        <v>4200730330</v>
      </c>
      <c r="F3334" s="345">
        <v>90033</v>
      </c>
      <c r="G3334" s="345" t="s">
        <v>11850</v>
      </c>
      <c r="H3334" s="820">
        <v>8097</v>
      </c>
      <c r="I3334" s="567"/>
    </row>
    <row r="3335" spans="1:9" x14ac:dyDescent="0.2">
      <c r="A3335" s="345">
        <v>3333</v>
      </c>
      <c r="B3335" s="345" t="s">
        <v>3958</v>
      </c>
      <c r="C3335" s="345" t="s">
        <v>624</v>
      </c>
      <c r="D3335" s="345" t="s">
        <v>510</v>
      </c>
      <c r="E3335" s="345">
        <v>1010811230</v>
      </c>
      <c r="F3335" s="345">
        <v>1125</v>
      </c>
      <c r="G3335" s="345" t="s">
        <v>11851</v>
      </c>
      <c r="H3335" s="820">
        <v>22604</v>
      </c>
      <c r="I3335" s="567"/>
    </row>
    <row r="3336" spans="1:9" x14ac:dyDescent="0.2">
      <c r="A3336" s="345">
        <v>3334</v>
      </c>
      <c r="B3336" s="345" t="s">
        <v>3959</v>
      </c>
      <c r="C3336" s="345" t="s">
        <v>571</v>
      </c>
      <c r="D3336" s="345" t="s">
        <v>508</v>
      </c>
      <c r="E3336" s="345">
        <v>1030260530</v>
      </c>
      <c r="F3336" s="345">
        <v>19054</v>
      </c>
      <c r="G3336" s="345" t="s">
        <v>11852</v>
      </c>
      <c r="H3336" s="820">
        <v>1949</v>
      </c>
      <c r="I3336" s="567"/>
    </row>
    <row r="3337" spans="1:9" x14ac:dyDescent="0.2">
      <c r="A3337" s="345">
        <v>3335</v>
      </c>
      <c r="B3337" s="345" t="s">
        <v>3960</v>
      </c>
      <c r="C3337" s="345" t="s">
        <v>704</v>
      </c>
      <c r="D3337" s="345" t="s">
        <v>505</v>
      </c>
      <c r="E3337" s="345">
        <v>3180220630</v>
      </c>
      <c r="F3337" s="345">
        <v>79065</v>
      </c>
      <c r="G3337" s="345" t="s">
        <v>11853</v>
      </c>
      <c r="H3337" s="820">
        <v>562</v>
      </c>
      <c r="I3337" s="567"/>
    </row>
    <row r="3338" spans="1:9" x14ac:dyDescent="0.2">
      <c r="A3338" s="345">
        <v>3336</v>
      </c>
      <c r="B3338" s="345" t="s">
        <v>3961</v>
      </c>
      <c r="C3338" s="345" t="s">
        <v>584</v>
      </c>
      <c r="D3338" s="345" t="s">
        <v>509</v>
      </c>
      <c r="E3338" s="345">
        <v>3140190300</v>
      </c>
      <c r="F3338" s="345">
        <v>70030</v>
      </c>
      <c r="G3338" s="345" t="s">
        <v>11854</v>
      </c>
      <c r="H3338" s="820">
        <v>1638</v>
      </c>
      <c r="I3338" s="567"/>
    </row>
    <row r="3339" spans="1:9" x14ac:dyDescent="0.2">
      <c r="A3339" s="345">
        <v>3337</v>
      </c>
      <c r="B3339" s="345" t="s">
        <v>3962</v>
      </c>
      <c r="C3339" s="345" t="s">
        <v>609</v>
      </c>
      <c r="D3339" s="345" t="s">
        <v>493</v>
      </c>
      <c r="E3339" s="345">
        <v>2120700480</v>
      </c>
      <c r="F3339" s="345">
        <v>58048</v>
      </c>
      <c r="G3339" s="345" t="s">
        <v>11855</v>
      </c>
      <c r="H3339" s="820">
        <v>336</v>
      </c>
      <c r="I3339" s="567"/>
    </row>
    <row r="3340" spans="1:9" x14ac:dyDescent="0.2">
      <c r="A3340" s="345">
        <v>3338</v>
      </c>
      <c r="B3340" s="345" t="s">
        <v>3963</v>
      </c>
      <c r="C3340" s="345" t="s">
        <v>635</v>
      </c>
      <c r="D3340" s="345" t="s">
        <v>508</v>
      </c>
      <c r="E3340" s="345">
        <v>1030860720</v>
      </c>
      <c r="F3340" s="345">
        <v>12085</v>
      </c>
      <c r="G3340" s="345" t="s">
        <v>11856</v>
      </c>
      <c r="H3340" s="820">
        <v>5273</v>
      </c>
      <c r="I3340" s="567"/>
    </row>
    <row r="3341" spans="1:9" x14ac:dyDescent="0.2">
      <c r="A3341" s="345">
        <v>3339</v>
      </c>
      <c r="B3341" s="345" t="s">
        <v>3964</v>
      </c>
      <c r="C3341" s="345" t="s">
        <v>942</v>
      </c>
      <c r="D3341" s="345" t="s">
        <v>512</v>
      </c>
      <c r="E3341" s="345">
        <v>4200530330</v>
      </c>
      <c r="F3341" s="345">
        <v>91035</v>
      </c>
      <c r="G3341" s="345" t="s">
        <v>11857</v>
      </c>
      <c r="H3341" s="820">
        <v>3054</v>
      </c>
      <c r="I3341" s="567"/>
    </row>
    <row r="3342" spans="1:9" x14ac:dyDescent="0.2">
      <c r="A3342" s="345">
        <v>3340</v>
      </c>
      <c r="B3342" s="345" t="s">
        <v>3965</v>
      </c>
      <c r="C3342" s="345" t="s">
        <v>644</v>
      </c>
      <c r="D3342" s="345" t="s">
        <v>494</v>
      </c>
      <c r="E3342" s="345">
        <v>2110030210</v>
      </c>
      <c r="F3342" s="345">
        <v>42021</v>
      </c>
      <c r="G3342" s="345" t="s">
        <v>11858</v>
      </c>
      <c r="H3342" s="820">
        <v>39217</v>
      </c>
      <c r="I3342" s="567"/>
    </row>
    <row r="3343" spans="1:9" x14ac:dyDescent="0.2">
      <c r="A3343" s="345">
        <v>3341</v>
      </c>
      <c r="B3343" s="345" t="s">
        <v>3966</v>
      </c>
      <c r="C3343" s="345" t="s">
        <v>852</v>
      </c>
      <c r="D3343" s="345" t="s">
        <v>515</v>
      </c>
      <c r="E3343" s="345">
        <v>1050870190</v>
      </c>
      <c r="F3343" s="345">
        <v>27019</v>
      </c>
      <c r="G3343" s="345" t="s">
        <v>11859</v>
      </c>
      <c r="H3343" s="820">
        <v>26556</v>
      </c>
      <c r="I3343" s="567"/>
    </row>
    <row r="3344" spans="1:9" x14ac:dyDescent="0.2">
      <c r="A3344" s="345">
        <v>3342</v>
      </c>
      <c r="B3344" s="345" t="s">
        <v>3967</v>
      </c>
      <c r="C3344" s="345" t="s">
        <v>930</v>
      </c>
      <c r="D3344" s="345" t="s">
        <v>16415</v>
      </c>
      <c r="E3344" s="345">
        <v>1080290100</v>
      </c>
      <c r="F3344" s="345">
        <v>38010</v>
      </c>
      <c r="G3344" s="345" t="s">
        <v>11860</v>
      </c>
      <c r="H3344" s="820">
        <v>2638</v>
      </c>
      <c r="I3344" s="567"/>
    </row>
    <row r="3345" spans="1:9" x14ac:dyDescent="0.2">
      <c r="A3345" s="345">
        <v>3343</v>
      </c>
      <c r="B3345" s="345" t="s">
        <v>3968</v>
      </c>
      <c r="C3345" s="345" t="s">
        <v>578</v>
      </c>
      <c r="D3345" s="345" t="s">
        <v>505</v>
      </c>
      <c r="E3345" s="345">
        <v>3181030170</v>
      </c>
      <c r="F3345" s="345">
        <v>102017</v>
      </c>
      <c r="G3345" s="345" t="s">
        <v>11861</v>
      </c>
      <c r="H3345" s="820">
        <v>4502</v>
      </c>
      <c r="I3345" s="567"/>
    </row>
    <row r="3346" spans="1:9" x14ac:dyDescent="0.2">
      <c r="A3346" s="345">
        <v>3344</v>
      </c>
      <c r="B3346" s="345" t="s">
        <v>3969</v>
      </c>
      <c r="C3346" s="345" t="s">
        <v>578</v>
      </c>
      <c r="D3346" s="345" t="s">
        <v>505</v>
      </c>
      <c r="E3346" s="345">
        <v>3181030180</v>
      </c>
      <c r="F3346" s="345">
        <v>102018</v>
      </c>
      <c r="G3346" s="345" t="s">
        <v>11862</v>
      </c>
      <c r="H3346" s="820">
        <v>1671</v>
      </c>
      <c r="I3346" s="567"/>
    </row>
    <row r="3347" spans="1:9" x14ac:dyDescent="0.2">
      <c r="A3347" s="345">
        <v>3345</v>
      </c>
      <c r="B3347" s="345" t="s">
        <v>3970</v>
      </c>
      <c r="C3347" s="345" t="s">
        <v>641</v>
      </c>
      <c r="D3347" s="345" t="s">
        <v>513</v>
      </c>
      <c r="E3347" s="345">
        <v>4190010190</v>
      </c>
      <c r="F3347" s="345">
        <v>84019</v>
      </c>
      <c r="G3347" s="345" t="s">
        <v>11863</v>
      </c>
      <c r="H3347" s="820">
        <v>1084</v>
      </c>
      <c r="I3347" s="567"/>
    </row>
    <row r="3348" spans="1:9" x14ac:dyDescent="0.2">
      <c r="A3348" s="345">
        <v>3346</v>
      </c>
      <c r="B3348" s="345" t="s">
        <v>3971</v>
      </c>
      <c r="C3348" s="345" t="s">
        <v>755</v>
      </c>
      <c r="D3348" s="345" t="s">
        <v>516</v>
      </c>
      <c r="E3348" s="345">
        <v>1020040370</v>
      </c>
      <c r="F3348" s="345">
        <v>7038</v>
      </c>
      <c r="G3348" s="345" t="s">
        <v>11864</v>
      </c>
      <c r="H3348" s="820">
        <v>716</v>
      </c>
      <c r="I3348" s="567"/>
    </row>
    <row r="3349" spans="1:9" x14ac:dyDescent="0.2">
      <c r="A3349" s="345">
        <v>3347</v>
      </c>
      <c r="B3349" s="345" t="s">
        <v>3972</v>
      </c>
      <c r="C3349" s="345" t="s">
        <v>548</v>
      </c>
      <c r="D3349" s="345" t="s">
        <v>503</v>
      </c>
      <c r="E3349" s="345">
        <v>3130380490</v>
      </c>
      <c r="F3349" s="345">
        <v>66049</v>
      </c>
      <c r="G3349" s="345" t="s">
        <v>11865</v>
      </c>
      <c r="H3349" s="820">
        <v>69210</v>
      </c>
      <c r="I3349" s="567"/>
    </row>
    <row r="3350" spans="1:9" x14ac:dyDescent="0.2">
      <c r="A3350" s="345">
        <v>3348</v>
      </c>
      <c r="B3350" s="345" t="s">
        <v>3973</v>
      </c>
      <c r="C3350" s="345" t="s">
        <v>624</v>
      </c>
      <c r="D3350" s="345" t="s">
        <v>510</v>
      </c>
      <c r="E3350" s="345">
        <v>1010811240</v>
      </c>
      <c r="F3350" s="345">
        <v>1126</v>
      </c>
      <c r="G3350" s="345" t="s">
        <v>11866</v>
      </c>
      <c r="H3350" s="820">
        <v>1773</v>
      </c>
      <c r="I3350" s="567"/>
    </row>
    <row r="3351" spans="1:9" x14ac:dyDescent="0.2">
      <c r="A3351" s="345">
        <v>3349</v>
      </c>
      <c r="B3351" s="345" t="s">
        <v>3974</v>
      </c>
      <c r="C3351" s="345" t="s">
        <v>624</v>
      </c>
      <c r="D3351" s="345" t="s">
        <v>510</v>
      </c>
      <c r="E3351" s="345">
        <v>1010811250</v>
      </c>
      <c r="F3351" s="345">
        <v>1127</v>
      </c>
      <c r="G3351" s="345" t="s">
        <v>11867</v>
      </c>
      <c r="H3351" s="820">
        <v>8779</v>
      </c>
      <c r="I3351" s="567"/>
    </row>
    <row r="3352" spans="1:9" x14ac:dyDescent="0.2">
      <c r="A3352" s="345">
        <v>3350</v>
      </c>
      <c r="B3352" s="345" t="s">
        <v>3975</v>
      </c>
      <c r="C3352" s="345" t="s">
        <v>617</v>
      </c>
      <c r="D3352" s="345" t="s">
        <v>512</v>
      </c>
      <c r="E3352" s="345">
        <v>4200730350</v>
      </c>
      <c r="F3352" s="345">
        <v>90035</v>
      </c>
      <c r="G3352" s="345" t="s">
        <v>11868</v>
      </c>
      <c r="H3352" s="820">
        <v>10687</v>
      </c>
      <c r="I3352" s="567"/>
    </row>
    <row r="3353" spans="1:9" x14ac:dyDescent="0.2">
      <c r="A3353" s="345">
        <v>3351</v>
      </c>
      <c r="B3353" s="345" t="s">
        <v>3976</v>
      </c>
      <c r="C3353" s="345" t="s">
        <v>755</v>
      </c>
      <c r="D3353" s="345" t="s">
        <v>516</v>
      </c>
      <c r="E3353" s="345">
        <v>1020040380</v>
      </c>
      <c r="F3353" s="345">
        <v>7039</v>
      </c>
      <c r="G3353" s="345" t="s">
        <v>11869</v>
      </c>
      <c r="H3353" s="820">
        <v>108</v>
      </c>
      <c r="I3353" s="567"/>
    </row>
    <row r="3354" spans="1:9" x14ac:dyDescent="0.2">
      <c r="A3354" s="345">
        <v>3352</v>
      </c>
      <c r="B3354" s="345" t="s">
        <v>3977</v>
      </c>
      <c r="C3354" s="345" t="s">
        <v>544</v>
      </c>
      <c r="D3354" s="345" t="s">
        <v>510</v>
      </c>
      <c r="E3354" s="345">
        <v>1010271050</v>
      </c>
      <c r="F3354" s="345">
        <v>4105</v>
      </c>
      <c r="G3354" s="345" t="s">
        <v>11870</v>
      </c>
      <c r="H3354" s="820">
        <v>2675</v>
      </c>
      <c r="I3354" s="567"/>
    </row>
    <row r="3355" spans="1:9" x14ac:dyDescent="0.2">
      <c r="A3355" s="345">
        <v>3353</v>
      </c>
      <c r="B3355" s="345" t="s">
        <v>3978</v>
      </c>
      <c r="C3355" s="345" t="s">
        <v>755</v>
      </c>
      <c r="D3355" s="345" t="s">
        <v>516</v>
      </c>
      <c r="E3355" s="345">
        <v>1020040390</v>
      </c>
      <c r="F3355" s="345">
        <v>7040</v>
      </c>
      <c r="G3355" s="345" t="s">
        <v>11871</v>
      </c>
      <c r="H3355" s="820">
        <v>2021</v>
      </c>
      <c r="I3355" s="567"/>
    </row>
    <row r="3356" spans="1:9" x14ac:dyDescent="0.2">
      <c r="A3356" s="345">
        <v>3354</v>
      </c>
      <c r="B3356" s="345" t="s">
        <v>3979</v>
      </c>
      <c r="C3356" s="345" t="s">
        <v>814</v>
      </c>
      <c r="D3356" s="345" t="s">
        <v>507</v>
      </c>
      <c r="E3356" s="345">
        <v>1070390150</v>
      </c>
      <c r="F3356" s="345">
        <v>11015</v>
      </c>
      <c r="G3356" s="345" t="s">
        <v>11872</v>
      </c>
      <c r="H3356" s="820">
        <v>92169</v>
      </c>
      <c r="I3356" s="567"/>
    </row>
    <row r="3357" spans="1:9" x14ac:dyDescent="0.2">
      <c r="A3357" s="345">
        <v>3355</v>
      </c>
      <c r="B3357" s="345" t="s">
        <v>3980</v>
      </c>
      <c r="C3357" s="345" t="s">
        <v>755</v>
      </c>
      <c r="D3357" s="345" t="s">
        <v>516</v>
      </c>
      <c r="E3357" s="345">
        <v>1020040400</v>
      </c>
      <c r="F3357" s="345">
        <v>7041</v>
      </c>
      <c r="G3357" s="345" t="s">
        <v>11873</v>
      </c>
      <c r="H3357" s="820">
        <v>816</v>
      </c>
      <c r="I3357" s="567"/>
    </row>
    <row r="3358" spans="1:9" x14ac:dyDescent="0.2">
      <c r="A3358" s="345">
        <v>3356</v>
      </c>
      <c r="B3358" s="345" t="s">
        <v>3981</v>
      </c>
      <c r="C3358" s="345" t="s">
        <v>632</v>
      </c>
      <c r="D3358" s="345" t="s">
        <v>515</v>
      </c>
      <c r="E3358" s="345">
        <v>1050100270</v>
      </c>
      <c r="F3358" s="345">
        <v>25027</v>
      </c>
      <c r="G3358" s="345" t="s">
        <v>11874</v>
      </c>
      <c r="H3358" s="820">
        <v>1060</v>
      </c>
      <c r="I3358" s="567"/>
    </row>
    <row r="3359" spans="1:9" x14ac:dyDescent="0.2">
      <c r="A3359" s="345">
        <v>3357</v>
      </c>
      <c r="B3359" s="345" t="s">
        <v>3982</v>
      </c>
      <c r="C3359" s="345" t="s">
        <v>726</v>
      </c>
      <c r="D3359" s="345" t="s">
        <v>16416</v>
      </c>
      <c r="E3359" s="345">
        <v>1040140401</v>
      </c>
      <c r="F3359" s="345">
        <v>21117</v>
      </c>
      <c r="G3359" s="345" t="s">
        <v>11875</v>
      </c>
      <c r="H3359" s="820">
        <v>1402</v>
      </c>
      <c r="I3359" s="567"/>
    </row>
    <row r="3360" spans="1:9" x14ac:dyDescent="0.2">
      <c r="A3360" s="345">
        <v>3358</v>
      </c>
      <c r="B3360" s="345" t="s">
        <v>3983</v>
      </c>
      <c r="C3360" s="345" t="s">
        <v>526</v>
      </c>
      <c r="D3360" s="345" t="s">
        <v>508</v>
      </c>
      <c r="E3360" s="345">
        <v>1030980415</v>
      </c>
      <c r="F3360" s="345">
        <v>97092</v>
      </c>
      <c r="G3360" s="345" t="s">
        <v>11876</v>
      </c>
      <c r="H3360" s="820">
        <v>4670</v>
      </c>
      <c r="I3360" s="567"/>
    </row>
    <row r="3361" spans="1:9" x14ac:dyDescent="0.2">
      <c r="A3361" s="345">
        <v>3359</v>
      </c>
      <c r="B3361" s="345" t="s">
        <v>3984</v>
      </c>
      <c r="C3361" s="345" t="s">
        <v>609</v>
      </c>
      <c r="D3361" s="345" t="s">
        <v>493</v>
      </c>
      <c r="E3361" s="345">
        <v>2120700490</v>
      </c>
      <c r="F3361" s="345">
        <v>58049</v>
      </c>
      <c r="G3361" s="345" t="s">
        <v>11877</v>
      </c>
      <c r="H3361" s="820">
        <v>6449</v>
      </c>
      <c r="I3361" s="567"/>
    </row>
    <row r="3362" spans="1:9" x14ac:dyDescent="0.2">
      <c r="A3362" s="345">
        <v>3360</v>
      </c>
      <c r="B3362" s="345" t="s">
        <v>3985</v>
      </c>
      <c r="C3362" s="345" t="s">
        <v>550</v>
      </c>
      <c r="D3362" s="345" t="s">
        <v>493</v>
      </c>
      <c r="E3362" s="345">
        <v>2120690300</v>
      </c>
      <c r="F3362" s="345">
        <v>57032</v>
      </c>
      <c r="G3362" s="345" t="s">
        <v>11878</v>
      </c>
      <c r="H3362" s="820">
        <v>372</v>
      </c>
      <c r="I3362" s="567"/>
    </row>
    <row r="3363" spans="1:9" x14ac:dyDescent="0.2">
      <c r="A3363" s="345">
        <v>3361</v>
      </c>
      <c r="B3363" s="345" t="s">
        <v>3986</v>
      </c>
      <c r="C3363" s="345" t="s">
        <v>534</v>
      </c>
      <c r="D3363" s="345" t="s">
        <v>508</v>
      </c>
      <c r="E3363" s="345">
        <v>1030491140</v>
      </c>
      <c r="F3363" s="345">
        <v>15115</v>
      </c>
      <c r="G3363" s="345" t="s">
        <v>11879</v>
      </c>
      <c r="H3363" s="820">
        <v>9060</v>
      </c>
      <c r="I3363" s="567"/>
    </row>
    <row r="3364" spans="1:9" x14ac:dyDescent="0.2">
      <c r="A3364" s="345">
        <v>3362</v>
      </c>
      <c r="B3364" s="345" t="s">
        <v>3987</v>
      </c>
      <c r="C3364" s="345" t="s">
        <v>555</v>
      </c>
      <c r="D3364" s="345" t="s">
        <v>506</v>
      </c>
      <c r="E3364" s="345">
        <v>3150510380</v>
      </c>
      <c r="F3364" s="345">
        <v>63038</v>
      </c>
      <c r="G3364" s="345" t="s">
        <v>11880</v>
      </c>
      <c r="H3364" s="820">
        <v>4642</v>
      </c>
      <c r="I3364" s="567"/>
    </row>
    <row r="3365" spans="1:9" x14ac:dyDescent="0.2">
      <c r="A3365" s="345">
        <v>3363</v>
      </c>
      <c r="B3365" s="345" t="s">
        <v>3988</v>
      </c>
      <c r="C3365" s="345" t="s">
        <v>654</v>
      </c>
      <c r="D3365" s="345" t="s">
        <v>506</v>
      </c>
      <c r="E3365" s="345">
        <v>3150080410</v>
      </c>
      <c r="F3365" s="345">
        <v>64041</v>
      </c>
      <c r="G3365" s="345" t="s">
        <v>11881</v>
      </c>
      <c r="H3365" s="820">
        <v>2064</v>
      </c>
      <c r="I3365" s="567"/>
    </row>
    <row r="3366" spans="1:9" x14ac:dyDescent="0.2">
      <c r="A3366" s="345">
        <v>3364</v>
      </c>
      <c r="B3366" s="345" t="s">
        <v>3989</v>
      </c>
      <c r="C3366" s="345" t="s">
        <v>726</v>
      </c>
      <c r="D3366" s="345" t="s">
        <v>16416</v>
      </c>
      <c r="E3366" s="345">
        <v>1040140340</v>
      </c>
      <c r="F3366" s="345">
        <v>21037</v>
      </c>
      <c r="G3366" s="345" t="s">
        <v>11882</v>
      </c>
      <c r="H3366" s="820">
        <v>5202</v>
      </c>
      <c r="I3366" s="567"/>
    </row>
    <row r="3367" spans="1:9" x14ac:dyDescent="0.2">
      <c r="A3367" s="345">
        <v>3365</v>
      </c>
      <c r="B3367" s="345" t="s">
        <v>3990</v>
      </c>
      <c r="C3367" s="345" t="s">
        <v>530</v>
      </c>
      <c r="D3367" s="345" t="s">
        <v>512</v>
      </c>
      <c r="E3367" s="345">
        <v>4200950246</v>
      </c>
      <c r="F3367" s="345">
        <v>95082</v>
      </c>
      <c r="G3367" s="345" t="s">
        <v>11883</v>
      </c>
      <c r="H3367" s="820">
        <v>1685</v>
      </c>
      <c r="I3367" s="567"/>
    </row>
    <row r="3368" spans="1:9" x14ac:dyDescent="0.2">
      <c r="A3368" s="345">
        <v>3366</v>
      </c>
      <c r="B3368" s="345" t="s">
        <v>3991</v>
      </c>
      <c r="C3368" s="345" t="s">
        <v>609</v>
      </c>
      <c r="D3368" s="345" t="s">
        <v>493</v>
      </c>
      <c r="E3368" s="345">
        <v>2120700491</v>
      </c>
      <c r="F3368" s="345">
        <v>58116</v>
      </c>
      <c r="G3368" s="345" t="s">
        <v>11884</v>
      </c>
      <c r="H3368" s="820">
        <v>40593</v>
      </c>
      <c r="I3368" s="567"/>
    </row>
    <row r="3369" spans="1:9" x14ac:dyDescent="0.2">
      <c r="A3369" s="345">
        <v>3367</v>
      </c>
      <c r="B3369" s="345" t="s">
        <v>3992</v>
      </c>
      <c r="C3369" s="345" t="s">
        <v>617</v>
      </c>
      <c r="D3369" s="345" t="s">
        <v>512</v>
      </c>
      <c r="E3369" s="345">
        <v>4200730340</v>
      </c>
      <c r="F3369" s="345">
        <v>90034</v>
      </c>
      <c r="G3369" s="345" t="s">
        <v>11885</v>
      </c>
      <c r="H3369" s="820">
        <v>859</v>
      </c>
      <c r="I3369" s="567"/>
    </row>
    <row r="3370" spans="1:9" x14ac:dyDescent="0.2">
      <c r="A3370" s="345">
        <v>3368</v>
      </c>
      <c r="B3370" s="345" t="s">
        <v>3993</v>
      </c>
      <c r="C3370" s="345" t="s">
        <v>612</v>
      </c>
      <c r="D3370" s="345" t="s">
        <v>505</v>
      </c>
      <c r="E3370" s="345">
        <v>3180670410</v>
      </c>
      <c r="F3370" s="345">
        <v>80041</v>
      </c>
      <c r="G3370" s="345" t="s">
        <v>11886</v>
      </c>
      <c r="H3370" s="820">
        <v>352</v>
      </c>
      <c r="I3370" s="567"/>
    </row>
    <row r="3371" spans="1:9" x14ac:dyDescent="0.2">
      <c r="A3371" s="345">
        <v>3369</v>
      </c>
      <c r="B3371" s="345" t="s">
        <v>3994</v>
      </c>
      <c r="C3371" s="345" t="s">
        <v>241</v>
      </c>
      <c r="D3371" s="345" t="s">
        <v>515</v>
      </c>
      <c r="E3371" s="345">
        <v>1050900490</v>
      </c>
      <c r="F3371" s="345">
        <v>24049</v>
      </c>
      <c r="G3371" s="345" t="s">
        <v>11887</v>
      </c>
      <c r="H3371" s="820">
        <v>120</v>
      </c>
      <c r="I3371" s="567"/>
    </row>
    <row r="3372" spans="1:9" x14ac:dyDescent="0.2">
      <c r="A3372" s="345">
        <v>3370</v>
      </c>
      <c r="B3372" s="345" t="s">
        <v>3995</v>
      </c>
      <c r="C3372" s="345" t="s">
        <v>696</v>
      </c>
      <c r="D3372" s="345" t="s">
        <v>508</v>
      </c>
      <c r="E3372" s="345">
        <v>1030241120</v>
      </c>
      <c r="F3372" s="345">
        <v>13119</v>
      </c>
      <c r="G3372" s="345" t="s">
        <v>11888</v>
      </c>
      <c r="H3372" s="820">
        <v>899</v>
      </c>
      <c r="I3372" s="567"/>
    </row>
    <row r="3373" spans="1:9" x14ac:dyDescent="0.2">
      <c r="A3373" s="345">
        <v>3371</v>
      </c>
      <c r="B3373" s="345" t="s">
        <v>3996</v>
      </c>
      <c r="C3373" s="345" t="s">
        <v>544</v>
      </c>
      <c r="D3373" s="345" t="s">
        <v>510</v>
      </c>
      <c r="E3373" s="345">
        <v>1010271040</v>
      </c>
      <c r="F3373" s="345">
        <v>4104</v>
      </c>
      <c r="G3373" s="345" t="s">
        <v>11889</v>
      </c>
      <c r="H3373" s="820">
        <v>1395</v>
      </c>
      <c r="I3373" s="567"/>
    </row>
    <row r="3374" spans="1:9" x14ac:dyDescent="0.2">
      <c r="A3374" s="345">
        <v>3372</v>
      </c>
      <c r="B3374" s="345" t="s">
        <v>3997</v>
      </c>
      <c r="C3374" s="345" t="s">
        <v>565</v>
      </c>
      <c r="D3374" s="345" t="s">
        <v>505</v>
      </c>
      <c r="E3374" s="345">
        <v>3180250630</v>
      </c>
      <c r="F3374" s="345">
        <v>78062</v>
      </c>
      <c r="G3374" s="345" t="s">
        <v>11890</v>
      </c>
      <c r="H3374" s="820">
        <v>2303</v>
      </c>
      <c r="I3374" s="567"/>
    </row>
    <row r="3375" spans="1:9" x14ac:dyDescent="0.2">
      <c r="A3375" s="345">
        <v>3373</v>
      </c>
      <c r="B3375" s="345" t="s">
        <v>3998</v>
      </c>
      <c r="C3375" s="345" t="s">
        <v>538</v>
      </c>
      <c r="D3375" s="345" t="s">
        <v>504</v>
      </c>
      <c r="E3375" s="345">
        <v>3170640380</v>
      </c>
      <c r="F3375" s="345">
        <v>76039</v>
      </c>
      <c r="G3375" s="345" t="s">
        <v>11891</v>
      </c>
      <c r="H3375" s="820">
        <v>5138</v>
      </c>
      <c r="I3375" s="567"/>
    </row>
    <row r="3376" spans="1:9" x14ac:dyDescent="0.2">
      <c r="A3376" s="345">
        <v>3374</v>
      </c>
      <c r="B3376" s="345" t="s">
        <v>3999</v>
      </c>
      <c r="C3376" s="345" t="s">
        <v>930</v>
      </c>
      <c r="D3376" s="345" t="s">
        <v>16415</v>
      </c>
      <c r="E3376" s="345">
        <v>1080290110</v>
      </c>
      <c r="F3376" s="345">
        <v>38011</v>
      </c>
      <c r="G3376" s="345" t="s">
        <v>11892</v>
      </c>
      <c r="H3376" s="820">
        <v>4730</v>
      </c>
      <c r="I3376" s="567"/>
    </row>
    <row r="3377" spans="1:9" x14ac:dyDescent="0.2">
      <c r="A3377" s="345">
        <v>3375</v>
      </c>
      <c r="B3377" s="345" t="s">
        <v>4000</v>
      </c>
      <c r="C3377" s="345" t="s">
        <v>726</v>
      </c>
      <c r="D3377" s="345" t="s">
        <v>16416</v>
      </c>
      <c r="E3377" s="345">
        <v>1040140350</v>
      </c>
      <c r="F3377" s="345">
        <v>21038</v>
      </c>
      <c r="G3377" s="345" t="s">
        <v>11893</v>
      </c>
      <c r="H3377" s="820">
        <v>5050</v>
      </c>
      <c r="I3377" s="567"/>
    </row>
    <row r="3378" spans="1:9" x14ac:dyDescent="0.2">
      <c r="A3378" s="345">
        <v>3376</v>
      </c>
      <c r="B3378" s="345" t="s">
        <v>4001</v>
      </c>
      <c r="C3378" s="345" t="s">
        <v>677</v>
      </c>
      <c r="D3378" s="345" t="s">
        <v>507</v>
      </c>
      <c r="E3378" s="345">
        <v>1070740330</v>
      </c>
      <c r="F3378" s="345">
        <v>9033</v>
      </c>
      <c r="G3378" s="345" t="s">
        <v>11894</v>
      </c>
      <c r="H3378" s="820">
        <v>1696</v>
      </c>
      <c r="I3378" s="567"/>
    </row>
    <row r="3379" spans="1:9" x14ac:dyDescent="0.2">
      <c r="A3379" s="345">
        <v>3377</v>
      </c>
      <c r="B3379" s="345" t="s">
        <v>4002</v>
      </c>
      <c r="C3379" s="345" t="s">
        <v>534</v>
      </c>
      <c r="D3379" s="345" t="s">
        <v>508</v>
      </c>
      <c r="E3379" s="345">
        <v>1030491150</v>
      </c>
      <c r="F3379" s="345">
        <v>15116</v>
      </c>
      <c r="G3379" s="345" t="s">
        <v>11895</v>
      </c>
      <c r="H3379" s="820">
        <v>26126</v>
      </c>
      <c r="I3379" s="567"/>
    </row>
    <row r="3380" spans="1:9" x14ac:dyDescent="0.2">
      <c r="A3380" s="345">
        <v>3378</v>
      </c>
      <c r="B3380" s="345" t="s">
        <v>4003</v>
      </c>
      <c r="C3380" s="345" t="s">
        <v>696</v>
      </c>
      <c r="D3380" s="345" t="s">
        <v>508</v>
      </c>
      <c r="E3380" s="345">
        <v>1030241130</v>
      </c>
      <c r="F3380" s="345">
        <v>13120</v>
      </c>
      <c r="G3380" s="345" t="s">
        <v>11896</v>
      </c>
      <c r="H3380" s="820">
        <v>544</v>
      </c>
      <c r="I3380" s="567"/>
    </row>
    <row r="3381" spans="1:9" x14ac:dyDescent="0.2">
      <c r="A3381" s="345">
        <v>3379</v>
      </c>
      <c r="B3381" s="345" t="s">
        <v>4004</v>
      </c>
      <c r="C3381" s="345" t="s">
        <v>565</v>
      </c>
      <c r="D3381" s="345" t="s">
        <v>505</v>
      </c>
      <c r="E3381" s="345">
        <v>3180250640</v>
      </c>
      <c r="F3381" s="345">
        <v>78063</v>
      </c>
      <c r="G3381" s="345" t="s">
        <v>11897</v>
      </c>
      <c r="H3381" s="820">
        <v>1737</v>
      </c>
      <c r="I3381" s="567"/>
    </row>
    <row r="3382" spans="1:9" x14ac:dyDescent="0.2">
      <c r="A3382" s="345">
        <v>3380</v>
      </c>
      <c r="B3382" s="345" t="s">
        <v>4005</v>
      </c>
      <c r="C3382" s="345" t="s">
        <v>565</v>
      </c>
      <c r="D3382" s="345" t="s">
        <v>505</v>
      </c>
      <c r="E3382" s="345">
        <v>3180250650</v>
      </c>
      <c r="F3382" s="345">
        <v>78064</v>
      </c>
      <c r="G3382" s="345" t="s">
        <v>11898</v>
      </c>
      <c r="H3382" s="820">
        <v>789</v>
      </c>
      <c r="I3382" s="567"/>
    </row>
    <row r="3383" spans="1:9" x14ac:dyDescent="0.2">
      <c r="A3383" s="345">
        <v>3381</v>
      </c>
      <c r="B3383" s="345" t="s">
        <v>4006</v>
      </c>
      <c r="C3383" s="345" t="s">
        <v>726</v>
      </c>
      <c r="D3383" s="345" t="s">
        <v>16416</v>
      </c>
      <c r="E3383" s="345">
        <v>1040140360</v>
      </c>
      <c r="F3383" s="345">
        <v>21039</v>
      </c>
      <c r="G3383" s="345" t="s">
        <v>11899</v>
      </c>
      <c r="H3383" s="820">
        <v>2743</v>
      </c>
      <c r="I3383" s="567"/>
    </row>
    <row r="3384" spans="1:9" x14ac:dyDescent="0.2">
      <c r="A3384" s="345">
        <v>3382</v>
      </c>
      <c r="B3384" s="345" t="s">
        <v>4007</v>
      </c>
      <c r="C3384" s="345" t="s">
        <v>726</v>
      </c>
      <c r="D3384" s="345" t="s">
        <v>16416</v>
      </c>
      <c r="E3384" s="345">
        <v>1040140370</v>
      </c>
      <c r="F3384" s="345">
        <v>21040</v>
      </c>
      <c r="G3384" s="345" t="s">
        <v>11900</v>
      </c>
      <c r="H3384" s="820">
        <v>18183</v>
      </c>
      <c r="I3384" s="567"/>
    </row>
    <row r="3385" spans="1:9" x14ac:dyDescent="0.2">
      <c r="A3385" s="345">
        <v>3383</v>
      </c>
      <c r="B3385" s="345" t="s">
        <v>4008</v>
      </c>
      <c r="C3385" s="345" t="s">
        <v>1311</v>
      </c>
      <c r="D3385" s="345" t="s">
        <v>492</v>
      </c>
      <c r="E3385" s="345">
        <v>2090620160</v>
      </c>
      <c r="F3385" s="345">
        <v>50016</v>
      </c>
      <c r="G3385" s="345" t="s">
        <v>11901</v>
      </c>
      <c r="H3385" s="820">
        <v>1282</v>
      </c>
      <c r="I3385" s="567"/>
    </row>
    <row r="3386" spans="1:9" x14ac:dyDescent="0.2">
      <c r="A3386" s="345">
        <v>3384</v>
      </c>
      <c r="B3386" s="345" t="s">
        <v>4009</v>
      </c>
      <c r="C3386" s="345" t="s">
        <v>601</v>
      </c>
      <c r="D3386" s="345" t="s">
        <v>508</v>
      </c>
      <c r="E3386" s="345">
        <v>1030121180</v>
      </c>
      <c r="F3386" s="345">
        <v>16123</v>
      </c>
      <c r="G3386" s="345" t="s">
        <v>11902</v>
      </c>
      <c r="H3386" s="820">
        <v>4119</v>
      </c>
      <c r="I3386" s="567"/>
    </row>
    <row r="3387" spans="1:9" x14ac:dyDescent="0.2">
      <c r="A3387" s="345">
        <v>3385</v>
      </c>
      <c r="B3387" s="345" t="s">
        <v>4010</v>
      </c>
      <c r="C3387" s="345" t="s">
        <v>784</v>
      </c>
      <c r="D3387" s="345" t="s">
        <v>503</v>
      </c>
      <c r="E3387" s="345">
        <v>3130230450</v>
      </c>
      <c r="F3387" s="345">
        <v>69045</v>
      </c>
      <c r="G3387" s="345" t="s">
        <v>11903</v>
      </c>
      <c r="H3387" s="820">
        <v>1087</v>
      </c>
      <c r="I3387" s="567"/>
    </row>
    <row r="3388" spans="1:9" x14ac:dyDescent="0.2">
      <c r="A3388" s="345">
        <v>3386</v>
      </c>
      <c r="B3388" s="345" t="s">
        <v>4011</v>
      </c>
      <c r="C3388" s="345" t="s">
        <v>1189</v>
      </c>
      <c r="D3388" s="345" t="s">
        <v>16415</v>
      </c>
      <c r="E3388" s="345">
        <v>1080500180</v>
      </c>
      <c r="F3388" s="345">
        <v>36018</v>
      </c>
      <c r="G3388" s="345" t="s">
        <v>11904</v>
      </c>
      <c r="H3388" s="820">
        <v>2667</v>
      </c>
      <c r="I3388" s="567"/>
    </row>
    <row r="3389" spans="1:9" x14ac:dyDescent="0.2">
      <c r="A3389" s="345">
        <v>3387</v>
      </c>
      <c r="B3389" s="345" t="s">
        <v>4012</v>
      </c>
      <c r="C3389" s="345" t="s">
        <v>696</v>
      </c>
      <c r="D3389" s="345" t="s">
        <v>508</v>
      </c>
      <c r="E3389" s="345">
        <v>1030241140</v>
      </c>
      <c r="F3389" s="345">
        <v>13121</v>
      </c>
      <c r="G3389" s="345" t="s">
        <v>11905</v>
      </c>
      <c r="H3389" s="820">
        <v>2523</v>
      </c>
      <c r="I3389" s="567"/>
    </row>
    <row r="3390" spans="1:9" x14ac:dyDescent="0.2">
      <c r="A3390" s="345">
        <v>3388</v>
      </c>
      <c r="B3390" s="345" t="s">
        <v>4013</v>
      </c>
      <c r="C3390" s="345" t="s">
        <v>704</v>
      </c>
      <c r="D3390" s="345" t="s">
        <v>505</v>
      </c>
      <c r="E3390" s="345">
        <v>3180220641</v>
      </c>
      <c r="F3390" s="345">
        <v>79160</v>
      </c>
      <c r="G3390" s="345" t="s">
        <v>11906</v>
      </c>
      <c r="H3390" s="820">
        <v>67413</v>
      </c>
      <c r="I3390" s="567"/>
    </row>
    <row r="3391" spans="1:9" x14ac:dyDescent="0.2">
      <c r="A3391" s="345">
        <v>3389</v>
      </c>
      <c r="B3391" s="345" t="s">
        <v>4014</v>
      </c>
      <c r="C3391" s="345" t="s">
        <v>632</v>
      </c>
      <c r="D3391" s="345" t="s">
        <v>515</v>
      </c>
      <c r="E3391" s="345">
        <v>1050100260</v>
      </c>
      <c r="F3391" s="345">
        <v>25026</v>
      </c>
      <c r="G3391" s="345" t="s">
        <v>11907</v>
      </c>
      <c r="H3391" s="820">
        <v>2666</v>
      </c>
      <c r="I3391" s="567"/>
    </row>
    <row r="3392" spans="1:9" x14ac:dyDescent="0.2">
      <c r="A3392" s="345">
        <v>3390</v>
      </c>
      <c r="B3392" s="345" t="s">
        <v>4015</v>
      </c>
      <c r="C3392" s="345" t="s">
        <v>641</v>
      </c>
      <c r="D3392" s="345" t="s">
        <v>513</v>
      </c>
      <c r="E3392" s="345">
        <v>4190010200</v>
      </c>
      <c r="F3392" s="345">
        <v>84020</v>
      </c>
      <c r="G3392" s="345" t="s">
        <v>11908</v>
      </c>
      <c r="H3392" s="820">
        <v>6462</v>
      </c>
      <c r="I3392" s="567"/>
    </row>
    <row r="3393" spans="1:9" x14ac:dyDescent="0.2">
      <c r="A3393" s="345">
        <v>3391</v>
      </c>
      <c r="B3393" s="345" t="s">
        <v>4016</v>
      </c>
      <c r="C3393" s="345" t="s">
        <v>536</v>
      </c>
      <c r="D3393" s="345" t="s">
        <v>492</v>
      </c>
      <c r="E3393" s="345">
        <v>2090630050</v>
      </c>
      <c r="F3393" s="345">
        <v>47005</v>
      </c>
      <c r="G3393" s="345" t="s">
        <v>11909</v>
      </c>
      <c r="H3393" s="820">
        <v>7398</v>
      </c>
      <c r="I3393" s="567"/>
    </row>
    <row r="3394" spans="1:9" x14ac:dyDescent="0.2">
      <c r="A3394" s="345">
        <v>3392</v>
      </c>
      <c r="B3394" s="345" t="s">
        <v>4017</v>
      </c>
      <c r="C3394" s="345" t="s">
        <v>674</v>
      </c>
      <c r="D3394" s="345" t="s">
        <v>510</v>
      </c>
      <c r="E3394" s="345">
        <v>1010880670</v>
      </c>
      <c r="F3394" s="345">
        <v>2067</v>
      </c>
      <c r="G3394" s="345" t="s">
        <v>11910</v>
      </c>
      <c r="H3394" s="820">
        <v>506</v>
      </c>
      <c r="I3394" s="567"/>
    </row>
    <row r="3395" spans="1:9" x14ac:dyDescent="0.2">
      <c r="A3395" s="345">
        <v>3393</v>
      </c>
      <c r="B3395" s="345" t="s">
        <v>4018</v>
      </c>
      <c r="C3395" s="345" t="s">
        <v>726</v>
      </c>
      <c r="D3395" s="345" t="s">
        <v>16416</v>
      </c>
      <c r="E3395" s="345">
        <v>1040140380</v>
      </c>
      <c r="F3395" s="345">
        <v>21041</v>
      </c>
      <c r="G3395" s="345" t="s">
        <v>11911</v>
      </c>
      <c r="H3395" s="820">
        <v>12415</v>
      </c>
      <c r="I3395" s="567"/>
    </row>
    <row r="3396" spans="1:9" x14ac:dyDescent="0.2">
      <c r="A3396" s="345">
        <v>3394</v>
      </c>
      <c r="B3396" s="345" t="s">
        <v>4019</v>
      </c>
      <c r="C3396" s="345" t="s">
        <v>784</v>
      </c>
      <c r="D3396" s="345" t="s">
        <v>503</v>
      </c>
      <c r="E3396" s="345">
        <v>3130230460</v>
      </c>
      <c r="F3396" s="345">
        <v>69046</v>
      </c>
      <c r="G3396" s="345" t="s">
        <v>11912</v>
      </c>
      <c r="H3396" s="820">
        <v>34201</v>
      </c>
      <c r="I3396" s="567"/>
    </row>
    <row r="3397" spans="1:9" x14ac:dyDescent="0.2">
      <c r="A3397" s="345">
        <v>3395</v>
      </c>
      <c r="B3397" s="345" t="s">
        <v>4020</v>
      </c>
      <c r="C3397" s="345" t="s">
        <v>639</v>
      </c>
      <c r="D3397" s="345" t="s">
        <v>510</v>
      </c>
      <c r="E3397" s="345">
        <v>1010520800</v>
      </c>
      <c r="F3397" s="345">
        <v>3083</v>
      </c>
      <c r="G3397" s="345" t="s">
        <v>11913</v>
      </c>
      <c r="H3397" s="820">
        <v>537</v>
      </c>
      <c r="I3397" s="567"/>
    </row>
    <row r="3398" spans="1:9" x14ac:dyDescent="0.2">
      <c r="A3398" s="345">
        <v>3396</v>
      </c>
      <c r="B3398" s="345" t="s">
        <v>4021</v>
      </c>
      <c r="C3398" s="345" t="s">
        <v>672</v>
      </c>
      <c r="D3398" s="345" t="s">
        <v>508</v>
      </c>
      <c r="E3398" s="345">
        <v>1030570750</v>
      </c>
      <c r="F3398" s="345">
        <v>18078</v>
      </c>
      <c r="G3398" s="345" t="s">
        <v>11914</v>
      </c>
      <c r="H3398" s="820">
        <v>6446</v>
      </c>
      <c r="I3398" s="567"/>
    </row>
    <row r="3399" spans="1:9" x14ac:dyDescent="0.2">
      <c r="A3399" s="345">
        <v>3397</v>
      </c>
      <c r="B3399" s="345" t="s">
        <v>4022</v>
      </c>
      <c r="C3399" s="345" t="s">
        <v>693</v>
      </c>
      <c r="D3399" s="345" t="s">
        <v>16415</v>
      </c>
      <c r="E3399" s="345">
        <v>1080560180</v>
      </c>
      <c r="F3399" s="345">
        <v>34018</v>
      </c>
      <c r="G3399" s="345" t="s">
        <v>11915</v>
      </c>
      <c r="H3399" s="820">
        <v>10661</v>
      </c>
      <c r="I3399" s="567"/>
    </row>
    <row r="3400" spans="1:9" x14ac:dyDescent="0.2">
      <c r="A3400" s="345">
        <v>3398</v>
      </c>
      <c r="B3400" s="345" t="s">
        <v>4023</v>
      </c>
      <c r="C3400" s="345" t="s">
        <v>672</v>
      </c>
      <c r="D3400" s="345" t="s">
        <v>508</v>
      </c>
      <c r="E3400" s="345">
        <v>1030570760</v>
      </c>
      <c r="F3400" s="345">
        <v>18079</v>
      </c>
      <c r="G3400" s="345" t="s">
        <v>11916</v>
      </c>
      <c r="H3400" s="820">
        <v>382</v>
      </c>
      <c r="I3400" s="567"/>
    </row>
    <row r="3401" spans="1:9" x14ac:dyDescent="0.2">
      <c r="A3401" s="345">
        <v>3399</v>
      </c>
      <c r="B3401" s="345" t="s">
        <v>4024</v>
      </c>
      <c r="C3401" s="345" t="s">
        <v>942</v>
      </c>
      <c r="D3401" s="345" t="s">
        <v>512</v>
      </c>
      <c r="E3401" s="345">
        <v>4200530350</v>
      </c>
      <c r="F3401" s="345">
        <v>91037</v>
      </c>
      <c r="G3401" s="345" t="s">
        <v>11917</v>
      </c>
      <c r="H3401" s="820">
        <v>5091</v>
      </c>
      <c r="I3401" s="567"/>
    </row>
    <row r="3402" spans="1:9" x14ac:dyDescent="0.2">
      <c r="A3402" s="345">
        <v>3400</v>
      </c>
      <c r="B3402" s="345" t="s">
        <v>4025</v>
      </c>
      <c r="C3402" s="345" t="s">
        <v>609</v>
      </c>
      <c r="D3402" s="345" t="s">
        <v>493</v>
      </c>
      <c r="E3402" s="345">
        <v>2120700500</v>
      </c>
      <c r="F3402" s="345">
        <v>58050</v>
      </c>
      <c r="G3402" s="345" t="s">
        <v>11918</v>
      </c>
      <c r="H3402" s="820">
        <v>12936</v>
      </c>
      <c r="I3402" s="567"/>
    </row>
    <row r="3403" spans="1:9" x14ac:dyDescent="0.2">
      <c r="A3403" s="345">
        <v>3401</v>
      </c>
      <c r="B3403" s="345" t="s">
        <v>4026</v>
      </c>
      <c r="C3403" s="345" t="s">
        <v>691</v>
      </c>
      <c r="D3403" s="345" t="s">
        <v>508</v>
      </c>
      <c r="E3403" s="345">
        <v>1030770360</v>
      </c>
      <c r="F3403" s="345">
        <v>14036</v>
      </c>
      <c r="G3403" s="345" t="s">
        <v>11919</v>
      </c>
      <c r="H3403" s="820">
        <v>1256</v>
      </c>
      <c r="I3403" s="567"/>
    </row>
    <row r="3404" spans="1:9" x14ac:dyDescent="0.2">
      <c r="A3404" s="345">
        <v>3402</v>
      </c>
      <c r="B3404" s="345" t="s">
        <v>4027</v>
      </c>
      <c r="C3404" s="345" t="s">
        <v>624</v>
      </c>
      <c r="D3404" s="345" t="s">
        <v>510</v>
      </c>
      <c r="E3404" s="345">
        <v>1010811260</v>
      </c>
      <c r="F3404" s="345">
        <v>1128</v>
      </c>
      <c r="G3404" s="345" t="s">
        <v>11920</v>
      </c>
      <c r="H3404" s="820">
        <v>4893</v>
      </c>
      <c r="I3404" s="567"/>
    </row>
    <row r="3405" spans="1:9" x14ac:dyDescent="0.2">
      <c r="A3405" s="345">
        <v>3403</v>
      </c>
      <c r="B3405" s="345" t="s">
        <v>4028</v>
      </c>
      <c r="C3405" s="345" t="s">
        <v>781</v>
      </c>
      <c r="D3405" s="345" t="s">
        <v>494</v>
      </c>
      <c r="E3405" s="345">
        <v>2111050090</v>
      </c>
      <c r="F3405" s="345">
        <v>109009</v>
      </c>
      <c r="G3405" s="345" t="s">
        <v>11921</v>
      </c>
      <c r="H3405" s="820">
        <v>1159</v>
      </c>
      <c r="I3405" s="567"/>
    </row>
    <row r="3406" spans="1:9" x14ac:dyDescent="0.2">
      <c r="A3406" s="345">
        <v>3404</v>
      </c>
      <c r="B3406" s="345" t="s">
        <v>4029</v>
      </c>
      <c r="C3406" s="345" t="s">
        <v>654</v>
      </c>
      <c r="D3406" s="345" t="s">
        <v>506</v>
      </c>
      <c r="E3406" s="345">
        <v>3150080420</v>
      </c>
      <c r="F3406" s="345">
        <v>64042</v>
      </c>
      <c r="G3406" s="345" t="s">
        <v>11922</v>
      </c>
      <c r="H3406" s="820">
        <v>1446</v>
      </c>
      <c r="I3406" s="567"/>
    </row>
    <row r="3407" spans="1:9" x14ac:dyDescent="0.2">
      <c r="A3407" s="345">
        <v>3405</v>
      </c>
      <c r="B3407" s="345" t="s">
        <v>4030</v>
      </c>
      <c r="C3407" s="345" t="s">
        <v>565</v>
      </c>
      <c r="D3407" s="345" t="s">
        <v>505</v>
      </c>
      <c r="E3407" s="345">
        <v>3180250660</v>
      </c>
      <c r="F3407" s="345">
        <v>78065</v>
      </c>
      <c r="G3407" s="345" t="s">
        <v>11923</v>
      </c>
      <c r="H3407" s="820">
        <v>884</v>
      </c>
      <c r="I3407" s="567"/>
    </row>
    <row r="3408" spans="1:9" x14ac:dyDescent="0.2">
      <c r="A3408" s="345">
        <v>3406</v>
      </c>
      <c r="B3408" s="345" t="s">
        <v>4031</v>
      </c>
      <c r="C3408" s="345" t="s">
        <v>536</v>
      </c>
      <c r="D3408" s="345" t="s">
        <v>492</v>
      </c>
      <c r="E3408" s="345">
        <v>2090630060</v>
      </c>
      <c r="F3408" s="345">
        <v>47006</v>
      </c>
      <c r="G3408" s="345" t="s">
        <v>11924</v>
      </c>
      <c r="H3408" s="820">
        <v>6312</v>
      </c>
      <c r="I3408" s="567"/>
    </row>
    <row r="3409" spans="1:9" x14ac:dyDescent="0.2">
      <c r="A3409" s="345">
        <v>3407</v>
      </c>
      <c r="B3409" s="345" t="s">
        <v>4032</v>
      </c>
      <c r="C3409" s="345" t="s">
        <v>672</v>
      </c>
      <c r="D3409" s="345" t="s">
        <v>508</v>
      </c>
      <c r="E3409" s="345">
        <v>1030570770</v>
      </c>
      <c r="F3409" s="345">
        <v>18080</v>
      </c>
      <c r="G3409" s="345" t="s">
        <v>11925</v>
      </c>
      <c r="H3409" s="820">
        <v>1138</v>
      </c>
      <c r="I3409" s="567"/>
    </row>
    <row r="3410" spans="1:9" x14ac:dyDescent="0.2">
      <c r="A3410" s="345">
        <v>3408</v>
      </c>
      <c r="B3410" s="345" t="s">
        <v>4033</v>
      </c>
      <c r="C3410" s="345" t="s">
        <v>609</v>
      </c>
      <c r="D3410" s="345" t="s">
        <v>493</v>
      </c>
      <c r="E3410" s="345">
        <v>2120700501</v>
      </c>
      <c r="F3410" s="345">
        <v>58115</v>
      </c>
      <c r="G3410" s="345" t="s">
        <v>11926</v>
      </c>
      <c r="H3410" s="820">
        <v>13200</v>
      </c>
      <c r="I3410" s="567"/>
    </row>
    <row r="3411" spans="1:9" x14ac:dyDescent="0.2">
      <c r="A3411" s="345">
        <v>3409</v>
      </c>
      <c r="B3411" s="345" t="s">
        <v>4034</v>
      </c>
      <c r="C3411" s="345" t="s">
        <v>584</v>
      </c>
      <c r="D3411" s="345" t="s">
        <v>509</v>
      </c>
      <c r="E3411" s="345">
        <v>3140190310</v>
      </c>
      <c r="F3411" s="345">
        <v>70031</v>
      </c>
      <c r="G3411" s="345" t="s">
        <v>11927</v>
      </c>
      <c r="H3411" s="820">
        <v>6409</v>
      </c>
      <c r="I3411" s="567"/>
    </row>
    <row r="3412" spans="1:9" x14ac:dyDescent="0.2">
      <c r="A3412" s="345">
        <v>3410</v>
      </c>
      <c r="B3412" s="345" t="s">
        <v>4035</v>
      </c>
      <c r="C3412" s="345" t="s">
        <v>899</v>
      </c>
      <c r="D3412" s="346" t="s">
        <v>512</v>
      </c>
      <c r="E3412" s="345">
        <v>4201110370</v>
      </c>
      <c r="F3412" s="345">
        <v>111037</v>
      </c>
      <c r="G3412" s="345" t="s">
        <v>11928</v>
      </c>
      <c r="H3412" s="820">
        <v>215</v>
      </c>
      <c r="I3412" s="567"/>
    </row>
    <row r="3413" spans="1:9" x14ac:dyDescent="0.2">
      <c r="A3413" s="345">
        <v>3411</v>
      </c>
      <c r="B3413" s="345" t="s">
        <v>4036</v>
      </c>
      <c r="C3413" s="345" t="s">
        <v>726</v>
      </c>
      <c r="D3413" s="345" t="s">
        <v>16416</v>
      </c>
      <c r="E3413" s="345">
        <v>1040140390</v>
      </c>
      <c r="F3413" s="345">
        <v>21042</v>
      </c>
      <c r="G3413" s="345" t="s">
        <v>11929</v>
      </c>
      <c r="H3413" s="820">
        <v>4078</v>
      </c>
      <c r="I3413" s="567"/>
    </row>
    <row r="3414" spans="1:9" x14ac:dyDescent="0.2">
      <c r="A3414" s="345">
        <v>3412</v>
      </c>
      <c r="B3414" s="345" t="s">
        <v>4037</v>
      </c>
      <c r="C3414" s="345" t="s">
        <v>745</v>
      </c>
      <c r="D3414" s="345" t="s">
        <v>513</v>
      </c>
      <c r="E3414" s="345">
        <v>4190550420</v>
      </c>
      <c r="F3414" s="345">
        <v>82044</v>
      </c>
      <c r="G3414" s="345" t="s">
        <v>11930</v>
      </c>
      <c r="H3414" s="820">
        <v>3674</v>
      </c>
      <c r="I3414" s="567"/>
    </row>
    <row r="3415" spans="1:9" x14ac:dyDescent="0.2">
      <c r="A3415" s="345">
        <v>3413</v>
      </c>
      <c r="B3415" s="345" t="s">
        <v>4038</v>
      </c>
      <c r="C3415" s="345" t="s">
        <v>696</v>
      </c>
      <c r="D3415" s="345" t="s">
        <v>508</v>
      </c>
      <c r="E3415" s="345">
        <v>1030241160</v>
      </c>
      <c r="F3415" s="345">
        <v>13123</v>
      </c>
      <c r="G3415" s="345" t="s">
        <v>11931</v>
      </c>
      <c r="H3415" s="820">
        <v>456</v>
      </c>
      <c r="I3415" s="567"/>
    </row>
    <row r="3416" spans="1:9" x14ac:dyDescent="0.2">
      <c r="A3416" s="345">
        <v>3414</v>
      </c>
      <c r="B3416" s="345" t="s">
        <v>4039</v>
      </c>
      <c r="C3416" s="345" t="s">
        <v>241</v>
      </c>
      <c r="D3416" s="345" t="s">
        <v>515</v>
      </c>
      <c r="E3416" s="345">
        <v>1050900500</v>
      </c>
      <c r="F3416" s="345">
        <v>24050</v>
      </c>
      <c r="G3416" s="345" t="s">
        <v>11932</v>
      </c>
      <c r="H3416" s="820">
        <v>189</v>
      </c>
      <c r="I3416" s="567"/>
    </row>
    <row r="3417" spans="1:9" x14ac:dyDescent="0.2">
      <c r="A3417" s="345">
        <v>3415</v>
      </c>
      <c r="B3417" s="345" t="s">
        <v>4040</v>
      </c>
      <c r="C3417" s="345" t="s">
        <v>1073</v>
      </c>
      <c r="D3417" s="345" t="s">
        <v>492</v>
      </c>
      <c r="E3417" s="345">
        <v>2090300240</v>
      </c>
      <c r="F3417" s="345">
        <v>48024</v>
      </c>
      <c r="G3417" s="345" t="s">
        <v>11933</v>
      </c>
      <c r="H3417" s="820">
        <v>19674</v>
      </c>
      <c r="I3417" s="567"/>
    </row>
    <row r="3418" spans="1:9" x14ac:dyDescent="0.2">
      <c r="A3418" s="345">
        <v>3416</v>
      </c>
      <c r="B3418" s="345" t="s">
        <v>4041</v>
      </c>
      <c r="C3418" s="345" t="s">
        <v>575</v>
      </c>
      <c r="D3418" s="345" t="s">
        <v>493</v>
      </c>
      <c r="E3418" s="345">
        <v>2120910310</v>
      </c>
      <c r="F3418" s="345">
        <v>56032</v>
      </c>
      <c r="G3418" s="345" t="s">
        <v>11934</v>
      </c>
      <c r="H3418" s="820">
        <v>777</v>
      </c>
      <c r="I3418" s="567"/>
    </row>
    <row r="3419" spans="1:9" x14ac:dyDescent="0.2">
      <c r="A3419" s="345">
        <v>3417</v>
      </c>
      <c r="B3419" s="345" t="s">
        <v>4042</v>
      </c>
      <c r="C3419" s="345" t="s">
        <v>842</v>
      </c>
      <c r="D3419" s="345" t="s">
        <v>492</v>
      </c>
      <c r="E3419" s="345">
        <v>2090050191</v>
      </c>
      <c r="F3419" s="345">
        <v>51042</v>
      </c>
      <c r="G3419" s="345" t="s">
        <v>11935</v>
      </c>
      <c r="H3419" s="820">
        <v>6447</v>
      </c>
      <c r="I3419" s="567"/>
    </row>
    <row r="3420" spans="1:9" x14ac:dyDescent="0.2">
      <c r="A3420" s="345">
        <v>3418</v>
      </c>
      <c r="B3420" s="345" t="s">
        <v>4043</v>
      </c>
      <c r="C3420" s="345" t="s">
        <v>1030</v>
      </c>
      <c r="D3420" s="345" t="s">
        <v>511</v>
      </c>
      <c r="E3420" s="345">
        <v>3160780090</v>
      </c>
      <c r="F3420" s="345">
        <v>73009</v>
      </c>
      <c r="G3420" s="345" t="s">
        <v>11936</v>
      </c>
      <c r="H3420" s="820">
        <v>14906</v>
      </c>
      <c r="I3420" s="567"/>
    </row>
    <row r="3421" spans="1:9" x14ac:dyDescent="0.2">
      <c r="A3421" s="345">
        <v>3419</v>
      </c>
      <c r="B3421" s="345" t="s">
        <v>4044</v>
      </c>
      <c r="C3421" s="345" t="s">
        <v>1539</v>
      </c>
      <c r="D3421" s="345" t="s">
        <v>511</v>
      </c>
      <c r="E3421" s="345">
        <v>3160160090</v>
      </c>
      <c r="F3421" s="345">
        <v>74009</v>
      </c>
      <c r="G3421" s="345" t="s">
        <v>11937</v>
      </c>
      <c r="H3421" s="820">
        <v>13660</v>
      </c>
      <c r="I3421" s="567"/>
    </row>
    <row r="3422" spans="1:9" x14ac:dyDescent="0.2">
      <c r="A3422" s="345">
        <v>3420</v>
      </c>
      <c r="B3422" s="345" t="s">
        <v>4045</v>
      </c>
      <c r="C3422" s="345" t="s">
        <v>886</v>
      </c>
      <c r="D3422" s="345" t="s">
        <v>493</v>
      </c>
      <c r="E3422" s="345">
        <v>2120400110</v>
      </c>
      <c r="F3422" s="345">
        <v>59011</v>
      </c>
      <c r="G3422" s="345" t="s">
        <v>11938</v>
      </c>
      <c r="H3422" s="820">
        <v>127861</v>
      </c>
      <c r="I3422" s="567"/>
    </row>
    <row r="3423" spans="1:9" x14ac:dyDescent="0.2">
      <c r="A3423" s="345">
        <v>3421</v>
      </c>
      <c r="B3423" s="345" t="s">
        <v>4046</v>
      </c>
      <c r="C3423" s="345" t="s">
        <v>652</v>
      </c>
      <c r="D3423" s="345" t="s">
        <v>16417</v>
      </c>
      <c r="E3423" s="345">
        <v>1060850460</v>
      </c>
      <c r="F3423" s="345">
        <v>30046</v>
      </c>
      <c r="G3423" s="345" t="s">
        <v>11939</v>
      </c>
      <c r="H3423" s="820">
        <v>13201</v>
      </c>
      <c r="I3423" s="567"/>
    </row>
    <row r="3424" spans="1:9" x14ac:dyDescent="0.2">
      <c r="A3424" s="345">
        <v>3422</v>
      </c>
      <c r="B3424" s="345" t="s">
        <v>4047</v>
      </c>
      <c r="C3424" s="345" t="s">
        <v>538</v>
      </c>
      <c r="D3424" s="345" t="s">
        <v>504</v>
      </c>
      <c r="E3424" s="345">
        <v>3170640390</v>
      </c>
      <c r="F3424" s="345">
        <v>76040</v>
      </c>
      <c r="G3424" s="345" t="s">
        <v>11940</v>
      </c>
      <c r="H3424" s="820">
        <v>4129</v>
      </c>
      <c r="I3424" s="567"/>
    </row>
    <row r="3425" spans="1:9" x14ac:dyDescent="0.2">
      <c r="A3425" s="345">
        <v>3423</v>
      </c>
      <c r="B3425" s="345" t="s">
        <v>4048</v>
      </c>
      <c r="C3425" s="345" t="s">
        <v>565</v>
      </c>
      <c r="D3425" s="345" t="s">
        <v>505</v>
      </c>
      <c r="E3425" s="345">
        <v>3180250670</v>
      </c>
      <c r="F3425" s="345">
        <v>78066</v>
      </c>
      <c r="G3425" s="345" t="s">
        <v>11941</v>
      </c>
      <c r="H3425" s="820">
        <v>3774</v>
      </c>
      <c r="I3425" s="567"/>
    </row>
    <row r="3426" spans="1:9" x14ac:dyDescent="0.2">
      <c r="A3426" s="345">
        <v>3424</v>
      </c>
      <c r="B3426" s="345" t="s">
        <v>4049</v>
      </c>
      <c r="C3426" s="345" t="s">
        <v>652</v>
      </c>
      <c r="D3426" s="345" t="s">
        <v>16417</v>
      </c>
      <c r="E3426" s="345">
        <v>1060850470</v>
      </c>
      <c r="F3426" s="345">
        <v>30047</v>
      </c>
      <c r="G3426" s="345" t="s">
        <v>11942</v>
      </c>
      <c r="H3426" s="820">
        <v>663</v>
      </c>
      <c r="I3426" s="567"/>
    </row>
    <row r="3427" spans="1:9" x14ac:dyDescent="0.2">
      <c r="A3427" s="345">
        <v>3425</v>
      </c>
      <c r="B3427" s="345" t="s">
        <v>4050</v>
      </c>
      <c r="C3427" s="345" t="s">
        <v>553</v>
      </c>
      <c r="D3427" s="345" t="s">
        <v>506</v>
      </c>
      <c r="E3427" s="345">
        <v>3150720600</v>
      </c>
      <c r="F3427" s="345">
        <v>65060</v>
      </c>
      <c r="G3427" s="345" t="s">
        <v>11943</v>
      </c>
      <c r="H3427" s="820">
        <v>1225</v>
      </c>
      <c r="I3427" s="567"/>
    </row>
    <row r="3428" spans="1:9" x14ac:dyDescent="0.2">
      <c r="A3428" s="345">
        <v>3426</v>
      </c>
      <c r="B3428" s="345" t="s">
        <v>4051</v>
      </c>
      <c r="C3428" s="345" t="s">
        <v>612</v>
      </c>
      <c r="D3428" s="345" t="s">
        <v>505</v>
      </c>
      <c r="E3428" s="345">
        <v>3180670420</v>
      </c>
      <c r="F3428" s="345">
        <v>80042</v>
      </c>
      <c r="G3428" s="345" t="s">
        <v>11944</v>
      </c>
      <c r="H3428" s="820">
        <v>4699</v>
      </c>
      <c r="I3428" s="567"/>
    </row>
    <row r="3429" spans="1:9" x14ac:dyDescent="0.2">
      <c r="A3429" s="345">
        <v>3427</v>
      </c>
      <c r="B3429" s="345" t="s">
        <v>4052</v>
      </c>
      <c r="C3429" s="345" t="s">
        <v>726</v>
      </c>
      <c r="D3429" s="345" t="s">
        <v>16416</v>
      </c>
      <c r="E3429" s="345">
        <v>1040140400</v>
      </c>
      <c r="F3429" s="345">
        <v>21043</v>
      </c>
      <c r="G3429" s="345" t="s">
        <v>11945</v>
      </c>
      <c r="H3429" s="820">
        <v>325</v>
      </c>
      <c r="I3429" s="567"/>
    </row>
    <row r="3430" spans="1:9" x14ac:dyDescent="0.2">
      <c r="A3430" s="345">
        <v>3428</v>
      </c>
      <c r="B3430" s="345" t="s">
        <v>4053</v>
      </c>
      <c r="C3430" s="345" t="s">
        <v>538</v>
      </c>
      <c r="D3430" s="345" t="s">
        <v>504</v>
      </c>
      <c r="E3430" s="345">
        <v>3170640400</v>
      </c>
      <c r="F3430" s="345">
        <v>76041</v>
      </c>
      <c r="G3430" s="345" t="s">
        <v>11946</v>
      </c>
      <c r="H3430" s="820">
        <v>1625</v>
      </c>
      <c r="I3430" s="567"/>
    </row>
    <row r="3431" spans="1:9" x14ac:dyDescent="0.2">
      <c r="A3431" s="345">
        <v>3429</v>
      </c>
      <c r="B3431" s="345" t="s">
        <v>4054</v>
      </c>
      <c r="C3431" s="345" t="s">
        <v>538</v>
      </c>
      <c r="D3431" s="345" t="s">
        <v>504</v>
      </c>
      <c r="E3431" s="345">
        <v>3170640410</v>
      </c>
      <c r="F3431" s="345">
        <v>76042</v>
      </c>
      <c r="G3431" s="345" t="s">
        <v>11947</v>
      </c>
      <c r="H3431" s="820">
        <v>12017</v>
      </c>
      <c r="I3431" s="567"/>
    </row>
    <row r="3432" spans="1:9" x14ac:dyDescent="0.2">
      <c r="A3432" s="345">
        <v>3430</v>
      </c>
      <c r="B3432" s="345" t="s">
        <v>4055</v>
      </c>
      <c r="C3432" s="345" t="s">
        <v>624</v>
      </c>
      <c r="D3432" s="345" t="s">
        <v>510</v>
      </c>
      <c r="E3432" s="345">
        <v>1010811270</v>
      </c>
      <c r="F3432" s="345">
        <v>1129</v>
      </c>
      <c r="G3432" s="345" t="s">
        <v>11948</v>
      </c>
      <c r="H3432" s="820">
        <v>1401</v>
      </c>
      <c r="I3432" s="567"/>
    </row>
    <row r="3433" spans="1:9" x14ac:dyDescent="0.2">
      <c r="A3433" s="345">
        <v>3431</v>
      </c>
      <c r="B3433" s="345" t="s">
        <v>4056</v>
      </c>
      <c r="C3433" s="345" t="s">
        <v>553</v>
      </c>
      <c r="D3433" s="345" t="s">
        <v>506</v>
      </c>
      <c r="E3433" s="345">
        <v>3150720610</v>
      </c>
      <c r="F3433" s="345">
        <v>65061</v>
      </c>
      <c r="G3433" s="345" t="s">
        <v>11949</v>
      </c>
      <c r="H3433" s="820">
        <v>1309</v>
      </c>
      <c r="I3433" s="567"/>
    </row>
    <row r="3434" spans="1:9" x14ac:dyDescent="0.2">
      <c r="A3434" s="345">
        <v>3432</v>
      </c>
      <c r="B3434" s="345" t="s">
        <v>4057</v>
      </c>
      <c r="C3434" s="345" t="s">
        <v>553</v>
      </c>
      <c r="D3434" s="345" t="s">
        <v>506</v>
      </c>
      <c r="E3434" s="345">
        <v>3150720620</v>
      </c>
      <c r="F3434" s="345">
        <v>65062</v>
      </c>
      <c r="G3434" s="345" t="s">
        <v>11950</v>
      </c>
      <c r="H3434" s="820">
        <v>712</v>
      </c>
      <c r="I3434" s="567"/>
    </row>
    <row r="3435" spans="1:9" x14ac:dyDescent="0.2">
      <c r="A3435" s="345">
        <v>3433</v>
      </c>
      <c r="B3435" s="345" t="s">
        <v>4058</v>
      </c>
      <c r="C3435" s="345" t="s">
        <v>654</v>
      </c>
      <c r="D3435" s="345" t="s">
        <v>506</v>
      </c>
      <c r="E3435" s="345">
        <v>3150080430</v>
      </c>
      <c r="F3435" s="345">
        <v>64043</v>
      </c>
      <c r="G3435" s="345" t="s">
        <v>11951</v>
      </c>
      <c r="H3435" s="820">
        <v>3330</v>
      </c>
      <c r="I3435" s="567"/>
    </row>
    <row r="3436" spans="1:9" x14ac:dyDescent="0.2">
      <c r="A3436" s="345">
        <v>3434</v>
      </c>
      <c r="B3436" s="345" t="s">
        <v>4059</v>
      </c>
      <c r="C3436" s="345" t="s">
        <v>924</v>
      </c>
      <c r="D3436" s="345" t="s">
        <v>507</v>
      </c>
      <c r="E3436" s="345">
        <v>1070340280</v>
      </c>
      <c r="F3436" s="345">
        <v>10028</v>
      </c>
      <c r="G3436" s="345" t="s">
        <v>11952</v>
      </c>
      <c r="H3436" s="820">
        <v>12315</v>
      </c>
      <c r="I3436" s="567"/>
    </row>
    <row r="3437" spans="1:9" x14ac:dyDescent="0.2">
      <c r="A3437" s="345">
        <v>3435</v>
      </c>
      <c r="B3437" s="345" t="s">
        <v>4060</v>
      </c>
      <c r="C3437" s="345" t="s">
        <v>607</v>
      </c>
      <c r="D3437" s="345" t="s">
        <v>515</v>
      </c>
      <c r="E3437" s="345">
        <v>1050890420</v>
      </c>
      <c r="F3437" s="345">
        <v>23042</v>
      </c>
      <c r="G3437" s="345" t="s">
        <v>11953</v>
      </c>
      <c r="H3437" s="820">
        <v>8546</v>
      </c>
      <c r="I3437" s="567"/>
    </row>
    <row r="3438" spans="1:9" x14ac:dyDescent="0.2">
      <c r="A3438" s="345">
        <v>3436</v>
      </c>
      <c r="B3438" s="345" t="s">
        <v>4061</v>
      </c>
      <c r="C3438" s="345" t="s">
        <v>668</v>
      </c>
      <c r="D3438" s="345" t="s">
        <v>16416</v>
      </c>
      <c r="E3438" s="345">
        <v>1040830950</v>
      </c>
      <c r="F3438" s="345">
        <v>22102</v>
      </c>
      <c r="G3438" s="345" t="s">
        <v>11954</v>
      </c>
      <c r="H3438" s="820">
        <v>1187</v>
      </c>
      <c r="I3438" s="567"/>
    </row>
    <row r="3439" spans="1:9" x14ac:dyDescent="0.2">
      <c r="A3439" s="345">
        <v>3437</v>
      </c>
      <c r="B3439" s="345" t="s">
        <v>4062</v>
      </c>
      <c r="C3439" s="345" t="s">
        <v>538</v>
      </c>
      <c r="D3439" s="345" t="s">
        <v>504</v>
      </c>
      <c r="E3439" s="345">
        <v>3170640420</v>
      </c>
      <c r="F3439" s="345">
        <v>76043</v>
      </c>
      <c r="G3439" s="345" t="s">
        <v>11955</v>
      </c>
      <c r="H3439" s="820">
        <v>13028</v>
      </c>
      <c r="I3439" s="567"/>
    </row>
    <row r="3440" spans="1:9" x14ac:dyDescent="0.2">
      <c r="A3440" s="345">
        <v>3438</v>
      </c>
      <c r="B3440" s="345" t="s">
        <v>4063</v>
      </c>
      <c r="C3440" s="345" t="s">
        <v>635</v>
      </c>
      <c r="D3440" s="345" t="s">
        <v>508</v>
      </c>
      <c r="E3440" s="345">
        <v>1030860730</v>
      </c>
      <c r="F3440" s="345">
        <v>12086</v>
      </c>
      <c r="G3440" s="345" t="s">
        <v>11956</v>
      </c>
      <c r="H3440" s="820">
        <v>5631</v>
      </c>
      <c r="I3440" s="567"/>
    </row>
    <row r="3441" spans="1:9" x14ac:dyDescent="0.2">
      <c r="A3441" s="345">
        <v>3439</v>
      </c>
      <c r="B3441" s="345" t="s">
        <v>4064</v>
      </c>
      <c r="C3441" s="345" t="s">
        <v>635</v>
      </c>
      <c r="D3441" s="345" t="s">
        <v>508</v>
      </c>
      <c r="E3441" s="345">
        <v>1030860740</v>
      </c>
      <c r="F3441" s="345">
        <v>12087</v>
      </c>
      <c r="G3441" s="345" t="s">
        <v>11957</v>
      </c>
      <c r="H3441" s="820">
        <v>8324</v>
      </c>
      <c r="I3441" s="567"/>
    </row>
    <row r="3442" spans="1:9" x14ac:dyDescent="0.2">
      <c r="A3442" s="345">
        <v>3440</v>
      </c>
      <c r="B3442" s="345" t="s">
        <v>4065</v>
      </c>
      <c r="C3442" s="345" t="s">
        <v>567</v>
      </c>
      <c r="D3442" s="345" t="s">
        <v>508</v>
      </c>
      <c r="E3442" s="345">
        <v>1030150800</v>
      </c>
      <c r="F3442" s="345">
        <v>17087</v>
      </c>
      <c r="G3442" s="345" t="s">
        <v>11958</v>
      </c>
      <c r="H3442" s="820">
        <v>486</v>
      </c>
      <c r="I3442" s="567"/>
    </row>
    <row r="3443" spans="1:9" x14ac:dyDescent="0.2">
      <c r="A3443" s="345">
        <v>3441</v>
      </c>
      <c r="B3443" s="345" t="s">
        <v>4066</v>
      </c>
      <c r="C3443" s="345" t="s">
        <v>553</v>
      </c>
      <c r="D3443" s="345" t="s">
        <v>506</v>
      </c>
      <c r="E3443" s="345">
        <v>3150720630</v>
      </c>
      <c r="F3443" s="345">
        <v>65063</v>
      </c>
      <c r="G3443" s="345" t="s">
        <v>11959</v>
      </c>
      <c r="H3443" s="820">
        <v>1338</v>
      </c>
      <c r="I3443" s="567"/>
    </row>
    <row r="3444" spans="1:9" x14ac:dyDescent="0.2">
      <c r="A3444" s="345">
        <v>3442</v>
      </c>
      <c r="B3444" s="345" t="s">
        <v>4067</v>
      </c>
      <c r="C3444" s="345" t="s">
        <v>668</v>
      </c>
      <c r="D3444" s="345" t="s">
        <v>16416</v>
      </c>
      <c r="E3444" s="345">
        <v>1040830960</v>
      </c>
      <c r="F3444" s="345">
        <v>22103</v>
      </c>
      <c r="G3444" s="345" t="s">
        <v>11960</v>
      </c>
      <c r="H3444" s="820">
        <v>9126</v>
      </c>
      <c r="I3444" s="567"/>
    </row>
    <row r="3445" spans="1:9" x14ac:dyDescent="0.2">
      <c r="A3445" s="345">
        <v>3443</v>
      </c>
      <c r="B3445" s="345" t="s">
        <v>4068</v>
      </c>
      <c r="C3445" s="345" t="s">
        <v>607</v>
      </c>
      <c r="D3445" s="345" t="s">
        <v>515</v>
      </c>
      <c r="E3445" s="345">
        <v>1050890430</v>
      </c>
      <c r="F3445" s="345">
        <v>23043</v>
      </c>
      <c r="G3445" s="345" t="s">
        <v>11961</v>
      </c>
      <c r="H3445" s="820">
        <v>6849</v>
      </c>
      <c r="I3445" s="567"/>
    </row>
    <row r="3446" spans="1:9" x14ac:dyDescent="0.2">
      <c r="A3446" s="345">
        <v>3444</v>
      </c>
      <c r="B3446" s="345" t="s">
        <v>4069</v>
      </c>
      <c r="C3446" s="345" t="s">
        <v>637</v>
      </c>
      <c r="D3446" s="345" t="s">
        <v>508</v>
      </c>
      <c r="E3446" s="345">
        <v>1031040250</v>
      </c>
      <c r="F3446" s="345">
        <v>108025</v>
      </c>
      <c r="G3446" s="345" t="s">
        <v>11962</v>
      </c>
      <c r="H3446" s="820">
        <v>7699</v>
      </c>
      <c r="I3446" s="567"/>
    </row>
    <row r="3447" spans="1:9" x14ac:dyDescent="0.2">
      <c r="A3447" s="345">
        <v>3445</v>
      </c>
      <c r="B3447" s="345" t="s">
        <v>4070</v>
      </c>
      <c r="C3447" s="345" t="s">
        <v>732</v>
      </c>
      <c r="D3447" s="345" t="s">
        <v>511</v>
      </c>
      <c r="E3447" s="345">
        <v>3160410340</v>
      </c>
      <c r="F3447" s="345">
        <v>75035</v>
      </c>
      <c r="G3447" s="345" t="s">
        <v>11963</v>
      </c>
      <c r="H3447" s="820">
        <v>94783</v>
      </c>
      <c r="I3447" s="567"/>
    </row>
    <row r="3448" spans="1:9" x14ac:dyDescent="0.2">
      <c r="A3448" s="345">
        <v>3446</v>
      </c>
      <c r="B3448" s="345" t="s">
        <v>4071</v>
      </c>
      <c r="C3448" s="345" t="s">
        <v>548</v>
      </c>
      <c r="D3448" s="345" t="s">
        <v>503</v>
      </c>
      <c r="E3448" s="345">
        <v>3130380500</v>
      </c>
      <c r="F3448" s="345">
        <v>66050</v>
      </c>
      <c r="G3448" s="345" t="s">
        <v>11964</v>
      </c>
      <c r="H3448" s="820">
        <v>1543</v>
      </c>
      <c r="I3448" s="567"/>
    </row>
    <row r="3449" spans="1:9" x14ac:dyDescent="0.2">
      <c r="A3449" s="345">
        <v>3447</v>
      </c>
      <c r="B3449" s="345" t="s">
        <v>4072</v>
      </c>
      <c r="C3449" s="345" t="s">
        <v>526</v>
      </c>
      <c r="D3449" s="345" t="s">
        <v>508</v>
      </c>
      <c r="E3449" s="345">
        <v>1030980420</v>
      </c>
      <c r="F3449" s="345">
        <v>97042</v>
      </c>
      <c r="G3449" s="345" t="s">
        <v>11965</v>
      </c>
      <c r="H3449" s="820">
        <v>46831</v>
      </c>
      <c r="I3449" s="567"/>
    </row>
    <row r="3450" spans="1:9" x14ac:dyDescent="0.2">
      <c r="A3450" s="345">
        <v>3448</v>
      </c>
      <c r="B3450" s="345" t="s">
        <v>4073</v>
      </c>
      <c r="C3450" s="345" t="s">
        <v>668</v>
      </c>
      <c r="D3450" s="345" t="s">
        <v>16416</v>
      </c>
      <c r="E3450" s="345">
        <v>1040830965</v>
      </c>
      <c r="F3450" s="345">
        <v>22229</v>
      </c>
      <c r="G3450" s="345" t="s">
        <v>11966</v>
      </c>
      <c r="H3450" s="820">
        <v>5273</v>
      </c>
      <c r="I3450" s="567"/>
    </row>
    <row r="3451" spans="1:9" x14ac:dyDescent="0.2">
      <c r="A3451" s="345">
        <v>3449</v>
      </c>
      <c r="B3451" s="345" t="s">
        <v>4074</v>
      </c>
      <c r="C3451" s="345" t="s">
        <v>601</v>
      </c>
      <c r="D3451" s="345" t="s">
        <v>508</v>
      </c>
      <c r="E3451" s="345">
        <v>1030121190</v>
      </c>
      <c r="F3451" s="345">
        <v>16124</v>
      </c>
      <c r="G3451" s="345" t="s">
        <v>11967</v>
      </c>
      <c r="H3451" s="820">
        <v>4308</v>
      </c>
      <c r="I3451" s="567"/>
    </row>
    <row r="3452" spans="1:9" x14ac:dyDescent="0.2">
      <c r="A3452" s="345">
        <v>3450</v>
      </c>
      <c r="B3452" s="345" t="s">
        <v>4075</v>
      </c>
      <c r="C3452" s="345" t="s">
        <v>635</v>
      </c>
      <c r="D3452" s="345" t="s">
        <v>508</v>
      </c>
      <c r="E3452" s="345">
        <v>1030860750</v>
      </c>
      <c r="F3452" s="345">
        <v>12088</v>
      </c>
      <c r="G3452" s="345" t="s">
        <v>11968</v>
      </c>
      <c r="H3452" s="820">
        <v>3618</v>
      </c>
      <c r="I3452" s="567"/>
    </row>
    <row r="3453" spans="1:9" x14ac:dyDescent="0.2">
      <c r="A3453" s="345">
        <v>3451</v>
      </c>
      <c r="B3453" s="345" t="s">
        <v>4076</v>
      </c>
      <c r="C3453" s="345" t="s">
        <v>607</v>
      </c>
      <c r="D3453" s="345" t="s">
        <v>515</v>
      </c>
      <c r="E3453" s="345">
        <v>1050890440</v>
      </c>
      <c r="F3453" s="345">
        <v>23044</v>
      </c>
      <c r="G3453" s="345" t="s">
        <v>11969</v>
      </c>
      <c r="H3453" s="820">
        <v>25313</v>
      </c>
      <c r="I3453" s="567"/>
    </row>
    <row r="3454" spans="1:9" x14ac:dyDescent="0.2">
      <c r="A3454" s="345">
        <v>3452</v>
      </c>
      <c r="B3454" s="345" t="s">
        <v>4077</v>
      </c>
      <c r="C3454" s="345" t="s">
        <v>534</v>
      </c>
      <c r="D3454" s="345" t="s">
        <v>508</v>
      </c>
      <c r="E3454" s="345">
        <v>1030491170</v>
      </c>
      <c r="F3454" s="345">
        <v>15118</v>
      </c>
      <c r="G3454" s="345" t="s">
        <v>11970</v>
      </c>
      <c r="H3454" s="820">
        <v>59955</v>
      </c>
      <c r="I3454" s="567"/>
    </row>
    <row r="3455" spans="1:9" x14ac:dyDescent="0.2">
      <c r="A3455" s="345">
        <v>3453</v>
      </c>
      <c r="B3455" s="345" t="s">
        <v>4078</v>
      </c>
      <c r="C3455" s="345" t="s">
        <v>522</v>
      </c>
      <c r="D3455" s="345" t="s">
        <v>515</v>
      </c>
      <c r="E3455" s="345">
        <v>1050540440</v>
      </c>
      <c r="F3455" s="345">
        <v>28044</v>
      </c>
      <c r="G3455" s="345" t="s">
        <v>11971</v>
      </c>
      <c r="H3455" s="820">
        <v>9353</v>
      </c>
      <c r="I3455" s="567"/>
    </row>
    <row r="3456" spans="1:9" x14ac:dyDescent="0.2">
      <c r="A3456" s="345">
        <v>3454</v>
      </c>
      <c r="B3456" s="345" t="s">
        <v>4079</v>
      </c>
      <c r="C3456" s="345" t="s">
        <v>942</v>
      </c>
      <c r="D3456" s="345" t="s">
        <v>512</v>
      </c>
      <c r="E3456" s="345">
        <v>4200530360</v>
      </c>
      <c r="F3456" s="345">
        <v>91038</v>
      </c>
      <c r="G3456" s="345" t="s">
        <v>11972</v>
      </c>
      <c r="H3456" s="820">
        <v>470</v>
      </c>
      <c r="I3456" s="567"/>
    </row>
    <row r="3457" spans="1:9" x14ac:dyDescent="0.2">
      <c r="A3457" s="345">
        <v>3455</v>
      </c>
      <c r="B3457" s="345" t="s">
        <v>4080</v>
      </c>
      <c r="C3457" s="345" t="s">
        <v>624</v>
      </c>
      <c r="D3457" s="345" t="s">
        <v>510</v>
      </c>
      <c r="E3457" s="345">
        <v>1010811280</v>
      </c>
      <c r="F3457" s="345">
        <v>1130</v>
      </c>
      <c r="G3457" s="345" t="s">
        <v>11973</v>
      </c>
      <c r="H3457" s="820">
        <v>16321</v>
      </c>
      <c r="I3457" s="567"/>
    </row>
    <row r="3458" spans="1:9" x14ac:dyDescent="0.2">
      <c r="A3458" s="345">
        <v>3456</v>
      </c>
      <c r="B3458" s="345" t="s">
        <v>4081</v>
      </c>
      <c r="C3458" s="345" t="s">
        <v>924</v>
      </c>
      <c r="D3458" s="345" t="s">
        <v>507</v>
      </c>
      <c r="E3458" s="345">
        <v>1070340290</v>
      </c>
      <c r="F3458" s="345">
        <v>10029</v>
      </c>
      <c r="G3458" s="345" t="s">
        <v>11974</v>
      </c>
      <c r="H3458" s="820">
        <v>2404</v>
      </c>
      <c r="I3458" s="567"/>
    </row>
    <row r="3459" spans="1:9" x14ac:dyDescent="0.2">
      <c r="A3459" s="345">
        <v>3457</v>
      </c>
      <c r="B3459" s="345" t="s">
        <v>4082</v>
      </c>
      <c r="C3459" s="345" t="s">
        <v>624</v>
      </c>
      <c r="D3459" s="345" t="s">
        <v>510</v>
      </c>
      <c r="E3459" s="345">
        <v>1010811290</v>
      </c>
      <c r="F3459" s="345">
        <v>1131</v>
      </c>
      <c r="G3459" s="345" t="s">
        <v>11975</v>
      </c>
      <c r="H3459" s="820">
        <v>185</v>
      </c>
      <c r="I3459" s="567"/>
    </row>
    <row r="3460" spans="1:9" x14ac:dyDescent="0.2">
      <c r="A3460" s="345">
        <v>3458</v>
      </c>
      <c r="B3460" s="345" t="s">
        <v>4083</v>
      </c>
      <c r="C3460" s="345" t="s">
        <v>604</v>
      </c>
      <c r="D3460" s="345" t="s">
        <v>515</v>
      </c>
      <c r="E3460" s="345">
        <v>1050710290</v>
      </c>
      <c r="F3460" s="345">
        <v>29029</v>
      </c>
      <c r="G3460" s="345" t="s">
        <v>11976</v>
      </c>
      <c r="H3460" s="820">
        <v>11457</v>
      </c>
      <c r="I3460" s="567"/>
    </row>
    <row r="3461" spans="1:9" x14ac:dyDescent="0.2">
      <c r="A3461" s="345">
        <v>3459</v>
      </c>
      <c r="B3461" s="345" t="s">
        <v>4084</v>
      </c>
      <c r="C3461" s="345" t="s">
        <v>593</v>
      </c>
      <c r="D3461" s="345" t="s">
        <v>513</v>
      </c>
      <c r="E3461" s="345">
        <v>4190480360</v>
      </c>
      <c r="F3461" s="345">
        <v>83037</v>
      </c>
      <c r="G3461" s="345" t="s">
        <v>11977</v>
      </c>
      <c r="H3461" s="820">
        <v>681</v>
      </c>
      <c r="I3461" s="567"/>
    </row>
    <row r="3462" spans="1:9" x14ac:dyDescent="0.2">
      <c r="A3462" s="345">
        <v>3460</v>
      </c>
      <c r="B3462" s="345" t="s">
        <v>4085</v>
      </c>
      <c r="C3462" s="345" t="s">
        <v>601</v>
      </c>
      <c r="D3462" s="345" t="s">
        <v>508</v>
      </c>
      <c r="E3462" s="345">
        <v>1030121191</v>
      </c>
      <c r="F3462" s="345">
        <v>16125</v>
      </c>
      <c r="G3462" s="345" t="s">
        <v>11978</v>
      </c>
      <c r="H3462" s="820">
        <v>554</v>
      </c>
      <c r="I3462" s="567"/>
    </row>
    <row r="3463" spans="1:9" x14ac:dyDescent="0.2">
      <c r="A3463" s="345">
        <v>3461</v>
      </c>
      <c r="B3463" s="345" t="s">
        <v>4086</v>
      </c>
      <c r="C3463" s="345" t="s">
        <v>567</v>
      </c>
      <c r="D3463" s="345" t="s">
        <v>508</v>
      </c>
      <c r="E3463" s="345">
        <v>1030150810</v>
      </c>
      <c r="F3463" s="345">
        <v>17088</v>
      </c>
      <c r="G3463" s="345" t="s">
        <v>11979</v>
      </c>
      <c r="H3463" s="820">
        <v>14243</v>
      </c>
      <c r="I3463" s="567"/>
    </row>
    <row r="3464" spans="1:9" x14ac:dyDescent="0.2">
      <c r="A3464" s="345">
        <v>3462</v>
      </c>
      <c r="B3464" s="345" t="s">
        <v>4087</v>
      </c>
      <c r="C3464" s="345" t="s">
        <v>886</v>
      </c>
      <c r="D3464" s="345" t="s">
        <v>493</v>
      </c>
      <c r="E3464" s="345">
        <v>2120400120</v>
      </c>
      <c r="F3464" s="345">
        <v>59012</v>
      </c>
      <c r="G3464" s="345" t="s">
        <v>11980</v>
      </c>
      <c r="H3464" s="820">
        <v>4072</v>
      </c>
      <c r="I3464" s="567"/>
    </row>
    <row r="3465" spans="1:9" x14ac:dyDescent="0.2">
      <c r="A3465" s="345">
        <v>3463</v>
      </c>
      <c r="B3465" s="345" t="s">
        <v>4088</v>
      </c>
      <c r="C3465" s="345" t="s">
        <v>674</v>
      </c>
      <c r="D3465" s="345" t="s">
        <v>510</v>
      </c>
      <c r="E3465" s="345">
        <v>1010880680</v>
      </c>
      <c r="F3465" s="345">
        <v>2068</v>
      </c>
      <c r="G3465" s="345" t="s">
        <v>11981</v>
      </c>
      <c r="H3465" s="820">
        <v>795</v>
      </c>
      <c r="I3465" s="567"/>
    </row>
    <row r="3466" spans="1:9" x14ac:dyDescent="0.2">
      <c r="A3466" s="345">
        <v>3464</v>
      </c>
      <c r="B3466" s="345" t="s">
        <v>4089</v>
      </c>
      <c r="C3466" s="345" t="s">
        <v>637</v>
      </c>
      <c r="D3466" s="345" t="s">
        <v>508</v>
      </c>
      <c r="E3466" s="345">
        <v>1031040255</v>
      </c>
      <c r="F3466" s="345">
        <v>108054</v>
      </c>
      <c r="G3466" s="345" t="s">
        <v>11982</v>
      </c>
      <c r="H3466" s="820">
        <v>15802</v>
      </c>
      <c r="I3466" s="567"/>
    </row>
    <row r="3467" spans="1:9" x14ac:dyDescent="0.2">
      <c r="A3467" s="345">
        <v>3465</v>
      </c>
      <c r="B3467" s="345" t="s">
        <v>4090</v>
      </c>
      <c r="C3467" s="345" t="s">
        <v>784</v>
      </c>
      <c r="D3467" s="345" t="s">
        <v>503</v>
      </c>
      <c r="E3467" s="345">
        <v>3130230470</v>
      </c>
      <c r="F3467" s="345">
        <v>69047</v>
      </c>
      <c r="G3467" s="345" t="s">
        <v>11983</v>
      </c>
      <c r="H3467" s="820">
        <v>649</v>
      </c>
      <c r="I3467" s="567"/>
    </row>
    <row r="3468" spans="1:9" x14ac:dyDescent="0.2">
      <c r="A3468" s="345">
        <v>3466</v>
      </c>
      <c r="B3468" s="345" t="s">
        <v>4091</v>
      </c>
      <c r="C3468" s="345" t="s">
        <v>1014</v>
      </c>
      <c r="D3468" s="345" t="s">
        <v>513</v>
      </c>
      <c r="E3468" s="345">
        <v>4190760110</v>
      </c>
      <c r="F3468" s="345">
        <v>89011</v>
      </c>
      <c r="G3468" s="345" t="s">
        <v>11984</v>
      </c>
      <c r="H3468" s="820">
        <v>21926</v>
      </c>
      <c r="I3468" s="567"/>
    </row>
    <row r="3469" spans="1:9" x14ac:dyDescent="0.2">
      <c r="A3469" s="345">
        <v>3467</v>
      </c>
      <c r="B3469" s="345" t="s">
        <v>4092</v>
      </c>
      <c r="C3469" s="345" t="s">
        <v>550</v>
      </c>
      <c r="D3469" s="345" t="s">
        <v>493</v>
      </c>
      <c r="E3469" s="345">
        <v>2120690310</v>
      </c>
      <c r="F3469" s="345">
        <v>57033</v>
      </c>
      <c r="G3469" s="345" t="s">
        <v>11985</v>
      </c>
      <c r="H3469" s="820">
        <v>2149</v>
      </c>
      <c r="I3469" s="567"/>
    </row>
    <row r="3470" spans="1:9" x14ac:dyDescent="0.2">
      <c r="A3470" s="345">
        <v>3468</v>
      </c>
      <c r="B3470" s="345" t="s">
        <v>4093</v>
      </c>
      <c r="C3470" s="345" t="s">
        <v>619</v>
      </c>
      <c r="D3470" s="345" t="s">
        <v>513</v>
      </c>
      <c r="E3470" s="345">
        <v>4190280110</v>
      </c>
      <c r="F3470" s="345">
        <v>86011</v>
      </c>
      <c r="G3470" s="345" t="s">
        <v>11986</v>
      </c>
      <c r="H3470" s="820">
        <v>12513</v>
      </c>
      <c r="I3470" s="567"/>
    </row>
    <row r="3471" spans="1:9" x14ac:dyDescent="0.2">
      <c r="A3471" s="345">
        <v>3469</v>
      </c>
      <c r="B3471" s="345" t="s">
        <v>4094</v>
      </c>
      <c r="C3471" s="345" t="s">
        <v>1030</v>
      </c>
      <c r="D3471" s="345" t="s">
        <v>511</v>
      </c>
      <c r="E3471" s="345">
        <v>3160780100</v>
      </c>
      <c r="F3471" s="345">
        <v>73010</v>
      </c>
      <c r="G3471" s="345" t="s">
        <v>11987</v>
      </c>
      <c r="H3471" s="820">
        <v>8187</v>
      </c>
      <c r="I3471" s="567"/>
    </row>
    <row r="3472" spans="1:9" x14ac:dyDescent="0.2">
      <c r="A3472" s="345">
        <v>3470</v>
      </c>
      <c r="B3472" s="345" t="s">
        <v>4095</v>
      </c>
      <c r="C3472" s="345" t="s">
        <v>732</v>
      </c>
      <c r="D3472" s="345" t="s">
        <v>511</v>
      </c>
      <c r="E3472" s="345">
        <v>3160410350</v>
      </c>
      <c r="F3472" s="345">
        <v>75036</v>
      </c>
      <c r="G3472" s="345" t="s">
        <v>11988</v>
      </c>
      <c r="H3472" s="820">
        <v>8688</v>
      </c>
      <c r="I3472" s="567"/>
    </row>
    <row r="3473" spans="1:9" x14ac:dyDescent="0.2">
      <c r="A3473" s="345">
        <v>3471</v>
      </c>
      <c r="B3473" s="345" t="s">
        <v>4096</v>
      </c>
      <c r="C3473" s="345" t="s">
        <v>544</v>
      </c>
      <c r="D3473" s="345" t="s">
        <v>510</v>
      </c>
      <c r="E3473" s="345">
        <v>1010271060</v>
      </c>
      <c r="F3473" s="345">
        <v>4106</v>
      </c>
      <c r="G3473" s="345" t="s">
        <v>11989</v>
      </c>
      <c r="H3473" s="820">
        <v>432</v>
      </c>
      <c r="I3473" s="567"/>
    </row>
    <row r="3474" spans="1:9" x14ac:dyDescent="0.2">
      <c r="A3474" s="345">
        <v>3472</v>
      </c>
      <c r="B3474" s="345" t="s">
        <v>4097</v>
      </c>
      <c r="C3474" s="345" t="s">
        <v>544</v>
      </c>
      <c r="D3474" s="345" t="s">
        <v>510</v>
      </c>
      <c r="E3474" s="345">
        <v>1010271070</v>
      </c>
      <c r="F3474" s="345">
        <v>4107</v>
      </c>
      <c r="G3474" s="345" t="s">
        <v>11990</v>
      </c>
      <c r="H3474" s="820">
        <v>752</v>
      </c>
      <c r="I3474" s="567"/>
    </row>
    <row r="3475" spans="1:9" x14ac:dyDescent="0.2">
      <c r="A3475" s="345">
        <v>3473</v>
      </c>
      <c r="B3475" s="345" t="s">
        <v>4098</v>
      </c>
      <c r="C3475" s="345" t="s">
        <v>745</v>
      </c>
      <c r="D3475" s="345" t="s">
        <v>513</v>
      </c>
      <c r="E3475" s="345">
        <v>4190550430</v>
      </c>
      <c r="F3475" s="345">
        <v>82045</v>
      </c>
      <c r="G3475" s="345" t="s">
        <v>11991</v>
      </c>
      <c r="H3475" s="820">
        <v>6329</v>
      </c>
      <c r="I3475" s="567"/>
    </row>
    <row r="3476" spans="1:9" x14ac:dyDescent="0.2">
      <c r="A3476" s="345">
        <v>3474</v>
      </c>
      <c r="B3476" s="345" t="s">
        <v>4099</v>
      </c>
      <c r="C3476" s="345" t="s">
        <v>814</v>
      </c>
      <c r="D3476" s="345" t="s">
        <v>507</v>
      </c>
      <c r="E3476" s="345">
        <v>1070390160</v>
      </c>
      <c r="F3476" s="345">
        <v>11016</v>
      </c>
      <c r="G3476" s="345" t="s">
        <v>11992</v>
      </c>
      <c r="H3476" s="820">
        <v>9497</v>
      </c>
      <c r="I3476" s="567"/>
    </row>
    <row r="3477" spans="1:9" x14ac:dyDescent="0.2">
      <c r="A3477" s="345">
        <v>3475</v>
      </c>
      <c r="B3477" s="345" t="s">
        <v>4100</v>
      </c>
      <c r="C3477" s="345" t="s">
        <v>595</v>
      </c>
      <c r="D3477" s="345" t="s">
        <v>510</v>
      </c>
      <c r="E3477" s="345">
        <v>1010020860</v>
      </c>
      <c r="F3477" s="345">
        <v>6088</v>
      </c>
      <c r="G3477" s="345" t="s">
        <v>11993</v>
      </c>
      <c r="H3477" s="820">
        <v>801</v>
      </c>
      <c r="I3477" s="567"/>
    </row>
    <row r="3478" spans="1:9" x14ac:dyDescent="0.2">
      <c r="A3478" s="345">
        <v>3476</v>
      </c>
      <c r="B3478" s="345" t="s">
        <v>4101</v>
      </c>
      <c r="C3478" s="345" t="s">
        <v>639</v>
      </c>
      <c r="D3478" s="345" t="s">
        <v>510</v>
      </c>
      <c r="E3478" s="345">
        <v>1010520810</v>
      </c>
      <c r="F3478" s="345">
        <v>3084</v>
      </c>
      <c r="G3478" s="345" t="s">
        <v>11994</v>
      </c>
      <c r="H3478" s="820">
        <v>2152</v>
      </c>
      <c r="I3478" s="567"/>
    </row>
    <row r="3479" spans="1:9" x14ac:dyDescent="0.2">
      <c r="A3479" s="345">
        <v>3477</v>
      </c>
      <c r="B3479" s="345" t="s">
        <v>4102</v>
      </c>
      <c r="C3479" s="345" t="s">
        <v>544</v>
      </c>
      <c r="D3479" s="345" t="s">
        <v>510</v>
      </c>
      <c r="E3479" s="345">
        <v>1010271080</v>
      </c>
      <c r="F3479" s="345">
        <v>4108</v>
      </c>
      <c r="G3479" s="345" t="s">
        <v>11995</v>
      </c>
      <c r="H3479" s="820">
        <v>788</v>
      </c>
      <c r="I3479" s="567"/>
    </row>
    <row r="3480" spans="1:9" x14ac:dyDescent="0.2">
      <c r="A3480" s="345">
        <v>3478</v>
      </c>
      <c r="B3480" s="345" t="s">
        <v>4103</v>
      </c>
      <c r="C3480" s="345" t="s">
        <v>693</v>
      </c>
      <c r="D3480" s="345" t="s">
        <v>16415</v>
      </c>
      <c r="E3480" s="345">
        <v>1080560190</v>
      </c>
      <c r="F3480" s="345">
        <v>34019</v>
      </c>
      <c r="G3480" s="345" t="s">
        <v>11996</v>
      </c>
      <c r="H3480" s="820">
        <v>5054</v>
      </c>
      <c r="I3480" s="567"/>
    </row>
    <row r="3481" spans="1:9" x14ac:dyDescent="0.2">
      <c r="A3481" s="345">
        <v>3479</v>
      </c>
      <c r="B3481" s="345" t="s">
        <v>4104</v>
      </c>
      <c r="C3481" s="345" t="s">
        <v>542</v>
      </c>
      <c r="D3481" s="345" t="s">
        <v>511</v>
      </c>
      <c r="E3481" s="345">
        <v>3160310260</v>
      </c>
      <c r="F3481" s="345">
        <v>71027</v>
      </c>
      <c r="G3481" s="345" t="s">
        <v>11997</v>
      </c>
      <c r="H3481" s="820">
        <v>6220</v>
      </c>
      <c r="I3481" s="567"/>
    </row>
    <row r="3482" spans="1:9" x14ac:dyDescent="0.2">
      <c r="A3482" s="345">
        <v>3480</v>
      </c>
      <c r="B3482" s="345" t="s">
        <v>4105</v>
      </c>
      <c r="C3482" s="345" t="s">
        <v>637</v>
      </c>
      <c r="D3482" s="345" t="s">
        <v>508</v>
      </c>
      <c r="E3482" s="345">
        <v>1031040260</v>
      </c>
      <c r="F3482" s="345">
        <v>108026</v>
      </c>
      <c r="G3482" s="345" t="s">
        <v>11998</v>
      </c>
      <c r="H3482" s="820">
        <v>8419</v>
      </c>
      <c r="I3482" s="567"/>
    </row>
    <row r="3483" spans="1:9" x14ac:dyDescent="0.2">
      <c r="A3483" s="345">
        <v>3481</v>
      </c>
      <c r="B3483" s="345" t="s">
        <v>4106</v>
      </c>
      <c r="C3483" s="345" t="s">
        <v>624</v>
      </c>
      <c r="D3483" s="345" t="s">
        <v>510</v>
      </c>
      <c r="E3483" s="345">
        <v>1010811300</v>
      </c>
      <c r="F3483" s="345">
        <v>1132</v>
      </c>
      <c r="G3483" s="345" t="s">
        <v>11999</v>
      </c>
      <c r="H3483" s="820">
        <v>1777</v>
      </c>
      <c r="I3483" s="567"/>
    </row>
    <row r="3484" spans="1:9" x14ac:dyDescent="0.2">
      <c r="A3484" s="345">
        <v>3482</v>
      </c>
      <c r="B3484" s="345" t="s">
        <v>4107</v>
      </c>
      <c r="C3484" s="345" t="s">
        <v>659</v>
      </c>
      <c r="D3484" s="345" t="s">
        <v>510</v>
      </c>
      <c r="E3484" s="345">
        <v>1010960291</v>
      </c>
      <c r="F3484" s="345">
        <v>96085</v>
      </c>
      <c r="G3484" s="345" t="s">
        <v>12000</v>
      </c>
      <c r="H3484" s="820">
        <v>2634</v>
      </c>
      <c r="I3484" s="567"/>
    </row>
    <row r="3485" spans="1:9" x14ac:dyDescent="0.2">
      <c r="A3485" s="345">
        <v>3483</v>
      </c>
      <c r="B3485" s="345" t="s">
        <v>4108</v>
      </c>
      <c r="C3485" s="345" t="s">
        <v>652</v>
      </c>
      <c r="D3485" s="345" t="s">
        <v>16417</v>
      </c>
      <c r="E3485" s="345">
        <v>1060850480</v>
      </c>
      <c r="F3485" s="345">
        <v>30048</v>
      </c>
      <c r="G3485" s="345" t="s">
        <v>12001</v>
      </c>
      <c r="H3485" s="820">
        <v>3677</v>
      </c>
      <c r="I3485" s="567"/>
    </row>
    <row r="3486" spans="1:9" x14ac:dyDescent="0.2">
      <c r="A3486" s="345">
        <v>3484</v>
      </c>
      <c r="B3486" s="345" t="s">
        <v>4109</v>
      </c>
      <c r="C3486" s="345" t="s">
        <v>657</v>
      </c>
      <c r="D3486" s="345" t="s">
        <v>506</v>
      </c>
      <c r="E3486" s="345">
        <v>3150200440</v>
      </c>
      <c r="F3486" s="345">
        <v>61044</v>
      </c>
      <c r="G3486" s="345" t="s">
        <v>12002</v>
      </c>
      <c r="H3486" s="820">
        <v>640</v>
      </c>
      <c r="I3486" s="567"/>
    </row>
    <row r="3487" spans="1:9" x14ac:dyDescent="0.2">
      <c r="A3487" s="345">
        <v>3485</v>
      </c>
      <c r="B3487" s="345" t="s">
        <v>4110</v>
      </c>
      <c r="C3487" s="345" t="s">
        <v>593</v>
      </c>
      <c r="D3487" s="345" t="s">
        <v>513</v>
      </c>
      <c r="E3487" s="345">
        <v>4190480370</v>
      </c>
      <c r="F3487" s="345">
        <v>83038</v>
      </c>
      <c r="G3487" s="345" t="s">
        <v>12003</v>
      </c>
      <c r="H3487" s="820">
        <v>2808</v>
      </c>
      <c r="I3487" s="567"/>
    </row>
    <row r="3488" spans="1:9" x14ac:dyDescent="0.2">
      <c r="A3488" s="345">
        <v>3486</v>
      </c>
      <c r="B3488" s="345" t="s">
        <v>4111</v>
      </c>
      <c r="C3488" s="345" t="s">
        <v>555</v>
      </c>
      <c r="D3488" s="345" t="s">
        <v>506</v>
      </c>
      <c r="E3488" s="345">
        <v>3150510390</v>
      </c>
      <c r="F3488" s="345">
        <v>63039</v>
      </c>
      <c r="G3488" s="345" t="s">
        <v>12004</v>
      </c>
      <c r="H3488" s="820">
        <v>6073</v>
      </c>
      <c r="I3488" s="567"/>
    </row>
    <row r="3489" spans="1:9" x14ac:dyDescent="0.2">
      <c r="A3489" s="345">
        <v>3487</v>
      </c>
      <c r="B3489" s="345" t="s">
        <v>4112</v>
      </c>
      <c r="C3489" s="345" t="s">
        <v>532</v>
      </c>
      <c r="D3489" s="345" t="s">
        <v>503</v>
      </c>
      <c r="E3489" s="345">
        <v>3130600200</v>
      </c>
      <c r="F3489" s="345">
        <v>68020</v>
      </c>
      <c r="G3489" s="345" t="s">
        <v>12005</v>
      </c>
      <c r="H3489" s="820">
        <v>2713</v>
      </c>
      <c r="I3489" s="567"/>
    </row>
    <row r="3490" spans="1:9" x14ac:dyDescent="0.2">
      <c r="A3490" s="345">
        <v>3488</v>
      </c>
      <c r="B3490" s="345" t="s">
        <v>4113</v>
      </c>
      <c r="C3490" s="345" t="s">
        <v>784</v>
      </c>
      <c r="D3490" s="345" t="s">
        <v>503</v>
      </c>
      <c r="E3490" s="345">
        <v>3130230480</v>
      </c>
      <c r="F3490" s="345">
        <v>69048</v>
      </c>
      <c r="G3490" s="345" t="s">
        <v>12006</v>
      </c>
      <c r="H3490" s="820">
        <v>320</v>
      </c>
      <c r="I3490" s="567"/>
    </row>
    <row r="3491" spans="1:9" x14ac:dyDescent="0.2">
      <c r="A3491" s="345">
        <v>3489</v>
      </c>
      <c r="B3491" s="345" t="s">
        <v>4114</v>
      </c>
      <c r="C3491" s="345" t="s">
        <v>814</v>
      </c>
      <c r="D3491" s="345" t="s">
        <v>507</v>
      </c>
      <c r="E3491" s="345">
        <v>1070390170</v>
      </c>
      <c r="F3491" s="345">
        <v>11017</v>
      </c>
      <c r="G3491" s="345" t="s">
        <v>12007</v>
      </c>
      <c r="H3491" s="820">
        <v>5218</v>
      </c>
      <c r="I3491" s="567"/>
    </row>
    <row r="3492" spans="1:9" x14ac:dyDescent="0.2">
      <c r="A3492" s="345">
        <v>3490</v>
      </c>
      <c r="B3492" s="345" t="s">
        <v>4115</v>
      </c>
      <c r="C3492" s="345" t="s">
        <v>601</v>
      </c>
      <c r="D3492" s="345" t="s">
        <v>508</v>
      </c>
      <c r="E3492" s="345">
        <v>1030121200</v>
      </c>
      <c r="F3492" s="345">
        <v>16126</v>
      </c>
      <c r="G3492" s="345" t="s">
        <v>12008</v>
      </c>
      <c r="H3492" s="820">
        <v>3720</v>
      </c>
      <c r="I3492" s="567"/>
    </row>
    <row r="3493" spans="1:9" x14ac:dyDescent="0.2">
      <c r="A3493" s="345">
        <v>3491</v>
      </c>
      <c r="B3493" s="345" t="s">
        <v>4116</v>
      </c>
      <c r="C3493" s="345" t="s">
        <v>732</v>
      </c>
      <c r="D3493" s="345" t="s">
        <v>511</v>
      </c>
      <c r="E3493" s="345">
        <v>3160410360</v>
      </c>
      <c r="F3493" s="345">
        <v>75037</v>
      </c>
      <c r="G3493" s="345" t="s">
        <v>12009</v>
      </c>
      <c r="H3493" s="820">
        <v>13763</v>
      </c>
      <c r="I3493" s="567"/>
    </row>
    <row r="3494" spans="1:9" x14ac:dyDescent="0.2">
      <c r="A3494" s="345">
        <v>3492</v>
      </c>
      <c r="B3494" s="345" t="s">
        <v>4117</v>
      </c>
      <c r="C3494" s="345" t="s">
        <v>544</v>
      </c>
      <c r="D3494" s="345" t="s">
        <v>510</v>
      </c>
      <c r="E3494" s="345">
        <v>1010271090</v>
      </c>
      <c r="F3494" s="345">
        <v>4109</v>
      </c>
      <c r="G3494" s="345" t="s">
        <v>12010</v>
      </c>
      <c r="H3494" s="820">
        <v>204</v>
      </c>
      <c r="I3494" s="567"/>
    </row>
    <row r="3495" spans="1:9" x14ac:dyDescent="0.2">
      <c r="A3495" s="345">
        <v>3493</v>
      </c>
      <c r="B3495" s="345" t="s">
        <v>4118</v>
      </c>
      <c r="C3495" s="345" t="s">
        <v>668</v>
      </c>
      <c r="D3495" s="345" t="s">
        <v>16416</v>
      </c>
      <c r="E3495" s="345">
        <v>1040830970</v>
      </c>
      <c r="F3495" s="345">
        <v>22104</v>
      </c>
      <c r="G3495" s="345" t="s">
        <v>12011</v>
      </c>
      <c r="H3495" s="820">
        <v>8134</v>
      </c>
      <c r="I3495" s="567"/>
    </row>
    <row r="3496" spans="1:9" x14ac:dyDescent="0.2">
      <c r="A3496" s="345">
        <v>3494</v>
      </c>
      <c r="B3496" s="345" t="s">
        <v>4119</v>
      </c>
      <c r="C3496" s="345" t="s">
        <v>624</v>
      </c>
      <c r="D3496" s="345" t="s">
        <v>510</v>
      </c>
      <c r="E3496" s="345">
        <v>1010811310</v>
      </c>
      <c r="F3496" s="345">
        <v>1133</v>
      </c>
      <c r="G3496" s="345" t="s">
        <v>12012</v>
      </c>
      <c r="H3496" s="820">
        <v>443</v>
      </c>
      <c r="I3496" s="567"/>
    </row>
    <row r="3497" spans="1:9" x14ac:dyDescent="0.2">
      <c r="A3497" s="345">
        <v>3495</v>
      </c>
      <c r="B3497" s="345" t="s">
        <v>4120</v>
      </c>
      <c r="C3497" s="345" t="s">
        <v>696</v>
      </c>
      <c r="D3497" s="345" t="s">
        <v>508</v>
      </c>
      <c r="E3497" s="345">
        <v>1030241190</v>
      </c>
      <c r="F3497" s="345">
        <v>13126</v>
      </c>
      <c r="G3497" s="345" t="s">
        <v>12013</v>
      </c>
      <c r="H3497" s="820">
        <v>1962</v>
      </c>
      <c r="I3497" s="567"/>
    </row>
    <row r="3498" spans="1:9" x14ac:dyDescent="0.2">
      <c r="A3498" s="345">
        <v>3496</v>
      </c>
      <c r="B3498" s="345" t="s">
        <v>4121</v>
      </c>
      <c r="C3498" s="345" t="s">
        <v>657</v>
      </c>
      <c r="D3498" s="345" t="s">
        <v>506</v>
      </c>
      <c r="E3498" s="345">
        <v>3150200450</v>
      </c>
      <c r="F3498" s="345">
        <v>61045</v>
      </c>
      <c r="G3498" s="345" t="s">
        <v>12014</v>
      </c>
      <c r="H3498" s="820">
        <v>1087</v>
      </c>
      <c r="I3498" s="567"/>
    </row>
    <row r="3499" spans="1:9" x14ac:dyDescent="0.2">
      <c r="A3499" s="345">
        <v>3497</v>
      </c>
      <c r="B3499" s="345" t="s">
        <v>4122</v>
      </c>
      <c r="C3499" s="345" t="s">
        <v>593</v>
      </c>
      <c r="D3499" s="345" t="s">
        <v>513</v>
      </c>
      <c r="E3499" s="345">
        <v>4190480380</v>
      </c>
      <c r="F3499" s="345">
        <v>83039</v>
      </c>
      <c r="G3499" s="345" t="s">
        <v>12015</v>
      </c>
      <c r="H3499" s="820">
        <v>1584</v>
      </c>
      <c r="I3499" s="567"/>
    </row>
    <row r="3500" spans="1:9" x14ac:dyDescent="0.2">
      <c r="A3500" s="345">
        <v>3498</v>
      </c>
      <c r="B3500" s="345" t="s">
        <v>4123</v>
      </c>
      <c r="C3500" s="345" t="s">
        <v>641</v>
      </c>
      <c r="D3500" s="345" t="s">
        <v>513</v>
      </c>
      <c r="E3500" s="345">
        <v>4190010210</v>
      </c>
      <c r="F3500" s="345">
        <v>84021</v>
      </c>
      <c r="G3500" s="345" t="s">
        <v>12016</v>
      </c>
      <c r="H3500" s="820">
        <v>34619</v>
      </c>
      <c r="I3500" s="567"/>
    </row>
    <row r="3501" spans="1:9" x14ac:dyDescent="0.2">
      <c r="A3501" s="345">
        <v>3499</v>
      </c>
      <c r="B3501" s="345" t="s">
        <v>4124</v>
      </c>
      <c r="C3501" s="345" t="s">
        <v>1017</v>
      </c>
      <c r="D3501" s="345" t="s">
        <v>492</v>
      </c>
      <c r="E3501" s="345">
        <v>2090460090</v>
      </c>
      <c r="F3501" s="345">
        <v>45009</v>
      </c>
      <c r="G3501" s="345" t="s">
        <v>12017</v>
      </c>
      <c r="H3501" s="820">
        <v>4739</v>
      </c>
      <c r="I3501" s="567"/>
    </row>
    <row r="3502" spans="1:9" x14ac:dyDescent="0.2">
      <c r="A3502" s="345">
        <v>3500</v>
      </c>
      <c r="B3502" s="345" t="s">
        <v>4125</v>
      </c>
      <c r="C3502" s="345" t="s">
        <v>609</v>
      </c>
      <c r="D3502" s="345" t="s">
        <v>493</v>
      </c>
      <c r="E3502" s="345">
        <v>2120700510</v>
      </c>
      <c r="F3502" s="345">
        <v>58051</v>
      </c>
      <c r="G3502" s="345" t="s">
        <v>12018</v>
      </c>
      <c r="H3502" s="820">
        <v>891</v>
      </c>
      <c r="I3502" s="567"/>
    </row>
    <row r="3503" spans="1:9" x14ac:dyDescent="0.2">
      <c r="A3503" s="345">
        <v>3501</v>
      </c>
      <c r="B3503" s="345" t="s">
        <v>4126</v>
      </c>
      <c r="C3503" s="345" t="s">
        <v>557</v>
      </c>
      <c r="D3503" s="345" t="s">
        <v>513</v>
      </c>
      <c r="E3503" s="345">
        <v>4190210200</v>
      </c>
      <c r="F3503" s="345">
        <v>87020</v>
      </c>
      <c r="G3503" s="345" t="s">
        <v>12019</v>
      </c>
      <c r="H3503" s="820">
        <v>2762</v>
      </c>
      <c r="I3503" s="567"/>
    </row>
    <row r="3504" spans="1:9" x14ac:dyDescent="0.2">
      <c r="A3504" s="345">
        <v>3502</v>
      </c>
      <c r="B3504" s="345" t="s">
        <v>4127</v>
      </c>
      <c r="C3504" s="345" t="s">
        <v>526</v>
      </c>
      <c r="D3504" s="345" t="s">
        <v>508</v>
      </c>
      <c r="E3504" s="345">
        <v>1030980430</v>
      </c>
      <c r="F3504" s="345">
        <v>97043</v>
      </c>
      <c r="G3504" s="345" t="s">
        <v>12020</v>
      </c>
      <c r="H3504" s="820">
        <v>2167</v>
      </c>
      <c r="I3504" s="567"/>
    </row>
    <row r="3505" spans="1:9" x14ac:dyDescent="0.2">
      <c r="A3505" s="345">
        <v>3503</v>
      </c>
      <c r="B3505" s="345" t="s">
        <v>4128</v>
      </c>
      <c r="C3505" s="345" t="s">
        <v>674</v>
      </c>
      <c r="D3505" s="345" t="s">
        <v>510</v>
      </c>
      <c r="E3505" s="345">
        <v>1010880700</v>
      </c>
      <c r="F3505" s="345">
        <v>2070</v>
      </c>
      <c r="G3505" s="345" t="s">
        <v>12021</v>
      </c>
      <c r="H3505" s="820">
        <v>529</v>
      </c>
      <c r="I3505" s="567"/>
    </row>
    <row r="3506" spans="1:9" x14ac:dyDescent="0.2">
      <c r="A3506" s="345">
        <v>3504</v>
      </c>
      <c r="B3506" s="345" t="s">
        <v>4129</v>
      </c>
      <c r="C3506" s="345" t="s">
        <v>652</v>
      </c>
      <c r="D3506" s="345" t="s">
        <v>16417</v>
      </c>
      <c r="E3506" s="345">
        <v>1060850490</v>
      </c>
      <c r="F3506" s="345">
        <v>30049</v>
      </c>
      <c r="G3506" s="345" t="s">
        <v>12022</v>
      </c>
      <c r="H3506" s="820">
        <v>6833</v>
      </c>
      <c r="I3506" s="567"/>
    </row>
    <row r="3507" spans="1:9" x14ac:dyDescent="0.2">
      <c r="A3507" s="345">
        <v>3505</v>
      </c>
      <c r="B3507" s="345" t="s">
        <v>4130</v>
      </c>
      <c r="C3507" s="345" t="s">
        <v>755</v>
      </c>
      <c r="D3507" s="345" t="s">
        <v>516</v>
      </c>
      <c r="E3507" s="345">
        <v>1020040410</v>
      </c>
      <c r="F3507" s="345">
        <v>7042</v>
      </c>
      <c r="G3507" s="345" t="s">
        <v>12023</v>
      </c>
      <c r="H3507" s="820">
        <v>432</v>
      </c>
      <c r="I3507" s="567"/>
    </row>
    <row r="3508" spans="1:9" x14ac:dyDescent="0.2">
      <c r="A3508" s="345">
        <v>3506</v>
      </c>
      <c r="B3508" s="345" t="s">
        <v>4131</v>
      </c>
      <c r="C3508" s="345" t="s">
        <v>632</v>
      </c>
      <c r="D3508" s="345" t="s">
        <v>515</v>
      </c>
      <c r="E3508" s="345">
        <v>1050100290</v>
      </c>
      <c r="F3508" s="345">
        <v>25029</v>
      </c>
      <c r="G3508" s="345" t="s">
        <v>12024</v>
      </c>
      <c r="H3508" s="820">
        <v>5340</v>
      </c>
      <c r="I3508" s="567"/>
    </row>
    <row r="3509" spans="1:9" x14ac:dyDescent="0.2">
      <c r="A3509" s="345">
        <v>3507</v>
      </c>
      <c r="B3509" s="345" t="s">
        <v>4132</v>
      </c>
      <c r="C3509" s="345" t="s">
        <v>662</v>
      </c>
      <c r="D3509" s="345" t="s">
        <v>506</v>
      </c>
      <c r="E3509" s="345">
        <v>3150110370</v>
      </c>
      <c r="F3509" s="345">
        <v>62038</v>
      </c>
      <c r="G3509" s="345" t="s">
        <v>12025</v>
      </c>
      <c r="H3509" s="820">
        <v>4151</v>
      </c>
      <c r="I3509" s="567"/>
    </row>
    <row r="3510" spans="1:9" x14ac:dyDescent="0.2">
      <c r="A3510" s="345">
        <v>3508</v>
      </c>
      <c r="B3510" s="345" t="s">
        <v>4133</v>
      </c>
      <c r="C3510" s="345" t="s">
        <v>578</v>
      </c>
      <c r="D3510" s="345" t="s">
        <v>505</v>
      </c>
      <c r="E3510" s="345">
        <v>3181030190</v>
      </c>
      <c r="F3510" s="345">
        <v>102019</v>
      </c>
      <c r="G3510" s="345" t="s">
        <v>12026</v>
      </c>
      <c r="H3510" s="820">
        <v>3267</v>
      </c>
      <c r="I3510" s="567"/>
    </row>
    <row r="3511" spans="1:9" x14ac:dyDescent="0.2">
      <c r="A3511" s="345">
        <v>3509</v>
      </c>
      <c r="B3511" s="345" t="s">
        <v>4134</v>
      </c>
      <c r="C3511" s="345" t="s">
        <v>637</v>
      </c>
      <c r="D3511" s="345" t="s">
        <v>508</v>
      </c>
      <c r="E3511" s="345">
        <v>1031040270</v>
      </c>
      <c r="F3511" s="345">
        <v>108027</v>
      </c>
      <c r="G3511" s="345" t="s">
        <v>12027</v>
      </c>
      <c r="H3511" s="820">
        <v>34809</v>
      </c>
      <c r="I3511" s="567"/>
    </row>
    <row r="3512" spans="1:9" x14ac:dyDescent="0.2">
      <c r="A3512" s="345">
        <v>3510</v>
      </c>
      <c r="B3512" s="345" t="s">
        <v>4135</v>
      </c>
      <c r="C3512" s="345" t="s">
        <v>522</v>
      </c>
      <c r="D3512" s="345" t="s">
        <v>515</v>
      </c>
      <c r="E3512" s="345">
        <v>1050540450</v>
      </c>
      <c r="F3512" s="345">
        <v>28045</v>
      </c>
      <c r="G3512" s="345" t="s">
        <v>12028</v>
      </c>
      <c r="H3512" s="820">
        <v>8097</v>
      </c>
      <c r="I3512" s="567"/>
    </row>
    <row r="3513" spans="1:9" x14ac:dyDescent="0.2">
      <c r="A3513" s="345">
        <v>3511</v>
      </c>
      <c r="B3513" s="345" t="s">
        <v>4136</v>
      </c>
      <c r="C3513" s="345" t="s">
        <v>696</v>
      </c>
      <c r="D3513" s="345" t="s">
        <v>508</v>
      </c>
      <c r="E3513" s="345">
        <v>1030241220</v>
      </c>
      <c r="F3513" s="345">
        <v>13128</v>
      </c>
      <c r="G3513" s="345" t="s">
        <v>12029</v>
      </c>
      <c r="H3513" s="820">
        <v>3864</v>
      </c>
      <c r="I3513" s="567"/>
    </row>
    <row r="3514" spans="1:9" x14ac:dyDescent="0.2">
      <c r="A3514" s="345">
        <v>3512</v>
      </c>
      <c r="B3514" s="345" t="s">
        <v>4137</v>
      </c>
      <c r="C3514" s="345" t="s">
        <v>593</v>
      </c>
      <c r="D3514" s="345" t="s">
        <v>513</v>
      </c>
      <c r="E3514" s="345">
        <v>4190480390</v>
      </c>
      <c r="F3514" s="345">
        <v>83040</v>
      </c>
      <c r="G3514" s="345" t="s">
        <v>12030</v>
      </c>
      <c r="H3514" s="820">
        <v>738</v>
      </c>
      <c r="I3514" s="567"/>
    </row>
    <row r="3515" spans="1:9" x14ac:dyDescent="0.2">
      <c r="A3515" s="345">
        <v>3513</v>
      </c>
      <c r="B3515" s="345" t="s">
        <v>4138</v>
      </c>
      <c r="C3515" s="345" t="s">
        <v>544</v>
      </c>
      <c r="D3515" s="345" t="s">
        <v>510</v>
      </c>
      <c r="E3515" s="345">
        <v>1010271100</v>
      </c>
      <c r="F3515" s="345">
        <v>4110</v>
      </c>
      <c r="G3515" s="345" t="s">
        <v>12031</v>
      </c>
      <c r="H3515" s="820">
        <v>1402</v>
      </c>
      <c r="I3515" s="567"/>
    </row>
    <row r="3516" spans="1:9" x14ac:dyDescent="0.2">
      <c r="A3516" s="345">
        <v>3514</v>
      </c>
      <c r="B3516" s="345" t="s">
        <v>4139</v>
      </c>
      <c r="C3516" s="345" t="s">
        <v>567</v>
      </c>
      <c r="D3516" s="345" t="s">
        <v>508</v>
      </c>
      <c r="E3516" s="345">
        <v>1030150820</v>
      </c>
      <c r="F3516" s="345">
        <v>17089</v>
      </c>
      <c r="G3516" s="345" t="s">
        <v>12032</v>
      </c>
      <c r="H3516" s="820">
        <v>1141</v>
      </c>
      <c r="I3516" s="567"/>
    </row>
    <row r="3517" spans="1:9" x14ac:dyDescent="0.2">
      <c r="A3517" s="345">
        <v>3515</v>
      </c>
      <c r="B3517" s="345" t="s">
        <v>4140</v>
      </c>
      <c r="C3517" s="345" t="s">
        <v>584</v>
      </c>
      <c r="D3517" s="345" t="s">
        <v>509</v>
      </c>
      <c r="E3517" s="345">
        <v>3140190320</v>
      </c>
      <c r="F3517" s="345">
        <v>70032</v>
      </c>
      <c r="G3517" s="345" t="s">
        <v>12033</v>
      </c>
      <c r="H3517" s="820">
        <v>699</v>
      </c>
      <c r="I3517" s="567"/>
    </row>
    <row r="3518" spans="1:9" x14ac:dyDescent="0.2">
      <c r="A3518" s="345">
        <v>3516</v>
      </c>
      <c r="B3518" s="345" t="s">
        <v>4141</v>
      </c>
      <c r="C3518" s="345" t="s">
        <v>672</v>
      </c>
      <c r="D3518" s="345" t="s">
        <v>508</v>
      </c>
      <c r="E3518" s="345">
        <v>1030570780</v>
      </c>
      <c r="F3518" s="345">
        <v>18081</v>
      </c>
      <c r="G3518" s="345" t="s">
        <v>12034</v>
      </c>
      <c r="H3518" s="820">
        <v>2810</v>
      </c>
      <c r="I3518" s="567"/>
    </row>
    <row r="3519" spans="1:9" x14ac:dyDescent="0.2">
      <c r="A3519" s="345">
        <v>3517</v>
      </c>
      <c r="B3519" s="345" t="s">
        <v>4142</v>
      </c>
      <c r="C3519" s="345" t="s">
        <v>557</v>
      </c>
      <c r="D3519" s="345" t="s">
        <v>513</v>
      </c>
      <c r="E3519" s="345">
        <v>4190210210</v>
      </c>
      <c r="F3519" s="345">
        <v>87021</v>
      </c>
      <c r="G3519" s="345" t="s">
        <v>12035</v>
      </c>
      <c r="H3519" s="820">
        <v>4995</v>
      </c>
      <c r="I3519" s="567"/>
    </row>
    <row r="3520" spans="1:9" x14ac:dyDescent="0.2">
      <c r="A3520" s="345">
        <v>3518</v>
      </c>
      <c r="B3520" s="345" t="s">
        <v>4143</v>
      </c>
      <c r="C3520" s="345" t="s">
        <v>654</v>
      </c>
      <c r="D3520" s="345" t="s">
        <v>506</v>
      </c>
      <c r="E3520" s="345">
        <v>3150080440</v>
      </c>
      <c r="F3520" s="345">
        <v>64044</v>
      </c>
      <c r="G3520" s="345" t="s">
        <v>12036</v>
      </c>
      <c r="H3520" s="820">
        <v>6016</v>
      </c>
      <c r="I3520" s="567"/>
    </row>
    <row r="3521" spans="1:9" x14ac:dyDescent="0.2">
      <c r="A3521" s="345">
        <v>3519</v>
      </c>
      <c r="B3521" s="345" t="s">
        <v>4144</v>
      </c>
      <c r="C3521" s="345" t="s">
        <v>593</v>
      </c>
      <c r="D3521" s="345" t="s">
        <v>513</v>
      </c>
      <c r="E3521" s="345">
        <v>4190480400</v>
      </c>
      <c r="F3521" s="345">
        <v>83041</v>
      </c>
      <c r="G3521" s="345" t="s">
        <v>12037</v>
      </c>
      <c r="H3521" s="820">
        <v>12508</v>
      </c>
      <c r="I3521" s="567"/>
    </row>
    <row r="3522" spans="1:9" x14ac:dyDescent="0.2">
      <c r="A3522" s="345">
        <v>3520</v>
      </c>
      <c r="B3522" s="345" t="s">
        <v>4145</v>
      </c>
      <c r="C3522" s="345" t="s">
        <v>696</v>
      </c>
      <c r="D3522" s="345" t="s">
        <v>508</v>
      </c>
      <c r="E3522" s="345">
        <v>1030241230</v>
      </c>
      <c r="F3522" s="345">
        <v>13129</v>
      </c>
      <c r="G3522" s="345" t="s">
        <v>12038</v>
      </c>
      <c r="H3522" s="820">
        <v>5985</v>
      </c>
      <c r="I3522" s="567"/>
    </row>
    <row r="3523" spans="1:9" x14ac:dyDescent="0.2">
      <c r="A3523" s="345">
        <v>3521</v>
      </c>
      <c r="B3523" s="345" t="s">
        <v>4146</v>
      </c>
      <c r="C3523" s="345" t="s">
        <v>672</v>
      </c>
      <c r="D3523" s="345" t="s">
        <v>508</v>
      </c>
      <c r="E3523" s="345">
        <v>1030570790</v>
      </c>
      <c r="F3523" s="345">
        <v>18082</v>
      </c>
      <c r="G3523" s="345" t="s">
        <v>12039</v>
      </c>
      <c r="H3523" s="820">
        <v>134</v>
      </c>
      <c r="I3523" s="567"/>
    </row>
    <row r="3524" spans="1:9" x14ac:dyDescent="0.2">
      <c r="A3524" s="345">
        <v>3522</v>
      </c>
      <c r="B3524" s="345" t="s">
        <v>4147</v>
      </c>
      <c r="C3524" s="345" t="s">
        <v>534</v>
      </c>
      <c r="D3524" s="345" t="s">
        <v>508</v>
      </c>
      <c r="E3524" s="345">
        <v>1030491210</v>
      </c>
      <c r="F3524" s="345">
        <v>15122</v>
      </c>
      <c r="G3524" s="345" t="s">
        <v>12040</v>
      </c>
      <c r="H3524" s="820">
        <v>4009</v>
      </c>
      <c r="I3524" s="567"/>
    </row>
    <row r="3525" spans="1:9" x14ac:dyDescent="0.2">
      <c r="A3525" s="345">
        <v>3523</v>
      </c>
      <c r="B3525" s="345" t="s">
        <v>4148</v>
      </c>
      <c r="C3525" s="345" t="s">
        <v>784</v>
      </c>
      <c r="D3525" s="345" t="s">
        <v>503</v>
      </c>
      <c r="E3525" s="345">
        <v>3130230490</v>
      </c>
      <c r="F3525" s="345">
        <v>69049</v>
      </c>
      <c r="G3525" s="345" t="s">
        <v>12041</v>
      </c>
      <c r="H3525" s="820">
        <v>648</v>
      </c>
      <c r="I3525" s="567"/>
    </row>
    <row r="3526" spans="1:9" x14ac:dyDescent="0.2">
      <c r="A3526" s="345">
        <v>3524</v>
      </c>
      <c r="B3526" s="345" t="s">
        <v>4149</v>
      </c>
      <c r="C3526" s="345" t="s">
        <v>996</v>
      </c>
      <c r="D3526" s="345" t="s">
        <v>514</v>
      </c>
      <c r="E3526" s="345">
        <v>2100580250</v>
      </c>
      <c r="F3526" s="345">
        <v>54025</v>
      </c>
      <c r="G3526" s="345" t="s">
        <v>12042</v>
      </c>
      <c r="H3526" s="820">
        <v>596</v>
      </c>
      <c r="I3526" s="567"/>
    </row>
    <row r="3527" spans="1:9" x14ac:dyDescent="0.2">
      <c r="A3527" s="345">
        <v>3525</v>
      </c>
      <c r="B3527" s="345" t="s">
        <v>4150</v>
      </c>
      <c r="C3527" s="345" t="s">
        <v>544</v>
      </c>
      <c r="D3527" s="345" t="s">
        <v>510</v>
      </c>
      <c r="E3527" s="345">
        <v>1010271110</v>
      </c>
      <c r="F3527" s="345">
        <v>4111</v>
      </c>
      <c r="G3527" s="345" t="s">
        <v>12043</v>
      </c>
      <c r="H3527" s="820">
        <v>191</v>
      </c>
      <c r="I3527" s="567"/>
    </row>
    <row r="3528" spans="1:9" x14ac:dyDescent="0.2">
      <c r="A3528" s="345">
        <v>3526</v>
      </c>
      <c r="B3528" s="345" t="s">
        <v>4151</v>
      </c>
      <c r="C3528" s="345" t="s">
        <v>637</v>
      </c>
      <c r="D3528" s="345" t="s">
        <v>508</v>
      </c>
      <c r="E3528" s="345">
        <v>1031040280</v>
      </c>
      <c r="F3528" s="345">
        <v>108028</v>
      </c>
      <c r="G3528" s="345" t="s">
        <v>12044</v>
      </c>
      <c r="H3528" s="820">
        <v>46191</v>
      </c>
      <c r="I3528" s="567"/>
    </row>
    <row r="3529" spans="1:9" x14ac:dyDescent="0.2">
      <c r="A3529" s="345">
        <v>3527</v>
      </c>
      <c r="B3529" s="345" t="s">
        <v>4152</v>
      </c>
      <c r="C3529" s="345" t="s">
        <v>555</v>
      </c>
      <c r="D3529" s="345" t="s">
        <v>506</v>
      </c>
      <c r="E3529" s="345">
        <v>3150510400</v>
      </c>
      <c r="F3529" s="345">
        <v>63040</v>
      </c>
      <c r="G3529" s="345" t="s">
        <v>12045</v>
      </c>
      <c r="H3529" s="820">
        <v>1504</v>
      </c>
      <c r="I3529" s="567"/>
    </row>
    <row r="3530" spans="1:9" x14ac:dyDescent="0.2">
      <c r="A3530" s="345">
        <v>3528</v>
      </c>
      <c r="B3530" s="345" t="s">
        <v>4153</v>
      </c>
      <c r="C3530" s="345" t="s">
        <v>691</v>
      </c>
      <c r="D3530" s="345" t="s">
        <v>508</v>
      </c>
      <c r="E3530" s="345">
        <v>1030770370</v>
      </c>
      <c r="F3530" s="345">
        <v>14037</v>
      </c>
      <c r="G3530" s="345" t="s">
        <v>12046</v>
      </c>
      <c r="H3530" s="820">
        <v>6811</v>
      </c>
      <c r="I3530" s="567"/>
    </row>
    <row r="3531" spans="1:9" x14ac:dyDescent="0.2">
      <c r="A3531" s="345">
        <v>3529</v>
      </c>
      <c r="B3531" s="345" t="s">
        <v>4154</v>
      </c>
      <c r="C3531" s="345" t="s">
        <v>632</v>
      </c>
      <c r="D3531" s="345" t="s">
        <v>515</v>
      </c>
      <c r="E3531" s="345">
        <v>1050100300</v>
      </c>
      <c r="F3531" s="345">
        <v>25030</v>
      </c>
      <c r="G3531" s="345" t="s">
        <v>12047</v>
      </c>
      <c r="H3531" s="820">
        <v>1263</v>
      </c>
      <c r="I3531" s="567"/>
    </row>
    <row r="3532" spans="1:9" x14ac:dyDescent="0.2">
      <c r="A3532" s="345">
        <v>3530</v>
      </c>
      <c r="B3532" s="345" t="s">
        <v>4155</v>
      </c>
      <c r="C3532" s="345" t="s">
        <v>668</v>
      </c>
      <c r="D3532" s="345" t="s">
        <v>16416</v>
      </c>
      <c r="E3532" s="345">
        <v>1040830990</v>
      </c>
      <c r="F3532" s="345">
        <v>22106</v>
      </c>
      <c r="G3532" s="345" t="s">
        <v>12048</v>
      </c>
      <c r="H3532" s="820">
        <v>781</v>
      </c>
      <c r="I3532" s="567"/>
    </row>
    <row r="3533" spans="1:9" x14ac:dyDescent="0.2">
      <c r="A3533" s="345">
        <v>3531</v>
      </c>
      <c r="B3533" s="345" t="s">
        <v>4155</v>
      </c>
      <c r="C3533" s="345" t="s">
        <v>696</v>
      </c>
      <c r="D3533" s="345" t="s">
        <v>508</v>
      </c>
      <c r="E3533" s="345">
        <v>1030241240</v>
      </c>
      <c r="F3533" s="345">
        <v>13130</v>
      </c>
      <c r="G3533" s="345" t="s">
        <v>12049</v>
      </c>
      <c r="H3533" s="820">
        <v>781</v>
      </c>
      <c r="I3533" s="567"/>
    </row>
    <row r="3534" spans="1:9" x14ac:dyDescent="0.2">
      <c r="A3534" s="345">
        <v>3532</v>
      </c>
      <c r="B3534" s="345" t="s">
        <v>4156</v>
      </c>
      <c r="C3534" s="345" t="s">
        <v>1302</v>
      </c>
      <c r="D3534" s="345" t="s">
        <v>492</v>
      </c>
      <c r="E3534" s="345">
        <v>2090420090</v>
      </c>
      <c r="F3534" s="345">
        <v>49009</v>
      </c>
      <c r="G3534" s="345" t="s">
        <v>12050</v>
      </c>
      <c r="H3534" s="820">
        <v>154483</v>
      </c>
      <c r="I3534" s="567"/>
    </row>
    <row r="3535" spans="1:9" x14ac:dyDescent="0.2">
      <c r="A3535" s="345">
        <v>3533</v>
      </c>
      <c r="B3535" s="345" t="s">
        <v>4157</v>
      </c>
      <c r="C3535" s="345" t="s">
        <v>674</v>
      </c>
      <c r="D3535" s="345" t="s">
        <v>510</v>
      </c>
      <c r="E3535" s="345">
        <v>1010880710</v>
      </c>
      <c r="F3535" s="345">
        <v>2071</v>
      </c>
      <c r="G3535" s="345" t="s">
        <v>12051</v>
      </c>
      <c r="H3535" s="820">
        <v>4180</v>
      </c>
      <c r="I3535" s="567"/>
    </row>
    <row r="3536" spans="1:9" x14ac:dyDescent="0.2">
      <c r="A3536" s="345">
        <v>3534</v>
      </c>
      <c r="B3536" s="345" t="s">
        <v>4158</v>
      </c>
      <c r="C3536" s="345" t="s">
        <v>524</v>
      </c>
      <c r="D3536" s="345" t="s">
        <v>508</v>
      </c>
      <c r="E3536" s="345">
        <v>1030990300</v>
      </c>
      <c r="F3536" s="345">
        <v>98030</v>
      </c>
      <c r="G3536" s="345" t="s">
        <v>12052</v>
      </c>
      <c r="H3536" s="820">
        <v>2423</v>
      </c>
      <c r="I3536" s="567"/>
    </row>
    <row r="3537" spans="1:9" x14ac:dyDescent="0.2">
      <c r="A3537" s="345">
        <v>3535</v>
      </c>
      <c r="B3537" s="345" t="s">
        <v>4159</v>
      </c>
      <c r="C3537" s="345" t="s">
        <v>732</v>
      </c>
      <c r="D3537" s="345" t="s">
        <v>511</v>
      </c>
      <c r="E3537" s="345">
        <v>3160410370</v>
      </c>
      <c r="F3537" s="345">
        <v>75038</v>
      </c>
      <c r="G3537" s="345" t="s">
        <v>12053</v>
      </c>
      <c r="H3537" s="820">
        <v>11840</v>
      </c>
      <c r="I3537" s="567"/>
    </row>
    <row r="3538" spans="1:9" x14ac:dyDescent="0.2">
      <c r="A3538" s="345">
        <v>3536</v>
      </c>
      <c r="B3538" s="345" t="s">
        <v>4160</v>
      </c>
      <c r="C3538" s="345" t="s">
        <v>1030</v>
      </c>
      <c r="D3538" s="345" t="s">
        <v>511</v>
      </c>
      <c r="E3538" s="345">
        <v>3160780110</v>
      </c>
      <c r="F3538" s="345">
        <v>73011</v>
      </c>
      <c r="G3538" s="345" t="s">
        <v>12054</v>
      </c>
      <c r="H3538" s="820">
        <v>9628</v>
      </c>
      <c r="I3538" s="567"/>
    </row>
    <row r="3539" spans="1:9" x14ac:dyDescent="0.2">
      <c r="A3539" s="345">
        <v>3537</v>
      </c>
      <c r="B3539" s="345" t="s">
        <v>4161</v>
      </c>
      <c r="C3539" s="345" t="s">
        <v>790</v>
      </c>
      <c r="D3539" s="345" t="s">
        <v>16415</v>
      </c>
      <c r="E3539" s="345">
        <v>1080130330</v>
      </c>
      <c r="F3539" s="345">
        <v>37033</v>
      </c>
      <c r="G3539" s="345" t="s">
        <v>12055</v>
      </c>
      <c r="H3539" s="820">
        <v>2172</v>
      </c>
      <c r="I3539" s="567"/>
    </row>
    <row r="3540" spans="1:9" x14ac:dyDescent="0.2">
      <c r="A3540" s="345">
        <v>3538</v>
      </c>
      <c r="B3540" s="345" t="s">
        <v>4162</v>
      </c>
      <c r="C3540" s="345" t="s">
        <v>677</v>
      </c>
      <c r="D3540" s="345" t="s">
        <v>507</v>
      </c>
      <c r="E3540" s="345">
        <v>1070740340</v>
      </c>
      <c r="F3540" s="345">
        <v>9034</v>
      </c>
      <c r="G3540" s="345" t="s">
        <v>12056</v>
      </c>
      <c r="H3540" s="820">
        <v>10788</v>
      </c>
      <c r="I3540" s="567"/>
    </row>
    <row r="3541" spans="1:9" x14ac:dyDescent="0.2">
      <c r="A3541" s="345">
        <v>3539</v>
      </c>
      <c r="B3541" s="345" t="s">
        <v>4163</v>
      </c>
      <c r="C3541" s="345" t="s">
        <v>622</v>
      </c>
      <c r="D3541" s="345" t="s">
        <v>510</v>
      </c>
      <c r="E3541" s="345">
        <v>1010070600</v>
      </c>
      <c r="F3541" s="345">
        <v>5060</v>
      </c>
      <c r="G3541" s="345" t="s">
        <v>12057</v>
      </c>
      <c r="H3541" s="820">
        <v>296</v>
      </c>
      <c r="I3541" s="567"/>
    </row>
    <row r="3542" spans="1:9" x14ac:dyDescent="0.2">
      <c r="A3542" s="345">
        <v>3540</v>
      </c>
      <c r="B3542" s="345" t="s">
        <v>4164</v>
      </c>
      <c r="C3542" s="345" t="s">
        <v>624</v>
      </c>
      <c r="D3542" s="345" t="s">
        <v>510</v>
      </c>
      <c r="E3542" s="345">
        <v>1010811320</v>
      </c>
      <c r="F3542" s="345">
        <v>1134</v>
      </c>
      <c r="G3542" s="345" t="s">
        <v>12058</v>
      </c>
      <c r="H3542" s="820">
        <v>1339</v>
      </c>
      <c r="I3542" s="567"/>
    </row>
    <row r="3543" spans="1:9" x14ac:dyDescent="0.2">
      <c r="A3543" s="345">
        <v>3541</v>
      </c>
      <c r="B3543" s="345" t="s">
        <v>4165</v>
      </c>
      <c r="C3543" s="345" t="s">
        <v>534</v>
      </c>
      <c r="D3543" s="345" t="s">
        <v>508</v>
      </c>
      <c r="E3543" s="345">
        <v>1030491240</v>
      </c>
      <c r="F3543" s="345">
        <v>15125</v>
      </c>
      <c r="G3543" s="345" t="s">
        <v>12059</v>
      </c>
      <c r="H3543" s="820">
        <v>10264</v>
      </c>
      <c r="I3543" s="567"/>
    </row>
    <row r="3544" spans="1:9" x14ac:dyDescent="0.2">
      <c r="A3544" s="345">
        <v>3542</v>
      </c>
      <c r="B3544" s="345" t="s">
        <v>4166</v>
      </c>
      <c r="C3544" s="345" t="s">
        <v>696</v>
      </c>
      <c r="D3544" s="345" t="s">
        <v>508</v>
      </c>
      <c r="E3544" s="345">
        <v>1030241250</v>
      </c>
      <c r="F3544" s="345">
        <v>13131</v>
      </c>
      <c r="G3544" s="345" t="s">
        <v>12060</v>
      </c>
      <c r="H3544" s="820">
        <v>4303</v>
      </c>
      <c r="I3544" s="567"/>
    </row>
    <row r="3545" spans="1:9" x14ac:dyDescent="0.2">
      <c r="A3545" s="345">
        <v>3543</v>
      </c>
      <c r="B3545" s="345" t="s">
        <v>4167</v>
      </c>
      <c r="C3545" s="345" t="s">
        <v>601</v>
      </c>
      <c r="D3545" s="345" t="s">
        <v>508</v>
      </c>
      <c r="E3545" s="345">
        <v>1030121210</v>
      </c>
      <c r="F3545" s="345">
        <v>16127</v>
      </c>
      <c r="G3545" s="345" t="s">
        <v>12061</v>
      </c>
      <c r="H3545" s="820">
        <v>823</v>
      </c>
      <c r="I3545" s="567"/>
    </row>
    <row r="3546" spans="1:9" x14ac:dyDescent="0.2">
      <c r="A3546" s="345">
        <v>3544</v>
      </c>
      <c r="B3546" s="345" t="s">
        <v>4168</v>
      </c>
      <c r="C3546" s="345" t="s">
        <v>942</v>
      </c>
      <c r="D3546" s="345" t="s">
        <v>512</v>
      </c>
      <c r="E3546" s="345">
        <v>4200530370</v>
      </c>
      <c r="F3546" s="345">
        <v>91039</v>
      </c>
      <c r="G3546" s="345" t="s">
        <v>12062</v>
      </c>
      <c r="H3546" s="820">
        <v>1279</v>
      </c>
      <c r="I3546" s="567"/>
    </row>
    <row r="3547" spans="1:9" x14ac:dyDescent="0.2">
      <c r="A3547" s="345">
        <v>3545</v>
      </c>
      <c r="B3547" s="345" t="s">
        <v>4169</v>
      </c>
      <c r="C3547" s="345" t="s">
        <v>588</v>
      </c>
      <c r="D3547" s="345" t="s">
        <v>511</v>
      </c>
      <c r="E3547" s="345">
        <v>3160090250</v>
      </c>
      <c r="F3547" s="345">
        <v>72025</v>
      </c>
      <c r="G3547" s="345" t="s">
        <v>12063</v>
      </c>
      <c r="H3547" s="820">
        <v>13978</v>
      </c>
      <c r="I3547" s="567"/>
    </row>
    <row r="3548" spans="1:9" x14ac:dyDescent="0.2">
      <c r="A3548" s="345">
        <v>3546</v>
      </c>
      <c r="B3548" s="345" t="s">
        <v>4170</v>
      </c>
      <c r="C3548" s="345" t="s">
        <v>612</v>
      </c>
      <c r="D3548" s="345" t="s">
        <v>505</v>
      </c>
      <c r="E3548" s="345">
        <v>3180670430</v>
      </c>
      <c r="F3548" s="345">
        <v>80043</v>
      </c>
      <c r="G3548" s="345" t="s">
        <v>12064</v>
      </c>
      <c r="H3548" s="820">
        <v>11922</v>
      </c>
      <c r="I3548" s="567"/>
    </row>
    <row r="3549" spans="1:9" x14ac:dyDescent="0.2">
      <c r="A3549" s="345">
        <v>3547</v>
      </c>
      <c r="B3549" s="345" t="s">
        <v>4171</v>
      </c>
      <c r="C3549" s="345" t="s">
        <v>942</v>
      </c>
      <c r="D3549" s="345" t="s">
        <v>512</v>
      </c>
      <c r="E3549" s="345">
        <v>4200530380</v>
      </c>
      <c r="F3549" s="345">
        <v>91040</v>
      </c>
      <c r="G3549" s="345" t="s">
        <v>12065</v>
      </c>
      <c r="H3549" s="820">
        <v>508</v>
      </c>
      <c r="I3549" s="567"/>
    </row>
    <row r="3550" spans="1:9" x14ac:dyDescent="0.2">
      <c r="A3550" s="345">
        <v>3548</v>
      </c>
      <c r="B3550" s="345" t="s">
        <v>4172</v>
      </c>
      <c r="C3550" s="345" t="s">
        <v>942</v>
      </c>
      <c r="D3550" s="345" t="s">
        <v>512</v>
      </c>
      <c r="E3550" s="345">
        <v>4200530390</v>
      </c>
      <c r="F3550" s="345">
        <v>91041</v>
      </c>
      <c r="G3550" s="345" t="s">
        <v>12066</v>
      </c>
      <c r="H3550" s="820">
        <v>1529</v>
      </c>
      <c r="I3550" s="567"/>
    </row>
    <row r="3551" spans="1:9" x14ac:dyDescent="0.2">
      <c r="A3551" s="345">
        <v>3549</v>
      </c>
      <c r="B3551" s="345" t="s">
        <v>4173</v>
      </c>
      <c r="C3551" s="345" t="s">
        <v>524</v>
      </c>
      <c r="D3551" s="345" t="s">
        <v>508</v>
      </c>
      <c r="E3551" s="345">
        <v>1030990310</v>
      </c>
      <c r="F3551" s="345">
        <v>98031</v>
      </c>
      <c r="G3551" s="345" t="s">
        <v>12067</v>
      </c>
      <c r="H3551" s="820">
        <v>44716</v>
      </c>
      <c r="I3551" s="567"/>
    </row>
    <row r="3552" spans="1:9" x14ac:dyDescent="0.2">
      <c r="A3552" s="345">
        <v>3550</v>
      </c>
      <c r="B3552" s="345" t="s">
        <v>4174</v>
      </c>
      <c r="C3552" s="345" t="s">
        <v>524</v>
      </c>
      <c r="D3552" s="345" t="s">
        <v>508</v>
      </c>
      <c r="E3552" s="345">
        <v>1030990320</v>
      </c>
      <c r="F3552" s="345">
        <v>98032</v>
      </c>
      <c r="G3552" s="345" t="s">
        <v>12068</v>
      </c>
      <c r="H3552" s="820">
        <v>7485</v>
      </c>
      <c r="I3552" s="567"/>
    </row>
    <row r="3553" spans="1:9" x14ac:dyDescent="0.2">
      <c r="A3553" s="345">
        <v>3551</v>
      </c>
      <c r="B3553" s="345" t="s">
        <v>4175</v>
      </c>
      <c r="C3553" s="345" t="s">
        <v>942</v>
      </c>
      <c r="D3553" s="345" t="s">
        <v>512</v>
      </c>
      <c r="E3553" s="345">
        <v>4200530391</v>
      </c>
      <c r="F3553" s="345">
        <v>91104</v>
      </c>
      <c r="G3553" s="345" t="s">
        <v>12069</v>
      </c>
      <c r="H3553" s="820">
        <v>307</v>
      </c>
      <c r="I3553" s="567"/>
    </row>
    <row r="3554" spans="1:9" x14ac:dyDescent="0.2">
      <c r="A3554" s="345">
        <v>3552</v>
      </c>
      <c r="B3554" s="345" t="s">
        <v>4176</v>
      </c>
      <c r="C3554" s="345" t="s">
        <v>567</v>
      </c>
      <c r="D3554" s="345" t="s">
        <v>508</v>
      </c>
      <c r="E3554" s="345">
        <v>1030150830</v>
      </c>
      <c r="F3554" s="345">
        <v>17090</v>
      </c>
      <c r="G3554" s="345" t="s">
        <v>12070</v>
      </c>
      <c r="H3554" s="820">
        <v>1624</v>
      </c>
      <c r="I3554" s="567"/>
    </row>
    <row r="3555" spans="1:9" x14ac:dyDescent="0.2">
      <c r="A3555" s="345">
        <v>3553</v>
      </c>
      <c r="B3555" s="345" t="s">
        <v>4177</v>
      </c>
      <c r="C3555" s="345" t="s">
        <v>567</v>
      </c>
      <c r="D3555" s="345" t="s">
        <v>508</v>
      </c>
      <c r="E3555" s="345">
        <v>1030150840</v>
      </c>
      <c r="F3555" s="345">
        <v>17091</v>
      </c>
      <c r="G3555" s="345" t="s">
        <v>12071</v>
      </c>
      <c r="H3555" s="820">
        <v>3804</v>
      </c>
      <c r="I3555" s="567"/>
    </row>
    <row r="3556" spans="1:9" x14ac:dyDescent="0.2">
      <c r="A3556" s="345">
        <v>3554</v>
      </c>
      <c r="B3556" s="345" t="s">
        <v>4178</v>
      </c>
      <c r="C3556" s="345" t="s">
        <v>790</v>
      </c>
      <c r="D3556" s="345" t="s">
        <v>16415</v>
      </c>
      <c r="E3556" s="345">
        <v>1080130340</v>
      </c>
      <c r="F3556" s="345">
        <v>37034</v>
      </c>
      <c r="G3556" s="345" t="s">
        <v>12072</v>
      </c>
      <c r="H3556" s="820">
        <v>4369</v>
      </c>
      <c r="I3556" s="567"/>
    </row>
    <row r="3557" spans="1:9" x14ac:dyDescent="0.2">
      <c r="A3557" s="345">
        <v>3555</v>
      </c>
      <c r="B3557" s="345" t="s">
        <v>4179</v>
      </c>
      <c r="C3557" s="345" t="s">
        <v>617</v>
      </c>
      <c r="D3557" s="345" t="s">
        <v>512</v>
      </c>
      <c r="E3557" s="345">
        <v>4200730351</v>
      </c>
      <c r="F3557" s="345">
        <v>90084</v>
      </c>
      <c r="G3557" s="345" t="s">
        <v>12073</v>
      </c>
      <c r="H3557" s="820">
        <v>3659</v>
      </c>
      <c r="I3557" s="567"/>
    </row>
    <row r="3558" spans="1:9" x14ac:dyDescent="0.2">
      <c r="A3558" s="345">
        <v>3556</v>
      </c>
      <c r="B3558" s="345" t="s">
        <v>4180</v>
      </c>
      <c r="C3558" s="345" t="s">
        <v>526</v>
      </c>
      <c r="D3558" s="345" t="s">
        <v>508</v>
      </c>
      <c r="E3558" s="345">
        <v>1030980440</v>
      </c>
      <c r="F3558" s="345">
        <v>97044</v>
      </c>
      <c r="G3558" s="345" t="s">
        <v>12074</v>
      </c>
      <c r="H3558" s="820">
        <v>5026</v>
      </c>
      <c r="I3558" s="567"/>
    </row>
    <row r="3559" spans="1:9" x14ac:dyDescent="0.2">
      <c r="A3559" s="345">
        <v>3557</v>
      </c>
      <c r="B3559" s="345" t="s">
        <v>4181</v>
      </c>
      <c r="C3559" s="345" t="s">
        <v>696</v>
      </c>
      <c r="D3559" s="345" t="s">
        <v>508</v>
      </c>
      <c r="E3559" s="345">
        <v>1030241270</v>
      </c>
      <c r="F3559" s="345">
        <v>13133</v>
      </c>
      <c r="G3559" s="345" t="s">
        <v>12075</v>
      </c>
      <c r="H3559" s="820">
        <v>9944</v>
      </c>
      <c r="I3559" s="567"/>
    </row>
    <row r="3560" spans="1:9" x14ac:dyDescent="0.2">
      <c r="A3560" s="345">
        <v>3558</v>
      </c>
      <c r="B3560" s="345" t="s">
        <v>4182</v>
      </c>
      <c r="C3560" s="345" t="s">
        <v>624</v>
      </c>
      <c r="D3560" s="345" t="s">
        <v>510</v>
      </c>
      <c r="E3560" s="345">
        <v>1010811330</v>
      </c>
      <c r="F3560" s="345">
        <v>1135</v>
      </c>
      <c r="G3560" s="345" t="s">
        <v>12076</v>
      </c>
      <c r="H3560" s="820">
        <v>1670</v>
      </c>
      <c r="I3560" s="567"/>
    </row>
    <row r="3561" spans="1:9" x14ac:dyDescent="0.2">
      <c r="A3561" s="345">
        <v>3559</v>
      </c>
      <c r="B3561" s="345" t="s">
        <v>4183</v>
      </c>
      <c r="C3561" s="345" t="s">
        <v>624</v>
      </c>
      <c r="D3561" s="345" t="s">
        <v>510</v>
      </c>
      <c r="E3561" s="345">
        <v>1010811340</v>
      </c>
      <c r="F3561" s="345">
        <v>1136</v>
      </c>
      <c r="G3561" s="345" t="s">
        <v>12077</v>
      </c>
      <c r="H3561" s="820">
        <v>1090</v>
      </c>
      <c r="I3561" s="567"/>
    </row>
    <row r="3562" spans="1:9" x14ac:dyDescent="0.2">
      <c r="A3562" s="345">
        <v>3560</v>
      </c>
      <c r="B3562" s="345" t="s">
        <v>4184</v>
      </c>
      <c r="C3562" s="345" t="s">
        <v>672</v>
      </c>
      <c r="D3562" s="345" t="s">
        <v>508</v>
      </c>
      <c r="E3562" s="345">
        <v>1030570800</v>
      </c>
      <c r="F3562" s="345">
        <v>18083</v>
      </c>
      <c r="G3562" s="345" t="s">
        <v>12078</v>
      </c>
      <c r="H3562" s="820">
        <v>2022</v>
      </c>
      <c r="I3562" s="567"/>
    </row>
    <row r="3563" spans="1:9" x14ac:dyDescent="0.2">
      <c r="A3563" s="345">
        <v>3561</v>
      </c>
      <c r="B3563" s="345" t="s">
        <v>4185</v>
      </c>
      <c r="C3563" s="345" t="s">
        <v>668</v>
      </c>
      <c r="D3563" s="345" t="s">
        <v>16416</v>
      </c>
      <c r="E3563" s="345">
        <v>1040831010</v>
      </c>
      <c r="F3563" s="345">
        <v>22108</v>
      </c>
      <c r="G3563" s="345" t="s">
        <v>12079</v>
      </c>
      <c r="H3563" s="820">
        <v>873</v>
      </c>
      <c r="I3563" s="567"/>
    </row>
    <row r="3564" spans="1:9" x14ac:dyDescent="0.2">
      <c r="A3564" s="345">
        <v>3562</v>
      </c>
      <c r="B3564" s="345" t="s">
        <v>4186</v>
      </c>
      <c r="C3564" s="345" t="s">
        <v>635</v>
      </c>
      <c r="D3564" s="345" t="s">
        <v>508</v>
      </c>
      <c r="E3564" s="345">
        <v>1030860760</v>
      </c>
      <c r="F3564" s="345">
        <v>12089</v>
      </c>
      <c r="G3564" s="345" t="s">
        <v>12080</v>
      </c>
      <c r="H3564" s="820">
        <v>5033</v>
      </c>
      <c r="I3564" s="567"/>
    </row>
    <row r="3565" spans="1:9" x14ac:dyDescent="0.2">
      <c r="A3565" s="345">
        <v>3563</v>
      </c>
      <c r="B3565" s="345" t="s">
        <v>4187</v>
      </c>
      <c r="C3565" s="345" t="s">
        <v>635</v>
      </c>
      <c r="D3565" s="345" t="s">
        <v>508</v>
      </c>
      <c r="E3565" s="345">
        <v>1030860770</v>
      </c>
      <c r="F3565" s="345">
        <v>12090</v>
      </c>
      <c r="G3565" s="345" t="s">
        <v>12081</v>
      </c>
      <c r="H3565" s="820">
        <v>11366</v>
      </c>
      <c r="I3565" s="567"/>
    </row>
    <row r="3566" spans="1:9" x14ac:dyDescent="0.2">
      <c r="A3566" s="345">
        <v>3564</v>
      </c>
      <c r="B3566" s="345" t="s">
        <v>4188</v>
      </c>
      <c r="C3566" s="345" t="s">
        <v>567</v>
      </c>
      <c r="D3566" s="345" t="s">
        <v>508</v>
      </c>
      <c r="E3566" s="345">
        <v>1030150850</v>
      </c>
      <c r="F3566" s="345">
        <v>17092</v>
      </c>
      <c r="G3566" s="345" t="s">
        <v>12082</v>
      </c>
      <c r="H3566" s="820">
        <v>16827</v>
      </c>
      <c r="I3566" s="567"/>
    </row>
    <row r="3567" spans="1:9" x14ac:dyDescent="0.2">
      <c r="A3567" s="345">
        <v>3565</v>
      </c>
      <c r="B3567" s="345" t="s">
        <v>4189</v>
      </c>
      <c r="C3567" s="345" t="s">
        <v>1073</v>
      </c>
      <c r="D3567" s="345" t="s">
        <v>492</v>
      </c>
      <c r="E3567" s="345">
        <v>2090300250</v>
      </c>
      <c r="F3567" s="345">
        <v>48025</v>
      </c>
      <c r="G3567" s="345" t="s">
        <v>12083</v>
      </c>
      <c r="H3567" s="820">
        <v>1824</v>
      </c>
      <c r="I3567" s="567"/>
    </row>
    <row r="3568" spans="1:9" x14ac:dyDescent="0.2">
      <c r="A3568" s="345">
        <v>3566</v>
      </c>
      <c r="B3568" s="345" t="s">
        <v>4190</v>
      </c>
      <c r="C3568" s="345" t="s">
        <v>586</v>
      </c>
      <c r="D3568" s="345" t="s">
        <v>509</v>
      </c>
      <c r="E3568" s="345">
        <v>3140940240</v>
      </c>
      <c r="F3568" s="345">
        <v>94024</v>
      </c>
      <c r="G3568" s="345" t="s">
        <v>12084</v>
      </c>
      <c r="H3568" s="820">
        <v>637</v>
      </c>
      <c r="I3568" s="567"/>
    </row>
    <row r="3569" spans="1:9" x14ac:dyDescent="0.2">
      <c r="A3569" s="345">
        <v>3567</v>
      </c>
      <c r="B3569" s="345" t="s">
        <v>4191</v>
      </c>
      <c r="C3569" s="345" t="s">
        <v>241</v>
      </c>
      <c r="D3569" s="345" t="s">
        <v>515</v>
      </c>
      <c r="E3569" s="345">
        <v>1050900510</v>
      </c>
      <c r="F3569" s="345">
        <v>24051</v>
      </c>
      <c r="G3569" s="345" t="s">
        <v>12085</v>
      </c>
      <c r="H3569" s="820">
        <v>5523</v>
      </c>
      <c r="I3569" s="567"/>
    </row>
    <row r="3570" spans="1:9" x14ac:dyDescent="0.2">
      <c r="A3570" s="345">
        <v>3568</v>
      </c>
      <c r="B3570" s="345" t="s">
        <v>4192</v>
      </c>
      <c r="C3570" s="345" t="s">
        <v>632</v>
      </c>
      <c r="D3570" s="345" t="s">
        <v>515</v>
      </c>
      <c r="E3570" s="345">
        <v>1050100311</v>
      </c>
      <c r="F3570" s="345">
        <v>25071</v>
      </c>
      <c r="G3570" s="345" t="s">
        <v>12086</v>
      </c>
      <c r="H3570" s="820">
        <v>5078</v>
      </c>
      <c r="I3570" s="567"/>
    </row>
    <row r="3571" spans="1:9" x14ac:dyDescent="0.2">
      <c r="A3571" s="345">
        <v>3569</v>
      </c>
      <c r="B3571" s="345" t="s">
        <v>4193</v>
      </c>
      <c r="C3571" s="345" t="s">
        <v>567</v>
      </c>
      <c r="D3571" s="345" t="s">
        <v>508</v>
      </c>
      <c r="E3571" s="345">
        <v>1030150860</v>
      </c>
      <c r="F3571" s="345">
        <v>17093</v>
      </c>
      <c r="G3571" s="345" t="s">
        <v>12087</v>
      </c>
      <c r="H3571" s="820">
        <v>560</v>
      </c>
      <c r="I3571" s="567"/>
    </row>
    <row r="3572" spans="1:9" x14ac:dyDescent="0.2">
      <c r="A3572" s="345">
        <v>3570</v>
      </c>
      <c r="B3572" s="345" t="s">
        <v>4194</v>
      </c>
      <c r="C3572" s="345" t="s">
        <v>593</v>
      </c>
      <c r="D3572" s="345" t="s">
        <v>513</v>
      </c>
      <c r="E3572" s="345">
        <v>4190480410</v>
      </c>
      <c r="F3572" s="345">
        <v>83042</v>
      </c>
      <c r="G3572" s="345" t="s">
        <v>12088</v>
      </c>
      <c r="H3572" s="820">
        <v>1350</v>
      </c>
      <c r="I3572" s="567"/>
    </row>
    <row r="3573" spans="1:9" x14ac:dyDescent="0.2">
      <c r="A3573" s="345">
        <v>3571</v>
      </c>
      <c r="B3573" s="345" t="s">
        <v>4195</v>
      </c>
      <c r="C3573" s="345" t="s">
        <v>1075</v>
      </c>
      <c r="D3573" s="345" t="s">
        <v>16415</v>
      </c>
      <c r="E3573" s="345">
        <v>1080320170</v>
      </c>
      <c r="F3573" s="345">
        <v>40018</v>
      </c>
      <c r="G3573" s="345" t="s">
        <v>12089</v>
      </c>
      <c r="H3573" s="820">
        <v>7225</v>
      </c>
      <c r="I3573" s="567"/>
    </row>
    <row r="3574" spans="1:9" x14ac:dyDescent="0.2">
      <c r="A3574" s="345">
        <v>3572</v>
      </c>
      <c r="B3574" s="345" t="s">
        <v>4196</v>
      </c>
      <c r="C3574" s="345" t="s">
        <v>565</v>
      </c>
      <c r="D3574" s="345" t="s">
        <v>505</v>
      </c>
      <c r="E3574" s="345">
        <v>3180250680</v>
      </c>
      <c r="F3574" s="345">
        <v>78067</v>
      </c>
      <c r="G3574" s="345" t="s">
        <v>12090</v>
      </c>
      <c r="H3574" s="820">
        <v>2326</v>
      </c>
      <c r="I3574" s="567"/>
    </row>
    <row r="3575" spans="1:9" x14ac:dyDescent="0.2">
      <c r="A3575" s="345">
        <v>3573</v>
      </c>
      <c r="B3575" s="345" t="s">
        <v>4197</v>
      </c>
      <c r="C3575" s="345" t="s">
        <v>565</v>
      </c>
      <c r="D3575" s="345" t="s">
        <v>505</v>
      </c>
      <c r="E3575" s="345">
        <v>3180250690</v>
      </c>
      <c r="F3575" s="345">
        <v>78068</v>
      </c>
      <c r="G3575" s="345" t="s">
        <v>12091</v>
      </c>
      <c r="H3575" s="820">
        <v>2700</v>
      </c>
      <c r="I3575" s="567"/>
    </row>
    <row r="3576" spans="1:9" x14ac:dyDescent="0.2">
      <c r="A3576" s="345">
        <v>3574</v>
      </c>
      <c r="B3576" s="345" t="s">
        <v>4198</v>
      </c>
      <c r="C3576" s="345" t="s">
        <v>696</v>
      </c>
      <c r="D3576" s="345" t="s">
        <v>508</v>
      </c>
      <c r="E3576" s="345">
        <v>1030241280</v>
      </c>
      <c r="F3576" s="345">
        <v>13134</v>
      </c>
      <c r="G3576" s="345" t="s">
        <v>12092</v>
      </c>
      <c r="H3576" s="820">
        <v>1947</v>
      </c>
      <c r="I3576" s="567"/>
    </row>
    <row r="3577" spans="1:9" x14ac:dyDescent="0.2">
      <c r="A3577" s="345">
        <v>3575</v>
      </c>
      <c r="B3577" s="345" t="s">
        <v>4199</v>
      </c>
      <c r="C3577" s="345" t="s">
        <v>550</v>
      </c>
      <c r="D3577" s="345" t="s">
        <v>493</v>
      </c>
      <c r="E3577" s="345">
        <v>2120690320</v>
      </c>
      <c r="F3577" s="345">
        <v>57034</v>
      </c>
      <c r="G3577" s="345" t="s">
        <v>12093</v>
      </c>
      <c r="H3577" s="820">
        <v>541</v>
      </c>
      <c r="I3577" s="567"/>
    </row>
    <row r="3578" spans="1:9" x14ac:dyDescent="0.2">
      <c r="A3578" s="345">
        <v>3576</v>
      </c>
      <c r="B3578" s="345" t="s">
        <v>4200</v>
      </c>
      <c r="C3578" s="345" t="s">
        <v>241</v>
      </c>
      <c r="D3578" s="345" t="s">
        <v>515</v>
      </c>
      <c r="E3578" s="345">
        <v>1050900520</v>
      </c>
      <c r="F3578" s="345">
        <v>24052</v>
      </c>
      <c r="G3578" s="345" t="s">
        <v>12094</v>
      </c>
      <c r="H3578" s="820">
        <v>15746</v>
      </c>
      <c r="I3578" s="567"/>
    </row>
    <row r="3579" spans="1:9" x14ac:dyDescent="0.2">
      <c r="A3579" s="345">
        <v>3577</v>
      </c>
      <c r="B3579" s="345" t="s">
        <v>4201</v>
      </c>
      <c r="C3579" s="345" t="s">
        <v>624</v>
      </c>
      <c r="D3579" s="345" t="s">
        <v>510</v>
      </c>
      <c r="E3579" s="345">
        <v>1010811350</v>
      </c>
      <c r="F3579" s="345">
        <v>1137</v>
      </c>
      <c r="G3579" s="345" t="s">
        <v>12095</v>
      </c>
      <c r="H3579" s="820">
        <v>1149</v>
      </c>
      <c r="I3579" s="567"/>
    </row>
    <row r="3580" spans="1:9" x14ac:dyDescent="0.2">
      <c r="A3580" s="345">
        <v>3578</v>
      </c>
      <c r="B3580" s="345" t="s">
        <v>4202</v>
      </c>
      <c r="C3580" s="345" t="s">
        <v>522</v>
      </c>
      <c r="D3580" s="345" t="s">
        <v>515</v>
      </c>
      <c r="E3580" s="345">
        <v>1050540460</v>
      </c>
      <c r="F3580" s="345">
        <v>28046</v>
      </c>
      <c r="G3580" s="345" t="s">
        <v>12096</v>
      </c>
      <c r="H3580" s="820">
        <v>7659</v>
      </c>
      <c r="I3580" s="567"/>
    </row>
    <row r="3581" spans="1:9" x14ac:dyDescent="0.2">
      <c r="A3581" s="345">
        <v>3579</v>
      </c>
      <c r="B3581" s="345" t="s">
        <v>4203</v>
      </c>
      <c r="C3581" s="345" t="s">
        <v>863</v>
      </c>
      <c r="D3581" s="345" t="s">
        <v>510</v>
      </c>
      <c r="E3581" s="345">
        <v>1011020380</v>
      </c>
      <c r="F3581" s="345">
        <v>103038</v>
      </c>
      <c r="G3581" s="345" t="s">
        <v>12097</v>
      </c>
      <c r="H3581" s="820">
        <v>217</v>
      </c>
      <c r="I3581" s="567"/>
    </row>
    <row r="3582" spans="1:9" x14ac:dyDescent="0.2">
      <c r="A3582" s="345">
        <v>3580</v>
      </c>
      <c r="B3582" s="345" t="s">
        <v>4204</v>
      </c>
      <c r="C3582" s="345" t="s">
        <v>632</v>
      </c>
      <c r="D3582" s="345" t="s">
        <v>515</v>
      </c>
      <c r="E3582" s="345">
        <v>1050100320</v>
      </c>
      <c r="F3582" s="345">
        <v>25032</v>
      </c>
      <c r="G3582" s="345" t="s">
        <v>12098</v>
      </c>
      <c r="H3582" s="820">
        <v>575</v>
      </c>
      <c r="I3582" s="567"/>
    </row>
    <row r="3583" spans="1:9" x14ac:dyDescent="0.2">
      <c r="A3583" s="345">
        <v>3581</v>
      </c>
      <c r="B3583" s="345" t="s">
        <v>4205</v>
      </c>
      <c r="C3583" s="345" t="s">
        <v>604</v>
      </c>
      <c r="D3583" s="345" t="s">
        <v>515</v>
      </c>
      <c r="E3583" s="345">
        <v>1050710300</v>
      </c>
      <c r="F3583" s="345">
        <v>29030</v>
      </c>
      <c r="G3583" s="345" t="s">
        <v>12099</v>
      </c>
      <c r="H3583" s="820">
        <v>3275</v>
      </c>
      <c r="I3583" s="567"/>
    </row>
    <row r="3584" spans="1:9" x14ac:dyDescent="0.2">
      <c r="A3584" s="345">
        <v>3582</v>
      </c>
      <c r="B3584" s="345" t="s">
        <v>4206</v>
      </c>
      <c r="C3584" s="345" t="s">
        <v>644</v>
      </c>
      <c r="D3584" s="345" t="s">
        <v>494</v>
      </c>
      <c r="E3584" s="345">
        <v>2110030220</v>
      </c>
      <c r="F3584" s="345">
        <v>42022</v>
      </c>
      <c r="G3584" s="345" t="s">
        <v>12100</v>
      </c>
      <c r="H3584" s="820">
        <v>12843</v>
      </c>
      <c r="I3584" s="567"/>
    </row>
    <row r="3585" spans="1:9" x14ac:dyDescent="0.2">
      <c r="A3585" s="345">
        <v>3583</v>
      </c>
      <c r="B3585" s="345" t="s">
        <v>4207</v>
      </c>
      <c r="C3585" s="345" t="s">
        <v>532</v>
      </c>
      <c r="D3585" s="345" t="s">
        <v>503</v>
      </c>
      <c r="E3585" s="345">
        <v>3130600210</v>
      </c>
      <c r="F3585" s="345">
        <v>68021</v>
      </c>
      <c r="G3585" s="345" t="s">
        <v>12101</v>
      </c>
      <c r="H3585" s="820">
        <v>7156</v>
      </c>
      <c r="I3585" s="567"/>
    </row>
    <row r="3586" spans="1:9" x14ac:dyDescent="0.2">
      <c r="A3586" s="345">
        <v>3584</v>
      </c>
      <c r="B3586" s="345" t="s">
        <v>4208</v>
      </c>
      <c r="C3586" s="345" t="s">
        <v>787</v>
      </c>
      <c r="D3586" s="345" t="s">
        <v>515</v>
      </c>
      <c r="E3586" s="345">
        <v>1050840350</v>
      </c>
      <c r="F3586" s="345">
        <v>26036</v>
      </c>
      <c r="G3586" s="345" t="s">
        <v>12102</v>
      </c>
      <c r="H3586" s="820">
        <v>9313</v>
      </c>
      <c r="I3586" s="567"/>
    </row>
    <row r="3587" spans="1:9" x14ac:dyDescent="0.2">
      <c r="A3587" s="345">
        <v>3585</v>
      </c>
      <c r="B3587" s="345" t="s">
        <v>4209</v>
      </c>
      <c r="C3587" s="345" t="s">
        <v>842</v>
      </c>
      <c r="D3587" s="345" t="s">
        <v>492</v>
      </c>
      <c r="E3587" s="345">
        <v>2090050200</v>
      </c>
      <c r="F3587" s="345">
        <v>51020</v>
      </c>
      <c r="G3587" s="345" t="s">
        <v>12103</v>
      </c>
      <c r="H3587" s="820">
        <v>5854</v>
      </c>
      <c r="I3587" s="567"/>
    </row>
    <row r="3588" spans="1:9" x14ac:dyDescent="0.2">
      <c r="A3588" s="345">
        <v>3586</v>
      </c>
      <c r="B3588" s="345" t="s">
        <v>4210</v>
      </c>
      <c r="C3588" s="345" t="s">
        <v>875</v>
      </c>
      <c r="D3588" s="345" t="s">
        <v>494</v>
      </c>
      <c r="E3588" s="345">
        <v>2110440220</v>
      </c>
      <c r="F3588" s="345">
        <v>43022</v>
      </c>
      <c r="G3588" s="345" t="s">
        <v>12104</v>
      </c>
      <c r="H3588" s="820">
        <v>2181</v>
      </c>
      <c r="I3588" s="567"/>
    </row>
    <row r="3589" spans="1:9" x14ac:dyDescent="0.2">
      <c r="A3589" s="345">
        <v>3587</v>
      </c>
      <c r="B3589" s="345" t="s">
        <v>4211</v>
      </c>
      <c r="C3589" s="345" t="s">
        <v>924</v>
      </c>
      <c r="D3589" s="345" t="s">
        <v>507</v>
      </c>
      <c r="E3589" s="345">
        <v>1070340300</v>
      </c>
      <c r="F3589" s="345">
        <v>10030</v>
      </c>
      <c r="G3589" s="345" t="s">
        <v>12105</v>
      </c>
      <c r="H3589" s="820">
        <v>412</v>
      </c>
      <c r="I3589" s="567"/>
    </row>
    <row r="3590" spans="1:9" x14ac:dyDescent="0.2">
      <c r="A3590" s="345">
        <v>3588</v>
      </c>
      <c r="B3590" s="345" t="s">
        <v>4212</v>
      </c>
      <c r="C3590" s="345" t="s">
        <v>567</v>
      </c>
      <c r="D3590" s="345" t="s">
        <v>508</v>
      </c>
      <c r="E3590" s="345">
        <v>1030150870</v>
      </c>
      <c r="F3590" s="345">
        <v>17094</v>
      </c>
      <c r="G3590" s="345" t="s">
        <v>12106</v>
      </c>
      <c r="H3590" s="820">
        <v>625</v>
      </c>
      <c r="I3590" s="567"/>
    </row>
    <row r="3591" spans="1:9" x14ac:dyDescent="0.2">
      <c r="A3591" s="345">
        <v>3589</v>
      </c>
      <c r="B3591" s="345" t="s">
        <v>4213</v>
      </c>
      <c r="C3591" s="345" t="s">
        <v>942</v>
      </c>
      <c r="D3591" s="345" t="s">
        <v>512</v>
      </c>
      <c r="E3591" s="345">
        <v>4200530400</v>
      </c>
      <c r="F3591" s="345">
        <v>91042</v>
      </c>
      <c r="G3591" s="345" t="s">
        <v>12107</v>
      </c>
      <c r="H3591" s="820">
        <v>2116</v>
      </c>
      <c r="I3591" s="567"/>
    </row>
    <row r="3592" spans="1:9" x14ac:dyDescent="0.2">
      <c r="A3592" s="345">
        <v>3590</v>
      </c>
      <c r="B3592" s="345" t="s">
        <v>4214</v>
      </c>
      <c r="C3592" s="345" t="s">
        <v>601</v>
      </c>
      <c r="D3592" s="345" t="s">
        <v>508</v>
      </c>
      <c r="E3592" s="345">
        <v>1030121220</v>
      </c>
      <c r="F3592" s="345">
        <v>16128</v>
      </c>
      <c r="G3592" s="345" t="s">
        <v>12108</v>
      </c>
      <c r="H3592" s="820">
        <v>5001</v>
      </c>
      <c r="I3592" s="567"/>
    </row>
    <row r="3593" spans="1:9" x14ac:dyDescent="0.2">
      <c r="A3593" s="345">
        <v>3591</v>
      </c>
      <c r="B3593" s="345" t="s">
        <v>4215</v>
      </c>
      <c r="C3593" s="345" t="s">
        <v>691</v>
      </c>
      <c r="D3593" s="345" t="s">
        <v>508</v>
      </c>
      <c r="E3593" s="345">
        <v>1030770380</v>
      </c>
      <c r="F3593" s="345">
        <v>14038</v>
      </c>
      <c r="G3593" s="345" t="s">
        <v>12109</v>
      </c>
      <c r="H3593" s="820">
        <v>627</v>
      </c>
      <c r="I3593" s="567"/>
    </row>
    <row r="3594" spans="1:9" x14ac:dyDescent="0.2">
      <c r="A3594" s="345">
        <v>3592</v>
      </c>
      <c r="B3594" s="345" t="s">
        <v>4216</v>
      </c>
      <c r="C3594" s="345" t="s">
        <v>567</v>
      </c>
      <c r="D3594" s="345" t="s">
        <v>508</v>
      </c>
      <c r="E3594" s="345">
        <v>1030150880</v>
      </c>
      <c r="F3594" s="345">
        <v>17095</v>
      </c>
      <c r="G3594" s="345" t="s">
        <v>12110</v>
      </c>
      <c r="H3594" s="820">
        <v>353</v>
      </c>
      <c r="I3594" s="567"/>
    </row>
    <row r="3595" spans="1:9" x14ac:dyDescent="0.2">
      <c r="A3595" s="345">
        <v>3593</v>
      </c>
      <c r="B3595" s="345" t="s">
        <v>4217</v>
      </c>
      <c r="C3595" s="345" t="s">
        <v>635</v>
      </c>
      <c r="D3595" s="345" t="s">
        <v>508</v>
      </c>
      <c r="E3595" s="345">
        <v>1030860780</v>
      </c>
      <c r="F3595" s="345">
        <v>12091</v>
      </c>
      <c r="G3595" s="345" t="s">
        <v>12111</v>
      </c>
      <c r="H3595" s="820">
        <v>1203</v>
      </c>
      <c r="I3595" s="567"/>
    </row>
    <row r="3596" spans="1:9" x14ac:dyDescent="0.2">
      <c r="A3596" s="345">
        <v>3594</v>
      </c>
      <c r="B3596" s="345" t="s">
        <v>4218</v>
      </c>
      <c r="C3596" s="345" t="s">
        <v>522</v>
      </c>
      <c r="D3596" s="345" t="s">
        <v>515</v>
      </c>
      <c r="E3596" s="345">
        <v>1050540470</v>
      </c>
      <c r="F3596" s="345">
        <v>28047</v>
      </c>
      <c r="G3596" s="345" t="s">
        <v>12112</v>
      </c>
      <c r="H3596" s="820">
        <v>2981</v>
      </c>
      <c r="I3596" s="567"/>
    </row>
    <row r="3597" spans="1:9" x14ac:dyDescent="0.2">
      <c r="A3597" s="345">
        <v>3595</v>
      </c>
      <c r="B3597" s="345" t="s">
        <v>4219</v>
      </c>
      <c r="C3597" s="345" t="s">
        <v>632</v>
      </c>
      <c r="D3597" s="345" t="s">
        <v>515</v>
      </c>
      <c r="E3597" s="345">
        <v>1050100330</v>
      </c>
      <c r="F3597" s="345">
        <v>25033</v>
      </c>
      <c r="G3597" s="345" t="s">
        <v>12113</v>
      </c>
      <c r="H3597" s="820">
        <v>1272</v>
      </c>
      <c r="I3597" s="567"/>
    </row>
    <row r="3598" spans="1:9" x14ac:dyDescent="0.2">
      <c r="A3598" s="345">
        <v>3596</v>
      </c>
      <c r="B3598" s="345" t="s">
        <v>4220</v>
      </c>
      <c r="C3598" s="345" t="s">
        <v>674</v>
      </c>
      <c r="D3598" s="345" t="s">
        <v>510</v>
      </c>
      <c r="E3598" s="345">
        <v>1010880720</v>
      </c>
      <c r="F3598" s="345">
        <v>2072</v>
      </c>
      <c r="G3598" s="345" t="s">
        <v>12114</v>
      </c>
      <c r="H3598" s="820">
        <v>797</v>
      </c>
      <c r="I3598" s="567"/>
    </row>
    <row r="3599" spans="1:9" x14ac:dyDescent="0.2">
      <c r="A3599" s="345">
        <v>3597</v>
      </c>
      <c r="B3599" s="345" t="s">
        <v>4221</v>
      </c>
      <c r="C3599" s="345" t="s">
        <v>595</v>
      </c>
      <c r="D3599" s="345" t="s">
        <v>510</v>
      </c>
      <c r="E3599" s="345">
        <v>1010020875</v>
      </c>
      <c r="F3599" s="345">
        <v>6193</v>
      </c>
      <c r="G3599" s="345" t="s">
        <v>12115</v>
      </c>
      <c r="H3599" s="820">
        <v>1330</v>
      </c>
      <c r="I3599" s="567"/>
    </row>
    <row r="3600" spans="1:9" x14ac:dyDescent="0.2">
      <c r="A3600" s="345">
        <v>3598</v>
      </c>
      <c r="B3600" s="345" t="s">
        <v>4222</v>
      </c>
      <c r="C3600" s="345" t="s">
        <v>575</v>
      </c>
      <c r="D3600" s="345" t="s">
        <v>493</v>
      </c>
      <c r="E3600" s="345">
        <v>2120910320</v>
      </c>
      <c r="F3600" s="345">
        <v>56033</v>
      </c>
      <c r="G3600" s="345" t="s">
        <v>12116</v>
      </c>
      <c r="H3600" s="820">
        <v>888</v>
      </c>
      <c r="I3600" s="567"/>
    </row>
    <row r="3601" spans="1:9" x14ac:dyDescent="0.2">
      <c r="A3601" s="345">
        <v>3599</v>
      </c>
      <c r="B3601" s="345" t="s">
        <v>4223</v>
      </c>
      <c r="C3601" s="345" t="s">
        <v>795</v>
      </c>
      <c r="D3601" s="345" t="s">
        <v>492</v>
      </c>
      <c r="E3601" s="345">
        <v>2090430170</v>
      </c>
      <c r="F3601" s="345">
        <v>46017</v>
      </c>
      <c r="G3601" s="345" t="s">
        <v>12117</v>
      </c>
      <c r="H3601" s="820">
        <v>89078</v>
      </c>
      <c r="I3601" s="567"/>
    </row>
    <row r="3602" spans="1:9" x14ac:dyDescent="0.2">
      <c r="A3602" s="345">
        <v>3600</v>
      </c>
      <c r="B3602" s="345" t="s">
        <v>4224</v>
      </c>
      <c r="C3602" s="345" t="s">
        <v>641</v>
      </c>
      <c r="D3602" s="345" t="s">
        <v>513</v>
      </c>
      <c r="E3602" s="345">
        <v>4190010220</v>
      </c>
      <c r="F3602" s="345">
        <v>84022</v>
      </c>
      <c r="G3602" s="345" t="s">
        <v>12118</v>
      </c>
      <c r="H3602" s="820">
        <v>1733</v>
      </c>
      <c r="I3602" s="567"/>
    </row>
    <row r="3603" spans="1:9" x14ac:dyDescent="0.2">
      <c r="A3603" s="345">
        <v>3601</v>
      </c>
      <c r="B3603" s="345" t="s">
        <v>4225</v>
      </c>
      <c r="C3603" s="345" t="s">
        <v>542</v>
      </c>
      <c r="D3603" s="345" t="s">
        <v>511</v>
      </c>
      <c r="E3603" s="345">
        <v>3160310270</v>
      </c>
      <c r="F3603" s="345">
        <v>71028</v>
      </c>
      <c r="G3603" s="345" t="s">
        <v>12119</v>
      </c>
      <c r="H3603" s="820">
        <v>31458</v>
      </c>
      <c r="I3603" s="567"/>
    </row>
    <row r="3604" spans="1:9" x14ac:dyDescent="0.2">
      <c r="A3604" s="345">
        <v>3602</v>
      </c>
      <c r="B3604" s="345" t="s">
        <v>4226</v>
      </c>
      <c r="C3604" s="345" t="s">
        <v>842</v>
      </c>
      <c r="D3604" s="345" t="s">
        <v>492</v>
      </c>
      <c r="E3604" s="345">
        <v>2090050210</v>
      </c>
      <c r="F3604" s="345">
        <v>51021</v>
      </c>
      <c r="G3604" s="345" t="s">
        <v>12120</v>
      </c>
      <c r="H3604" s="820">
        <v>3396</v>
      </c>
      <c r="I3604" s="567"/>
    </row>
    <row r="3605" spans="1:9" x14ac:dyDescent="0.2">
      <c r="A3605" s="345">
        <v>3603</v>
      </c>
      <c r="B3605" s="345" t="s">
        <v>4227</v>
      </c>
      <c r="C3605" s="345" t="s">
        <v>664</v>
      </c>
      <c r="D3605" s="345" t="s">
        <v>507</v>
      </c>
      <c r="E3605" s="345">
        <v>1070370301</v>
      </c>
      <c r="F3605" s="345">
        <v>8033</v>
      </c>
      <c r="G3605" s="345" t="s">
        <v>12121</v>
      </c>
      <c r="H3605" s="820">
        <v>293</v>
      </c>
      <c r="I3605" s="567"/>
    </row>
    <row r="3606" spans="1:9" x14ac:dyDescent="0.2">
      <c r="A3606" s="345">
        <v>3604</v>
      </c>
      <c r="B3606" s="345" t="s">
        <v>4228</v>
      </c>
      <c r="C3606" s="345" t="s">
        <v>584</v>
      </c>
      <c r="D3606" s="345" t="s">
        <v>509</v>
      </c>
      <c r="E3606" s="345">
        <v>3140190330</v>
      </c>
      <c r="F3606" s="345">
        <v>70033</v>
      </c>
      <c r="G3606" s="345" t="s">
        <v>12122</v>
      </c>
      <c r="H3606" s="820">
        <v>630</v>
      </c>
      <c r="I3606" s="567"/>
    </row>
    <row r="3607" spans="1:9" x14ac:dyDescent="0.2">
      <c r="A3607" s="345">
        <v>3605</v>
      </c>
      <c r="B3607" s="345" t="s">
        <v>4229</v>
      </c>
      <c r="C3607" s="345" t="s">
        <v>548</v>
      </c>
      <c r="D3607" s="345" t="s">
        <v>503</v>
      </c>
      <c r="E3607" s="345">
        <v>3130380510</v>
      </c>
      <c r="F3607" s="345">
        <v>66051</v>
      </c>
      <c r="G3607" s="345" t="s">
        <v>12123</v>
      </c>
      <c r="H3607" s="820">
        <v>5996</v>
      </c>
      <c r="I3607" s="567"/>
    </row>
    <row r="3608" spans="1:9" x14ac:dyDescent="0.2">
      <c r="A3608" s="345">
        <v>3606</v>
      </c>
      <c r="B3608" s="345" t="s">
        <v>4230</v>
      </c>
      <c r="C3608" s="345" t="s">
        <v>548</v>
      </c>
      <c r="D3608" s="345" t="s">
        <v>503</v>
      </c>
      <c r="E3608" s="345">
        <v>3130380520</v>
      </c>
      <c r="F3608" s="345">
        <v>66052</v>
      </c>
      <c r="G3608" s="345" t="s">
        <v>12124</v>
      </c>
      <c r="H3608" s="820">
        <v>872</v>
      </c>
      <c r="I3608" s="567"/>
    </row>
    <row r="3609" spans="1:9" x14ac:dyDescent="0.2">
      <c r="A3609" s="345">
        <v>3607</v>
      </c>
      <c r="B3609" s="345" t="s">
        <v>4231</v>
      </c>
      <c r="C3609" s="345" t="s">
        <v>614</v>
      </c>
      <c r="D3609" s="345" t="s">
        <v>16415</v>
      </c>
      <c r="E3609" s="345">
        <v>1080610260</v>
      </c>
      <c r="F3609" s="345">
        <v>33026</v>
      </c>
      <c r="G3609" s="345" t="s">
        <v>12125</v>
      </c>
      <c r="H3609" s="820">
        <v>3880</v>
      </c>
      <c r="I3609" s="567"/>
    </row>
    <row r="3610" spans="1:9" x14ac:dyDescent="0.2">
      <c r="A3610" s="345">
        <v>3608</v>
      </c>
      <c r="B3610" s="345" t="s">
        <v>4232</v>
      </c>
      <c r="C3610" s="345" t="s">
        <v>582</v>
      </c>
      <c r="D3610" s="345" t="s">
        <v>514</v>
      </c>
      <c r="E3610" s="345">
        <v>2100800160</v>
      </c>
      <c r="F3610" s="345">
        <v>55016</v>
      </c>
      <c r="G3610" s="345" t="s">
        <v>12126</v>
      </c>
      <c r="H3610" s="820">
        <v>1431</v>
      </c>
      <c r="I3610" s="567"/>
    </row>
    <row r="3611" spans="1:9" x14ac:dyDescent="0.2">
      <c r="A3611" s="345">
        <v>3609</v>
      </c>
      <c r="B3611" s="345" t="s">
        <v>4233</v>
      </c>
      <c r="C3611" s="345" t="s">
        <v>739</v>
      </c>
      <c r="D3611" s="345" t="s">
        <v>16415</v>
      </c>
      <c r="E3611" s="345">
        <v>1080660120</v>
      </c>
      <c r="F3611" s="345">
        <v>39012</v>
      </c>
      <c r="G3611" s="345" t="s">
        <v>12127</v>
      </c>
      <c r="H3611" s="820">
        <v>31919</v>
      </c>
      <c r="I3611" s="567"/>
    </row>
    <row r="3612" spans="1:9" x14ac:dyDescent="0.2">
      <c r="A3612" s="345">
        <v>3610</v>
      </c>
      <c r="B3612" s="345" t="s">
        <v>4234</v>
      </c>
      <c r="C3612" s="345" t="s">
        <v>241</v>
      </c>
      <c r="D3612" s="345" t="s">
        <v>515</v>
      </c>
      <c r="E3612" s="345">
        <v>1050900530</v>
      </c>
      <c r="F3612" s="345">
        <v>24053</v>
      </c>
      <c r="G3612" s="345" t="s">
        <v>12128</v>
      </c>
      <c r="H3612" s="820">
        <v>3562</v>
      </c>
      <c r="I3612" s="567"/>
    </row>
    <row r="3613" spans="1:9" x14ac:dyDescent="0.2">
      <c r="A3613" s="345">
        <v>3611</v>
      </c>
      <c r="B3613" s="345" t="s">
        <v>4235</v>
      </c>
      <c r="C3613" s="345" t="s">
        <v>635</v>
      </c>
      <c r="D3613" s="345" t="s">
        <v>508</v>
      </c>
      <c r="E3613" s="345">
        <v>1030860790</v>
      </c>
      <c r="F3613" s="345">
        <v>12092</v>
      </c>
      <c r="G3613" s="345" t="s">
        <v>12129</v>
      </c>
      <c r="H3613" s="820">
        <v>14128</v>
      </c>
      <c r="I3613" s="567"/>
    </row>
    <row r="3614" spans="1:9" x14ac:dyDescent="0.2">
      <c r="A3614" s="345">
        <v>3612</v>
      </c>
      <c r="B3614" s="345" t="s">
        <v>4236</v>
      </c>
      <c r="C3614" s="345" t="s">
        <v>696</v>
      </c>
      <c r="D3614" s="345" t="s">
        <v>508</v>
      </c>
      <c r="E3614" s="345">
        <v>1030241290</v>
      </c>
      <c r="F3614" s="345">
        <v>13135</v>
      </c>
      <c r="G3614" s="345" t="s">
        <v>12130</v>
      </c>
      <c r="H3614" s="820">
        <v>2730</v>
      </c>
      <c r="I3614" s="567"/>
    </row>
    <row r="3615" spans="1:9" x14ac:dyDescent="0.2">
      <c r="A3615" s="345">
        <v>3613</v>
      </c>
      <c r="B3615" s="345" t="s">
        <v>4237</v>
      </c>
      <c r="C3615" s="345" t="s">
        <v>942</v>
      </c>
      <c r="D3615" s="345" t="s">
        <v>512</v>
      </c>
      <c r="E3615" s="345">
        <v>4200530410</v>
      </c>
      <c r="F3615" s="345">
        <v>91043</v>
      </c>
      <c r="G3615" s="345" t="s">
        <v>12131</v>
      </c>
      <c r="H3615" s="820">
        <v>1266</v>
      </c>
      <c r="I3615" s="567"/>
    </row>
    <row r="3616" spans="1:9" x14ac:dyDescent="0.2">
      <c r="A3616" s="345">
        <v>3614</v>
      </c>
      <c r="B3616" s="345" t="s">
        <v>4238</v>
      </c>
      <c r="C3616" s="345" t="s">
        <v>924</v>
      </c>
      <c r="D3616" s="345" t="s">
        <v>507</v>
      </c>
      <c r="E3616" s="345">
        <v>1070340310</v>
      </c>
      <c r="F3616" s="345">
        <v>10031</v>
      </c>
      <c r="G3616" s="345" t="s">
        <v>12132</v>
      </c>
      <c r="H3616" s="820">
        <v>1433</v>
      </c>
      <c r="I3616" s="567"/>
    </row>
    <row r="3617" spans="1:9" x14ac:dyDescent="0.2">
      <c r="A3617" s="345">
        <v>3615</v>
      </c>
      <c r="B3617" s="345" t="s">
        <v>4239</v>
      </c>
      <c r="C3617" s="345" t="s">
        <v>567</v>
      </c>
      <c r="D3617" s="345" t="s">
        <v>508</v>
      </c>
      <c r="E3617" s="345">
        <v>1030150890</v>
      </c>
      <c r="F3617" s="345">
        <v>17096</v>
      </c>
      <c r="G3617" s="345" t="s">
        <v>12133</v>
      </c>
      <c r="H3617" s="820">
        <v>21410</v>
      </c>
      <c r="I3617" s="567"/>
    </row>
    <row r="3618" spans="1:9" x14ac:dyDescent="0.2">
      <c r="A3618" s="345">
        <v>3616</v>
      </c>
      <c r="B3618" s="345" t="s">
        <v>4240</v>
      </c>
      <c r="C3618" s="345" t="s">
        <v>899</v>
      </c>
      <c r="D3618" s="346" t="s">
        <v>512</v>
      </c>
      <c r="E3618" s="345">
        <v>4201110380</v>
      </c>
      <c r="F3618" s="345">
        <v>111038</v>
      </c>
      <c r="G3618" s="345" t="s">
        <v>12134</v>
      </c>
      <c r="H3618" s="820">
        <v>1649</v>
      </c>
      <c r="I3618" s="567"/>
    </row>
    <row r="3619" spans="1:9" x14ac:dyDescent="0.2">
      <c r="A3619" s="345">
        <v>3617</v>
      </c>
      <c r="B3619" s="345" t="s">
        <v>4241</v>
      </c>
      <c r="C3619" s="345" t="s">
        <v>569</v>
      </c>
      <c r="D3619" s="345" t="s">
        <v>494</v>
      </c>
      <c r="E3619" s="345">
        <v>2110590220</v>
      </c>
      <c r="F3619" s="345">
        <v>41022</v>
      </c>
      <c r="G3619" s="345" t="s">
        <v>12135</v>
      </c>
      <c r="H3619" s="820">
        <v>1434</v>
      </c>
      <c r="I3619" s="567"/>
    </row>
    <row r="3620" spans="1:9" x14ac:dyDescent="0.2">
      <c r="A3620" s="345">
        <v>3618</v>
      </c>
      <c r="B3620" s="345" t="s">
        <v>4242</v>
      </c>
      <c r="C3620" s="345" t="s">
        <v>672</v>
      </c>
      <c r="D3620" s="345" t="s">
        <v>508</v>
      </c>
      <c r="E3620" s="345">
        <v>1030570810</v>
      </c>
      <c r="F3620" s="345">
        <v>18084</v>
      </c>
      <c r="G3620" s="345" t="s">
        <v>12136</v>
      </c>
      <c r="H3620" s="820">
        <v>2457</v>
      </c>
      <c r="I3620" s="567"/>
    </row>
    <row r="3621" spans="1:9" x14ac:dyDescent="0.2">
      <c r="A3621" s="345">
        <v>3619</v>
      </c>
      <c r="B3621" s="345" t="s">
        <v>4243</v>
      </c>
      <c r="C3621" s="345" t="s">
        <v>565</v>
      </c>
      <c r="D3621" s="345" t="s">
        <v>505</v>
      </c>
      <c r="E3621" s="345">
        <v>3180250700</v>
      </c>
      <c r="F3621" s="345">
        <v>78069</v>
      </c>
      <c r="G3621" s="345" t="s">
        <v>12137</v>
      </c>
      <c r="H3621" s="820">
        <v>2227</v>
      </c>
      <c r="I3621" s="567"/>
    </row>
    <row r="3622" spans="1:9" x14ac:dyDescent="0.2">
      <c r="A3622" s="345">
        <v>3620</v>
      </c>
      <c r="B3622" s="345" t="s">
        <v>4244</v>
      </c>
      <c r="C3622" s="345" t="s">
        <v>814</v>
      </c>
      <c r="D3622" s="345" t="s">
        <v>507</v>
      </c>
      <c r="E3622" s="345">
        <v>1070390200</v>
      </c>
      <c r="F3622" s="345">
        <v>11020</v>
      </c>
      <c r="G3622" s="345" t="s">
        <v>12138</v>
      </c>
      <c r="H3622" s="820">
        <v>8208</v>
      </c>
      <c r="I3622" s="567"/>
    </row>
    <row r="3623" spans="1:9" x14ac:dyDescent="0.2">
      <c r="A3623" s="345">
        <v>3621</v>
      </c>
      <c r="B3623" s="345" t="s">
        <v>4245</v>
      </c>
      <c r="C3623" s="345" t="s">
        <v>654</v>
      </c>
      <c r="D3623" s="345" t="s">
        <v>506</v>
      </c>
      <c r="E3623" s="345">
        <v>3150080450</v>
      </c>
      <c r="F3623" s="345">
        <v>64045</v>
      </c>
      <c r="G3623" s="345" t="s">
        <v>12139</v>
      </c>
      <c r="H3623" s="820">
        <v>1097</v>
      </c>
      <c r="I3623" s="567"/>
    </row>
    <row r="3624" spans="1:9" x14ac:dyDescent="0.2">
      <c r="A3624" s="345">
        <v>3622</v>
      </c>
      <c r="B3624" s="345" t="s">
        <v>4246</v>
      </c>
      <c r="C3624" s="345" t="s">
        <v>617</v>
      </c>
      <c r="D3624" s="345" t="s">
        <v>512</v>
      </c>
      <c r="E3624" s="345">
        <v>4200730360</v>
      </c>
      <c r="F3624" s="345">
        <v>90036</v>
      </c>
      <c r="G3624" s="345" t="s">
        <v>12140</v>
      </c>
      <c r="H3624" s="820">
        <v>1818</v>
      </c>
      <c r="I3624" s="567"/>
    </row>
    <row r="3625" spans="1:9" x14ac:dyDescent="0.2">
      <c r="A3625" s="345">
        <v>3623</v>
      </c>
      <c r="B3625" s="345" t="s">
        <v>4247</v>
      </c>
      <c r="C3625" s="345" t="s">
        <v>584</v>
      </c>
      <c r="D3625" s="345" t="s">
        <v>509</v>
      </c>
      <c r="E3625" s="345">
        <v>3140190340</v>
      </c>
      <c r="F3625" s="345">
        <v>70034</v>
      </c>
      <c r="G3625" s="345" t="s">
        <v>12141</v>
      </c>
      <c r="H3625" s="820">
        <v>415</v>
      </c>
      <c r="I3625" s="567"/>
    </row>
    <row r="3626" spans="1:9" x14ac:dyDescent="0.2">
      <c r="A3626" s="345">
        <v>3624</v>
      </c>
      <c r="B3626" s="345" t="s">
        <v>4248</v>
      </c>
      <c r="C3626" s="345" t="s">
        <v>696</v>
      </c>
      <c r="D3626" s="345" t="s">
        <v>508</v>
      </c>
      <c r="E3626" s="345">
        <v>1030241300</v>
      </c>
      <c r="F3626" s="345">
        <v>13136</v>
      </c>
      <c r="G3626" s="345" t="s">
        <v>12142</v>
      </c>
      <c r="H3626" s="820">
        <v>5405</v>
      </c>
      <c r="I3626" s="567"/>
    </row>
    <row r="3627" spans="1:9" x14ac:dyDescent="0.2">
      <c r="A3627" s="345">
        <v>3625</v>
      </c>
      <c r="B3627" s="345" t="s">
        <v>4249</v>
      </c>
      <c r="C3627" s="345" t="s">
        <v>696</v>
      </c>
      <c r="D3627" s="345" t="s">
        <v>508</v>
      </c>
      <c r="E3627" s="345">
        <v>1030241310</v>
      </c>
      <c r="F3627" s="345">
        <v>13137</v>
      </c>
      <c r="G3627" s="345" t="s">
        <v>12143</v>
      </c>
      <c r="H3627" s="820">
        <v>2553</v>
      </c>
      <c r="I3627" s="567"/>
    </row>
    <row r="3628" spans="1:9" x14ac:dyDescent="0.2">
      <c r="A3628" s="345">
        <v>3626</v>
      </c>
      <c r="B3628" s="345" t="s">
        <v>4250</v>
      </c>
      <c r="C3628" s="345" t="s">
        <v>601</v>
      </c>
      <c r="D3628" s="345" t="s">
        <v>508</v>
      </c>
      <c r="E3628" s="345">
        <v>1030121230</v>
      </c>
      <c r="F3628" s="345">
        <v>16129</v>
      </c>
      <c r="G3628" s="345" t="s">
        <v>12144</v>
      </c>
      <c r="H3628" s="820">
        <v>2811</v>
      </c>
      <c r="I3628" s="567"/>
    </row>
    <row r="3629" spans="1:9" x14ac:dyDescent="0.2">
      <c r="A3629" s="345">
        <v>3627</v>
      </c>
      <c r="B3629" s="345" t="s">
        <v>4251</v>
      </c>
      <c r="C3629" s="345" t="s">
        <v>617</v>
      </c>
      <c r="D3629" s="345" t="s">
        <v>512</v>
      </c>
      <c r="E3629" s="345">
        <v>4200730370</v>
      </c>
      <c r="F3629" s="345">
        <v>90037</v>
      </c>
      <c r="G3629" s="345" t="s">
        <v>12145</v>
      </c>
      <c r="H3629" s="820">
        <v>2429</v>
      </c>
      <c r="I3629" s="567"/>
    </row>
    <row r="3630" spans="1:9" x14ac:dyDescent="0.2">
      <c r="A3630" s="345">
        <v>3628</v>
      </c>
      <c r="B3630" s="345" t="s">
        <v>4252</v>
      </c>
      <c r="C3630" s="345" t="s">
        <v>696</v>
      </c>
      <c r="D3630" s="345" t="s">
        <v>508</v>
      </c>
      <c r="E3630" s="345">
        <v>1030241320</v>
      </c>
      <c r="F3630" s="345">
        <v>13138</v>
      </c>
      <c r="G3630" s="345" t="s">
        <v>12146</v>
      </c>
      <c r="H3630" s="820">
        <v>9708</v>
      </c>
      <c r="I3630" s="567"/>
    </row>
    <row r="3631" spans="1:9" x14ac:dyDescent="0.2">
      <c r="A3631" s="345">
        <v>3629</v>
      </c>
      <c r="B3631" s="345" t="s">
        <v>4253</v>
      </c>
      <c r="C3631" s="345" t="s">
        <v>657</v>
      </c>
      <c r="D3631" s="345" t="s">
        <v>506</v>
      </c>
      <c r="E3631" s="345">
        <v>3150200460</v>
      </c>
      <c r="F3631" s="345">
        <v>61046</v>
      </c>
      <c r="G3631" s="345" t="s">
        <v>12147</v>
      </c>
      <c r="H3631" s="820">
        <v>15842</v>
      </c>
      <c r="I3631" s="567"/>
    </row>
    <row r="3632" spans="1:9" x14ac:dyDescent="0.2">
      <c r="A3632" s="345">
        <v>3630</v>
      </c>
      <c r="B3632" s="345" t="s">
        <v>4254</v>
      </c>
      <c r="C3632" s="345" t="s">
        <v>668</v>
      </c>
      <c r="D3632" s="345" t="s">
        <v>16416</v>
      </c>
      <c r="E3632" s="345">
        <v>1040831020</v>
      </c>
      <c r="F3632" s="345">
        <v>22109</v>
      </c>
      <c r="G3632" s="345" t="s">
        <v>12148</v>
      </c>
      <c r="H3632" s="820">
        <v>270</v>
      </c>
      <c r="I3632" s="567"/>
    </row>
    <row r="3633" spans="1:9" x14ac:dyDescent="0.2">
      <c r="A3633" s="345">
        <v>3631</v>
      </c>
      <c r="B3633" s="345" t="s">
        <v>4255</v>
      </c>
      <c r="C3633" s="345" t="s">
        <v>624</v>
      </c>
      <c r="D3633" s="345" t="s">
        <v>510</v>
      </c>
      <c r="E3633" s="345">
        <v>1010811370</v>
      </c>
      <c r="F3633" s="345">
        <v>1139</v>
      </c>
      <c r="G3633" s="345" t="s">
        <v>12149</v>
      </c>
      <c r="H3633" s="820">
        <v>7162</v>
      </c>
      <c r="I3633" s="567"/>
    </row>
    <row r="3634" spans="1:9" x14ac:dyDescent="0.2">
      <c r="A3634" s="345">
        <v>3632</v>
      </c>
      <c r="B3634" s="345" t="s">
        <v>4256</v>
      </c>
      <c r="C3634" s="345" t="s">
        <v>624</v>
      </c>
      <c r="D3634" s="345" t="s">
        <v>510</v>
      </c>
      <c r="E3634" s="345">
        <v>1010811380</v>
      </c>
      <c r="F3634" s="345">
        <v>1140</v>
      </c>
      <c r="G3634" s="345" t="s">
        <v>12150</v>
      </c>
      <c r="H3634" s="820">
        <v>480</v>
      </c>
      <c r="I3634" s="567"/>
    </row>
    <row r="3635" spans="1:9" x14ac:dyDescent="0.2">
      <c r="A3635" s="345">
        <v>3633</v>
      </c>
      <c r="B3635" s="345" t="s">
        <v>4257</v>
      </c>
      <c r="C3635" s="345" t="s">
        <v>652</v>
      </c>
      <c r="D3635" s="345" t="s">
        <v>16417</v>
      </c>
      <c r="E3635" s="345">
        <v>1060850510</v>
      </c>
      <c r="F3635" s="345">
        <v>30051</v>
      </c>
      <c r="G3635" s="345" t="s">
        <v>12151</v>
      </c>
      <c r="H3635" s="820">
        <v>585</v>
      </c>
      <c r="I3635" s="567"/>
    </row>
    <row r="3636" spans="1:9" x14ac:dyDescent="0.2">
      <c r="A3636" s="345">
        <v>3634</v>
      </c>
      <c r="B3636" s="345" t="s">
        <v>4258</v>
      </c>
      <c r="C3636" s="345" t="s">
        <v>604</v>
      </c>
      <c r="D3636" s="345" t="s">
        <v>515</v>
      </c>
      <c r="E3636" s="345">
        <v>1050710310</v>
      </c>
      <c r="F3636" s="345">
        <v>29031</v>
      </c>
      <c r="G3636" s="345" t="s">
        <v>12152</v>
      </c>
      <c r="H3636" s="820">
        <v>3323</v>
      </c>
      <c r="I3636" s="567"/>
    </row>
    <row r="3637" spans="1:9" x14ac:dyDescent="0.2">
      <c r="A3637" s="345">
        <v>3635</v>
      </c>
      <c r="B3637" s="345" t="s">
        <v>4259</v>
      </c>
      <c r="C3637" s="345" t="s">
        <v>241</v>
      </c>
      <c r="D3637" s="345" t="s">
        <v>515</v>
      </c>
      <c r="E3637" s="345">
        <v>1050900541</v>
      </c>
      <c r="F3637" s="345">
        <v>24127</v>
      </c>
      <c r="G3637" s="345" t="s">
        <v>12153</v>
      </c>
      <c r="H3637" s="820">
        <v>4553</v>
      </c>
      <c r="I3637" s="567"/>
    </row>
    <row r="3638" spans="1:9" x14ac:dyDescent="0.2">
      <c r="A3638" s="345">
        <v>3636</v>
      </c>
      <c r="B3638" s="345" t="s">
        <v>4260</v>
      </c>
      <c r="C3638" s="345" t="s">
        <v>624</v>
      </c>
      <c r="D3638" s="345" t="s">
        <v>510</v>
      </c>
      <c r="E3638" s="345">
        <v>1010811390</v>
      </c>
      <c r="F3638" s="345">
        <v>1141</v>
      </c>
      <c r="G3638" s="345" t="s">
        <v>12154</v>
      </c>
      <c r="H3638" s="820">
        <v>541</v>
      </c>
      <c r="I3638" s="567"/>
    </row>
    <row r="3639" spans="1:9" x14ac:dyDescent="0.2">
      <c r="A3639" s="345">
        <v>3637</v>
      </c>
      <c r="B3639" s="345" t="s">
        <v>4261</v>
      </c>
      <c r="C3639" s="345" t="s">
        <v>726</v>
      </c>
      <c r="D3639" s="345" t="s">
        <v>16416</v>
      </c>
      <c r="E3639" s="345">
        <v>1040140410</v>
      </c>
      <c r="F3639" s="345">
        <v>21044</v>
      </c>
      <c r="G3639" s="345" t="s">
        <v>12155</v>
      </c>
      <c r="H3639" s="820">
        <v>1546</v>
      </c>
      <c r="I3639" s="567"/>
    </row>
    <row r="3640" spans="1:9" x14ac:dyDescent="0.2">
      <c r="A3640" s="345">
        <v>3638</v>
      </c>
      <c r="B3640" s="345" t="s">
        <v>4262</v>
      </c>
      <c r="C3640" s="345" t="s">
        <v>553</v>
      </c>
      <c r="D3640" s="345" t="s">
        <v>506</v>
      </c>
      <c r="E3640" s="345">
        <v>3150720640</v>
      </c>
      <c r="F3640" s="345">
        <v>65064</v>
      </c>
      <c r="G3640" s="345" t="s">
        <v>12156</v>
      </c>
      <c r="H3640" s="820">
        <v>994</v>
      </c>
      <c r="I3640" s="567"/>
    </row>
    <row r="3641" spans="1:9" x14ac:dyDescent="0.2">
      <c r="A3641" s="345">
        <v>3639</v>
      </c>
      <c r="B3641" s="345" t="s">
        <v>4263</v>
      </c>
      <c r="C3641" s="345" t="s">
        <v>635</v>
      </c>
      <c r="D3641" s="345" t="s">
        <v>508</v>
      </c>
      <c r="E3641" s="345">
        <v>1030860791</v>
      </c>
      <c r="F3641" s="345">
        <v>12093</v>
      </c>
      <c r="G3641" s="345" t="s">
        <v>12157</v>
      </c>
      <c r="H3641" s="820">
        <v>1310</v>
      </c>
      <c r="I3641" s="567"/>
    </row>
    <row r="3642" spans="1:9" x14ac:dyDescent="0.2">
      <c r="A3642" s="345">
        <v>3640</v>
      </c>
      <c r="B3642" s="345" t="s">
        <v>4264</v>
      </c>
      <c r="C3642" s="345" t="s">
        <v>601</v>
      </c>
      <c r="D3642" s="345" t="s">
        <v>508</v>
      </c>
      <c r="E3642" s="345">
        <v>1030121240</v>
      </c>
      <c r="F3642" s="345">
        <v>16130</v>
      </c>
      <c r="G3642" s="345" t="s">
        <v>12158</v>
      </c>
      <c r="H3642" s="820">
        <v>881</v>
      </c>
      <c r="I3642" s="567"/>
    </row>
    <row r="3643" spans="1:9" x14ac:dyDescent="0.2">
      <c r="A3643" s="345">
        <v>3641</v>
      </c>
      <c r="B3643" s="345" t="s">
        <v>4265</v>
      </c>
      <c r="C3643" s="345" t="s">
        <v>711</v>
      </c>
      <c r="D3643" s="345" t="s">
        <v>16415</v>
      </c>
      <c r="E3643" s="345">
        <v>1080680260</v>
      </c>
      <c r="F3643" s="345">
        <v>35026</v>
      </c>
      <c r="G3643" s="345" t="s">
        <v>12159</v>
      </c>
      <c r="H3643" s="820">
        <v>8402</v>
      </c>
      <c r="I3643" s="567"/>
    </row>
    <row r="3644" spans="1:9" x14ac:dyDescent="0.2">
      <c r="A3644" s="345">
        <v>3642</v>
      </c>
      <c r="B3644" s="345" t="s">
        <v>4266</v>
      </c>
      <c r="C3644" s="345" t="s">
        <v>565</v>
      </c>
      <c r="D3644" s="345" t="s">
        <v>505</v>
      </c>
      <c r="E3644" s="345">
        <v>3180250710</v>
      </c>
      <c r="F3644" s="345">
        <v>78070</v>
      </c>
      <c r="G3644" s="345" t="s">
        <v>12160</v>
      </c>
      <c r="H3644" s="820">
        <v>8796</v>
      </c>
      <c r="I3644" s="567"/>
    </row>
    <row r="3645" spans="1:9" x14ac:dyDescent="0.2">
      <c r="A3645" s="345">
        <v>3643</v>
      </c>
      <c r="B3645" s="345" t="s">
        <v>4267</v>
      </c>
      <c r="C3645" s="345" t="s">
        <v>635</v>
      </c>
      <c r="D3645" s="345" t="s">
        <v>508</v>
      </c>
      <c r="E3645" s="345">
        <v>1030860801</v>
      </c>
      <c r="F3645" s="345">
        <v>12142</v>
      </c>
      <c r="G3645" s="345" t="s">
        <v>12161</v>
      </c>
      <c r="H3645" s="820">
        <v>2403</v>
      </c>
      <c r="I3645" s="567"/>
    </row>
    <row r="3646" spans="1:9" x14ac:dyDescent="0.2">
      <c r="A3646" s="345">
        <v>3644</v>
      </c>
      <c r="B3646" s="345" t="s">
        <v>4268</v>
      </c>
      <c r="C3646" s="345" t="s">
        <v>524</v>
      </c>
      <c r="D3646" s="345" t="s">
        <v>508</v>
      </c>
      <c r="E3646" s="345">
        <v>1030990330</v>
      </c>
      <c r="F3646" s="345">
        <v>98033</v>
      </c>
      <c r="G3646" s="345" t="s">
        <v>12162</v>
      </c>
      <c r="H3646" s="820">
        <v>63</v>
      </c>
      <c r="I3646" s="567"/>
    </row>
    <row r="3647" spans="1:9" x14ac:dyDescent="0.2">
      <c r="A3647" s="345">
        <v>3645</v>
      </c>
      <c r="B3647" s="345" t="s">
        <v>4269</v>
      </c>
      <c r="C3647" s="345" t="s">
        <v>586</v>
      </c>
      <c r="D3647" s="345" t="s">
        <v>509</v>
      </c>
      <c r="E3647" s="345">
        <v>3140940250</v>
      </c>
      <c r="F3647" s="345">
        <v>94025</v>
      </c>
      <c r="G3647" s="345" t="s">
        <v>12163</v>
      </c>
      <c r="H3647" s="820">
        <v>1030</v>
      </c>
      <c r="I3647" s="567"/>
    </row>
    <row r="3648" spans="1:9" x14ac:dyDescent="0.2">
      <c r="A3648" s="345">
        <v>3646</v>
      </c>
      <c r="B3648" s="345" t="s">
        <v>4270</v>
      </c>
      <c r="C3648" s="345" t="s">
        <v>584</v>
      </c>
      <c r="D3648" s="345" t="s">
        <v>509</v>
      </c>
      <c r="E3648" s="345">
        <v>3140190350</v>
      </c>
      <c r="F3648" s="345">
        <v>70035</v>
      </c>
      <c r="G3648" s="345" t="s">
        <v>12164</v>
      </c>
      <c r="H3648" s="820">
        <v>490</v>
      </c>
      <c r="I3648" s="567"/>
    </row>
    <row r="3649" spans="1:9" x14ac:dyDescent="0.2">
      <c r="A3649" s="345">
        <v>3647</v>
      </c>
      <c r="B3649" s="345" t="s">
        <v>4271</v>
      </c>
      <c r="C3649" s="345" t="s">
        <v>586</v>
      </c>
      <c r="D3649" s="345" t="s">
        <v>509</v>
      </c>
      <c r="E3649" s="345">
        <v>3140940260</v>
      </c>
      <c r="F3649" s="345">
        <v>94026</v>
      </c>
      <c r="G3649" s="345" t="s">
        <v>12165</v>
      </c>
      <c r="H3649" s="820">
        <v>1655</v>
      </c>
      <c r="I3649" s="567"/>
    </row>
    <row r="3650" spans="1:9" x14ac:dyDescent="0.2">
      <c r="A3650" s="345">
        <v>3648</v>
      </c>
      <c r="B3650" s="345" t="s">
        <v>4272</v>
      </c>
      <c r="C3650" s="345" t="s">
        <v>624</v>
      </c>
      <c r="D3650" s="345" t="s">
        <v>510</v>
      </c>
      <c r="E3650" s="345">
        <v>1010811400</v>
      </c>
      <c r="F3650" s="345">
        <v>1142</v>
      </c>
      <c r="G3650" s="345" t="s">
        <v>12166</v>
      </c>
      <c r="H3650" s="820">
        <v>1155</v>
      </c>
      <c r="I3650" s="567"/>
    </row>
    <row r="3651" spans="1:9" x14ac:dyDescent="0.2">
      <c r="A3651" s="345">
        <v>3649</v>
      </c>
      <c r="B3651" s="345" t="s">
        <v>4273</v>
      </c>
      <c r="C3651" s="345" t="s">
        <v>875</v>
      </c>
      <c r="D3651" s="345" t="s">
        <v>494</v>
      </c>
      <c r="E3651" s="345">
        <v>2110440230</v>
      </c>
      <c r="F3651" s="345">
        <v>43023</v>
      </c>
      <c r="G3651" s="345" t="s">
        <v>12167</v>
      </c>
      <c r="H3651" s="820">
        <v>40503</v>
      </c>
      <c r="I3651" s="567"/>
    </row>
    <row r="3652" spans="1:9" x14ac:dyDescent="0.2">
      <c r="A3652" s="345">
        <v>3650</v>
      </c>
      <c r="B3652" s="345" t="s">
        <v>4274</v>
      </c>
      <c r="C3652" s="345" t="s">
        <v>657</v>
      </c>
      <c r="D3652" s="345" t="s">
        <v>506</v>
      </c>
      <c r="E3652" s="345">
        <v>3150200470</v>
      </c>
      <c r="F3652" s="345">
        <v>61047</v>
      </c>
      <c r="G3652" s="345" t="s">
        <v>12168</v>
      </c>
      <c r="H3652" s="820">
        <v>10048</v>
      </c>
      <c r="I3652" s="567"/>
    </row>
    <row r="3653" spans="1:9" x14ac:dyDescent="0.2">
      <c r="A3653" s="345">
        <v>3651</v>
      </c>
      <c r="B3653" s="345" t="s">
        <v>4275</v>
      </c>
      <c r="C3653" s="345" t="s">
        <v>569</v>
      </c>
      <c r="D3653" s="345" t="s">
        <v>494</v>
      </c>
      <c r="E3653" s="345">
        <v>2110590230</v>
      </c>
      <c r="F3653" s="345">
        <v>41023</v>
      </c>
      <c r="G3653" s="345" t="s">
        <v>12169</v>
      </c>
      <c r="H3653" s="820">
        <v>1915</v>
      </c>
      <c r="I3653" s="567"/>
    </row>
    <row r="3654" spans="1:9" x14ac:dyDescent="0.2">
      <c r="A3654" s="345">
        <v>3652</v>
      </c>
      <c r="B3654" s="345" t="s">
        <v>4276</v>
      </c>
      <c r="C3654" s="345" t="s">
        <v>637</v>
      </c>
      <c r="D3654" s="345" t="s">
        <v>508</v>
      </c>
      <c r="E3654" s="345">
        <v>1031040290</v>
      </c>
      <c r="F3654" s="345">
        <v>108029</v>
      </c>
      <c r="G3654" s="345" t="s">
        <v>12170</v>
      </c>
      <c r="H3654" s="820">
        <v>7449</v>
      </c>
      <c r="I3654" s="567"/>
    </row>
    <row r="3655" spans="1:9" x14ac:dyDescent="0.2">
      <c r="A3655" s="345">
        <v>3653</v>
      </c>
      <c r="B3655" s="345" t="s">
        <v>4277</v>
      </c>
      <c r="C3655" s="345" t="s">
        <v>567</v>
      </c>
      <c r="D3655" s="345" t="s">
        <v>508</v>
      </c>
      <c r="E3655" s="345">
        <v>1030150900</v>
      </c>
      <c r="F3655" s="345">
        <v>17097</v>
      </c>
      <c r="G3655" s="345" t="s">
        <v>12171</v>
      </c>
      <c r="H3655" s="820">
        <v>1483</v>
      </c>
      <c r="I3655" s="567"/>
    </row>
    <row r="3656" spans="1:9" x14ac:dyDescent="0.2">
      <c r="A3656" s="345">
        <v>3654</v>
      </c>
      <c r="B3656" s="345" t="s">
        <v>4278</v>
      </c>
      <c r="C3656" s="345" t="s">
        <v>942</v>
      </c>
      <c r="D3656" s="345" t="s">
        <v>512</v>
      </c>
      <c r="E3656" s="345">
        <v>4200530420</v>
      </c>
      <c r="F3656" s="345">
        <v>91044</v>
      </c>
      <c r="G3656" s="345" t="s">
        <v>12172</v>
      </c>
      <c r="H3656" s="820">
        <v>9444</v>
      </c>
      <c r="I3656" s="567"/>
    </row>
    <row r="3657" spans="1:9" x14ac:dyDescent="0.2">
      <c r="A3657" s="345">
        <v>3655</v>
      </c>
      <c r="B3657" s="345" t="s">
        <v>4279</v>
      </c>
      <c r="C3657" s="345" t="s">
        <v>544</v>
      </c>
      <c r="D3657" s="345" t="s">
        <v>510</v>
      </c>
      <c r="E3657" s="345">
        <v>1010271120</v>
      </c>
      <c r="F3657" s="345">
        <v>4112</v>
      </c>
      <c r="G3657" s="345" t="s">
        <v>12173</v>
      </c>
      <c r="H3657" s="820">
        <v>43</v>
      </c>
      <c r="I3657" s="567"/>
    </row>
    <row r="3658" spans="1:9" x14ac:dyDescent="0.2">
      <c r="A3658" s="345">
        <v>3656</v>
      </c>
      <c r="B3658" s="345" t="s">
        <v>4280</v>
      </c>
      <c r="C3658" s="345" t="s">
        <v>863</v>
      </c>
      <c r="D3658" s="345" t="s">
        <v>510</v>
      </c>
      <c r="E3658" s="345">
        <v>1011020390</v>
      </c>
      <c r="F3658" s="345">
        <v>103039</v>
      </c>
      <c r="G3658" s="345" t="s">
        <v>12174</v>
      </c>
      <c r="H3658" s="820">
        <v>526</v>
      </c>
      <c r="I3658" s="567"/>
    </row>
    <row r="3659" spans="1:9" x14ac:dyDescent="0.2">
      <c r="A3659" s="345">
        <v>3657</v>
      </c>
      <c r="B3659" s="345" t="s">
        <v>4281</v>
      </c>
      <c r="C3659" s="345" t="s">
        <v>657</v>
      </c>
      <c r="D3659" s="345" t="s">
        <v>506</v>
      </c>
      <c r="E3659" s="345">
        <v>3150200480</v>
      </c>
      <c r="F3659" s="345">
        <v>61048</v>
      </c>
      <c r="G3659" s="345" t="s">
        <v>12175</v>
      </c>
      <c r="H3659" s="820">
        <v>37146</v>
      </c>
      <c r="I3659" s="567"/>
    </row>
    <row r="3660" spans="1:9" x14ac:dyDescent="0.2">
      <c r="A3660" s="345">
        <v>3658</v>
      </c>
      <c r="B3660" s="345" t="s">
        <v>4282</v>
      </c>
      <c r="C3660" s="345" t="s">
        <v>691</v>
      </c>
      <c r="D3660" s="345" t="s">
        <v>508</v>
      </c>
      <c r="E3660" s="345">
        <v>1030770381</v>
      </c>
      <c r="F3660" s="345">
        <v>14035</v>
      </c>
      <c r="G3660" s="345" t="s">
        <v>12176</v>
      </c>
      <c r="H3660" s="820">
        <v>530</v>
      </c>
      <c r="I3660" s="567"/>
    </row>
    <row r="3661" spans="1:9" x14ac:dyDescent="0.2">
      <c r="A3661" s="345">
        <v>3659</v>
      </c>
      <c r="B3661" s="345" t="s">
        <v>4283</v>
      </c>
      <c r="C3661" s="345" t="s">
        <v>571</v>
      </c>
      <c r="D3661" s="345" t="s">
        <v>508</v>
      </c>
      <c r="E3661" s="345">
        <v>1030260540</v>
      </c>
      <c r="F3661" s="345">
        <v>19055</v>
      </c>
      <c r="G3661" s="345" t="s">
        <v>12177</v>
      </c>
      <c r="H3661" s="820">
        <v>2760</v>
      </c>
      <c r="I3661" s="567"/>
    </row>
    <row r="3662" spans="1:9" x14ac:dyDescent="0.2">
      <c r="A3662" s="345">
        <v>3660</v>
      </c>
      <c r="B3662" s="345" t="s">
        <v>4284</v>
      </c>
      <c r="C3662" s="345" t="s">
        <v>601</v>
      </c>
      <c r="D3662" s="345" t="s">
        <v>508</v>
      </c>
      <c r="E3662" s="345">
        <v>1030121250</v>
      </c>
      <c r="F3662" s="345">
        <v>16131</v>
      </c>
      <c r="G3662" s="345" t="s">
        <v>12178</v>
      </c>
      <c r="H3662" s="820">
        <v>4025</v>
      </c>
      <c r="I3662" s="567"/>
    </row>
    <row r="3663" spans="1:9" x14ac:dyDescent="0.2">
      <c r="A3663" s="345">
        <v>3661</v>
      </c>
      <c r="B3663" s="345" t="s">
        <v>4285</v>
      </c>
      <c r="C3663" s="345" t="s">
        <v>863</v>
      </c>
      <c r="D3663" s="345" t="s">
        <v>510</v>
      </c>
      <c r="E3663" s="345">
        <v>1011020400</v>
      </c>
      <c r="F3663" s="345">
        <v>103040</v>
      </c>
      <c r="G3663" s="345" t="s">
        <v>12179</v>
      </c>
      <c r="H3663" s="820">
        <v>371</v>
      </c>
      <c r="I3663" s="567"/>
    </row>
    <row r="3664" spans="1:9" x14ac:dyDescent="0.2">
      <c r="A3664" s="345">
        <v>3662</v>
      </c>
      <c r="B3664" s="345" t="s">
        <v>4286</v>
      </c>
      <c r="C3664" s="345" t="s">
        <v>668</v>
      </c>
      <c r="D3664" s="345" t="s">
        <v>16416</v>
      </c>
      <c r="E3664" s="345">
        <v>1040831031</v>
      </c>
      <c r="F3664" s="345">
        <v>22243</v>
      </c>
      <c r="G3664" s="345" t="s">
        <v>12180</v>
      </c>
      <c r="H3664" s="820">
        <v>2963</v>
      </c>
      <c r="I3664" s="567"/>
    </row>
    <row r="3665" spans="1:9" x14ac:dyDescent="0.2">
      <c r="A3665" s="345">
        <v>3663</v>
      </c>
      <c r="B3665" s="345" t="s">
        <v>4287</v>
      </c>
      <c r="C3665" s="345" t="s">
        <v>886</v>
      </c>
      <c r="D3665" s="345" t="s">
        <v>493</v>
      </c>
      <c r="E3665" s="345">
        <v>2120400130</v>
      </c>
      <c r="F3665" s="345">
        <v>59013</v>
      </c>
      <c r="G3665" s="345" t="s">
        <v>12181</v>
      </c>
      <c r="H3665" s="820">
        <v>2977</v>
      </c>
      <c r="I3665" s="567"/>
    </row>
    <row r="3666" spans="1:9" x14ac:dyDescent="0.2">
      <c r="A3666" s="345">
        <v>3664</v>
      </c>
      <c r="B3666" s="345" t="s">
        <v>4288</v>
      </c>
      <c r="C3666" s="345" t="s">
        <v>584</v>
      </c>
      <c r="D3666" s="345" t="s">
        <v>509</v>
      </c>
      <c r="E3666" s="345">
        <v>3140190360</v>
      </c>
      <c r="F3666" s="345">
        <v>70036</v>
      </c>
      <c r="G3666" s="345" t="s">
        <v>12182</v>
      </c>
      <c r="H3666" s="820">
        <v>1092</v>
      </c>
      <c r="I3666" s="567"/>
    </row>
    <row r="3667" spans="1:9" x14ac:dyDescent="0.2">
      <c r="A3667" s="345">
        <v>3665</v>
      </c>
      <c r="B3667" s="345" t="s">
        <v>4289</v>
      </c>
      <c r="C3667" s="345" t="s">
        <v>567</v>
      </c>
      <c r="D3667" s="345" t="s">
        <v>508</v>
      </c>
      <c r="E3667" s="345">
        <v>1030150910</v>
      </c>
      <c r="F3667" s="345">
        <v>17098</v>
      </c>
      <c r="G3667" s="345" t="s">
        <v>12183</v>
      </c>
      <c r="H3667" s="820">
        <v>107</v>
      </c>
      <c r="I3667" s="567"/>
    </row>
    <row r="3668" spans="1:9" x14ac:dyDescent="0.2">
      <c r="A3668" s="345">
        <v>3666</v>
      </c>
      <c r="B3668" s="345" t="s">
        <v>4290</v>
      </c>
      <c r="C3668" s="345" t="s">
        <v>534</v>
      </c>
      <c r="D3668" s="345" t="s">
        <v>508</v>
      </c>
      <c r="E3668" s="345">
        <v>1030491290</v>
      </c>
      <c r="F3668" s="345">
        <v>15130</v>
      </c>
      <c r="G3668" s="345" t="s">
        <v>12184</v>
      </c>
      <c r="H3668" s="820">
        <v>24130</v>
      </c>
      <c r="I3668" s="567"/>
    </row>
    <row r="3669" spans="1:9" x14ac:dyDescent="0.2">
      <c r="A3669" s="345">
        <v>3667</v>
      </c>
      <c r="B3669" s="345" t="s">
        <v>4291</v>
      </c>
      <c r="C3669" s="345" t="s">
        <v>639</v>
      </c>
      <c r="D3669" s="345" t="s">
        <v>510</v>
      </c>
      <c r="E3669" s="345">
        <v>1010520840</v>
      </c>
      <c r="F3669" s="345">
        <v>3088</v>
      </c>
      <c r="G3669" s="345" t="s">
        <v>12185</v>
      </c>
      <c r="H3669" s="820">
        <v>1609</v>
      </c>
      <c r="I3669" s="567"/>
    </row>
    <row r="3670" spans="1:9" x14ac:dyDescent="0.2">
      <c r="A3670" s="345">
        <v>3668</v>
      </c>
      <c r="B3670" s="345" t="s">
        <v>4292</v>
      </c>
      <c r="C3670" s="345" t="s">
        <v>672</v>
      </c>
      <c r="D3670" s="345" t="s">
        <v>508</v>
      </c>
      <c r="E3670" s="345">
        <v>1030570820</v>
      </c>
      <c r="F3670" s="345">
        <v>18085</v>
      </c>
      <c r="G3670" s="345" t="s">
        <v>12186</v>
      </c>
      <c r="H3670" s="820">
        <v>1754</v>
      </c>
      <c r="I3670" s="567"/>
    </row>
    <row r="3671" spans="1:9" x14ac:dyDescent="0.2">
      <c r="A3671" s="345">
        <v>3669</v>
      </c>
      <c r="B3671" s="345" t="s">
        <v>4293</v>
      </c>
      <c r="C3671" s="345" t="s">
        <v>996</v>
      </c>
      <c r="D3671" s="345" t="s">
        <v>514</v>
      </c>
      <c r="E3671" s="345">
        <v>2100580260</v>
      </c>
      <c r="F3671" s="345">
        <v>54026</v>
      </c>
      <c r="G3671" s="345" t="s">
        <v>12187</v>
      </c>
      <c r="H3671" s="820">
        <v>14602</v>
      </c>
      <c r="I3671" s="567"/>
    </row>
    <row r="3672" spans="1:9" x14ac:dyDescent="0.2">
      <c r="A3672" s="345">
        <v>3670</v>
      </c>
      <c r="B3672" s="345" t="s">
        <v>4294</v>
      </c>
      <c r="C3672" s="345" t="s">
        <v>704</v>
      </c>
      <c r="D3672" s="345" t="s">
        <v>505</v>
      </c>
      <c r="E3672" s="345">
        <v>3180220660</v>
      </c>
      <c r="F3672" s="345">
        <v>79068</v>
      </c>
      <c r="G3672" s="345" t="s">
        <v>12188</v>
      </c>
      <c r="H3672" s="820">
        <v>1111</v>
      </c>
      <c r="I3672" s="567"/>
    </row>
    <row r="3673" spans="1:9" x14ac:dyDescent="0.2">
      <c r="A3673" s="345">
        <v>3671</v>
      </c>
      <c r="B3673" s="345" t="s">
        <v>4295</v>
      </c>
      <c r="C3673" s="345" t="s">
        <v>544</v>
      </c>
      <c r="D3673" s="345" t="s">
        <v>510</v>
      </c>
      <c r="E3673" s="345">
        <v>1010271130</v>
      </c>
      <c r="F3673" s="345">
        <v>4113</v>
      </c>
      <c r="G3673" s="345" t="s">
        <v>12189</v>
      </c>
      <c r="H3673" s="820">
        <v>2173</v>
      </c>
      <c r="I3673" s="567"/>
    </row>
    <row r="3674" spans="1:9" x14ac:dyDescent="0.2">
      <c r="A3674" s="345">
        <v>3672</v>
      </c>
      <c r="B3674" s="345" t="s">
        <v>4296</v>
      </c>
      <c r="C3674" s="345" t="s">
        <v>544</v>
      </c>
      <c r="D3674" s="345" t="s">
        <v>510</v>
      </c>
      <c r="E3674" s="345">
        <v>1010271140</v>
      </c>
      <c r="F3674" s="345">
        <v>4114</v>
      </c>
      <c r="G3674" s="345" t="s">
        <v>12190</v>
      </c>
      <c r="H3674" s="820">
        <v>2130</v>
      </c>
      <c r="I3674" s="567"/>
    </row>
    <row r="3675" spans="1:9" x14ac:dyDescent="0.2">
      <c r="A3675" s="345">
        <v>3673</v>
      </c>
      <c r="B3675" s="345" t="s">
        <v>4297</v>
      </c>
      <c r="C3675" s="345" t="s">
        <v>548</v>
      </c>
      <c r="D3675" s="345" t="s">
        <v>503</v>
      </c>
      <c r="E3675" s="345">
        <v>3130380530</v>
      </c>
      <c r="F3675" s="345">
        <v>66053</v>
      </c>
      <c r="G3675" s="345" t="s">
        <v>12191</v>
      </c>
      <c r="H3675" s="820">
        <v>3525</v>
      </c>
      <c r="I3675" s="567"/>
    </row>
    <row r="3676" spans="1:9" x14ac:dyDescent="0.2">
      <c r="A3676" s="345">
        <v>3674</v>
      </c>
      <c r="B3676" s="345" t="s">
        <v>4298</v>
      </c>
      <c r="C3676" s="345" t="s">
        <v>781</v>
      </c>
      <c r="D3676" s="345" t="s">
        <v>494</v>
      </c>
      <c r="E3676" s="345">
        <v>2111050100</v>
      </c>
      <c r="F3676" s="345">
        <v>109010</v>
      </c>
      <c r="G3676" s="345" t="s">
        <v>12192</v>
      </c>
      <c r="H3676" s="820">
        <v>1432</v>
      </c>
      <c r="I3676" s="567"/>
    </row>
    <row r="3677" spans="1:9" x14ac:dyDescent="0.2">
      <c r="A3677" s="345">
        <v>3675</v>
      </c>
      <c r="B3677" s="345" t="s">
        <v>4299</v>
      </c>
      <c r="C3677" s="345" t="s">
        <v>906</v>
      </c>
      <c r="D3677" s="345" t="s">
        <v>492</v>
      </c>
      <c r="E3677" s="345">
        <v>2090360120</v>
      </c>
      <c r="F3677" s="345">
        <v>53013</v>
      </c>
      <c r="G3677" s="345" t="s">
        <v>12193</v>
      </c>
      <c r="H3677" s="820">
        <v>3316</v>
      </c>
      <c r="I3677" s="567"/>
    </row>
    <row r="3678" spans="1:9" x14ac:dyDescent="0.2">
      <c r="A3678" s="345">
        <v>3676</v>
      </c>
      <c r="B3678" s="345" t="s">
        <v>4300</v>
      </c>
      <c r="C3678" s="345" t="s">
        <v>609</v>
      </c>
      <c r="D3678" s="345" t="s">
        <v>493</v>
      </c>
      <c r="E3678" s="345">
        <v>2120700511</v>
      </c>
      <c r="F3678" s="345">
        <v>58052</v>
      </c>
      <c r="G3678" s="345" t="s">
        <v>12194</v>
      </c>
      <c r="H3678" s="820">
        <v>1415</v>
      </c>
      <c r="I3678" s="567"/>
    </row>
    <row r="3679" spans="1:9" x14ac:dyDescent="0.2">
      <c r="A3679" s="345">
        <v>3677</v>
      </c>
      <c r="B3679" s="345" t="s">
        <v>4301</v>
      </c>
      <c r="C3679" s="345" t="s">
        <v>550</v>
      </c>
      <c r="D3679" s="345" t="s">
        <v>493</v>
      </c>
      <c r="E3679" s="345">
        <v>2120690330</v>
      </c>
      <c r="F3679" s="345">
        <v>57035</v>
      </c>
      <c r="G3679" s="345" t="s">
        <v>12195</v>
      </c>
      <c r="H3679" s="820">
        <v>3483</v>
      </c>
      <c r="I3679" s="567"/>
    </row>
    <row r="3680" spans="1:9" x14ac:dyDescent="0.2">
      <c r="A3680" s="345">
        <v>3678</v>
      </c>
      <c r="B3680" s="345" t="s">
        <v>4302</v>
      </c>
      <c r="C3680" s="345" t="s">
        <v>553</v>
      </c>
      <c r="D3680" s="345" t="s">
        <v>506</v>
      </c>
      <c r="E3680" s="345">
        <v>3150720650</v>
      </c>
      <c r="F3680" s="345">
        <v>65065</v>
      </c>
      <c r="G3680" s="345" t="s">
        <v>12196</v>
      </c>
      <c r="H3680" s="820">
        <v>606</v>
      </c>
      <c r="I3680" s="567"/>
    </row>
    <row r="3681" spans="1:9" x14ac:dyDescent="0.2">
      <c r="A3681" s="345">
        <v>3679</v>
      </c>
      <c r="B3681" s="345" t="s">
        <v>4303</v>
      </c>
      <c r="C3681" s="345" t="s">
        <v>732</v>
      </c>
      <c r="D3681" s="345" t="s">
        <v>511</v>
      </c>
      <c r="E3681" s="345">
        <v>3160410380</v>
      </c>
      <c r="F3681" s="345">
        <v>75039</v>
      </c>
      <c r="G3681" s="345" t="s">
        <v>12197</v>
      </c>
      <c r="H3681" s="820">
        <v>13619</v>
      </c>
      <c r="I3681" s="567"/>
    </row>
    <row r="3682" spans="1:9" x14ac:dyDescent="0.2">
      <c r="A3682" s="345">
        <v>3680</v>
      </c>
      <c r="B3682" s="345" t="s">
        <v>4304</v>
      </c>
      <c r="C3682" s="345" t="s">
        <v>677</v>
      </c>
      <c r="D3682" s="345" t="s">
        <v>507</v>
      </c>
      <c r="E3682" s="345">
        <v>1070740350</v>
      </c>
      <c r="F3682" s="345">
        <v>9035</v>
      </c>
      <c r="G3682" s="345" t="s">
        <v>12198</v>
      </c>
      <c r="H3682" s="820">
        <v>933</v>
      </c>
      <c r="I3682" s="567"/>
    </row>
    <row r="3683" spans="1:9" x14ac:dyDescent="0.2">
      <c r="A3683" s="345">
        <v>3681</v>
      </c>
      <c r="B3683" s="345" t="s">
        <v>4305</v>
      </c>
      <c r="C3683" s="345" t="s">
        <v>624</v>
      </c>
      <c r="D3683" s="345" t="s">
        <v>510</v>
      </c>
      <c r="E3683" s="345">
        <v>1010811410</v>
      </c>
      <c r="F3683" s="345">
        <v>1143</v>
      </c>
      <c r="G3683" s="345" t="s">
        <v>12199</v>
      </c>
      <c r="H3683" s="820">
        <v>419</v>
      </c>
      <c r="I3683" s="567"/>
    </row>
    <row r="3684" spans="1:9" x14ac:dyDescent="0.2">
      <c r="A3684" s="345">
        <v>3682</v>
      </c>
      <c r="B3684" s="345" t="s">
        <v>4306</v>
      </c>
      <c r="C3684" s="345" t="s">
        <v>573</v>
      </c>
      <c r="D3684" s="345" t="s">
        <v>508</v>
      </c>
      <c r="E3684" s="345">
        <v>1030450290</v>
      </c>
      <c r="F3684" s="345">
        <v>20029</v>
      </c>
      <c r="G3684" s="345" t="s">
        <v>12200</v>
      </c>
      <c r="H3684" s="820">
        <v>1428</v>
      </c>
      <c r="I3684" s="567"/>
    </row>
    <row r="3685" spans="1:9" x14ac:dyDescent="0.2">
      <c r="A3685" s="345">
        <v>3683</v>
      </c>
      <c r="B3685" s="345" t="s">
        <v>4307</v>
      </c>
      <c r="C3685" s="345" t="s">
        <v>534</v>
      </c>
      <c r="D3685" s="345" t="s">
        <v>508</v>
      </c>
      <c r="E3685" s="345">
        <v>1030491300</v>
      </c>
      <c r="F3685" s="345">
        <v>15131</v>
      </c>
      <c r="G3685" s="345" t="s">
        <v>12201</v>
      </c>
      <c r="H3685" s="820">
        <v>9336</v>
      </c>
      <c r="I3685" s="567"/>
    </row>
    <row r="3686" spans="1:9" x14ac:dyDescent="0.2">
      <c r="A3686" s="345">
        <v>3684</v>
      </c>
      <c r="B3686" s="345" t="s">
        <v>4308</v>
      </c>
      <c r="C3686" s="345" t="s">
        <v>659</v>
      </c>
      <c r="D3686" s="345" t="s">
        <v>510</v>
      </c>
      <c r="E3686" s="345">
        <v>1010960300</v>
      </c>
      <c r="F3686" s="345">
        <v>96030</v>
      </c>
      <c r="G3686" s="345" t="s">
        <v>12202</v>
      </c>
      <c r="H3686" s="820">
        <v>366</v>
      </c>
      <c r="I3686" s="567"/>
    </row>
    <row r="3687" spans="1:9" x14ac:dyDescent="0.2">
      <c r="A3687" s="345">
        <v>3685</v>
      </c>
      <c r="B3687" s="345" t="s">
        <v>4309</v>
      </c>
      <c r="C3687" s="345" t="s">
        <v>652</v>
      </c>
      <c r="D3687" s="345" t="s">
        <v>16417</v>
      </c>
      <c r="E3687" s="345">
        <v>1060850520</v>
      </c>
      <c r="F3687" s="345">
        <v>30052</v>
      </c>
      <c r="G3687" s="345" t="s">
        <v>12203</v>
      </c>
      <c r="H3687" s="820">
        <v>2273</v>
      </c>
      <c r="I3687" s="567"/>
    </row>
    <row r="3688" spans="1:9" x14ac:dyDescent="0.2">
      <c r="A3688" s="345">
        <v>3686</v>
      </c>
      <c r="B3688" s="345" t="s">
        <v>4310</v>
      </c>
      <c r="C3688" s="345" t="s">
        <v>530</v>
      </c>
      <c r="D3688" s="345" t="s">
        <v>512</v>
      </c>
      <c r="E3688" s="345">
        <v>4200950247</v>
      </c>
      <c r="F3688" s="345">
        <v>95083</v>
      </c>
      <c r="G3688" s="345" t="s">
        <v>12204</v>
      </c>
      <c r="H3688" s="820">
        <v>604</v>
      </c>
      <c r="I3688" s="567"/>
    </row>
    <row r="3689" spans="1:9" x14ac:dyDescent="0.2">
      <c r="A3689" s="345">
        <v>3687</v>
      </c>
      <c r="B3689" s="345" t="s">
        <v>4311</v>
      </c>
      <c r="C3689" s="345" t="s">
        <v>726</v>
      </c>
      <c r="D3689" s="345" t="s">
        <v>16416</v>
      </c>
      <c r="E3689" s="345">
        <v>1040140420</v>
      </c>
      <c r="F3689" s="345">
        <v>21045</v>
      </c>
      <c r="G3689" s="345" t="s">
        <v>12205</v>
      </c>
      <c r="H3689" s="820">
        <v>1292</v>
      </c>
      <c r="I3689" s="567"/>
    </row>
    <row r="3690" spans="1:9" x14ac:dyDescent="0.2">
      <c r="A3690" s="345">
        <v>3688</v>
      </c>
      <c r="B3690" s="345" t="s">
        <v>4312</v>
      </c>
      <c r="C3690" s="345" t="s">
        <v>696</v>
      </c>
      <c r="D3690" s="345" t="s">
        <v>508</v>
      </c>
      <c r="E3690" s="345">
        <v>1030241330</v>
      </c>
      <c r="F3690" s="345">
        <v>13139</v>
      </c>
      <c r="G3690" s="345" t="s">
        <v>12206</v>
      </c>
      <c r="H3690" s="820">
        <v>687</v>
      </c>
      <c r="I3690" s="567"/>
    </row>
    <row r="3691" spans="1:9" x14ac:dyDescent="0.2">
      <c r="A3691" s="345">
        <v>3689</v>
      </c>
      <c r="B3691" s="345" t="s">
        <v>4313</v>
      </c>
      <c r="C3691" s="345" t="s">
        <v>704</v>
      </c>
      <c r="D3691" s="345" t="s">
        <v>505</v>
      </c>
      <c r="E3691" s="345">
        <v>3180220670</v>
      </c>
      <c r="F3691" s="345">
        <v>79069</v>
      </c>
      <c r="G3691" s="345" t="s">
        <v>12207</v>
      </c>
      <c r="H3691" s="820">
        <v>4428</v>
      </c>
      <c r="I3691" s="567"/>
    </row>
    <row r="3692" spans="1:9" x14ac:dyDescent="0.2">
      <c r="A3692" s="345">
        <v>3690</v>
      </c>
      <c r="B3692" s="345" t="s">
        <v>4314</v>
      </c>
      <c r="C3692" s="345" t="s">
        <v>565</v>
      </c>
      <c r="D3692" s="345" t="s">
        <v>505</v>
      </c>
      <c r="E3692" s="345">
        <v>3180250720</v>
      </c>
      <c r="F3692" s="345">
        <v>78071</v>
      </c>
      <c r="G3692" s="345" t="s">
        <v>12208</v>
      </c>
      <c r="H3692" s="820">
        <v>1139</v>
      </c>
      <c r="I3692" s="567"/>
    </row>
    <row r="3693" spans="1:9" x14ac:dyDescent="0.2">
      <c r="A3693" s="345">
        <v>3691</v>
      </c>
      <c r="B3693" s="345" t="s">
        <v>4315</v>
      </c>
      <c r="C3693" s="345" t="s">
        <v>578</v>
      </c>
      <c r="D3693" s="345" t="s">
        <v>505</v>
      </c>
      <c r="E3693" s="345">
        <v>3181030200</v>
      </c>
      <c r="F3693" s="345">
        <v>102020</v>
      </c>
      <c r="G3693" s="345" t="s">
        <v>12209</v>
      </c>
      <c r="H3693" s="820">
        <v>2056</v>
      </c>
      <c r="I3693" s="567"/>
    </row>
    <row r="3694" spans="1:9" x14ac:dyDescent="0.2">
      <c r="A3694" s="345">
        <v>3692</v>
      </c>
      <c r="B3694" s="345" t="s">
        <v>4316</v>
      </c>
      <c r="C3694" s="345" t="s">
        <v>644</v>
      </c>
      <c r="D3694" s="345" t="s">
        <v>494</v>
      </c>
      <c r="E3694" s="345">
        <v>2110030230</v>
      </c>
      <c r="F3694" s="345">
        <v>42023</v>
      </c>
      <c r="G3694" s="345" t="s">
        <v>12210</v>
      </c>
      <c r="H3694" s="820">
        <v>6097</v>
      </c>
      <c r="I3694" s="567"/>
    </row>
    <row r="3695" spans="1:9" x14ac:dyDescent="0.2">
      <c r="A3695" s="345">
        <v>3693</v>
      </c>
      <c r="B3695" s="345" t="s">
        <v>4317</v>
      </c>
      <c r="C3695" s="345" t="s">
        <v>1218</v>
      </c>
      <c r="D3695" s="345" t="s">
        <v>16415</v>
      </c>
      <c r="E3695" s="345">
        <v>1081010045</v>
      </c>
      <c r="F3695" s="345">
        <v>99022</v>
      </c>
      <c r="G3695" s="345" t="s">
        <v>12211</v>
      </c>
      <c r="H3695" s="820">
        <v>785</v>
      </c>
      <c r="I3695" s="567"/>
    </row>
    <row r="3696" spans="1:9" x14ac:dyDescent="0.2">
      <c r="A3696" s="345">
        <v>3694</v>
      </c>
      <c r="B3696" s="345" t="s">
        <v>4318</v>
      </c>
      <c r="C3696" s="345" t="s">
        <v>553</v>
      </c>
      <c r="D3696" s="345" t="s">
        <v>506</v>
      </c>
      <c r="E3696" s="345">
        <v>3150720660</v>
      </c>
      <c r="F3696" s="345">
        <v>65066</v>
      </c>
      <c r="G3696" s="345" t="s">
        <v>12212</v>
      </c>
      <c r="H3696" s="820">
        <v>5397</v>
      </c>
      <c r="I3696" s="567"/>
    </row>
    <row r="3697" spans="1:9" x14ac:dyDescent="0.2">
      <c r="A3697" s="345">
        <v>3695</v>
      </c>
      <c r="B3697" s="345" t="s">
        <v>4319</v>
      </c>
      <c r="C3697" s="345" t="s">
        <v>524</v>
      </c>
      <c r="D3697" s="345" t="s">
        <v>508</v>
      </c>
      <c r="E3697" s="345">
        <v>1030990340</v>
      </c>
      <c r="F3697" s="345">
        <v>98034</v>
      </c>
      <c r="G3697" s="345" t="s">
        <v>12213</v>
      </c>
      <c r="H3697" s="820">
        <v>1385</v>
      </c>
      <c r="I3697" s="567"/>
    </row>
    <row r="3698" spans="1:9" x14ac:dyDescent="0.2">
      <c r="A3698" s="345">
        <v>3696</v>
      </c>
      <c r="B3698" s="345" t="s">
        <v>4320</v>
      </c>
      <c r="C3698" s="345" t="s">
        <v>567</v>
      </c>
      <c r="D3698" s="345" t="s">
        <v>508</v>
      </c>
      <c r="E3698" s="345">
        <v>1030150920</v>
      </c>
      <c r="F3698" s="345">
        <v>17099</v>
      </c>
      <c r="G3698" s="345" t="s">
        <v>12214</v>
      </c>
      <c r="H3698" s="820">
        <v>3492</v>
      </c>
      <c r="I3698" s="567"/>
    </row>
    <row r="3699" spans="1:9" x14ac:dyDescent="0.2">
      <c r="A3699" s="345">
        <v>3697</v>
      </c>
      <c r="B3699" s="345" t="s">
        <v>4321</v>
      </c>
      <c r="C3699" s="345" t="s">
        <v>814</v>
      </c>
      <c r="D3699" s="345" t="s">
        <v>507</v>
      </c>
      <c r="E3699" s="345">
        <v>1070390180</v>
      </c>
      <c r="F3699" s="345">
        <v>11018</v>
      </c>
      <c r="G3699" s="345" t="s">
        <v>12215</v>
      </c>
      <c r="H3699" s="820">
        <v>583</v>
      </c>
      <c r="I3699" s="567"/>
    </row>
    <row r="3700" spans="1:9" x14ac:dyDescent="0.2">
      <c r="A3700" s="345">
        <v>3698</v>
      </c>
      <c r="B3700" s="345" t="s">
        <v>4322</v>
      </c>
      <c r="C3700" s="345" t="s">
        <v>652</v>
      </c>
      <c r="D3700" s="345" t="s">
        <v>16417</v>
      </c>
      <c r="E3700" s="345">
        <v>1060850530</v>
      </c>
      <c r="F3700" s="345">
        <v>30053</v>
      </c>
      <c r="G3700" s="345" t="s">
        <v>12216</v>
      </c>
      <c r="H3700" s="820">
        <v>5834</v>
      </c>
      <c r="I3700" s="567"/>
    </row>
    <row r="3701" spans="1:9" x14ac:dyDescent="0.2">
      <c r="A3701" s="345">
        <v>3699</v>
      </c>
      <c r="B3701" s="345" t="s">
        <v>4323</v>
      </c>
      <c r="C3701" s="345" t="s">
        <v>571</v>
      </c>
      <c r="D3701" s="345" t="s">
        <v>508</v>
      </c>
      <c r="E3701" s="345">
        <v>1030260550</v>
      </c>
      <c r="F3701" s="345">
        <v>19056</v>
      </c>
      <c r="G3701" s="345" t="s">
        <v>12217</v>
      </c>
      <c r="H3701" s="820">
        <v>1719</v>
      </c>
      <c r="I3701" s="567"/>
    </row>
    <row r="3702" spans="1:9" x14ac:dyDescent="0.2">
      <c r="A3702" s="345">
        <v>3700</v>
      </c>
      <c r="B3702" s="345" t="s">
        <v>4324</v>
      </c>
      <c r="C3702" s="345" t="s">
        <v>790</v>
      </c>
      <c r="D3702" s="345" t="s">
        <v>16415</v>
      </c>
      <c r="E3702" s="345">
        <v>1080130350</v>
      </c>
      <c r="F3702" s="345">
        <v>37035</v>
      </c>
      <c r="G3702" s="345" t="s">
        <v>12218</v>
      </c>
      <c r="H3702" s="820">
        <v>9045</v>
      </c>
      <c r="I3702" s="567"/>
    </row>
    <row r="3703" spans="1:9" x14ac:dyDescent="0.2">
      <c r="A3703" s="345">
        <v>3701</v>
      </c>
      <c r="B3703" s="345" t="s">
        <v>4325</v>
      </c>
      <c r="C3703" s="345" t="s">
        <v>652</v>
      </c>
      <c r="D3703" s="345" t="s">
        <v>16417</v>
      </c>
      <c r="E3703" s="345">
        <v>1060850540</v>
      </c>
      <c r="F3703" s="345">
        <v>30054</v>
      </c>
      <c r="G3703" s="345" t="s">
        <v>12219</v>
      </c>
      <c r="H3703" s="820">
        <v>910</v>
      </c>
      <c r="I3703" s="567"/>
    </row>
    <row r="3704" spans="1:9" x14ac:dyDescent="0.2">
      <c r="A3704" s="345">
        <v>3702</v>
      </c>
      <c r="B3704" s="345" t="s">
        <v>4326</v>
      </c>
      <c r="C3704" s="345" t="s">
        <v>607</v>
      </c>
      <c r="D3704" s="345" t="s">
        <v>515</v>
      </c>
      <c r="E3704" s="345">
        <v>1050890450</v>
      </c>
      <c r="F3704" s="345">
        <v>23045</v>
      </c>
      <c r="G3704" s="345" t="s">
        <v>12220</v>
      </c>
      <c r="H3704" s="820">
        <v>3596</v>
      </c>
      <c r="I3704" s="567"/>
    </row>
    <row r="3705" spans="1:9" x14ac:dyDescent="0.2">
      <c r="A3705" s="345">
        <v>3703</v>
      </c>
      <c r="B3705" s="345" t="s">
        <v>4327</v>
      </c>
      <c r="C3705" s="345" t="s">
        <v>668</v>
      </c>
      <c r="D3705" s="345" t="s">
        <v>16416</v>
      </c>
      <c r="E3705" s="345">
        <v>1040831040</v>
      </c>
      <c r="F3705" s="345">
        <v>22110</v>
      </c>
      <c r="G3705" s="345" t="s">
        <v>12221</v>
      </c>
      <c r="H3705" s="820">
        <v>2265</v>
      </c>
      <c r="I3705" s="567"/>
    </row>
    <row r="3706" spans="1:9" x14ac:dyDescent="0.2">
      <c r="A3706" s="345">
        <v>3704</v>
      </c>
      <c r="B3706" s="345" t="s">
        <v>4328</v>
      </c>
      <c r="C3706" s="345" t="s">
        <v>567</v>
      </c>
      <c r="D3706" s="345" t="s">
        <v>508</v>
      </c>
      <c r="E3706" s="345">
        <v>1030150930</v>
      </c>
      <c r="F3706" s="345">
        <v>17100</v>
      </c>
      <c r="G3706" s="345" t="s">
        <v>12222</v>
      </c>
      <c r="H3706" s="820">
        <v>1960</v>
      </c>
      <c r="I3706" s="567"/>
    </row>
    <row r="3707" spans="1:9" x14ac:dyDescent="0.2">
      <c r="A3707" s="345">
        <v>3705</v>
      </c>
      <c r="B3707" s="345" t="s">
        <v>4329</v>
      </c>
      <c r="C3707" s="345" t="s">
        <v>524</v>
      </c>
      <c r="D3707" s="345" t="s">
        <v>508</v>
      </c>
      <c r="E3707" s="345">
        <v>1030990350</v>
      </c>
      <c r="F3707" s="345">
        <v>98035</v>
      </c>
      <c r="G3707" s="345" t="s">
        <v>12223</v>
      </c>
      <c r="H3707" s="820">
        <v>3017</v>
      </c>
      <c r="I3707" s="567"/>
    </row>
    <row r="3708" spans="1:9" x14ac:dyDescent="0.2">
      <c r="A3708" s="345">
        <v>3706</v>
      </c>
      <c r="B3708" s="345" t="s">
        <v>4330</v>
      </c>
      <c r="C3708" s="345" t="s">
        <v>863</v>
      </c>
      <c r="D3708" s="345" t="s">
        <v>510</v>
      </c>
      <c r="E3708" s="345">
        <v>1011020410</v>
      </c>
      <c r="F3708" s="345">
        <v>103041</v>
      </c>
      <c r="G3708" s="345" t="s">
        <v>12224</v>
      </c>
      <c r="H3708" s="820">
        <v>1360</v>
      </c>
      <c r="I3708" s="567"/>
    </row>
    <row r="3709" spans="1:9" x14ac:dyDescent="0.2">
      <c r="A3709" s="345">
        <v>3707</v>
      </c>
      <c r="B3709" s="345" t="s">
        <v>4331</v>
      </c>
      <c r="C3709" s="345" t="s">
        <v>557</v>
      </c>
      <c r="D3709" s="345" t="s">
        <v>513</v>
      </c>
      <c r="E3709" s="345">
        <v>4190210220</v>
      </c>
      <c r="F3709" s="345">
        <v>87022</v>
      </c>
      <c r="G3709" s="345" t="s">
        <v>12225</v>
      </c>
      <c r="H3709" s="820">
        <v>3598</v>
      </c>
      <c r="I3709" s="567"/>
    </row>
    <row r="3710" spans="1:9" x14ac:dyDescent="0.2">
      <c r="A3710" s="345">
        <v>3708</v>
      </c>
      <c r="B3710" s="345" t="s">
        <v>4332</v>
      </c>
      <c r="C3710" s="345" t="s">
        <v>593</v>
      </c>
      <c r="D3710" s="345" t="s">
        <v>513</v>
      </c>
      <c r="E3710" s="345">
        <v>4190480420</v>
      </c>
      <c r="F3710" s="345">
        <v>83043</v>
      </c>
      <c r="G3710" s="345" t="s">
        <v>12226</v>
      </c>
      <c r="H3710" s="820">
        <v>978</v>
      </c>
      <c r="I3710" s="567"/>
    </row>
    <row r="3711" spans="1:9" x14ac:dyDescent="0.2">
      <c r="A3711" s="345">
        <v>3709</v>
      </c>
      <c r="B3711" s="345" t="s">
        <v>4333</v>
      </c>
      <c r="C3711" s="345" t="s">
        <v>526</v>
      </c>
      <c r="D3711" s="345" t="s">
        <v>508</v>
      </c>
      <c r="E3711" s="345">
        <v>1030980450</v>
      </c>
      <c r="F3711" s="345">
        <v>97045</v>
      </c>
      <c r="G3711" s="345" t="s">
        <v>12227</v>
      </c>
      <c r="H3711" s="820">
        <v>4296</v>
      </c>
      <c r="I3711" s="567"/>
    </row>
    <row r="3712" spans="1:9" x14ac:dyDescent="0.2">
      <c r="A3712" s="345">
        <v>3710</v>
      </c>
      <c r="B3712" s="345" t="s">
        <v>4334</v>
      </c>
      <c r="C3712" s="345" t="s">
        <v>565</v>
      </c>
      <c r="D3712" s="345" t="s">
        <v>505</v>
      </c>
      <c r="E3712" s="345">
        <v>3180250730</v>
      </c>
      <c r="F3712" s="345">
        <v>78072</v>
      </c>
      <c r="G3712" s="345" t="s">
        <v>12228</v>
      </c>
      <c r="H3712" s="820">
        <v>747</v>
      </c>
      <c r="I3712" s="567"/>
    </row>
    <row r="3713" spans="1:9" x14ac:dyDescent="0.2">
      <c r="A3713" s="345">
        <v>3711</v>
      </c>
      <c r="B3713" s="345" t="s">
        <v>4335</v>
      </c>
      <c r="C3713" s="345" t="s">
        <v>677</v>
      </c>
      <c r="D3713" s="345" t="s">
        <v>507</v>
      </c>
      <c r="E3713" s="345">
        <v>1070740360</v>
      </c>
      <c r="F3713" s="345">
        <v>9036</v>
      </c>
      <c r="G3713" s="345" t="s">
        <v>12229</v>
      </c>
      <c r="H3713" s="820">
        <v>1061</v>
      </c>
      <c r="I3713" s="567"/>
    </row>
    <row r="3714" spans="1:9" x14ac:dyDescent="0.2">
      <c r="A3714" s="345">
        <v>3712</v>
      </c>
      <c r="B3714" s="345" t="s">
        <v>4336</v>
      </c>
      <c r="C3714" s="345" t="s">
        <v>726</v>
      </c>
      <c r="D3714" s="345" t="s">
        <v>16416</v>
      </c>
      <c r="E3714" s="345">
        <v>1040140430</v>
      </c>
      <c r="F3714" s="345">
        <v>21046</v>
      </c>
      <c r="G3714" s="345" t="s">
        <v>12230</v>
      </c>
      <c r="H3714" s="820">
        <v>5233</v>
      </c>
      <c r="I3714" s="567"/>
    </row>
    <row r="3715" spans="1:9" x14ac:dyDescent="0.2">
      <c r="A3715" s="345">
        <v>3713</v>
      </c>
      <c r="B3715" s="345" t="s">
        <v>4337</v>
      </c>
      <c r="C3715" s="345" t="s">
        <v>635</v>
      </c>
      <c r="D3715" s="345" t="s">
        <v>508</v>
      </c>
      <c r="E3715" s="345">
        <v>1030860820</v>
      </c>
      <c r="F3715" s="345">
        <v>12096</v>
      </c>
      <c r="G3715" s="345" t="s">
        <v>12231</v>
      </c>
      <c r="H3715" s="820">
        <v>16347</v>
      </c>
      <c r="I3715" s="567"/>
    </row>
    <row r="3716" spans="1:9" x14ac:dyDescent="0.2">
      <c r="A3716" s="345">
        <v>3714</v>
      </c>
      <c r="B3716" s="345" t="s">
        <v>4338</v>
      </c>
      <c r="C3716" s="345" t="s">
        <v>241</v>
      </c>
      <c r="D3716" s="345" t="s">
        <v>515</v>
      </c>
      <c r="E3716" s="345">
        <v>1050900550</v>
      </c>
      <c r="F3716" s="345">
        <v>24055</v>
      </c>
      <c r="G3716" s="345" t="s">
        <v>12232</v>
      </c>
      <c r="H3716" s="820">
        <v>14682</v>
      </c>
      <c r="I3716" s="567"/>
    </row>
    <row r="3717" spans="1:9" x14ac:dyDescent="0.2">
      <c r="A3717" s="345">
        <v>3715</v>
      </c>
      <c r="B3717" s="345" t="s">
        <v>4339</v>
      </c>
      <c r="C3717" s="345" t="s">
        <v>567</v>
      </c>
      <c r="D3717" s="345" t="s">
        <v>508</v>
      </c>
      <c r="E3717" s="345">
        <v>1030150940</v>
      </c>
      <c r="F3717" s="345">
        <v>17101</v>
      </c>
      <c r="G3717" s="345" t="s">
        <v>12233</v>
      </c>
      <c r="H3717" s="820">
        <v>3030</v>
      </c>
      <c r="I3717" s="567"/>
    </row>
    <row r="3718" spans="1:9" x14ac:dyDescent="0.2">
      <c r="A3718" s="345">
        <v>3716</v>
      </c>
      <c r="B3718" s="345" t="s">
        <v>4340</v>
      </c>
      <c r="C3718" s="345" t="s">
        <v>580</v>
      </c>
      <c r="D3718" s="345" t="s">
        <v>494</v>
      </c>
      <c r="E3718" s="345">
        <v>2110060270</v>
      </c>
      <c r="F3718" s="345">
        <v>44027</v>
      </c>
      <c r="G3718" s="345" t="s">
        <v>12234</v>
      </c>
      <c r="H3718" s="820">
        <v>2259</v>
      </c>
      <c r="I3718" s="567"/>
    </row>
    <row r="3719" spans="1:9" x14ac:dyDescent="0.2">
      <c r="A3719" s="345">
        <v>3717</v>
      </c>
      <c r="B3719" s="345" t="s">
        <v>4341</v>
      </c>
      <c r="C3719" s="345" t="s">
        <v>593</v>
      </c>
      <c r="D3719" s="345" t="s">
        <v>513</v>
      </c>
      <c r="E3719" s="345">
        <v>4190480430</v>
      </c>
      <c r="F3719" s="345">
        <v>83044</v>
      </c>
      <c r="G3719" s="345" t="s">
        <v>12235</v>
      </c>
      <c r="H3719" s="820">
        <v>639</v>
      </c>
      <c r="I3719" s="567"/>
    </row>
    <row r="3720" spans="1:9" x14ac:dyDescent="0.2">
      <c r="A3720" s="345">
        <v>3718</v>
      </c>
      <c r="B3720" s="345" t="s">
        <v>4342</v>
      </c>
      <c r="C3720" s="345" t="s">
        <v>595</v>
      </c>
      <c r="D3720" s="345" t="s">
        <v>510</v>
      </c>
      <c r="E3720" s="345">
        <v>1010020880</v>
      </c>
      <c r="F3720" s="345">
        <v>6090</v>
      </c>
      <c r="G3720" s="345" t="s">
        <v>12236</v>
      </c>
      <c r="H3720" s="820">
        <v>79</v>
      </c>
      <c r="I3720" s="567"/>
    </row>
    <row r="3721" spans="1:9" x14ac:dyDescent="0.2">
      <c r="A3721" s="345">
        <v>3719</v>
      </c>
      <c r="B3721" s="345" t="s">
        <v>4343</v>
      </c>
      <c r="C3721" s="345" t="s">
        <v>565</v>
      </c>
      <c r="D3721" s="345" t="s">
        <v>505</v>
      </c>
      <c r="E3721" s="345">
        <v>3180250740</v>
      </c>
      <c r="F3721" s="345">
        <v>78073</v>
      </c>
      <c r="G3721" s="345" t="s">
        <v>12237</v>
      </c>
      <c r="H3721" s="820">
        <v>1661</v>
      </c>
      <c r="I3721" s="567"/>
    </row>
    <row r="3722" spans="1:9" x14ac:dyDescent="0.2">
      <c r="A3722" s="345">
        <v>3720</v>
      </c>
      <c r="B3722" s="345" t="s">
        <v>4344</v>
      </c>
      <c r="C3722" s="345" t="s">
        <v>612</v>
      </c>
      <c r="D3722" s="345" t="s">
        <v>505</v>
      </c>
      <c r="E3722" s="345">
        <v>3180670440</v>
      </c>
      <c r="F3722" s="345">
        <v>80044</v>
      </c>
      <c r="G3722" s="345" t="s">
        <v>12238</v>
      </c>
      <c r="H3722" s="820">
        <v>2498</v>
      </c>
      <c r="I3722" s="567"/>
    </row>
    <row r="3723" spans="1:9" x14ac:dyDescent="0.2">
      <c r="A3723" s="345">
        <v>3721</v>
      </c>
      <c r="B3723" s="345" t="s">
        <v>4345</v>
      </c>
      <c r="C3723" s="345" t="s">
        <v>942</v>
      </c>
      <c r="D3723" s="345" t="s">
        <v>512</v>
      </c>
      <c r="E3723" s="345">
        <v>4200530440</v>
      </c>
      <c r="F3723" s="345">
        <v>91046</v>
      </c>
      <c r="G3723" s="345" t="s">
        <v>12239</v>
      </c>
      <c r="H3723" s="820">
        <v>2426</v>
      </c>
      <c r="I3723" s="567"/>
    </row>
    <row r="3724" spans="1:9" x14ac:dyDescent="0.2">
      <c r="A3724" s="345">
        <v>3722</v>
      </c>
      <c r="B3724" s="345" t="s">
        <v>4346</v>
      </c>
      <c r="C3724" s="345" t="s">
        <v>906</v>
      </c>
      <c r="D3724" s="345" t="s">
        <v>492</v>
      </c>
      <c r="E3724" s="345">
        <v>2090360130</v>
      </c>
      <c r="F3724" s="345">
        <v>53014</v>
      </c>
      <c r="G3724" s="345" t="s">
        <v>12240</v>
      </c>
      <c r="H3724" s="820">
        <v>7113</v>
      </c>
      <c r="I3724" s="567"/>
    </row>
    <row r="3725" spans="1:9" x14ac:dyDescent="0.2">
      <c r="A3725" s="345">
        <v>3723</v>
      </c>
      <c r="B3725" s="345" t="s">
        <v>4347</v>
      </c>
      <c r="C3725" s="345" t="s">
        <v>593</v>
      </c>
      <c r="D3725" s="345" t="s">
        <v>513</v>
      </c>
      <c r="E3725" s="345">
        <v>4190480440</v>
      </c>
      <c r="F3725" s="345">
        <v>83045</v>
      </c>
      <c r="G3725" s="345" t="s">
        <v>12241</v>
      </c>
      <c r="H3725" s="820">
        <v>531</v>
      </c>
      <c r="I3725" s="567"/>
    </row>
    <row r="3726" spans="1:9" x14ac:dyDescent="0.2">
      <c r="A3726" s="345">
        <v>3724</v>
      </c>
      <c r="B3726" s="345" t="s">
        <v>4348</v>
      </c>
      <c r="C3726" s="345" t="s">
        <v>899</v>
      </c>
      <c r="D3726" s="346" t="s">
        <v>512</v>
      </c>
      <c r="E3726" s="345">
        <v>4201110390</v>
      </c>
      <c r="F3726" s="345">
        <v>111039</v>
      </c>
      <c r="G3726" s="345" t="s">
        <v>12242</v>
      </c>
      <c r="H3726" s="820">
        <v>2028</v>
      </c>
      <c r="I3726" s="567"/>
    </row>
    <row r="3727" spans="1:9" x14ac:dyDescent="0.2">
      <c r="A3727" s="345">
        <v>3725</v>
      </c>
      <c r="B3727" s="345" t="s">
        <v>4349</v>
      </c>
      <c r="C3727" s="345" t="s">
        <v>565</v>
      </c>
      <c r="D3727" s="345" t="s">
        <v>505</v>
      </c>
      <c r="E3727" s="345">
        <v>3180250750</v>
      </c>
      <c r="F3727" s="345">
        <v>78074</v>
      </c>
      <c r="G3727" s="345" t="s">
        <v>12243</v>
      </c>
      <c r="H3727" s="820">
        <v>2455</v>
      </c>
      <c r="I3727" s="567"/>
    </row>
    <row r="3728" spans="1:9" x14ac:dyDescent="0.2">
      <c r="A3728" s="345">
        <v>3726</v>
      </c>
      <c r="B3728" s="345" t="s">
        <v>4350</v>
      </c>
      <c r="C3728" s="345" t="s">
        <v>609</v>
      </c>
      <c r="D3728" s="345" t="s">
        <v>493</v>
      </c>
      <c r="E3728" s="345">
        <v>2120700520</v>
      </c>
      <c r="F3728" s="345">
        <v>58053</v>
      </c>
      <c r="G3728" s="345" t="s">
        <v>12244</v>
      </c>
      <c r="H3728" s="820">
        <v>906</v>
      </c>
      <c r="I3728" s="567"/>
    </row>
    <row r="3729" spans="1:9" x14ac:dyDescent="0.2">
      <c r="A3729" s="345">
        <v>3727</v>
      </c>
      <c r="B3729" s="345" t="s">
        <v>4351</v>
      </c>
      <c r="C3729" s="345" t="s">
        <v>526</v>
      </c>
      <c r="D3729" s="345" t="s">
        <v>508</v>
      </c>
      <c r="E3729" s="345">
        <v>1030980460</v>
      </c>
      <c r="F3729" s="345">
        <v>97046</v>
      </c>
      <c r="G3729" s="345" t="s">
        <v>12245</v>
      </c>
      <c r="H3729" s="820">
        <v>10014</v>
      </c>
      <c r="I3729" s="567"/>
    </row>
    <row r="3730" spans="1:9" x14ac:dyDescent="0.2">
      <c r="A3730" s="345">
        <v>3728</v>
      </c>
      <c r="B3730" s="345" t="s">
        <v>4352</v>
      </c>
      <c r="C3730" s="345" t="s">
        <v>639</v>
      </c>
      <c r="D3730" s="345" t="s">
        <v>510</v>
      </c>
      <c r="E3730" s="345">
        <v>1010520851</v>
      </c>
      <c r="F3730" s="345">
        <v>3090</v>
      </c>
      <c r="G3730" s="345" t="s">
        <v>12246</v>
      </c>
      <c r="H3730" s="820">
        <v>228</v>
      </c>
      <c r="I3730" s="567"/>
    </row>
    <row r="3731" spans="1:9" x14ac:dyDescent="0.2">
      <c r="A3731" s="345">
        <v>3729</v>
      </c>
      <c r="B3731" s="345" t="s">
        <v>4353</v>
      </c>
      <c r="C3731" s="345" t="s">
        <v>1030</v>
      </c>
      <c r="D3731" s="345" t="s">
        <v>511</v>
      </c>
      <c r="E3731" s="345">
        <v>3160780120</v>
      </c>
      <c r="F3731" s="345">
        <v>73012</v>
      </c>
      <c r="G3731" s="345" t="s">
        <v>12247</v>
      </c>
      <c r="H3731" s="820">
        <v>30117</v>
      </c>
      <c r="I3731" s="567"/>
    </row>
    <row r="3732" spans="1:9" x14ac:dyDescent="0.2">
      <c r="A3732" s="345">
        <v>3730</v>
      </c>
      <c r="B3732" s="345" t="s">
        <v>4354</v>
      </c>
      <c r="C3732" s="345" t="s">
        <v>567</v>
      </c>
      <c r="D3732" s="345" t="s">
        <v>508</v>
      </c>
      <c r="E3732" s="345">
        <v>1030150950</v>
      </c>
      <c r="F3732" s="345">
        <v>17102</v>
      </c>
      <c r="G3732" s="345" t="s">
        <v>12248</v>
      </c>
      <c r="H3732" s="820">
        <v>5415</v>
      </c>
      <c r="I3732" s="567"/>
    </row>
    <row r="3733" spans="1:9" x14ac:dyDescent="0.2">
      <c r="A3733" s="345">
        <v>3731</v>
      </c>
      <c r="B3733" s="345" t="s">
        <v>4355</v>
      </c>
      <c r="C3733" s="345" t="s">
        <v>567</v>
      </c>
      <c r="D3733" s="345" t="s">
        <v>508</v>
      </c>
      <c r="E3733" s="345">
        <v>1030150960</v>
      </c>
      <c r="F3733" s="345">
        <v>17103</v>
      </c>
      <c r="G3733" s="345" t="s">
        <v>12249</v>
      </c>
      <c r="H3733" s="820">
        <v>13163</v>
      </c>
      <c r="I3733" s="567"/>
    </row>
    <row r="3734" spans="1:9" x14ac:dyDescent="0.2">
      <c r="A3734" s="345">
        <v>3732</v>
      </c>
      <c r="B3734" s="345" t="s">
        <v>4356</v>
      </c>
      <c r="C3734" s="345" t="s">
        <v>542</v>
      </c>
      <c r="D3734" s="345" t="s">
        <v>511</v>
      </c>
      <c r="E3734" s="345">
        <v>3160310280</v>
      </c>
      <c r="F3734" s="345">
        <v>71029</v>
      </c>
      <c r="G3734" s="345" t="s">
        <v>12250</v>
      </c>
      <c r="H3734" s="820">
        <v>54342</v>
      </c>
      <c r="I3734" s="567"/>
    </row>
    <row r="3735" spans="1:9" x14ac:dyDescent="0.2">
      <c r="A3735" s="345">
        <v>3733</v>
      </c>
      <c r="B3735" s="345" t="s">
        <v>4357</v>
      </c>
      <c r="C3735" s="345" t="s">
        <v>544</v>
      </c>
      <c r="D3735" s="345" t="s">
        <v>510</v>
      </c>
      <c r="E3735" s="345">
        <v>1010271150</v>
      </c>
      <c r="F3735" s="345">
        <v>4115</v>
      </c>
      <c r="G3735" s="345" t="s">
        <v>12251</v>
      </c>
      <c r="H3735" s="820">
        <v>1253</v>
      </c>
      <c r="I3735" s="567"/>
    </row>
    <row r="3736" spans="1:9" x14ac:dyDescent="0.2">
      <c r="A3736" s="345">
        <v>3734</v>
      </c>
      <c r="B3736" s="345" t="s">
        <v>4358</v>
      </c>
      <c r="C3736" s="345" t="s">
        <v>565</v>
      </c>
      <c r="D3736" s="345" t="s">
        <v>505</v>
      </c>
      <c r="E3736" s="345">
        <v>3180250760</v>
      </c>
      <c r="F3736" s="345">
        <v>78075</v>
      </c>
      <c r="G3736" s="345" t="s">
        <v>12252</v>
      </c>
      <c r="H3736" s="820">
        <v>1885</v>
      </c>
      <c r="I3736" s="567"/>
    </row>
    <row r="3737" spans="1:9" x14ac:dyDescent="0.2">
      <c r="A3737" s="345">
        <v>3735</v>
      </c>
      <c r="B3737" s="345" t="s">
        <v>4359</v>
      </c>
      <c r="C3737" s="345" t="s">
        <v>557</v>
      </c>
      <c r="D3737" s="345" t="s">
        <v>513</v>
      </c>
      <c r="E3737" s="345">
        <v>4190210221</v>
      </c>
      <c r="F3737" s="345">
        <v>87057</v>
      </c>
      <c r="G3737" s="345" t="s">
        <v>12253</v>
      </c>
      <c r="H3737" s="820">
        <v>3768</v>
      </c>
      <c r="I3737" s="567"/>
    </row>
    <row r="3738" spans="1:9" x14ac:dyDescent="0.2">
      <c r="A3738" s="345">
        <v>3736</v>
      </c>
      <c r="B3738" s="345" t="s">
        <v>4360</v>
      </c>
      <c r="C3738" s="345" t="s">
        <v>833</v>
      </c>
      <c r="D3738" s="345" t="s">
        <v>16417</v>
      </c>
      <c r="E3738" s="345">
        <v>1060930250</v>
      </c>
      <c r="F3738" s="345">
        <v>93025</v>
      </c>
      <c r="G3738" s="345" t="s">
        <v>12254</v>
      </c>
      <c r="H3738" s="820">
        <v>11555</v>
      </c>
      <c r="I3738" s="567"/>
    </row>
    <row r="3739" spans="1:9" x14ac:dyDescent="0.2">
      <c r="A3739" s="345">
        <v>3737</v>
      </c>
      <c r="B3739" s="345" t="s">
        <v>4361</v>
      </c>
      <c r="C3739" s="345" t="s">
        <v>654</v>
      </c>
      <c r="D3739" s="345" t="s">
        <v>506</v>
      </c>
      <c r="E3739" s="345">
        <v>3150080460</v>
      </c>
      <c r="F3739" s="345">
        <v>64046</v>
      </c>
      <c r="G3739" s="345" t="s">
        <v>12255</v>
      </c>
      <c r="H3739" s="820">
        <v>3051</v>
      </c>
      <c r="I3739" s="567"/>
    </row>
    <row r="3740" spans="1:9" x14ac:dyDescent="0.2">
      <c r="A3740" s="345">
        <v>3738</v>
      </c>
      <c r="B3740" s="345" t="s">
        <v>4362</v>
      </c>
      <c r="C3740" s="345" t="s">
        <v>532</v>
      </c>
      <c r="D3740" s="345" t="s">
        <v>503</v>
      </c>
      <c r="E3740" s="345">
        <v>3130600220</v>
      </c>
      <c r="F3740" s="345">
        <v>68022</v>
      </c>
      <c r="G3740" s="345" t="s">
        <v>12256</v>
      </c>
      <c r="H3740" s="820">
        <v>6771</v>
      </c>
      <c r="I3740" s="567"/>
    </row>
    <row r="3741" spans="1:9" x14ac:dyDescent="0.2">
      <c r="A3741" s="345">
        <v>3739</v>
      </c>
      <c r="B3741" s="345" t="s">
        <v>4363</v>
      </c>
      <c r="C3741" s="345" t="s">
        <v>787</v>
      </c>
      <c r="D3741" s="345" t="s">
        <v>515</v>
      </c>
      <c r="E3741" s="345">
        <v>1050840360</v>
      </c>
      <c r="F3741" s="345">
        <v>26037</v>
      </c>
      <c r="G3741" s="345" t="s">
        <v>12257</v>
      </c>
      <c r="H3741" s="820">
        <v>4967</v>
      </c>
      <c r="I3741" s="567"/>
    </row>
    <row r="3742" spans="1:9" x14ac:dyDescent="0.2">
      <c r="A3742" s="345">
        <v>3740</v>
      </c>
      <c r="B3742" s="345" t="s">
        <v>4364</v>
      </c>
      <c r="C3742" s="345" t="s">
        <v>544</v>
      </c>
      <c r="D3742" s="345" t="s">
        <v>510</v>
      </c>
      <c r="E3742" s="345">
        <v>1010271160</v>
      </c>
      <c r="F3742" s="345">
        <v>4116</v>
      </c>
      <c r="G3742" s="345" t="s">
        <v>12258</v>
      </c>
      <c r="H3742" s="820">
        <v>3765</v>
      </c>
      <c r="I3742" s="567"/>
    </row>
    <row r="3743" spans="1:9" x14ac:dyDescent="0.2">
      <c r="A3743" s="345">
        <v>3741</v>
      </c>
      <c r="B3743" s="345" t="s">
        <v>4365</v>
      </c>
      <c r="C3743" s="345" t="s">
        <v>691</v>
      </c>
      <c r="D3743" s="345" t="s">
        <v>508</v>
      </c>
      <c r="E3743" s="345">
        <v>1030770390</v>
      </c>
      <c r="F3743" s="345">
        <v>14039</v>
      </c>
      <c r="G3743" s="345" t="s">
        <v>12259</v>
      </c>
      <c r="H3743" s="820">
        <v>753</v>
      </c>
      <c r="I3743" s="567"/>
    </row>
    <row r="3744" spans="1:9" x14ac:dyDescent="0.2">
      <c r="A3744" s="345">
        <v>3742</v>
      </c>
      <c r="B3744" s="345" t="s">
        <v>4366</v>
      </c>
      <c r="C3744" s="345" t="s">
        <v>573</v>
      </c>
      <c r="D3744" s="345" t="s">
        <v>508</v>
      </c>
      <c r="E3744" s="345">
        <v>1030450300</v>
      </c>
      <c r="F3744" s="345">
        <v>20030</v>
      </c>
      <c r="G3744" s="345" t="s">
        <v>12260</v>
      </c>
      <c r="H3744" s="820">
        <v>48441</v>
      </c>
      <c r="I3744" s="567"/>
    </row>
    <row r="3745" spans="1:9" x14ac:dyDescent="0.2">
      <c r="A3745" s="345">
        <v>3743</v>
      </c>
      <c r="B3745" s="345" t="s">
        <v>4367</v>
      </c>
      <c r="C3745" s="345" t="s">
        <v>652</v>
      </c>
      <c r="D3745" s="345" t="s">
        <v>16417</v>
      </c>
      <c r="E3745" s="345">
        <v>1060850550</v>
      </c>
      <c r="F3745" s="345">
        <v>30055</v>
      </c>
      <c r="G3745" s="345" t="s">
        <v>12261</v>
      </c>
      <c r="H3745" s="820">
        <v>6238</v>
      </c>
      <c r="I3745" s="567"/>
    </row>
    <row r="3746" spans="1:9" x14ac:dyDescent="0.2">
      <c r="A3746" s="345">
        <v>3744</v>
      </c>
      <c r="B3746" s="345" t="s">
        <v>4368</v>
      </c>
      <c r="C3746" s="345" t="s">
        <v>609</v>
      </c>
      <c r="D3746" s="345" t="s">
        <v>493</v>
      </c>
      <c r="E3746" s="345">
        <v>2120700530</v>
      </c>
      <c r="F3746" s="345">
        <v>58054</v>
      </c>
      <c r="G3746" s="345" t="s">
        <v>12262</v>
      </c>
      <c r="H3746" s="820">
        <v>7735</v>
      </c>
      <c r="I3746" s="567"/>
    </row>
    <row r="3747" spans="1:9" x14ac:dyDescent="0.2">
      <c r="A3747" s="345">
        <v>3745</v>
      </c>
      <c r="B3747" s="345" t="s">
        <v>4369</v>
      </c>
      <c r="C3747" s="345" t="s">
        <v>601</v>
      </c>
      <c r="D3747" s="345" t="s">
        <v>508</v>
      </c>
      <c r="E3747" s="345">
        <v>1030121260</v>
      </c>
      <c r="F3747" s="345">
        <v>16132</v>
      </c>
      <c r="G3747" s="345" t="s">
        <v>12263</v>
      </c>
      <c r="H3747" s="820">
        <v>6878</v>
      </c>
      <c r="I3747" s="567"/>
    </row>
    <row r="3748" spans="1:9" x14ac:dyDescent="0.2">
      <c r="A3748" s="345">
        <v>3746</v>
      </c>
      <c r="B3748" s="345" t="s">
        <v>4370</v>
      </c>
      <c r="C3748" s="345" t="s">
        <v>624</v>
      </c>
      <c r="D3748" s="345" t="s">
        <v>510</v>
      </c>
      <c r="E3748" s="345">
        <v>1010811415</v>
      </c>
      <c r="F3748" s="345">
        <v>1316</v>
      </c>
      <c r="G3748" s="345" t="s">
        <v>12264</v>
      </c>
      <c r="H3748" s="820">
        <v>7369</v>
      </c>
      <c r="I3748" s="567"/>
    </row>
    <row r="3749" spans="1:9" x14ac:dyDescent="0.2">
      <c r="A3749" s="345">
        <v>3747</v>
      </c>
      <c r="B3749" s="345" t="s">
        <v>4371</v>
      </c>
      <c r="C3749" s="345" t="s">
        <v>617</v>
      </c>
      <c r="D3749" s="345" t="s">
        <v>512</v>
      </c>
      <c r="E3749" s="345">
        <v>4200730380</v>
      </c>
      <c r="F3749" s="345">
        <v>90038</v>
      </c>
      <c r="G3749" s="345" t="s">
        <v>12265</v>
      </c>
      <c r="H3749" s="820">
        <v>526</v>
      </c>
      <c r="I3749" s="567"/>
    </row>
    <row r="3750" spans="1:9" x14ac:dyDescent="0.2">
      <c r="A3750" s="345">
        <v>3748</v>
      </c>
      <c r="B3750" s="345" t="s">
        <v>4372</v>
      </c>
      <c r="C3750" s="345" t="s">
        <v>994</v>
      </c>
      <c r="D3750" s="345" t="s">
        <v>512</v>
      </c>
      <c r="E3750" s="345">
        <v>4200170370</v>
      </c>
      <c r="F3750" s="345">
        <v>92037</v>
      </c>
      <c r="G3750" s="345" t="s">
        <v>12266</v>
      </c>
      <c r="H3750" s="820">
        <v>7909</v>
      </c>
      <c r="I3750" s="567"/>
    </row>
    <row r="3751" spans="1:9" x14ac:dyDescent="0.2">
      <c r="A3751" s="345">
        <v>3749</v>
      </c>
      <c r="B3751" s="345" t="s">
        <v>4373</v>
      </c>
      <c r="C3751" s="345" t="s">
        <v>1189</v>
      </c>
      <c r="D3751" s="345" t="s">
        <v>16415</v>
      </c>
      <c r="E3751" s="345">
        <v>1080500190</v>
      </c>
      <c r="F3751" s="345">
        <v>36019</v>
      </c>
      <c r="G3751" s="345" t="s">
        <v>12267</v>
      </c>
      <c r="H3751" s="820">
        <v>17270</v>
      </c>
      <c r="I3751" s="567"/>
    </row>
    <row r="3752" spans="1:9" x14ac:dyDescent="0.2">
      <c r="A3752" s="345">
        <v>3750</v>
      </c>
      <c r="B3752" s="345" t="s">
        <v>4374</v>
      </c>
      <c r="C3752" s="345" t="s">
        <v>555</v>
      </c>
      <c r="D3752" s="345" t="s">
        <v>506</v>
      </c>
      <c r="E3752" s="345">
        <v>3150510410</v>
      </c>
      <c r="F3752" s="345">
        <v>63041</v>
      </c>
      <c r="G3752" s="345" t="s">
        <v>12268</v>
      </c>
      <c r="H3752" s="820">
        <v>58042</v>
      </c>
      <c r="I3752" s="567"/>
    </row>
    <row r="3753" spans="1:9" x14ac:dyDescent="0.2">
      <c r="A3753" s="345">
        <v>3751</v>
      </c>
      <c r="B3753" s="345" t="s">
        <v>4375</v>
      </c>
      <c r="C3753" s="345" t="s">
        <v>607</v>
      </c>
      <c r="D3753" s="345" t="s">
        <v>515</v>
      </c>
      <c r="E3753" s="345">
        <v>1050890460</v>
      </c>
      <c r="F3753" s="345">
        <v>23046</v>
      </c>
      <c r="G3753" s="345" t="s">
        <v>12269</v>
      </c>
      <c r="H3753" s="820">
        <v>3115</v>
      </c>
      <c r="I3753" s="567"/>
    </row>
    <row r="3754" spans="1:9" x14ac:dyDescent="0.2">
      <c r="A3754" s="345">
        <v>3752</v>
      </c>
      <c r="B3754" s="345" t="s">
        <v>4376</v>
      </c>
      <c r="C3754" s="345" t="s">
        <v>609</v>
      </c>
      <c r="D3754" s="345" t="s">
        <v>493</v>
      </c>
      <c r="E3754" s="345">
        <v>2120700540</v>
      </c>
      <c r="F3754" s="345">
        <v>58055</v>
      </c>
      <c r="G3754" s="345" t="s">
        <v>12270</v>
      </c>
      <c r="H3754" s="820">
        <v>784</v>
      </c>
      <c r="I3754" s="567"/>
    </row>
    <row r="3755" spans="1:9" x14ac:dyDescent="0.2">
      <c r="A3755" s="345">
        <v>3753</v>
      </c>
      <c r="B3755" s="345" t="s">
        <v>4377</v>
      </c>
      <c r="C3755" s="345" t="s">
        <v>652</v>
      </c>
      <c r="D3755" s="345" t="s">
        <v>16417</v>
      </c>
      <c r="E3755" s="345">
        <v>1060850560</v>
      </c>
      <c r="F3755" s="345">
        <v>30056</v>
      </c>
      <c r="G3755" s="345" t="s">
        <v>12271</v>
      </c>
      <c r="H3755" s="820">
        <v>1756</v>
      </c>
      <c r="I3755" s="567"/>
    </row>
    <row r="3756" spans="1:9" x14ac:dyDescent="0.2">
      <c r="A3756" s="345">
        <v>3754</v>
      </c>
      <c r="B3756" s="345" t="s">
        <v>4378</v>
      </c>
      <c r="C3756" s="345" t="s">
        <v>565</v>
      </c>
      <c r="D3756" s="345" t="s">
        <v>505</v>
      </c>
      <c r="E3756" s="345">
        <v>3180250770</v>
      </c>
      <c r="F3756" s="345">
        <v>78076</v>
      </c>
      <c r="G3756" s="345" t="s">
        <v>12272</v>
      </c>
      <c r="H3756" s="820">
        <v>3333</v>
      </c>
      <c r="I3756" s="567"/>
    </row>
    <row r="3757" spans="1:9" x14ac:dyDescent="0.2">
      <c r="A3757" s="345">
        <v>3755</v>
      </c>
      <c r="B3757" s="345" t="s">
        <v>4379</v>
      </c>
      <c r="C3757" s="345" t="s">
        <v>565</v>
      </c>
      <c r="D3757" s="345" t="s">
        <v>505</v>
      </c>
      <c r="E3757" s="345">
        <v>3180250780</v>
      </c>
      <c r="F3757" s="345">
        <v>78077</v>
      </c>
      <c r="G3757" s="345" t="s">
        <v>12273</v>
      </c>
      <c r="H3757" s="820">
        <v>3063</v>
      </c>
      <c r="I3757" s="567"/>
    </row>
    <row r="3758" spans="1:9" x14ac:dyDescent="0.2">
      <c r="A3758" s="345">
        <v>3756</v>
      </c>
      <c r="B3758" s="345" t="s">
        <v>4380</v>
      </c>
      <c r="C3758" s="345" t="s">
        <v>1189</v>
      </c>
      <c r="D3758" s="345" t="s">
        <v>16415</v>
      </c>
      <c r="E3758" s="345">
        <v>1080500200</v>
      </c>
      <c r="F3758" s="345">
        <v>36020</v>
      </c>
      <c r="G3758" s="345" t="s">
        <v>12274</v>
      </c>
      <c r="H3758" s="820">
        <v>5323</v>
      </c>
      <c r="I3758" s="567"/>
    </row>
    <row r="3759" spans="1:9" x14ac:dyDescent="0.2">
      <c r="A3759" s="345">
        <v>3757</v>
      </c>
      <c r="B3759" s="345" t="s">
        <v>4381</v>
      </c>
      <c r="C3759" s="345" t="s">
        <v>639</v>
      </c>
      <c r="D3759" s="345" t="s">
        <v>510</v>
      </c>
      <c r="E3759" s="345">
        <v>1010520860</v>
      </c>
      <c r="F3759" s="345">
        <v>3091</v>
      </c>
      <c r="G3759" s="345" t="s">
        <v>12275</v>
      </c>
      <c r="H3759" s="820">
        <v>1568</v>
      </c>
      <c r="I3759" s="567"/>
    </row>
    <row r="3760" spans="1:9" x14ac:dyDescent="0.2">
      <c r="A3760" s="345">
        <v>3758</v>
      </c>
      <c r="B3760" s="345" t="s">
        <v>4382</v>
      </c>
      <c r="C3760" s="345" t="s">
        <v>241</v>
      </c>
      <c r="D3760" s="345" t="s">
        <v>515</v>
      </c>
      <c r="E3760" s="345">
        <v>1050900560</v>
      </c>
      <c r="F3760" s="345">
        <v>24056</v>
      </c>
      <c r="G3760" s="345" t="s">
        <v>12276</v>
      </c>
      <c r="H3760" s="820">
        <v>9351</v>
      </c>
      <c r="I3760" s="567"/>
    </row>
    <row r="3761" spans="1:9" x14ac:dyDescent="0.2">
      <c r="A3761" s="345">
        <v>3759</v>
      </c>
      <c r="B3761" s="345" t="s">
        <v>4383</v>
      </c>
      <c r="C3761" s="345" t="s">
        <v>622</v>
      </c>
      <c r="D3761" s="345" t="s">
        <v>510</v>
      </c>
      <c r="E3761" s="345">
        <v>1010070610</v>
      </c>
      <c r="F3761" s="345">
        <v>5061</v>
      </c>
      <c r="G3761" s="345" t="s">
        <v>12277</v>
      </c>
      <c r="H3761" s="820">
        <v>230</v>
      </c>
      <c r="I3761" s="567"/>
    </row>
    <row r="3762" spans="1:9" x14ac:dyDescent="0.2">
      <c r="A3762" s="345">
        <v>3760</v>
      </c>
      <c r="B3762" s="345" t="s">
        <v>4384</v>
      </c>
      <c r="C3762" s="345" t="s">
        <v>538</v>
      </c>
      <c r="D3762" s="345" t="s">
        <v>504</v>
      </c>
      <c r="E3762" s="345">
        <v>3170640430</v>
      </c>
      <c r="F3762" s="345">
        <v>76044</v>
      </c>
      <c r="G3762" s="345" t="s">
        <v>12278</v>
      </c>
      <c r="H3762" s="820">
        <v>4817</v>
      </c>
      <c r="I3762" s="567"/>
    </row>
    <row r="3763" spans="1:9" x14ac:dyDescent="0.2">
      <c r="A3763" s="345">
        <v>3761</v>
      </c>
      <c r="B3763" s="345" t="s">
        <v>4385</v>
      </c>
      <c r="C3763" s="345" t="s">
        <v>534</v>
      </c>
      <c r="D3763" s="345" t="s">
        <v>508</v>
      </c>
      <c r="E3763" s="345">
        <v>1030491330</v>
      </c>
      <c r="F3763" s="345">
        <v>15134</v>
      </c>
      <c r="G3763" s="345" t="s">
        <v>12279</v>
      </c>
      <c r="H3763" s="820">
        <v>6186</v>
      </c>
      <c r="I3763" s="567"/>
    </row>
    <row r="3764" spans="1:9" x14ac:dyDescent="0.2">
      <c r="A3764" s="345">
        <v>3762</v>
      </c>
      <c r="B3764" s="345" t="s">
        <v>4386</v>
      </c>
      <c r="C3764" s="345" t="s">
        <v>573</v>
      </c>
      <c r="D3764" s="345" t="s">
        <v>508</v>
      </c>
      <c r="E3764" s="345">
        <v>1030450310</v>
      </c>
      <c r="F3764" s="345">
        <v>20031</v>
      </c>
      <c r="G3764" s="345" t="s">
        <v>12280</v>
      </c>
      <c r="H3764" s="820">
        <v>6363</v>
      </c>
      <c r="I3764" s="567"/>
    </row>
    <row r="3765" spans="1:9" x14ac:dyDescent="0.2">
      <c r="A3765" s="345">
        <v>3763</v>
      </c>
      <c r="B3765" s="345" t="s">
        <v>4387</v>
      </c>
      <c r="C3765" s="345" t="s">
        <v>704</v>
      </c>
      <c r="D3765" s="345" t="s">
        <v>505</v>
      </c>
      <c r="E3765" s="345">
        <v>3180220690</v>
      </c>
      <c r="F3765" s="345">
        <v>79071</v>
      </c>
      <c r="G3765" s="345" t="s">
        <v>12281</v>
      </c>
      <c r="H3765" s="820">
        <v>395</v>
      </c>
      <c r="I3765" s="567"/>
    </row>
    <row r="3766" spans="1:9" x14ac:dyDescent="0.2">
      <c r="A3766" s="345">
        <v>3764</v>
      </c>
      <c r="B3766" s="345" t="s">
        <v>4388</v>
      </c>
      <c r="C3766" s="345" t="s">
        <v>609</v>
      </c>
      <c r="D3766" s="345" t="s">
        <v>493</v>
      </c>
      <c r="E3766" s="345">
        <v>2120700550</v>
      </c>
      <c r="F3766" s="345">
        <v>58056</v>
      </c>
      <c r="G3766" s="345" t="s">
        <v>12282</v>
      </c>
      <c r="H3766" s="820">
        <v>7090</v>
      </c>
      <c r="I3766" s="567"/>
    </row>
    <row r="3767" spans="1:9" x14ac:dyDescent="0.2">
      <c r="A3767" s="345">
        <v>3765</v>
      </c>
      <c r="B3767" s="345" t="s">
        <v>4389</v>
      </c>
      <c r="C3767" s="345" t="s">
        <v>704</v>
      </c>
      <c r="D3767" s="345" t="s">
        <v>505</v>
      </c>
      <c r="E3767" s="345">
        <v>3180220700</v>
      </c>
      <c r="F3767" s="345">
        <v>79072</v>
      </c>
      <c r="G3767" s="345" t="s">
        <v>12283</v>
      </c>
      <c r="H3767" s="820">
        <v>2182</v>
      </c>
      <c r="I3767" s="567"/>
    </row>
    <row r="3768" spans="1:9" x14ac:dyDescent="0.2">
      <c r="A3768" s="345">
        <v>3766</v>
      </c>
      <c r="B3768" s="345" t="s">
        <v>4390</v>
      </c>
      <c r="C3768" s="345" t="s">
        <v>550</v>
      </c>
      <c r="D3768" s="345" t="s">
        <v>493</v>
      </c>
      <c r="E3768" s="345">
        <v>2120690340</v>
      </c>
      <c r="F3768" s="345">
        <v>57036</v>
      </c>
      <c r="G3768" s="345" t="s">
        <v>12284</v>
      </c>
      <c r="H3768" s="820">
        <v>69</v>
      </c>
      <c r="I3768" s="567"/>
    </row>
    <row r="3769" spans="1:9" x14ac:dyDescent="0.2">
      <c r="A3769" s="345">
        <v>3767</v>
      </c>
      <c r="B3769" s="345" t="s">
        <v>4391</v>
      </c>
      <c r="C3769" s="345" t="s">
        <v>567</v>
      </c>
      <c r="D3769" s="345" t="s">
        <v>508</v>
      </c>
      <c r="E3769" s="345">
        <v>1030150970</v>
      </c>
      <c r="F3769" s="345">
        <v>17104</v>
      </c>
      <c r="G3769" s="345" t="s">
        <v>12285</v>
      </c>
      <c r="H3769" s="820">
        <v>4196</v>
      </c>
      <c r="I3769" s="567"/>
    </row>
    <row r="3770" spans="1:9" x14ac:dyDescent="0.2">
      <c r="A3770" s="345">
        <v>3768</v>
      </c>
      <c r="B3770" s="345" t="s">
        <v>4392</v>
      </c>
      <c r="C3770" s="345" t="s">
        <v>635</v>
      </c>
      <c r="D3770" s="345" t="s">
        <v>508</v>
      </c>
      <c r="E3770" s="345">
        <v>1030860821</v>
      </c>
      <c r="F3770" s="345">
        <v>12097</v>
      </c>
      <c r="G3770" s="345" t="s">
        <v>12286</v>
      </c>
      <c r="H3770" s="820">
        <v>3512</v>
      </c>
      <c r="I3770" s="567"/>
    </row>
    <row r="3771" spans="1:9" x14ac:dyDescent="0.2">
      <c r="A3771" s="345">
        <v>3769</v>
      </c>
      <c r="B3771" s="345" t="s">
        <v>4393</v>
      </c>
      <c r="C3771" s="345" t="s">
        <v>1302</v>
      </c>
      <c r="D3771" s="345" t="s">
        <v>492</v>
      </c>
      <c r="E3771" s="345">
        <v>2090420100</v>
      </c>
      <c r="F3771" s="345">
        <v>49010</v>
      </c>
      <c r="G3771" s="345" t="s">
        <v>12287</v>
      </c>
      <c r="H3771" s="820">
        <v>2030</v>
      </c>
      <c r="I3771" s="567"/>
    </row>
    <row r="3772" spans="1:9" x14ac:dyDescent="0.2">
      <c r="A3772" s="345">
        <v>3770</v>
      </c>
      <c r="B3772" s="345" t="s">
        <v>4394</v>
      </c>
      <c r="C3772" s="345" t="s">
        <v>1302</v>
      </c>
      <c r="D3772" s="345" t="s">
        <v>492</v>
      </c>
      <c r="E3772" s="345">
        <v>2090420110</v>
      </c>
      <c r="F3772" s="345">
        <v>49011</v>
      </c>
      <c r="G3772" s="345" t="s">
        <v>12288</v>
      </c>
      <c r="H3772" s="820">
        <v>1876</v>
      </c>
      <c r="I3772" s="567"/>
    </row>
    <row r="3773" spans="1:9" x14ac:dyDescent="0.2">
      <c r="A3773" s="345">
        <v>3771</v>
      </c>
      <c r="B3773" s="345" t="s">
        <v>4395</v>
      </c>
      <c r="C3773" s="345" t="s">
        <v>657</v>
      </c>
      <c r="D3773" s="345" t="s">
        <v>506</v>
      </c>
      <c r="E3773" s="345">
        <v>3150200490</v>
      </c>
      <c r="F3773" s="345">
        <v>61049</v>
      </c>
      <c r="G3773" s="345" t="s">
        <v>12289</v>
      </c>
      <c r="H3773" s="820">
        <v>38523</v>
      </c>
      <c r="I3773" s="567"/>
    </row>
    <row r="3774" spans="1:9" x14ac:dyDescent="0.2">
      <c r="A3774" s="345">
        <v>3772</v>
      </c>
      <c r="B3774" s="345" t="s">
        <v>4396</v>
      </c>
      <c r="C3774" s="345" t="s">
        <v>842</v>
      </c>
      <c r="D3774" s="345" t="s">
        <v>492</v>
      </c>
      <c r="E3774" s="345">
        <v>2090050220</v>
      </c>
      <c r="F3774" s="345">
        <v>51022</v>
      </c>
      <c r="G3774" s="345" t="s">
        <v>12290</v>
      </c>
      <c r="H3774" s="820">
        <v>3458</v>
      </c>
      <c r="I3774" s="567"/>
    </row>
    <row r="3775" spans="1:9" x14ac:dyDescent="0.2">
      <c r="A3775" s="345">
        <v>3773</v>
      </c>
      <c r="B3775" s="345" t="s">
        <v>4397</v>
      </c>
      <c r="C3775" s="345" t="s">
        <v>672</v>
      </c>
      <c r="D3775" s="345" t="s">
        <v>508</v>
      </c>
      <c r="E3775" s="345">
        <v>1030570830</v>
      </c>
      <c r="F3775" s="345">
        <v>18086</v>
      </c>
      <c r="G3775" s="345" t="s">
        <v>12291</v>
      </c>
      <c r="H3775" s="820">
        <v>2426</v>
      </c>
      <c r="I3775" s="567"/>
    </row>
    <row r="3776" spans="1:9" x14ac:dyDescent="0.2">
      <c r="A3776" s="345">
        <v>3774</v>
      </c>
      <c r="B3776" s="345" t="s">
        <v>4398</v>
      </c>
      <c r="C3776" s="345" t="s">
        <v>852</v>
      </c>
      <c r="D3776" s="345" t="s">
        <v>515</v>
      </c>
      <c r="E3776" s="345">
        <v>1050870200</v>
      </c>
      <c r="F3776" s="345">
        <v>27020</v>
      </c>
      <c r="G3776" s="345" t="s">
        <v>12292</v>
      </c>
      <c r="H3776" s="820">
        <v>17558</v>
      </c>
      <c r="I3776" s="567"/>
    </row>
    <row r="3777" spans="1:9" x14ac:dyDescent="0.2">
      <c r="A3777" s="345">
        <v>3775</v>
      </c>
      <c r="B3777" s="345" t="s">
        <v>4399</v>
      </c>
      <c r="C3777" s="345" t="s">
        <v>726</v>
      </c>
      <c r="D3777" s="345" t="s">
        <v>16416</v>
      </c>
      <c r="E3777" s="345">
        <v>1040140440</v>
      </c>
      <c r="F3777" s="345">
        <v>21047</v>
      </c>
      <c r="G3777" s="345" t="s">
        <v>12293</v>
      </c>
      <c r="H3777" s="820">
        <v>3159</v>
      </c>
      <c r="I3777" s="567"/>
    </row>
    <row r="3778" spans="1:9" x14ac:dyDescent="0.2">
      <c r="A3778" s="345">
        <v>3776</v>
      </c>
      <c r="B3778" s="345" t="s">
        <v>4400</v>
      </c>
      <c r="C3778" s="345" t="s">
        <v>544</v>
      </c>
      <c r="D3778" s="345" t="s">
        <v>510</v>
      </c>
      <c r="E3778" s="345">
        <v>1010271170</v>
      </c>
      <c r="F3778" s="345">
        <v>4117</v>
      </c>
      <c r="G3778" s="345" t="s">
        <v>12294</v>
      </c>
      <c r="H3778" s="820">
        <v>3269</v>
      </c>
      <c r="I3778" s="567"/>
    </row>
    <row r="3779" spans="1:9" x14ac:dyDescent="0.2">
      <c r="A3779" s="345">
        <v>3777</v>
      </c>
      <c r="B3779" s="345" t="s">
        <v>4401</v>
      </c>
      <c r="C3779" s="345" t="s">
        <v>787</v>
      </c>
      <c r="D3779" s="345" t="s">
        <v>515</v>
      </c>
      <c r="E3779" s="345">
        <v>1050840370</v>
      </c>
      <c r="F3779" s="345">
        <v>26038</v>
      </c>
      <c r="G3779" s="345" t="s">
        <v>12295</v>
      </c>
      <c r="H3779" s="820">
        <v>9548</v>
      </c>
      <c r="I3779" s="567"/>
    </row>
    <row r="3780" spans="1:9" x14ac:dyDescent="0.2">
      <c r="A3780" s="345">
        <v>3778</v>
      </c>
      <c r="B3780" s="345" t="s">
        <v>4402</v>
      </c>
      <c r="C3780" s="345" t="s">
        <v>624</v>
      </c>
      <c r="D3780" s="345" t="s">
        <v>510</v>
      </c>
      <c r="E3780" s="345">
        <v>1010811420</v>
      </c>
      <c r="F3780" s="345">
        <v>1144</v>
      </c>
      <c r="G3780" s="345" t="s">
        <v>12296</v>
      </c>
      <c r="H3780" s="820">
        <v>1300</v>
      </c>
      <c r="I3780" s="567"/>
    </row>
    <row r="3781" spans="1:9" x14ac:dyDescent="0.2">
      <c r="A3781" s="345">
        <v>3779</v>
      </c>
      <c r="B3781" s="345" t="s">
        <v>4403</v>
      </c>
      <c r="C3781" s="345" t="s">
        <v>622</v>
      </c>
      <c r="D3781" s="345" t="s">
        <v>510</v>
      </c>
      <c r="E3781" s="345">
        <v>1010070620</v>
      </c>
      <c r="F3781" s="345">
        <v>5062</v>
      </c>
      <c r="G3781" s="345" t="s">
        <v>12297</v>
      </c>
      <c r="H3781" s="820">
        <v>380</v>
      </c>
      <c r="I3781" s="567"/>
    </row>
    <row r="3782" spans="1:9" x14ac:dyDescent="0.2">
      <c r="A3782" s="345">
        <v>3780</v>
      </c>
      <c r="B3782" s="345" t="s">
        <v>4404</v>
      </c>
      <c r="C3782" s="345" t="s">
        <v>544</v>
      </c>
      <c r="D3782" s="345" t="s">
        <v>510</v>
      </c>
      <c r="E3782" s="345">
        <v>1010271180</v>
      </c>
      <c r="F3782" s="345">
        <v>4118</v>
      </c>
      <c r="G3782" s="345" t="s">
        <v>12298</v>
      </c>
      <c r="H3782" s="820">
        <v>1429</v>
      </c>
      <c r="I3782" s="567"/>
    </row>
    <row r="3783" spans="1:9" x14ac:dyDescent="0.2">
      <c r="A3783" s="345">
        <v>3781</v>
      </c>
      <c r="B3783" s="345" t="s">
        <v>4405</v>
      </c>
      <c r="C3783" s="345" t="s">
        <v>836</v>
      </c>
      <c r="D3783" s="345" t="s">
        <v>511</v>
      </c>
      <c r="E3783" s="345">
        <v>3161060050</v>
      </c>
      <c r="F3783" s="345">
        <v>110005</v>
      </c>
      <c r="G3783" s="345" t="s">
        <v>12299</v>
      </c>
      <c r="H3783" s="820">
        <v>11262</v>
      </c>
      <c r="I3783" s="567"/>
    </row>
    <row r="3784" spans="1:9" x14ac:dyDescent="0.2">
      <c r="A3784" s="345">
        <v>3782</v>
      </c>
      <c r="B3784" s="345" t="s">
        <v>4406</v>
      </c>
      <c r="C3784" s="345" t="s">
        <v>526</v>
      </c>
      <c r="D3784" s="345" t="s">
        <v>508</v>
      </c>
      <c r="E3784" s="345">
        <v>1030980470</v>
      </c>
      <c r="F3784" s="345">
        <v>97047</v>
      </c>
      <c r="G3784" s="345" t="s">
        <v>12300</v>
      </c>
      <c r="H3784" s="820">
        <v>375</v>
      </c>
      <c r="I3784" s="567"/>
    </row>
    <row r="3785" spans="1:9" x14ac:dyDescent="0.2">
      <c r="A3785" s="345">
        <v>3783</v>
      </c>
      <c r="B3785" s="345" t="s">
        <v>4407</v>
      </c>
      <c r="C3785" s="345" t="s">
        <v>573</v>
      </c>
      <c r="D3785" s="345" t="s">
        <v>508</v>
      </c>
      <c r="E3785" s="345">
        <v>1030450320</v>
      </c>
      <c r="F3785" s="345">
        <v>20032</v>
      </c>
      <c r="G3785" s="345" t="s">
        <v>12301</v>
      </c>
      <c r="H3785" s="820">
        <v>804</v>
      </c>
      <c r="I3785" s="567"/>
    </row>
    <row r="3786" spans="1:9" x14ac:dyDescent="0.2">
      <c r="A3786" s="345">
        <v>3784</v>
      </c>
      <c r="B3786" s="345" t="s">
        <v>4408</v>
      </c>
      <c r="C3786" s="345" t="s">
        <v>696</v>
      </c>
      <c r="D3786" s="345" t="s">
        <v>508</v>
      </c>
      <c r="E3786" s="345">
        <v>1030241370</v>
      </c>
      <c r="F3786" s="345">
        <v>13143</v>
      </c>
      <c r="G3786" s="345" t="s">
        <v>12302</v>
      </c>
      <c r="H3786" s="820">
        <v>25182</v>
      </c>
      <c r="I3786" s="567"/>
    </row>
    <row r="3787" spans="1:9" x14ac:dyDescent="0.2">
      <c r="A3787" s="345">
        <v>3785</v>
      </c>
      <c r="B3787" s="345" t="s">
        <v>4409</v>
      </c>
      <c r="C3787" s="345" t="s">
        <v>1935</v>
      </c>
      <c r="D3787" s="345" t="s">
        <v>16417</v>
      </c>
      <c r="E3787" s="345">
        <v>1060350100</v>
      </c>
      <c r="F3787" s="345">
        <v>31010</v>
      </c>
      <c r="G3787" s="345" t="s">
        <v>12303</v>
      </c>
      <c r="H3787" s="820">
        <v>1464</v>
      </c>
      <c r="I3787" s="567"/>
    </row>
    <row r="3788" spans="1:9" x14ac:dyDescent="0.2">
      <c r="A3788" s="345">
        <v>3786</v>
      </c>
      <c r="B3788" s="345" t="s">
        <v>4410</v>
      </c>
      <c r="C3788" s="345" t="s">
        <v>591</v>
      </c>
      <c r="D3788" s="345" t="s">
        <v>513</v>
      </c>
      <c r="E3788" s="345">
        <v>4190180080</v>
      </c>
      <c r="F3788" s="345">
        <v>85008</v>
      </c>
      <c r="G3788" s="345" t="s">
        <v>12304</v>
      </c>
      <c r="H3788" s="820">
        <v>1642</v>
      </c>
      <c r="I3788" s="567"/>
    </row>
    <row r="3789" spans="1:9" x14ac:dyDescent="0.2">
      <c r="A3789" s="345">
        <v>3787</v>
      </c>
      <c r="B3789" s="345" t="s">
        <v>4411</v>
      </c>
      <c r="C3789" s="345" t="s">
        <v>555</v>
      </c>
      <c r="D3789" s="345" t="s">
        <v>506</v>
      </c>
      <c r="E3789" s="345">
        <v>3150510420</v>
      </c>
      <c r="F3789" s="345">
        <v>63042</v>
      </c>
      <c r="G3789" s="345" t="s">
        <v>12305</v>
      </c>
      <c r="H3789" s="820">
        <v>7832</v>
      </c>
      <c r="I3789" s="567"/>
    </row>
    <row r="3790" spans="1:9" x14ac:dyDescent="0.2">
      <c r="A3790" s="345">
        <v>3788</v>
      </c>
      <c r="B3790" s="345" t="s">
        <v>4412</v>
      </c>
      <c r="C3790" s="345" t="s">
        <v>555</v>
      </c>
      <c r="D3790" s="345" t="s">
        <v>506</v>
      </c>
      <c r="E3790" s="345">
        <v>3150510430</v>
      </c>
      <c r="F3790" s="345">
        <v>63043</v>
      </c>
      <c r="G3790" s="345" t="s">
        <v>12306</v>
      </c>
      <c r="H3790" s="820">
        <v>29166</v>
      </c>
      <c r="I3790" s="567"/>
    </row>
    <row r="3791" spans="1:9" x14ac:dyDescent="0.2">
      <c r="A3791" s="345">
        <v>3789</v>
      </c>
      <c r="B3791" s="345" t="s">
        <v>4413</v>
      </c>
      <c r="C3791" s="345" t="s">
        <v>612</v>
      </c>
      <c r="D3791" s="345" t="s">
        <v>505</v>
      </c>
      <c r="E3791" s="345">
        <v>3180670450</v>
      </c>
      <c r="F3791" s="345">
        <v>80045</v>
      </c>
      <c r="G3791" s="345" t="s">
        <v>12307</v>
      </c>
      <c r="H3791" s="820">
        <v>6304</v>
      </c>
      <c r="I3791" s="567"/>
    </row>
    <row r="3792" spans="1:9" x14ac:dyDescent="0.2">
      <c r="A3792" s="345">
        <v>3790</v>
      </c>
      <c r="B3792" s="345" t="s">
        <v>4414</v>
      </c>
      <c r="C3792" s="345" t="s">
        <v>745</v>
      </c>
      <c r="D3792" s="345" t="s">
        <v>513</v>
      </c>
      <c r="E3792" s="345">
        <v>4190550440</v>
      </c>
      <c r="F3792" s="345">
        <v>82046</v>
      </c>
      <c r="G3792" s="345" t="s">
        <v>12308</v>
      </c>
      <c r="H3792" s="820">
        <v>6214</v>
      </c>
      <c r="I3792" s="567"/>
    </row>
    <row r="3793" spans="1:9" x14ac:dyDescent="0.2">
      <c r="A3793" s="345">
        <v>3791</v>
      </c>
      <c r="B3793" s="345" t="s">
        <v>4415</v>
      </c>
      <c r="C3793" s="345" t="s">
        <v>609</v>
      </c>
      <c r="D3793" s="345" t="s">
        <v>493</v>
      </c>
      <c r="E3793" s="345">
        <v>2120700560</v>
      </c>
      <c r="F3793" s="345">
        <v>58057</v>
      </c>
      <c r="G3793" s="345" t="s">
        <v>12309</v>
      </c>
      <c r="H3793" s="820">
        <v>46048</v>
      </c>
      <c r="I3793" s="567"/>
    </row>
    <row r="3794" spans="1:9" x14ac:dyDescent="0.2">
      <c r="A3794" s="345">
        <v>3792</v>
      </c>
      <c r="B3794" s="345" t="s">
        <v>4416</v>
      </c>
      <c r="C3794" s="345" t="s">
        <v>726</v>
      </c>
      <c r="D3794" s="345" t="s">
        <v>16416</v>
      </c>
      <c r="E3794" s="345">
        <v>1040140450</v>
      </c>
      <c r="F3794" s="345">
        <v>21048</v>
      </c>
      <c r="G3794" s="345" t="s">
        <v>12310</v>
      </c>
      <c r="H3794" s="820">
        <v>2838</v>
      </c>
      <c r="I3794" s="567"/>
    </row>
    <row r="3795" spans="1:9" x14ac:dyDescent="0.2">
      <c r="A3795" s="345">
        <v>3793</v>
      </c>
      <c r="B3795" s="345" t="s">
        <v>4417</v>
      </c>
      <c r="C3795" s="345" t="s">
        <v>536</v>
      </c>
      <c r="D3795" s="345" t="s">
        <v>492</v>
      </c>
      <c r="E3795" s="345">
        <v>2090630070</v>
      </c>
      <c r="F3795" s="345">
        <v>47007</v>
      </c>
      <c r="G3795" s="345" t="s">
        <v>12311</v>
      </c>
      <c r="H3795" s="820">
        <v>3149</v>
      </c>
      <c r="I3795" s="567"/>
    </row>
    <row r="3796" spans="1:9" x14ac:dyDescent="0.2">
      <c r="A3796" s="345">
        <v>3794</v>
      </c>
      <c r="B3796" s="345" t="s">
        <v>4418</v>
      </c>
      <c r="C3796" s="345" t="s">
        <v>567</v>
      </c>
      <c r="D3796" s="345" t="s">
        <v>508</v>
      </c>
      <c r="E3796" s="345">
        <v>1030150971</v>
      </c>
      <c r="F3796" s="345">
        <v>17105</v>
      </c>
      <c r="G3796" s="345" t="s">
        <v>12312</v>
      </c>
      <c r="H3796" s="820">
        <v>665</v>
      </c>
      <c r="I3796" s="567"/>
    </row>
    <row r="3797" spans="1:9" x14ac:dyDescent="0.2">
      <c r="A3797" s="345">
        <v>3795</v>
      </c>
      <c r="B3797" s="345" t="s">
        <v>4419</v>
      </c>
      <c r="C3797" s="345" t="s">
        <v>573</v>
      </c>
      <c r="D3797" s="345" t="s">
        <v>508</v>
      </c>
      <c r="E3797" s="345">
        <v>1030450330</v>
      </c>
      <c r="F3797" s="345">
        <v>20033</v>
      </c>
      <c r="G3797" s="345" t="s">
        <v>12313</v>
      </c>
      <c r="H3797" s="820">
        <v>7625</v>
      </c>
      <c r="I3797" s="567"/>
    </row>
    <row r="3798" spans="1:9" x14ac:dyDescent="0.2">
      <c r="A3798" s="345">
        <v>3796</v>
      </c>
      <c r="B3798" s="345" t="s">
        <v>4420</v>
      </c>
      <c r="C3798" s="345" t="s">
        <v>544</v>
      </c>
      <c r="D3798" s="345" t="s">
        <v>510</v>
      </c>
      <c r="E3798" s="345">
        <v>1010271190</v>
      </c>
      <c r="F3798" s="345">
        <v>4119</v>
      </c>
      <c r="G3798" s="345" t="s">
        <v>12314</v>
      </c>
      <c r="H3798" s="820">
        <v>54</v>
      </c>
      <c r="I3798" s="567"/>
    </row>
    <row r="3799" spans="1:9" x14ac:dyDescent="0.2">
      <c r="A3799" s="345">
        <v>3797</v>
      </c>
      <c r="B3799" s="345" t="s">
        <v>4421</v>
      </c>
      <c r="C3799" s="345" t="s">
        <v>635</v>
      </c>
      <c r="D3799" s="345" t="s">
        <v>508</v>
      </c>
      <c r="E3799" s="345">
        <v>1030860830</v>
      </c>
      <c r="F3799" s="345">
        <v>12098</v>
      </c>
      <c r="G3799" s="345" t="s">
        <v>12315</v>
      </c>
      <c r="H3799" s="820">
        <v>8032</v>
      </c>
      <c r="I3799" s="567"/>
    </row>
    <row r="3800" spans="1:9" x14ac:dyDescent="0.2">
      <c r="A3800" s="345">
        <v>3798</v>
      </c>
      <c r="B3800" s="345" t="s">
        <v>4422</v>
      </c>
      <c r="C3800" s="345" t="s">
        <v>567</v>
      </c>
      <c r="D3800" s="345" t="s">
        <v>508</v>
      </c>
      <c r="E3800" s="345">
        <v>1030150980</v>
      </c>
      <c r="F3800" s="345">
        <v>17106</v>
      </c>
      <c r="G3800" s="345" t="s">
        <v>12316</v>
      </c>
      <c r="H3800" s="820">
        <v>3114</v>
      </c>
      <c r="I3800" s="567"/>
    </row>
    <row r="3801" spans="1:9" x14ac:dyDescent="0.2">
      <c r="A3801" s="345">
        <v>3799</v>
      </c>
      <c r="B3801" s="345" t="s">
        <v>4423</v>
      </c>
      <c r="C3801" s="345" t="s">
        <v>612</v>
      </c>
      <c r="D3801" s="345" t="s">
        <v>505</v>
      </c>
      <c r="E3801" s="345">
        <v>3180670460</v>
      </c>
      <c r="F3801" s="345">
        <v>80046</v>
      </c>
      <c r="G3801" s="345" t="s">
        <v>12317</v>
      </c>
      <c r="H3801" s="820">
        <v>1385</v>
      </c>
      <c r="I3801" s="567"/>
    </row>
    <row r="3802" spans="1:9" x14ac:dyDescent="0.2">
      <c r="A3802" s="345">
        <v>3800</v>
      </c>
      <c r="B3802" s="345" t="s">
        <v>4424</v>
      </c>
      <c r="C3802" s="345" t="s">
        <v>241</v>
      </c>
      <c r="D3802" s="345" t="s">
        <v>515</v>
      </c>
      <c r="E3802" s="345">
        <v>1050900570</v>
      </c>
      <c r="F3802" s="345">
        <v>24057</v>
      </c>
      <c r="G3802" s="345" t="s">
        <v>12318</v>
      </c>
      <c r="H3802" s="820">
        <v>13966</v>
      </c>
      <c r="I3802" s="567"/>
    </row>
    <row r="3803" spans="1:9" x14ac:dyDescent="0.2">
      <c r="A3803" s="345">
        <v>3801</v>
      </c>
      <c r="B3803" s="345" t="s">
        <v>4425</v>
      </c>
      <c r="C3803" s="345" t="s">
        <v>1073</v>
      </c>
      <c r="D3803" s="345" t="s">
        <v>492</v>
      </c>
      <c r="E3803" s="345">
        <v>2090300260</v>
      </c>
      <c r="F3803" s="345">
        <v>48026</v>
      </c>
      <c r="G3803" s="345" t="s">
        <v>12319</v>
      </c>
      <c r="H3803" s="820">
        <v>2891</v>
      </c>
      <c r="I3803" s="567"/>
    </row>
    <row r="3804" spans="1:9" x14ac:dyDescent="0.2">
      <c r="A3804" s="345">
        <v>3802</v>
      </c>
      <c r="B3804" s="345" t="s">
        <v>4426</v>
      </c>
      <c r="C3804" s="345" t="s">
        <v>530</v>
      </c>
      <c r="D3804" s="345" t="s">
        <v>512</v>
      </c>
      <c r="E3804" s="345">
        <v>4200950250</v>
      </c>
      <c r="F3804" s="345">
        <v>95025</v>
      </c>
      <c r="G3804" s="345" t="s">
        <v>12320</v>
      </c>
      <c r="H3804" s="820">
        <v>4643</v>
      </c>
      <c r="I3804" s="567"/>
    </row>
    <row r="3805" spans="1:9" x14ac:dyDescent="0.2">
      <c r="A3805" s="345">
        <v>3803</v>
      </c>
      <c r="B3805" s="345" t="s">
        <v>4427</v>
      </c>
      <c r="C3805" s="345" t="s">
        <v>544</v>
      </c>
      <c r="D3805" s="345" t="s">
        <v>510</v>
      </c>
      <c r="E3805" s="345">
        <v>1010271200</v>
      </c>
      <c r="F3805" s="345">
        <v>4120</v>
      </c>
      <c r="G3805" s="345" t="s">
        <v>12321</v>
      </c>
      <c r="H3805" s="820">
        <v>214</v>
      </c>
      <c r="I3805" s="567"/>
    </row>
    <row r="3806" spans="1:9" x14ac:dyDescent="0.2">
      <c r="A3806" s="345">
        <v>3804</v>
      </c>
      <c r="B3806" s="345" t="s">
        <v>4428</v>
      </c>
      <c r="C3806" s="345" t="s">
        <v>722</v>
      </c>
      <c r="D3806" s="345" t="s">
        <v>513</v>
      </c>
      <c r="E3806" s="345">
        <v>4190820120</v>
      </c>
      <c r="F3806" s="345">
        <v>81011</v>
      </c>
      <c r="G3806" s="345" t="s">
        <v>12322</v>
      </c>
      <c r="H3806" s="820">
        <v>80474</v>
      </c>
      <c r="I3806" s="567"/>
    </row>
    <row r="3807" spans="1:9" x14ac:dyDescent="0.2">
      <c r="A3807" s="345">
        <v>3805</v>
      </c>
      <c r="B3807" s="345" t="s">
        <v>4429</v>
      </c>
      <c r="C3807" s="345" t="s">
        <v>996</v>
      </c>
      <c r="D3807" s="345" t="s">
        <v>514</v>
      </c>
      <c r="E3807" s="345">
        <v>2100580270</v>
      </c>
      <c r="F3807" s="345">
        <v>54027</v>
      </c>
      <c r="G3807" s="345" t="s">
        <v>12323</v>
      </c>
      <c r="H3807" s="820">
        <v>18038</v>
      </c>
      <c r="I3807" s="567"/>
    </row>
    <row r="3808" spans="1:9" x14ac:dyDescent="0.2">
      <c r="A3808" s="345">
        <v>3806</v>
      </c>
      <c r="B3808" s="345" t="s">
        <v>4430</v>
      </c>
      <c r="C3808" s="345" t="s">
        <v>538</v>
      </c>
      <c r="D3808" s="345" t="s">
        <v>504</v>
      </c>
      <c r="E3808" s="345">
        <v>3170640440</v>
      </c>
      <c r="F3808" s="345">
        <v>76045</v>
      </c>
      <c r="G3808" s="345" t="s">
        <v>12324</v>
      </c>
      <c r="H3808" s="820">
        <v>3870</v>
      </c>
      <c r="I3808" s="567"/>
    </row>
    <row r="3809" spans="1:9" x14ac:dyDescent="0.2">
      <c r="A3809" s="345">
        <v>3807</v>
      </c>
      <c r="B3809" s="345" t="s">
        <v>4431</v>
      </c>
      <c r="C3809" s="345" t="s">
        <v>538</v>
      </c>
      <c r="D3809" s="345" t="s">
        <v>504</v>
      </c>
      <c r="E3809" s="345">
        <v>3170640450</v>
      </c>
      <c r="F3809" s="345">
        <v>76046</v>
      </c>
      <c r="G3809" s="345" t="s">
        <v>12325</v>
      </c>
      <c r="H3809" s="820">
        <v>5556</v>
      </c>
      <c r="I3809" s="567"/>
    </row>
    <row r="3810" spans="1:9" x14ac:dyDescent="0.2">
      <c r="A3810" s="345">
        <v>3808</v>
      </c>
      <c r="B3810" s="345" t="s">
        <v>4432</v>
      </c>
      <c r="C3810" s="345" t="s">
        <v>575</v>
      </c>
      <c r="D3810" s="345" t="s">
        <v>493</v>
      </c>
      <c r="E3810" s="345">
        <v>2120910330</v>
      </c>
      <c r="F3810" s="345">
        <v>56034</v>
      </c>
      <c r="G3810" s="345" t="s">
        <v>12326</v>
      </c>
      <c r="H3810" s="820">
        <v>3271</v>
      </c>
      <c r="I3810" s="567"/>
    </row>
    <row r="3811" spans="1:9" x14ac:dyDescent="0.2">
      <c r="A3811" s="345">
        <v>3809</v>
      </c>
      <c r="B3811" s="345" t="s">
        <v>4433</v>
      </c>
      <c r="C3811" s="345" t="s">
        <v>732</v>
      </c>
      <c r="D3811" s="345" t="s">
        <v>511</v>
      </c>
      <c r="E3811" s="345">
        <v>3160410390</v>
      </c>
      <c r="F3811" s="345">
        <v>75040</v>
      </c>
      <c r="G3811" s="345" t="s">
        <v>12327</v>
      </c>
      <c r="H3811" s="820">
        <v>8620</v>
      </c>
      <c r="I3811" s="567"/>
    </row>
    <row r="3812" spans="1:9" x14ac:dyDescent="0.2">
      <c r="A3812" s="345">
        <v>3810</v>
      </c>
      <c r="B3812" s="345" t="s">
        <v>4434</v>
      </c>
      <c r="C3812" s="345" t="s">
        <v>852</v>
      </c>
      <c r="D3812" s="345" t="s">
        <v>515</v>
      </c>
      <c r="E3812" s="345">
        <v>1050870210</v>
      </c>
      <c r="F3812" s="345">
        <v>27021</v>
      </c>
      <c r="G3812" s="345" t="s">
        <v>12328</v>
      </c>
      <c r="H3812" s="820">
        <v>21279</v>
      </c>
      <c r="I3812" s="567"/>
    </row>
    <row r="3813" spans="1:9" x14ac:dyDescent="0.2">
      <c r="A3813" s="345">
        <v>3811</v>
      </c>
      <c r="B3813" s="345" t="s">
        <v>4435</v>
      </c>
      <c r="C3813" s="345" t="s">
        <v>726</v>
      </c>
      <c r="D3813" s="345" t="s">
        <v>16416</v>
      </c>
      <c r="E3813" s="345">
        <v>1040140460</v>
      </c>
      <c r="F3813" s="345">
        <v>21049</v>
      </c>
      <c r="G3813" s="345" t="s">
        <v>12329</v>
      </c>
      <c r="H3813" s="820">
        <v>828</v>
      </c>
      <c r="I3813" s="567"/>
    </row>
    <row r="3814" spans="1:9" x14ac:dyDescent="0.2">
      <c r="A3814" s="345">
        <v>3812</v>
      </c>
      <c r="B3814" s="345" t="s">
        <v>4436</v>
      </c>
      <c r="C3814" s="345" t="s">
        <v>652</v>
      </c>
      <c r="D3814" s="345" t="s">
        <v>16417</v>
      </c>
      <c r="E3814" s="345">
        <v>1060850570</v>
      </c>
      <c r="F3814" s="345">
        <v>30057</v>
      </c>
      <c r="G3814" s="345" t="s">
        <v>12330</v>
      </c>
      <c r="H3814" s="820">
        <v>6847</v>
      </c>
      <c r="I3814" s="567"/>
    </row>
    <row r="3815" spans="1:9" x14ac:dyDescent="0.2">
      <c r="A3815" s="345">
        <v>3813</v>
      </c>
      <c r="B3815" s="345" t="s">
        <v>4437</v>
      </c>
      <c r="C3815" s="345" t="s">
        <v>571</v>
      </c>
      <c r="D3815" s="345" t="s">
        <v>508</v>
      </c>
      <c r="E3815" s="345">
        <v>1030260560</v>
      </c>
      <c r="F3815" s="345">
        <v>19057</v>
      </c>
      <c r="G3815" s="345" t="s">
        <v>12331</v>
      </c>
      <c r="H3815" s="820">
        <v>2045</v>
      </c>
      <c r="I3815" s="567"/>
    </row>
    <row r="3816" spans="1:9" x14ac:dyDescent="0.2">
      <c r="A3816" s="345">
        <v>3814</v>
      </c>
      <c r="B3816" s="345" t="s">
        <v>4438</v>
      </c>
      <c r="C3816" s="345" t="s">
        <v>732</v>
      </c>
      <c r="D3816" s="345" t="s">
        <v>511</v>
      </c>
      <c r="E3816" s="345">
        <v>3160410400</v>
      </c>
      <c r="F3816" s="345">
        <v>75041</v>
      </c>
      <c r="G3816" s="345" t="s">
        <v>12332</v>
      </c>
      <c r="H3816" s="820">
        <v>1586</v>
      </c>
      <c r="I3816" s="567"/>
    </row>
    <row r="3817" spans="1:9" x14ac:dyDescent="0.2">
      <c r="A3817" s="345">
        <v>3815</v>
      </c>
      <c r="B3817" s="345" t="s">
        <v>4439</v>
      </c>
      <c r="C3817" s="345" t="s">
        <v>1030</v>
      </c>
      <c r="D3817" s="345" t="s">
        <v>511</v>
      </c>
      <c r="E3817" s="345">
        <v>3160780130</v>
      </c>
      <c r="F3817" s="345">
        <v>73013</v>
      </c>
      <c r="G3817" s="345" t="s">
        <v>12333</v>
      </c>
      <c r="H3817" s="820">
        <v>47301</v>
      </c>
      <c r="I3817" s="567"/>
    </row>
    <row r="3818" spans="1:9" x14ac:dyDescent="0.2">
      <c r="A3818" s="345">
        <v>3816</v>
      </c>
      <c r="B3818" s="345" t="s">
        <v>4440</v>
      </c>
      <c r="C3818" s="345" t="s">
        <v>601</v>
      </c>
      <c r="D3818" s="345" t="s">
        <v>508</v>
      </c>
      <c r="E3818" s="345">
        <v>1030121280</v>
      </c>
      <c r="F3818" s="345">
        <v>16133</v>
      </c>
      <c r="G3818" s="345" t="s">
        <v>12334</v>
      </c>
      <c r="H3818" s="820">
        <v>10733</v>
      </c>
      <c r="I3818" s="567"/>
    </row>
    <row r="3819" spans="1:9" x14ac:dyDescent="0.2">
      <c r="A3819" s="345">
        <v>3817</v>
      </c>
      <c r="B3819" s="345" t="s">
        <v>4441</v>
      </c>
      <c r="C3819" s="345" t="s">
        <v>544</v>
      </c>
      <c r="D3819" s="345" t="s">
        <v>510</v>
      </c>
      <c r="E3819" s="345">
        <v>1010271210</v>
      </c>
      <c r="F3819" s="345">
        <v>4121</v>
      </c>
      <c r="G3819" s="345" t="s">
        <v>12335</v>
      </c>
      <c r="H3819" s="820">
        <v>752</v>
      </c>
      <c r="I3819" s="567"/>
    </row>
    <row r="3820" spans="1:9" x14ac:dyDescent="0.2">
      <c r="A3820" s="345">
        <v>3818</v>
      </c>
      <c r="B3820" s="345" t="s">
        <v>4442</v>
      </c>
      <c r="C3820" s="345" t="s">
        <v>681</v>
      </c>
      <c r="D3820" s="345" t="s">
        <v>503</v>
      </c>
      <c r="E3820" s="345">
        <v>3130790251</v>
      </c>
      <c r="F3820" s="345">
        <v>67047</v>
      </c>
      <c r="G3820" s="345" t="s">
        <v>12336</v>
      </c>
      <c r="H3820" s="820">
        <v>16219</v>
      </c>
      <c r="I3820" s="567"/>
    </row>
    <row r="3821" spans="1:9" x14ac:dyDescent="0.2">
      <c r="A3821" s="345">
        <v>3819</v>
      </c>
      <c r="B3821" s="345" t="s">
        <v>4443</v>
      </c>
      <c r="C3821" s="345" t="s">
        <v>704</v>
      </c>
      <c r="D3821" s="345" t="s">
        <v>505</v>
      </c>
      <c r="E3821" s="345">
        <v>3180220701</v>
      </c>
      <c r="F3821" s="345">
        <v>79073</v>
      </c>
      <c r="G3821" s="345" t="s">
        <v>12337</v>
      </c>
      <c r="H3821" s="820">
        <v>854</v>
      </c>
      <c r="I3821" s="567"/>
    </row>
    <row r="3822" spans="1:9" x14ac:dyDescent="0.2">
      <c r="A3822" s="345">
        <v>3820</v>
      </c>
      <c r="B3822" s="345" t="s">
        <v>4444</v>
      </c>
      <c r="C3822" s="345" t="s">
        <v>704</v>
      </c>
      <c r="D3822" s="345" t="s">
        <v>505</v>
      </c>
      <c r="E3822" s="345">
        <v>3180220710</v>
      </c>
      <c r="F3822" s="345">
        <v>79074</v>
      </c>
      <c r="G3822" s="345" t="s">
        <v>12338</v>
      </c>
      <c r="H3822" s="820">
        <v>980</v>
      </c>
      <c r="I3822" s="567"/>
    </row>
    <row r="3823" spans="1:9" x14ac:dyDescent="0.2">
      <c r="A3823" s="345">
        <v>3821</v>
      </c>
      <c r="B3823" s="345" t="s">
        <v>4445</v>
      </c>
      <c r="C3823" s="345" t="s">
        <v>617</v>
      </c>
      <c r="D3823" s="345" t="s">
        <v>512</v>
      </c>
      <c r="E3823" s="345">
        <v>4200730390</v>
      </c>
      <c r="F3823" s="345">
        <v>90039</v>
      </c>
      <c r="G3823" s="345" t="s">
        <v>12339</v>
      </c>
      <c r="H3823" s="820">
        <v>470</v>
      </c>
      <c r="I3823" s="567"/>
    </row>
    <row r="3824" spans="1:9" x14ac:dyDescent="0.2">
      <c r="A3824" s="345">
        <v>3822</v>
      </c>
      <c r="B3824" s="345" t="s">
        <v>4446</v>
      </c>
      <c r="C3824" s="345" t="s">
        <v>612</v>
      </c>
      <c r="D3824" s="345" t="s">
        <v>505</v>
      </c>
      <c r="E3824" s="345">
        <v>3180670470</v>
      </c>
      <c r="F3824" s="345">
        <v>80047</v>
      </c>
      <c r="G3824" s="345" t="s">
        <v>12340</v>
      </c>
      <c r="H3824" s="820">
        <v>503</v>
      </c>
      <c r="I3824" s="567"/>
    </row>
    <row r="3825" spans="1:9" x14ac:dyDescent="0.2">
      <c r="A3825" s="345">
        <v>3823</v>
      </c>
      <c r="B3825" s="345" t="s">
        <v>4447</v>
      </c>
      <c r="C3825" s="345" t="s">
        <v>524</v>
      </c>
      <c r="D3825" s="345" t="s">
        <v>508</v>
      </c>
      <c r="E3825" s="345">
        <v>1030990360</v>
      </c>
      <c r="F3825" s="345">
        <v>98036</v>
      </c>
      <c r="G3825" s="345" t="s">
        <v>12341</v>
      </c>
      <c r="H3825" s="820">
        <v>1769</v>
      </c>
      <c r="I3825" s="567"/>
    </row>
    <row r="3826" spans="1:9" x14ac:dyDescent="0.2">
      <c r="A3826" s="345">
        <v>3824</v>
      </c>
      <c r="B3826" s="345" t="s">
        <v>4448</v>
      </c>
      <c r="C3826" s="345" t="s">
        <v>1030</v>
      </c>
      <c r="D3826" s="345" t="s">
        <v>511</v>
      </c>
      <c r="E3826" s="345">
        <v>3160780140</v>
      </c>
      <c r="F3826" s="345">
        <v>73014</v>
      </c>
      <c r="G3826" s="345" t="s">
        <v>12342</v>
      </c>
      <c r="H3826" s="820">
        <v>5288</v>
      </c>
      <c r="I3826" s="567"/>
    </row>
    <row r="3827" spans="1:9" x14ac:dyDescent="0.2">
      <c r="A3827" s="345">
        <v>3825</v>
      </c>
      <c r="B3827" s="345" t="s">
        <v>4449</v>
      </c>
      <c r="C3827" s="345" t="s">
        <v>790</v>
      </c>
      <c r="D3827" s="345" t="s">
        <v>16415</v>
      </c>
      <c r="E3827" s="345">
        <v>1080130360</v>
      </c>
      <c r="F3827" s="345">
        <v>37036</v>
      </c>
      <c r="G3827" s="345" t="s">
        <v>12343</v>
      </c>
      <c r="H3827" s="820">
        <v>6806</v>
      </c>
      <c r="I3827" s="567"/>
    </row>
    <row r="3828" spans="1:9" x14ac:dyDescent="0.2">
      <c r="A3828" s="345">
        <v>3826</v>
      </c>
      <c r="B3828" s="345" t="s">
        <v>4450</v>
      </c>
      <c r="C3828" s="345" t="s">
        <v>672</v>
      </c>
      <c r="D3828" s="345" t="s">
        <v>508</v>
      </c>
      <c r="E3828" s="345">
        <v>1030570840</v>
      </c>
      <c r="F3828" s="345">
        <v>18087</v>
      </c>
      <c r="G3828" s="345" t="s">
        <v>12344</v>
      </c>
      <c r="H3828" s="820">
        <v>1684</v>
      </c>
      <c r="I3828" s="567"/>
    </row>
    <row r="3829" spans="1:9" x14ac:dyDescent="0.2">
      <c r="A3829" s="345">
        <v>3827</v>
      </c>
      <c r="B3829" s="345" t="s">
        <v>4451</v>
      </c>
      <c r="C3829" s="345" t="s">
        <v>657</v>
      </c>
      <c r="D3829" s="345" t="s">
        <v>506</v>
      </c>
      <c r="E3829" s="345">
        <v>3150200500</v>
      </c>
      <c r="F3829" s="345">
        <v>61050</v>
      </c>
      <c r="G3829" s="345" t="s">
        <v>12345</v>
      </c>
      <c r="H3829" s="820">
        <v>2013</v>
      </c>
      <c r="I3829" s="567"/>
    </row>
    <row r="3830" spans="1:9" x14ac:dyDescent="0.2">
      <c r="A3830" s="345">
        <v>3828</v>
      </c>
      <c r="B3830" s="345" t="s">
        <v>4452</v>
      </c>
      <c r="C3830" s="345" t="s">
        <v>654</v>
      </c>
      <c r="D3830" s="345" t="s">
        <v>506</v>
      </c>
      <c r="E3830" s="345">
        <v>3150080470</v>
      </c>
      <c r="F3830" s="345">
        <v>64047</v>
      </c>
      <c r="G3830" s="345" t="s">
        <v>12346</v>
      </c>
      <c r="H3830" s="820">
        <v>1624</v>
      </c>
      <c r="I3830" s="567"/>
    </row>
    <row r="3831" spans="1:9" x14ac:dyDescent="0.2">
      <c r="A3831" s="345">
        <v>3829</v>
      </c>
      <c r="B3831" s="345" t="s">
        <v>4453</v>
      </c>
      <c r="C3831" s="345" t="s">
        <v>565</v>
      </c>
      <c r="D3831" s="345" t="s">
        <v>505</v>
      </c>
      <c r="E3831" s="345">
        <v>3180250790</v>
      </c>
      <c r="F3831" s="345">
        <v>78078</v>
      </c>
      <c r="G3831" s="345" t="s">
        <v>12347</v>
      </c>
      <c r="H3831" s="820">
        <v>964</v>
      </c>
      <c r="I3831" s="567"/>
    </row>
    <row r="3832" spans="1:9" x14ac:dyDescent="0.2">
      <c r="A3832" s="345">
        <v>3830</v>
      </c>
      <c r="B3832" s="345" t="s">
        <v>4454</v>
      </c>
      <c r="C3832" s="345" t="s">
        <v>635</v>
      </c>
      <c r="D3832" s="345" t="s">
        <v>508</v>
      </c>
      <c r="E3832" s="345">
        <v>1030860840</v>
      </c>
      <c r="F3832" s="345">
        <v>12099</v>
      </c>
      <c r="G3832" s="345" t="s">
        <v>12348</v>
      </c>
      <c r="H3832" s="820">
        <v>310</v>
      </c>
      <c r="I3832" s="567"/>
    </row>
    <row r="3833" spans="1:9" x14ac:dyDescent="0.2">
      <c r="A3833" s="345">
        <v>3831</v>
      </c>
      <c r="B3833" s="345" t="s">
        <v>4455</v>
      </c>
      <c r="C3833" s="345" t="s">
        <v>899</v>
      </c>
      <c r="D3833" s="346" t="s">
        <v>512</v>
      </c>
      <c r="E3833" s="345">
        <v>4201110400</v>
      </c>
      <c r="F3833" s="345">
        <v>111040</v>
      </c>
      <c r="G3833" s="345" t="s">
        <v>12349</v>
      </c>
      <c r="H3833" s="820">
        <v>1227</v>
      </c>
      <c r="I3833" s="567"/>
    </row>
    <row r="3834" spans="1:9" x14ac:dyDescent="0.2">
      <c r="A3834" s="345">
        <v>3832</v>
      </c>
      <c r="B3834" s="345" t="s">
        <v>4456</v>
      </c>
      <c r="C3834" s="345" t="s">
        <v>534</v>
      </c>
      <c r="D3834" s="345" t="s">
        <v>508</v>
      </c>
      <c r="E3834" s="345">
        <v>1030491350</v>
      </c>
      <c r="F3834" s="345">
        <v>15136</v>
      </c>
      <c r="G3834" s="345" t="s">
        <v>12350</v>
      </c>
      <c r="H3834" s="820">
        <v>3671</v>
      </c>
      <c r="I3834" s="567"/>
    </row>
    <row r="3835" spans="1:9" x14ac:dyDescent="0.2">
      <c r="A3835" s="345">
        <v>3833</v>
      </c>
      <c r="B3835" s="345" t="s">
        <v>4457</v>
      </c>
      <c r="C3835" s="345" t="s">
        <v>557</v>
      </c>
      <c r="D3835" s="345" t="s">
        <v>513</v>
      </c>
      <c r="E3835" s="345">
        <v>4190210230</v>
      </c>
      <c r="F3835" s="345">
        <v>87023</v>
      </c>
      <c r="G3835" s="345" t="s">
        <v>12351</v>
      </c>
      <c r="H3835" s="820">
        <v>14287</v>
      </c>
      <c r="I3835" s="567"/>
    </row>
    <row r="3836" spans="1:9" x14ac:dyDescent="0.2">
      <c r="A3836" s="345">
        <v>3834</v>
      </c>
      <c r="B3836" s="345" t="s">
        <v>4458</v>
      </c>
      <c r="C3836" s="345" t="s">
        <v>557</v>
      </c>
      <c r="D3836" s="345" t="s">
        <v>513</v>
      </c>
      <c r="E3836" s="345">
        <v>4190210240</v>
      </c>
      <c r="F3836" s="345">
        <v>87024</v>
      </c>
      <c r="G3836" s="345" t="s">
        <v>12352</v>
      </c>
      <c r="H3836" s="820">
        <v>31998</v>
      </c>
      <c r="I3836" s="567"/>
    </row>
    <row r="3837" spans="1:9" x14ac:dyDescent="0.2">
      <c r="A3837" s="345">
        <v>3835</v>
      </c>
      <c r="B3837" s="345" t="s">
        <v>4459</v>
      </c>
      <c r="C3837" s="345" t="s">
        <v>538</v>
      </c>
      <c r="D3837" s="345" t="s">
        <v>504</v>
      </c>
      <c r="E3837" s="345">
        <v>3170640460</v>
      </c>
      <c r="F3837" s="345">
        <v>76047</v>
      </c>
      <c r="G3837" s="345" t="s">
        <v>12353</v>
      </c>
      <c r="H3837" s="820">
        <v>1506</v>
      </c>
      <c r="I3837" s="567"/>
    </row>
    <row r="3838" spans="1:9" x14ac:dyDescent="0.2">
      <c r="A3838" s="345">
        <v>3836</v>
      </c>
      <c r="B3838" s="345" t="s">
        <v>4460</v>
      </c>
      <c r="C3838" s="345" t="s">
        <v>635</v>
      </c>
      <c r="D3838" s="345" t="s">
        <v>508</v>
      </c>
      <c r="E3838" s="345">
        <v>1030860850</v>
      </c>
      <c r="F3838" s="345">
        <v>12100</v>
      </c>
      <c r="G3838" s="345" t="s">
        <v>12354</v>
      </c>
      <c r="H3838" s="820">
        <v>303</v>
      </c>
      <c r="I3838" s="567"/>
    </row>
    <row r="3839" spans="1:9" x14ac:dyDescent="0.2">
      <c r="A3839" s="345">
        <v>3837</v>
      </c>
      <c r="B3839" s="345" t="s">
        <v>4461</v>
      </c>
      <c r="C3839" s="345" t="s">
        <v>787</v>
      </c>
      <c r="D3839" s="345" t="s">
        <v>515</v>
      </c>
      <c r="E3839" s="345">
        <v>1050840380</v>
      </c>
      <c r="F3839" s="345">
        <v>26039</v>
      </c>
      <c r="G3839" s="345" t="s">
        <v>12355</v>
      </c>
      <c r="H3839" s="820">
        <v>5125</v>
      </c>
      <c r="I3839" s="567"/>
    </row>
    <row r="3840" spans="1:9" x14ac:dyDescent="0.2">
      <c r="A3840" s="345">
        <v>3838</v>
      </c>
      <c r="B3840" s="345" t="s">
        <v>4462</v>
      </c>
      <c r="C3840" s="345" t="s">
        <v>863</v>
      </c>
      <c r="D3840" s="345" t="s">
        <v>510</v>
      </c>
      <c r="E3840" s="345">
        <v>1011020420</v>
      </c>
      <c r="F3840" s="345">
        <v>103042</v>
      </c>
      <c r="G3840" s="345" t="s">
        <v>12356</v>
      </c>
      <c r="H3840" s="820">
        <v>1476</v>
      </c>
      <c r="I3840" s="567"/>
    </row>
    <row r="3841" spans="1:9" x14ac:dyDescent="0.2">
      <c r="A3841" s="345">
        <v>3839</v>
      </c>
      <c r="B3841" s="345" t="s">
        <v>4463</v>
      </c>
      <c r="C3841" s="345" t="s">
        <v>522</v>
      </c>
      <c r="D3841" s="345" t="s">
        <v>515</v>
      </c>
      <c r="E3841" s="345">
        <v>1050540480</v>
      </c>
      <c r="F3841" s="345">
        <v>28048</v>
      </c>
      <c r="G3841" s="345" t="s">
        <v>12357</v>
      </c>
      <c r="H3841" s="820">
        <v>9092</v>
      </c>
      <c r="I3841" s="567"/>
    </row>
    <row r="3842" spans="1:9" x14ac:dyDescent="0.2">
      <c r="A3842" s="345">
        <v>3840</v>
      </c>
      <c r="B3842" s="345" t="s">
        <v>4464</v>
      </c>
      <c r="C3842" s="345" t="s">
        <v>787</v>
      </c>
      <c r="D3842" s="345" t="s">
        <v>515</v>
      </c>
      <c r="E3842" s="345">
        <v>1050840390</v>
      </c>
      <c r="F3842" s="345">
        <v>26040</v>
      </c>
      <c r="G3842" s="345" t="s">
        <v>12358</v>
      </c>
      <c r="H3842" s="820">
        <v>9225</v>
      </c>
      <c r="I3842" s="567"/>
    </row>
    <row r="3843" spans="1:9" x14ac:dyDescent="0.2">
      <c r="A3843" s="345">
        <v>3841</v>
      </c>
      <c r="B3843" s="345" t="s">
        <v>4465</v>
      </c>
      <c r="C3843" s="345" t="s">
        <v>522</v>
      </c>
      <c r="D3843" s="345" t="s">
        <v>515</v>
      </c>
      <c r="E3843" s="345">
        <v>1050540490</v>
      </c>
      <c r="F3843" s="345">
        <v>28049</v>
      </c>
      <c r="G3843" s="345" t="s">
        <v>12359</v>
      </c>
      <c r="H3843" s="820">
        <v>1780</v>
      </c>
      <c r="I3843" s="567"/>
    </row>
    <row r="3844" spans="1:9" x14ac:dyDescent="0.2">
      <c r="A3844" s="345">
        <v>3842</v>
      </c>
      <c r="B3844" s="345" t="s">
        <v>4466</v>
      </c>
      <c r="C3844" s="345" t="s">
        <v>930</v>
      </c>
      <c r="D3844" s="345" t="s">
        <v>16415</v>
      </c>
      <c r="E3844" s="345">
        <v>1080290111</v>
      </c>
      <c r="F3844" s="345">
        <v>38012</v>
      </c>
      <c r="G3844" s="345" t="s">
        <v>12360</v>
      </c>
      <c r="H3844" s="820">
        <v>2291</v>
      </c>
      <c r="I3844" s="567"/>
    </row>
    <row r="3845" spans="1:9" x14ac:dyDescent="0.2">
      <c r="A3845" s="345">
        <v>3843</v>
      </c>
      <c r="B3845" s="345" t="s">
        <v>4467</v>
      </c>
      <c r="C3845" s="345" t="s">
        <v>595</v>
      </c>
      <c r="D3845" s="345" t="s">
        <v>510</v>
      </c>
      <c r="E3845" s="345">
        <v>1010020890</v>
      </c>
      <c r="F3845" s="345">
        <v>6091</v>
      </c>
      <c r="G3845" s="345" t="s">
        <v>12361</v>
      </c>
      <c r="H3845" s="820">
        <v>1278</v>
      </c>
      <c r="I3845" s="567"/>
    </row>
    <row r="3846" spans="1:9" x14ac:dyDescent="0.2">
      <c r="A3846" s="345">
        <v>3844</v>
      </c>
      <c r="B3846" s="345" t="s">
        <v>4468</v>
      </c>
      <c r="C3846" s="345" t="s">
        <v>696</v>
      </c>
      <c r="D3846" s="345" t="s">
        <v>508</v>
      </c>
      <c r="E3846" s="345">
        <v>1030241380</v>
      </c>
      <c r="F3846" s="345">
        <v>13144</v>
      </c>
      <c r="G3846" s="345" t="s">
        <v>12362</v>
      </c>
      <c r="H3846" s="820">
        <v>3131</v>
      </c>
      <c r="I3846" s="567"/>
    </row>
    <row r="3847" spans="1:9" x14ac:dyDescent="0.2">
      <c r="A3847" s="345">
        <v>3845</v>
      </c>
      <c r="B3847" s="345" t="s">
        <v>4469</v>
      </c>
      <c r="C3847" s="345" t="s">
        <v>924</v>
      </c>
      <c r="D3847" s="345" t="s">
        <v>507</v>
      </c>
      <c r="E3847" s="345">
        <v>1070340320</v>
      </c>
      <c r="F3847" s="345">
        <v>10032</v>
      </c>
      <c r="G3847" s="345" t="s">
        <v>12363</v>
      </c>
      <c r="H3847" s="820">
        <v>3443</v>
      </c>
      <c r="I3847" s="567"/>
    </row>
    <row r="3848" spans="1:9" x14ac:dyDescent="0.2">
      <c r="A3848" s="345">
        <v>3846</v>
      </c>
      <c r="B3848" s="345" t="s">
        <v>4470</v>
      </c>
      <c r="C3848" s="345" t="s">
        <v>1017</v>
      </c>
      <c r="D3848" s="345" t="s">
        <v>492</v>
      </c>
      <c r="E3848" s="345">
        <v>2090460100</v>
      </c>
      <c r="F3848" s="345">
        <v>45010</v>
      </c>
      <c r="G3848" s="345" t="s">
        <v>12364</v>
      </c>
      <c r="H3848" s="820">
        <v>66498</v>
      </c>
      <c r="I3848" s="567"/>
    </row>
    <row r="3849" spans="1:9" x14ac:dyDescent="0.2">
      <c r="A3849" s="345">
        <v>3847</v>
      </c>
      <c r="B3849" s="345" t="s">
        <v>4471</v>
      </c>
      <c r="C3849" s="345" t="s">
        <v>548</v>
      </c>
      <c r="D3849" s="345" t="s">
        <v>503</v>
      </c>
      <c r="E3849" s="345">
        <v>3130380540</v>
      </c>
      <c r="F3849" s="345">
        <v>66054</v>
      </c>
      <c r="G3849" s="345" t="s">
        <v>12365</v>
      </c>
      <c r="H3849" s="820">
        <v>1365</v>
      </c>
      <c r="I3849" s="567"/>
    </row>
    <row r="3850" spans="1:9" x14ac:dyDescent="0.2">
      <c r="A3850" s="345">
        <v>3848</v>
      </c>
      <c r="B3850" s="345" t="s">
        <v>4472</v>
      </c>
      <c r="C3850" s="345" t="s">
        <v>555</v>
      </c>
      <c r="D3850" s="345" t="s">
        <v>506</v>
      </c>
      <c r="E3850" s="345">
        <v>3150510431</v>
      </c>
      <c r="F3850" s="345">
        <v>63092</v>
      </c>
      <c r="G3850" s="345" t="s">
        <v>12366</v>
      </c>
      <c r="H3850" s="820">
        <v>5056</v>
      </c>
      <c r="I3850" s="567"/>
    </row>
    <row r="3851" spans="1:9" x14ac:dyDescent="0.2">
      <c r="A3851" s="345">
        <v>3849</v>
      </c>
      <c r="B3851" s="345" t="s">
        <v>4473</v>
      </c>
      <c r="C3851" s="345" t="s">
        <v>536</v>
      </c>
      <c r="D3851" s="345" t="s">
        <v>492</v>
      </c>
      <c r="E3851" s="345">
        <v>2090630080</v>
      </c>
      <c r="F3851" s="345">
        <v>47008</v>
      </c>
      <c r="G3851" s="345" t="s">
        <v>12367</v>
      </c>
      <c r="H3851" s="820">
        <v>7698</v>
      </c>
      <c r="I3851" s="567"/>
    </row>
    <row r="3852" spans="1:9" x14ac:dyDescent="0.2">
      <c r="A3852" s="345">
        <v>3850</v>
      </c>
      <c r="B3852" s="345" t="s">
        <v>4474</v>
      </c>
      <c r="C3852" s="345" t="s">
        <v>781</v>
      </c>
      <c r="D3852" s="345" t="s">
        <v>494</v>
      </c>
      <c r="E3852" s="345">
        <v>2111050110</v>
      </c>
      <c r="F3852" s="345">
        <v>109011</v>
      </c>
      <c r="G3852" s="345" t="s">
        <v>12368</v>
      </c>
      <c r="H3852" s="820">
        <v>878</v>
      </c>
      <c r="I3852" s="567"/>
    </row>
    <row r="3853" spans="1:9" x14ac:dyDescent="0.2">
      <c r="A3853" s="345">
        <v>3851</v>
      </c>
      <c r="B3853" s="345" t="s">
        <v>4475</v>
      </c>
      <c r="C3853" s="345" t="s">
        <v>739</v>
      </c>
      <c r="D3853" s="345" t="s">
        <v>16415</v>
      </c>
      <c r="E3853" s="345">
        <v>1080660130</v>
      </c>
      <c r="F3853" s="345">
        <v>39013</v>
      </c>
      <c r="G3853" s="345" t="s">
        <v>12369</v>
      </c>
      <c r="H3853" s="820">
        <v>10590</v>
      </c>
      <c r="I3853" s="567"/>
    </row>
    <row r="3854" spans="1:9" x14ac:dyDescent="0.2">
      <c r="A3854" s="345">
        <v>3852</v>
      </c>
      <c r="B3854" s="345" t="s">
        <v>4476</v>
      </c>
      <c r="C3854" s="345" t="s">
        <v>555</v>
      </c>
      <c r="D3854" s="345" t="s">
        <v>506</v>
      </c>
      <c r="E3854" s="345">
        <v>3150510440</v>
      </c>
      <c r="F3854" s="345">
        <v>63044</v>
      </c>
      <c r="G3854" s="345" t="s">
        <v>12370</v>
      </c>
      <c r="H3854" s="820">
        <v>14146</v>
      </c>
      <c r="I3854" s="567"/>
    </row>
    <row r="3855" spans="1:9" x14ac:dyDescent="0.2">
      <c r="A3855" s="345">
        <v>3853</v>
      </c>
      <c r="B3855" s="345" t="s">
        <v>4477</v>
      </c>
      <c r="C3855" s="345" t="s">
        <v>906</v>
      </c>
      <c r="D3855" s="345" t="s">
        <v>492</v>
      </c>
      <c r="E3855" s="345">
        <v>2090360140</v>
      </c>
      <c r="F3855" s="345">
        <v>53015</v>
      </c>
      <c r="G3855" s="345" t="s">
        <v>12371</v>
      </c>
      <c r="H3855" s="820">
        <v>8124</v>
      </c>
      <c r="I3855" s="567"/>
    </row>
    <row r="3856" spans="1:9" x14ac:dyDescent="0.2">
      <c r="A3856" s="345">
        <v>3854</v>
      </c>
      <c r="B3856" s="345" t="s">
        <v>4478</v>
      </c>
      <c r="C3856" s="345" t="s">
        <v>996</v>
      </c>
      <c r="D3856" s="345" t="s">
        <v>514</v>
      </c>
      <c r="E3856" s="345">
        <v>2100580280</v>
      </c>
      <c r="F3856" s="345">
        <v>54028</v>
      </c>
      <c r="G3856" s="345" t="s">
        <v>12372</v>
      </c>
      <c r="H3856" s="820">
        <v>3641</v>
      </c>
      <c r="I3856" s="567"/>
    </row>
    <row r="3857" spans="1:9" x14ac:dyDescent="0.2">
      <c r="A3857" s="345">
        <v>3855</v>
      </c>
      <c r="B3857" s="345" t="s">
        <v>4479</v>
      </c>
      <c r="C3857" s="345" t="s">
        <v>1030</v>
      </c>
      <c r="D3857" s="345" t="s">
        <v>511</v>
      </c>
      <c r="E3857" s="345">
        <v>3160780150</v>
      </c>
      <c r="F3857" s="345">
        <v>73015</v>
      </c>
      <c r="G3857" s="345" t="s">
        <v>12373</v>
      </c>
      <c r="H3857" s="820">
        <v>32116</v>
      </c>
      <c r="I3857" s="567"/>
    </row>
    <row r="3858" spans="1:9" x14ac:dyDescent="0.2">
      <c r="A3858" s="345">
        <v>3856</v>
      </c>
      <c r="B3858" s="345" t="s">
        <v>4480</v>
      </c>
      <c r="C3858" s="345" t="s">
        <v>524</v>
      </c>
      <c r="D3858" s="345" t="s">
        <v>508</v>
      </c>
      <c r="E3858" s="345">
        <v>1030990370</v>
      </c>
      <c r="F3858" s="345">
        <v>98037</v>
      </c>
      <c r="G3858" s="345" t="s">
        <v>12374</v>
      </c>
      <c r="H3858" s="820">
        <v>4379</v>
      </c>
      <c r="I3858" s="567"/>
    </row>
    <row r="3859" spans="1:9" x14ac:dyDescent="0.2">
      <c r="A3859" s="345">
        <v>3857</v>
      </c>
      <c r="B3859" s="345" t="s">
        <v>4481</v>
      </c>
      <c r="C3859" s="345" t="s">
        <v>522</v>
      </c>
      <c r="D3859" s="345" t="s">
        <v>515</v>
      </c>
      <c r="E3859" s="345">
        <v>1050540500</v>
      </c>
      <c r="F3859" s="345">
        <v>28050</v>
      </c>
      <c r="G3859" s="345" t="s">
        <v>12375</v>
      </c>
      <c r="H3859" s="820">
        <v>6043</v>
      </c>
      <c r="I3859" s="567"/>
    </row>
    <row r="3860" spans="1:9" x14ac:dyDescent="0.2">
      <c r="A3860" s="345">
        <v>3858</v>
      </c>
      <c r="B3860" s="345" t="s">
        <v>4482</v>
      </c>
      <c r="C3860" s="345" t="s">
        <v>795</v>
      </c>
      <c r="D3860" s="345" t="s">
        <v>492</v>
      </c>
      <c r="E3860" s="345">
        <v>2090430180</v>
      </c>
      <c r="F3860" s="345">
        <v>46018</v>
      </c>
      <c r="G3860" s="345" t="s">
        <v>12376</v>
      </c>
      <c r="H3860" s="820">
        <v>21823</v>
      </c>
      <c r="I3860" s="567"/>
    </row>
    <row r="3861" spans="1:9" x14ac:dyDescent="0.2">
      <c r="A3861" s="345">
        <v>3859</v>
      </c>
      <c r="B3861" s="345" t="s">
        <v>4483</v>
      </c>
      <c r="C3861" s="345" t="s">
        <v>659</v>
      </c>
      <c r="D3861" s="345" t="s">
        <v>510</v>
      </c>
      <c r="E3861" s="345">
        <v>1010960310</v>
      </c>
      <c r="F3861" s="345">
        <v>96031</v>
      </c>
      <c r="G3861" s="345" t="s">
        <v>12377</v>
      </c>
      <c r="H3861" s="820">
        <v>569</v>
      </c>
      <c r="I3861" s="567"/>
    </row>
    <row r="3862" spans="1:9" x14ac:dyDescent="0.2">
      <c r="A3862" s="345">
        <v>3860</v>
      </c>
      <c r="B3862" s="345" t="s">
        <v>4484</v>
      </c>
      <c r="C3862" s="345" t="s">
        <v>624</v>
      </c>
      <c r="D3862" s="345" t="s">
        <v>510</v>
      </c>
      <c r="E3862" s="345">
        <v>1010811430</v>
      </c>
      <c r="F3862" s="345">
        <v>1145</v>
      </c>
      <c r="G3862" s="345" t="s">
        <v>12378</v>
      </c>
      <c r="H3862" s="820">
        <v>57</v>
      </c>
      <c r="I3862" s="567"/>
    </row>
    <row r="3863" spans="1:9" x14ac:dyDescent="0.2">
      <c r="A3863" s="345">
        <v>3861</v>
      </c>
      <c r="B3863" s="345" t="s">
        <v>4485</v>
      </c>
      <c r="C3863" s="345" t="s">
        <v>659</v>
      </c>
      <c r="D3863" s="345" t="s">
        <v>510</v>
      </c>
      <c r="E3863" s="345">
        <v>1010960320</v>
      </c>
      <c r="F3863" s="345">
        <v>96032</v>
      </c>
      <c r="G3863" s="345" t="s">
        <v>12379</v>
      </c>
      <c r="H3863" s="820">
        <v>1916</v>
      </c>
      <c r="I3863" s="567"/>
    </row>
    <row r="3864" spans="1:9" x14ac:dyDescent="0.2">
      <c r="A3864" s="345">
        <v>3862</v>
      </c>
      <c r="B3864" s="345" t="s">
        <v>4486</v>
      </c>
      <c r="C3864" s="345" t="s">
        <v>580</v>
      </c>
      <c r="D3864" s="345" t="s">
        <v>494</v>
      </c>
      <c r="E3864" s="345">
        <v>2110060290</v>
      </c>
      <c r="F3864" s="345">
        <v>44029</v>
      </c>
      <c r="G3864" s="345" t="s">
        <v>12380</v>
      </c>
      <c r="H3864" s="820">
        <v>1635</v>
      </c>
      <c r="I3864" s="567"/>
    </row>
    <row r="3865" spans="1:9" x14ac:dyDescent="0.2">
      <c r="A3865" s="345">
        <v>3863</v>
      </c>
      <c r="B3865" s="345" t="s">
        <v>4487</v>
      </c>
      <c r="C3865" s="345" t="s">
        <v>668</v>
      </c>
      <c r="D3865" s="345" t="s">
        <v>16416</v>
      </c>
      <c r="E3865" s="345">
        <v>1040831060</v>
      </c>
      <c r="F3865" s="345">
        <v>22112</v>
      </c>
      <c r="G3865" s="345" t="s">
        <v>12381</v>
      </c>
      <c r="H3865" s="820">
        <v>144</v>
      </c>
      <c r="I3865" s="567"/>
    </row>
    <row r="3866" spans="1:9" x14ac:dyDescent="0.2">
      <c r="A3866" s="345">
        <v>3864</v>
      </c>
      <c r="B3866" s="345" t="s">
        <v>4488</v>
      </c>
      <c r="C3866" s="345" t="s">
        <v>677</v>
      </c>
      <c r="D3866" s="345" t="s">
        <v>507</v>
      </c>
      <c r="E3866" s="345">
        <v>1070740370</v>
      </c>
      <c r="F3866" s="345">
        <v>9037</v>
      </c>
      <c r="G3866" s="345" t="s">
        <v>12382</v>
      </c>
      <c r="H3866" s="820">
        <v>97</v>
      </c>
      <c r="I3866" s="567"/>
    </row>
    <row r="3867" spans="1:9" x14ac:dyDescent="0.2">
      <c r="A3867" s="345">
        <v>3865</v>
      </c>
      <c r="B3867" s="345" t="s">
        <v>4489</v>
      </c>
      <c r="C3867" s="345" t="s">
        <v>639</v>
      </c>
      <c r="D3867" s="345" t="s">
        <v>510</v>
      </c>
      <c r="E3867" s="345">
        <v>1010520880</v>
      </c>
      <c r="F3867" s="345">
        <v>3093</v>
      </c>
      <c r="G3867" s="345" t="s">
        <v>12383</v>
      </c>
      <c r="H3867" s="820">
        <v>1124</v>
      </c>
      <c r="I3867" s="567"/>
    </row>
    <row r="3868" spans="1:9" x14ac:dyDescent="0.2">
      <c r="A3868" s="345">
        <v>3866</v>
      </c>
      <c r="B3868" s="345" t="s">
        <v>4490</v>
      </c>
      <c r="C3868" s="345" t="s">
        <v>863</v>
      </c>
      <c r="D3868" s="345" t="s">
        <v>510</v>
      </c>
      <c r="E3868" s="345">
        <v>1011020430</v>
      </c>
      <c r="F3868" s="345">
        <v>103043</v>
      </c>
      <c r="G3868" s="345" t="s">
        <v>12384</v>
      </c>
      <c r="H3868" s="820">
        <v>117</v>
      </c>
      <c r="I3868" s="567"/>
    </row>
    <row r="3869" spans="1:9" x14ac:dyDescent="0.2">
      <c r="A3869" s="345">
        <v>3867</v>
      </c>
      <c r="B3869" s="345" t="s">
        <v>4491</v>
      </c>
      <c r="C3869" s="345" t="s">
        <v>530</v>
      </c>
      <c r="D3869" s="345" t="s">
        <v>512</v>
      </c>
      <c r="E3869" s="345">
        <v>4200950260</v>
      </c>
      <c r="F3869" s="345">
        <v>95026</v>
      </c>
      <c r="G3869" s="345" t="s">
        <v>12385</v>
      </c>
      <c r="H3869" s="820">
        <v>1012</v>
      </c>
      <c r="I3869" s="567"/>
    </row>
    <row r="3870" spans="1:9" x14ac:dyDescent="0.2">
      <c r="A3870" s="345">
        <v>3868</v>
      </c>
      <c r="B3870" s="345" t="s">
        <v>4492</v>
      </c>
      <c r="C3870" s="345" t="s">
        <v>875</v>
      </c>
      <c r="D3870" s="345" t="s">
        <v>494</v>
      </c>
      <c r="E3870" s="345">
        <v>2110440240</v>
      </c>
      <c r="F3870" s="345">
        <v>43024</v>
      </c>
      <c r="G3870" s="345" t="s">
        <v>12386</v>
      </c>
      <c r="H3870" s="820">
        <v>9290</v>
      </c>
      <c r="I3870" s="567"/>
    </row>
    <row r="3871" spans="1:9" x14ac:dyDescent="0.2">
      <c r="A3871" s="345">
        <v>3869</v>
      </c>
      <c r="B3871" s="345" t="s">
        <v>4493</v>
      </c>
      <c r="C3871" s="345" t="s">
        <v>546</v>
      </c>
      <c r="D3871" s="345" t="s">
        <v>504</v>
      </c>
      <c r="E3871" s="345">
        <v>3170470140</v>
      </c>
      <c r="F3871" s="345">
        <v>77014</v>
      </c>
      <c r="G3871" s="345" t="s">
        <v>12387</v>
      </c>
      <c r="H3871" s="820">
        <v>59748</v>
      </c>
      <c r="I3871" s="567"/>
    </row>
    <row r="3872" spans="1:9" x14ac:dyDescent="0.2">
      <c r="A3872" s="345">
        <v>3870</v>
      </c>
      <c r="B3872" s="345" t="s">
        <v>4494</v>
      </c>
      <c r="C3872" s="345" t="s">
        <v>624</v>
      </c>
      <c r="D3872" s="345" t="s">
        <v>510</v>
      </c>
      <c r="E3872" s="345">
        <v>1010811440</v>
      </c>
      <c r="F3872" s="345">
        <v>1146</v>
      </c>
      <c r="G3872" s="345" t="s">
        <v>12388</v>
      </c>
      <c r="H3872" s="820">
        <v>3777</v>
      </c>
      <c r="I3872" s="567"/>
    </row>
    <row r="3873" spans="1:9" x14ac:dyDescent="0.2">
      <c r="A3873" s="345">
        <v>3871</v>
      </c>
      <c r="B3873" s="345" t="s">
        <v>4495</v>
      </c>
      <c r="C3873" s="345" t="s">
        <v>732</v>
      </c>
      <c r="D3873" s="345" t="s">
        <v>511</v>
      </c>
      <c r="E3873" s="345">
        <v>3160410410</v>
      </c>
      <c r="F3873" s="345">
        <v>75042</v>
      </c>
      <c r="G3873" s="345" t="s">
        <v>12389</v>
      </c>
      <c r="H3873" s="820">
        <v>10993</v>
      </c>
      <c r="I3873" s="567"/>
    </row>
    <row r="3874" spans="1:9" x14ac:dyDescent="0.2">
      <c r="A3874" s="345">
        <v>3872</v>
      </c>
      <c r="B3874" s="345" t="s">
        <v>4496</v>
      </c>
      <c r="C3874" s="345" t="s">
        <v>584</v>
      </c>
      <c r="D3874" s="345" t="s">
        <v>509</v>
      </c>
      <c r="E3874" s="345">
        <v>3140190370</v>
      </c>
      <c r="F3874" s="345">
        <v>70037</v>
      </c>
      <c r="G3874" s="345" t="s">
        <v>12390</v>
      </c>
      <c r="H3874" s="820">
        <v>1056</v>
      </c>
      <c r="I3874" s="567"/>
    </row>
    <row r="3875" spans="1:9" x14ac:dyDescent="0.2">
      <c r="A3875" s="345">
        <v>3873</v>
      </c>
      <c r="B3875" s="345" t="s">
        <v>4497</v>
      </c>
      <c r="C3875" s="345" t="s">
        <v>624</v>
      </c>
      <c r="D3875" s="345" t="s">
        <v>510</v>
      </c>
      <c r="E3875" s="345">
        <v>1010811450</v>
      </c>
      <c r="F3875" s="345">
        <v>1147</v>
      </c>
      <c r="G3875" s="345" t="s">
        <v>12391</v>
      </c>
      <c r="H3875" s="820">
        <v>658</v>
      </c>
      <c r="I3875" s="567"/>
    </row>
    <row r="3876" spans="1:9" x14ac:dyDescent="0.2">
      <c r="A3876" s="345">
        <v>3874</v>
      </c>
      <c r="B3876" s="345" t="s">
        <v>4498</v>
      </c>
      <c r="C3876" s="345" t="s">
        <v>542</v>
      </c>
      <c r="D3876" s="345" t="s">
        <v>511</v>
      </c>
      <c r="E3876" s="345">
        <v>3160310291</v>
      </c>
      <c r="F3876" s="345">
        <v>71031</v>
      </c>
      <c r="G3876" s="345" t="s">
        <v>12392</v>
      </c>
      <c r="H3876" s="820">
        <v>6031</v>
      </c>
      <c r="I3876" s="567"/>
    </row>
    <row r="3877" spans="1:9" x14ac:dyDescent="0.2">
      <c r="A3877" s="345">
        <v>3875</v>
      </c>
      <c r="B3877" s="345" t="s">
        <v>4499</v>
      </c>
      <c r="C3877" s="345" t="s">
        <v>722</v>
      </c>
      <c r="D3877" s="345" t="s">
        <v>513</v>
      </c>
      <c r="E3877" s="345">
        <v>4190820130</v>
      </c>
      <c r="F3877" s="345">
        <v>81012</v>
      </c>
      <c r="G3877" s="345" t="s">
        <v>12393</v>
      </c>
      <c r="H3877" s="820">
        <v>50312</v>
      </c>
      <c r="I3877" s="567"/>
    </row>
    <row r="3878" spans="1:9" x14ac:dyDescent="0.2">
      <c r="A3878" s="345">
        <v>3876</v>
      </c>
      <c r="B3878" s="345" t="s">
        <v>4500</v>
      </c>
      <c r="C3878" s="345" t="s">
        <v>567</v>
      </c>
      <c r="D3878" s="345" t="s">
        <v>508</v>
      </c>
      <c r="E3878" s="345">
        <v>1030150990</v>
      </c>
      <c r="F3878" s="345">
        <v>17107</v>
      </c>
      <c r="G3878" s="345" t="s">
        <v>12394</v>
      </c>
      <c r="H3878" s="820">
        <v>12519</v>
      </c>
      <c r="I3878" s="567"/>
    </row>
    <row r="3879" spans="1:9" x14ac:dyDescent="0.2">
      <c r="A3879" s="345">
        <v>3877</v>
      </c>
      <c r="B3879" s="345" t="s">
        <v>4501</v>
      </c>
      <c r="C3879" s="345" t="s">
        <v>609</v>
      </c>
      <c r="D3879" s="345" t="s">
        <v>493</v>
      </c>
      <c r="E3879" s="345">
        <v>2120700570</v>
      </c>
      <c r="F3879" s="345">
        <v>58058</v>
      </c>
      <c r="G3879" s="345" t="s">
        <v>12395</v>
      </c>
      <c r="H3879" s="820">
        <v>2969</v>
      </c>
      <c r="I3879" s="567"/>
    </row>
    <row r="3880" spans="1:9" x14ac:dyDescent="0.2">
      <c r="A3880" s="345">
        <v>3878</v>
      </c>
      <c r="B3880" s="345" t="s">
        <v>4502</v>
      </c>
      <c r="C3880" s="345" t="s">
        <v>591</v>
      </c>
      <c r="D3880" s="345" t="s">
        <v>513</v>
      </c>
      <c r="E3880" s="345">
        <v>4190180090</v>
      </c>
      <c r="F3880" s="345">
        <v>85009</v>
      </c>
      <c r="G3880" s="345" t="s">
        <v>12396</v>
      </c>
      <c r="H3880" s="820">
        <v>11086</v>
      </c>
      <c r="I3880" s="567"/>
    </row>
    <row r="3881" spans="1:9" x14ac:dyDescent="0.2">
      <c r="A3881" s="345">
        <v>3879</v>
      </c>
      <c r="B3881" s="345" t="s">
        <v>4503</v>
      </c>
      <c r="C3881" s="345" t="s">
        <v>593</v>
      </c>
      <c r="D3881" s="345" t="s">
        <v>513</v>
      </c>
      <c r="E3881" s="345">
        <v>4190480450</v>
      </c>
      <c r="F3881" s="345">
        <v>83046</v>
      </c>
      <c r="G3881" s="345" t="s">
        <v>12397</v>
      </c>
      <c r="H3881" s="820">
        <v>1400</v>
      </c>
      <c r="I3881" s="567"/>
    </row>
    <row r="3882" spans="1:9" x14ac:dyDescent="0.2">
      <c r="A3882" s="345">
        <v>3880</v>
      </c>
      <c r="B3882" s="345" t="s">
        <v>4504</v>
      </c>
      <c r="C3882" s="345" t="s">
        <v>557</v>
      </c>
      <c r="D3882" s="345" t="s">
        <v>513</v>
      </c>
      <c r="E3882" s="345">
        <v>4190210241</v>
      </c>
      <c r="F3882" s="345">
        <v>87056</v>
      </c>
      <c r="G3882" s="345" t="s">
        <v>12398</v>
      </c>
      <c r="H3882" s="820">
        <v>3955</v>
      </c>
      <c r="I3882" s="567"/>
    </row>
    <row r="3883" spans="1:9" x14ac:dyDescent="0.2">
      <c r="A3883" s="345">
        <v>3881</v>
      </c>
      <c r="B3883" s="345" t="s">
        <v>4505</v>
      </c>
      <c r="C3883" s="345" t="s">
        <v>624</v>
      </c>
      <c r="D3883" s="345" t="s">
        <v>510</v>
      </c>
      <c r="E3883" s="345">
        <v>1010811460</v>
      </c>
      <c r="F3883" s="345">
        <v>1148</v>
      </c>
      <c r="G3883" s="345" t="s">
        <v>12399</v>
      </c>
      <c r="H3883" s="820">
        <v>4181</v>
      </c>
      <c r="I3883" s="567"/>
    </row>
    <row r="3884" spans="1:9" x14ac:dyDescent="0.2">
      <c r="A3884" s="345">
        <v>3882</v>
      </c>
      <c r="B3884" s="345" t="s">
        <v>4506</v>
      </c>
      <c r="C3884" s="345" t="s">
        <v>668</v>
      </c>
      <c r="D3884" s="345" t="s">
        <v>16416</v>
      </c>
      <c r="E3884" s="345">
        <v>1040831070</v>
      </c>
      <c r="F3884" s="345">
        <v>22113</v>
      </c>
      <c r="G3884" s="345" t="s">
        <v>12400</v>
      </c>
      <c r="H3884" s="820">
        <v>588</v>
      </c>
      <c r="I3884" s="567"/>
    </row>
    <row r="3885" spans="1:9" x14ac:dyDescent="0.2">
      <c r="A3885" s="345">
        <v>3883</v>
      </c>
      <c r="B3885" s="345" t="s">
        <v>4507</v>
      </c>
      <c r="C3885" s="345" t="s">
        <v>691</v>
      </c>
      <c r="D3885" s="345" t="s">
        <v>508</v>
      </c>
      <c r="E3885" s="345">
        <v>1030770400</v>
      </c>
      <c r="F3885" s="345">
        <v>14040</v>
      </c>
      <c r="G3885" s="345" t="s">
        <v>12401</v>
      </c>
      <c r="H3885" s="820">
        <v>1028</v>
      </c>
      <c r="I3885" s="567"/>
    </row>
    <row r="3886" spans="1:9" x14ac:dyDescent="0.2">
      <c r="A3886" s="345">
        <v>3884</v>
      </c>
      <c r="B3886" s="345" t="s">
        <v>4508</v>
      </c>
      <c r="C3886" s="345" t="s">
        <v>624</v>
      </c>
      <c r="D3886" s="345" t="s">
        <v>510</v>
      </c>
      <c r="E3886" s="345">
        <v>1010811470</v>
      </c>
      <c r="F3886" s="345">
        <v>1149</v>
      </c>
      <c r="G3886" s="345" t="s">
        <v>12402</v>
      </c>
      <c r="H3886" s="820">
        <v>805</v>
      </c>
      <c r="I3886" s="567"/>
    </row>
    <row r="3887" spans="1:9" x14ac:dyDescent="0.2">
      <c r="A3887" s="345">
        <v>3885</v>
      </c>
      <c r="B3887" s="345" t="s">
        <v>4509</v>
      </c>
      <c r="C3887" s="345" t="s">
        <v>942</v>
      </c>
      <c r="D3887" s="345" t="s">
        <v>512</v>
      </c>
      <c r="E3887" s="345">
        <v>4200530450</v>
      </c>
      <c r="F3887" s="345">
        <v>91047</v>
      </c>
      <c r="G3887" s="345" t="s">
        <v>12403</v>
      </c>
      <c r="H3887" s="820">
        <v>1624</v>
      </c>
      <c r="I3887" s="567"/>
    </row>
    <row r="3888" spans="1:9" x14ac:dyDescent="0.2">
      <c r="A3888" s="345">
        <v>3886</v>
      </c>
      <c r="B3888" s="345" t="s">
        <v>4510</v>
      </c>
      <c r="C3888" s="345" t="s">
        <v>637</v>
      </c>
      <c r="D3888" s="345" t="s">
        <v>508</v>
      </c>
      <c r="E3888" s="345">
        <v>1031040300</v>
      </c>
      <c r="F3888" s="345">
        <v>108030</v>
      </c>
      <c r="G3888" s="345" t="s">
        <v>12404</v>
      </c>
      <c r="H3888" s="820">
        <v>23350</v>
      </c>
      <c r="I3888" s="567"/>
    </row>
    <row r="3889" spans="1:9" x14ac:dyDescent="0.2">
      <c r="A3889" s="345">
        <v>3887</v>
      </c>
      <c r="B3889" s="345" t="s">
        <v>4511</v>
      </c>
      <c r="C3889" s="345" t="s">
        <v>672</v>
      </c>
      <c r="D3889" s="345" t="s">
        <v>508</v>
      </c>
      <c r="E3889" s="345">
        <v>1030570850</v>
      </c>
      <c r="F3889" s="345">
        <v>18088</v>
      </c>
      <c r="G3889" s="345" t="s">
        <v>12405</v>
      </c>
      <c r="H3889" s="820">
        <v>6211</v>
      </c>
      <c r="I3889" s="567"/>
    </row>
    <row r="3890" spans="1:9" x14ac:dyDescent="0.2">
      <c r="A3890" s="345">
        <v>3888</v>
      </c>
      <c r="B3890" s="345" t="s">
        <v>4512</v>
      </c>
      <c r="C3890" s="345" t="s">
        <v>1935</v>
      </c>
      <c r="D3890" s="345" t="s">
        <v>16417</v>
      </c>
      <c r="E3890" s="345">
        <v>1060350101</v>
      </c>
      <c r="F3890" s="345">
        <v>31011</v>
      </c>
      <c r="G3890" s="345" t="s">
        <v>12406</v>
      </c>
      <c r="H3890" s="820">
        <v>949</v>
      </c>
      <c r="I3890" s="567"/>
    </row>
    <row r="3891" spans="1:9" x14ac:dyDescent="0.2">
      <c r="A3891" s="345">
        <v>3889</v>
      </c>
      <c r="B3891" s="345" t="s">
        <v>4513</v>
      </c>
      <c r="C3891" s="345" t="s">
        <v>693</v>
      </c>
      <c r="D3891" s="345" t="s">
        <v>16415</v>
      </c>
      <c r="E3891" s="345">
        <v>1080560200</v>
      </c>
      <c r="F3891" s="345">
        <v>34020</v>
      </c>
      <c r="G3891" s="345" t="s">
        <v>12407</v>
      </c>
      <c r="H3891" s="820">
        <v>10693</v>
      </c>
      <c r="I3891" s="567"/>
    </row>
    <row r="3892" spans="1:9" x14ac:dyDescent="0.2">
      <c r="A3892" s="345">
        <v>3890</v>
      </c>
      <c r="B3892" s="345" t="s">
        <v>4514</v>
      </c>
      <c r="C3892" s="345" t="s">
        <v>790</v>
      </c>
      <c r="D3892" s="345" t="s">
        <v>16415</v>
      </c>
      <c r="E3892" s="345">
        <v>1080130370</v>
      </c>
      <c r="F3892" s="345">
        <v>37037</v>
      </c>
      <c r="G3892" s="345" t="s">
        <v>12408</v>
      </c>
      <c r="H3892" s="820">
        <v>16646</v>
      </c>
      <c r="I3892" s="567"/>
    </row>
    <row r="3893" spans="1:9" x14ac:dyDescent="0.2">
      <c r="A3893" s="345">
        <v>3891</v>
      </c>
      <c r="B3893" s="345" t="s">
        <v>4515</v>
      </c>
      <c r="C3893" s="345" t="s">
        <v>534</v>
      </c>
      <c r="D3893" s="345" t="s">
        <v>508</v>
      </c>
      <c r="E3893" s="345">
        <v>1030491380</v>
      </c>
      <c r="F3893" s="345">
        <v>15139</v>
      </c>
      <c r="G3893" s="345" t="s">
        <v>12409</v>
      </c>
      <c r="H3893" s="820">
        <v>12293</v>
      </c>
      <c r="I3893" s="567"/>
    </row>
    <row r="3894" spans="1:9" x14ac:dyDescent="0.2">
      <c r="A3894" s="345">
        <v>3892</v>
      </c>
      <c r="B3894" s="345" t="s">
        <v>4516</v>
      </c>
      <c r="C3894" s="345" t="s">
        <v>601</v>
      </c>
      <c r="D3894" s="345" t="s">
        <v>508</v>
      </c>
      <c r="E3894" s="345">
        <v>1030121281</v>
      </c>
      <c r="F3894" s="345">
        <v>16250</v>
      </c>
      <c r="G3894" s="345" t="s">
        <v>12410</v>
      </c>
      <c r="H3894" s="820">
        <v>2345</v>
      </c>
      <c r="I3894" s="567"/>
    </row>
    <row r="3895" spans="1:9" x14ac:dyDescent="0.2">
      <c r="A3895" s="345">
        <v>3893</v>
      </c>
      <c r="B3895" s="345" t="s">
        <v>4517</v>
      </c>
      <c r="C3895" s="345" t="s">
        <v>573</v>
      </c>
      <c r="D3895" s="345" t="s">
        <v>508</v>
      </c>
      <c r="E3895" s="345">
        <v>1030450340</v>
      </c>
      <c r="F3895" s="345">
        <v>20034</v>
      </c>
      <c r="G3895" s="345" t="s">
        <v>12411</v>
      </c>
      <c r="H3895" s="820">
        <v>4096</v>
      </c>
      <c r="I3895" s="567"/>
    </row>
    <row r="3896" spans="1:9" x14ac:dyDescent="0.2">
      <c r="A3896" s="345">
        <v>3894</v>
      </c>
      <c r="B3896" s="345" t="s">
        <v>4518</v>
      </c>
      <c r="C3896" s="345" t="s">
        <v>1189</v>
      </c>
      <c r="D3896" s="345" t="s">
        <v>16415</v>
      </c>
      <c r="E3896" s="345">
        <v>1080500210</v>
      </c>
      <c r="F3896" s="345">
        <v>36021</v>
      </c>
      <c r="G3896" s="345" t="s">
        <v>12412</v>
      </c>
      <c r="H3896" s="820">
        <v>6352</v>
      </c>
      <c r="I3896" s="567"/>
    </row>
    <row r="3897" spans="1:9" x14ac:dyDescent="0.2">
      <c r="A3897" s="345">
        <v>3895</v>
      </c>
      <c r="B3897" s="345" t="s">
        <v>4519</v>
      </c>
      <c r="C3897" s="345" t="s">
        <v>787</v>
      </c>
      <c r="D3897" s="345" t="s">
        <v>515</v>
      </c>
      <c r="E3897" s="345">
        <v>1050840400</v>
      </c>
      <c r="F3897" s="345">
        <v>26041</v>
      </c>
      <c r="G3897" s="345" t="s">
        <v>12413</v>
      </c>
      <c r="H3897" s="820">
        <v>2947</v>
      </c>
      <c r="I3897" s="567"/>
    </row>
    <row r="3898" spans="1:9" x14ac:dyDescent="0.2">
      <c r="A3898" s="345">
        <v>3896</v>
      </c>
      <c r="B3898" s="345" t="s">
        <v>4520</v>
      </c>
      <c r="C3898" s="345" t="s">
        <v>833</v>
      </c>
      <c r="D3898" s="345" t="s">
        <v>16417</v>
      </c>
      <c r="E3898" s="345">
        <v>1060930260</v>
      </c>
      <c r="F3898" s="345">
        <v>93026</v>
      </c>
      <c r="G3898" s="345" t="s">
        <v>12414</v>
      </c>
      <c r="H3898" s="820">
        <v>1504</v>
      </c>
      <c r="I3898" s="567"/>
    </row>
    <row r="3899" spans="1:9" x14ac:dyDescent="0.2">
      <c r="A3899" s="345">
        <v>3897</v>
      </c>
      <c r="B3899" s="345" t="s">
        <v>4521</v>
      </c>
      <c r="C3899" s="345" t="s">
        <v>522</v>
      </c>
      <c r="D3899" s="345" t="s">
        <v>515</v>
      </c>
      <c r="E3899" s="345">
        <v>1050540520</v>
      </c>
      <c r="F3899" s="345">
        <v>28052</v>
      </c>
      <c r="G3899" s="345" t="s">
        <v>12415</v>
      </c>
      <c r="H3899" s="820">
        <v>1819</v>
      </c>
      <c r="I3899" s="567"/>
    </row>
    <row r="3900" spans="1:9" x14ac:dyDescent="0.2">
      <c r="A3900" s="345">
        <v>3898</v>
      </c>
      <c r="B3900" s="345" t="s">
        <v>4522</v>
      </c>
      <c r="C3900" s="345" t="s">
        <v>639</v>
      </c>
      <c r="D3900" s="345" t="s">
        <v>510</v>
      </c>
      <c r="E3900" s="345">
        <v>1010520890</v>
      </c>
      <c r="F3900" s="345">
        <v>3095</v>
      </c>
      <c r="G3900" s="345" t="s">
        <v>12416</v>
      </c>
      <c r="H3900" s="820">
        <v>2372</v>
      </c>
      <c r="I3900" s="567"/>
    </row>
    <row r="3901" spans="1:9" x14ac:dyDescent="0.2">
      <c r="A3901" s="345">
        <v>3899</v>
      </c>
      <c r="B3901" s="345" t="s">
        <v>4523</v>
      </c>
      <c r="C3901" s="345" t="s">
        <v>604</v>
      </c>
      <c r="D3901" s="345" t="s">
        <v>515</v>
      </c>
      <c r="E3901" s="345">
        <v>1050710320</v>
      </c>
      <c r="F3901" s="345">
        <v>29032</v>
      </c>
      <c r="G3901" s="345" t="s">
        <v>12417</v>
      </c>
      <c r="H3901" s="820">
        <v>1702</v>
      </c>
      <c r="I3901" s="567"/>
    </row>
    <row r="3902" spans="1:9" x14ac:dyDescent="0.2">
      <c r="A3902" s="345">
        <v>3900</v>
      </c>
      <c r="B3902" s="345" t="s">
        <v>4524</v>
      </c>
      <c r="C3902" s="345" t="s">
        <v>595</v>
      </c>
      <c r="D3902" s="345" t="s">
        <v>510</v>
      </c>
      <c r="E3902" s="345">
        <v>1010020900</v>
      </c>
      <c r="F3902" s="345">
        <v>6092</v>
      </c>
      <c r="G3902" s="345" t="s">
        <v>12418</v>
      </c>
      <c r="H3902" s="820">
        <v>1258</v>
      </c>
      <c r="I3902" s="567"/>
    </row>
    <row r="3903" spans="1:9" x14ac:dyDescent="0.2">
      <c r="A3903" s="345">
        <v>3901</v>
      </c>
      <c r="B3903" s="345" t="s">
        <v>4525</v>
      </c>
      <c r="C3903" s="345" t="s">
        <v>1075</v>
      </c>
      <c r="D3903" s="345" t="s">
        <v>16415</v>
      </c>
      <c r="E3903" s="345">
        <v>1080320180</v>
      </c>
      <c r="F3903" s="345">
        <v>40019</v>
      </c>
      <c r="G3903" s="345" t="s">
        <v>12419</v>
      </c>
      <c r="H3903" s="820">
        <v>9881</v>
      </c>
      <c r="I3903" s="567"/>
    </row>
    <row r="3904" spans="1:9" x14ac:dyDescent="0.2">
      <c r="A3904" s="345">
        <v>3902</v>
      </c>
      <c r="B3904" s="345" t="s">
        <v>4526</v>
      </c>
      <c r="C3904" s="345" t="s">
        <v>924</v>
      </c>
      <c r="D3904" s="345" t="s">
        <v>507</v>
      </c>
      <c r="E3904" s="345">
        <v>1070340330</v>
      </c>
      <c r="F3904" s="345">
        <v>10033</v>
      </c>
      <c r="G3904" s="345" t="s">
        <v>12420</v>
      </c>
      <c r="H3904" s="820">
        <v>2592</v>
      </c>
      <c r="I3904" s="567"/>
    </row>
    <row r="3905" spans="1:9" x14ac:dyDescent="0.2">
      <c r="A3905" s="345">
        <v>3903</v>
      </c>
      <c r="B3905" s="345" t="s">
        <v>4527</v>
      </c>
      <c r="C3905" s="345" t="s">
        <v>534</v>
      </c>
      <c r="D3905" s="345" t="s">
        <v>508</v>
      </c>
      <c r="E3905" s="345">
        <v>1030491390</v>
      </c>
      <c r="F3905" s="345">
        <v>15140</v>
      </c>
      <c r="G3905" s="345" t="s">
        <v>12421</v>
      </c>
      <c r="H3905" s="820">
        <v>17972</v>
      </c>
      <c r="I3905" s="567"/>
    </row>
    <row r="3906" spans="1:9" x14ac:dyDescent="0.2">
      <c r="A3906" s="345">
        <v>3904</v>
      </c>
      <c r="B3906" s="345" t="s">
        <v>4528</v>
      </c>
      <c r="C3906" s="345" t="s">
        <v>732</v>
      </c>
      <c r="D3906" s="345" t="s">
        <v>511</v>
      </c>
      <c r="E3906" s="345">
        <v>3160410420</v>
      </c>
      <c r="F3906" s="345">
        <v>75043</v>
      </c>
      <c r="G3906" s="345" t="s">
        <v>12422</v>
      </c>
      <c r="H3906" s="820">
        <v>9996</v>
      </c>
      <c r="I3906" s="567"/>
    </row>
    <row r="3907" spans="1:9" x14ac:dyDescent="0.2">
      <c r="A3907" s="345">
        <v>3905</v>
      </c>
      <c r="B3907" s="345" t="s">
        <v>4529</v>
      </c>
      <c r="C3907" s="345" t="s">
        <v>524</v>
      </c>
      <c r="D3907" s="345" t="s">
        <v>508</v>
      </c>
      <c r="E3907" s="345">
        <v>1030990380</v>
      </c>
      <c r="F3907" s="345">
        <v>98038</v>
      </c>
      <c r="G3907" s="345" t="s">
        <v>12423</v>
      </c>
      <c r="H3907" s="820">
        <v>445</v>
      </c>
      <c r="I3907" s="567"/>
    </row>
    <row r="3908" spans="1:9" x14ac:dyDescent="0.2">
      <c r="A3908" s="345">
        <v>3906</v>
      </c>
      <c r="B3908" s="345" t="s">
        <v>4530</v>
      </c>
      <c r="C3908" s="345" t="s">
        <v>538</v>
      </c>
      <c r="D3908" s="345" t="s">
        <v>504</v>
      </c>
      <c r="E3908" s="345">
        <v>3170640470</v>
      </c>
      <c r="F3908" s="345">
        <v>76048</v>
      </c>
      <c r="G3908" s="345" t="s">
        <v>12424</v>
      </c>
      <c r="H3908" s="820">
        <v>17109</v>
      </c>
      <c r="I3908" s="567"/>
    </row>
    <row r="3909" spans="1:9" x14ac:dyDescent="0.2">
      <c r="A3909" s="345">
        <v>3907</v>
      </c>
      <c r="B3909" s="345" t="s">
        <v>4531</v>
      </c>
      <c r="C3909" s="345" t="s">
        <v>612</v>
      </c>
      <c r="D3909" s="345" t="s">
        <v>505</v>
      </c>
      <c r="E3909" s="345">
        <v>3180670480</v>
      </c>
      <c r="F3909" s="345">
        <v>80048</v>
      </c>
      <c r="G3909" s="345" t="s">
        <v>12425</v>
      </c>
      <c r="H3909" s="820">
        <v>854</v>
      </c>
      <c r="I3909" s="567"/>
    </row>
    <row r="3910" spans="1:9" x14ac:dyDescent="0.2">
      <c r="A3910" s="345">
        <v>3908</v>
      </c>
      <c r="B3910" s="345" t="s">
        <v>4532</v>
      </c>
      <c r="C3910" s="345" t="s">
        <v>612</v>
      </c>
      <c r="D3910" s="345" t="s">
        <v>505</v>
      </c>
      <c r="E3910" s="345">
        <v>3180670490</v>
      </c>
      <c r="F3910" s="345">
        <v>80049</v>
      </c>
      <c r="G3910" s="345" t="s">
        <v>12426</v>
      </c>
      <c r="H3910" s="820">
        <v>4889</v>
      </c>
      <c r="I3910" s="567"/>
    </row>
    <row r="3911" spans="1:9" x14ac:dyDescent="0.2">
      <c r="A3911" s="345">
        <v>3909</v>
      </c>
      <c r="B3911" s="345" t="s">
        <v>4533</v>
      </c>
      <c r="C3911" s="345" t="s">
        <v>1014</v>
      </c>
      <c r="D3911" s="345" t="s">
        <v>513</v>
      </c>
      <c r="E3911" s="345">
        <v>4190760120</v>
      </c>
      <c r="F3911" s="345">
        <v>89012</v>
      </c>
      <c r="G3911" s="345" t="s">
        <v>12427</v>
      </c>
      <c r="H3911" s="820">
        <v>13227</v>
      </c>
      <c r="I3911" s="567"/>
    </row>
    <row r="3912" spans="1:9" x14ac:dyDescent="0.2">
      <c r="A3912" s="345">
        <v>3910</v>
      </c>
      <c r="B3912" s="345" t="s">
        <v>4534</v>
      </c>
      <c r="C3912" s="345" t="s">
        <v>1237</v>
      </c>
      <c r="D3912" s="345" t="s">
        <v>505</v>
      </c>
      <c r="E3912" s="345">
        <v>3180970140</v>
      </c>
      <c r="F3912" s="345">
        <v>101014</v>
      </c>
      <c r="G3912" s="345" t="s">
        <v>12428</v>
      </c>
      <c r="H3912" s="820">
        <v>3274</v>
      </c>
      <c r="I3912" s="567"/>
    </row>
    <row r="3913" spans="1:9" x14ac:dyDescent="0.2">
      <c r="A3913" s="345">
        <v>3911</v>
      </c>
      <c r="B3913" s="345" t="s">
        <v>4535</v>
      </c>
      <c r="C3913" s="345" t="s">
        <v>732</v>
      </c>
      <c r="D3913" s="345" t="s">
        <v>511</v>
      </c>
      <c r="E3913" s="345">
        <v>3160410430</v>
      </c>
      <c r="F3913" s="345">
        <v>75044</v>
      </c>
      <c r="G3913" s="345" t="s">
        <v>12429</v>
      </c>
      <c r="H3913" s="820">
        <v>6771</v>
      </c>
      <c r="I3913" s="567"/>
    </row>
    <row r="3914" spans="1:9" x14ac:dyDescent="0.2">
      <c r="A3914" s="345">
        <v>3912</v>
      </c>
      <c r="B3914" s="345" t="s">
        <v>4536</v>
      </c>
      <c r="C3914" s="345" t="s">
        <v>555</v>
      </c>
      <c r="D3914" s="345" t="s">
        <v>506</v>
      </c>
      <c r="E3914" s="345">
        <v>3150510450</v>
      </c>
      <c r="F3914" s="345">
        <v>63045</v>
      </c>
      <c r="G3914" s="345" t="s">
        <v>12430</v>
      </c>
      <c r="H3914" s="820">
        <v>36456</v>
      </c>
      <c r="I3914" s="567"/>
    </row>
    <row r="3915" spans="1:9" x14ac:dyDescent="0.2">
      <c r="A3915" s="345">
        <v>3913</v>
      </c>
      <c r="B3915" s="345" t="s">
        <v>4537</v>
      </c>
      <c r="C3915" s="345" t="s">
        <v>612</v>
      </c>
      <c r="D3915" s="345" t="s">
        <v>505</v>
      </c>
      <c r="E3915" s="345">
        <v>3180670500</v>
      </c>
      <c r="F3915" s="345">
        <v>80050</v>
      </c>
      <c r="G3915" s="345" t="s">
        <v>12431</v>
      </c>
      <c r="H3915" s="820">
        <v>10577</v>
      </c>
      <c r="I3915" s="567"/>
    </row>
    <row r="3916" spans="1:9" x14ac:dyDescent="0.2">
      <c r="A3916" s="345">
        <v>3914</v>
      </c>
      <c r="B3916" s="345" t="s">
        <v>4538</v>
      </c>
      <c r="C3916" s="345" t="s">
        <v>654</v>
      </c>
      <c r="D3916" s="345" t="s">
        <v>506</v>
      </c>
      <c r="E3916" s="345">
        <v>3150080480</v>
      </c>
      <c r="F3916" s="345">
        <v>64048</v>
      </c>
      <c r="G3916" s="345" t="s">
        <v>12432</v>
      </c>
      <c r="H3916" s="820">
        <v>1797</v>
      </c>
      <c r="I3916" s="567"/>
    </row>
    <row r="3917" spans="1:9" x14ac:dyDescent="0.2">
      <c r="A3917" s="345">
        <v>3915</v>
      </c>
      <c r="B3917" s="345" t="s">
        <v>4539</v>
      </c>
      <c r="C3917" s="345" t="s">
        <v>662</v>
      </c>
      <c r="D3917" s="345" t="s">
        <v>506</v>
      </c>
      <c r="E3917" s="345">
        <v>3150110380</v>
      </c>
      <c r="F3917" s="345">
        <v>62039</v>
      </c>
      <c r="G3917" s="345" t="s">
        <v>12433</v>
      </c>
      <c r="H3917" s="820">
        <v>1712</v>
      </c>
      <c r="I3917" s="567"/>
    </row>
    <row r="3918" spans="1:9" x14ac:dyDescent="0.2">
      <c r="A3918" s="345">
        <v>3916</v>
      </c>
      <c r="B3918" s="345" t="s">
        <v>4540</v>
      </c>
      <c r="C3918" s="345" t="s">
        <v>544</v>
      </c>
      <c r="D3918" s="345" t="s">
        <v>510</v>
      </c>
      <c r="E3918" s="345">
        <v>1010271220</v>
      </c>
      <c r="F3918" s="345">
        <v>4122</v>
      </c>
      <c r="G3918" s="345" t="s">
        <v>12434</v>
      </c>
      <c r="H3918" s="820">
        <v>298</v>
      </c>
      <c r="I3918" s="567"/>
    </row>
    <row r="3919" spans="1:9" x14ac:dyDescent="0.2">
      <c r="A3919" s="345">
        <v>3917</v>
      </c>
      <c r="B3919" s="345" t="s">
        <v>4541</v>
      </c>
      <c r="C3919" s="345" t="s">
        <v>691</v>
      </c>
      <c r="D3919" s="345" t="s">
        <v>508</v>
      </c>
      <c r="E3919" s="345">
        <v>1030770410</v>
      </c>
      <c r="F3919" s="345">
        <v>14041</v>
      </c>
      <c r="G3919" s="345" t="s">
        <v>12435</v>
      </c>
      <c r="H3919" s="820">
        <v>928</v>
      </c>
      <c r="I3919" s="567"/>
    </row>
    <row r="3920" spans="1:9" x14ac:dyDescent="0.2">
      <c r="A3920" s="345">
        <v>3918</v>
      </c>
      <c r="B3920" s="345" t="s">
        <v>4542</v>
      </c>
      <c r="C3920" s="345" t="s">
        <v>732</v>
      </c>
      <c r="D3920" s="345" t="s">
        <v>511</v>
      </c>
      <c r="E3920" s="345">
        <v>3160410440</v>
      </c>
      <c r="F3920" s="345">
        <v>75045</v>
      </c>
      <c r="G3920" s="345" t="s">
        <v>12436</v>
      </c>
      <c r="H3920" s="820">
        <v>2126</v>
      </c>
      <c r="I3920" s="567"/>
    </row>
    <row r="3921" spans="1:9" x14ac:dyDescent="0.2">
      <c r="A3921" s="345">
        <v>3919</v>
      </c>
      <c r="B3921" s="345" t="s">
        <v>4543</v>
      </c>
      <c r="C3921" s="345" t="s">
        <v>726</v>
      </c>
      <c r="D3921" s="345" t="s">
        <v>16416</v>
      </c>
      <c r="E3921" s="345">
        <v>1040140470</v>
      </c>
      <c r="F3921" s="345">
        <v>21050</v>
      </c>
      <c r="G3921" s="345" t="s">
        <v>12437</v>
      </c>
      <c r="H3921" s="820">
        <v>1705</v>
      </c>
      <c r="I3921" s="567"/>
    </row>
    <row r="3922" spans="1:9" x14ac:dyDescent="0.2">
      <c r="A3922" s="345">
        <v>3920</v>
      </c>
      <c r="B3922" s="345" t="s">
        <v>4544</v>
      </c>
      <c r="C3922" s="345" t="s">
        <v>534</v>
      </c>
      <c r="D3922" s="345" t="s">
        <v>508</v>
      </c>
      <c r="E3922" s="345">
        <v>1030491410</v>
      </c>
      <c r="F3922" s="345">
        <v>15142</v>
      </c>
      <c r="G3922" s="345" t="s">
        <v>12438</v>
      </c>
      <c r="H3922" s="820">
        <v>18503</v>
      </c>
      <c r="I3922" s="567"/>
    </row>
    <row r="3923" spans="1:9" x14ac:dyDescent="0.2">
      <c r="A3923" s="345">
        <v>3921</v>
      </c>
      <c r="B3923" s="345" t="s">
        <v>4545</v>
      </c>
      <c r="C3923" s="345" t="s">
        <v>696</v>
      </c>
      <c r="D3923" s="345" t="s">
        <v>508</v>
      </c>
      <c r="E3923" s="345">
        <v>1030241390</v>
      </c>
      <c r="F3923" s="345">
        <v>13145</v>
      </c>
      <c r="G3923" s="345" t="s">
        <v>12439</v>
      </c>
      <c r="H3923" s="820">
        <v>3035</v>
      </c>
      <c r="I3923" s="567"/>
    </row>
    <row r="3924" spans="1:9" x14ac:dyDescent="0.2">
      <c r="A3924" s="345">
        <v>3922</v>
      </c>
      <c r="B3924" s="345" t="s">
        <v>4546</v>
      </c>
      <c r="C3924" s="345" t="s">
        <v>672</v>
      </c>
      <c r="D3924" s="345" t="s">
        <v>508</v>
      </c>
      <c r="E3924" s="345">
        <v>1030570860</v>
      </c>
      <c r="F3924" s="345">
        <v>18089</v>
      </c>
      <c r="G3924" s="345" t="s">
        <v>12440</v>
      </c>
      <c r="H3924" s="820">
        <v>352</v>
      </c>
      <c r="I3924" s="567"/>
    </row>
    <row r="3925" spans="1:9" x14ac:dyDescent="0.2">
      <c r="A3925" s="345">
        <v>3923</v>
      </c>
      <c r="B3925" s="345" t="s">
        <v>4547</v>
      </c>
      <c r="C3925" s="345" t="s">
        <v>664</v>
      </c>
      <c r="D3925" s="345" t="s">
        <v>507</v>
      </c>
      <c r="E3925" s="345">
        <v>1070370310</v>
      </c>
      <c r="F3925" s="345">
        <v>8034</v>
      </c>
      <c r="G3925" s="345" t="s">
        <v>12441</v>
      </c>
      <c r="H3925" s="820">
        <v>162</v>
      </c>
      <c r="I3925" s="567"/>
    </row>
    <row r="3926" spans="1:9" x14ac:dyDescent="0.2">
      <c r="A3926" s="345">
        <v>3924</v>
      </c>
      <c r="B3926" s="345" t="s">
        <v>4548</v>
      </c>
      <c r="C3926" s="345" t="s">
        <v>565</v>
      </c>
      <c r="D3926" s="345" t="s">
        <v>505</v>
      </c>
      <c r="E3926" s="345">
        <v>3180250800</v>
      </c>
      <c r="F3926" s="345">
        <v>78079</v>
      </c>
      <c r="G3926" s="345" t="s">
        <v>12442</v>
      </c>
      <c r="H3926" s="820">
        <v>9208</v>
      </c>
      <c r="I3926" s="567"/>
    </row>
    <row r="3927" spans="1:9" x14ac:dyDescent="0.2">
      <c r="A3927" s="345">
        <v>3925</v>
      </c>
      <c r="B3927" s="345" t="s">
        <v>4549</v>
      </c>
      <c r="C3927" s="345" t="s">
        <v>641</v>
      </c>
      <c r="D3927" s="345" t="s">
        <v>513</v>
      </c>
      <c r="E3927" s="345">
        <v>4190010230</v>
      </c>
      <c r="F3927" s="345">
        <v>84023</v>
      </c>
      <c r="G3927" s="345" t="s">
        <v>12443</v>
      </c>
      <c r="H3927" s="820">
        <v>11929</v>
      </c>
      <c r="I3927" s="567"/>
    </row>
    <row r="3928" spans="1:9" x14ac:dyDescent="0.2">
      <c r="A3928" s="345">
        <v>3926</v>
      </c>
      <c r="B3928" s="345" t="s">
        <v>4550</v>
      </c>
      <c r="C3928" s="345" t="s">
        <v>609</v>
      </c>
      <c r="D3928" s="345" t="s">
        <v>493</v>
      </c>
      <c r="E3928" s="345">
        <v>2120700580</v>
      </c>
      <c r="F3928" s="345">
        <v>58059</v>
      </c>
      <c r="G3928" s="345" t="s">
        <v>12444</v>
      </c>
      <c r="H3928" s="820">
        <v>22643</v>
      </c>
      <c r="I3928" s="567"/>
    </row>
    <row r="3929" spans="1:9" x14ac:dyDescent="0.2">
      <c r="A3929" s="345">
        <v>3927</v>
      </c>
      <c r="B3929" s="345" t="s">
        <v>4551</v>
      </c>
      <c r="C3929" s="345" t="s">
        <v>852</v>
      </c>
      <c r="D3929" s="345" t="s">
        <v>515</v>
      </c>
      <c r="E3929" s="345">
        <v>1050870220</v>
      </c>
      <c r="F3929" s="345">
        <v>27022</v>
      </c>
      <c r="G3929" s="345" t="s">
        <v>12445</v>
      </c>
      <c r="H3929" s="820">
        <v>6229</v>
      </c>
      <c r="I3929" s="567"/>
    </row>
    <row r="3930" spans="1:9" x14ac:dyDescent="0.2">
      <c r="A3930" s="345">
        <v>3928</v>
      </c>
      <c r="B3930" s="345" t="s">
        <v>4552</v>
      </c>
      <c r="C3930" s="345" t="s">
        <v>595</v>
      </c>
      <c r="D3930" s="345" t="s">
        <v>510</v>
      </c>
      <c r="E3930" s="345">
        <v>1010020910</v>
      </c>
      <c r="F3930" s="345">
        <v>6093</v>
      </c>
      <c r="G3930" s="345" t="s">
        <v>12446</v>
      </c>
      <c r="H3930" s="820">
        <v>185</v>
      </c>
      <c r="I3930" s="567"/>
    </row>
    <row r="3931" spans="1:9" x14ac:dyDescent="0.2">
      <c r="A3931" s="345">
        <v>3929</v>
      </c>
      <c r="B3931" s="345" t="s">
        <v>4553</v>
      </c>
      <c r="C3931" s="345" t="s">
        <v>726</v>
      </c>
      <c r="D3931" s="345" t="s">
        <v>16416</v>
      </c>
      <c r="E3931" s="345">
        <v>1040140480</v>
      </c>
      <c r="F3931" s="345">
        <v>21051</v>
      </c>
      <c r="G3931" s="345" t="s">
        <v>12447</v>
      </c>
      <c r="H3931" s="820">
        <v>40759</v>
      </c>
      <c r="I3931" s="567"/>
    </row>
    <row r="3932" spans="1:9" x14ac:dyDescent="0.2">
      <c r="A3932" s="345">
        <v>3930</v>
      </c>
      <c r="B3932" s="345" t="s">
        <v>4554</v>
      </c>
      <c r="C3932" s="345" t="s">
        <v>526</v>
      </c>
      <c r="D3932" s="345" t="s">
        <v>508</v>
      </c>
      <c r="E3932" s="345">
        <v>1030980480</v>
      </c>
      <c r="F3932" s="345">
        <v>97048</v>
      </c>
      <c r="G3932" s="345" t="s">
        <v>12448</v>
      </c>
      <c r="H3932" s="820">
        <v>14661</v>
      </c>
      <c r="I3932" s="567"/>
    </row>
    <row r="3933" spans="1:9" x14ac:dyDescent="0.2">
      <c r="A3933" s="345">
        <v>3931</v>
      </c>
      <c r="B3933" s="345" t="s">
        <v>4555</v>
      </c>
      <c r="C3933" s="345" t="s">
        <v>635</v>
      </c>
      <c r="D3933" s="345" t="s">
        <v>508</v>
      </c>
      <c r="E3933" s="345">
        <v>1030860860</v>
      </c>
      <c r="F3933" s="345">
        <v>12101</v>
      </c>
      <c r="G3933" s="345" t="s">
        <v>12449</v>
      </c>
      <c r="H3933" s="820">
        <v>1797</v>
      </c>
      <c r="I3933" s="567"/>
    </row>
    <row r="3934" spans="1:9" x14ac:dyDescent="0.2">
      <c r="A3934" s="345">
        <v>3932</v>
      </c>
      <c r="B3934" s="345" t="s">
        <v>4556</v>
      </c>
      <c r="C3934" s="345" t="s">
        <v>569</v>
      </c>
      <c r="D3934" s="345" t="s">
        <v>494</v>
      </c>
      <c r="E3934" s="345">
        <v>2110590250</v>
      </c>
      <c r="F3934" s="345">
        <v>41025</v>
      </c>
      <c r="G3934" s="345" t="s">
        <v>12450</v>
      </c>
      <c r="H3934" s="820">
        <v>1317</v>
      </c>
      <c r="I3934" s="567"/>
    </row>
    <row r="3935" spans="1:9" x14ac:dyDescent="0.2">
      <c r="A3935" s="345">
        <v>3933</v>
      </c>
      <c r="B3935" s="345" t="s">
        <v>4557</v>
      </c>
      <c r="C3935" s="345" t="s">
        <v>569</v>
      </c>
      <c r="D3935" s="345" t="s">
        <v>494</v>
      </c>
      <c r="E3935" s="345">
        <v>2110590260</v>
      </c>
      <c r="F3935" s="345">
        <v>41026</v>
      </c>
      <c r="G3935" s="345" t="s">
        <v>12451</v>
      </c>
      <c r="H3935" s="820">
        <v>1005</v>
      </c>
      <c r="I3935" s="567"/>
    </row>
    <row r="3936" spans="1:9" x14ac:dyDescent="0.2">
      <c r="A3936" s="345">
        <v>3934</v>
      </c>
      <c r="B3936" s="345" t="s">
        <v>4558</v>
      </c>
      <c r="C3936" s="345" t="s">
        <v>553</v>
      </c>
      <c r="D3936" s="345" t="s">
        <v>506</v>
      </c>
      <c r="E3936" s="345">
        <v>3150720670</v>
      </c>
      <c r="F3936" s="345">
        <v>65067</v>
      </c>
      <c r="G3936" s="345" t="s">
        <v>12452</v>
      </c>
      <c r="H3936" s="820">
        <v>21679</v>
      </c>
      <c r="I3936" s="567"/>
    </row>
    <row r="3937" spans="1:9" x14ac:dyDescent="0.2">
      <c r="A3937" s="345">
        <v>3935</v>
      </c>
      <c r="B3937" s="345" t="s">
        <v>4559</v>
      </c>
      <c r="C3937" s="345" t="s">
        <v>1075</v>
      </c>
      <c r="D3937" s="345" t="s">
        <v>16415</v>
      </c>
      <c r="E3937" s="345">
        <v>1080320190</v>
      </c>
      <c r="F3937" s="345">
        <v>40020</v>
      </c>
      <c r="G3937" s="345" t="s">
        <v>12453</v>
      </c>
      <c r="H3937" s="820">
        <v>6812</v>
      </c>
      <c r="I3937" s="567"/>
    </row>
    <row r="3938" spans="1:9" x14ac:dyDescent="0.2">
      <c r="A3938" s="345">
        <v>3936</v>
      </c>
      <c r="B3938" s="345" t="s">
        <v>4560</v>
      </c>
      <c r="C3938" s="345" t="s">
        <v>624</v>
      </c>
      <c r="D3938" s="345" t="s">
        <v>510</v>
      </c>
      <c r="E3938" s="345">
        <v>1010811480</v>
      </c>
      <c r="F3938" s="345">
        <v>1150</v>
      </c>
      <c r="G3938" s="345" t="s">
        <v>12454</v>
      </c>
      <c r="H3938" s="820">
        <v>1291</v>
      </c>
      <c r="I3938" s="567"/>
    </row>
    <row r="3939" spans="1:9" x14ac:dyDescent="0.2">
      <c r="A3939" s="345">
        <v>3937</v>
      </c>
      <c r="B3939" s="345" t="s">
        <v>4561</v>
      </c>
      <c r="C3939" s="345" t="s">
        <v>654</v>
      </c>
      <c r="D3939" s="345" t="s">
        <v>506</v>
      </c>
      <c r="E3939" s="345">
        <v>3150080490</v>
      </c>
      <c r="F3939" s="345">
        <v>64049</v>
      </c>
      <c r="G3939" s="345" t="s">
        <v>12455</v>
      </c>
      <c r="H3939" s="820">
        <v>11635</v>
      </c>
      <c r="I3939" s="567"/>
    </row>
    <row r="3940" spans="1:9" x14ac:dyDescent="0.2">
      <c r="A3940" s="345">
        <v>3938</v>
      </c>
      <c r="B3940" s="345" t="s">
        <v>4562</v>
      </c>
      <c r="C3940" s="345" t="s">
        <v>652</v>
      </c>
      <c r="D3940" s="345" t="s">
        <v>16417</v>
      </c>
      <c r="E3940" s="345">
        <v>1060850580</v>
      </c>
      <c r="F3940" s="345">
        <v>30058</v>
      </c>
      <c r="G3940" s="345" t="s">
        <v>12456</v>
      </c>
      <c r="H3940" s="820">
        <v>2530</v>
      </c>
      <c r="I3940" s="567"/>
    </row>
    <row r="3941" spans="1:9" x14ac:dyDescent="0.2">
      <c r="A3941" s="345">
        <v>3939</v>
      </c>
      <c r="B3941" s="345" t="s">
        <v>4563</v>
      </c>
      <c r="C3941" s="345" t="s">
        <v>644</v>
      </c>
      <c r="D3941" s="345" t="s">
        <v>494</v>
      </c>
      <c r="E3941" s="345">
        <v>2110030240</v>
      </c>
      <c r="F3941" s="345">
        <v>42024</v>
      </c>
      <c r="G3941" s="345" t="s">
        <v>12457</v>
      </c>
      <c r="H3941" s="820">
        <v>1001</v>
      </c>
      <c r="I3941" s="567"/>
    </row>
    <row r="3942" spans="1:9" x14ac:dyDescent="0.2">
      <c r="A3942" s="345">
        <v>3940</v>
      </c>
      <c r="B3942" s="345" t="s">
        <v>4564</v>
      </c>
      <c r="C3942" s="345" t="s">
        <v>863</v>
      </c>
      <c r="D3942" s="345" t="s">
        <v>510</v>
      </c>
      <c r="E3942" s="345">
        <v>1011020440</v>
      </c>
      <c r="F3942" s="345">
        <v>103044</v>
      </c>
      <c r="G3942" s="345" t="s">
        <v>12458</v>
      </c>
      <c r="H3942" s="820">
        <v>2156</v>
      </c>
      <c r="I3942" s="567"/>
    </row>
    <row r="3943" spans="1:9" x14ac:dyDescent="0.2">
      <c r="A3943" s="345">
        <v>3941</v>
      </c>
      <c r="B3943" s="345" t="s">
        <v>4565</v>
      </c>
      <c r="C3943" s="345" t="s">
        <v>593</v>
      </c>
      <c r="D3943" s="345" t="s">
        <v>513</v>
      </c>
      <c r="E3943" s="345">
        <v>4190480460</v>
      </c>
      <c r="F3943" s="345">
        <v>83047</v>
      </c>
      <c r="G3943" s="345" t="s">
        <v>12459</v>
      </c>
      <c r="H3943" s="820">
        <v>2322</v>
      </c>
      <c r="I3943" s="567"/>
    </row>
    <row r="3944" spans="1:9" x14ac:dyDescent="0.2">
      <c r="A3944" s="345">
        <v>3942</v>
      </c>
      <c r="B3944" s="345" t="s">
        <v>4566</v>
      </c>
      <c r="C3944" s="345" t="s">
        <v>522</v>
      </c>
      <c r="D3944" s="345" t="s">
        <v>515</v>
      </c>
      <c r="E3944" s="345">
        <v>1050540530</v>
      </c>
      <c r="F3944" s="345">
        <v>28053</v>
      </c>
      <c r="G3944" s="345" t="s">
        <v>12460</v>
      </c>
      <c r="H3944" s="820">
        <v>2522</v>
      </c>
      <c r="I3944" s="567"/>
    </row>
    <row r="3945" spans="1:9" x14ac:dyDescent="0.2">
      <c r="A3945" s="345">
        <v>3943</v>
      </c>
      <c r="B3945" s="345" t="s">
        <v>4567</v>
      </c>
      <c r="C3945" s="345" t="s">
        <v>524</v>
      </c>
      <c r="D3945" s="345" t="s">
        <v>508</v>
      </c>
      <c r="E3945" s="345">
        <v>1030990390</v>
      </c>
      <c r="F3945" s="345">
        <v>98039</v>
      </c>
      <c r="G3945" s="345" t="s">
        <v>12461</v>
      </c>
      <c r="H3945" s="820">
        <v>1726</v>
      </c>
      <c r="I3945" s="567"/>
    </row>
    <row r="3946" spans="1:9" x14ac:dyDescent="0.2">
      <c r="A3946" s="345">
        <v>3944</v>
      </c>
      <c r="B3946" s="345" t="s">
        <v>4568</v>
      </c>
      <c r="C3946" s="345" t="s">
        <v>696</v>
      </c>
      <c r="D3946" s="345" t="s">
        <v>508</v>
      </c>
      <c r="E3946" s="345">
        <v>1030241410</v>
      </c>
      <c r="F3946" s="345">
        <v>13147</v>
      </c>
      <c r="G3946" s="345" t="s">
        <v>12462</v>
      </c>
      <c r="H3946" s="820">
        <v>4058</v>
      </c>
      <c r="I3946" s="567"/>
    </row>
    <row r="3947" spans="1:9" x14ac:dyDescent="0.2">
      <c r="A3947" s="345">
        <v>3945</v>
      </c>
      <c r="B3947" s="345" t="s">
        <v>4569</v>
      </c>
      <c r="C3947" s="345" t="s">
        <v>1539</v>
      </c>
      <c r="D3947" s="345" t="s">
        <v>511</v>
      </c>
      <c r="E3947" s="345">
        <v>3160160100</v>
      </c>
      <c r="F3947" s="345">
        <v>74010</v>
      </c>
      <c r="G3947" s="345" t="s">
        <v>12463</v>
      </c>
      <c r="H3947" s="820">
        <v>26114</v>
      </c>
      <c r="I3947" s="567"/>
    </row>
    <row r="3948" spans="1:9" x14ac:dyDescent="0.2">
      <c r="A3948" s="345">
        <v>3946</v>
      </c>
      <c r="B3948" s="345" t="s">
        <v>4570</v>
      </c>
      <c r="C3948" s="345" t="s">
        <v>691</v>
      </c>
      <c r="D3948" s="345" t="s">
        <v>508</v>
      </c>
      <c r="E3948" s="345">
        <v>1030770430</v>
      </c>
      <c r="F3948" s="345">
        <v>14043</v>
      </c>
      <c r="G3948" s="345" t="s">
        <v>12464</v>
      </c>
      <c r="H3948" s="820">
        <v>1824</v>
      </c>
      <c r="I3948" s="567"/>
    </row>
    <row r="3949" spans="1:9" x14ac:dyDescent="0.2">
      <c r="A3949" s="345">
        <v>3947</v>
      </c>
      <c r="B3949" s="345" t="s">
        <v>4571</v>
      </c>
      <c r="C3949" s="345" t="s">
        <v>635</v>
      </c>
      <c r="D3949" s="345" t="s">
        <v>508</v>
      </c>
      <c r="E3949" s="345">
        <v>1030860861</v>
      </c>
      <c r="F3949" s="345">
        <v>12102</v>
      </c>
      <c r="G3949" s="345" t="s">
        <v>12465</v>
      </c>
      <c r="H3949" s="820">
        <v>1656</v>
      </c>
      <c r="I3949" s="567"/>
    </row>
    <row r="3950" spans="1:9" x14ac:dyDescent="0.2">
      <c r="A3950" s="345">
        <v>3948</v>
      </c>
      <c r="B3950" s="345" t="s">
        <v>4572</v>
      </c>
      <c r="C3950" s="345" t="s">
        <v>534</v>
      </c>
      <c r="D3950" s="345" t="s">
        <v>508</v>
      </c>
      <c r="E3950" s="345">
        <v>1030491430</v>
      </c>
      <c r="F3950" s="345">
        <v>15144</v>
      </c>
      <c r="G3950" s="345" t="s">
        <v>12466</v>
      </c>
      <c r="H3950" s="820">
        <v>4191</v>
      </c>
      <c r="I3950" s="567"/>
    </row>
    <row r="3951" spans="1:9" x14ac:dyDescent="0.2">
      <c r="A3951" s="345">
        <v>3949</v>
      </c>
      <c r="B3951" s="345" t="s">
        <v>4573</v>
      </c>
      <c r="C3951" s="345" t="s">
        <v>930</v>
      </c>
      <c r="D3951" s="345" t="s">
        <v>16415</v>
      </c>
      <c r="E3951" s="345">
        <v>1080290130</v>
      </c>
      <c r="F3951" s="345">
        <v>38014</v>
      </c>
      <c r="G3951" s="345" t="s">
        <v>12467</v>
      </c>
      <c r="H3951" s="820">
        <v>6511</v>
      </c>
      <c r="I3951" s="567"/>
    </row>
    <row r="3952" spans="1:9" x14ac:dyDescent="0.2">
      <c r="A3952" s="345">
        <v>3950</v>
      </c>
      <c r="B3952" s="345" t="s">
        <v>4574</v>
      </c>
      <c r="C3952" s="345" t="s">
        <v>1237</v>
      </c>
      <c r="D3952" s="345" t="s">
        <v>505</v>
      </c>
      <c r="E3952" s="345">
        <v>3180970150</v>
      </c>
      <c r="F3952" s="345">
        <v>101015</v>
      </c>
      <c r="G3952" s="345" t="s">
        <v>12468</v>
      </c>
      <c r="H3952" s="820">
        <v>5908</v>
      </c>
      <c r="I3952" s="567"/>
    </row>
    <row r="3953" spans="1:9" x14ac:dyDescent="0.2">
      <c r="A3953" s="345">
        <v>3951</v>
      </c>
      <c r="B3953" s="345" t="s">
        <v>4575</v>
      </c>
      <c r="C3953" s="345" t="s">
        <v>593</v>
      </c>
      <c r="D3953" s="345" t="s">
        <v>513</v>
      </c>
      <c r="E3953" s="345">
        <v>4190480470</v>
      </c>
      <c r="F3953" s="345">
        <v>83048</v>
      </c>
      <c r="G3953" s="345" t="s">
        <v>12469</v>
      </c>
      <c r="H3953" s="820">
        <v>221246</v>
      </c>
      <c r="I3953" s="567"/>
    </row>
    <row r="3954" spans="1:9" x14ac:dyDescent="0.2">
      <c r="A3954" s="345">
        <v>3952</v>
      </c>
      <c r="B3954" s="345" t="s">
        <v>4576</v>
      </c>
      <c r="C3954" s="345" t="s">
        <v>522</v>
      </c>
      <c r="D3954" s="345" t="s">
        <v>515</v>
      </c>
      <c r="E3954" s="345">
        <v>1050540540</v>
      </c>
      <c r="F3954" s="345">
        <v>28054</v>
      </c>
      <c r="G3954" s="345" t="s">
        <v>12470</v>
      </c>
      <c r="H3954" s="820">
        <v>11655</v>
      </c>
      <c r="I3954" s="567"/>
    </row>
    <row r="3955" spans="1:9" x14ac:dyDescent="0.2">
      <c r="A3955" s="345">
        <v>3953</v>
      </c>
      <c r="B3955" s="345" t="s">
        <v>4577</v>
      </c>
      <c r="C3955" s="345" t="s">
        <v>555</v>
      </c>
      <c r="D3955" s="345" t="s">
        <v>506</v>
      </c>
      <c r="E3955" s="345">
        <v>3150510460</v>
      </c>
      <c r="F3955" s="345">
        <v>63046</v>
      </c>
      <c r="G3955" s="345" t="s">
        <v>12471</v>
      </c>
      <c r="H3955" s="820">
        <v>7862</v>
      </c>
      <c r="I3955" s="567"/>
    </row>
    <row r="3956" spans="1:9" x14ac:dyDescent="0.2">
      <c r="A3956" s="345">
        <v>3954</v>
      </c>
      <c r="B3956" s="345" t="s">
        <v>4578</v>
      </c>
      <c r="C3956" s="345" t="s">
        <v>637</v>
      </c>
      <c r="D3956" s="345" t="s">
        <v>508</v>
      </c>
      <c r="E3956" s="345">
        <v>1031040310</v>
      </c>
      <c r="F3956" s="345">
        <v>108031</v>
      </c>
      <c r="G3956" s="345" t="s">
        <v>12472</v>
      </c>
      <c r="H3956" s="820">
        <v>4470</v>
      </c>
      <c r="I3956" s="567"/>
    </row>
    <row r="3957" spans="1:9" x14ac:dyDescent="0.2">
      <c r="A3957" s="345">
        <v>3955</v>
      </c>
      <c r="B3957" s="345" t="s">
        <v>4579</v>
      </c>
      <c r="C3957" s="345" t="s">
        <v>668</v>
      </c>
      <c r="D3957" s="345" t="s">
        <v>16416</v>
      </c>
      <c r="E3957" s="345">
        <v>1040831080</v>
      </c>
      <c r="F3957" s="345">
        <v>22114</v>
      </c>
      <c r="G3957" s="345" t="s">
        <v>12473</v>
      </c>
      <c r="H3957" s="820">
        <v>882</v>
      </c>
      <c r="I3957" s="567"/>
    </row>
    <row r="3958" spans="1:9" x14ac:dyDescent="0.2">
      <c r="A3958" s="345">
        <v>3956</v>
      </c>
      <c r="B3958" s="345" t="s">
        <v>4580</v>
      </c>
      <c r="C3958" s="345" t="s">
        <v>672</v>
      </c>
      <c r="D3958" s="345" t="s">
        <v>508</v>
      </c>
      <c r="E3958" s="345">
        <v>1030570870</v>
      </c>
      <c r="F3958" s="345">
        <v>18090</v>
      </c>
      <c r="G3958" s="345" t="s">
        <v>12474</v>
      </c>
      <c r="H3958" s="820">
        <v>1051</v>
      </c>
      <c r="I3958" s="567"/>
    </row>
    <row r="3959" spans="1:9" x14ac:dyDescent="0.2">
      <c r="A3959" s="345">
        <v>3957</v>
      </c>
      <c r="B3959" s="345" t="s">
        <v>4581</v>
      </c>
      <c r="C3959" s="345" t="s">
        <v>659</v>
      </c>
      <c r="D3959" s="345" t="s">
        <v>510</v>
      </c>
      <c r="E3959" s="345">
        <v>1010960330</v>
      </c>
      <c r="F3959" s="345">
        <v>96033</v>
      </c>
      <c r="G3959" s="345" t="s">
        <v>12475</v>
      </c>
      <c r="H3959" s="820">
        <v>495</v>
      </c>
      <c r="I3959" s="567"/>
    </row>
    <row r="3960" spans="1:9" x14ac:dyDescent="0.2">
      <c r="A3960" s="345">
        <v>3958</v>
      </c>
      <c r="B3960" s="345" t="s">
        <v>4582</v>
      </c>
      <c r="C3960" s="345" t="s">
        <v>672</v>
      </c>
      <c r="D3960" s="345" t="s">
        <v>508</v>
      </c>
      <c r="E3960" s="345">
        <v>1030570880</v>
      </c>
      <c r="F3960" s="345">
        <v>18091</v>
      </c>
      <c r="G3960" s="345" t="s">
        <v>12476</v>
      </c>
      <c r="H3960" s="820">
        <v>467</v>
      </c>
      <c r="I3960" s="567"/>
    </row>
    <row r="3961" spans="1:9" x14ac:dyDescent="0.2">
      <c r="A3961" s="345">
        <v>3959</v>
      </c>
      <c r="B3961" s="345" t="s">
        <v>4583</v>
      </c>
      <c r="C3961" s="345" t="s">
        <v>607</v>
      </c>
      <c r="D3961" s="345" t="s">
        <v>515</v>
      </c>
      <c r="E3961" s="345">
        <v>1050890470</v>
      </c>
      <c r="F3961" s="345">
        <v>23047</v>
      </c>
      <c r="G3961" s="345" t="s">
        <v>12477</v>
      </c>
      <c r="H3961" s="820">
        <v>2541</v>
      </c>
      <c r="I3961" s="567"/>
    </row>
    <row r="3962" spans="1:9" x14ac:dyDescent="0.2">
      <c r="A3962" s="345">
        <v>3960</v>
      </c>
      <c r="B3962" s="345" t="s">
        <v>4584</v>
      </c>
      <c r="C3962" s="345" t="s">
        <v>924</v>
      </c>
      <c r="D3962" s="345" t="s">
        <v>507</v>
      </c>
      <c r="E3962" s="345">
        <v>1070340340</v>
      </c>
      <c r="F3962" s="345">
        <v>10034</v>
      </c>
      <c r="G3962" s="345" t="s">
        <v>12478</v>
      </c>
      <c r="H3962" s="820">
        <v>1483</v>
      </c>
      <c r="I3962" s="567"/>
    </row>
    <row r="3963" spans="1:9" x14ac:dyDescent="0.2">
      <c r="A3963" s="345">
        <v>3961</v>
      </c>
      <c r="B3963" s="345" t="s">
        <v>4585</v>
      </c>
      <c r="C3963" s="345" t="s">
        <v>672</v>
      </c>
      <c r="D3963" s="345" t="s">
        <v>508</v>
      </c>
      <c r="E3963" s="345">
        <v>1030570890</v>
      </c>
      <c r="F3963" s="345">
        <v>18092</v>
      </c>
      <c r="G3963" s="345" t="s">
        <v>12479</v>
      </c>
      <c r="H3963" s="820">
        <v>1320</v>
      </c>
      <c r="I3963" s="567"/>
    </row>
    <row r="3964" spans="1:9" x14ac:dyDescent="0.2">
      <c r="A3964" s="345">
        <v>3962</v>
      </c>
      <c r="B3964" s="345" t="s">
        <v>4586</v>
      </c>
      <c r="C3964" s="345" t="s">
        <v>668</v>
      </c>
      <c r="D3964" s="345" t="s">
        <v>16416</v>
      </c>
      <c r="E3964" s="345">
        <v>1040831090</v>
      </c>
      <c r="F3964" s="345">
        <v>22115</v>
      </c>
      <c r="G3964" s="345" t="s">
        <v>12480</v>
      </c>
      <c r="H3964" s="820">
        <v>1596</v>
      </c>
      <c r="I3964" s="567"/>
    </row>
    <row r="3965" spans="1:9" x14ac:dyDescent="0.2">
      <c r="A3965" s="345">
        <v>3963</v>
      </c>
      <c r="B3965" s="345" t="s">
        <v>4587</v>
      </c>
      <c r="C3965" s="345" t="s">
        <v>624</v>
      </c>
      <c r="D3965" s="345" t="s">
        <v>510</v>
      </c>
      <c r="E3965" s="345">
        <v>1010811500</v>
      </c>
      <c r="F3965" s="345">
        <v>1152</v>
      </c>
      <c r="G3965" s="345" t="s">
        <v>12481</v>
      </c>
      <c r="H3965" s="820">
        <v>736</v>
      </c>
      <c r="I3965" s="567"/>
    </row>
    <row r="3966" spans="1:9" x14ac:dyDescent="0.2">
      <c r="A3966" s="345">
        <v>3964</v>
      </c>
      <c r="B3966" s="345" t="s">
        <v>4588</v>
      </c>
      <c r="C3966" s="345" t="s">
        <v>668</v>
      </c>
      <c r="D3966" s="345" t="s">
        <v>16416</v>
      </c>
      <c r="E3966" s="345">
        <v>1040831100</v>
      </c>
      <c r="F3966" s="345">
        <v>22116</v>
      </c>
      <c r="G3966" s="345" t="s">
        <v>12482</v>
      </c>
      <c r="H3966" s="820">
        <v>5508</v>
      </c>
      <c r="I3966" s="567"/>
    </row>
    <row r="3967" spans="1:9" x14ac:dyDescent="0.2">
      <c r="A3967" s="345">
        <v>3965</v>
      </c>
      <c r="B3967" s="345" t="s">
        <v>4589</v>
      </c>
      <c r="C3967" s="345" t="s">
        <v>745</v>
      </c>
      <c r="D3967" s="345" t="s">
        <v>513</v>
      </c>
      <c r="E3967" s="345">
        <v>4190550450</v>
      </c>
      <c r="F3967" s="345">
        <v>82047</v>
      </c>
      <c r="G3967" s="345" t="s">
        <v>12483</v>
      </c>
      <c r="H3967" s="820">
        <v>2682</v>
      </c>
      <c r="I3967" s="567"/>
    </row>
    <row r="3968" spans="1:9" x14ac:dyDescent="0.2">
      <c r="A3968" s="345">
        <v>3966</v>
      </c>
      <c r="B3968" s="345" t="s">
        <v>4590</v>
      </c>
      <c r="C3968" s="345" t="s">
        <v>601</v>
      </c>
      <c r="D3968" s="345" t="s">
        <v>508</v>
      </c>
      <c r="E3968" s="345">
        <v>1030121290</v>
      </c>
      <c r="F3968" s="345">
        <v>16134</v>
      </c>
      <c r="G3968" s="345" t="s">
        <v>12484</v>
      </c>
      <c r="H3968" s="820">
        <v>164</v>
      </c>
      <c r="I3968" s="567"/>
    </row>
    <row r="3969" spans="1:9" x14ac:dyDescent="0.2">
      <c r="A3969" s="345">
        <v>3967</v>
      </c>
      <c r="B3969" s="345" t="s">
        <v>4591</v>
      </c>
      <c r="C3969" s="345" t="s">
        <v>668</v>
      </c>
      <c r="D3969" s="345" t="s">
        <v>16416</v>
      </c>
      <c r="E3969" s="345">
        <v>1040831110</v>
      </c>
      <c r="F3969" s="345">
        <v>22117</v>
      </c>
      <c r="G3969" s="345" t="s">
        <v>12485</v>
      </c>
      <c r="H3969" s="820">
        <v>7445</v>
      </c>
      <c r="I3969" s="567"/>
    </row>
    <row r="3970" spans="1:9" x14ac:dyDescent="0.2">
      <c r="A3970" s="345">
        <v>3968</v>
      </c>
      <c r="B3970" s="345" t="s">
        <v>4592</v>
      </c>
      <c r="C3970" s="345" t="s">
        <v>639</v>
      </c>
      <c r="D3970" s="345" t="s">
        <v>510</v>
      </c>
      <c r="E3970" s="345">
        <v>1010520910</v>
      </c>
      <c r="F3970" s="345">
        <v>3097</v>
      </c>
      <c r="G3970" s="345" t="s">
        <v>12486</v>
      </c>
      <c r="H3970" s="820">
        <v>1203</v>
      </c>
      <c r="I3970" s="567"/>
    </row>
    <row r="3971" spans="1:9" x14ac:dyDescent="0.2">
      <c r="A3971" s="345">
        <v>3969</v>
      </c>
      <c r="B3971" s="345" t="s">
        <v>4593</v>
      </c>
      <c r="C3971" s="345" t="s">
        <v>659</v>
      </c>
      <c r="D3971" s="345" t="s">
        <v>510</v>
      </c>
      <c r="E3971" s="345">
        <v>1010960340</v>
      </c>
      <c r="F3971" s="345">
        <v>96034</v>
      </c>
      <c r="G3971" s="345" t="s">
        <v>12487</v>
      </c>
      <c r="H3971" s="820">
        <v>548</v>
      </c>
      <c r="I3971" s="567"/>
    </row>
    <row r="3972" spans="1:9" x14ac:dyDescent="0.2">
      <c r="A3972" s="345">
        <v>3970</v>
      </c>
      <c r="B3972" s="345" t="s">
        <v>4594</v>
      </c>
      <c r="C3972" s="345" t="s">
        <v>787</v>
      </c>
      <c r="D3972" s="345" t="s">
        <v>515</v>
      </c>
      <c r="E3972" s="345">
        <v>1050840410</v>
      </c>
      <c r="F3972" s="345">
        <v>26042</v>
      </c>
      <c r="G3972" s="345" t="s">
        <v>12488</v>
      </c>
      <c r="H3972" s="820">
        <v>3144</v>
      </c>
      <c r="I3972" s="567"/>
    </row>
    <row r="3973" spans="1:9" x14ac:dyDescent="0.2">
      <c r="A3973" s="345">
        <v>3971</v>
      </c>
      <c r="B3973" s="345" t="s">
        <v>4595</v>
      </c>
      <c r="C3973" s="345" t="s">
        <v>639</v>
      </c>
      <c r="D3973" s="345" t="s">
        <v>510</v>
      </c>
      <c r="E3973" s="345">
        <v>1010520920</v>
      </c>
      <c r="F3973" s="345">
        <v>3098</v>
      </c>
      <c r="G3973" s="345" t="s">
        <v>12489</v>
      </c>
      <c r="H3973" s="820">
        <v>811</v>
      </c>
      <c r="I3973" s="567"/>
    </row>
    <row r="3974" spans="1:9" x14ac:dyDescent="0.2">
      <c r="A3974" s="345">
        <v>3972</v>
      </c>
      <c r="B3974" s="345" t="s">
        <v>4596</v>
      </c>
      <c r="C3974" s="345" t="s">
        <v>863</v>
      </c>
      <c r="D3974" s="345" t="s">
        <v>510</v>
      </c>
      <c r="E3974" s="345">
        <v>1011020450</v>
      </c>
      <c r="F3974" s="345">
        <v>103045</v>
      </c>
      <c r="G3974" s="345" t="s">
        <v>12490</v>
      </c>
      <c r="H3974" s="820">
        <v>368</v>
      </c>
      <c r="I3974" s="567"/>
    </row>
    <row r="3975" spans="1:9" x14ac:dyDescent="0.2">
      <c r="A3975" s="345">
        <v>3973</v>
      </c>
      <c r="B3975" s="345" t="s">
        <v>4597</v>
      </c>
      <c r="C3975" s="345" t="s">
        <v>550</v>
      </c>
      <c r="D3975" s="345" t="s">
        <v>493</v>
      </c>
      <c r="E3975" s="345">
        <v>2120690350</v>
      </c>
      <c r="F3975" s="345">
        <v>57037</v>
      </c>
      <c r="G3975" s="345" t="s">
        <v>12491</v>
      </c>
      <c r="H3975" s="820">
        <v>115</v>
      </c>
      <c r="I3975" s="567"/>
    </row>
    <row r="3976" spans="1:9" x14ac:dyDescent="0.2">
      <c r="A3976" s="345">
        <v>3974</v>
      </c>
      <c r="B3976" s="345" t="s">
        <v>4598</v>
      </c>
      <c r="C3976" s="345" t="s">
        <v>732</v>
      </c>
      <c r="D3976" s="345" t="s">
        <v>511</v>
      </c>
      <c r="E3976" s="345">
        <v>3160410450</v>
      </c>
      <c r="F3976" s="345">
        <v>75046</v>
      </c>
      <c r="G3976" s="345" t="s">
        <v>12492</v>
      </c>
      <c r="H3976" s="820">
        <v>3296</v>
      </c>
      <c r="I3976" s="567"/>
    </row>
    <row r="3977" spans="1:9" x14ac:dyDescent="0.2">
      <c r="A3977" s="345">
        <v>3975</v>
      </c>
      <c r="B3977" s="345" t="s">
        <v>4599</v>
      </c>
      <c r="C3977" s="345" t="s">
        <v>784</v>
      </c>
      <c r="D3977" s="345" t="s">
        <v>503</v>
      </c>
      <c r="E3977" s="345">
        <v>3130230500</v>
      </c>
      <c r="F3977" s="345">
        <v>69050</v>
      </c>
      <c r="G3977" s="345" t="s">
        <v>12493</v>
      </c>
      <c r="H3977" s="820">
        <v>4640</v>
      </c>
      <c r="I3977" s="567"/>
    </row>
    <row r="3978" spans="1:9" x14ac:dyDescent="0.2">
      <c r="A3978" s="345">
        <v>3976</v>
      </c>
      <c r="B3978" s="345" t="s">
        <v>4600</v>
      </c>
      <c r="C3978" s="345" t="s">
        <v>704</v>
      </c>
      <c r="D3978" s="345" t="s">
        <v>505</v>
      </c>
      <c r="E3978" s="345">
        <v>3180220740</v>
      </c>
      <c r="F3978" s="345">
        <v>79077</v>
      </c>
      <c r="G3978" s="345" t="s">
        <v>12494</v>
      </c>
      <c r="H3978" s="820">
        <v>731</v>
      </c>
      <c r="I3978" s="567"/>
    </row>
    <row r="3979" spans="1:9" x14ac:dyDescent="0.2">
      <c r="A3979" s="345">
        <v>3977</v>
      </c>
      <c r="B3979" s="345" t="s">
        <v>4601</v>
      </c>
      <c r="C3979" s="345" t="s">
        <v>546</v>
      </c>
      <c r="D3979" s="345" t="s">
        <v>504</v>
      </c>
      <c r="E3979" s="345">
        <v>3170470150</v>
      </c>
      <c r="F3979" s="345">
        <v>77015</v>
      </c>
      <c r="G3979" s="345" t="s">
        <v>12495</v>
      </c>
      <c r="H3979" s="820">
        <v>2350</v>
      </c>
      <c r="I3979" s="567"/>
    </row>
    <row r="3980" spans="1:9" x14ac:dyDescent="0.2">
      <c r="A3980" s="345">
        <v>3978</v>
      </c>
      <c r="B3980" s="345" t="s">
        <v>4602</v>
      </c>
      <c r="C3980" s="345" t="s">
        <v>924</v>
      </c>
      <c r="D3980" s="345" t="s">
        <v>507</v>
      </c>
      <c r="E3980" s="345">
        <v>1070340350</v>
      </c>
      <c r="F3980" s="345">
        <v>10035</v>
      </c>
      <c r="G3980" s="345" t="s">
        <v>12496</v>
      </c>
      <c r="H3980" s="820">
        <v>3495</v>
      </c>
      <c r="I3980" s="567"/>
    </row>
    <row r="3981" spans="1:9" x14ac:dyDescent="0.2">
      <c r="A3981" s="345">
        <v>3979</v>
      </c>
      <c r="B3981" s="345" t="s">
        <v>4603</v>
      </c>
      <c r="C3981" s="345" t="s">
        <v>657</v>
      </c>
      <c r="D3981" s="345" t="s">
        <v>506</v>
      </c>
      <c r="E3981" s="345">
        <v>3150200510</v>
      </c>
      <c r="F3981" s="345">
        <v>61051</v>
      </c>
      <c r="G3981" s="345" t="s">
        <v>12497</v>
      </c>
      <c r="H3981" s="820">
        <v>2999</v>
      </c>
      <c r="I3981" s="567"/>
    </row>
    <row r="3982" spans="1:9" x14ac:dyDescent="0.2">
      <c r="A3982" s="345">
        <v>3980</v>
      </c>
      <c r="B3982" s="345" t="s">
        <v>4604</v>
      </c>
      <c r="C3982" s="345" t="s">
        <v>534</v>
      </c>
      <c r="D3982" s="345" t="s">
        <v>508</v>
      </c>
      <c r="E3982" s="345">
        <v>1030491450</v>
      </c>
      <c r="F3982" s="345">
        <v>15146</v>
      </c>
      <c r="G3982" s="345" t="s">
        <v>12498</v>
      </c>
      <c r="H3982" s="820">
        <v>1349930</v>
      </c>
      <c r="I3982" s="567"/>
    </row>
    <row r="3983" spans="1:9" x14ac:dyDescent="0.2">
      <c r="A3983" s="345">
        <v>3981</v>
      </c>
      <c r="B3983" s="345" t="s">
        <v>4605</v>
      </c>
      <c r="C3983" s="345" t="s">
        <v>593</v>
      </c>
      <c r="D3983" s="345" t="s">
        <v>513</v>
      </c>
      <c r="E3983" s="345">
        <v>4190480480</v>
      </c>
      <c r="F3983" s="345">
        <v>83049</v>
      </c>
      <c r="G3983" s="345" t="s">
        <v>12499</v>
      </c>
      <c r="H3983" s="820">
        <v>30397</v>
      </c>
      <c r="I3983" s="567"/>
    </row>
    <row r="3984" spans="1:9" x14ac:dyDescent="0.2">
      <c r="A3984" s="345">
        <v>3982</v>
      </c>
      <c r="B3984" s="345" t="s">
        <v>4606</v>
      </c>
      <c r="C3984" s="345" t="s">
        <v>591</v>
      </c>
      <c r="D3984" s="345" t="s">
        <v>513</v>
      </c>
      <c r="E3984" s="345">
        <v>4190180100</v>
      </c>
      <c r="F3984" s="345">
        <v>85010</v>
      </c>
      <c r="G3984" s="345" t="s">
        <v>12500</v>
      </c>
      <c r="H3984" s="820">
        <v>2731</v>
      </c>
      <c r="I3984" s="567"/>
    </row>
    <row r="3985" spans="1:9" x14ac:dyDescent="0.2">
      <c r="A3985" s="345">
        <v>3983</v>
      </c>
      <c r="B3985" s="345" t="s">
        <v>4607</v>
      </c>
      <c r="C3985" s="345" t="s">
        <v>578</v>
      </c>
      <c r="D3985" s="345" t="s">
        <v>505</v>
      </c>
      <c r="E3985" s="345">
        <v>3181030210</v>
      </c>
      <c r="F3985" s="345">
        <v>102021</v>
      </c>
      <c r="G3985" s="345" t="s">
        <v>12501</v>
      </c>
      <c r="H3985" s="820">
        <v>6415</v>
      </c>
      <c r="I3985" s="567"/>
    </row>
    <row r="3986" spans="1:9" x14ac:dyDescent="0.2">
      <c r="A3986" s="345">
        <v>3984</v>
      </c>
      <c r="B3986" s="345" t="s">
        <v>4608</v>
      </c>
      <c r="C3986" s="345" t="s">
        <v>530</v>
      </c>
      <c r="D3986" s="345" t="s">
        <v>512</v>
      </c>
      <c r="E3986" s="345">
        <v>4200950270</v>
      </c>
      <c r="F3986" s="345">
        <v>95027</v>
      </c>
      <c r="G3986" s="345" t="s">
        <v>12502</v>
      </c>
      <c r="H3986" s="820">
        <v>1433</v>
      </c>
      <c r="I3986" s="567"/>
    </row>
    <row r="3987" spans="1:9" x14ac:dyDescent="0.2">
      <c r="A3987" s="345">
        <v>3985</v>
      </c>
      <c r="B3987" s="345" t="s">
        <v>4609</v>
      </c>
      <c r="C3987" s="345" t="s">
        <v>557</v>
      </c>
      <c r="D3987" s="345" t="s">
        <v>513</v>
      </c>
      <c r="E3987" s="345">
        <v>4190210250</v>
      </c>
      <c r="F3987" s="345">
        <v>87025</v>
      </c>
      <c r="G3987" s="345" t="s">
        <v>12503</v>
      </c>
      <c r="H3987" s="820">
        <v>6796</v>
      </c>
      <c r="I3987" s="567"/>
    </row>
    <row r="3988" spans="1:9" x14ac:dyDescent="0.2">
      <c r="A3988" s="345">
        <v>3986</v>
      </c>
      <c r="B3988" s="345" t="s">
        <v>4610</v>
      </c>
      <c r="C3988" s="345" t="s">
        <v>593</v>
      </c>
      <c r="D3988" s="345" t="s">
        <v>513</v>
      </c>
      <c r="E3988" s="345">
        <v>4190480490</v>
      </c>
      <c r="F3988" s="345">
        <v>83050</v>
      </c>
      <c r="G3988" s="345" t="s">
        <v>12504</v>
      </c>
      <c r="H3988" s="820">
        <v>1174</v>
      </c>
      <c r="I3988" s="567"/>
    </row>
    <row r="3989" spans="1:9" x14ac:dyDescent="0.2">
      <c r="A3989" s="345">
        <v>3987</v>
      </c>
      <c r="B3989" s="345" t="s">
        <v>4611</v>
      </c>
      <c r="C3989" s="345" t="s">
        <v>677</v>
      </c>
      <c r="D3989" s="345" t="s">
        <v>507</v>
      </c>
      <c r="E3989" s="345">
        <v>1070740380</v>
      </c>
      <c r="F3989" s="345">
        <v>9038</v>
      </c>
      <c r="G3989" s="345" t="s">
        <v>12505</v>
      </c>
      <c r="H3989" s="820">
        <v>3212</v>
      </c>
      <c r="I3989" s="567"/>
    </row>
    <row r="3990" spans="1:9" x14ac:dyDescent="0.2">
      <c r="A3990" s="345">
        <v>3988</v>
      </c>
      <c r="B3990" s="345" t="s">
        <v>4612</v>
      </c>
      <c r="C3990" s="345" t="s">
        <v>557</v>
      </c>
      <c r="D3990" s="345" t="s">
        <v>513</v>
      </c>
      <c r="E3990" s="345">
        <v>4190210251</v>
      </c>
      <c r="F3990" s="345">
        <v>87026</v>
      </c>
      <c r="G3990" s="345" t="s">
        <v>12506</v>
      </c>
      <c r="H3990" s="820">
        <v>1038</v>
      </c>
      <c r="I3990" s="567"/>
    </row>
    <row r="3991" spans="1:9" x14ac:dyDescent="0.2">
      <c r="A3991" s="345">
        <v>3989</v>
      </c>
      <c r="B3991" s="345" t="s">
        <v>4613</v>
      </c>
      <c r="C3991" s="345" t="s">
        <v>567</v>
      </c>
      <c r="D3991" s="345" t="s">
        <v>508</v>
      </c>
      <c r="E3991" s="345">
        <v>1030151000</v>
      </c>
      <c r="F3991" s="345">
        <v>17108</v>
      </c>
      <c r="G3991" s="345" t="s">
        <v>12507</v>
      </c>
      <c r="H3991" s="820">
        <v>1723</v>
      </c>
      <c r="I3991" s="567"/>
    </row>
    <row r="3992" spans="1:9" x14ac:dyDescent="0.2">
      <c r="A3992" s="345">
        <v>3990</v>
      </c>
      <c r="B3992" s="345" t="s">
        <v>4614</v>
      </c>
      <c r="C3992" s="345" t="s">
        <v>557</v>
      </c>
      <c r="D3992" s="345" t="s">
        <v>513</v>
      </c>
      <c r="E3992" s="345">
        <v>4190210260</v>
      </c>
      <c r="F3992" s="345">
        <v>87027</v>
      </c>
      <c r="G3992" s="345" t="s">
        <v>12508</v>
      </c>
      <c r="H3992" s="820">
        <v>4607</v>
      </c>
      <c r="I3992" s="567"/>
    </row>
    <row r="3993" spans="1:9" x14ac:dyDescent="0.2">
      <c r="A3993" s="345">
        <v>3991</v>
      </c>
      <c r="B3993" s="345" t="s">
        <v>4615</v>
      </c>
      <c r="C3993" s="345" t="s">
        <v>607</v>
      </c>
      <c r="D3993" s="345" t="s">
        <v>515</v>
      </c>
      <c r="E3993" s="345">
        <v>1050890480</v>
      </c>
      <c r="F3993" s="345">
        <v>23048</v>
      </c>
      <c r="G3993" s="345" t="s">
        <v>12509</v>
      </c>
      <c r="H3993" s="820">
        <v>4534</v>
      </c>
      <c r="I3993" s="567"/>
    </row>
    <row r="3994" spans="1:9" x14ac:dyDescent="0.2">
      <c r="A3994" s="345">
        <v>3992</v>
      </c>
      <c r="B3994" s="345" t="s">
        <v>4616</v>
      </c>
      <c r="C3994" s="345" t="s">
        <v>790</v>
      </c>
      <c r="D3994" s="345" t="s">
        <v>16415</v>
      </c>
      <c r="E3994" s="345">
        <v>1080130380</v>
      </c>
      <c r="F3994" s="345">
        <v>37038</v>
      </c>
      <c r="G3994" s="345" t="s">
        <v>12510</v>
      </c>
      <c r="H3994" s="820">
        <v>8854</v>
      </c>
      <c r="I3994" s="567"/>
    </row>
    <row r="3995" spans="1:9" x14ac:dyDescent="0.2">
      <c r="A3995" s="345">
        <v>3993</v>
      </c>
      <c r="B3995" s="345" t="s">
        <v>4617</v>
      </c>
      <c r="C3995" s="345" t="s">
        <v>732</v>
      </c>
      <c r="D3995" s="345" t="s">
        <v>511</v>
      </c>
      <c r="E3995" s="345">
        <v>3160410460</v>
      </c>
      <c r="F3995" s="345">
        <v>75047</v>
      </c>
      <c r="G3995" s="345" t="s">
        <v>12511</v>
      </c>
      <c r="H3995" s="820">
        <v>3500</v>
      </c>
      <c r="I3995" s="567"/>
    </row>
    <row r="3996" spans="1:9" x14ac:dyDescent="0.2">
      <c r="A3996" s="345">
        <v>3994</v>
      </c>
      <c r="B3996" s="345" t="s">
        <v>4618</v>
      </c>
      <c r="C3996" s="345" t="s">
        <v>836</v>
      </c>
      <c r="D3996" s="345" t="s">
        <v>511</v>
      </c>
      <c r="E3996" s="345">
        <v>3161060060</v>
      </c>
      <c r="F3996" s="345">
        <v>110006</v>
      </c>
      <c r="G3996" s="345" t="s">
        <v>12512</v>
      </c>
      <c r="H3996" s="820">
        <v>8298</v>
      </c>
      <c r="I3996" s="567"/>
    </row>
    <row r="3997" spans="1:9" x14ac:dyDescent="0.2">
      <c r="A3997" s="345">
        <v>3995</v>
      </c>
      <c r="B3997" s="345" t="s">
        <v>4619</v>
      </c>
      <c r="C3997" s="345" t="s">
        <v>553</v>
      </c>
      <c r="D3997" s="345" t="s">
        <v>506</v>
      </c>
      <c r="E3997" s="345">
        <v>3150720680</v>
      </c>
      <c r="F3997" s="345">
        <v>65068</v>
      </c>
      <c r="G3997" s="345" t="s">
        <v>12513</v>
      </c>
      <c r="H3997" s="820">
        <v>2596</v>
      </c>
      <c r="I3997" s="567"/>
    </row>
    <row r="3998" spans="1:9" x14ac:dyDescent="0.2">
      <c r="A3998" s="345">
        <v>3996</v>
      </c>
      <c r="B3998" s="345" t="s">
        <v>4620</v>
      </c>
      <c r="C3998" s="345" t="s">
        <v>886</v>
      </c>
      <c r="D3998" s="345" t="s">
        <v>493</v>
      </c>
      <c r="E3998" s="345">
        <v>2120400140</v>
      </c>
      <c r="F3998" s="345">
        <v>59014</v>
      </c>
      <c r="G3998" s="345" t="s">
        <v>12514</v>
      </c>
      <c r="H3998" s="820">
        <v>20215</v>
      </c>
      <c r="I3998" s="567"/>
    </row>
    <row r="3999" spans="1:9" x14ac:dyDescent="0.2">
      <c r="A3999" s="345">
        <v>3997</v>
      </c>
      <c r="B3999" s="345" t="s">
        <v>4621</v>
      </c>
      <c r="C3999" s="345" t="s">
        <v>795</v>
      </c>
      <c r="D3999" s="345" t="s">
        <v>492</v>
      </c>
      <c r="E3999" s="345">
        <v>2090430190</v>
      </c>
      <c r="F3999" s="345">
        <v>46019</v>
      </c>
      <c r="G3999" s="345" t="s">
        <v>12515</v>
      </c>
      <c r="H3999" s="820">
        <v>1826</v>
      </c>
      <c r="I3999" s="567"/>
    </row>
    <row r="4000" spans="1:9" x14ac:dyDescent="0.2">
      <c r="A4000" s="345">
        <v>3998</v>
      </c>
      <c r="B4000" s="345" t="s">
        <v>4622</v>
      </c>
      <c r="C4000" s="345" t="s">
        <v>677</v>
      </c>
      <c r="D4000" s="345" t="s">
        <v>507</v>
      </c>
      <c r="E4000" s="345">
        <v>1070740390</v>
      </c>
      <c r="F4000" s="345">
        <v>9039</v>
      </c>
      <c r="G4000" s="345" t="s">
        <v>12516</v>
      </c>
      <c r="H4000" s="820">
        <v>490</v>
      </c>
      <c r="I4000" s="567"/>
    </row>
    <row r="4001" spans="1:9" x14ac:dyDescent="0.2">
      <c r="A4001" s="345">
        <v>3999</v>
      </c>
      <c r="B4001" s="345" t="s">
        <v>4623</v>
      </c>
      <c r="C4001" s="345" t="s">
        <v>852</v>
      </c>
      <c r="D4001" s="345" t="s">
        <v>515</v>
      </c>
      <c r="E4001" s="345">
        <v>1050870230</v>
      </c>
      <c r="F4001" s="345">
        <v>27023</v>
      </c>
      <c r="G4001" s="345" t="s">
        <v>12517</v>
      </c>
      <c r="H4001" s="820">
        <v>37576</v>
      </c>
      <c r="I4001" s="567"/>
    </row>
    <row r="4002" spans="1:9" x14ac:dyDescent="0.2">
      <c r="A4002" s="345">
        <v>4000</v>
      </c>
      <c r="B4002" s="345" t="s">
        <v>4624</v>
      </c>
      <c r="C4002" s="345" t="s">
        <v>654</v>
      </c>
      <c r="D4002" s="345" t="s">
        <v>506</v>
      </c>
      <c r="E4002" s="345">
        <v>3150080500</v>
      </c>
      <c r="F4002" s="345">
        <v>64050</v>
      </c>
      <c r="G4002" s="345" t="s">
        <v>12518</v>
      </c>
      <c r="H4002" s="820">
        <v>6732</v>
      </c>
      <c r="I4002" s="567"/>
    </row>
    <row r="4003" spans="1:9" x14ac:dyDescent="0.2">
      <c r="A4003" s="345">
        <v>4001</v>
      </c>
      <c r="B4003" s="345" t="s">
        <v>4625</v>
      </c>
      <c r="C4003" s="345" t="s">
        <v>557</v>
      </c>
      <c r="D4003" s="345" t="s">
        <v>513</v>
      </c>
      <c r="E4003" s="345">
        <v>4190210270</v>
      </c>
      <c r="F4003" s="345">
        <v>87028</v>
      </c>
      <c r="G4003" s="345" t="s">
        <v>12519</v>
      </c>
      <c r="H4003" s="820">
        <v>4280</v>
      </c>
      <c r="I4003" s="567"/>
    </row>
    <row r="4004" spans="1:9" x14ac:dyDescent="0.2">
      <c r="A4004" s="345">
        <v>4002</v>
      </c>
      <c r="B4004" s="345" t="s">
        <v>4626</v>
      </c>
      <c r="C4004" s="345" t="s">
        <v>595</v>
      </c>
      <c r="D4004" s="345" t="s">
        <v>510</v>
      </c>
      <c r="E4004" s="345">
        <v>1010020920</v>
      </c>
      <c r="F4004" s="345">
        <v>6094</v>
      </c>
      <c r="G4004" s="345" t="s">
        <v>12520</v>
      </c>
      <c r="H4004" s="820">
        <v>1211</v>
      </c>
      <c r="I4004" s="567"/>
    </row>
    <row r="4005" spans="1:9" x14ac:dyDescent="0.2">
      <c r="A4005" s="345">
        <v>4003</v>
      </c>
      <c r="B4005" s="345" t="s">
        <v>4627</v>
      </c>
      <c r="C4005" s="345" t="s">
        <v>584</v>
      </c>
      <c r="D4005" s="345" t="s">
        <v>509</v>
      </c>
      <c r="E4005" s="345">
        <v>3140190380</v>
      </c>
      <c r="F4005" s="345">
        <v>70038</v>
      </c>
      <c r="G4005" s="345" t="s">
        <v>12521</v>
      </c>
      <c r="H4005" s="820">
        <v>2037</v>
      </c>
      <c r="I4005" s="567"/>
    </row>
    <row r="4006" spans="1:9" x14ac:dyDescent="0.2">
      <c r="A4006" s="345">
        <v>4004</v>
      </c>
      <c r="B4006" s="345" t="s">
        <v>4628</v>
      </c>
      <c r="C4006" s="345" t="s">
        <v>672</v>
      </c>
      <c r="D4006" s="345" t="s">
        <v>508</v>
      </c>
      <c r="E4006" s="345">
        <v>1030570900</v>
      </c>
      <c r="F4006" s="345">
        <v>18093</v>
      </c>
      <c r="G4006" s="345" t="s">
        <v>12522</v>
      </c>
      <c r="H4006" s="820">
        <v>3677</v>
      </c>
      <c r="I4006" s="567"/>
    </row>
    <row r="4007" spans="1:9" x14ac:dyDescent="0.2">
      <c r="A4007" s="345">
        <v>4005</v>
      </c>
      <c r="B4007" s="345" t="s">
        <v>4629</v>
      </c>
      <c r="C4007" s="345" t="s">
        <v>586</v>
      </c>
      <c r="D4007" s="345" t="s">
        <v>509</v>
      </c>
      <c r="E4007" s="345">
        <v>3140940270</v>
      </c>
      <c r="F4007" s="345">
        <v>94027</v>
      </c>
      <c r="G4007" s="345" t="s">
        <v>12523</v>
      </c>
      <c r="H4007" s="820">
        <v>957</v>
      </c>
      <c r="I4007" s="567"/>
    </row>
    <row r="4008" spans="1:9" x14ac:dyDescent="0.2">
      <c r="A4008" s="345">
        <v>4006</v>
      </c>
      <c r="B4008" s="345" t="s">
        <v>4630</v>
      </c>
      <c r="C4008" s="345" t="s">
        <v>1189</v>
      </c>
      <c r="D4008" s="345" t="s">
        <v>16415</v>
      </c>
      <c r="E4008" s="345">
        <v>1080500220</v>
      </c>
      <c r="F4008" s="345">
        <v>36022</v>
      </c>
      <c r="G4008" s="345" t="s">
        <v>12524</v>
      </c>
      <c r="H4008" s="820">
        <v>24135</v>
      </c>
      <c r="I4008" s="567"/>
    </row>
    <row r="4009" spans="1:9" x14ac:dyDescent="0.2">
      <c r="A4009" s="345">
        <v>4007</v>
      </c>
      <c r="B4009" s="345" t="s">
        <v>4631</v>
      </c>
      <c r="C4009" s="345" t="s">
        <v>852</v>
      </c>
      <c r="D4009" s="345" t="s">
        <v>515</v>
      </c>
      <c r="E4009" s="345">
        <v>1050870240</v>
      </c>
      <c r="F4009" s="345">
        <v>27024</v>
      </c>
      <c r="G4009" s="345" t="s">
        <v>12525</v>
      </c>
      <c r="H4009" s="820">
        <v>27183</v>
      </c>
      <c r="I4009" s="567"/>
    </row>
    <row r="4010" spans="1:9" x14ac:dyDescent="0.2">
      <c r="A4010" s="345">
        <v>4008</v>
      </c>
      <c r="B4010" s="345" t="s">
        <v>4632</v>
      </c>
      <c r="C4010" s="345" t="s">
        <v>593</v>
      </c>
      <c r="D4010" s="345" t="s">
        <v>513</v>
      </c>
      <c r="E4010" s="345">
        <v>4190480500</v>
      </c>
      <c r="F4010" s="345">
        <v>83051</v>
      </c>
      <c r="G4010" s="345" t="s">
        <v>12526</v>
      </c>
      <c r="H4010" s="820">
        <v>906</v>
      </c>
      <c r="I4010" s="567"/>
    </row>
    <row r="4011" spans="1:9" x14ac:dyDescent="0.2">
      <c r="A4011" s="345">
        <v>4009</v>
      </c>
      <c r="B4011" s="345" t="s">
        <v>4633</v>
      </c>
      <c r="C4011" s="345" t="s">
        <v>1218</v>
      </c>
      <c r="D4011" s="345" t="s">
        <v>16415</v>
      </c>
      <c r="E4011" s="345">
        <v>1081010050</v>
      </c>
      <c r="F4011" s="345">
        <v>99005</v>
      </c>
      <c r="G4011" s="345" t="s">
        <v>12527</v>
      </c>
      <c r="H4011" s="820">
        <v>13913</v>
      </c>
      <c r="I4011" s="567"/>
    </row>
    <row r="4012" spans="1:9" x14ac:dyDescent="0.2">
      <c r="A4012" s="345">
        <v>4010</v>
      </c>
      <c r="B4012" s="345" t="s">
        <v>4634</v>
      </c>
      <c r="C4012" s="345" t="s">
        <v>601</v>
      </c>
      <c r="D4012" s="345" t="s">
        <v>508</v>
      </c>
      <c r="E4012" s="345">
        <v>1030121300</v>
      </c>
      <c r="F4012" s="345">
        <v>16135</v>
      </c>
      <c r="G4012" s="345" t="s">
        <v>12528</v>
      </c>
      <c r="H4012" s="820">
        <v>2944</v>
      </c>
      <c r="I4012" s="567"/>
    </row>
    <row r="4013" spans="1:9" x14ac:dyDescent="0.2">
      <c r="A4013" s="345">
        <v>4011</v>
      </c>
      <c r="B4013" s="345" t="s">
        <v>4635</v>
      </c>
      <c r="C4013" s="345" t="s">
        <v>722</v>
      </c>
      <c r="D4013" s="345" t="s">
        <v>513</v>
      </c>
      <c r="E4013" s="345">
        <v>4190820135</v>
      </c>
      <c r="F4013" s="345">
        <v>81025</v>
      </c>
      <c r="G4013" s="345" t="s">
        <v>12529</v>
      </c>
      <c r="H4013" s="820">
        <v>8415</v>
      </c>
      <c r="I4013" s="567"/>
    </row>
    <row r="4014" spans="1:9" x14ac:dyDescent="0.2">
      <c r="A4014" s="345">
        <v>4012</v>
      </c>
      <c r="B4014" s="345" t="s">
        <v>4636</v>
      </c>
      <c r="C4014" s="345" t="s">
        <v>745</v>
      </c>
      <c r="D4014" s="345" t="s">
        <v>513</v>
      </c>
      <c r="E4014" s="345">
        <v>4190550460</v>
      </c>
      <c r="F4014" s="345">
        <v>82048</v>
      </c>
      <c r="G4014" s="345" t="s">
        <v>12530</v>
      </c>
      <c r="H4014" s="820">
        <v>28894</v>
      </c>
      <c r="I4014" s="567"/>
    </row>
    <row r="4015" spans="1:9" x14ac:dyDescent="0.2">
      <c r="A4015" s="345">
        <v>4013</v>
      </c>
      <c r="B4015" s="345" t="s">
        <v>4637</v>
      </c>
      <c r="C4015" s="345" t="s">
        <v>637</v>
      </c>
      <c r="D4015" s="345" t="s">
        <v>508</v>
      </c>
      <c r="E4015" s="345">
        <v>1031040320</v>
      </c>
      <c r="F4015" s="345">
        <v>108032</v>
      </c>
      <c r="G4015" s="345" t="s">
        <v>12531</v>
      </c>
      <c r="H4015" s="820">
        <v>5664</v>
      </c>
      <c r="I4015" s="567"/>
    </row>
    <row r="4016" spans="1:9" x14ac:dyDescent="0.2">
      <c r="A4016" s="345">
        <v>4014</v>
      </c>
      <c r="B4016" s="345" t="s">
        <v>4638</v>
      </c>
      <c r="C4016" s="345" t="s">
        <v>526</v>
      </c>
      <c r="D4016" s="345" t="s">
        <v>508</v>
      </c>
      <c r="E4016" s="345">
        <v>1030980490</v>
      </c>
      <c r="F4016" s="345">
        <v>97049</v>
      </c>
      <c r="G4016" s="345" t="s">
        <v>12532</v>
      </c>
      <c r="H4016" s="820">
        <v>8767</v>
      </c>
      <c r="I4016" s="567"/>
    </row>
    <row r="4017" spans="1:9" x14ac:dyDescent="0.2">
      <c r="A4017" s="345">
        <v>4015</v>
      </c>
      <c r="B4017" s="345" t="s">
        <v>4639</v>
      </c>
      <c r="C4017" s="345" t="s">
        <v>538</v>
      </c>
      <c r="D4017" s="345" t="s">
        <v>504</v>
      </c>
      <c r="E4017" s="345">
        <v>3170640480</v>
      </c>
      <c r="F4017" s="345">
        <v>76049</v>
      </c>
      <c r="G4017" s="345" t="s">
        <v>12533</v>
      </c>
      <c r="H4017" s="820">
        <v>483</v>
      </c>
      <c r="I4017" s="567"/>
    </row>
    <row r="4018" spans="1:9" x14ac:dyDescent="0.2">
      <c r="A4018" s="345">
        <v>4016</v>
      </c>
      <c r="B4018" s="345" t="s">
        <v>4640</v>
      </c>
      <c r="C4018" s="345" t="s">
        <v>557</v>
      </c>
      <c r="D4018" s="345" t="s">
        <v>513</v>
      </c>
      <c r="E4018" s="345">
        <v>4190210280</v>
      </c>
      <c r="F4018" s="345">
        <v>87029</v>
      </c>
      <c r="G4018" s="345" t="s">
        <v>12534</v>
      </c>
      <c r="H4018" s="820">
        <v>49294</v>
      </c>
      <c r="I4018" s="567"/>
    </row>
    <row r="4019" spans="1:9" x14ac:dyDescent="0.2">
      <c r="A4019" s="345">
        <v>4017</v>
      </c>
      <c r="B4019" s="345" t="s">
        <v>4641</v>
      </c>
      <c r="C4019" s="345" t="s">
        <v>593</v>
      </c>
      <c r="D4019" s="345" t="s">
        <v>513</v>
      </c>
      <c r="E4019" s="345">
        <v>4190480510</v>
      </c>
      <c r="F4019" s="345">
        <v>83052</v>
      </c>
      <c r="G4019" s="345" t="s">
        <v>12535</v>
      </c>
      <c r="H4019" s="820">
        <v>4388</v>
      </c>
      <c r="I4019" s="567"/>
    </row>
    <row r="4020" spans="1:9" x14ac:dyDescent="0.2">
      <c r="A4020" s="345">
        <v>4018</v>
      </c>
      <c r="B4020" s="345" t="s">
        <v>4642</v>
      </c>
      <c r="C4020" s="345" t="s">
        <v>622</v>
      </c>
      <c r="D4020" s="345" t="s">
        <v>510</v>
      </c>
      <c r="E4020" s="345">
        <v>1010070630</v>
      </c>
      <c r="F4020" s="345">
        <v>5063</v>
      </c>
      <c r="G4020" s="345" t="s">
        <v>12536</v>
      </c>
      <c r="H4020" s="820">
        <v>514</v>
      </c>
      <c r="I4020" s="567"/>
    </row>
    <row r="4021" spans="1:9" x14ac:dyDescent="0.2">
      <c r="A4021" s="345">
        <v>4019</v>
      </c>
      <c r="B4021" s="345" t="s">
        <v>4643</v>
      </c>
      <c r="C4021" s="345" t="s">
        <v>924</v>
      </c>
      <c r="D4021" s="345" t="s">
        <v>507</v>
      </c>
      <c r="E4021" s="345">
        <v>1070340360</v>
      </c>
      <c r="F4021" s="345">
        <v>10036</v>
      </c>
      <c r="G4021" s="345" t="s">
        <v>12537</v>
      </c>
      <c r="H4021" s="820">
        <v>2437</v>
      </c>
      <c r="I4021" s="567"/>
    </row>
    <row r="4022" spans="1:9" x14ac:dyDescent="0.2">
      <c r="A4022" s="345">
        <v>4020</v>
      </c>
      <c r="B4022" s="345" t="s">
        <v>4644</v>
      </c>
      <c r="C4022" s="345" t="s">
        <v>1189</v>
      </c>
      <c r="D4022" s="345" t="s">
        <v>16415</v>
      </c>
      <c r="E4022" s="345">
        <v>1080500230</v>
      </c>
      <c r="F4022" s="345">
        <v>36023</v>
      </c>
      <c r="G4022" s="345" t="s">
        <v>12538</v>
      </c>
      <c r="H4022" s="820">
        <v>184971</v>
      </c>
      <c r="I4022" s="567"/>
    </row>
    <row r="4023" spans="1:9" x14ac:dyDescent="0.2">
      <c r="A4023" s="345">
        <v>4021</v>
      </c>
      <c r="B4023" s="345" t="s">
        <v>4645</v>
      </c>
      <c r="C4023" s="345" t="s">
        <v>540</v>
      </c>
      <c r="D4023" s="345" t="s">
        <v>513</v>
      </c>
      <c r="E4023" s="345">
        <v>4190650060</v>
      </c>
      <c r="F4023" s="345">
        <v>88006</v>
      </c>
      <c r="G4023" s="345" t="s">
        <v>12539</v>
      </c>
      <c r="H4023" s="820">
        <v>53554</v>
      </c>
      <c r="I4023" s="567"/>
    </row>
    <row r="4024" spans="1:9" x14ac:dyDescent="0.2">
      <c r="A4024" s="345">
        <v>4022</v>
      </c>
      <c r="B4024" s="345" t="s">
        <v>4646</v>
      </c>
      <c r="C4024" s="345" t="s">
        <v>1075</v>
      </c>
      <c r="D4024" s="345" t="s">
        <v>16415</v>
      </c>
      <c r="E4024" s="345">
        <v>1080320210</v>
      </c>
      <c r="F4024" s="345">
        <v>40022</v>
      </c>
      <c r="G4024" s="345" t="s">
        <v>12540</v>
      </c>
      <c r="H4024" s="820">
        <v>4326</v>
      </c>
      <c r="I4024" s="567"/>
    </row>
    <row r="4025" spans="1:9" x14ac:dyDescent="0.2">
      <c r="A4025" s="345">
        <v>4023</v>
      </c>
      <c r="B4025" s="345" t="s">
        <v>4647</v>
      </c>
      <c r="C4025" s="345" t="s">
        <v>530</v>
      </c>
      <c r="D4025" s="345" t="s">
        <v>512</v>
      </c>
      <c r="E4025" s="345">
        <v>4200950276</v>
      </c>
      <c r="F4025" s="345">
        <v>95084</v>
      </c>
      <c r="G4025" s="345" t="s">
        <v>12541</v>
      </c>
      <c r="H4025" s="820">
        <v>155</v>
      </c>
      <c r="I4025" s="567"/>
    </row>
    <row r="4026" spans="1:9" x14ac:dyDescent="0.2">
      <c r="A4026" s="345">
        <v>4024</v>
      </c>
      <c r="B4026" s="345" t="s">
        <v>4648</v>
      </c>
      <c r="C4026" s="345" t="s">
        <v>588</v>
      </c>
      <c r="D4026" s="345" t="s">
        <v>511</v>
      </c>
      <c r="E4026" s="345">
        <v>3160090270</v>
      </c>
      <c r="F4026" s="345">
        <v>72027</v>
      </c>
      <c r="G4026" s="345" t="s">
        <v>12542</v>
      </c>
      <c r="H4026" s="820">
        <v>36539</v>
      </c>
      <c r="I4026" s="567"/>
    </row>
    <row r="4027" spans="1:9" x14ac:dyDescent="0.2">
      <c r="A4027" s="345">
        <v>4025</v>
      </c>
      <c r="B4027" s="345" t="s">
        <v>4649</v>
      </c>
      <c r="C4027" s="345" t="s">
        <v>668</v>
      </c>
      <c r="D4027" s="345" t="s">
        <v>16416</v>
      </c>
      <c r="E4027" s="345">
        <v>1040831120</v>
      </c>
      <c r="F4027" s="345">
        <v>22118</v>
      </c>
      <c r="G4027" s="345" t="s">
        <v>12543</v>
      </c>
      <c r="H4027" s="820">
        <v>2589</v>
      </c>
      <c r="I4027" s="567"/>
    </row>
    <row r="4028" spans="1:9" x14ac:dyDescent="0.2">
      <c r="A4028" s="345">
        <v>4026</v>
      </c>
      <c r="B4028" s="345" t="s">
        <v>4650</v>
      </c>
      <c r="C4028" s="345" t="s">
        <v>526</v>
      </c>
      <c r="D4028" s="345" t="s">
        <v>508</v>
      </c>
      <c r="E4028" s="345">
        <v>1030980500</v>
      </c>
      <c r="F4028" s="345">
        <v>97050</v>
      </c>
      <c r="G4028" s="345" t="s">
        <v>12544</v>
      </c>
      <c r="H4028" s="820">
        <v>473</v>
      </c>
      <c r="I4028" s="567"/>
    </row>
    <row r="4029" spans="1:9" x14ac:dyDescent="0.2">
      <c r="A4029" s="345">
        <v>4027</v>
      </c>
      <c r="B4029" s="345" t="s">
        <v>4651</v>
      </c>
      <c r="C4029" s="345" t="s">
        <v>652</v>
      </c>
      <c r="D4029" s="345" t="s">
        <v>16417</v>
      </c>
      <c r="E4029" s="345">
        <v>1060850590</v>
      </c>
      <c r="F4029" s="345">
        <v>30059</v>
      </c>
      <c r="G4029" s="345" t="s">
        <v>12545</v>
      </c>
      <c r="H4029" s="820">
        <v>1621</v>
      </c>
      <c r="I4029" s="567"/>
    </row>
    <row r="4030" spans="1:9" x14ac:dyDescent="0.2">
      <c r="A4030" s="345">
        <v>4028</v>
      </c>
      <c r="B4030" s="345" t="s">
        <v>4652</v>
      </c>
      <c r="C4030" s="345" t="s">
        <v>573</v>
      </c>
      <c r="D4030" s="345" t="s">
        <v>508</v>
      </c>
      <c r="E4030" s="345">
        <v>1030450350</v>
      </c>
      <c r="F4030" s="345">
        <v>20035</v>
      </c>
      <c r="G4030" s="345" t="s">
        <v>12546</v>
      </c>
      <c r="H4030" s="820">
        <v>5353</v>
      </c>
      <c r="I4030" s="567"/>
    </row>
    <row r="4031" spans="1:9" x14ac:dyDescent="0.2">
      <c r="A4031" s="345">
        <v>4029</v>
      </c>
      <c r="B4031" s="345" t="s">
        <v>4653</v>
      </c>
      <c r="C4031" s="345" t="s">
        <v>875</v>
      </c>
      <c r="D4031" s="345" t="s">
        <v>494</v>
      </c>
      <c r="E4031" s="345">
        <v>2110440250</v>
      </c>
      <c r="F4031" s="345">
        <v>43025</v>
      </c>
      <c r="G4031" s="345" t="s">
        <v>12547</v>
      </c>
      <c r="H4031" s="820">
        <v>4372</v>
      </c>
      <c r="I4031" s="567"/>
    </row>
    <row r="4032" spans="1:9" x14ac:dyDescent="0.2">
      <c r="A4032" s="345">
        <v>4030</v>
      </c>
      <c r="B4032" s="345" t="s">
        <v>4654</v>
      </c>
      <c r="C4032" s="345" t="s">
        <v>787</v>
      </c>
      <c r="D4032" s="345" t="s">
        <v>515</v>
      </c>
      <c r="E4032" s="345">
        <v>1050840420</v>
      </c>
      <c r="F4032" s="345">
        <v>26043</v>
      </c>
      <c r="G4032" s="345" t="s">
        <v>12548</v>
      </c>
      <c r="H4032" s="820">
        <v>27626</v>
      </c>
      <c r="I4032" s="567"/>
    </row>
    <row r="4033" spans="1:9" x14ac:dyDescent="0.2">
      <c r="A4033" s="345">
        <v>4031</v>
      </c>
      <c r="B4033" s="345" t="s">
        <v>4655</v>
      </c>
      <c r="C4033" s="345" t="s">
        <v>530</v>
      </c>
      <c r="D4033" s="345" t="s">
        <v>512</v>
      </c>
      <c r="E4033" s="345">
        <v>4200950280</v>
      </c>
      <c r="F4033" s="345">
        <v>95028</v>
      </c>
      <c r="G4033" s="345" t="s">
        <v>12549</v>
      </c>
      <c r="H4033" s="820">
        <v>412</v>
      </c>
      <c r="I4033" s="567"/>
    </row>
    <row r="4034" spans="1:9" x14ac:dyDescent="0.2">
      <c r="A4034" s="345">
        <v>4032</v>
      </c>
      <c r="B4034" s="345" t="s">
        <v>4656</v>
      </c>
      <c r="C4034" s="345" t="s">
        <v>530</v>
      </c>
      <c r="D4034" s="345" t="s">
        <v>512</v>
      </c>
      <c r="E4034" s="345">
        <v>4200950290</v>
      </c>
      <c r="F4034" s="345">
        <v>95029</v>
      </c>
      <c r="G4034" s="345" t="s">
        <v>12550</v>
      </c>
      <c r="H4034" s="820">
        <v>3959</v>
      </c>
      <c r="I4034" s="567"/>
    </row>
    <row r="4035" spans="1:9" x14ac:dyDescent="0.2">
      <c r="A4035" s="345">
        <v>4033</v>
      </c>
      <c r="B4035" s="345" t="s">
        <v>4657</v>
      </c>
      <c r="C4035" s="345" t="s">
        <v>662</v>
      </c>
      <c r="D4035" s="345" t="s">
        <v>506</v>
      </c>
      <c r="E4035" s="345">
        <v>3150110390</v>
      </c>
      <c r="F4035" s="345">
        <v>62040</v>
      </c>
      <c r="G4035" s="345" t="s">
        <v>12551</v>
      </c>
      <c r="H4035" s="820">
        <v>4052</v>
      </c>
      <c r="I4035" s="567"/>
    </row>
    <row r="4036" spans="1:9" x14ac:dyDescent="0.2">
      <c r="A4036" s="345">
        <v>4034</v>
      </c>
      <c r="B4036" s="345" t="s">
        <v>4658</v>
      </c>
      <c r="C4036" s="345" t="s">
        <v>652</v>
      </c>
      <c r="D4036" s="345" t="s">
        <v>16417</v>
      </c>
      <c r="E4036" s="345">
        <v>1060850600</v>
      </c>
      <c r="F4036" s="345">
        <v>30060</v>
      </c>
      <c r="G4036" s="345" t="s">
        <v>12552</v>
      </c>
      <c r="H4036" s="820">
        <v>1632</v>
      </c>
      <c r="I4036" s="567"/>
    </row>
    <row r="4037" spans="1:9" x14ac:dyDescent="0.2">
      <c r="A4037" s="345">
        <v>4035</v>
      </c>
      <c r="B4037" s="345" t="s">
        <v>4659</v>
      </c>
      <c r="C4037" s="345" t="s">
        <v>601</v>
      </c>
      <c r="D4037" s="345" t="s">
        <v>508</v>
      </c>
      <c r="E4037" s="345">
        <v>1030121301</v>
      </c>
      <c r="F4037" s="345">
        <v>16136</v>
      </c>
      <c r="G4037" s="345" t="s">
        <v>12553</v>
      </c>
      <c r="H4037" s="820">
        <v>195</v>
      </c>
      <c r="I4037" s="567"/>
    </row>
    <row r="4038" spans="1:9" x14ac:dyDescent="0.2">
      <c r="A4038" s="345">
        <v>4036</v>
      </c>
      <c r="B4038" s="345" t="s">
        <v>4660</v>
      </c>
      <c r="C4038" s="345" t="s">
        <v>553</v>
      </c>
      <c r="D4038" s="345" t="s">
        <v>506</v>
      </c>
      <c r="E4038" s="345">
        <v>3150720690</v>
      </c>
      <c r="F4038" s="345">
        <v>65069</v>
      </c>
      <c r="G4038" s="345" t="s">
        <v>12554</v>
      </c>
      <c r="H4038" s="820">
        <v>1802</v>
      </c>
      <c r="I4038" s="567"/>
    </row>
    <row r="4039" spans="1:9" x14ac:dyDescent="0.2">
      <c r="A4039" s="345">
        <v>4037</v>
      </c>
      <c r="B4039" s="345" t="s">
        <v>4661</v>
      </c>
      <c r="C4039" s="345" t="s">
        <v>544</v>
      </c>
      <c r="D4039" s="345" t="s">
        <v>510</v>
      </c>
      <c r="E4039" s="345">
        <v>1010271230</v>
      </c>
      <c r="F4039" s="345">
        <v>4123</v>
      </c>
      <c r="G4039" s="345" t="s">
        <v>12555</v>
      </c>
      <c r="H4039" s="820">
        <v>218</v>
      </c>
      <c r="I4039" s="567"/>
    </row>
    <row r="4040" spans="1:9" x14ac:dyDescent="0.2">
      <c r="A4040" s="345">
        <v>4038</v>
      </c>
      <c r="B4040" s="345" t="s">
        <v>4662</v>
      </c>
      <c r="C4040" s="345" t="s">
        <v>593</v>
      </c>
      <c r="D4040" s="345" t="s">
        <v>513</v>
      </c>
      <c r="E4040" s="345">
        <v>4190480520</v>
      </c>
      <c r="F4040" s="345">
        <v>83053</v>
      </c>
      <c r="G4040" s="345" t="s">
        <v>12556</v>
      </c>
      <c r="H4040" s="820">
        <v>685</v>
      </c>
      <c r="I4040" s="567"/>
    </row>
    <row r="4041" spans="1:9" x14ac:dyDescent="0.2">
      <c r="A4041" s="345">
        <v>4039</v>
      </c>
      <c r="B4041" s="345" t="s">
        <v>4663</v>
      </c>
      <c r="C4041" s="345" t="s">
        <v>588</v>
      </c>
      <c r="D4041" s="345" t="s">
        <v>511</v>
      </c>
      <c r="E4041" s="345">
        <v>3160090280</v>
      </c>
      <c r="F4041" s="345">
        <v>72028</v>
      </c>
      <c r="G4041" s="345" t="s">
        <v>12557</v>
      </c>
      <c r="H4041" s="820">
        <v>24625</v>
      </c>
      <c r="I4041" s="567"/>
    </row>
    <row r="4042" spans="1:9" x14ac:dyDescent="0.2">
      <c r="A4042" s="345">
        <v>4040</v>
      </c>
      <c r="B4042" s="345" t="s">
        <v>4664</v>
      </c>
      <c r="C4042" s="345" t="s">
        <v>595</v>
      </c>
      <c r="D4042" s="345" t="s">
        <v>510</v>
      </c>
      <c r="E4042" s="345">
        <v>1010020930</v>
      </c>
      <c r="F4042" s="345">
        <v>6095</v>
      </c>
      <c r="G4042" s="345" t="s">
        <v>12558</v>
      </c>
      <c r="H4042" s="820">
        <v>2013</v>
      </c>
      <c r="I4042" s="567"/>
    </row>
    <row r="4043" spans="1:9" x14ac:dyDescent="0.2">
      <c r="A4043" s="345">
        <v>4041</v>
      </c>
      <c r="B4043" s="345" t="s">
        <v>4665</v>
      </c>
      <c r="C4043" s="345" t="s">
        <v>795</v>
      </c>
      <c r="D4043" s="345" t="s">
        <v>492</v>
      </c>
      <c r="E4043" s="345">
        <v>2090430200</v>
      </c>
      <c r="F4043" s="345">
        <v>46020</v>
      </c>
      <c r="G4043" s="345" t="s">
        <v>12559</v>
      </c>
      <c r="H4043" s="820">
        <v>1010</v>
      </c>
      <c r="I4043" s="567"/>
    </row>
    <row r="4044" spans="1:9" x14ac:dyDescent="0.2">
      <c r="A4044" s="345">
        <v>4042</v>
      </c>
      <c r="B4044" s="345" t="s">
        <v>4666</v>
      </c>
      <c r="C4044" s="345" t="s">
        <v>588</v>
      </c>
      <c r="D4044" s="345" t="s">
        <v>511</v>
      </c>
      <c r="E4044" s="345">
        <v>3160090290</v>
      </c>
      <c r="F4044" s="345">
        <v>72029</v>
      </c>
      <c r="G4044" s="345" t="s">
        <v>12560</v>
      </c>
      <c r="H4044" s="820">
        <v>57645</v>
      </c>
      <c r="I4044" s="567"/>
    </row>
    <row r="4045" spans="1:9" x14ac:dyDescent="0.2">
      <c r="A4045" s="345">
        <v>4043</v>
      </c>
      <c r="B4045" s="345" t="s">
        <v>4667</v>
      </c>
      <c r="C4045" s="345" t="s">
        <v>548</v>
      </c>
      <c r="D4045" s="345" t="s">
        <v>503</v>
      </c>
      <c r="E4045" s="345">
        <v>3130380550</v>
      </c>
      <c r="F4045" s="345">
        <v>66055</v>
      </c>
      <c r="G4045" s="345" t="s">
        <v>12561</v>
      </c>
      <c r="H4045" s="820">
        <v>354</v>
      </c>
      <c r="I4045" s="567"/>
    </row>
    <row r="4046" spans="1:9" x14ac:dyDescent="0.2">
      <c r="A4046" s="345">
        <v>4044</v>
      </c>
      <c r="B4046" s="345" t="s">
        <v>4668</v>
      </c>
      <c r="C4046" s="345" t="s">
        <v>662</v>
      </c>
      <c r="D4046" s="345" t="s">
        <v>506</v>
      </c>
      <c r="E4046" s="345">
        <v>3150110400</v>
      </c>
      <c r="F4046" s="345">
        <v>62041</v>
      </c>
      <c r="G4046" s="345" t="s">
        <v>12562</v>
      </c>
      <c r="H4046" s="820">
        <v>1471</v>
      </c>
      <c r="I4046" s="567"/>
    </row>
    <row r="4047" spans="1:9" x14ac:dyDescent="0.2">
      <c r="A4047" s="345">
        <v>4045</v>
      </c>
      <c r="B4047" s="345" t="s">
        <v>4669</v>
      </c>
      <c r="C4047" s="345" t="s">
        <v>790</v>
      </c>
      <c r="D4047" s="345" t="s">
        <v>16415</v>
      </c>
      <c r="E4047" s="345">
        <v>1080130390</v>
      </c>
      <c r="F4047" s="345">
        <v>37039</v>
      </c>
      <c r="G4047" s="345" t="s">
        <v>12563</v>
      </c>
      <c r="H4047" s="820">
        <v>15630</v>
      </c>
      <c r="I4047" s="567"/>
    </row>
    <row r="4048" spans="1:9" x14ac:dyDescent="0.2">
      <c r="A4048" s="345">
        <v>4046</v>
      </c>
      <c r="B4048" s="345" t="s">
        <v>4670</v>
      </c>
      <c r="C4048" s="345" t="s">
        <v>664</v>
      </c>
      <c r="D4048" s="345" t="s">
        <v>507</v>
      </c>
      <c r="E4048" s="345">
        <v>1070370320</v>
      </c>
      <c r="F4048" s="345">
        <v>8035</v>
      </c>
      <c r="G4048" s="345" t="s">
        <v>12564</v>
      </c>
      <c r="H4048" s="820">
        <v>622</v>
      </c>
      <c r="I4048" s="567"/>
    </row>
    <row r="4049" spans="1:9" x14ac:dyDescent="0.2">
      <c r="A4049" s="345">
        <v>4047</v>
      </c>
      <c r="B4049" s="345" t="s">
        <v>4671</v>
      </c>
      <c r="C4049" s="345" t="s">
        <v>595</v>
      </c>
      <c r="D4049" s="345" t="s">
        <v>510</v>
      </c>
      <c r="E4049" s="345">
        <v>1010020940</v>
      </c>
      <c r="F4049" s="345">
        <v>6096</v>
      </c>
      <c r="G4049" s="345" t="s">
        <v>12565</v>
      </c>
      <c r="H4049" s="820">
        <v>565</v>
      </c>
      <c r="I4049" s="567"/>
    </row>
    <row r="4050" spans="1:9" x14ac:dyDescent="0.2">
      <c r="A4050" s="345">
        <v>4048</v>
      </c>
      <c r="B4050" s="345" t="s">
        <v>256</v>
      </c>
      <c r="C4050" s="345" t="s">
        <v>584</v>
      </c>
      <c r="D4050" s="345" t="s">
        <v>509</v>
      </c>
      <c r="E4050" s="345">
        <v>3140190390</v>
      </c>
      <c r="F4050" s="345">
        <v>70039</v>
      </c>
      <c r="G4050" s="345" t="s">
        <v>12566</v>
      </c>
      <c r="H4050" s="820">
        <v>158</v>
      </c>
      <c r="I4050" s="567"/>
    </row>
    <row r="4051" spans="1:9" x14ac:dyDescent="0.2">
      <c r="A4051" s="345">
        <v>4049</v>
      </c>
      <c r="B4051" s="345" t="s">
        <v>4672</v>
      </c>
      <c r="C4051" s="345" t="s">
        <v>538</v>
      </c>
      <c r="D4051" s="345" t="s">
        <v>504</v>
      </c>
      <c r="E4051" s="345">
        <v>3170640490</v>
      </c>
      <c r="F4051" s="345">
        <v>76050</v>
      </c>
      <c r="G4051" s="345" t="s">
        <v>12567</v>
      </c>
      <c r="H4051" s="820">
        <v>3631</v>
      </c>
      <c r="I4051" s="567"/>
    </row>
    <row r="4052" spans="1:9" x14ac:dyDescent="0.2">
      <c r="A4052" s="345">
        <v>4050</v>
      </c>
      <c r="B4052" s="345" t="s">
        <v>4673</v>
      </c>
      <c r="C4052" s="345" t="s">
        <v>674</v>
      </c>
      <c r="D4052" s="345" t="s">
        <v>510</v>
      </c>
      <c r="E4052" s="345">
        <v>1010880770</v>
      </c>
      <c r="F4052" s="345">
        <v>2078</v>
      </c>
      <c r="G4052" s="345" t="s">
        <v>12568</v>
      </c>
      <c r="H4052" s="820">
        <v>93</v>
      </c>
      <c r="I4052" s="567"/>
    </row>
    <row r="4053" spans="1:9" x14ac:dyDescent="0.2">
      <c r="A4053" s="345">
        <v>4051</v>
      </c>
      <c r="B4053" s="345" t="s">
        <v>4674</v>
      </c>
      <c r="C4053" s="345" t="s">
        <v>612</v>
      </c>
      <c r="D4053" s="345" t="s">
        <v>505</v>
      </c>
      <c r="E4053" s="345">
        <v>3180670510</v>
      </c>
      <c r="F4053" s="345">
        <v>80051</v>
      </c>
      <c r="G4053" s="345" t="s">
        <v>12569</v>
      </c>
      <c r="H4053" s="820">
        <v>2262</v>
      </c>
      <c r="I4053" s="567"/>
    </row>
    <row r="4054" spans="1:9" x14ac:dyDescent="0.2">
      <c r="A4054" s="345">
        <v>4052</v>
      </c>
      <c r="B4054" s="345" t="s">
        <v>4675</v>
      </c>
      <c r="C4054" s="345" t="s">
        <v>526</v>
      </c>
      <c r="D4054" s="345" t="s">
        <v>508</v>
      </c>
      <c r="E4054" s="345">
        <v>1030980510</v>
      </c>
      <c r="F4054" s="345">
        <v>97051</v>
      </c>
      <c r="G4054" s="345" t="s">
        <v>12570</v>
      </c>
      <c r="H4054" s="820">
        <v>3534</v>
      </c>
      <c r="I4054" s="567"/>
    </row>
    <row r="4055" spans="1:9" x14ac:dyDescent="0.2">
      <c r="A4055" s="345">
        <v>4053</v>
      </c>
      <c r="B4055" s="345" t="s">
        <v>4676</v>
      </c>
      <c r="C4055" s="345" t="s">
        <v>696</v>
      </c>
      <c r="D4055" s="345" t="s">
        <v>508</v>
      </c>
      <c r="E4055" s="345">
        <v>1030241460</v>
      </c>
      <c r="F4055" s="345">
        <v>13152</v>
      </c>
      <c r="G4055" s="345" t="s">
        <v>12571</v>
      </c>
      <c r="H4055" s="820">
        <v>1544</v>
      </c>
      <c r="I4055" s="567"/>
    </row>
    <row r="4056" spans="1:9" x14ac:dyDescent="0.2">
      <c r="A4056" s="345">
        <v>4054</v>
      </c>
      <c r="B4056" s="345" t="s">
        <v>4677</v>
      </c>
      <c r="C4056" s="345" t="s">
        <v>668</v>
      </c>
      <c r="D4056" s="345" t="s">
        <v>16416</v>
      </c>
      <c r="E4056" s="345">
        <v>1040831140</v>
      </c>
      <c r="F4056" s="345">
        <v>22120</v>
      </c>
      <c r="G4056" s="345" t="s">
        <v>12572</v>
      </c>
      <c r="H4056" s="820">
        <v>1097</v>
      </c>
      <c r="I4056" s="567"/>
    </row>
    <row r="4057" spans="1:9" x14ac:dyDescent="0.2">
      <c r="A4057" s="345">
        <v>4055</v>
      </c>
      <c r="B4057" s="345" t="s">
        <v>4678</v>
      </c>
      <c r="C4057" s="345" t="s">
        <v>622</v>
      </c>
      <c r="D4057" s="345" t="s">
        <v>510</v>
      </c>
      <c r="E4057" s="345">
        <v>1010070640</v>
      </c>
      <c r="F4057" s="345">
        <v>5064</v>
      </c>
      <c r="G4057" s="345" t="s">
        <v>12573</v>
      </c>
      <c r="H4057" s="820">
        <v>193</v>
      </c>
      <c r="I4057" s="567"/>
    </row>
    <row r="4058" spans="1:9" x14ac:dyDescent="0.2">
      <c r="A4058" s="345">
        <v>4056</v>
      </c>
      <c r="B4058" s="345" t="s">
        <v>4679</v>
      </c>
      <c r="C4058" s="345" t="s">
        <v>544</v>
      </c>
      <c r="D4058" s="345" t="s">
        <v>510</v>
      </c>
      <c r="E4058" s="345">
        <v>1010271240</v>
      </c>
      <c r="F4058" s="345">
        <v>4124</v>
      </c>
      <c r="G4058" s="345" t="s">
        <v>12574</v>
      </c>
      <c r="H4058" s="820">
        <v>250</v>
      </c>
      <c r="I4058" s="567"/>
    </row>
    <row r="4059" spans="1:9" x14ac:dyDescent="0.2">
      <c r="A4059" s="345">
        <v>4057</v>
      </c>
      <c r="B4059" s="345" t="s">
        <v>4680</v>
      </c>
      <c r="C4059" s="345" t="s">
        <v>569</v>
      </c>
      <c r="D4059" s="345" t="s">
        <v>494</v>
      </c>
      <c r="E4059" s="345">
        <v>2110590270</v>
      </c>
      <c r="F4059" s="345">
        <v>41027</v>
      </c>
      <c r="G4059" s="345" t="s">
        <v>12575</v>
      </c>
      <c r="H4059" s="820">
        <v>2063</v>
      </c>
      <c r="I4059" s="567"/>
    </row>
    <row r="4060" spans="1:9" x14ac:dyDescent="0.2">
      <c r="A4060" s="345">
        <v>4058</v>
      </c>
      <c r="B4060" s="345" t="s">
        <v>4681</v>
      </c>
      <c r="C4060" s="345" t="s">
        <v>622</v>
      </c>
      <c r="D4060" s="345" t="s">
        <v>510</v>
      </c>
      <c r="E4060" s="345">
        <v>1010070650</v>
      </c>
      <c r="F4060" s="345">
        <v>5065</v>
      </c>
      <c r="G4060" s="345" t="s">
        <v>12576</v>
      </c>
      <c r="H4060" s="820">
        <v>986</v>
      </c>
      <c r="I4060" s="567"/>
    </row>
    <row r="4061" spans="1:9" x14ac:dyDescent="0.2">
      <c r="A4061" s="345">
        <v>4059</v>
      </c>
      <c r="B4061" s="345" t="s">
        <v>4682</v>
      </c>
      <c r="C4061" s="345" t="s">
        <v>544</v>
      </c>
      <c r="D4061" s="345" t="s">
        <v>510</v>
      </c>
      <c r="E4061" s="345">
        <v>1010271250</v>
      </c>
      <c r="F4061" s="345">
        <v>4125</v>
      </c>
      <c r="G4061" s="345" t="s">
        <v>12577</v>
      </c>
      <c r="H4061" s="820">
        <v>617</v>
      </c>
      <c r="I4061" s="567"/>
    </row>
    <row r="4062" spans="1:9" x14ac:dyDescent="0.2">
      <c r="A4062" s="345">
        <v>4060</v>
      </c>
      <c r="B4062" s="345" t="s">
        <v>4683</v>
      </c>
      <c r="C4062" s="345" t="s">
        <v>624</v>
      </c>
      <c r="D4062" s="345" t="s">
        <v>510</v>
      </c>
      <c r="E4062" s="345">
        <v>1010811510</v>
      </c>
      <c r="F4062" s="345">
        <v>1153</v>
      </c>
      <c r="G4062" s="345" t="s">
        <v>12578</v>
      </c>
      <c r="H4062" s="820">
        <v>387</v>
      </c>
      <c r="I4062" s="567"/>
    </row>
    <row r="4063" spans="1:9" x14ac:dyDescent="0.2">
      <c r="A4063" s="345">
        <v>4061</v>
      </c>
      <c r="B4063" s="345" t="s">
        <v>4684</v>
      </c>
      <c r="C4063" s="345" t="s">
        <v>595</v>
      </c>
      <c r="D4063" s="345" t="s">
        <v>510</v>
      </c>
      <c r="E4063" s="345">
        <v>1010020950</v>
      </c>
      <c r="F4063" s="345">
        <v>6097</v>
      </c>
      <c r="G4063" s="345" t="s">
        <v>12579</v>
      </c>
      <c r="H4063" s="820">
        <v>925</v>
      </c>
      <c r="I4063" s="567"/>
    </row>
    <row r="4064" spans="1:9" x14ac:dyDescent="0.2">
      <c r="A4064" s="345">
        <v>4062</v>
      </c>
      <c r="B4064" s="345" t="s">
        <v>4685</v>
      </c>
      <c r="C4064" s="345" t="s">
        <v>622</v>
      </c>
      <c r="D4064" s="345" t="s">
        <v>510</v>
      </c>
      <c r="E4064" s="345">
        <v>1010070660</v>
      </c>
      <c r="F4064" s="345">
        <v>5066</v>
      </c>
      <c r="G4064" s="345" t="s">
        <v>12580</v>
      </c>
      <c r="H4064" s="820">
        <v>2109</v>
      </c>
      <c r="I4064" s="567"/>
    </row>
    <row r="4065" spans="1:9" x14ac:dyDescent="0.2">
      <c r="A4065" s="345">
        <v>4063</v>
      </c>
      <c r="B4065" s="345" t="s">
        <v>4686</v>
      </c>
      <c r="C4065" s="345" t="s">
        <v>639</v>
      </c>
      <c r="D4065" s="345" t="s">
        <v>510</v>
      </c>
      <c r="E4065" s="345">
        <v>1010520940</v>
      </c>
      <c r="F4065" s="345">
        <v>3100</v>
      </c>
      <c r="G4065" s="345" t="s">
        <v>12581</v>
      </c>
      <c r="H4065" s="820">
        <v>2393</v>
      </c>
      <c r="I4065" s="567"/>
    </row>
    <row r="4066" spans="1:9" x14ac:dyDescent="0.2">
      <c r="A4066" s="345">
        <v>4064</v>
      </c>
      <c r="B4066" s="345" t="s">
        <v>4687</v>
      </c>
      <c r="C4066" s="345" t="s">
        <v>624</v>
      </c>
      <c r="D4066" s="345" t="s">
        <v>510</v>
      </c>
      <c r="E4066" s="345">
        <v>1010811520</v>
      </c>
      <c r="F4066" s="345">
        <v>1154</v>
      </c>
      <c r="G4066" s="345" t="s">
        <v>12582</v>
      </c>
      <c r="H4066" s="820">
        <v>642</v>
      </c>
      <c r="I4066" s="567"/>
    </row>
    <row r="4067" spans="1:9" x14ac:dyDescent="0.2">
      <c r="A4067" s="345">
        <v>4065</v>
      </c>
      <c r="B4067" s="345" t="s">
        <v>4688</v>
      </c>
      <c r="C4067" s="345" t="s">
        <v>550</v>
      </c>
      <c r="D4067" s="345" t="s">
        <v>493</v>
      </c>
      <c r="E4067" s="345">
        <v>2120690360</v>
      </c>
      <c r="F4067" s="345">
        <v>57038</v>
      </c>
      <c r="G4067" s="345" t="s">
        <v>12583</v>
      </c>
      <c r="H4067" s="820">
        <v>504</v>
      </c>
      <c r="I4067" s="567"/>
    </row>
    <row r="4068" spans="1:9" x14ac:dyDescent="0.2">
      <c r="A4068" s="345">
        <v>4066</v>
      </c>
      <c r="B4068" s="345" t="s">
        <v>4689</v>
      </c>
      <c r="C4068" s="345" t="s">
        <v>595</v>
      </c>
      <c r="D4068" s="345" t="s">
        <v>510</v>
      </c>
      <c r="E4068" s="345">
        <v>1010020960</v>
      </c>
      <c r="F4068" s="345">
        <v>6098</v>
      </c>
      <c r="G4068" s="345" t="s">
        <v>12584</v>
      </c>
      <c r="H4068" s="820">
        <v>195</v>
      </c>
      <c r="I4068" s="567"/>
    </row>
    <row r="4069" spans="1:9" x14ac:dyDescent="0.2">
      <c r="A4069" s="345">
        <v>4067</v>
      </c>
      <c r="B4069" s="345" t="s">
        <v>4690</v>
      </c>
      <c r="C4069" s="345" t="s">
        <v>584</v>
      </c>
      <c r="D4069" s="345" t="s">
        <v>509</v>
      </c>
      <c r="E4069" s="345">
        <v>3140190400</v>
      </c>
      <c r="F4069" s="345">
        <v>70040</v>
      </c>
      <c r="G4069" s="345" t="s">
        <v>12585</v>
      </c>
      <c r="H4069" s="820">
        <v>479</v>
      </c>
      <c r="I4069" s="567"/>
    </row>
    <row r="4070" spans="1:9" x14ac:dyDescent="0.2">
      <c r="A4070" s="345">
        <v>4068</v>
      </c>
      <c r="B4070" s="345" t="s">
        <v>4691</v>
      </c>
      <c r="C4070" s="345" t="s">
        <v>622</v>
      </c>
      <c r="D4070" s="345" t="s">
        <v>510</v>
      </c>
      <c r="E4070" s="345">
        <v>1010070670</v>
      </c>
      <c r="F4070" s="345">
        <v>5067</v>
      </c>
      <c r="G4070" s="345" t="s">
        <v>12586</v>
      </c>
      <c r="H4070" s="820">
        <v>984</v>
      </c>
      <c r="I4070" s="567"/>
    </row>
    <row r="4071" spans="1:9" x14ac:dyDescent="0.2">
      <c r="A4071" s="345">
        <v>4069</v>
      </c>
      <c r="B4071" s="345" t="s">
        <v>4692</v>
      </c>
      <c r="C4071" s="345" t="s">
        <v>612</v>
      </c>
      <c r="D4071" s="345" t="s">
        <v>505</v>
      </c>
      <c r="E4071" s="345">
        <v>3180670520</v>
      </c>
      <c r="F4071" s="345">
        <v>80052</v>
      </c>
      <c r="G4071" s="345" t="s">
        <v>12587</v>
      </c>
      <c r="H4071" s="820">
        <v>3311</v>
      </c>
      <c r="I4071" s="567"/>
    </row>
    <row r="4072" spans="1:9" x14ac:dyDescent="0.2">
      <c r="A4072" s="345">
        <v>4070</v>
      </c>
      <c r="B4072" s="345" t="s">
        <v>4693</v>
      </c>
      <c r="C4072" s="345" t="s">
        <v>622</v>
      </c>
      <c r="D4072" s="345" t="s">
        <v>510</v>
      </c>
      <c r="E4072" s="345">
        <v>1010070680</v>
      </c>
      <c r="F4072" s="345">
        <v>5068</v>
      </c>
      <c r="G4072" s="345" t="s">
        <v>12588</v>
      </c>
      <c r="H4072" s="820">
        <v>872</v>
      </c>
      <c r="I4072" s="567"/>
    </row>
    <row r="4073" spans="1:9" x14ac:dyDescent="0.2">
      <c r="A4073" s="345">
        <v>4071</v>
      </c>
      <c r="B4073" s="345" t="s">
        <v>4694</v>
      </c>
      <c r="C4073" s="345" t="s">
        <v>624</v>
      </c>
      <c r="D4073" s="345" t="s">
        <v>510</v>
      </c>
      <c r="E4073" s="345">
        <v>1010811530</v>
      </c>
      <c r="F4073" s="345">
        <v>1155</v>
      </c>
      <c r="G4073" s="345" t="s">
        <v>12589</v>
      </c>
      <c r="H4073" s="820">
        <v>328</v>
      </c>
      <c r="I4073" s="567"/>
    </row>
    <row r="4074" spans="1:9" x14ac:dyDescent="0.2">
      <c r="A4074" s="345">
        <v>4072</v>
      </c>
      <c r="B4074" s="345" t="s">
        <v>4695</v>
      </c>
      <c r="C4074" s="345" t="s">
        <v>544</v>
      </c>
      <c r="D4074" s="345" t="s">
        <v>510</v>
      </c>
      <c r="E4074" s="345">
        <v>1010271260</v>
      </c>
      <c r="F4074" s="345">
        <v>4126</v>
      </c>
      <c r="G4074" s="345" t="s">
        <v>12590</v>
      </c>
      <c r="H4074" s="820">
        <v>1259</v>
      </c>
      <c r="I4074" s="567"/>
    </row>
    <row r="4075" spans="1:9" x14ac:dyDescent="0.2">
      <c r="A4075" s="345">
        <v>4073</v>
      </c>
      <c r="B4075" s="345" t="s">
        <v>4696</v>
      </c>
      <c r="C4075" s="345" t="s">
        <v>544</v>
      </c>
      <c r="D4075" s="345" t="s">
        <v>510</v>
      </c>
      <c r="E4075" s="345">
        <v>1010271270</v>
      </c>
      <c r="F4075" s="345">
        <v>4127</v>
      </c>
      <c r="G4075" s="345" t="s">
        <v>12591</v>
      </c>
      <c r="H4075" s="820">
        <v>80</v>
      </c>
      <c r="I4075" s="567"/>
    </row>
    <row r="4076" spans="1:9" x14ac:dyDescent="0.2">
      <c r="A4076" s="345">
        <v>4074</v>
      </c>
      <c r="B4076" s="345" t="s">
        <v>4697</v>
      </c>
      <c r="C4076" s="345" t="s">
        <v>601</v>
      </c>
      <c r="D4076" s="345" t="s">
        <v>508</v>
      </c>
      <c r="E4076" s="345">
        <v>1030121310</v>
      </c>
      <c r="F4076" s="345">
        <v>16137</v>
      </c>
      <c r="G4076" s="345" t="s">
        <v>12592</v>
      </c>
      <c r="H4076" s="820">
        <v>1141</v>
      </c>
      <c r="I4076" s="567"/>
    </row>
    <row r="4077" spans="1:9" x14ac:dyDescent="0.2">
      <c r="A4077" s="345">
        <v>4075</v>
      </c>
      <c r="B4077" s="345" t="s">
        <v>4698</v>
      </c>
      <c r="C4077" s="345" t="s">
        <v>544</v>
      </c>
      <c r="D4077" s="345" t="s">
        <v>510</v>
      </c>
      <c r="E4077" s="345">
        <v>1010271280</v>
      </c>
      <c r="F4077" s="345">
        <v>4128</v>
      </c>
      <c r="G4077" s="345" t="s">
        <v>12593</v>
      </c>
      <c r="H4077" s="820">
        <v>1335</v>
      </c>
      <c r="I4077" s="567"/>
    </row>
    <row r="4078" spans="1:9" x14ac:dyDescent="0.2">
      <c r="A4078" s="345">
        <v>4076</v>
      </c>
      <c r="B4078" s="345" t="s">
        <v>4699</v>
      </c>
      <c r="C4078" s="345" t="s">
        <v>787</v>
      </c>
      <c r="D4078" s="345" t="s">
        <v>515</v>
      </c>
      <c r="E4078" s="345">
        <v>1050840430</v>
      </c>
      <c r="F4078" s="345">
        <v>26044</v>
      </c>
      <c r="G4078" s="345" t="s">
        <v>12594</v>
      </c>
      <c r="H4078" s="820">
        <v>4429</v>
      </c>
      <c r="I4078" s="567"/>
    </row>
    <row r="4079" spans="1:9" x14ac:dyDescent="0.2">
      <c r="A4079" s="345">
        <v>4077</v>
      </c>
      <c r="B4079" s="345" t="s">
        <v>4700</v>
      </c>
      <c r="C4079" s="345" t="s">
        <v>899</v>
      </c>
      <c r="D4079" s="346" t="s">
        <v>512</v>
      </c>
      <c r="E4079" s="345">
        <v>4201110410</v>
      </c>
      <c r="F4079" s="345">
        <v>111041</v>
      </c>
      <c r="G4079" s="345" t="s">
        <v>12595</v>
      </c>
      <c r="H4079" s="820">
        <v>4469</v>
      </c>
      <c r="I4079" s="567"/>
    </row>
    <row r="4080" spans="1:9" x14ac:dyDescent="0.2">
      <c r="A4080" s="345">
        <v>4078</v>
      </c>
      <c r="B4080" s="345" t="s">
        <v>4701</v>
      </c>
      <c r="C4080" s="345" t="s">
        <v>624</v>
      </c>
      <c r="D4080" s="345" t="s">
        <v>510</v>
      </c>
      <c r="E4080" s="345">
        <v>1010811540</v>
      </c>
      <c r="F4080" s="345">
        <v>1156</v>
      </c>
      <c r="G4080" s="345" t="s">
        <v>12596</v>
      </c>
      <c r="H4080" s="820">
        <v>56193</v>
      </c>
      <c r="I4080" s="567"/>
    </row>
    <row r="4081" spans="1:9" x14ac:dyDescent="0.2">
      <c r="A4081" s="345">
        <v>4079</v>
      </c>
      <c r="B4081" s="345" t="s">
        <v>4702</v>
      </c>
      <c r="C4081" s="345" t="s">
        <v>622</v>
      </c>
      <c r="D4081" s="345" t="s">
        <v>510</v>
      </c>
      <c r="E4081" s="345">
        <v>1010070690</v>
      </c>
      <c r="F4081" s="345">
        <v>5069</v>
      </c>
      <c r="G4081" s="345" t="s">
        <v>12597</v>
      </c>
      <c r="H4081" s="820">
        <v>2745</v>
      </c>
      <c r="I4081" s="567"/>
    </row>
    <row r="4082" spans="1:9" x14ac:dyDescent="0.2">
      <c r="A4082" s="345">
        <v>4080</v>
      </c>
      <c r="B4082" s="345" t="s">
        <v>4703</v>
      </c>
      <c r="C4082" s="345" t="s">
        <v>624</v>
      </c>
      <c r="D4082" s="345" t="s">
        <v>510</v>
      </c>
      <c r="E4082" s="345">
        <v>1010811550</v>
      </c>
      <c r="F4082" s="345">
        <v>1157</v>
      </c>
      <c r="G4082" s="345" t="s">
        <v>12598</v>
      </c>
      <c r="H4082" s="820">
        <v>41</v>
      </c>
      <c r="I4082" s="567"/>
    </row>
    <row r="4083" spans="1:9" x14ac:dyDescent="0.2">
      <c r="A4083" s="345">
        <v>4081</v>
      </c>
      <c r="B4083" s="345" t="s">
        <v>4704</v>
      </c>
      <c r="C4083" s="345" t="s">
        <v>595</v>
      </c>
      <c r="D4083" s="345" t="s">
        <v>510</v>
      </c>
      <c r="E4083" s="345">
        <v>1010020970</v>
      </c>
      <c r="F4083" s="345">
        <v>6099</v>
      </c>
      <c r="G4083" s="345" t="s">
        <v>12599</v>
      </c>
      <c r="H4083" s="820">
        <v>196</v>
      </c>
      <c r="I4083" s="567"/>
    </row>
    <row r="4084" spans="1:9" x14ac:dyDescent="0.2">
      <c r="A4084" s="345">
        <v>4082</v>
      </c>
      <c r="B4084" s="345" t="s">
        <v>4705</v>
      </c>
      <c r="C4084" s="345" t="s">
        <v>544</v>
      </c>
      <c r="D4084" s="345" t="s">
        <v>510</v>
      </c>
      <c r="E4084" s="345">
        <v>1010271290</v>
      </c>
      <c r="F4084" s="345">
        <v>4129</v>
      </c>
      <c r="G4084" s="345" t="s">
        <v>12600</v>
      </c>
      <c r="H4084" s="820">
        <v>585</v>
      </c>
      <c r="I4084" s="567"/>
    </row>
    <row r="4085" spans="1:9" x14ac:dyDescent="0.2">
      <c r="A4085" s="345">
        <v>4083</v>
      </c>
      <c r="B4085" s="345" t="s">
        <v>4706</v>
      </c>
      <c r="C4085" s="345" t="s">
        <v>693</v>
      </c>
      <c r="D4085" s="345" t="s">
        <v>16415</v>
      </c>
      <c r="E4085" s="345">
        <v>1080560220</v>
      </c>
      <c r="F4085" s="345">
        <v>34022</v>
      </c>
      <c r="G4085" s="345" t="s">
        <v>12601</v>
      </c>
      <c r="H4085" s="820">
        <v>837</v>
      </c>
      <c r="I4085" s="567"/>
    </row>
    <row r="4086" spans="1:9" x14ac:dyDescent="0.2">
      <c r="A4086" s="345">
        <v>4084</v>
      </c>
      <c r="B4086" s="345" t="s">
        <v>4707</v>
      </c>
      <c r="C4086" s="345" t="s">
        <v>674</v>
      </c>
      <c r="D4086" s="345" t="s">
        <v>510</v>
      </c>
      <c r="E4086" s="345">
        <v>1010880780</v>
      </c>
      <c r="F4086" s="345">
        <v>2079</v>
      </c>
      <c r="G4086" s="345" t="s">
        <v>12602</v>
      </c>
      <c r="H4086" s="820">
        <v>1376</v>
      </c>
      <c r="I4086" s="567"/>
    </row>
    <row r="4087" spans="1:9" x14ac:dyDescent="0.2">
      <c r="A4087" s="345">
        <v>4085</v>
      </c>
      <c r="B4087" s="345" t="s">
        <v>4708</v>
      </c>
      <c r="C4087" s="345" t="s">
        <v>622</v>
      </c>
      <c r="D4087" s="345" t="s">
        <v>510</v>
      </c>
      <c r="E4087" s="345">
        <v>1010070700</v>
      </c>
      <c r="F4087" s="345">
        <v>5070</v>
      </c>
      <c r="G4087" s="345" t="s">
        <v>12603</v>
      </c>
      <c r="H4087" s="820">
        <v>883</v>
      </c>
      <c r="I4087" s="567"/>
    </row>
    <row r="4088" spans="1:9" x14ac:dyDescent="0.2">
      <c r="A4088" s="345">
        <v>4086</v>
      </c>
      <c r="B4088" s="345" t="s">
        <v>4709</v>
      </c>
      <c r="C4088" s="345" t="s">
        <v>1218</v>
      </c>
      <c r="D4088" s="345" t="s">
        <v>16415</v>
      </c>
      <c r="E4088" s="345">
        <v>1081010060</v>
      </c>
      <c r="F4088" s="345">
        <v>99006</v>
      </c>
      <c r="G4088" s="345" t="s">
        <v>12604</v>
      </c>
      <c r="H4088" s="820">
        <v>1319</v>
      </c>
      <c r="I4088" s="567"/>
    </row>
    <row r="4089" spans="1:9" x14ac:dyDescent="0.2">
      <c r="A4089" s="345">
        <v>4087</v>
      </c>
      <c r="B4089" s="345" t="s">
        <v>4710</v>
      </c>
      <c r="C4089" s="345" t="s">
        <v>569</v>
      </c>
      <c r="D4089" s="345" t="s">
        <v>494</v>
      </c>
      <c r="E4089" s="345">
        <v>2110590280</v>
      </c>
      <c r="F4089" s="345">
        <v>41028</v>
      </c>
      <c r="G4089" s="345" t="s">
        <v>12605</v>
      </c>
      <c r="H4089" s="820">
        <v>3658</v>
      </c>
      <c r="I4089" s="567"/>
    </row>
    <row r="4090" spans="1:9" x14ac:dyDescent="0.2">
      <c r="A4090" s="345">
        <v>4088</v>
      </c>
      <c r="B4090" s="345" t="s">
        <v>4711</v>
      </c>
      <c r="C4090" s="345" t="s">
        <v>569</v>
      </c>
      <c r="D4090" s="345" t="s">
        <v>494</v>
      </c>
      <c r="E4090" s="345">
        <v>2110590290</v>
      </c>
      <c r="F4090" s="345">
        <v>41029</v>
      </c>
      <c r="G4090" s="345" t="s">
        <v>12606</v>
      </c>
      <c r="H4090" s="820">
        <v>14338</v>
      </c>
      <c r="I4090" s="567"/>
    </row>
    <row r="4091" spans="1:9" x14ac:dyDescent="0.2">
      <c r="A4091" s="345">
        <v>4089</v>
      </c>
      <c r="B4091" s="345" t="s">
        <v>4712</v>
      </c>
      <c r="C4091" s="345" t="s">
        <v>544</v>
      </c>
      <c r="D4091" s="345" t="s">
        <v>510</v>
      </c>
      <c r="E4091" s="345">
        <v>1010271300</v>
      </c>
      <c r="F4091" s="345">
        <v>4130</v>
      </c>
      <c r="G4091" s="345" t="s">
        <v>12607</v>
      </c>
      <c r="H4091" s="820">
        <v>22015</v>
      </c>
      <c r="I4091" s="567"/>
    </row>
    <row r="4092" spans="1:9" x14ac:dyDescent="0.2">
      <c r="A4092" s="345">
        <v>4090</v>
      </c>
      <c r="B4092" s="345" t="s">
        <v>4713</v>
      </c>
      <c r="C4092" s="345" t="s">
        <v>657</v>
      </c>
      <c r="D4092" s="345" t="s">
        <v>506</v>
      </c>
      <c r="E4092" s="345">
        <v>3150200520</v>
      </c>
      <c r="F4092" s="345">
        <v>61052</v>
      </c>
      <c r="G4092" s="345" t="s">
        <v>12608</v>
      </c>
      <c r="H4092" s="820">
        <v>28474</v>
      </c>
      <c r="I4092" s="567"/>
    </row>
    <row r="4093" spans="1:9" x14ac:dyDescent="0.2">
      <c r="A4093" s="345">
        <v>4091</v>
      </c>
      <c r="B4093" s="345" t="s">
        <v>4714</v>
      </c>
      <c r="C4093" s="345" t="s">
        <v>924</v>
      </c>
      <c r="D4093" s="345" t="s">
        <v>507</v>
      </c>
      <c r="E4093" s="345">
        <v>1070340370</v>
      </c>
      <c r="F4093" s="345">
        <v>10037</v>
      </c>
      <c r="G4093" s="345" t="s">
        <v>12609</v>
      </c>
      <c r="H4093" s="820">
        <v>2589</v>
      </c>
      <c r="I4093" s="567"/>
    </row>
    <row r="4094" spans="1:9" x14ac:dyDescent="0.2">
      <c r="A4094" s="345">
        <v>4092</v>
      </c>
      <c r="B4094" s="345" t="s">
        <v>4715</v>
      </c>
      <c r="C4094" s="345" t="s">
        <v>544</v>
      </c>
      <c r="D4094" s="345" t="s">
        <v>510</v>
      </c>
      <c r="E4094" s="345">
        <v>1010271310</v>
      </c>
      <c r="F4094" s="345">
        <v>4131</v>
      </c>
      <c r="G4094" s="345" t="s">
        <v>12610</v>
      </c>
      <c r="H4094" s="820">
        <v>595</v>
      </c>
      <c r="I4094" s="567"/>
    </row>
    <row r="4095" spans="1:9" x14ac:dyDescent="0.2">
      <c r="A4095" s="345">
        <v>4093</v>
      </c>
      <c r="B4095" s="345" t="s">
        <v>4716</v>
      </c>
      <c r="C4095" s="345" t="s">
        <v>1935</v>
      </c>
      <c r="D4095" s="345" t="s">
        <v>16417</v>
      </c>
      <c r="E4095" s="345">
        <v>1060350110</v>
      </c>
      <c r="F4095" s="345">
        <v>31012</v>
      </c>
      <c r="G4095" s="345" t="s">
        <v>12611</v>
      </c>
      <c r="H4095" s="820">
        <v>29072</v>
      </c>
      <c r="I4095" s="567"/>
    </row>
    <row r="4096" spans="1:9" x14ac:dyDescent="0.2">
      <c r="A4096" s="345">
        <v>4094</v>
      </c>
      <c r="B4096" s="345" t="s">
        <v>4717</v>
      </c>
      <c r="C4096" s="345" t="s">
        <v>544</v>
      </c>
      <c r="D4096" s="345" t="s">
        <v>510</v>
      </c>
      <c r="E4096" s="345">
        <v>1010271320</v>
      </c>
      <c r="F4096" s="345">
        <v>4132</v>
      </c>
      <c r="G4096" s="345" t="s">
        <v>12612</v>
      </c>
      <c r="H4096" s="820">
        <v>1954</v>
      </c>
      <c r="I4096" s="567"/>
    </row>
    <row r="4097" spans="1:9" x14ac:dyDescent="0.2">
      <c r="A4097" s="345">
        <v>4095</v>
      </c>
      <c r="B4097" s="345" t="s">
        <v>4718</v>
      </c>
      <c r="C4097" s="345" t="s">
        <v>593</v>
      </c>
      <c r="D4097" s="345" t="s">
        <v>513</v>
      </c>
      <c r="E4097" s="345">
        <v>4190480530</v>
      </c>
      <c r="F4097" s="345">
        <v>83054</v>
      </c>
      <c r="G4097" s="345" t="s">
        <v>12613</v>
      </c>
      <c r="H4097" s="820">
        <v>2547</v>
      </c>
      <c r="I4097" s="567"/>
    </row>
    <row r="4098" spans="1:9" x14ac:dyDescent="0.2">
      <c r="A4098" s="345">
        <v>4096</v>
      </c>
      <c r="B4098" s="345" t="s">
        <v>4719</v>
      </c>
      <c r="C4098" s="345" t="s">
        <v>787</v>
      </c>
      <c r="D4098" s="345" t="s">
        <v>515</v>
      </c>
      <c r="E4098" s="345">
        <v>1050840440</v>
      </c>
      <c r="F4098" s="345">
        <v>26045</v>
      </c>
      <c r="G4098" s="345" t="s">
        <v>12614</v>
      </c>
      <c r="H4098" s="820">
        <v>1315</v>
      </c>
      <c r="I4098" s="567"/>
    </row>
    <row r="4099" spans="1:9" x14ac:dyDescent="0.2">
      <c r="A4099" s="345">
        <v>4097</v>
      </c>
      <c r="B4099" s="345" t="s">
        <v>4720</v>
      </c>
      <c r="C4099" s="345" t="s">
        <v>622</v>
      </c>
      <c r="D4099" s="345" t="s">
        <v>510</v>
      </c>
      <c r="E4099" s="345">
        <v>1010070710</v>
      </c>
      <c r="F4099" s="345">
        <v>5071</v>
      </c>
      <c r="G4099" s="345" t="s">
        <v>12615</v>
      </c>
      <c r="H4099" s="820">
        <v>863</v>
      </c>
      <c r="I4099" s="567"/>
    </row>
    <row r="4100" spans="1:9" x14ac:dyDescent="0.2">
      <c r="A4100" s="345">
        <v>4098</v>
      </c>
      <c r="B4100" s="345" t="s">
        <v>4721</v>
      </c>
      <c r="C4100" s="345" t="s">
        <v>790</v>
      </c>
      <c r="D4100" s="345" t="s">
        <v>16415</v>
      </c>
      <c r="E4100" s="345">
        <v>1080130400</v>
      </c>
      <c r="F4100" s="345">
        <v>37040</v>
      </c>
      <c r="G4100" s="345" t="s">
        <v>12616</v>
      </c>
      <c r="H4100" s="820">
        <v>3751</v>
      </c>
      <c r="I4100" s="567"/>
    </row>
    <row r="4101" spans="1:9" x14ac:dyDescent="0.2">
      <c r="A4101" s="345">
        <v>4099</v>
      </c>
      <c r="B4101" s="345" t="s">
        <v>4722</v>
      </c>
      <c r="C4101" s="345" t="s">
        <v>578</v>
      </c>
      <c r="D4101" s="345" t="s">
        <v>505</v>
      </c>
      <c r="E4101" s="345">
        <v>3181030220</v>
      </c>
      <c r="F4101" s="345">
        <v>102022</v>
      </c>
      <c r="G4101" s="345" t="s">
        <v>12617</v>
      </c>
      <c r="H4101" s="820">
        <v>650</v>
      </c>
      <c r="I4101" s="567"/>
    </row>
    <row r="4102" spans="1:9" x14ac:dyDescent="0.2">
      <c r="A4102" s="345">
        <v>4100</v>
      </c>
      <c r="B4102" s="345" t="s">
        <v>4723</v>
      </c>
      <c r="C4102" s="345" t="s">
        <v>595</v>
      </c>
      <c r="D4102" s="345" t="s">
        <v>510</v>
      </c>
      <c r="E4102" s="345">
        <v>1010020980</v>
      </c>
      <c r="F4102" s="345">
        <v>6100</v>
      </c>
      <c r="G4102" s="345" t="s">
        <v>12618</v>
      </c>
      <c r="H4102" s="820">
        <v>154</v>
      </c>
      <c r="I4102" s="567"/>
    </row>
    <row r="4103" spans="1:9" x14ac:dyDescent="0.2">
      <c r="A4103" s="345">
        <v>4101</v>
      </c>
      <c r="B4103" s="345" t="s">
        <v>4724</v>
      </c>
      <c r="C4103" s="345" t="s">
        <v>593</v>
      </c>
      <c r="D4103" s="345" t="s">
        <v>513</v>
      </c>
      <c r="E4103" s="345">
        <v>4190480540</v>
      </c>
      <c r="F4103" s="345">
        <v>83055</v>
      </c>
      <c r="G4103" s="345" t="s">
        <v>12619</v>
      </c>
      <c r="H4103" s="820">
        <v>537</v>
      </c>
      <c r="I4103" s="567"/>
    </row>
    <row r="4104" spans="1:9" x14ac:dyDescent="0.2">
      <c r="A4104" s="345">
        <v>4102</v>
      </c>
      <c r="B4104" s="345" t="s">
        <v>4725</v>
      </c>
      <c r="C4104" s="345" t="s">
        <v>659</v>
      </c>
      <c r="D4104" s="345" t="s">
        <v>510</v>
      </c>
      <c r="E4104" s="345">
        <v>1010960350</v>
      </c>
      <c r="F4104" s="345">
        <v>96035</v>
      </c>
      <c r="G4104" s="345" t="s">
        <v>12620</v>
      </c>
      <c r="H4104" s="820">
        <v>3667</v>
      </c>
      <c r="I4104" s="567"/>
    </row>
    <row r="4105" spans="1:9" x14ac:dyDescent="0.2">
      <c r="A4105" s="345">
        <v>4103</v>
      </c>
      <c r="B4105" s="345" t="s">
        <v>4726</v>
      </c>
      <c r="C4105" s="345" t="s">
        <v>565</v>
      </c>
      <c r="D4105" s="345" t="s">
        <v>505</v>
      </c>
      <c r="E4105" s="345">
        <v>3180250810</v>
      </c>
      <c r="F4105" s="345">
        <v>78080</v>
      </c>
      <c r="G4105" s="345" t="s">
        <v>12621</v>
      </c>
      <c r="H4105" s="820">
        <v>1479</v>
      </c>
      <c r="I4105" s="567"/>
    </row>
    <row r="4106" spans="1:9" x14ac:dyDescent="0.2">
      <c r="A4106" s="345">
        <v>4104</v>
      </c>
      <c r="B4106" s="345" t="s">
        <v>4727</v>
      </c>
      <c r="C4106" s="345" t="s">
        <v>726</v>
      </c>
      <c r="D4106" s="345" t="s">
        <v>16416</v>
      </c>
      <c r="E4106" s="345">
        <v>1040140490</v>
      </c>
      <c r="F4106" s="345">
        <v>21052</v>
      </c>
      <c r="G4106" s="345" t="s">
        <v>12622</v>
      </c>
      <c r="H4106" s="820">
        <v>2880</v>
      </c>
      <c r="I4106" s="567"/>
    </row>
    <row r="4107" spans="1:9" x14ac:dyDescent="0.2">
      <c r="A4107" s="345">
        <v>4105</v>
      </c>
      <c r="B4107" s="345" t="s">
        <v>4728</v>
      </c>
      <c r="C4107" s="345" t="s">
        <v>696</v>
      </c>
      <c r="D4107" s="345" t="s">
        <v>508</v>
      </c>
      <c r="E4107" s="345">
        <v>1030241470</v>
      </c>
      <c r="F4107" s="345">
        <v>13153</v>
      </c>
      <c r="G4107" s="345" t="s">
        <v>12623</v>
      </c>
      <c r="H4107" s="820">
        <v>2367</v>
      </c>
      <c r="I4107" s="567"/>
    </row>
    <row r="4108" spans="1:9" x14ac:dyDescent="0.2">
      <c r="A4108" s="345">
        <v>4106</v>
      </c>
      <c r="B4108" s="345" t="s">
        <v>4729</v>
      </c>
      <c r="C4108" s="345" t="s">
        <v>567</v>
      </c>
      <c r="D4108" s="345" t="s">
        <v>508</v>
      </c>
      <c r="E4108" s="345">
        <v>1030151010</v>
      </c>
      <c r="F4108" s="345">
        <v>17109</v>
      </c>
      <c r="G4108" s="345" t="s">
        <v>12624</v>
      </c>
      <c r="H4108" s="820">
        <v>2603</v>
      </c>
      <c r="I4108" s="567"/>
    </row>
    <row r="4109" spans="1:9" x14ac:dyDescent="0.2">
      <c r="A4109" s="345">
        <v>4107</v>
      </c>
      <c r="B4109" s="345" t="s">
        <v>4730</v>
      </c>
      <c r="C4109" s="345" t="s">
        <v>595</v>
      </c>
      <c r="D4109" s="345" t="s">
        <v>510</v>
      </c>
      <c r="E4109" s="345">
        <v>1010020990</v>
      </c>
      <c r="F4109" s="345">
        <v>6101</v>
      </c>
      <c r="G4109" s="345" t="s">
        <v>12625</v>
      </c>
      <c r="H4109" s="820">
        <v>553</v>
      </c>
      <c r="I4109" s="567"/>
    </row>
    <row r="4110" spans="1:9" x14ac:dyDescent="0.2">
      <c r="A4110" s="345">
        <v>4108</v>
      </c>
      <c r="B4110" s="345" t="s">
        <v>4731</v>
      </c>
      <c r="C4110" s="345" t="s">
        <v>567</v>
      </c>
      <c r="D4110" s="345" t="s">
        <v>508</v>
      </c>
      <c r="E4110" s="345">
        <v>1030151020</v>
      </c>
      <c r="F4110" s="345">
        <v>17110</v>
      </c>
      <c r="G4110" s="345" t="s">
        <v>12626</v>
      </c>
      <c r="H4110" s="820">
        <v>515</v>
      </c>
      <c r="I4110" s="567"/>
    </row>
    <row r="4111" spans="1:9" x14ac:dyDescent="0.2">
      <c r="A4111" s="345">
        <v>4109</v>
      </c>
      <c r="B4111" s="345" t="s">
        <v>4732</v>
      </c>
      <c r="C4111" s="345" t="s">
        <v>588</v>
      </c>
      <c r="D4111" s="345" t="s">
        <v>511</v>
      </c>
      <c r="E4111" s="345">
        <v>3160090300</v>
      </c>
      <c r="F4111" s="345">
        <v>72030</v>
      </c>
      <c r="G4111" s="345" t="s">
        <v>12627</v>
      </c>
      <c r="H4111" s="820">
        <v>48078</v>
      </c>
      <c r="I4111" s="567"/>
    </row>
    <row r="4112" spans="1:9" x14ac:dyDescent="0.2">
      <c r="A4112" s="345">
        <v>4110</v>
      </c>
      <c r="B4112" s="345" t="s">
        <v>4733</v>
      </c>
      <c r="C4112" s="345" t="s">
        <v>745</v>
      </c>
      <c r="D4112" s="345" t="s">
        <v>513</v>
      </c>
      <c r="E4112" s="345">
        <v>4190550470</v>
      </c>
      <c r="F4112" s="345">
        <v>82049</v>
      </c>
      <c r="G4112" s="345" t="s">
        <v>12628</v>
      </c>
      <c r="H4112" s="820">
        <v>38665</v>
      </c>
      <c r="I4112" s="567"/>
    </row>
    <row r="4113" spans="1:9" x14ac:dyDescent="0.2">
      <c r="A4113" s="345">
        <v>4111</v>
      </c>
      <c r="B4113" s="345" t="s">
        <v>4734</v>
      </c>
      <c r="C4113" s="345" t="s">
        <v>3194</v>
      </c>
      <c r="D4113" s="345" t="s">
        <v>16417</v>
      </c>
      <c r="E4113" s="345">
        <v>1060920020</v>
      </c>
      <c r="F4113" s="345">
        <v>32002</v>
      </c>
      <c r="G4113" s="345" t="s">
        <v>12629</v>
      </c>
      <c r="H4113" s="820">
        <v>857</v>
      </c>
      <c r="I4113" s="567"/>
    </row>
    <row r="4114" spans="1:9" x14ac:dyDescent="0.2">
      <c r="A4114" s="345">
        <v>4112</v>
      </c>
      <c r="B4114" s="345" t="s">
        <v>4735</v>
      </c>
      <c r="C4114" s="345" t="s">
        <v>781</v>
      </c>
      <c r="D4114" s="345" t="s">
        <v>494</v>
      </c>
      <c r="E4114" s="345">
        <v>2111050120</v>
      </c>
      <c r="F4114" s="345">
        <v>109012</v>
      </c>
      <c r="G4114" s="345" t="s">
        <v>12630</v>
      </c>
      <c r="H4114" s="820">
        <v>621</v>
      </c>
      <c r="I4114" s="567"/>
    </row>
    <row r="4115" spans="1:9" x14ac:dyDescent="0.2">
      <c r="A4115" s="345">
        <v>4113</v>
      </c>
      <c r="B4115" s="345" t="s">
        <v>4736</v>
      </c>
      <c r="C4115" s="345" t="s">
        <v>580</v>
      </c>
      <c r="D4115" s="345" t="s">
        <v>494</v>
      </c>
      <c r="E4115" s="345">
        <v>2110060310</v>
      </c>
      <c r="F4115" s="345">
        <v>44031</v>
      </c>
      <c r="G4115" s="345" t="s">
        <v>12631</v>
      </c>
      <c r="H4115" s="820">
        <v>4449</v>
      </c>
      <c r="I4115" s="567"/>
    </row>
    <row r="4116" spans="1:9" x14ac:dyDescent="0.2">
      <c r="A4116" s="345">
        <v>4114</v>
      </c>
      <c r="B4116" s="345" t="s">
        <v>4737</v>
      </c>
      <c r="C4116" s="345" t="s">
        <v>644</v>
      </c>
      <c r="D4116" s="345" t="s">
        <v>494</v>
      </c>
      <c r="E4116" s="345">
        <v>2110030250</v>
      </c>
      <c r="F4116" s="345">
        <v>42025</v>
      </c>
      <c r="G4116" s="345" t="s">
        <v>12632</v>
      </c>
      <c r="H4116" s="820">
        <v>3310</v>
      </c>
      <c r="I4116" s="567"/>
    </row>
    <row r="4117" spans="1:9" x14ac:dyDescent="0.2">
      <c r="A4117" s="345">
        <v>4115</v>
      </c>
      <c r="B4117" s="345" t="s">
        <v>4738</v>
      </c>
      <c r="C4117" s="345" t="s">
        <v>522</v>
      </c>
      <c r="D4117" s="345" t="s">
        <v>515</v>
      </c>
      <c r="E4117" s="345">
        <v>1050540550</v>
      </c>
      <c r="F4117" s="345">
        <v>28055</v>
      </c>
      <c r="G4117" s="345" t="s">
        <v>12633</v>
      </c>
      <c r="H4117" s="820">
        <v>17242</v>
      </c>
      <c r="I4117" s="567"/>
    </row>
    <row r="4118" spans="1:9" x14ac:dyDescent="0.2">
      <c r="A4118" s="345">
        <v>4116</v>
      </c>
      <c r="B4118" s="345" t="s">
        <v>4739</v>
      </c>
      <c r="C4118" s="345" t="s">
        <v>994</v>
      </c>
      <c r="D4118" s="345" t="s">
        <v>512</v>
      </c>
      <c r="E4118" s="345">
        <v>4200170381</v>
      </c>
      <c r="F4118" s="345">
        <v>92109</v>
      </c>
      <c r="G4118" s="345" t="s">
        <v>12634</v>
      </c>
      <c r="H4118" s="820">
        <v>19118</v>
      </c>
      <c r="I4118" s="567"/>
    </row>
    <row r="4119" spans="1:9" x14ac:dyDescent="0.2">
      <c r="A4119" s="345">
        <v>4117</v>
      </c>
      <c r="B4119" s="345" t="s">
        <v>4740</v>
      </c>
      <c r="C4119" s="345" t="s">
        <v>536</v>
      </c>
      <c r="D4119" s="345" t="s">
        <v>492</v>
      </c>
      <c r="E4119" s="345">
        <v>2090630090</v>
      </c>
      <c r="F4119" s="345">
        <v>47009</v>
      </c>
      <c r="G4119" s="345" t="s">
        <v>12635</v>
      </c>
      <c r="H4119" s="820">
        <v>20821</v>
      </c>
      <c r="I4119" s="567"/>
    </row>
    <row r="4120" spans="1:9" x14ac:dyDescent="0.2">
      <c r="A4120" s="345">
        <v>4118</v>
      </c>
      <c r="B4120" s="345" t="s">
        <v>4741</v>
      </c>
      <c r="C4120" s="345" t="s">
        <v>544</v>
      </c>
      <c r="D4120" s="345" t="s">
        <v>510</v>
      </c>
      <c r="E4120" s="345">
        <v>1010271330</v>
      </c>
      <c r="F4120" s="345">
        <v>4133</v>
      </c>
      <c r="G4120" s="345" t="s">
        <v>12636</v>
      </c>
      <c r="H4120" s="820">
        <v>4684</v>
      </c>
      <c r="I4120" s="567"/>
    </row>
    <row r="4121" spans="1:9" x14ac:dyDescent="0.2">
      <c r="A4121" s="345">
        <v>4119</v>
      </c>
      <c r="B4121" s="345" t="s">
        <v>4742</v>
      </c>
      <c r="C4121" s="345" t="s">
        <v>622</v>
      </c>
      <c r="D4121" s="345" t="s">
        <v>510</v>
      </c>
      <c r="E4121" s="345">
        <v>1010070720</v>
      </c>
      <c r="F4121" s="345">
        <v>5072</v>
      </c>
      <c r="G4121" s="345" t="s">
        <v>12637</v>
      </c>
      <c r="H4121" s="820">
        <v>311</v>
      </c>
      <c r="I4121" s="567"/>
    </row>
    <row r="4122" spans="1:9" x14ac:dyDescent="0.2">
      <c r="A4122" s="345">
        <v>4120</v>
      </c>
      <c r="B4122" s="345" t="s">
        <v>4743</v>
      </c>
      <c r="C4122" s="345" t="s">
        <v>595</v>
      </c>
      <c r="D4122" s="345" t="s">
        <v>510</v>
      </c>
      <c r="E4122" s="345">
        <v>1010021000</v>
      </c>
      <c r="F4122" s="345">
        <v>6102</v>
      </c>
      <c r="G4122" s="345" t="s">
        <v>12638</v>
      </c>
      <c r="H4122" s="820">
        <v>251</v>
      </c>
      <c r="I4122" s="567"/>
    </row>
    <row r="4123" spans="1:9" x14ac:dyDescent="0.2">
      <c r="A4123" s="345">
        <v>4121</v>
      </c>
      <c r="B4123" s="345" t="s">
        <v>4744</v>
      </c>
      <c r="C4123" s="345" t="s">
        <v>622</v>
      </c>
      <c r="D4123" s="345" t="s">
        <v>510</v>
      </c>
      <c r="E4123" s="345">
        <v>1010070730</v>
      </c>
      <c r="F4123" s="345">
        <v>5073</v>
      </c>
      <c r="G4123" s="345" t="s">
        <v>12639</v>
      </c>
      <c r="H4123" s="820">
        <v>927</v>
      </c>
      <c r="I4123" s="567"/>
    </row>
    <row r="4124" spans="1:9" x14ac:dyDescent="0.2">
      <c r="A4124" s="345">
        <v>4122</v>
      </c>
      <c r="B4124" s="345" t="s">
        <v>4745</v>
      </c>
      <c r="C4124" s="345" t="s">
        <v>584</v>
      </c>
      <c r="D4124" s="345" t="s">
        <v>509</v>
      </c>
      <c r="E4124" s="345">
        <v>3140190410</v>
      </c>
      <c r="F4124" s="345">
        <v>70041</v>
      </c>
      <c r="G4124" s="345" t="s">
        <v>12640</v>
      </c>
      <c r="H4124" s="820">
        <v>1008</v>
      </c>
      <c r="I4124" s="567"/>
    </row>
    <row r="4125" spans="1:9" x14ac:dyDescent="0.2">
      <c r="A4125" s="345">
        <v>4123</v>
      </c>
      <c r="B4125" s="345" t="s">
        <v>4746</v>
      </c>
      <c r="C4125" s="345" t="s">
        <v>691</v>
      </c>
      <c r="D4125" s="345" t="s">
        <v>508</v>
      </c>
      <c r="E4125" s="345">
        <v>1030770440</v>
      </c>
      <c r="F4125" s="345">
        <v>14044</v>
      </c>
      <c r="G4125" s="345" t="s">
        <v>12641</v>
      </c>
      <c r="H4125" s="820">
        <v>2963</v>
      </c>
      <c r="I4125" s="567"/>
    </row>
    <row r="4126" spans="1:9" x14ac:dyDescent="0.2">
      <c r="A4126" s="345">
        <v>4124</v>
      </c>
      <c r="B4126" s="345" t="s">
        <v>4747</v>
      </c>
      <c r="C4126" s="345" t="s">
        <v>726</v>
      </c>
      <c r="D4126" s="345" t="s">
        <v>16416</v>
      </c>
      <c r="E4126" s="345">
        <v>1040140500</v>
      </c>
      <c r="F4126" s="345">
        <v>21053</v>
      </c>
      <c r="G4126" s="345" t="s">
        <v>12642</v>
      </c>
      <c r="H4126" s="820">
        <v>1690</v>
      </c>
      <c r="I4126" s="567"/>
    </row>
    <row r="4127" spans="1:9" x14ac:dyDescent="0.2">
      <c r="A4127" s="345">
        <v>4125</v>
      </c>
      <c r="B4127" s="345" t="s">
        <v>4748</v>
      </c>
      <c r="C4127" s="345" t="s">
        <v>522</v>
      </c>
      <c r="D4127" s="345" t="s">
        <v>515</v>
      </c>
      <c r="E4127" s="345">
        <v>1050540560</v>
      </c>
      <c r="F4127" s="345">
        <v>28056</v>
      </c>
      <c r="G4127" s="345" t="s">
        <v>12643</v>
      </c>
      <c r="H4127" s="820">
        <v>8898</v>
      </c>
      <c r="I4127" s="567"/>
    </row>
    <row r="4128" spans="1:9" x14ac:dyDescent="0.2">
      <c r="A4128" s="345">
        <v>4126</v>
      </c>
      <c r="B4128" s="345" t="s">
        <v>4749</v>
      </c>
      <c r="C4128" s="345" t="s">
        <v>593</v>
      </c>
      <c r="D4128" s="345" t="s">
        <v>513</v>
      </c>
      <c r="E4128" s="345">
        <v>4190480550</v>
      </c>
      <c r="F4128" s="345">
        <v>83056</v>
      </c>
      <c r="G4128" s="345" t="s">
        <v>12644</v>
      </c>
      <c r="H4128" s="820">
        <v>1419</v>
      </c>
      <c r="I4128" s="567"/>
    </row>
    <row r="4129" spans="1:9" x14ac:dyDescent="0.2">
      <c r="A4129" s="345">
        <v>4127</v>
      </c>
      <c r="B4129" s="345" t="s">
        <v>4750</v>
      </c>
      <c r="C4129" s="345" t="s">
        <v>654</v>
      </c>
      <c r="D4129" s="345" t="s">
        <v>506</v>
      </c>
      <c r="E4129" s="345">
        <v>3150080510</v>
      </c>
      <c r="F4129" s="345">
        <v>64051</v>
      </c>
      <c r="G4129" s="345" t="s">
        <v>12645</v>
      </c>
      <c r="H4129" s="820">
        <v>350</v>
      </c>
      <c r="I4129" s="567"/>
    </row>
    <row r="4130" spans="1:9" x14ac:dyDescent="0.2">
      <c r="A4130" s="345">
        <v>4128</v>
      </c>
      <c r="B4130" s="345" t="s">
        <v>4751</v>
      </c>
      <c r="C4130" s="345" t="s">
        <v>1073</v>
      </c>
      <c r="D4130" s="345" t="s">
        <v>492</v>
      </c>
      <c r="E4130" s="345">
        <v>2090300270</v>
      </c>
      <c r="F4130" s="345">
        <v>48027</v>
      </c>
      <c r="G4130" s="345" t="s">
        <v>12646</v>
      </c>
      <c r="H4130" s="820">
        <v>3499</v>
      </c>
      <c r="I4130" s="567"/>
    </row>
    <row r="4131" spans="1:9" x14ac:dyDescent="0.2">
      <c r="A4131" s="345">
        <v>4129</v>
      </c>
      <c r="B4131" s="345" t="s">
        <v>4752</v>
      </c>
      <c r="C4131" s="345" t="s">
        <v>593</v>
      </c>
      <c r="D4131" s="345" t="s">
        <v>513</v>
      </c>
      <c r="E4131" s="345">
        <v>4190480560</v>
      </c>
      <c r="F4131" s="345">
        <v>83057</v>
      </c>
      <c r="G4131" s="345" t="s">
        <v>12647</v>
      </c>
      <c r="H4131" s="820">
        <v>2021</v>
      </c>
      <c r="I4131" s="567"/>
    </row>
    <row r="4132" spans="1:9" x14ac:dyDescent="0.2">
      <c r="A4132" s="345">
        <v>4130</v>
      </c>
      <c r="B4132" s="345" t="s">
        <v>4753</v>
      </c>
      <c r="C4132" s="345" t="s">
        <v>546</v>
      </c>
      <c r="D4132" s="345" t="s">
        <v>504</v>
      </c>
      <c r="E4132" s="345">
        <v>3170470160</v>
      </c>
      <c r="F4132" s="345">
        <v>77016</v>
      </c>
      <c r="G4132" s="345" t="s">
        <v>12648</v>
      </c>
      <c r="H4132" s="820">
        <v>6796</v>
      </c>
      <c r="I4132" s="567"/>
    </row>
    <row r="4133" spans="1:9" x14ac:dyDescent="0.2">
      <c r="A4133" s="345">
        <v>4131</v>
      </c>
      <c r="B4133" s="345" t="s">
        <v>4754</v>
      </c>
      <c r="C4133" s="345" t="s">
        <v>528</v>
      </c>
      <c r="D4133" s="345" t="s">
        <v>492</v>
      </c>
      <c r="E4133" s="345">
        <v>2090750141</v>
      </c>
      <c r="F4133" s="345">
        <v>52037</v>
      </c>
      <c r="G4133" s="345" t="s">
        <v>12649</v>
      </c>
      <c r="H4133" s="820">
        <v>5676</v>
      </c>
      <c r="I4133" s="567"/>
    </row>
    <row r="4134" spans="1:9" x14ac:dyDescent="0.2">
      <c r="A4134" s="345">
        <v>4132</v>
      </c>
      <c r="B4134" s="345" t="s">
        <v>4755</v>
      </c>
      <c r="C4134" s="345" t="s">
        <v>595</v>
      </c>
      <c r="D4134" s="345" t="s">
        <v>510</v>
      </c>
      <c r="E4134" s="345">
        <v>1010021010</v>
      </c>
      <c r="F4134" s="345">
        <v>6103</v>
      </c>
      <c r="G4134" s="345" t="s">
        <v>12650</v>
      </c>
      <c r="H4134" s="820">
        <v>232</v>
      </c>
      <c r="I4134" s="567"/>
    </row>
    <row r="4135" spans="1:9" x14ac:dyDescent="0.2">
      <c r="A4135" s="345">
        <v>4133</v>
      </c>
      <c r="B4135" s="345" t="s">
        <v>4756</v>
      </c>
      <c r="C4135" s="345" t="s">
        <v>595</v>
      </c>
      <c r="D4135" s="345" t="s">
        <v>510</v>
      </c>
      <c r="E4135" s="345">
        <v>1010021020</v>
      </c>
      <c r="F4135" s="345">
        <v>6104</v>
      </c>
      <c r="G4135" s="345" t="s">
        <v>12651</v>
      </c>
      <c r="H4135" s="820">
        <v>608</v>
      </c>
      <c r="I4135" s="567"/>
    </row>
    <row r="4136" spans="1:9" x14ac:dyDescent="0.2">
      <c r="A4136" s="345">
        <v>4134</v>
      </c>
      <c r="B4136" s="345" t="s">
        <v>4757</v>
      </c>
      <c r="C4136" s="345" t="s">
        <v>544</v>
      </c>
      <c r="D4136" s="345" t="s">
        <v>510</v>
      </c>
      <c r="E4136" s="345">
        <v>1010271340</v>
      </c>
      <c r="F4136" s="345">
        <v>4134</v>
      </c>
      <c r="G4136" s="345" t="s">
        <v>12652</v>
      </c>
      <c r="H4136" s="820">
        <v>530</v>
      </c>
      <c r="I4136" s="567"/>
    </row>
    <row r="4137" spans="1:9" x14ac:dyDescent="0.2">
      <c r="A4137" s="345">
        <v>4135</v>
      </c>
      <c r="B4137" s="345" t="s">
        <v>4758</v>
      </c>
      <c r="C4137" s="345" t="s">
        <v>544</v>
      </c>
      <c r="D4137" s="345" t="s">
        <v>510</v>
      </c>
      <c r="E4137" s="345">
        <v>1010271350</v>
      </c>
      <c r="F4137" s="345">
        <v>4135</v>
      </c>
      <c r="G4137" s="345" t="s">
        <v>12653</v>
      </c>
      <c r="H4137" s="820">
        <v>862</v>
      </c>
      <c r="I4137" s="567"/>
    </row>
    <row r="4138" spans="1:9" x14ac:dyDescent="0.2">
      <c r="A4138" s="345">
        <v>4136</v>
      </c>
      <c r="B4138" s="345" t="s">
        <v>4759</v>
      </c>
      <c r="C4138" s="345" t="s">
        <v>622</v>
      </c>
      <c r="D4138" s="345" t="s">
        <v>510</v>
      </c>
      <c r="E4138" s="345">
        <v>1010070740</v>
      </c>
      <c r="F4138" s="345">
        <v>5074</v>
      </c>
      <c r="G4138" s="345" t="s">
        <v>12654</v>
      </c>
      <c r="H4138" s="820">
        <v>699</v>
      </c>
      <c r="I4138" s="567"/>
    </row>
    <row r="4139" spans="1:9" x14ac:dyDescent="0.2">
      <c r="A4139" s="345">
        <v>4137</v>
      </c>
      <c r="B4139" s="345" t="s">
        <v>4760</v>
      </c>
      <c r="C4139" s="345" t="s">
        <v>624</v>
      </c>
      <c r="D4139" s="345" t="s">
        <v>510</v>
      </c>
      <c r="E4139" s="345">
        <v>1010811560</v>
      </c>
      <c r="F4139" s="345">
        <v>1158</v>
      </c>
      <c r="G4139" s="345" t="s">
        <v>12655</v>
      </c>
      <c r="H4139" s="820">
        <v>736</v>
      </c>
      <c r="I4139" s="567"/>
    </row>
    <row r="4140" spans="1:9" x14ac:dyDescent="0.2">
      <c r="A4140" s="345">
        <v>4138</v>
      </c>
      <c r="B4140" s="345" t="s">
        <v>4761</v>
      </c>
      <c r="C4140" s="345" t="s">
        <v>536</v>
      </c>
      <c r="D4140" s="345" t="s">
        <v>492</v>
      </c>
      <c r="E4140" s="345">
        <v>2090630100</v>
      </c>
      <c r="F4140" s="345">
        <v>47010</v>
      </c>
      <c r="G4140" s="345" t="s">
        <v>12656</v>
      </c>
      <c r="H4140" s="820">
        <v>10608</v>
      </c>
      <c r="I4140" s="567"/>
    </row>
    <row r="4141" spans="1:9" x14ac:dyDescent="0.2">
      <c r="A4141" s="345">
        <v>4139</v>
      </c>
      <c r="B4141" s="345" t="s">
        <v>4762</v>
      </c>
      <c r="C4141" s="345" t="s">
        <v>624</v>
      </c>
      <c r="D4141" s="345" t="s">
        <v>510</v>
      </c>
      <c r="E4141" s="345">
        <v>1010811570</v>
      </c>
      <c r="F4141" s="345">
        <v>1159</v>
      </c>
      <c r="G4141" s="345" t="s">
        <v>12657</v>
      </c>
      <c r="H4141" s="820">
        <v>970</v>
      </c>
      <c r="I4141" s="567"/>
    </row>
    <row r="4142" spans="1:9" x14ac:dyDescent="0.2">
      <c r="A4142" s="345">
        <v>4140</v>
      </c>
      <c r="B4142" s="345" t="s">
        <v>4763</v>
      </c>
      <c r="C4142" s="345" t="s">
        <v>641</v>
      </c>
      <c r="D4142" s="345" t="s">
        <v>513</v>
      </c>
      <c r="E4142" s="345">
        <v>4190010240</v>
      </c>
      <c r="F4142" s="345">
        <v>84024</v>
      </c>
      <c r="G4142" s="345" t="s">
        <v>12658</v>
      </c>
      <c r="H4142" s="820">
        <v>2394</v>
      </c>
      <c r="I4142" s="567"/>
    </row>
    <row r="4143" spans="1:9" x14ac:dyDescent="0.2">
      <c r="A4143" s="345">
        <v>4141</v>
      </c>
      <c r="B4143" s="345" t="s">
        <v>4764</v>
      </c>
      <c r="C4143" s="345" t="s">
        <v>664</v>
      </c>
      <c r="D4143" s="345" t="s">
        <v>507</v>
      </c>
      <c r="E4143" s="345">
        <v>1070370325</v>
      </c>
      <c r="F4143" s="345">
        <v>8068</v>
      </c>
      <c r="G4143" s="345" t="s">
        <v>12659</v>
      </c>
      <c r="H4143" s="820">
        <v>502</v>
      </c>
      <c r="I4143" s="567"/>
    </row>
    <row r="4144" spans="1:9" x14ac:dyDescent="0.2">
      <c r="A4144" s="345">
        <v>4142</v>
      </c>
      <c r="B4144" s="345" t="s">
        <v>4765</v>
      </c>
      <c r="C4144" s="345" t="s">
        <v>580</v>
      </c>
      <c r="D4144" s="345" t="s">
        <v>494</v>
      </c>
      <c r="E4144" s="345">
        <v>2110060320</v>
      </c>
      <c r="F4144" s="345">
        <v>44032</v>
      </c>
      <c r="G4144" s="345" t="s">
        <v>12660</v>
      </c>
      <c r="H4144" s="820">
        <v>1939</v>
      </c>
      <c r="I4144" s="567"/>
    </row>
    <row r="4145" spans="1:9" x14ac:dyDescent="0.2">
      <c r="A4145" s="345">
        <v>4143</v>
      </c>
      <c r="B4145" s="345" t="s">
        <v>4766</v>
      </c>
      <c r="C4145" s="345" t="s">
        <v>575</v>
      </c>
      <c r="D4145" s="345" t="s">
        <v>493</v>
      </c>
      <c r="E4145" s="345">
        <v>2120910340</v>
      </c>
      <c r="F4145" s="345">
        <v>56035</v>
      </c>
      <c r="G4145" s="345" t="s">
        <v>12661</v>
      </c>
      <c r="H4145" s="820">
        <v>8795</v>
      </c>
      <c r="I4145" s="567"/>
    </row>
    <row r="4146" spans="1:9" x14ac:dyDescent="0.2">
      <c r="A4146" s="345">
        <v>4144</v>
      </c>
      <c r="B4146" s="345" t="s">
        <v>4767</v>
      </c>
      <c r="C4146" s="345" t="s">
        <v>624</v>
      </c>
      <c r="D4146" s="345" t="s">
        <v>510</v>
      </c>
      <c r="E4146" s="345">
        <v>1010811580</v>
      </c>
      <c r="F4146" s="345">
        <v>1160</v>
      </c>
      <c r="G4146" s="345" t="s">
        <v>12662</v>
      </c>
      <c r="H4146" s="820">
        <v>3304</v>
      </c>
      <c r="I4146" s="567"/>
    </row>
    <row r="4147" spans="1:9" x14ac:dyDescent="0.2">
      <c r="A4147" s="345">
        <v>4145</v>
      </c>
      <c r="B4147" s="345" t="s">
        <v>4768</v>
      </c>
      <c r="C4147" s="345" t="s">
        <v>672</v>
      </c>
      <c r="D4147" s="345" t="s">
        <v>508</v>
      </c>
      <c r="E4147" s="345">
        <v>1030570910</v>
      </c>
      <c r="F4147" s="345">
        <v>18094</v>
      </c>
      <c r="G4147" s="345" t="s">
        <v>12663</v>
      </c>
      <c r="H4147" s="820">
        <v>860</v>
      </c>
      <c r="I4147" s="567"/>
    </row>
    <row r="4148" spans="1:9" x14ac:dyDescent="0.2">
      <c r="A4148" s="345">
        <v>4146</v>
      </c>
      <c r="B4148" s="345" t="s">
        <v>4769</v>
      </c>
      <c r="C4148" s="345" t="s">
        <v>565</v>
      </c>
      <c r="D4148" s="345" t="s">
        <v>505</v>
      </c>
      <c r="E4148" s="345">
        <v>3180250820</v>
      </c>
      <c r="F4148" s="345">
        <v>78081</v>
      </c>
      <c r="G4148" s="345" t="s">
        <v>12664</v>
      </c>
      <c r="H4148" s="820">
        <v>20159</v>
      </c>
      <c r="I4148" s="567"/>
    </row>
    <row r="4149" spans="1:9" x14ac:dyDescent="0.2">
      <c r="A4149" s="345">
        <v>4147</v>
      </c>
      <c r="B4149" s="345" t="s">
        <v>4770</v>
      </c>
      <c r="C4149" s="345" t="s">
        <v>624</v>
      </c>
      <c r="D4149" s="345" t="s">
        <v>510</v>
      </c>
      <c r="E4149" s="345">
        <v>1010811590</v>
      </c>
      <c r="F4149" s="345">
        <v>1161</v>
      </c>
      <c r="G4149" s="345" t="s">
        <v>12665</v>
      </c>
      <c r="H4149" s="820">
        <v>5118</v>
      </c>
      <c r="I4149" s="567"/>
    </row>
    <row r="4150" spans="1:9" x14ac:dyDescent="0.2">
      <c r="A4150" s="345">
        <v>4148</v>
      </c>
      <c r="B4150" s="345" t="s">
        <v>4771</v>
      </c>
      <c r="C4150" s="345" t="s">
        <v>524</v>
      </c>
      <c r="D4150" s="345" t="s">
        <v>508</v>
      </c>
      <c r="E4150" s="345">
        <v>1030990400</v>
      </c>
      <c r="F4150" s="345">
        <v>98040</v>
      </c>
      <c r="G4150" s="345" t="s">
        <v>12666</v>
      </c>
      <c r="H4150" s="820">
        <v>2234</v>
      </c>
      <c r="I4150" s="567"/>
    </row>
    <row r="4151" spans="1:9" x14ac:dyDescent="0.2">
      <c r="A4151" s="345">
        <v>4149</v>
      </c>
      <c r="B4151" s="345" t="s">
        <v>4772</v>
      </c>
      <c r="C4151" s="345" t="s">
        <v>544</v>
      </c>
      <c r="D4151" s="345" t="s">
        <v>510</v>
      </c>
      <c r="E4151" s="345">
        <v>1010271360</v>
      </c>
      <c r="F4151" s="345">
        <v>4136</v>
      </c>
      <c r="G4151" s="345" t="s">
        <v>12667</v>
      </c>
      <c r="H4151" s="820">
        <v>714</v>
      </c>
      <c r="I4151" s="567"/>
    </row>
    <row r="4152" spans="1:9" x14ac:dyDescent="0.2">
      <c r="A4152" s="345">
        <v>4150</v>
      </c>
      <c r="B4152" s="345" t="s">
        <v>4773</v>
      </c>
      <c r="C4152" s="345" t="s">
        <v>553</v>
      </c>
      <c r="D4152" s="345" t="s">
        <v>506</v>
      </c>
      <c r="E4152" s="345">
        <v>3150720700</v>
      </c>
      <c r="F4152" s="345">
        <v>65070</v>
      </c>
      <c r="G4152" s="345" t="s">
        <v>12668</v>
      </c>
      <c r="H4152" s="820">
        <v>1731</v>
      </c>
      <c r="I4152" s="567"/>
    </row>
    <row r="4153" spans="1:9" x14ac:dyDescent="0.2">
      <c r="A4153" s="345">
        <v>4151</v>
      </c>
      <c r="B4153" s="345" t="s">
        <v>4774</v>
      </c>
      <c r="C4153" s="345" t="s">
        <v>696</v>
      </c>
      <c r="D4153" s="345" t="s">
        <v>508</v>
      </c>
      <c r="E4153" s="345">
        <v>1030241480</v>
      </c>
      <c r="F4153" s="345">
        <v>13154</v>
      </c>
      <c r="G4153" s="345" t="s">
        <v>12669</v>
      </c>
      <c r="H4153" s="820">
        <v>5340</v>
      </c>
      <c r="I4153" s="567"/>
    </row>
    <row r="4154" spans="1:9" x14ac:dyDescent="0.2">
      <c r="A4154" s="345">
        <v>4152</v>
      </c>
      <c r="B4154" s="345" t="s">
        <v>4775</v>
      </c>
      <c r="C4154" s="345" t="s">
        <v>781</v>
      </c>
      <c r="D4154" s="345" t="s">
        <v>494</v>
      </c>
      <c r="E4154" s="345">
        <v>2111050130</v>
      </c>
      <c r="F4154" s="345">
        <v>109013</v>
      </c>
      <c r="G4154" s="345" t="s">
        <v>12670</v>
      </c>
      <c r="H4154" s="820">
        <v>1584</v>
      </c>
      <c r="I4154" s="567"/>
    </row>
    <row r="4155" spans="1:9" x14ac:dyDescent="0.2">
      <c r="A4155" s="345">
        <v>4153</v>
      </c>
      <c r="B4155" s="345" t="s">
        <v>4776</v>
      </c>
      <c r="C4155" s="345" t="s">
        <v>586</v>
      </c>
      <c r="D4155" s="345" t="s">
        <v>509</v>
      </c>
      <c r="E4155" s="345">
        <v>3140940280</v>
      </c>
      <c r="F4155" s="345">
        <v>94028</v>
      </c>
      <c r="G4155" s="345" t="s">
        <v>12671</v>
      </c>
      <c r="H4155" s="820">
        <v>2303</v>
      </c>
      <c r="I4155" s="567"/>
    </row>
    <row r="4156" spans="1:9" x14ac:dyDescent="0.2">
      <c r="A4156" s="345">
        <v>4154</v>
      </c>
      <c r="B4156" s="345" t="s">
        <v>4777</v>
      </c>
      <c r="C4156" s="345" t="s">
        <v>550</v>
      </c>
      <c r="D4156" s="345" t="s">
        <v>493</v>
      </c>
      <c r="E4156" s="345">
        <v>2120690370</v>
      </c>
      <c r="F4156" s="345">
        <v>57039</v>
      </c>
      <c r="G4156" s="345" t="s">
        <v>12672</v>
      </c>
      <c r="H4156" s="820">
        <v>404</v>
      </c>
      <c r="I4156" s="567"/>
    </row>
    <row r="4157" spans="1:9" x14ac:dyDescent="0.2">
      <c r="A4157" s="345">
        <v>4155</v>
      </c>
      <c r="B4157" s="345" t="s">
        <v>4778</v>
      </c>
      <c r="C4157" s="345" t="s">
        <v>704</v>
      </c>
      <c r="D4157" s="345" t="s">
        <v>505</v>
      </c>
      <c r="E4157" s="345">
        <v>3180220770</v>
      </c>
      <c r="F4157" s="345">
        <v>79080</v>
      </c>
      <c r="G4157" s="345" t="s">
        <v>12673</v>
      </c>
      <c r="H4157" s="820">
        <v>1771</v>
      </c>
      <c r="I4157" s="567"/>
    </row>
    <row r="4158" spans="1:9" x14ac:dyDescent="0.2">
      <c r="A4158" s="345">
        <v>4156</v>
      </c>
      <c r="B4158" s="345" t="s">
        <v>4779</v>
      </c>
      <c r="C4158" s="345" t="s">
        <v>784</v>
      </c>
      <c r="D4158" s="345" t="s">
        <v>503</v>
      </c>
      <c r="E4158" s="345">
        <v>3130230510</v>
      </c>
      <c r="F4158" s="345">
        <v>69051</v>
      </c>
      <c r="G4158" s="345" t="s">
        <v>12674</v>
      </c>
      <c r="H4158" s="820">
        <v>859</v>
      </c>
      <c r="I4158" s="567"/>
    </row>
    <row r="4159" spans="1:9" x14ac:dyDescent="0.2">
      <c r="A4159" s="345">
        <v>4157</v>
      </c>
      <c r="B4159" s="345" t="s">
        <v>4780</v>
      </c>
      <c r="C4159" s="345" t="s">
        <v>906</v>
      </c>
      <c r="D4159" s="345" t="s">
        <v>492</v>
      </c>
      <c r="E4159" s="345">
        <v>2090360150</v>
      </c>
      <c r="F4159" s="345">
        <v>53016</v>
      </c>
      <c r="G4159" s="345" t="s">
        <v>12675</v>
      </c>
      <c r="H4159" s="820">
        <v>12040</v>
      </c>
      <c r="I4159" s="567"/>
    </row>
    <row r="4160" spans="1:9" x14ac:dyDescent="0.2">
      <c r="A4160" s="345">
        <v>4158</v>
      </c>
      <c r="B4160" s="345" t="s">
        <v>4781</v>
      </c>
      <c r="C4160" s="345" t="s">
        <v>996</v>
      </c>
      <c r="D4160" s="345" t="s">
        <v>514</v>
      </c>
      <c r="E4160" s="345">
        <v>2100580290</v>
      </c>
      <c r="F4160" s="345">
        <v>54029</v>
      </c>
      <c r="G4160" s="345" t="s">
        <v>12676</v>
      </c>
      <c r="H4160" s="820">
        <v>1450</v>
      </c>
      <c r="I4160" s="567"/>
    </row>
    <row r="4161" spans="1:9" x14ac:dyDescent="0.2">
      <c r="A4161" s="345">
        <v>4159</v>
      </c>
      <c r="B4161" s="345" t="s">
        <v>4782</v>
      </c>
      <c r="C4161" s="345" t="s">
        <v>875</v>
      </c>
      <c r="D4161" s="345" t="s">
        <v>494</v>
      </c>
      <c r="E4161" s="345">
        <v>2110440270</v>
      </c>
      <c r="F4161" s="345">
        <v>43027</v>
      </c>
      <c r="G4161" s="345" t="s">
        <v>12677</v>
      </c>
      <c r="H4161" s="820">
        <v>104</v>
      </c>
      <c r="I4161" s="567"/>
    </row>
    <row r="4162" spans="1:9" x14ac:dyDescent="0.2">
      <c r="A4162" s="345">
        <v>4160</v>
      </c>
      <c r="B4162" s="345" t="s">
        <v>4783</v>
      </c>
      <c r="C4162" s="345" t="s">
        <v>569</v>
      </c>
      <c r="D4162" s="345" t="s">
        <v>494</v>
      </c>
      <c r="E4162" s="345">
        <v>2110590310</v>
      </c>
      <c r="F4162" s="345">
        <v>41031</v>
      </c>
      <c r="G4162" s="345" t="s">
        <v>12678</v>
      </c>
      <c r="H4162" s="820">
        <v>620</v>
      </c>
      <c r="I4162" s="567"/>
    </row>
    <row r="4163" spans="1:9" x14ac:dyDescent="0.2">
      <c r="A4163" s="345">
        <v>4161</v>
      </c>
      <c r="B4163" s="345" t="s">
        <v>4784</v>
      </c>
      <c r="C4163" s="345" t="s">
        <v>609</v>
      </c>
      <c r="D4163" s="345" t="s">
        <v>493</v>
      </c>
      <c r="E4163" s="345">
        <v>2120700590</v>
      </c>
      <c r="F4163" s="345">
        <v>58060</v>
      </c>
      <c r="G4163" s="345" t="s">
        <v>12679</v>
      </c>
      <c r="H4163" s="820">
        <v>11899</v>
      </c>
      <c r="I4163" s="567"/>
    </row>
    <row r="4164" spans="1:9" x14ac:dyDescent="0.2">
      <c r="A4164" s="345">
        <v>4162</v>
      </c>
      <c r="B4164" s="345" t="s">
        <v>4785</v>
      </c>
      <c r="C4164" s="345" t="s">
        <v>571</v>
      </c>
      <c r="D4164" s="345" t="s">
        <v>508</v>
      </c>
      <c r="E4164" s="345">
        <v>1030260570</v>
      </c>
      <c r="F4164" s="345">
        <v>19058</v>
      </c>
      <c r="G4164" s="345" t="s">
        <v>12680</v>
      </c>
      <c r="H4164" s="820">
        <v>2241</v>
      </c>
      <c r="I4164" s="567"/>
    </row>
    <row r="4165" spans="1:9" x14ac:dyDescent="0.2">
      <c r="A4165" s="345">
        <v>4163</v>
      </c>
      <c r="B4165" s="345" t="s">
        <v>4786</v>
      </c>
      <c r="C4165" s="345" t="s">
        <v>241</v>
      </c>
      <c r="D4165" s="345" t="s">
        <v>515</v>
      </c>
      <c r="E4165" s="345">
        <v>1050900630</v>
      </c>
      <c r="F4165" s="345">
        <v>24063</v>
      </c>
      <c r="G4165" s="345" t="s">
        <v>12681</v>
      </c>
      <c r="H4165" s="820">
        <v>2797</v>
      </c>
      <c r="I4165" s="567"/>
    </row>
    <row r="4166" spans="1:9" x14ac:dyDescent="0.2">
      <c r="A4166" s="345">
        <v>4164</v>
      </c>
      <c r="B4166" s="345" t="s">
        <v>4787</v>
      </c>
      <c r="C4166" s="345" t="s">
        <v>555</v>
      </c>
      <c r="D4166" s="345" t="s">
        <v>506</v>
      </c>
      <c r="E4166" s="345">
        <v>3150510470</v>
      </c>
      <c r="F4166" s="345">
        <v>63047</v>
      </c>
      <c r="G4166" s="345" t="s">
        <v>12682</v>
      </c>
      <c r="H4166" s="820">
        <v>11929</v>
      </c>
      <c r="I4166" s="567"/>
    </row>
    <row r="4167" spans="1:9" x14ac:dyDescent="0.2">
      <c r="A4167" s="345">
        <v>4165</v>
      </c>
      <c r="B4167" s="345" t="s">
        <v>4788</v>
      </c>
      <c r="C4167" s="345" t="s">
        <v>781</v>
      </c>
      <c r="D4167" s="345" t="s">
        <v>494</v>
      </c>
      <c r="E4167" s="345">
        <v>2111050160</v>
      </c>
      <c r="F4167" s="345">
        <v>109016</v>
      </c>
      <c r="G4167" s="345" t="s">
        <v>12683</v>
      </c>
      <c r="H4167" s="820">
        <v>738</v>
      </c>
      <c r="I4167" s="567"/>
    </row>
    <row r="4168" spans="1:9" x14ac:dyDescent="0.2">
      <c r="A4168" s="345">
        <v>4166</v>
      </c>
      <c r="B4168" s="345" t="s">
        <v>4789</v>
      </c>
      <c r="C4168" s="345" t="s">
        <v>569</v>
      </c>
      <c r="D4168" s="345" t="s">
        <v>494</v>
      </c>
      <c r="E4168" s="345">
        <v>2110590350</v>
      </c>
      <c r="F4168" s="345">
        <v>41035</v>
      </c>
      <c r="G4168" s="345" t="s">
        <v>12684</v>
      </c>
      <c r="H4168" s="820">
        <v>1066</v>
      </c>
      <c r="I4168" s="567"/>
    </row>
    <row r="4169" spans="1:9" x14ac:dyDescent="0.2">
      <c r="A4169" s="345">
        <v>4167</v>
      </c>
      <c r="B4169" s="345" t="s">
        <v>4790</v>
      </c>
      <c r="C4169" s="345" t="s">
        <v>567</v>
      </c>
      <c r="D4169" s="345" t="s">
        <v>508</v>
      </c>
      <c r="E4169" s="345">
        <v>1030151030</v>
      </c>
      <c r="F4169" s="345">
        <v>17111</v>
      </c>
      <c r="G4169" s="345" t="s">
        <v>12685</v>
      </c>
      <c r="H4169" s="820">
        <v>1628</v>
      </c>
      <c r="I4169" s="567"/>
    </row>
    <row r="4170" spans="1:9" x14ac:dyDescent="0.2">
      <c r="A4170" s="345">
        <v>4168</v>
      </c>
      <c r="B4170" s="345" t="s">
        <v>4791</v>
      </c>
      <c r="C4170" s="345" t="s">
        <v>526</v>
      </c>
      <c r="D4170" s="345" t="s">
        <v>508</v>
      </c>
      <c r="E4170" s="345">
        <v>1030980520</v>
      </c>
      <c r="F4170" s="345">
        <v>97052</v>
      </c>
      <c r="G4170" s="345" t="s">
        <v>12686</v>
      </c>
      <c r="H4170" s="820">
        <v>1868</v>
      </c>
      <c r="I4170" s="567"/>
    </row>
    <row r="4171" spans="1:9" x14ac:dyDescent="0.2">
      <c r="A4171" s="345">
        <v>4169</v>
      </c>
      <c r="B4171" s="345" t="s">
        <v>4792</v>
      </c>
      <c r="C4171" s="345" t="s">
        <v>569</v>
      </c>
      <c r="D4171" s="345" t="s">
        <v>494</v>
      </c>
      <c r="E4171" s="345">
        <v>2110590380</v>
      </c>
      <c r="F4171" s="345">
        <v>41038</v>
      </c>
      <c r="G4171" s="345" t="s">
        <v>12687</v>
      </c>
      <c r="H4171" s="820">
        <v>2752</v>
      </c>
      <c r="I4171" s="567"/>
    </row>
    <row r="4172" spans="1:9" x14ac:dyDescent="0.2">
      <c r="A4172" s="345">
        <v>4170</v>
      </c>
      <c r="B4172" s="345" t="s">
        <v>4793</v>
      </c>
      <c r="C4172" s="345" t="s">
        <v>609</v>
      </c>
      <c r="D4172" s="345" t="s">
        <v>493</v>
      </c>
      <c r="E4172" s="345">
        <v>2120700630</v>
      </c>
      <c r="F4172" s="345">
        <v>58064</v>
      </c>
      <c r="G4172" s="345" t="s">
        <v>12688</v>
      </c>
      <c r="H4172" s="820">
        <v>8584</v>
      </c>
      <c r="I4172" s="567"/>
    </row>
    <row r="4173" spans="1:9" x14ac:dyDescent="0.2">
      <c r="A4173" s="345">
        <v>4171</v>
      </c>
      <c r="B4173" s="345" t="s">
        <v>4794</v>
      </c>
      <c r="C4173" s="345" t="s">
        <v>781</v>
      </c>
      <c r="D4173" s="345" t="s">
        <v>494</v>
      </c>
      <c r="E4173" s="345">
        <v>2111050210</v>
      </c>
      <c r="F4173" s="345">
        <v>109021</v>
      </c>
      <c r="G4173" s="345" t="s">
        <v>12689</v>
      </c>
      <c r="H4173" s="820">
        <v>324</v>
      </c>
      <c r="I4173" s="567"/>
    </row>
    <row r="4174" spans="1:9" x14ac:dyDescent="0.2">
      <c r="A4174" s="345">
        <v>4172</v>
      </c>
      <c r="B4174" s="345" t="s">
        <v>4795</v>
      </c>
      <c r="C4174" s="345" t="s">
        <v>644</v>
      </c>
      <c r="D4174" s="345" t="s">
        <v>494</v>
      </c>
      <c r="E4174" s="345">
        <v>2110030290</v>
      </c>
      <c r="F4174" s="345">
        <v>42029</v>
      </c>
      <c r="G4174" s="345" t="s">
        <v>12690</v>
      </c>
      <c r="H4174" s="820">
        <v>3018</v>
      </c>
      <c r="I4174" s="567"/>
    </row>
    <row r="4175" spans="1:9" x14ac:dyDescent="0.2">
      <c r="A4175" s="345">
        <v>4173</v>
      </c>
      <c r="B4175" s="345" t="s">
        <v>4796</v>
      </c>
      <c r="C4175" s="345" t="s">
        <v>575</v>
      </c>
      <c r="D4175" s="345" t="s">
        <v>493</v>
      </c>
      <c r="E4175" s="345">
        <v>2120910360</v>
      </c>
      <c r="F4175" s="345">
        <v>56037</v>
      </c>
      <c r="G4175" s="345" t="s">
        <v>12691</v>
      </c>
      <c r="H4175" s="820">
        <v>1915</v>
      </c>
      <c r="I4175" s="567"/>
    </row>
    <row r="4176" spans="1:9" x14ac:dyDescent="0.2">
      <c r="A4176" s="345">
        <v>4174</v>
      </c>
      <c r="B4176" s="345" t="s">
        <v>4797</v>
      </c>
      <c r="C4176" s="345" t="s">
        <v>886</v>
      </c>
      <c r="D4176" s="345" t="s">
        <v>493</v>
      </c>
      <c r="E4176" s="345">
        <v>2120400150</v>
      </c>
      <c r="F4176" s="345">
        <v>59015</v>
      </c>
      <c r="G4176" s="345" t="s">
        <v>12692</v>
      </c>
      <c r="H4176" s="820">
        <v>6104</v>
      </c>
      <c r="I4176" s="567"/>
    </row>
    <row r="4177" spans="1:9" x14ac:dyDescent="0.2">
      <c r="A4177" s="345">
        <v>4175</v>
      </c>
      <c r="B4177" s="345" t="s">
        <v>4798</v>
      </c>
      <c r="C4177" s="345" t="s">
        <v>553</v>
      </c>
      <c r="D4177" s="345" t="s">
        <v>506</v>
      </c>
      <c r="E4177" s="345">
        <v>3150720750</v>
      </c>
      <c r="F4177" s="345">
        <v>65075</v>
      </c>
      <c r="G4177" s="345" t="s">
        <v>12693</v>
      </c>
      <c r="H4177" s="820">
        <v>1436</v>
      </c>
      <c r="I4177" s="567"/>
    </row>
    <row r="4178" spans="1:9" x14ac:dyDescent="0.2">
      <c r="A4178" s="345">
        <v>4176</v>
      </c>
      <c r="B4178" s="345" t="s">
        <v>4799</v>
      </c>
      <c r="C4178" s="345" t="s">
        <v>563</v>
      </c>
      <c r="D4178" s="345" t="s">
        <v>493</v>
      </c>
      <c r="E4178" s="345">
        <v>2120330440</v>
      </c>
      <c r="F4178" s="345">
        <v>60044</v>
      </c>
      <c r="G4178" s="345" t="s">
        <v>12694</v>
      </c>
      <c r="H4178" s="820">
        <v>12139</v>
      </c>
      <c r="I4178" s="567"/>
    </row>
    <row r="4179" spans="1:9" x14ac:dyDescent="0.2">
      <c r="A4179" s="345">
        <v>4177</v>
      </c>
      <c r="B4179" s="345" t="s">
        <v>4800</v>
      </c>
      <c r="C4179" s="345" t="s">
        <v>550</v>
      </c>
      <c r="D4179" s="345" t="s">
        <v>493</v>
      </c>
      <c r="E4179" s="345">
        <v>2120690410</v>
      </c>
      <c r="F4179" s="345">
        <v>57043</v>
      </c>
      <c r="G4179" s="345" t="s">
        <v>12695</v>
      </c>
      <c r="H4179" s="820">
        <v>655</v>
      </c>
      <c r="I4179" s="567"/>
    </row>
    <row r="4180" spans="1:9" x14ac:dyDescent="0.2">
      <c r="A4180" s="345">
        <v>4178</v>
      </c>
      <c r="B4180" s="345" t="s">
        <v>4801</v>
      </c>
      <c r="C4180" s="345" t="s">
        <v>875</v>
      </c>
      <c r="D4180" s="345" t="s">
        <v>494</v>
      </c>
      <c r="E4180" s="345">
        <v>2110440310</v>
      </c>
      <c r="F4180" s="345">
        <v>43031</v>
      </c>
      <c r="G4180" s="345" t="s">
        <v>12696</v>
      </c>
      <c r="H4180" s="820">
        <v>7530</v>
      </c>
      <c r="I4180" s="567"/>
    </row>
    <row r="4181" spans="1:9" x14ac:dyDescent="0.2">
      <c r="A4181" s="345">
        <v>4179</v>
      </c>
      <c r="B4181" s="345" t="s">
        <v>4802</v>
      </c>
      <c r="C4181" s="345" t="s">
        <v>875</v>
      </c>
      <c r="D4181" s="345" t="s">
        <v>494</v>
      </c>
      <c r="E4181" s="345">
        <v>2110440320</v>
      </c>
      <c r="F4181" s="345">
        <v>43032</v>
      </c>
      <c r="G4181" s="345" t="s">
        <v>12697</v>
      </c>
      <c r="H4181" s="820">
        <v>709</v>
      </c>
      <c r="I4181" s="567"/>
    </row>
    <row r="4182" spans="1:9" x14ac:dyDescent="0.2">
      <c r="A4182" s="345">
        <v>4180</v>
      </c>
      <c r="B4182" s="345" t="s">
        <v>4803</v>
      </c>
      <c r="C4182" s="345" t="s">
        <v>781</v>
      </c>
      <c r="D4182" s="345" t="s">
        <v>494</v>
      </c>
      <c r="E4182" s="345">
        <v>2111050230</v>
      </c>
      <c r="F4182" s="345">
        <v>109023</v>
      </c>
      <c r="G4182" s="345" t="s">
        <v>12698</v>
      </c>
      <c r="H4182" s="820">
        <v>2293</v>
      </c>
      <c r="I4182" s="567"/>
    </row>
    <row r="4183" spans="1:9" x14ac:dyDescent="0.2">
      <c r="A4183" s="345">
        <v>4181</v>
      </c>
      <c r="B4183" s="345" t="s">
        <v>4804</v>
      </c>
      <c r="C4183" s="345" t="s">
        <v>790</v>
      </c>
      <c r="D4183" s="345" t="s">
        <v>16415</v>
      </c>
      <c r="E4183" s="345">
        <v>1080130420</v>
      </c>
      <c r="F4183" s="345">
        <v>37042</v>
      </c>
      <c r="G4183" s="345" t="s">
        <v>12699</v>
      </c>
      <c r="H4183" s="820">
        <v>10764</v>
      </c>
      <c r="I4183" s="567"/>
    </row>
    <row r="4184" spans="1:9" x14ac:dyDescent="0.2">
      <c r="A4184" s="345">
        <v>4182</v>
      </c>
      <c r="B4184" s="345" t="s">
        <v>4805</v>
      </c>
      <c r="C4184" s="345" t="s">
        <v>842</v>
      </c>
      <c r="D4184" s="345" t="s">
        <v>492</v>
      </c>
      <c r="E4184" s="345">
        <v>2090050250</v>
      </c>
      <c r="F4184" s="345">
        <v>51025</v>
      </c>
      <c r="G4184" s="345" t="s">
        <v>12700</v>
      </c>
      <c r="H4184" s="820">
        <v>8615</v>
      </c>
      <c r="I4184" s="567"/>
    </row>
    <row r="4185" spans="1:9" x14ac:dyDescent="0.2">
      <c r="A4185" s="345">
        <v>4183</v>
      </c>
      <c r="B4185" s="345" t="s">
        <v>4806</v>
      </c>
      <c r="C4185" s="345" t="s">
        <v>644</v>
      </c>
      <c r="D4185" s="345" t="s">
        <v>494</v>
      </c>
      <c r="E4185" s="345">
        <v>2110030300</v>
      </c>
      <c r="F4185" s="345">
        <v>42030</v>
      </c>
      <c r="G4185" s="345" t="s">
        <v>12701</v>
      </c>
      <c r="H4185" s="820">
        <v>6728</v>
      </c>
      <c r="I4185" s="567"/>
    </row>
    <row r="4186" spans="1:9" x14ac:dyDescent="0.2">
      <c r="A4186" s="345">
        <v>4184</v>
      </c>
      <c r="B4186" s="345" t="s">
        <v>4807</v>
      </c>
      <c r="C4186" s="345" t="s">
        <v>542</v>
      </c>
      <c r="D4186" s="345" t="s">
        <v>511</v>
      </c>
      <c r="E4186" s="345">
        <v>3160310310</v>
      </c>
      <c r="F4186" s="345">
        <v>71033</v>
      </c>
      <c r="G4186" s="345" t="s">
        <v>12702</v>
      </c>
      <c r="H4186" s="820">
        <v>11508</v>
      </c>
      <c r="I4186" s="567"/>
    </row>
    <row r="4187" spans="1:9" x14ac:dyDescent="0.2">
      <c r="A4187" s="345">
        <v>4185</v>
      </c>
      <c r="B4187" s="345" t="s">
        <v>4808</v>
      </c>
      <c r="C4187" s="345" t="s">
        <v>996</v>
      </c>
      <c r="D4187" s="345" t="s">
        <v>514</v>
      </c>
      <c r="E4187" s="345">
        <v>2100580320</v>
      </c>
      <c r="F4187" s="345">
        <v>54032</v>
      </c>
      <c r="G4187" s="345" t="s">
        <v>12703</v>
      </c>
      <c r="H4187" s="820">
        <v>1112</v>
      </c>
      <c r="I4187" s="567"/>
    </row>
    <row r="4188" spans="1:9" x14ac:dyDescent="0.2">
      <c r="A4188" s="345">
        <v>4186</v>
      </c>
      <c r="B4188" s="345" t="s">
        <v>4809</v>
      </c>
      <c r="C4188" s="345" t="s">
        <v>781</v>
      </c>
      <c r="D4188" s="345" t="s">
        <v>494</v>
      </c>
      <c r="E4188" s="345">
        <v>2111050240</v>
      </c>
      <c r="F4188" s="345">
        <v>109024</v>
      </c>
      <c r="G4188" s="345" t="s">
        <v>12704</v>
      </c>
      <c r="H4188" s="820">
        <v>7887</v>
      </c>
      <c r="I4188" s="567"/>
    </row>
    <row r="4189" spans="1:9" x14ac:dyDescent="0.2">
      <c r="A4189" s="345">
        <v>4187</v>
      </c>
      <c r="B4189" s="345" t="s">
        <v>4810</v>
      </c>
      <c r="C4189" s="345" t="s">
        <v>781</v>
      </c>
      <c r="D4189" s="345" t="s">
        <v>494</v>
      </c>
      <c r="E4189" s="345">
        <v>2111050250</v>
      </c>
      <c r="F4189" s="345">
        <v>109025</v>
      </c>
      <c r="G4189" s="345" t="s">
        <v>12705</v>
      </c>
      <c r="H4189" s="820">
        <v>400</v>
      </c>
      <c r="I4189" s="567"/>
    </row>
    <row r="4190" spans="1:9" x14ac:dyDescent="0.2">
      <c r="A4190" s="345">
        <v>4188</v>
      </c>
      <c r="B4190" s="345" t="s">
        <v>4811</v>
      </c>
      <c r="C4190" s="345" t="s">
        <v>781</v>
      </c>
      <c r="D4190" s="345" t="s">
        <v>494</v>
      </c>
      <c r="E4190" s="345">
        <v>2111050260</v>
      </c>
      <c r="F4190" s="345">
        <v>109026</v>
      </c>
      <c r="G4190" s="345" t="s">
        <v>12706</v>
      </c>
      <c r="H4190" s="820">
        <v>683</v>
      </c>
      <c r="I4190" s="567"/>
    </row>
    <row r="4191" spans="1:9" x14ac:dyDescent="0.2">
      <c r="A4191" s="345">
        <v>4189</v>
      </c>
      <c r="B4191" s="345" t="s">
        <v>4812</v>
      </c>
      <c r="C4191" s="345" t="s">
        <v>672</v>
      </c>
      <c r="D4191" s="345" t="s">
        <v>508</v>
      </c>
      <c r="E4191" s="345">
        <v>1030570920</v>
      </c>
      <c r="F4191" s="345">
        <v>18095</v>
      </c>
      <c r="G4191" s="345" t="s">
        <v>12707</v>
      </c>
      <c r="H4191" s="820">
        <v>1467</v>
      </c>
      <c r="I4191" s="567"/>
    </row>
    <row r="4192" spans="1:9" x14ac:dyDescent="0.2">
      <c r="A4192" s="345">
        <v>4190</v>
      </c>
      <c r="B4192" s="345" t="s">
        <v>4813</v>
      </c>
      <c r="C4192" s="345" t="s">
        <v>532</v>
      </c>
      <c r="D4192" s="345" t="s">
        <v>503</v>
      </c>
      <c r="E4192" s="345">
        <v>3130600230</v>
      </c>
      <c r="F4192" s="345">
        <v>68023</v>
      </c>
      <c r="G4192" s="345" t="s">
        <v>12708</v>
      </c>
      <c r="H4192" s="820">
        <v>883</v>
      </c>
      <c r="I4192" s="567"/>
    </row>
    <row r="4193" spans="1:9" x14ac:dyDescent="0.2">
      <c r="A4193" s="345">
        <v>4191</v>
      </c>
      <c r="B4193" s="345" t="s">
        <v>4814</v>
      </c>
      <c r="C4193" s="345" t="s">
        <v>612</v>
      </c>
      <c r="D4193" s="345" t="s">
        <v>505</v>
      </c>
      <c r="E4193" s="345">
        <v>3180670530</v>
      </c>
      <c r="F4193" s="345">
        <v>80053</v>
      </c>
      <c r="G4193" s="345" t="s">
        <v>12709</v>
      </c>
      <c r="H4193" s="820">
        <v>5721</v>
      </c>
      <c r="I4193" s="567"/>
    </row>
    <row r="4194" spans="1:9" x14ac:dyDescent="0.2">
      <c r="A4194" s="345">
        <v>4192</v>
      </c>
      <c r="B4194" s="345" t="s">
        <v>4815</v>
      </c>
      <c r="C4194" s="345" t="s">
        <v>784</v>
      </c>
      <c r="D4194" s="345" t="s">
        <v>503</v>
      </c>
      <c r="E4194" s="345">
        <v>3130230511</v>
      </c>
      <c r="F4194" s="345">
        <v>69009</v>
      </c>
      <c r="G4194" s="345" t="s">
        <v>12710</v>
      </c>
      <c r="H4194" s="820">
        <v>74</v>
      </c>
      <c r="I4194" s="567"/>
    </row>
    <row r="4195" spans="1:9" x14ac:dyDescent="0.2">
      <c r="A4195" s="345">
        <v>4193</v>
      </c>
      <c r="B4195" s="345" t="s">
        <v>4816</v>
      </c>
      <c r="C4195" s="345" t="s">
        <v>241</v>
      </c>
      <c r="D4195" s="345" t="s">
        <v>515</v>
      </c>
      <c r="E4195" s="345">
        <v>1050900600</v>
      </c>
      <c r="F4195" s="345">
        <v>24060</v>
      </c>
      <c r="G4195" s="345" t="s">
        <v>12711</v>
      </c>
      <c r="H4195" s="820">
        <v>6319</v>
      </c>
      <c r="I4195" s="567"/>
    </row>
    <row r="4196" spans="1:9" x14ac:dyDescent="0.2">
      <c r="A4196" s="345">
        <v>4194</v>
      </c>
      <c r="B4196" s="345" t="s">
        <v>4817</v>
      </c>
      <c r="C4196" s="345" t="s">
        <v>787</v>
      </c>
      <c r="D4196" s="345" t="s">
        <v>515</v>
      </c>
      <c r="E4196" s="345">
        <v>1050840450</v>
      </c>
      <c r="F4196" s="345">
        <v>26046</v>
      </c>
      <c r="G4196" s="345" t="s">
        <v>12712</v>
      </c>
      <c r="H4196" s="820">
        <v>31062</v>
      </c>
      <c r="I4196" s="567"/>
    </row>
    <row r="4197" spans="1:9" x14ac:dyDescent="0.2">
      <c r="A4197" s="345">
        <v>4195</v>
      </c>
      <c r="B4197" s="345" t="s">
        <v>4818</v>
      </c>
      <c r="C4197" s="345" t="s">
        <v>924</v>
      </c>
      <c r="D4197" s="345" t="s">
        <v>507</v>
      </c>
      <c r="E4197" s="345">
        <v>1070340380</v>
      </c>
      <c r="F4197" s="345">
        <v>10038</v>
      </c>
      <c r="G4197" s="345" t="s">
        <v>12713</v>
      </c>
      <c r="H4197" s="820">
        <v>207</v>
      </c>
      <c r="I4197" s="567"/>
    </row>
    <row r="4198" spans="1:9" x14ac:dyDescent="0.2">
      <c r="A4198" s="345">
        <v>4196</v>
      </c>
      <c r="B4198" s="345" t="s">
        <v>4819</v>
      </c>
      <c r="C4198" s="345" t="s">
        <v>550</v>
      </c>
      <c r="D4198" s="345" t="s">
        <v>493</v>
      </c>
      <c r="E4198" s="345">
        <v>2120690380</v>
      </c>
      <c r="F4198" s="345">
        <v>57040</v>
      </c>
      <c r="G4198" s="345" t="s">
        <v>12714</v>
      </c>
      <c r="H4198" s="820">
        <v>835</v>
      </c>
      <c r="I4198" s="567"/>
    </row>
    <row r="4199" spans="1:9" x14ac:dyDescent="0.2">
      <c r="A4199" s="345">
        <v>4197</v>
      </c>
      <c r="B4199" s="345" t="s">
        <v>4820</v>
      </c>
      <c r="C4199" s="345" t="s">
        <v>569</v>
      </c>
      <c r="D4199" s="345" t="s">
        <v>494</v>
      </c>
      <c r="E4199" s="345">
        <v>2110590300</v>
      </c>
      <c r="F4199" s="345">
        <v>41030</v>
      </c>
      <c r="G4199" s="345" t="s">
        <v>12715</v>
      </c>
      <c r="H4199" s="820">
        <v>2698</v>
      </c>
      <c r="I4199" s="567"/>
    </row>
    <row r="4200" spans="1:9" x14ac:dyDescent="0.2">
      <c r="A4200" s="345">
        <v>4198</v>
      </c>
      <c r="B4200" s="345" t="s">
        <v>4821</v>
      </c>
      <c r="C4200" s="345" t="s">
        <v>654</v>
      </c>
      <c r="D4200" s="345" t="s">
        <v>506</v>
      </c>
      <c r="E4200" s="345">
        <v>3150080520</v>
      </c>
      <c r="F4200" s="345">
        <v>64052</v>
      </c>
      <c r="G4200" s="345" t="s">
        <v>12716</v>
      </c>
      <c r="H4200" s="820">
        <v>3380</v>
      </c>
      <c r="I4200" s="567"/>
    </row>
    <row r="4201" spans="1:9" x14ac:dyDescent="0.2">
      <c r="A4201" s="345">
        <v>4199</v>
      </c>
      <c r="B4201" s="345" t="s">
        <v>4822</v>
      </c>
      <c r="C4201" s="345" t="s">
        <v>672</v>
      </c>
      <c r="D4201" s="345" t="s">
        <v>508</v>
      </c>
      <c r="E4201" s="345">
        <v>1030570930</v>
      </c>
      <c r="F4201" s="345">
        <v>18096</v>
      </c>
      <c r="G4201" s="345" t="s">
        <v>12717</v>
      </c>
      <c r="H4201" s="820">
        <v>516</v>
      </c>
      <c r="I4201" s="567"/>
    </row>
    <row r="4202" spans="1:9" x14ac:dyDescent="0.2">
      <c r="A4202" s="345">
        <v>4200</v>
      </c>
      <c r="B4202" s="345" t="s">
        <v>4823</v>
      </c>
      <c r="C4202" s="345" t="s">
        <v>795</v>
      </c>
      <c r="D4202" s="345" t="s">
        <v>492</v>
      </c>
      <c r="E4202" s="345">
        <v>2090430210</v>
      </c>
      <c r="F4202" s="345">
        <v>46021</v>
      </c>
      <c r="G4202" s="345" t="s">
        <v>12718</v>
      </c>
      <c r="H4202" s="820">
        <v>4366</v>
      </c>
      <c r="I4202" s="567"/>
    </row>
    <row r="4203" spans="1:9" x14ac:dyDescent="0.2">
      <c r="A4203" s="345">
        <v>4201</v>
      </c>
      <c r="B4203" s="345" t="s">
        <v>4824</v>
      </c>
      <c r="C4203" s="345" t="s">
        <v>644</v>
      </c>
      <c r="D4203" s="345" t="s">
        <v>494</v>
      </c>
      <c r="E4203" s="345">
        <v>2110030260</v>
      </c>
      <c r="F4203" s="345">
        <v>42026</v>
      </c>
      <c r="G4203" s="345" t="s">
        <v>12719</v>
      </c>
      <c r="H4203" s="820">
        <v>1860</v>
      </c>
      <c r="I4203" s="567"/>
    </row>
    <row r="4204" spans="1:9" x14ac:dyDescent="0.2">
      <c r="A4204" s="345">
        <v>4202</v>
      </c>
      <c r="B4204" s="345" t="s">
        <v>4825</v>
      </c>
      <c r="C4204" s="345" t="s">
        <v>875</v>
      </c>
      <c r="D4204" s="345" t="s">
        <v>494</v>
      </c>
      <c r="E4204" s="345">
        <v>2110440260</v>
      </c>
      <c r="F4204" s="345">
        <v>43026</v>
      </c>
      <c r="G4204" s="345" t="s">
        <v>12720</v>
      </c>
      <c r="H4204" s="820">
        <v>6878</v>
      </c>
      <c r="I4204" s="567"/>
    </row>
    <row r="4205" spans="1:9" x14ac:dyDescent="0.2">
      <c r="A4205" s="345">
        <v>4203</v>
      </c>
      <c r="B4205" s="345" t="s">
        <v>4826</v>
      </c>
      <c r="C4205" s="345" t="s">
        <v>595</v>
      </c>
      <c r="D4205" s="345" t="s">
        <v>510</v>
      </c>
      <c r="E4205" s="345">
        <v>1010021021</v>
      </c>
      <c r="F4205" s="345">
        <v>6105</v>
      </c>
      <c r="G4205" s="345" t="s">
        <v>12721</v>
      </c>
      <c r="H4205" s="820">
        <v>290</v>
      </c>
      <c r="I4205" s="567"/>
    </row>
    <row r="4206" spans="1:9" x14ac:dyDescent="0.2">
      <c r="A4206" s="345">
        <v>4204</v>
      </c>
      <c r="B4206" s="345" t="s">
        <v>4827</v>
      </c>
      <c r="C4206" s="345" t="s">
        <v>582</v>
      </c>
      <c r="D4206" s="345" t="s">
        <v>514</v>
      </c>
      <c r="E4206" s="345">
        <v>2100800170</v>
      </c>
      <c r="F4206" s="345">
        <v>55017</v>
      </c>
      <c r="G4206" s="345" t="s">
        <v>12722</v>
      </c>
      <c r="H4206" s="820">
        <v>4820</v>
      </c>
      <c r="I4206" s="567"/>
    </row>
    <row r="4207" spans="1:9" x14ac:dyDescent="0.2">
      <c r="A4207" s="345">
        <v>4205</v>
      </c>
      <c r="B4207" s="345" t="s">
        <v>4828</v>
      </c>
      <c r="C4207" s="345" t="s">
        <v>1311</v>
      </c>
      <c r="D4207" s="345" t="s">
        <v>492</v>
      </c>
      <c r="E4207" s="345">
        <v>2090620190</v>
      </c>
      <c r="F4207" s="345">
        <v>50019</v>
      </c>
      <c r="G4207" s="345" t="s">
        <v>12723</v>
      </c>
      <c r="H4207" s="820">
        <v>1669</v>
      </c>
      <c r="I4207" s="567"/>
    </row>
    <row r="4208" spans="1:9" x14ac:dyDescent="0.2">
      <c r="A4208" s="345">
        <v>4206</v>
      </c>
      <c r="B4208" s="345" t="s">
        <v>4829</v>
      </c>
      <c r="C4208" s="345" t="s">
        <v>536</v>
      </c>
      <c r="D4208" s="345" t="s">
        <v>492</v>
      </c>
      <c r="E4208" s="345">
        <v>2090630110</v>
      </c>
      <c r="F4208" s="345">
        <v>47011</v>
      </c>
      <c r="G4208" s="345" t="s">
        <v>12724</v>
      </c>
      <c r="H4208" s="820">
        <v>20468</v>
      </c>
      <c r="I4208" s="567"/>
    </row>
    <row r="4209" spans="1:9" x14ac:dyDescent="0.2">
      <c r="A4209" s="345">
        <v>4207</v>
      </c>
      <c r="B4209" s="345" t="s">
        <v>4830</v>
      </c>
      <c r="C4209" s="345" t="s">
        <v>607</v>
      </c>
      <c r="D4209" s="345" t="s">
        <v>515</v>
      </c>
      <c r="E4209" s="345">
        <v>1050890490</v>
      </c>
      <c r="F4209" s="345">
        <v>23049</v>
      </c>
      <c r="G4209" s="345" t="s">
        <v>12725</v>
      </c>
      <c r="H4209" s="820">
        <v>4218</v>
      </c>
      <c r="I4209" s="567"/>
    </row>
    <row r="4210" spans="1:9" x14ac:dyDescent="0.2">
      <c r="A4210" s="345">
        <v>4208</v>
      </c>
      <c r="B4210" s="345" t="s">
        <v>4831</v>
      </c>
      <c r="C4210" s="345" t="s">
        <v>582</v>
      </c>
      <c r="D4210" s="345" t="s">
        <v>514</v>
      </c>
      <c r="E4210" s="345">
        <v>2100800180</v>
      </c>
      <c r="F4210" s="345">
        <v>55018</v>
      </c>
      <c r="G4210" s="345" t="s">
        <v>12726</v>
      </c>
      <c r="H4210" s="820">
        <v>1559</v>
      </c>
      <c r="I4210" s="567"/>
    </row>
    <row r="4211" spans="1:9" x14ac:dyDescent="0.2">
      <c r="A4211" s="345">
        <v>4209</v>
      </c>
      <c r="B4211" s="345" t="s">
        <v>4832</v>
      </c>
      <c r="C4211" s="345" t="s">
        <v>711</v>
      </c>
      <c r="D4211" s="345" t="s">
        <v>16415</v>
      </c>
      <c r="E4211" s="345">
        <v>1080680270</v>
      </c>
      <c r="F4211" s="345">
        <v>35027</v>
      </c>
      <c r="G4211" s="345" t="s">
        <v>12727</v>
      </c>
      <c r="H4211" s="820">
        <v>10384</v>
      </c>
      <c r="I4211" s="567"/>
    </row>
    <row r="4212" spans="1:9" x14ac:dyDescent="0.2">
      <c r="A4212" s="345">
        <v>4210</v>
      </c>
      <c r="B4212" s="345" t="s">
        <v>4833</v>
      </c>
      <c r="C4212" s="345" t="s">
        <v>241</v>
      </c>
      <c r="D4212" s="345" t="s">
        <v>515</v>
      </c>
      <c r="E4212" s="345">
        <v>1050900610</v>
      </c>
      <c r="F4212" s="345">
        <v>24061</v>
      </c>
      <c r="G4212" s="345" t="s">
        <v>12728</v>
      </c>
      <c r="H4212" s="820">
        <v>23216</v>
      </c>
      <c r="I4212" s="567"/>
    </row>
    <row r="4213" spans="1:9" x14ac:dyDescent="0.2">
      <c r="A4213" s="345">
        <v>4211</v>
      </c>
      <c r="B4213" s="345" t="s">
        <v>4834</v>
      </c>
      <c r="C4213" s="345" t="s">
        <v>241</v>
      </c>
      <c r="D4213" s="345" t="s">
        <v>515</v>
      </c>
      <c r="E4213" s="345">
        <v>1050900620</v>
      </c>
      <c r="F4213" s="345">
        <v>24062</v>
      </c>
      <c r="G4213" s="345" t="s">
        <v>12729</v>
      </c>
      <c r="H4213" s="820">
        <v>4907</v>
      </c>
      <c r="I4213" s="567"/>
    </row>
    <row r="4214" spans="1:9" x14ac:dyDescent="0.2">
      <c r="A4214" s="345">
        <v>4212</v>
      </c>
      <c r="B4214" s="345" t="s">
        <v>4835</v>
      </c>
      <c r="C4214" s="345" t="s">
        <v>595</v>
      </c>
      <c r="D4214" s="345" t="s">
        <v>510</v>
      </c>
      <c r="E4214" s="345">
        <v>1010021030</v>
      </c>
      <c r="F4214" s="345">
        <v>6106</v>
      </c>
      <c r="G4214" s="345" t="s">
        <v>12730</v>
      </c>
      <c r="H4214" s="820">
        <v>501</v>
      </c>
      <c r="I4214" s="567"/>
    </row>
    <row r="4215" spans="1:9" x14ac:dyDescent="0.2">
      <c r="A4215" s="345">
        <v>4213</v>
      </c>
      <c r="B4215" s="345" t="s">
        <v>4836</v>
      </c>
      <c r="C4215" s="345" t="s">
        <v>622</v>
      </c>
      <c r="D4215" s="345" t="s">
        <v>510</v>
      </c>
      <c r="E4215" s="345">
        <v>1010070750</v>
      </c>
      <c r="F4215" s="345">
        <v>5075</v>
      </c>
      <c r="G4215" s="345" t="s">
        <v>12731</v>
      </c>
      <c r="H4215" s="820">
        <v>1206</v>
      </c>
      <c r="I4215" s="567"/>
    </row>
    <row r="4216" spans="1:9" x14ac:dyDescent="0.2">
      <c r="A4216" s="345">
        <v>4214</v>
      </c>
      <c r="B4216" s="345" t="s">
        <v>4837</v>
      </c>
      <c r="C4216" s="345" t="s">
        <v>693</v>
      </c>
      <c r="D4216" s="345" t="s">
        <v>16415</v>
      </c>
      <c r="E4216" s="345">
        <v>1080560230</v>
      </c>
      <c r="F4216" s="345">
        <v>34023</v>
      </c>
      <c r="G4216" s="345" t="s">
        <v>12732</v>
      </c>
      <c r="H4216" s="820">
        <v>11154</v>
      </c>
      <c r="I4216" s="567"/>
    </row>
    <row r="4217" spans="1:9" x14ac:dyDescent="0.2">
      <c r="A4217" s="345">
        <v>4215</v>
      </c>
      <c r="B4217" s="345" t="s">
        <v>4838</v>
      </c>
      <c r="C4217" s="345" t="s">
        <v>584</v>
      </c>
      <c r="D4217" s="345" t="s">
        <v>509</v>
      </c>
      <c r="E4217" s="345">
        <v>3140190420</v>
      </c>
      <c r="F4217" s="345">
        <v>70042</v>
      </c>
      <c r="G4217" s="345" t="s">
        <v>12733</v>
      </c>
      <c r="H4217" s="820">
        <v>1204</v>
      </c>
      <c r="I4217" s="567"/>
    </row>
    <row r="4218" spans="1:9" x14ac:dyDescent="0.2">
      <c r="A4218" s="345">
        <v>4216</v>
      </c>
      <c r="B4218" s="345" t="s">
        <v>4839</v>
      </c>
      <c r="C4218" s="345" t="s">
        <v>1218</v>
      </c>
      <c r="D4218" s="345" t="s">
        <v>16415</v>
      </c>
      <c r="E4218" s="345">
        <v>1081010072</v>
      </c>
      <c r="F4218" s="345">
        <v>99030</v>
      </c>
      <c r="G4218" s="345" t="s">
        <v>12734</v>
      </c>
      <c r="H4218" s="820">
        <v>1035</v>
      </c>
      <c r="I4218" s="567"/>
    </row>
    <row r="4219" spans="1:9" x14ac:dyDescent="0.2">
      <c r="A4219" s="345">
        <v>4217</v>
      </c>
      <c r="B4219" s="345" t="s">
        <v>4840</v>
      </c>
      <c r="C4219" s="345" t="s">
        <v>553</v>
      </c>
      <c r="D4219" s="345" t="s">
        <v>506</v>
      </c>
      <c r="E4219" s="345">
        <v>3150720710</v>
      </c>
      <c r="F4219" s="345">
        <v>65071</v>
      </c>
      <c r="G4219" s="345" t="s">
        <v>12735</v>
      </c>
      <c r="H4219" s="820">
        <v>2553</v>
      </c>
      <c r="I4219" s="567"/>
    </row>
    <row r="4220" spans="1:9" x14ac:dyDescent="0.2">
      <c r="A4220" s="345">
        <v>4218</v>
      </c>
      <c r="B4220" s="345" t="s">
        <v>4841</v>
      </c>
      <c r="C4220" s="345" t="s">
        <v>553</v>
      </c>
      <c r="D4220" s="345" t="s">
        <v>506</v>
      </c>
      <c r="E4220" s="345">
        <v>3150720720</v>
      </c>
      <c r="F4220" s="345">
        <v>65072</v>
      </c>
      <c r="G4220" s="345" t="s">
        <v>12736</v>
      </c>
      <c r="H4220" s="820">
        <v>11108</v>
      </c>
      <c r="I4220" s="567"/>
    </row>
    <row r="4221" spans="1:9" x14ac:dyDescent="0.2">
      <c r="A4221" s="345">
        <v>4219</v>
      </c>
      <c r="B4221" s="345" t="s">
        <v>4842</v>
      </c>
      <c r="C4221" s="345" t="s">
        <v>553</v>
      </c>
      <c r="D4221" s="345" t="s">
        <v>506</v>
      </c>
      <c r="E4221" s="345">
        <v>3150720730</v>
      </c>
      <c r="F4221" s="345">
        <v>65073</v>
      </c>
      <c r="G4221" s="345" t="s">
        <v>12737</v>
      </c>
      <c r="H4221" s="820">
        <v>12318</v>
      </c>
      <c r="I4221" s="567"/>
    </row>
    <row r="4222" spans="1:9" x14ac:dyDescent="0.2">
      <c r="A4222" s="345">
        <v>4220</v>
      </c>
      <c r="B4222" s="345" t="s">
        <v>4843</v>
      </c>
      <c r="C4222" s="345" t="s">
        <v>875</v>
      </c>
      <c r="D4222" s="345" t="s">
        <v>494</v>
      </c>
      <c r="E4222" s="345">
        <v>2110440280</v>
      </c>
      <c r="F4222" s="345">
        <v>43028</v>
      </c>
      <c r="G4222" s="345" t="s">
        <v>12738</v>
      </c>
      <c r="H4222" s="820">
        <v>7303</v>
      </c>
      <c r="I4222" s="567"/>
    </row>
    <row r="4223" spans="1:9" x14ac:dyDescent="0.2">
      <c r="A4223" s="345">
        <v>4221</v>
      </c>
      <c r="B4223" s="345" t="s">
        <v>4844</v>
      </c>
      <c r="C4223" s="345" t="s">
        <v>863</v>
      </c>
      <c r="D4223" s="345" t="s">
        <v>510</v>
      </c>
      <c r="E4223" s="345">
        <v>1011020460</v>
      </c>
      <c r="F4223" s="345">
        <v>103046</v>
      </c>
      <c r="G4223" s="345" t="s">
        <v>12739</v>
      </c>
      <c r="H4223" s="820">
        <v>1273</v>
      </c>
      <c r="I4223" s="567"/>
    </row>
    <row r="4224" spans="1:9" x14ac:dyDescent="0.2">
      <c r="A4224" s="345">
        <v>4222</v>
      </c>
      <c r="B4224" s="345" t="s">
        <v>4845</v>
      </c>
      <c r="C4224" s="345" t="s">
        <v>1189</v>
      </c>
      <c r="D4224" s="345" t="s">
        <v>16415</v>
      </c>
      <c r="E4224" s="345">
        <v>1080500240</v>
      </c>
      <c r="F4224" s="345">
        <v>36024</v>
      </c>
      <c r="G4224" s="345" t="s">
        <v>12740</v>
      </c>
      <c r="H4224" s="820">
        <v>919</v>
      </c>
      <c r="I4224" s="567"/>
    </row>
    <row r="4225" spans="1:9" x14ac:dyDescent="0.2">
      <c r="A4225" s="345">
        <v>4223</v>
      </c>
      <c r="B4225" s="345" t="s">
        <v>4846</v>
      </c>
      <c r="C4225" s="345" t="s">
        <v>580</v>
      </c>
      <c r="D4225" s="345" t="s">
        <v>494</v>
      </c>
      <c r="E4225" s="345">
        <v>2110060340</v>
      </c>
      <c r="F4225" s="345">
        <v>44034</v>
      </c>
      <c r="G4225" s="345" t="s">
        <v>12741</v>
      </c>
      <c r="H4225" s="820">
        <v>472</v>
      </c>
      <c r="I4225" s="567"/>
    </row>
    <row r="4226" spans="1:9" x14ac:dyDescent="0.2">
      <c r="A4226" s="345">
        <v>4224</v>
      </c>
      <c r="B4226" s="345" t="s">
        <v>4847</v>
      </c>
      <c r="C4226" s="345" t="s">
        <v>591</v>
      </c>
      <c r="D4226" s="345" t="s">
        <v>513</v>
      </c>
      <c r="E4226" s="345">
        <v>4190180110</v>
      </c>
      <c r="F4226" s="345">
        <v>85011</v>
      </c>
      <c r="G4226" s="345" t="s">
        <v>12742</v>
      </c>
      <c r="H4226" s="820">
        <v>1419</v>
      </c>
      <c r="I4226" s="567"/>
    </row>
    <row r="4227" spans="1:9" x14ac:dyDescent="0.2">
      <c r="A4227" s="345">
        <v>4225</v>
      </c>
      <c r="B4227" s="345" t="s">
        <v>4848</v>
      </c>
      <c r="C4227" s="345" t="s">
        <v>654</v>
      </c>
      <c r="D4227" s="345" t="s">
        <v>506</v>
      </c>
      <c r="E4227" s="345">
        <v>3150080530</v>
      </c>
      <c r="F4227" s="345">
        <v>64053</v>
      </c>
      <c r="G4227" s="345" t="s">
        <v>12743</v>
      </c>
      <c r="H4227" s="820">
        <v>3141</v>
      </c>
      <c r="I4227" s="567"/>
    </row>
    <row r="4228" spans="1:9" x14ac:dyDescent="0.2">
      <c r="A4228" s="345">
        <v>4226</v>
      </c>
      <c r="B4228" s="345" t="s">
        <v>4849</v>
      </c>
      <c r="C4228" s="345" t="s">
        <v>996</v>
      </c>
      <c r="D4228" s="345" t="s">
        <v>514</v>
      </c>
      <c r="E4228" s="345">
        <v>2100580300</v>
      </c>
      <c r="F4228" s="345">
        <v>54030</v>
      </c>
      <c r="G4228" s="345" t="s">
        <v>12744</v>
      </c>
      <c r="H4228" s="820">
        <v>5421</v>
      </c>
      <c r="I4228" s="567"/>
    </row>
    <row r="4229" spans="1:9" x14ac:dyDescent="0.2">
      <c r="A4229" s="345">
        <v>4227</v>
      </c>
      <c r="B4229" s="345" t="s">
        <v>4850</v>
      </c>
      <c r="C4229" s="345" t="s">
        <v>781</v>
      </c>
      <c r="D4229" s="345" t="s">
        <v>494</v>
      </c>
      <c r="E4229" s="345">
        <v>2111050140</v>
      </c>
      <c r="F4229" s="345">
        <v>109014</v>
      </c>
      <c r="G4229" s="345" t="s">
        <v>12745</v>
      </c>
      <c r="H4229" s="820">
        <v>375</v>
      </c>
      <c r="I4229" s="567"/>
    </row>
    <row r="4230" spans="1:9" x14ac:dyDescent="0.2">
      <c r="A4230" s="345">
        <v>4228</v>
      </c>
      <c r="B4230" s="345" t="s">
        <v>4851</v>
      </c>
      <c r="C4230" s="345" t="s">
        <v>662</v>
      </c>
      <c r="D4230" s="345" t="s">
        <v>506</v>
      </c>
      <c r="E4230" s="345">
        <v>3150110410</v>
      </c>
      <c r="F4230" s="345">
        <v>62042</v>
      </c>
      <c r="G4230" s="345" t="s">
        <v>12746</v>
      </c>
      <c r="H4230" s="820">
        <v>1335</v>
      </c>
      <c r="I4230" s="567"/>
    </row>
    <row r="4231" spans="1:9" x14ac:dyDescent="0.2">
      <c r="A4231" s="345">
        <v>4229</v>
      </c>
      <c r="B4231" s="345" t="s">
        <v>4852</v>
      </c>
      <c r="C4231" s="345" t="s">
        <v>584</v>
      </c>
      <c r="D4231" s="345" t="s">
        <v>509</v>
      </c>
      <c r="E4231" s="345">
        <v>3140190430</v>
      </c>
      <c r="F4231" s="345">
        <v>70043</v>
      </c>
      <c r="G4231" s="345" t="s">
        <v>12747</v>
      </c>
      <c r="H4231" s="820">
        <v>1399</v>
      </c>
      <c r="I4231" s="567"/>
    </row>
    <row r="4232" spans="1:9" x14ac:dyDescent="0.2">
      <c r="A4232" s="345">
        <v>4230</v>
      </c>
      <c r="B4232" s="345" t="s">
        <v>4853</v>
      </c>
      <c r="C4232" s="345" t="s">
        <v>875</v>
      </c>
      <c r="D4232" s="345" t="s">
        <v>494</v>
      </c>
      <c r="E4232" s="345">
        <v>2110440290</v>
      </c>
      <c r="F4232" s="345">
        <v>43029</v>
      </c>
      <c r="G4232" s="345" t="s">
        <v>12748</v>
      </c>
      <c r="H4232" s="820">
        <v>3302</v>
      </c>
      <c r="I4232" s="567"/>
    </row>
    <row r="4233" spans="1:9" x14ac:dyDescent="0.2">
      <c r="A4233" s="345">
        <v>4231</v>
      </c>
      <c r="B4233" s="345" t="s">
        <v>4854</v>
      </c>
      <c r="C4233" s="345" t="s">
        <v>569</v>
      </c>
      <c r="D4233" s="345" t="s">
        <v>494</v>
      </c>
      <c r="E4233" s="345">
        <v>2110590340</v>
      </c>
      <c r="F4233" s="345">
        <v>41034</v>
      </c>
      <c r="G4233" s="345" t="s">
        <v>12749</v>
      </c>
      <c r="H4233" s="820">
        <v>2509</v>
      </c>
      <c r="I4233" s="567"/>
    </row>
    <row r="4234" spans="1:9" x14ac:dyDescent="0.2">
      <c r="A4234" s="345">
        <v>4232</v>
      </c>
      <c r="B4234" s="345" t="s">
        <v>4855</v>
      </c>
      <c r="C4234" s="345" t="s">
        <v>784</v>
      </c>
      <c r="D4234" s="345" t="s">
        <v>503</v>
      </c>
      <c r="E4234" s="345">
        <v>3130230520</v>
      </c>
      <c r="F4234" s="345">
        <v>69052</v>
      </c>
      <c r="G4234" s="345" t="s">
        <v>12750</v>
      </c>
      <c r="H4234" s="820">
        <v>111</v>
      </c>
      <c r="I4234" s="567"/>
    </row>
    <row r="4235" spans="1:9" x14ac:dyDescent="0.2">
      <c r="A4235" s="345">
        <v>4233</v>
      </c>
      <c r="B4235" s="345" t="s">
        <v>4856</v>
      </c>
      <c r="C4235" s="345" t="s">
        <v>575</v>
      </c>
      <c r="D4235" s="345" t="s">
        <v>493</v>
      </c>
      <c r="E4235" s="345">
        <v>2120910350</v>
      </c>
      <c r="F4235" s="345">
        <v>56036</v>
      </c>
      <c r="G4235" s="345" t="s">
        <v>12751</v>
      </c>
      <c r="H4235" s="820">
        <v>13020</v>
      </c>
      <c r="I4235" s="567"/>
    </row>
    <row r="4236" spans="1:9" x14ac:dyDescent="0.2">
      <c r="A4236" s="345">
        <v>4234</v>
      </c>
      <c r="B4236" s="345" t="s">
        <v>4857</v>
      </c>
      <c r="C4236" s="345" t="s">
        <v>681</v>
      </c>
      <c r="D4236" s="345" t="s">
        <v>503</v>
      </c>
      <c r="E4236" s="345">
        <v>3130790260</v>
      </c>
      <c r="F4236" s="345">
        <v>67027</v>
      </c>
      <c r="G4236" s="345" t="s">
        <v>12752</v>
      </c>
      <c r="H4236" s="820">
        <v>967</v>
      </c>
      <c r="I4236" s="567"/>
    </row>
    <row r="4237" spans="1:9" x14ac:dyDescent="0.2">
      <c r="A4237" s="345">
        <v>4235</v>
      </c>
      <c r="B4237" s="345" t="s">
        <v>4858</v>
      </c>
      <c r="C4237" s="345" t="s">
        <v>1218</v>
      </c>
      <c r="D4237" s="345" t="s">
        <v>16415</v>
      </c>
      <c r="E4237" s="345">
        <v>1081010080</v>
      </c>
      <c r="F4237" s="345">
        <v>99008</v>
      </c>
      <c r="G4237" s="345" t="s">
        <v>12753</v>
      </c>
      <c r="H4237" s="820">
        <v>2237</v>
      </c>
      <c r="I4237" s="567"/>
    </row>
    <row r="4238" spans="1:9" x14ac:dyDescent="0.2">
      <c r="A4238" s="345">
        <v>4236</v>
      </c>
      <c r="B4238" s="345" t="s">
        <v>4859</v>
      </c>
      <c r="C4238" s="345" t="s">
        <v>580</v>
      </c>
      <c r="D4238" s="345" t="s">
        <v>494</v>
      </c>
      <c r="E4238" s="345">
        <v>2110060360</v>
      </c>
      <c r="F4238" s="345">
        <v>44036</v>
      </c>
      <c r="G4238" s="345" t="s">
        <v>12754</v>
      </c>
      <c r="H4238" s="820">
        <v>1980</v>
      </c>
      <c r="I4238" s="567"/>
    </row>
    <row r="4239" spans="1:9" x14ac:dyDescent="0.2">
      <c r="A4239" s="345">
        <v>4237</v>
      </c>
      <c r="B4239" s="345" t="s">
        <v>4860</v>
      </c>
      <c r="C4239" s="345" t="s">
        <v>1189</v>
      </c>
      <c r="D4239" s="345" t="s">
        <v>16415</v>
      </c>
      <c r="E4239" s="345">
        <v>1080500250</v>
      </c>
      <c r="F4239" s="345">
        <v>36025</v>
      </c>
      <c r="G4239" s="345" t="s">
        <v>12755</v>
      </c>
      <c r="H4239" s="820">
        <v>2085</v>
      </c>
      <c r="I4239" s="567"/>
    </row>
    <row r="4240" spans="1:9" x14ac:dyDescent="0.2">
      <c r="A4240" s="345">
        <v>4238</v>
      </c>
      <c r="B4240" s="345" t="s">
        <v>4861</v>
      </c>
      <c r="C4240" s="345" t="s">
        <v>609</v>
      </c>
      <c r="D4240" s="345" t="s">
        <v>493</v>
      </c>
      <c r="E4240" s="345">
        <v>2120700600</v>
      </c>
      <c r="F4240" s="345">
        <v>58061</v>
      </c>
      <c r="G4240" s="345" t="s">
        <v>12756</v>
      </c>
      <c r="H4240" s="820">
        <v>1195</v>
      </c>
      <c r="I4240" s="567"/>
    </row>
    <row r="4241" spans="1:9" x14ac:dyDescent="0.2">
      <c r="A4241" s="345">
        <v>4239</v>
      </c>
      <c r="B4241" s="345" t="s">
        <v>4862</v>
      </c>
      <c r="C4241" s="345" t="s">
        <v>553</v>
      </c>
      <c r="D4241" s="345" t="s">
        <v>506</v>
      </c>
      <c r="E4241" s="345">
        <v>3150720740</v>
      </c>
      <c r="F4241" s="345">
        <v>65074</v>
      </c>
      <c r="G4241" s="345" t="s">
        <v>12757</v>
      </c>
      <c r="H4241" s="820">
        <v>539</v>
      </c>
      <c r="I4241" s="567"/>
    </row>
    <row r="4242" spans="1:9" x14ac:dyDescent="0.2">
      <c r="A4242" s="345">
        <v>4240</v>
      </c>
      <c r="B4242" s="345" t="s">
        <v>4863</v>
      </c>
      <c r="C4242" s="345" t="s">
        <v>607</v>
      </c>
      <c r="D4242" s="345" t="s">
        <v>515</v>
      </c>
      <c r="E4242" s="345">
        <v>1050890500</v>
      </c>
      <c r="F4242" s="345">
        <v>23050</v>
      </c>
      <c r="G4242" s="345" t="s">
        <v>12758</v>
      </c>
      <c r="H4242" s="820">
        <v>9006</v>
      </c>
      <c r="I4242" s="567"/>
    </row>
    <row r="4243" spans="1:9" x14ac:dyDescent="0.2">
      <c r="A4243" s="345">
        <v>4241</v>
      </c>
      <c r="B4243" s="345" t="s">
        <v>4864</v>
      </c>
      <c r="C4243" s="345" t="s">
        <v>654</v>
      </c>
      <c r="D4243" s="345" t="s">
        <v>506</v>
      </c>
      <c r="E4243" s="345">
        <v>3150080540</v>
      </c>
      <c r="F4243" s="345">
        <v>64054</v>
      </c>
      <c r="G4243" s="345" t="s">
        <v>12759</v>
      </c>
      <c r="H4243" s="820">
        <v>11428</v>
      </c>
      <c r="I4243" s="567"/>
    </row>
    <row r="4244" spans="1:9" x14ac:dyDescent="0.2">
      <c r="A4244" s="345">
        <v>4242</v>
      </c>
      <c r="B4244" s="345" t="s">
        <v>4865</v>
      </c>
      <c r="C4244" s="345" t="s">
        <v>781</v>
      </c>
      <c r="D4244" s="345" t="s">
        <v>494</v>
      </c>
      <c r="E4244" s="345">
        <v>2111050150</v>
      </c>
      <c r="F4244" s="345">
        <v>109015</v>
      </c>
      <c r="G4244" s="345" t="s">
        <v>12760</v>
      </c>
      <c r="H4244" s="820">
        <v>1077</v>
      </c>
      <c r="I4244" s="567"/>
    </row>
    <row r="4245" spans="1:9" x14ac:dyDescent="0.2">
      <c r="A4245" s="345">
        <v>4243</v>
      </c>
      <c r="B4245" s="345" t="s">
        <v>4866</v>
      </c>
      <c r="C4245" s="345" t="s">
        <v>582</v>
      </c>
      <c r="D4245" s="345" t="s">
        <v>514</v>
      </c>
      <c r="E4245" s="345">
        <v>2100800190</v>
      </c>
      <c r="F4245" s="345">
        <v>55019</v>
      </c>
      <c r="G4245" s="345" t="s">
        <v>12761</v>
      </c>
      <c r="H4245" s="820">
        <v>1263</v>
      </c>
      <c r="I4245" s="567"/>
    </row>
    <row r="4246" spans="1:9" x14ac:dyDescent="0.2">
      <c r="A4246" s="345">
        <v>4244</v>
      </c>
      <c r="B4246" s="345" t="s">
        <v>4867</v>
      </c>
      <c r="C4246" s="345" t="s">
        <v>654</v>
      </c>
      <c r="D4246" s="345" t="s">
        <v>506</v>
      </c>
      <c r="E4246" s="345">
        <v>3150080550</v>
      </c>
      <c r="F4246" s="345">
        <v>64055</v>
      </c>
      <c r="G4246" s="345" t="s">
        <v>12762</v>
      </c>
      <c r="H4246" s="820">
        <v>2134</v>
      </c>
      <c r="I4246" s="567"/>
    </row>
    <row r="4247" spans="1:9" x14ac:dyDescent="0.2">
      <c r="A4247" s="345">
        <v>4245</v>
      </c>
      <c r="B4247" s="345" t="s">
        <v>4868</v>
      </c>
      <c r="C4247" s="345" t="s">
        <v>654</v>
      </c>
      <c r="D4247" s="345" t="s">
        <v>506</v>
      </c>
      <c r="E4247" s="345">
        <v>3150080560</v>
      </c>
      <c r="F4247" s="345">
        <v>64056</v>
      </c>
      <c r="G4247" s="345" t="s">
        <v>12763</v>
      </c>
      <c r="H4247" s="820">
        <v>1212</v>
      </c>
      <c r="I4247" s="567"/>
    </row>
    <row r="4248" spans="1:9" x14ac:dyDescent="0.2">
      <c r="A4248" s="345">
        <v>4246</v>
      </c>
      <c r="B4248" s="345" t="s">
        <v>4869</v>
      </c>
      <c r="C4248" s="345" t="s">
        <v>582</v>
      </c>
      <c r="D4248" s="345" t="s">
        <v>514</v>
      </c>
      <c r="E4248" s="345">
        <v>2100800200</v>
      </c>
      <c r="F4248" s="345">
        <v>55020</v>
      </c>
      <c r="G4248" s="345" t="s">
        <v>12764</v>
      </c>
      <c r="H4248" s="820">
        <v>1120</v>
      </c>
      <c r="I4248" s="567"/>
    </row>
    <row r="4249" spans="1:9" x14ac:dyDescent="0.2">
      <c r="A4249" s="345">
        <v>4247</v>
      </c>
      <c r="B4249" s="345" t="s">
        <v>4870</v>
      </c>
      <c r="C4249" s="345" t="s">
        <v>241</v>
      </c>
      <c r="D4249" s="345" t="s">
        <v>515</v>
      </c>
      <c r="E4249" s="345">
        <v>1050900640</v>
      </c>
      <c r="F4249" s="345">
        <v>24064</v>
      </c>
      <c r="G4249" s="345" t="s">
        <v>12765</v>
      </c>
      <c r="H4249" s="820">
        <v>3376</v>
      </c>
      <c r="I4249" s="567"/>
    </row>
    <row r="4250" spans="1:9" x14ac:dyDescent="0.2">
      <c r="A4250" s="345">
        <v>4248</v>
      </c>
      <c r="B4250" s="345" t="s">
        <v>4871</v>
      </c>
      <c r="C4250" s="345" t="s">
        <v>241</v>
      </c>
      <c r="D4250" s="345" t="s">
        <v>515</v>
      </c>
      <c r="E4250" s="345">
        <v>1050900650</v>
      </c>
      <c r="F4250" s="345">
        <v>24065</v>
      </c>
      <c r="G4250" s="345" t="s">
        <v>12766</v>
      </c>
      <c r="H4250" s="820">
        <v>1785</v>
      </c>
      <c r="I4250" s="567"/>
    </row>
    <row r="4251" spans="1:9" x14ac:dyDescent="0.2">
      <c r="A4251" s="345">
        <v>4249</v>
      </c>
      <c r="B4251" s="345" t="s">
        <v>4872</v>
      </c>
      <c r="C4251" s="345" t="s">
        <v>580</v>
      </c>
      <c r="D4251" s="345" t="s">
        <v>494</v>
      </c>
      <c r="E4251" s="345">
        <v>2110060380</v>
      </c>
      <c r="F4251" s="345">
        <v>44038</v>
      </c>
      <c r="G4251" s="345" t="s">
        <v>12767</v>
      </c>
      <c r="H4251" s="820">
        <v>448</v>
      </c>
      <c r="I4251" s="567"/>
    </row>
    <row r="4252" spans="1:9" x14ac:dyDescent="0.2">
      <c r="A4252" s="345">
        <v>4250</v>
      </c>
      <c r="B4252" s="345" t="s">
        <v>4873</v>
      </c>
      <c r="C4252" s="345" t="s">
        <v>595</v>
      </c>
      <c r="D4252" s="345" t="s">
        <v>510</v>
      </c>
      <c r="E4252" s="345">
        <v>1010021040</v>
      </c>
      <c r="F4252" s="345">
        <v>6107</v>
      </c>
      <c r="G4252" s="345" t="s">
        <v>12768</v>
      </c>
      <c r="H4252" s="820">
        <v>284</v>
      </c>
      <c r="I4252" s="567"/>
    </row>
    <row r="4253" spans="1:9" x14ac:dyDescent="0.2">
      <c r="A4253" s="345">
        <v>4251</v>
      </c>
      <c r="B4253" s="345" t="s">
        <v>4874</v>
      </c>
      <c r="C4253" s="345" t="s">
        <v>565</v>
      </c>
      <c r="D4253" s="345" t="s">
        <v>505</v>
      </c>
      <c r="E4253" s="345">
        <v>3180250830</v>
      </c>
      <c r="F4253" s="345">
        <v>78082</v>
      </c>
      <c r="G4253" s="345" t="s">
        <v>12769</v>
      </c>
      <c r="H4253" s="820">
        <v>1595</v>
      </c>
      <c r="I4253" s="567"/>
    </row>
    <row r="4254" spans="1:9" x14ac:dyDescent="0.2">
      <c r="A4254" s="345">
        <v>4252</v>
      </c>
      <c r="B4254" s="345" t="s">
        <v>4875</v>
      </c>
      <c r="C4254" s="345" t="s">
        <v>781</v>
      </c>
      <c r="D4254" s="345" t="s">
        <v>494</v>
      </c>
      <c r="E4254" s="345">
        <v>2111050170</v>
      </c>
      <c r="F4254" s="345">
        <v>109017</v>
      </c>
      <c r="G4254" s="345" t="s">
        <v>12770</v>
      </c>
      <c r="H4254" s="820">
        <v>6407</v>
      </c>
      <c r="I4254" s="567"/>
    </row>
    <row r="4255" spans="1:9" x14ac:dyDescent="0.2">
      <c r="A4255" s="345">
        <v>4253</v>
      </c>
      <c r="B4255" s="345" t="s">
        <v>4876</v>
      </c>
      <c r="C4255" s="345" t="s">
        <v>781</v>
      </c>
      <c r="D4255" s="345" t="s">
        <v>494</v>
      </c>
      <c r="E4255" s="345">
        <v>2111050180</v>
      </c>
      <c r="F4255" s="345">
        <v>109018</v>
      </c>
      <c r="G4255" s="345" t="s">
        <v>12771</v>
      </c>
      <c r="H4255" s="820">
        <v>12497</v>
      </c>
      <c r="I4255" s="567"/>
    </row>
    <row r="4256" spans="1:9" x14ac:dyDescent="0.2">
      <c r="A4256" s="345">
        <v>4254</v>
      </c>
      <c r="B4256" s="345" t="s">
        <v>4877</v>
      </c>
      <c r="C4256" s="345" t="s">
        <v>1218</v>
      </c>
      <c r="D4256" s="345" t="s">
        <v>16415</v>
      </c>
      <c r="E4256" s="345">
        <v>1081010090</v>
      </c>
      <c r="F4256" s="345">
        <v>99009</v>
      </c>
      <c r="G4256" s="345" t="s">
        <v>12772</v>
      </c>
      <c r="H4256" s="820">
        <v>991</v>
      </c>
      <c r="I4256" s="567"/>
    </row>
    <row r="4257" spans="1:9" x14ac:dyDescent="0.2">
      <c r="A4257" s="345">
        <v>4255</v>
      </c>
      <c r="B4257" s="345" t="s">
        <v>4878</v>
      </c>
      <c r="C4257" s="345" t="s">
        <v>635</v>
      </c>
      <c r="D4257" s="345" t="s">
        <v>508</v>
      </c>
      <c r="E4257" s="345">
        <v>1030860870</v>
      </c>
      <c r="F4257" s="345">
        <v>12103</v>
      </c>
      <c r="G4257" s="345" t="s">
        <v>12773</v>
      </c>
      <c r="H4257" s="820">
        <v>1491</v>
      </c>
      <c r="I4257" s="567"/>
    </row>
    <row r="4258" spans="1:9" x14ac:dyDescent="0.2">
      <c r="A4258" s="345">
        <v>4256</v>
      </c>
      <c r="B4258" s="345" t="s">
        <v>4879</v>
      </c>
      <c r="C4258" s="345" t="s">
        <v>622</v>
      </c>
      <c r="D4258" s="345" t="s">
        <v>510</v>
      </c>
      <c r="E4258" s="345">
        <v>1010070760</v>
      </c>
      <c r="F4258" s="345">
        <v>5076</v>
      </c>
      <c r="G4258" s="345" t="s">
        <v>12774</v>
      </c>
      <c r="H4258" s="820">
        <v>2290</v>
      </c>
      <c r="I4258" s="567"/>
    </row>
    <row r="4259" spans="1:9" x14ac:dyDescent="0.2">
      <c r="A4259" s="345">
        <v>4257</v>
      </c>
      <c r="B4259" s="345" t="s">
        <v>4880</v>
      </c>
      <c r="C4259" s="345" t="s">
        <v>664</v>
      </c>
      <c r="D4259" s="345" t="s">
        <v>507</v>
      </c>
      <c r="E4259" s="345">
        <v>1070370340</v>
      </c>
      <c r="F4259" s="345">
        <v>8037</v>
      </c>
      <c r="G4259" s="345" t="s">
        <v>12775</v>
      </c>
      <c r="H4259" s="820">
        <v>120</v>
      </c>
      <c r="I4259" s="567"/>
    </row>
    <row r="4260" spans="1:9" x14ac:dyDescent="0.2">
      <c r="A4260" s="345">
        <v>4258</v>
      </c>
      <c r="B4260" s="345" t="s">
        <v>4881</v>
      </c>
      <c r="C4260" s="345" t="s">
        <v>522</v>
      </c>
      <c r="D4260" s="345" t="s">
        <v>515</v>
      </c>
      <c r="E4260" s="345">
        <v>1050540570</v>
      </c>
      <c r="F4260" s="345">
        <v>28057</v>
      </c>
      <c r="G4260" s="345" t="s">
        <v>12776</v>
      </c>
      <c r="H4260" s="820">
        <v>11362</v>
      </c>
      <c r="I4260" s="567"/>
    </row>
    <row r="4261" spans="1:9" x14ac:dyDescent="0.2">
      <c r="A4261" s="345">
        <v>4259</v>
      </c>
      <c r="B4261" s="345" t="s">
        <v>4882</v>
      </c>
      <c r="C4261" s="345" t="s">
        <v>1030</v>
      </c>
      <c r="D4261" s="345" t="s">
        <v>511</v>
      </c>
      <c r="E4261" s="345">
        <v>3160780160</v>
      </c>
      <c r="F4261" s="345">
        <v>73016</v>
      </c>
      <c r="G4261" s="345" t="s">
        <v>12777</v>
      </c>
      <c r="H4261" s="820">
        <v>5377</v>
      </c>
      <c r="I4261" s="567"/>
    </row>
    <row r="4262" spans="1:9" x14ac:dyDescent="0.2">
      <c r="A4262" s="345">
        <v>4260</v>
      </c>
      <c r="B4262" s="345" t="s">
        <v>4883</v>
      </c>
      <c r="C4262" s="345" t="s">
        <v>569</v>
      </c>
      <c r="D4262" s="345" t="s">
        <v>494</v>
      </c>
      <c r="E4262" s="345">
        <v>2110590360</v>
      </c>
      <c r="F4262" s="345">
        <v>41036</v>
      </c>
      <c r="G4262" s="345" t="s">
        <v>12778</v>
      </c>
      <c r="H4262" s="820">
        <v>7006</v>
      </c>
      <c r="I4262" s="567"/>
    </row>
    <row r="4263" spans="1:9" x14ac:dyDescent="0.2">
      <c r="A4263" s="345">
        <v>4261</v>
      </c>
      <c r="B4263" s="345" t="s">
        <v>4884</v>
      </c>
      <c r="C4263" s="345" t="s">
        <v>609</v>
      </c>
      <c r="D4263" s="345" t="s">
        <v>493</v>
      </c>
      <c r="E4263" s="345">
        <v>2120700610</v>
      </c>
      <c r="F4263" s="345">
        <v>58062</v>
      </c>
      <c r="G4263" s="345" t="s">
        <v>12779</v>
      </c>
      <c r="H4263" s="820">
        <v>2066</v>
      </c>
      <c r="I4263" s="567"/>
    </row>
    <row r="4264" spans="1:9" x14ac:dyDescent="0.2">
      <c r="A4264" s="345">
        <v>4262</v>
      </c>
      <c r="B4264" s="345" t="s">
        <v>4885</v>
      </c>
      <c r="C4264" s="345" t="s">
        <v>784</v>
      </c>
      <c r="D4264" s="345" t="s">
        <v>503</v>
      </c>
      <c r="E4264" s="345">
        <v>3130230530</v>
      </c>
      <c r="F4264" s="345">
        <v>69053</v>
      </c>
      <c r="G4264" s="345" t="s">
        <v>12780</v>
      </c>
      <c r="H4264" s="820">
        <v>77</v>
      </c>
      <c r="I4264" s="567"/>
    </row>
    <row r="4265" spans="1:9" x14ac:dyDescent="0.2">
      <c r="A4265" s="345">
        <v>4263</v>
      </c>
      <c r="B4265" s="345" t="s">
        <v>4886</v>
      </c>
      <c r="C4265" s="345" t="s">
        <v>582</v>
      </c>
      <c r="D4265" s="345" t="s">
        <v>514</v>
      </c>
      <c r="E4265" s="345">
        <v>2100800210</v>
      </c>
      <c r="F4265" s="345">
        <v>55021</v>
      </c>
      <c r="G4265" s="345" t="s">
        <v>12781</v>
      </c>
      <c r="H4265" s="820">
        <v>1369</v>
      </c>
      <c r="I4265" s="567"/>
    </row>
    <row r="4266" spans="1:9" x14ac:dyDescent="0.2">
      <c r="A4266" s="345">
        <v>4264</v>
      </c>
      <c r="B4266" s="345" t="s">
        <v>4887</v>
      </c>
      <c r="C4266" s="345" t="s">
        <v>781</v>
      </c>
      <c r="D4266" s="345" t="s">
        <v>494</v>
      </c>
      <c r="E4266" s="345">
        <v>2111050190</v>
      </c>
      <c r="F4266" s="345">
        <v>109019</v>
      </c>
      <c r="G4266" s="345" t="s">
        <v>12782</v>
      </c>
      <c r="H4266" s="820">
        <v>357</v>
      </c>
      <c r="I4266" s="567"/>
    </row>
    <row r="4267" spans="1:9" x14ac:dyDescent="0.2">
      <c r="A4267" s="345">
        <v>4265</v>
      </c>
      <c r="B4267" s="345" t="s">
        <v>4888</v>
      </c>
      <c r="C4267" s="345" t="s">
        <v>542</v>
      </c>
      <c r="D4267" s="345" t="s">
        <v>511</v>
      </c>
      <c r="E4267" s="345">
        <v>3160310300</v>
      </c>
      <c r="F4267" s="345">
        <v>71032</v>
      </c>
      <c r="G4267" s="345" t="s">
        <v>12783</v>
      </c>
      <c r="H4267" s="820">
        <v>959</v>
      </c>
      <c r="I4267" s="567"/>
    </row>
    <row r="4268" spans="1:9" x14ac:dyDescent="0.2">
      <c r="A4268" s="345">
        <v>4266</v>
      </c>
      <c r="B4268" s="345" t="s">
        <v>4889</v>
      </c>
      <c r="C4268" s="345" t="s">
        <v>996</v>
      </c>
      <c r="D4268" s="345" t="s">
        <v>514</v>
      </c>
      <c r="E4268" s="345">
        <v>2100580310</v>
      </c>
      <c r="F4268" s="345">
        <v>54031</v>
      </c>
      <c r="G4268" s="345" t="s">
        <v>12784</v>
      </c>
      <c r="H4268" s="820">
        <v>567</v>
      </c>
      <c r="I4268" s="567"/>
    </row>
    <row r="4269" spans="1:9" x14ac:dyDescent="0.2">
      <c r="A4269" s="345">
        <v>4267</v>
      </c>
      <c r="B4269" s="345" t="s">
        <v>4890</v>
      </c>
      <c r="C4269" s="345" t="s">
        <v>617</v>
      </c>
      <c r="D4269" s="345" t="s">
        <v>512</v>
      </c>
      <c r="E4269" s="345">
        <v>4200730400</v>
      </c>
      <c r="F4269" s="345">
        <v>90040</v>
      </c>
      <c r="G4269" s="345" t="s">
        <v>12785</v>
      </c>
      <c r="H4269" s="820">
        <v>111</v>
      </c>
      <c r="I4269" s="567"/>
    </row>
    <row r="4270" spans="1:9" x14ac:dyDescent="0.2">
      <c r="A4270" s="345">
        <v>4268</v>
      </c>
      <c r="B4270" s="345" t="s">
        <v>4891</v>
      </c>
      <c r="C4270" s="345" t="s">
        <v>550</v>
      </c>
      <c r="D4270" s="345" t="s">
        <v>493</v>
      </c>
      <c r="E4270" s="345">
        <v>2120690390</v>
      </c>
      <c r="F4270" s="345">
        <v>57041</v>
      </c>
      <c r="G4270" s="345" t="s">
        <v>12786</v>
      </c>
      <c r="H4270" s="820">
        <v>1197</v>
      </c>
      <c r="I4270" s="567"/>
    </row>
    <row r="4271" spans="1:9" x14ac:dyDescent="0.2">
      <c r="A4271" s="345">
        <v>4269</v>
      </c>
      <c r="B4271" s="345" t="s">
        <v>4892</v>
      </c>
      <c r="C4271" s="345" t="s">
        <v>745</v>
      </c>
      <c r="D4271" s="345" t="s">
        <v>513</v>
      </c>
      <c r="E4271" s="345">
        <v>4190550480</v>
      </c>
      <c r="F4271" s="345">
        <v>82050</v>
      </c>
      <c r="G4271" s="345" t="s">
        <v>12787</v>
      </c>
      <c r="H4271" s="820">
        <v>5857</v>
      </c>
      <c r="I4271" s="567"/>
    </row>
    <row r="4272" spans="1:9" x14ac:dyDescent="0.2">
      <c r="A4272" s="345">
        <v>4270</v>
      </c>
      <c r="B4272" s="345" t="s">
        <v>4893</v>
      </c>
      <c r="C4272" s="345" t="s">
        <v>609</v>
      </c>
      <c r="D4272" s="345" t="s">
        <v>493</v>
      </c>
      <c r="E4272" s="345">
        <v>2120700620</v>
      </c>
      <c r="F4272" s="345">
        <v>58063</v>
      </c>
      <c r="G4272" s="345" t="s">
        <v>12788</v>
      </c>
      <c r="H4272" s="820">
        <v>5140</v>
      </c>
      <c r="I4272" s="567"/>
    </row>
    <row r="4273" spans="1:9" x14ac:dyDescent="0.2">
      <c r="A4273" s="345">
        <v>4271</v>
      </c>
      <c r="B4273" s="345" t="s">
        <v>4894</v>
      </c>
      <c r="C4273" s="345" t="s">
        <v>654</v>
      </c>
      <c r="D4273" s="345" t="s">
        <v>506</v>
      </c>
      <c r="E4273" s="345">
        <v>3150080570</v>
      </c>
      <c r="F4273" s="345">
        <v>64057</v>
      </c>
      <c r="G4273" s="345" t="s">
        <v>12789</v>
      </c>
      <c r="H4273" s="820">
        <v>7367</v>
      </c>
      <c r="I4273" s="567"/>
    </row>
    <row r="4274" spans="1:9" x14ac:dyDescent="0.2">
      <c r="A4274" s="345">
        <v>4272</v>
      </c>
      <c r="B4274" s="345" t="s">
        <v>4895</v>
      </c>
      <c r="C4274" s="345" t="s">
        <v>601</v>
      </c>
      <c r="D4274" s="345" t="s">
        <v>508</v>
      </c>
      <c r="E4274" s="345">
        <v>1030121311</v>
      </c>
      <c r="F4274" s="345">
        <v>16139</v>
      </c>
      <c r="G4274" s="345" t="s">
        <v>12790</v>
      </c>
      <c r="H4274" s="820">
        <v>3176</v>
      </c>
      <c r="I4274" s="567"/>
    </row>
    <row r="4275" spans="1:9" x14ac:dyDescent="0.2">
      <c r="A4275" s="345">
        <v>4273</v>
      </c>
      <c r="B4275" s="345" t="s">
        <v>4896</v>
      </c>
      <c r="C4275" s="345" t="s">
        <v>584</v>
      </c>
      <c r="D4275" s="345" t="s">
        <v>509</v>
      </c>
      <c r="E4275" s="345">
        <v>3140190440</v>
      </c>
      <c r="F4275" s="345">
        <v>70044</v>
      </c>
      <c r="G4275" s="345" t="s">
        <v>12791</v>
      </c>
      <c r="H4275" s="820">
        <v>315</v>
      </c>
      <c r="I4275" s="567"/>
    </row>
    <row r="4276" spans="1:9" x14ac:dyDescent="0.2">
      <c r="A4276" s="345">
        <v>4274</v>
      </c>
      <c r="B4276" s="345" t="s">
        <v>4897</v>
      </c>
      <c r="C4276" s="345" t="s">
        <v>781</v>
      </c>
      <c r="D4276" s="345" t="s">
        <v>494</v>
      </c>
      <c r="E4276" s="345">
        <v>2111050200</v>
      </c>
      <c r="F4276" s="345">
        <v>109020</v>
      </c>
      <c r="G4276" s="345" t="s">
        <v>12792</v>
      </c>
      <c r="H4276" s="820">
        <v>713</v>
      </c>
      <c r="I4276" s="567"/>
    </row>
    <row r="4277" spans="1:9" x14ac:dyDescent="0.2">
      <c r="A4277" s="345">
        <v>4275</v>
      </c>
      <c r="B4277" s="345" t="s">
        <v>4898</v>
      </c>
      <c r="C4277" s="345" t="s">
        <v>544</v>
      </c>
      <c r="D4277" s="345" t="s">
        <v>510</v>
      </c>
      <c r="E4277" s="345">
        <v>1010271370</v>
      </c>
      <c r="F4277" s="345">
        <v>4137</v>
      </c>
      <c r="G4277" s="345" t="s">
        <v>12793</v>
      </c>
      <c r="H4277" s="820">
        <v>480</v>
      </c>
      <c r="I4277" s="567"/>
    </row>
    <row r="4278" spans="1:9" x14ac:dyDescent="0.2">
      <c r="A4278" s="345">
        <v>4276</v>
      </c>
      <c r="B4278" s="345" t="s">
        <v>4899</v>
      </c>
      <c r="C4278" s="345" t="s">
        <v>1073</v>
      </c>
      <c r="D4278" s="345" t="s">
        <v>492</v>
      </c>
      <c r="E4278" s="345">
        <v>2090300280</v>
      </c>
      <c r="F4278" s="345">
        <v>48028</v>
      </c>
      <c r="G4278" s="345" t="s">
        <v>12794</v>
      </c>
      <c r="H4278" s="820">
        <v>14226</v>
      </c>
      <c r="I4278" s="567"/>
    </row>
    <row r="4279" spans="1:9" x14ac:dyDescent="0.2">
      <c r="A4279" s="345">
        <v>4277</v>
      </c>
      <c r="B4279" s="345" t="s">
        <v>4900</v>
      </c>
      <c r="C4279" s="345" t="s">
        <v>875</v>
      </c>
      <c r="D4279" s="345" t="s">
        <v>494</v>
      </c>
      <c r="E4279" s="345">
        <v>2110440300</v>
      </c>
      <c r="F4279" s="345">
        <v>43030</v>
      </c>
      <c r="G4279" s="345" t="s">
        <v>12795</v>
      </c>
      <c r="H4279" s="820">
        <v>3392</v>
      </c>
      <c r="I4279" s="567"/>
    </row>
    <row r="4280" spans="1:9" x14ac:dyDescent="0.2">
      <c r="A4280" s="345">
        <v>4278</v>
      </c>
      <c r="B4280" s="345" t="s">
        <v>4901</v>
      </c>
      <c r="C4280" s="345" t="s">
        <v>745</v>
      </c>
      <c r="D4280" s="345" t="s">
        <v>513</v>
      </c>
      <c r="E4280" s="345">
        <v>4190550490</v>
      </c>
      <c r="F4280" s="345">
        <v>82051</v>
      </c>
      <c r="G4280" s="345" t="s">
        <v>12796</v>
      </c>
      <c r="H4280" s="820">
        <v>2990</v>
      </c>
      <c r="I4280" s="567"/>
    </row>
    <row r="4281" spans="1:9" x14ac:dyDescent="0.2">
      <c r="A4281" s="345">
        <v>4279</v>
      </c>
      <c r="B4281" s="345" t="s">
        <v>4902</v>
      </c>
      <c r="C4281" s="345" t="s">
        <v>622</v>
      </c>
      <c r="D4281" s="345" t="s">
        <v>510</v>
      </c>
      <c r="E4281" s="345">
        <v>1010070770</v>
      </c>
      <c r="F4281" s="345">
        <v>5077</v>
      </c>
      <c r="G4281" s="345" t="s">
        <v>12797</v>
      </c>
      <c r="H4281" s="820">
        <v>1053</v>
      </c>
      <c r="I4281" s="567"/>
    </row>
    <row r="4282" spans="1:9" x14ac:dyDescent="0.2">
      <c r="A4282" s="345">
        <v>4280</v>
      </c>
      <c r="B4282" s="345" t="s">
        <v>4903</v>
      </c>
      <c r="C4282" s="345" t="s">
        <v>544</v>
      </c>
      <c r="D4282" s="345" t="s">
        <v>510</v>
      </c>
      <c r="E4282" s="345">
        <v>1010271380</v>
      </c>
      <c r="F4282" s="345">
        <v>4138</v>
      </c>
      <c r="G4282" s="345" t="s">
        <v>12798</v>
      </c>
      <c r="H4282" s="820">
        <v>214</v>
      </c>
      <c r="I4282" s="567"/>
    </row>
    <row r="4283" spans="1:9" x14ac:dyDescent="0.2">
      <c r="A4283" s="345">
        <v>4281</v>
      </c>
      <c r="B4283" s="345" t="s">
        <v>4904</v>
      </c>
      <c r="C4283" s="345" t="s">
        <v>654</v>
      </c>
      <c r="D4283" s="345" t="s">
        <v>506</v>
      </c>
      <c r="E4283" s="345">
        <v>3150080580</v>
      </c>
      <c r="F4283" s="345">
        <v>64058</v>
      </c>
      <c r="G4283" s="345" t="s">
        <v>12799</v>
      </c>
      <c r="H4283" s="820">
        <v>2636</v>
      </c>
      <c r="I4283" s="567"/>
    </row>
    <row r="4284" spans="1:9" x14ac:dyDescent="0.2">
      <c r="A4284" s="345">
        <v>4282</v>
      </c>
      <c r="B4284" s="345" t="s">
        <v>4905</v>
      </c>
      <c r="C4284" s="345" t="s">
        <v>644</v>
      </c>
      <c r="D4284" s="345" t="s">
        <v>494</v>
      </c>
      <c r="E4284" s="345">
        <v>2110030270</v>
      </c>
      <c r="F4284" s="345">
        <v>42027</v>
      </c>
      <c r="G4284" s="345" t="s">
        <v>12800</v>
      </c>
      <c r="H4284" s="820">
        <v>9754</v>
      </c>
      <c r="I4284" s="567"/>
    </row>
    <row r="4285" spans="1:9" x14ac:dyDescent="0.2">
      <c r="A4285" s="345">
        <v>4283</v>
      </c>
      <c r="B4285" s="345" t="s">
        <v>4906</v>
      </c>
      <c r="C4285" s="345" t="s">
        <v>595</v>
      </c>
      <c r="D4285" s="345" t="s">
        <v>510</v>
      </c>
      <c r="E4285" s="345">
        <v>1010021050</v>
      </c>
      <c r="F4285" s="345">
        <v>6108</v>
      </c>
      <c r="G4285" s="345" t="s">
        <v>12801</v>
      </c>
      <c r="H4285" s="820">
        <v>311</v>
      </c>
      <c r="I4285" s="567"/>
    </row>
    <row r="4286" spans="1:9" x14ac:dyDescent="0.2">
      <c r="A4286" s="345">
        <v>4284</v>
      </c>
      <c r="B4286" s="345" t="s">
        <v>4907</v>
      </c>
      <c r="C4286" s="345" t="s">
        <v>1030</v>
      </c>
      <c r="D4286" s="345" t="s">
        <v>511</v>
      </c>
      <c r="E4286" s="345">
        <v>3160780170</v>
      </c>
      <c r="F4286" s="345">
        <v>73017</v>
      </c>
      <c r="G4286" s="345" t="s">
        <v>12802</v>
      </c>
      <c r="H4286" s="820">
        <v>3608</v>
      </c>
      <c r="I4286" s="567"/>
    </row>
    <row r="4287" spans="1:9" x14ac:dyDescent="0.2">
      <c r="A4287" s="345">
        <v>4285</v>
      </c>
      <c r="B4287" s="345" t="s">
        <v>4908</v>
      </c>
      <c r="C4287" s="345" t="s">
        <v>696</v>
      </c>
      <c r="D4287" s="345" t="s">
        <v>508</v>
      </c>
      <c r="E4287" s="345">
        <v>1030241490</v>
      </c>
      <c r="F4287" s="345">
        <v>13155</v>
      </c>
      <c r="G4287" s="345" t="s">
        <v>12803</v>
      </c>
      <c r="H4287" s="820">
        <v>220</v>
      </c>
      <c r="I4287" s="567"/>
    </row>
    <row r="4288" spans="1:9" x14ac:dyDescent="0.2">
      <c r="A4288" s="345">
        <v>4286</v>
      </c>
      <c r="B4288" s="345" t="s">
        <v>4909</v>
      </c>
      <c r="C4288" s="345" t="s">
        <v>842</v>
      </c>
      <c r="D4288" s="345" t="s">
        <v>492</v>
      </c>
      <c r="E4288" s="345">
        <v>2090050230</v>
      </c>
      <c r="F4288" s="345">
        <v>51023</v>
      </c>
      <c r="G4288" s="345" t="s">
        <v>12804</v>
      </c>
      <c r="H4288" s="820">
        <v>523</v>
      </c>
      <c r="I4288" s="567"/>
    </row>
    <row r="4289" spans="1:9" x14ac:dyDescent="0.2">
      <c r="A4289" s="345">
        <v>4287</v>
      </c>
      <c r="B4289" s="345" t="s">
        <v>4910</v>
      </c>
      <c r="C4289" s="345" t="s">
        <v>654</v>
      </c>
      <c r="D4289" s="345" t="s">
        <v>506</v>
      </c>
      <c r="E4289" s="345">
        <v>3150080590</v>
      </c>
      <c r="F4289" s="345">
        <v>64059</v>
      </c>
      <c r="G4289" s="345" t="s">
        <v>12805</v>
      </c>
      <c r="H4289" s="820">
        <v>5067</v>
      </c>
      <c r="I4289" s="567"/>
    </row>
    <row r="4290" spans="1:9" x14ac:dyDescent="0.2">
      <c r="A4290" s="345">
        <v>4288</v>
      </c>
      <c r="B4290" s="345" t="s">
        <v>4911</v>
      </c>
      <c r="C4290" s="345" t="s">
        <v>538</v>
      </c>
      <c r="D4290" s="345" t="s">
        <v>504</v>
      </c>
      <c r="E4290" s="345">
        <v>3170640500</v>
      </c>
      <c r="F4290" s="345">
        <v>76051</v>
      </c>
      <c r="G4290" s="345" t="s">
        <v>12806</v>
      </c>
      <c r="H4290" s="820">
        <v>1402</v>
      </c>
      <c r="I4290" s="567"/>
    </row>
    <row r="4291" spans="1:9" x14ac:dyDescent="0.2">
      <c r="A4291" s="345">
        <v>4289</v>
      </c>
      <c r="B4291" s="345" t="s">
        <v>4912</v>
      </c>
      <c r="C4291" s="345" t="s">
        <v>584</v>
      </c>
      <c r="D4291" s="345" t="s">
        <v>509</v>
      </c>
      <c r="E4291" s="345">
        <v>3140190450</v>
      </c>
      <c r="F4291" s="345">
        <v>70045</v>
      </c>
      <c r="G4291" s="345" t="s">
        <v>12807</v>
      </c>
      <c r="H4291" s="820">
        <v>299</v>
      </c>
      <c r="I4291" s="567"/>
    </row>
    <row r="4292" spans="1:9" x14ac:dyDescent="0.2">
      <c r="A4292" s="345">
        <v>4290</v>
      </c>
      <c r="B4292" s="345" t="s">
        <v>4913</v>
      </c>
      <c r="C4292" s="345" t="s">
        <v>580</v>
      </c>
      <c r="D4292" s="345" t="s">
        <v>494</v>
      </c>
      <c r="E4292" s="345">
        <v>2110060440</v>
      </c>
      <c r="F4292" s="345">
        <v>44044</v>
      </c>
      <c r="G4292" s="345" t="s">
        <v>12808</v>
      </c>
      <c r="H4292" s="820">
        <v>528</v>
      </c>
      <c r="I4292" s="567"/>
    </row>
    <row r="4293" spans="1:9" x14ac:dyDescent="0.2">
      <c r="A4293" s="345">
        <v>4291</v>
      </c>
      <c r="B4293" s="345" t="s">
        <v>4914</v>
      </c>
      <c r="C4293" s="345" t="s">
        <v>1863</v>
      </c>
      <c r="D4293" s="345" t="s">
        <v>492</v>
      </c>
      <c r="E4293" s="345">
        <v>2091000030</v>
      </c>
      <c r="F4293" s="345">
        <v>100003</v>
      </c>
      <c r="G4293" s="345" t="s">
        <v>12809</v>
      </c>
      <c r="H4293" s="820">
        <v>19100</v>
      </c>
      <c r="I4293" s="567"/>
    </row>
    <row r="4294" spans="1:9" x14ac:dyDescent="0.2">
      <c r="A4294" s="345">
        <v>4292</v>
      </c>
      <c r="B4294" s="345" t="s">
        <v>4915</v>
      </c>
      <c r="C4294" s="345" t="s">
        <v>538</v>
      </c>
      <c r="D4294" s="345" t="s">
        <v>504</v>
      </c>
      <c r="E4294" s="345">
        <v>3170640510</v>
      </c>
      <c r="F4294" s="345">
        <v>76052</v>
      </c>
      <c r="G4294" s="345" t="s">
        <v>12810</v>
      </c>
      <c r="H4294" s="820">
        <v>1120</v>
      </c>
      <c r="I4294" s="567"/>
    </row>
    <row r="4295" spans="1:9" x14ac:dyDescent="0.2">
      <c r="A4295" s="345">
        <v>4293</v>
      </c>
      <c r="B4295" s="345" t="s">
        <v>4916</v>
      </c>
      <c r="C4295" s="345" t="s">
        <v>652</v>
      </c>
      <c r="D4295" s="345" t="s">
        <v>16417</v>
      </c>
      <c r="E4295" s="345">
        <v>1060850610</v>
      </c>
      <c r="F4295" s="345">
        <v>30061</v>
      </c>
      <c r="G4295" s="345" t="s">
        <v>12811</v>
      </c>
      <c r="H4295" s="820">
        <v>483</v>
      </c>
      <c r="I4295" s="567"/>
    </row>
    <row r="4296" spans="1:9" x14ac:dyDescent="0.2">
      <c r="A4296" s="345">
        <v>4294</v>
      </c>
      <c r="B4296" s="345" t="s">
        <v>4917</v>
      </c>
      <c r="C4296" s="345" t="s">
        <v>584</v>
      </c>
      <c r="D4296" s="345" t="s">
        <v>509</v>
      </c>
      <c r="E4296" s="345">
        <v>3140190460</v>
      </c>
      <c r="F4296" s="345">
        <v>70046</v>
      </c>
      <c r="G4296" s="345" t="s">
        <v>12812</v>
      </c>
      <c r="H4296" s="820">
        <v>6191</v>
      </c>
      <c r="I4296" s="567"/>
    </row>
    <row r="4297" spans="1:9" x14ac:dyDescent="0.2">
      <c r="A4297" s="345">
        <v>4295</v>
      </c>
      <c r="B4297" s="345" t="s">
        <v>4918</v>
      </c>
      <c r="C4297" s="345" t="s">
        <v>550</v>
      </c>
      <c r="D4297" s="345" t="s">
        <v>493</v>
      </c>
      <c r="E4297" s="345">
        <v>2120690400</v>
      </c>
      <c r="F4297" s="345">
        <v>57042</v>
      </c>
      <c r="G4297" s="345" t="s">
        <v>12813</v>
      </c>
      <c r="H4297" s="820">
        <v>280</v>
      </c>
      <c r="I4297" s="567"/>
    </row>
    <row r="4298" spans="1:9" x14ac:dyDescent="0.2">
      <c r="A4298" s="345">
        <v>4296</v>
      </c>
      <c r="B4298" s="345" t="s">
        <v>4919</v>
      </c>
      <c r="C4298" s="345" t="s">
        <v>586</v>
      </c>
      <c r="D4298" s="345" t="s">
        <v>509</v>
      </c>
      <c r="E4298" s="345">
        <v>3140940290</v>
      </c>
      <c r="F4298" s="345">
        <v>94029</v>
      </c>
      <c r="G4298" s="345" t="s">
        <v>12814</v>
      </c>
      <c r="H4298" s="820">
        <v>503</v>
      </c>
      <c r="I4298" s="567"/>
    </row>
    <row r="4299" spans="1:9" x14ac:dyDescent="0.2">
      <c r="A4299" s="345">
        <v>4297</v>
      </c>
      <c r="B4299" s="345" t="s">
        <v>4920</v>
      </c>
      <c r="C4299" s="345" t="s">
        <v>784</v>
      </c>
      <c r="D4299" s="345" t="s">
        <v>503</v>
      </c>
      <c r="E4299" s="345">
        <v>3130230540</v>
      </c>
      <c r="F4299" s="345">
        <v>69054</v>
      </c>
      <c r="G4299" s="345" t="s">
        <v>12815</v>
      </c>
      <c r="H4299" s="820">
        <v>604</v>
      </c>
      <c r="I4299" s="567"/>
    </row>
    <row r="4300" spans="1:9" x14ac:dyDescent="0.2">
      <c r="A4300" s="345">
        <v>4298</v>
      </c>
      <c r="B4300" s="345" t="s">
        <v>4921</v>
      </c>
      <c r="C4300" s="345" t="s">
        <v>784</v>
      </c>
      <c r="D4300" s="345" t="s">
        <v>503</v>
      </c>
      <c r="E4300" s="345">
        <v>3130230550</v>
      </c>
      <c r="F4300" s="345">
        <v>69055</v>
      </c>
      <c r="G4300" s="345" t="s">
        <v>12816</v>
      </c>
      <c r="H4300" s="820">
        <v>2348</v>
      </c>
      <c r="I4300" s="567"/>
    </row>
    <row r="4301" spans="1:9" x14ac:dyDescent="0.2">
      <c r="A4301" s="345">
        <v>4299</v>
      </c>
      <c r="B4301" s="345" t="s">
        <v>4922</v>
      </c>
      <c r="C4301" s="345" t="s">
        <v>704</v>
      </c>
      <c r="D4301" s="345" t="s">
        <v>505</v>
      </c>
      <c r="E4301" s="345">
        <v>3180220780</v>
      </c>
      <c r="F4301" s="345">
        <v>79081</v>
      </c>
      <c r="G4301" s="345" t="s">
        <v>12817</v>
      </c>
      <c r="H4301" s="820">
        <v>5614</v>
      </c>
      <c r="I4301" s="567"/>
    </row>
    <row r="4302" spans="1:9" x14ac:dyDescent="0.2">
      <c r="A4302" s="345">
        <v>4300</v>
      </c>
      <c r="B4302" s="345" t="s">
        <v>4923</v>
      </c>
      <c r="C4302" s="345" t="s">
        <v>1030</v>
      </c>
      <c r="D4302" s="345" t="s">
        <v>511</v>
      </c>
      <c r="E4302" s="345">
        <v>3160780180</v>
      </c>
      <c r="F4302" s="345">
        <v>73018</v>
      </c>
      <c r="G4302" s="345" t="s">
        <v>12818</v>
      </c>
      <c r="H4302" s="820">
        <v>2315</v>
      </c>
      <c r="I4302" s="567"/>
    </row>
    <row r="4303" spans="1:9" x14ac:dyDescent="0.2">
      <c r="A4303" s="345">
        <v>4301</v>
      </c>
      <c r="B4303" s="345" t="s">
        <v>4924</v>
      </c>
      <c r="C4303" s="345" t="s">
        <v>580</v>
      </c>
      <c r="D4303" s="345" t="s">
        <v>494</v>
      </c>
      <c r="E4303" s="345">
        <v>2110060450</v>
      </c>
      <c r="F4303" s="345">
        <v>44045</v>
      </c>
      <c r="G4303" s="345" t="s">
        <v>12819</v>
      </c>
      <c r="H4303" s="820">
        <v>12869</v>
      </c>
      <c r="I4303" s="567"/>
    </row>
    <row r="4304" spans="1:9" x14ac:dyDescent="0.2">
      <c r="A4304" s="345">
        <v>4302</v>
      </c>
      <c r="B4304" s="345" t="s">
        <v>4925</v>
      </c>
      <c r="C4304" s="345" t="s">
        <v>528</v>
      </c>
      <c r="D4304" s="345" t="s">
        <v>492</v>
      </c>
      <c r="E4304" s="345">
        <v>2090750150</v>
      </c>
      <c r="F4304" s="345">
        <v>52015</v>
      </c>
      <c r="G4304" s="345" t="s">
        <v>12820</v>
      </c>
      <c r="H4304" s="820">
        <v>13386</v>
      </c>
      <c r="I4304" s="567"/>
    </row>
    <row r="4305" spans="1:9" x14ac:dyDescent="0.2">
      <c r="A4305" s="345">
        <v>4303</v>
      </c>
      <c r="B4305" s="345" t="s">
        <v>4926</v>
      </c>
      <c r="C4305" s="345" t="s">
        <v>842</v>
      </c>
      <c r="D4305" s="345" t="s">
        <v>492</v>
      </c>
      <c r="E4305" s="345">
        <v>2090050240</v>
      </c>
      <c r="F4305" s="345">
        <v>51024</v>
      </c>
      <c r="G4305" s="345" t="s">
        <v>12821</v>
      </c>
      <c r="H4305" s="820">
        <v>1708</v>
      </c>
      <c r="I4305" s="567"/>
    </row>
    <row r="4306" spans="1:9" x14ac:dyDescent="0.2">
      <c r="A4306" s="345">
        <v>4304</v>
      </c>
      <c r="B4306" s="345" t="s">
        <v>4927</v>
      </c>
      <c r="C4306" s="345" t="s">
        <v>548</v>
      </c>
      <c r="D4306" s="345" t="s">
        <v>503</v>
      </c>
      <c r="E4306" s="345">
        <v>3130380560</v>
      </c>
      <c r="F4306" s="345">
        <v>66056</v>
      </c>
      <c r="G4306" s="345" t="s">
        <v>12822</v>
      </c>
      <c r="H4306" s="820">
        <v>2200</v>
      </c>
      <c r="I4306" s="567"/>
    </row>
    <row r="4307" spans="1:9" x14ac:dyDescent="0.2">
      <c r="A4307" s="345">
        <v>4305</v>
      </c>
      <c r="B4307" s="345" t="s">
        <v>4928</v>
      </c>
      <c r="C4307" s="345" t="s">
        <v>833</v>
      </c>
      <c r="D4307" s="345" t="s">
        <v>16417</v>
      </c>
      <c r="E4307" s="345">
        <v>1060930270</v>
      </c>
      <c r="F4307" s="345">
        <v>93027</v>
      </c>
      <c r="G4307" s="345" t="s">
        <v>12823</v>
      </c>
      <c r="H4307" s="820">
        <v>4267</v>
      </c>
      <c r="I4307" s="567"/>
    </row>
    <row r="4308" spans="1:9" x14ac:dyDescent="0.2">
      <c r="A4308" s="345">
        <v>4306</v>
      </c>
      <c r="B4308" s="345" t="s">
        <v>4929</v>
      </c>
      <c r="C4308" s="345" t="s">
        <v>790</v>
      </c>
      <c r="D4308" s="345" t="s">
        <v>16415</v>
      </c>
      <c r="E4308" s="345">
        <v>1080130410</v>
      </c>
      <c r="F4308" s="345">
        <v>37041</v>
      </c>
      <c r="G4308" s="345" t="s">
        <v>12824</v>
      </c>
      <c r="H4308" s="820">
        <v>6161</v>
      </c>
      <c r="I4308" s="567"/>
    </row>
    <row r="4309" spans="1:9" x14ac:dyDescent="0.2">
      <c r="A4309" s="345">
        <v>4307</v>
      </c>
      <c r="B4309" s="345" t="s">
        <v>4930</v>
      </c>
      <c r="C4309" s="345" t="s">
        <v>528</v>
      </c>
      <c r="D4309" s="345" t="s">
        <v>492</v>
      </c>
      <c r="E4309" s="345">
        <v>2090750160</v>
      </c>
      <c r="F4309" s="345">
        <v>52016</v>
      </c>
      <c r="G4309" s="345" t="s">
        <v>12825</v>
      </c>
      <c r="H4309" s="820">
        <v>9993</v>
      </c>
      <c r="I4309" s="567"/>
    </row>
    <row r="4310" spans="1:9" x14ac:dyDescent="0.2">
      <c r="A4310" s="345">
        <v>4308</v>
      </c>
      <c r="B4310" s="345" t="s">
        <v>4931</v>
      </c>
      <c r="C4310" s="345" t="s">
        <v>586</v>
      </c>
      <c r="D4310" s="345" t="s">
        <v>509</v>
      </c>
      <c r="E4310" s="345">
        <v>3140940300</v>
      </c>
      <c r="F4310" s="345">
        <v>94030</v>
      </c>
      <c r="G4310" s="345" t="s">
        <v>12826</v>
      </c>
      <c r="H4310" s="820">
        <v>2037</v>
      </c>
      <c r="I4310" s="567"/>
    </row>
    <row r="4311" spans="1:9" x14ac:dyDescent="0.2">
      <c r="A4311" s="345">
        <v>4309</v>
      </c>
      <c r="B4311" s="345" t="s">
        <v>4932</v>
      </c>
      <c r="C4311" s="345" t="s">
        <v>528</v>
      </c>
      <c r="D4311" s="345" t="s">
        <v>492</v>
      </c>
      <c r="E4311" s="345">
        <v>2090750170</v>
      </c>
      <c r="F4311" s="345">
        <v>52017</v>
      </c>
      <c r="G4311" s="345" t="s">
        <v>12827</v>
      </c>
      <c r="H4311" s="820">
        <v>8984</v>
      </c>
      <c r="I4311" s="567"/>
    </row>
    <row r="4312" spans="1:9" x14ac:dyDescent="0.2">
      <c r="A4312" s="345">
        <v>4310</v>
      </c>
      <c r="B4312" s="345" t="s">
        <v>4933</v>
      </c>
      <c r="C4312" s="345" t="s">
        <v>732</v>
      </c>
      <c r="D4312" s="345" t="s">
        <v>511</v>
      </c>
      <c r="E4312" s="345">
        <v>3160410470</v>
      </c>
      <c r="F4312" s="345">
        <v>75048</v>
      </c>
      <c r="G4312" s="345" t="s">
        <v>12828</v>
      </c>
      <c r="H4312" s="820">
        <v>13425</v>
      </c>
      <c r="I4312" s="567"/>
    </row>
    <row r="4313" spans="1:9" x14ac:dyDescent="0.2">
      <c r="A4313" s="345">
        <v>4311</v>
      </c>
      <c r="B4313" s="345" t="s">
        <v>4934</v>
      </c>
      <c r="C4313" s="345" t="s">
        <v>575</v>
      </c>
      <c r="D4313" s="345" t="s">
        <v>493</v>
      </c>
      <c r="E4313" s="345">
        <v>2120910370</v>
      </c>
      <c r="F4313" s="345">
        <v>56038</v>
      </c>
      <c r="G4313" s="345" t="s">
        <v>12829</v>
      </c>
      <c r="H4313" s="820">
        <v>4775</v>
      </c>
      <c r="I4313" s="567"/>
    </row>
    <row r="4314" spans="1:9" x14ac:dyDescent="0.2">
      <c r="A4314" s="345">
        <v>4312</v>
      </c>
      <c r="B4314" s="345" t="s">
        <v>4935</v>
      </c>
      <c r="C4314" s="345" t="s">
        <v>814</v>
      </c>
      <c r="D4314" s="345" t="s">
        <v>507</v>
      </c>
      <c r="E4314" s="345">
        <v>1070390190</v>
      </c>
      <c r="F4314" s="345">
        <v>11019</v>
      </c>
      <c r="G4314" s="345" t="s">
        <v>12830</v>
      </c>
      <c r="H4314" s="820">
        <v>1371</v>
      </c>
      <c r="I4314" s="567"/>
    </row>
    <row r="4315" spans="1:9" x14ac:dyDescent="0.2">
      <c r="A4315" s="345">
        <v>4313</v>
      </c>
      <c r="B4315" s="345" t="s">
        <v>4936</v>
      </c>
      <c r="C4315" s="345" t="s">
        <v>540</v>
      </c>
      <c r="D4315" s="345" t="s">
        <v>513</v>
      </c>
      <c r="E4315" s="345">
        <v>4190650070</v>
      </c>
      <c r="F4315" s="345">
        <v>88007</v>
      </c>
      <c r="G4315" s="345" t="s">
        <v>12831</v>
      </c>
      <c r="H4315" s="820">
        <v>2821</v>
      </c>
      <c r="I4315" s="567"/>
    </row>
    <row r="4316" spans="1:9" x14ac:dyDescent="0.2">
      <c r="A4316" s="345">
        <v>4314</v>
      </c>
      <c r="B4316" s="345" t="s">
        <v>4937</v>
      </c>
      <c r="C4316" s="345" t="s">
        <v>578</v>
      </c>
      <c r="D4316" s="345" t="s">
        <v>505</v>
      </c>
      <c r="E4316" s="345">
        <v>3181030230</v>
      </c>
      <c r="F4316" s="345">
        <v>102023</v>
      </c>
      <c r="G4316" s="345" t="s">
        <v>12832</v>
      </c>
      <c r="H4316" s="820">
        <v>1548</v>
      </c>
      <c r="I4316" s="567"/>
    </row>
    <row r="4317" spans="1:9" x14ac:dyDescent="0.2">
      <c r="A4317" s="345">
        <v>4315</v>
      </c>
      <c r="B4317" s="345" t="s">
        <v>4938</v>
      </c>
      <c r="C4317" s="345" t="s">
        <v>544</v>
      </c>
      <c r="D4317" s="345" t="s">
        <v>510</v>
      </c>
      <c r="E4317" s="345">
        <v>1010271390</v>
      </c>
      <c r="F4317" s="345">
        <v>4139</v>
      </c>
      <c r="G4317" s="345" t="s">
        <v>12833</v>
      </c>
      <c r="H4317" s="820">
        <v>514</v>
      </c>
      <c r="I4317" s="567"/>
    </row>
    <row r="4318" spans="1:9" x14ac:dyDescent="0.2">
      <c r="A4318" s="345">
        <v>4316</v>
      </c>
      <c r="B4318" s="345" t="s">
        <v>4939</v>
      </c>
      <c r="C4318" s="345" t="s">
        <v>609</v>
      </c>
      <c r="D4318" s="345" t="s">
        <v>493</v>
      </c>
      <c r="E4318" s="345">
        <v>2120700640</v>
      </c>
      <c r="F4318" s="345">
        <v>58065</v>
      </c>
      <c r="G4318" s="345" t="s">
        <v>12834</v>
      </c>
      <c r="H4318" s="820">
        <v>41060</v>
      </c>
      <c r="I4318" s="567"/>
    </row>
    <row r="4319" spans="1:9" x14ac:dyDescent="0.2">
      <c r="A4319" s="345">
        <v>4317</v>
      </c>
      <c r="B4319" s="345" t="s">
        <v>4940</v>
      </c>
      <c r="C4319" s="345" t="s">
        <v>906</v>
      </c>
      <c r="D4319" s="345" t="s">
        <v>492</v>
      </c>
      <c r="E4319" s="345">
        <v>2090360151</v>
      </c>
      <c r="F4319" s="345">
        <v>53027</v>
      </c>
      <c r="G4319" s="345" t="s">
        <v>12835</v>
      </c>
      <c r="H4319" s="820">
        <v>1283</v>
      </c>
      <c r="I4319" s="567"/>
    </row>
    <row r="4320" spans="1:9" x14ac:dyDescent="0.2">
      <c r="A4320" s="345">
        <v>4318</v>
      </c>
      <c r="B4320" s="345" t="s">
        <v>4941</v>
      </c>
      <c r="C4320" s="345" t="s">
        <v>781</v>
      </c>
      <c r="D4320" s="345" t="s">
        <v>494</v>
      </c>
      <c r="E4320" s="345">
        <v>2111050220</v>
      </c>
      <c r="F4320" s="345">
        <v>109022</v>
      </c>
      <c r="G4320" s="345" t="s">
        <v>12836</v>
      </c>
      <c r="H4320" s="820">
        <v>2041</v>
      </c>
      <c r="I4320" s="567"/>
    </row>
    <row r="4321" spans="1:9" x14ac:dyDescent="0.2">
      <c r="A4321" s="345">
        <v>4319</v>
      </c>
      <c r="B4321" s="345" t="s">
        <v>4942</v>
      </c>
      <c r="C4321" s="345" t="s">
        <v>732</v>
      </c>
      <c r="D4321" s="345" t="s">
        <v>511</v>
      </c>
      <c r="E4321" s="345">
        <v>3160410480</v>
      </c>
      <c r="F4321" s="345">
        <v>75049</v>
      </c>
      <c r="G4321" s="345" t="s">
        <v>12837</v>
      </c>
      <c r="H4321" s="820">
        <v>2599</v>
      </c>
      <c r="I4321" s="567"/>
    </row>
    <row r="4322" spans="1:9" x14ac:dyDescent="0.2">
      <c r="A4322" s="345">
        <v>4320</v>
      </c>
      <c r="B4322" s="345" t="s">
        <v>4943</v>
      </c>
      <c r="C4322" s="345" t="s">
        <v>553</v>
      </c>
      <c r="D4322" s="345" t="s">
        <v>506</v>
      </c>
      <c r="E4322" s="345">
        <v>3150720760</v>
      </c>
      <c r="F4322" s="345">
        <v>65076</v>
      </c>
      <c r="G4322" s="345" t="s">
        <v>12838</v>
      </c>
      <c r="H4322" s="820">
        <v>6275</v>
      </c>
      <c r="I4322" s="567"/>
    </row>
    <row r="4323" spans="1:9" x14ac:dyDescent="0.2">
      <c r="A4323" s="345">
        <v>4321</v>
      </c>
      <c r="B4323" s="345" t="s">
        <v>4944</v>
      </c>
      <c r="C4323" s="345" t="s">
        <v>662</v>
      </c>
      <c r="D4323" s="345" t="s">
        <v>506</v>
      </c>
      <c r="E4323" s="345">
        <v>3150110420</v>
      </c>
      <c r="F4323" s="345">
        <v>62043</v>
      </c>
      <c r="G4323" s="345" t="s">
        <v>12839</v>
      </c>
      <c r="H4323" s="820">
        <v>13001</v>
      </c>
      <c r="I4323" s="567"/>
    </row>
    <row r="4324" spans="1:9" x14ac:dyDescent="0.2">
      <c r="A4324" s="345">
        <v>4322</v>
      </c>
      <c r="B4324" s="345" t="s">
        <v>4945</v>
      </c>
      <c r="C4324" s="345" t="s">
        <v>546</v>
      </c>
      <c r="D4324" s="345" t="s">
        <v>504</v>
      </c>
      <c r="E4324" s="345">
        <v>3170470170</v>
      </c>
      <c r="F4324" s="345">
        <v>77017</v>
      </c>
      <c r="G4324" s="345" t="s">
        <v>12840</v>
      </c>
      <c r="H4324" s="820">
        <v>9247</v>
      </c>
      <c r="I4324" s="567"/>
    </row>
    <row r="4325" spans="1:9" x14ac:dyDescent="0.2">
      <c r="A4325" s="345">
        <v>4323</v>
      </c>
      <c r="B4325" s="345" t="s">
        <v>4946</v>
      </c>
      <c r="C4325" s="345" t="s">
        <v>672</v>
      </c>
      <c r="D4325" s="345" t="s">
        <v>508</v>
      </c>
      <c r="E4325" s="345">
        <v>1030570940</v>
      </c>
      <c r="F4325" s="345">
        <v>18097</v>
      </c>
      <c r="G4325" s="345" t="s">
        <v>12841</v>
      </c>
      <c r="H4325" s="820">
        <v>416</v>
      </c>
      <c r="I4325" s="567"/>
    </row>
    <row r="4326" spans="1:9" x14ac:dyDescent="0.2">
      <c r="A4326" s="345">
        <v>4324</v>
      </c>
      <c r="B4326" s="345" t="s">
        <v>4947</v>
      </c>
      <c r="C4326" s="345" t="s">
        <v>863</v>
      </c>
      <c r="D4326" s="345" t="s">
        <v>510</v>
      </c>
      <c r="E4326" s="345">
        <v>1011020470</v>
      </c>
      <c r="F4326" s="345">
        <v>103047</v>
      </c>
      <c r="G4326" s="345" t="s">
        <v>12842</v>
      </c>
      <c r="H4326" s="820">
        <v>380</v>
      </c>
      <c r="I4326" s="567"/>
    </row>
    <row r="4327" spans="1:9" x14ac:dyDescent="0.2">
      <c r="A4327" s="345">
        <v>4325</v>
      </c>
      <c r="B4327" s="345" t="s">
        <v>4948</v>
      </c>
      <c r="C4327" s="345" t="s">
        <v>1311</v>
      </c>
      <c r="D4327" s="345" t="s">
        <v>492</v>
      </c>
      <c r="E4327" s="345">
        <v>2090620200</v>
      </c>
      <c r="F4327" s="345">
        <v>50020</v>
      </c>
      <c r="G4327" s="345" t="s">
        <v>12843</v>
      </c>
      <c r="H4327" s="820">
        <v>2167</v>
      </c>
      <c r="I4327" s="567"/>
    </row>
    <row r="4328" spans="1:9" x14ac:dyDescent="0.2">
      <c r="A4328" s="345">
        <v>4326</v>
      </c>
      <c r="B4328" s="345" t="s">
        <v>4949</v>
      </c>
      <c r="C4328" s="345" t="s">
        <v>1218</v>
      </c>
      <c r="D4328" s="345" t="s">
        <v>16415</v>
      </c>
      <c r="E4328" s="345">
        <v>1081010101</v>
      </c>
      <c r="F4328" s="345">
        <v>99029</v>
      </c>
      <c r="G4328" s="345" t="s">
        <v>12844</v>
      </c>
      <c r="H4328" s="820">
        <v>6782</v>
      </c>
      <c r="I4328" s="567"/>
    </row>
    <row r="4329" spans="1:9" x14ac:dyDescent="0.2">
      <c r="A4329" s="345">
        <v>4327</v>
      </c>
      <c r="B4329" s="345" t="s">
        <v>4950</v>
      </c>
      <c r="C4329" s="345" t="s">
        <v>1189</v>
      </c>
      <c r="D4329" s="345" t="s">
        <v>16415</v>
      </c>
      <c r="E4329" s="345">
        <v>1080500260</v>
      </c>
      <c r="F4329" s="345">
        <v>36026</v>
      </c>
      <c r="G4329" s="345" t="s">
        <v>12845</v>
      </c>
      <c r="H4329" s="820">
        <v>3222</v>
      </c>
      <c r="I4329" s="567"/>
    </row>
    <row r="4330" spans="1:9" x14ac:dyDescent="0.2">
      <c r="A4330" s="345">
        <v>4328</v>
      </c>
      <c r="B4330" s="345" t="s">
        <v>4951</v>
      </c>
      <c r="C4330" s="345" t="s">
        <v>672</v>
      </c>
      <c r="D4330" s="345" t="s">
        <v>508</v>
      </c>
      <c r="E4330" s="345">
        <v>1030570950</v>
      </c>
      <c r="F4330" s="345">
        <v>18098</v>
      </c>
      <c r="G4330" s="345" t="s">
        <v>12846</v>
      </c>
      <c r="H4330" s="820">
        <v>263</v>
      </c>
      <c r="I4330" s="567"/>
    </row>
    <row r="4331" spans="1:9" x14ac:dyDescent="0.2">
      <c r="A4331" s="345">
        <v>4329</v>
      </c>
      <c r="B4331" s="345" t="s">
        <v>4952</v>
      </c>
      <c r="C4331" s="345" t="s">
        <v>532</v>
      </c>
      <c r="D4331" s="345" t="s">
        <v>503</v>
      </c>
      <c r="E4331" s="345">
        <v>3130600240</v>
      </c>
      <c r="F4331" s="345">
        <v>68024</v>
      </c>
      <c r="G4331" s="345" t="s">
        <v>12847</v>
      </c>
      <c r="H4331" s="820">
        <v>53402</v>
      </c>
      <c r="I4331" s="567"/>
    </row>
    <row r="4332" spans="1:9" x14ac:dyDescent="0.2">
      <c r="A4332" s="345">
        <v>4330</v>
      </c>
      <c r="B4332" s="345" t="s">
        <v>4953</v>
      </c>
      <c r="C4332" s="345" t="s">
        <v>1073</v>
      </c>
      <c r="D4332" s="345" t="s">
        <v>492</v>
      </c>
      <c r="E4332" s="345">
        <v>2090300300</v>
      </c>
      <c r="F4332" s="345">
        <v>48030</v>
      </c>
      <c r="G4332" s="345" t="s">
        <v>12848</v>
      </c>
      <c r="H4332" s="820">
        <v>13236</v>
      </c>
      <c r="I4332" s="567"/>
    </row>
    <row r="4333" spans="1:9" x14ac:dyDescent="0.2">
      <c r="A4333" s="345">
        <v>4331</v>
      </c>
      <c r="B4333" s="345" t="s">
        <v>4954</v>
      </c>
      <c r="C4333" s="345" t="s">
        <v>624</v>
      </c>
      <c r="D4333" s="345" t="s">
        <v>510</v>
      </c>
      <c r="E4333" s="345">
        <v>1010811600</v>
      </c>
      <c r="F4333" s="345">
        <v>1162</v>
      </c>
      <c r="G4333" s="345" t="s">
        <v>12849</v>
      </c>
      <c r="H4333" s="820">
        <v>858</v>
      </c>
      <c r="I4333" s="567"/>
    </row>
    <row r="4334" spans="1:9" x14ac:dyDescent="0.2">
      <c r="A4334" s="345">
        <v>4332</v>
      </c>
      <c r="B4334" s="345" t="s">
        <v>4955</v>
      </c>
      <c r="C4334" s="345" t="s">
        <v>544</v>
      </c>
      <c r="D4334" s="345" t="s">
        <v>510</v>
      </c>
      <c r="E4334" s="345">
        <v>1010271400</v>
      </c>
      <c r="F4334" s="345">
        <v>4140</v>
      </c>
      <c r="G4334" s="345" t="s">
        <v>12850</v>
      </c>
      <c r="H4334" s="820">
        <v>1634</v>
      </c>
      <c r="I4334" s="567"/>
    </row>
    <row r="4335" spans="1:9" x14ac:dyDescent="0.2">
      <c r="A4335" s="345">
        <v>4333</v>
      </c>
      <c r="B4335" s="345" t="s">
        <v>4956</v>
      </c>
      <c r="C4335" s="345" t="s">
        <v>641</v>
      </c>
      <c r="D4335" s="345" t="s">
        <v>513</v>
      </c>
      <c r="E4335" s="345">
        <v>4190010250</v>
      </c>
      <c r="F4335" s="345">
        <v>84025</v>
      </c>
      <c r="G4335" s="345" t="s">
        <v>12851</v>
      </c>
      <c r="H4335" s="820">
        <v>2743</v>
      </c>
      <c r="I4335" s="567"/>
    </row>
    <row r="4336" spans="1:9" x14ac:dyDescent="0.2">
      <c r="A4336" s="345">
        <v>4334</v>
      </c>
      <c r="B4336" s="345" t="s">
        <v>4957</v>
      </c>
      <c r="C4336" s="345" t="s">
        <v>842</v>
      </c>
      <c r="D4336" s="345" t="s">
        <v>492</v>
      </c>
      <c r="E4336" s="345">
        <v>2090050260</v>
      </c>
      <c r="F4336" s="345">
        <v>51026</v>
      </c>
      <c r="G4336" s="345" t="s">
        <v>12852</v>
      </c>
      <c r="H4336" s="820">
        <v>24047</v>
      </c>
      <c r="I4336" s="567"/>
    </row>
    <row r="4337" spans="1:9" x14ac:dyDescent="0.2">
      <c r="A4337" s="345">
        <v>4335</v>
      </c>
      <c r="B4337" s="345" t="s">
        <v>4958</v>
      </c>
      <c r="C4337" s="345" t="s">
        <v>526</v>
      </c>
      <c r="D4337" s="345" t="s">
        <v>508</v>
      </c>
      <c r="E4337" s="345">
        <v>1030980530</v>
      </c>
      <c r="F4337" s="345">
        <v>97053</v>
      </c>
      <c r="G4337" s="345" t="s">
        <v>12853</v>
      </c>
      <c r="H4337" s="820">
        <v>2677</v>
      </c>
      <c r="I4337" s="567"/>
    </row>
    <row r="4338" spans="1:9" x14ac:dyDescent="0.2">
      <c r="A4338" s="345">
        <v>4336</v>
      </c>
      <c r="B4338" s="345" t="s">
        <v>4959</v>
      </c>
      <c r="C4338" s="345" t="s">
        <v>654</v>
      </c>
      <c r="D4338" s="345" t="s">
        <v>506</v>
      </c>
      <c r="E4338" s="345">
        <v>3150080600</v>
      </c>
      <c r="F4338" s="345">
        <v>64060</v>
      </c>
      <c r="G4338" s="345" t="s">
        <v>12854</v>
      </c>
      <c r="H4338" s="820">
        <v>714</v>
      </c>
      <c r="I4338" s="567"/>
    </row>
    <row r="4339" spans="1:9" x14ac:dyDescent="0.2">
      <c r="A4339" s="345">
        <v>4337</v>
      </c>
      <c r="B4339" s="345" t="s">
        <v>4960</v>
      </c>
      <c r="C4339" s="345" t="s">
        <v>1311</v>
      </c>
      <c r="D4339" s="345" t="s">
        <v>492</v>
      </c>
      <c r="E4339" s="345">
        <v>2090620210</v>
      </c>
      <c r="F4339" s="345">
        <v>50021</v>
      </c>
      <c r="G4339" s="345" t="s">
        <v>12855</v>
      </c>
      <c r="H4339" s="820">
        <v>753</v>
      </c>
      <c r="I4339" s="567"/>
    </row>
    <row r="4340" spans="1:9" x14ac:dyDescent="0.2">
      <c r="A4340" s="345">
        <v>4338</v>
      </c>
      <c r="B4340" s="345" t="s">
        <v>4961</v>
      </c>
      <c r="C4340" s="345" t="s">
        <v>241</v>
      </c>
      <c r="D4340" s="345" t="s">
        <v>515</v>
      </c>
      <c r="E4340" s="345">
        <v>1050900660</v>
      </c>
      <c r="F4340" s="345">
        <v>24066</v>
      </c>
      <c r="G4340" s="345" t="s">
        <v>12856</v>
      </c>
      <c r="H4340" s="820">
        <v>2801</v>
      </c>
      <c r="I4340" s="567"/>
    </row>
    <row r="4341" spans="1:9" x14ac:dyDescent="0.2">
      <c r="A4341" s="345">
        <v>4339</v>
      </c>
      <c r="B4341" s="345" t="s">
        <v>4962</v>
      </c>
      <c r="C4341" s="345" t="s">
        <v>544</v>
      </c>
      <c r="D4341" s="345" t="s">
        <v>510</v>
      </c>
      <c r="E4341" s="345">
        <v>1010271410</v>
      </c>
      <c r="F4341" s="345">
        <v>4141</v>
      </c>
      <c r="G4341" s="345" t="s">
        <v>12857</v>
      </c>
      <c r="H4341" s="820">
        <v>225</v>
      </c>
      <c r="I4341" s="567"/>
    </row>
    <row r="4342" spans="1:9" x14ac:dyDescent="0.2">
      <c r="A4342" s="345">
        <v>4340</v>
      </c>
      <c r="B4342" s="345" t="s">
        <v>4963</v>
      </c>
      <c r="C4342" s="345" t="s">
        <v>617</v>
      </c>
      <c r="D4342" s="345" t="s">
        <v>512</v>
      </c>
      <c r="E4342" s="345">
        <v>4200730410</v>
      </c>
      <c r="F4342" s="345">
        <v>90041</v>
      </c>
      <c r="G4342" s="345" t="s">
        <v>12858</v>
      </c>
      <c r="H4342" s="820">
        <v>2348</v>
      </c>
      <c r="I4342" s="567"/>
    </row>
    <row r="4343" spans="1:9" x14ac:dyDescent="0.2">
      <c r="A4343" s="345">
        <v>4341</v>
      </c>
      <c r="B4343" s="345" t="s">
        <v>4964</v>
      </c>
      <c r="C4343" s="345" t="s">
        <v>1075</v>
      </c>
      <c r="D4343" s="345" t="s">
        <v>16415</v>
      </c>
      <c r="E4343" s="345">
        <v>1080320270</v>
      </c>
      <c r="F4343" s="345">
        <v>40028</v>
      </c>
      <c r="G4343" s="345" t="s">
        <v>12859</v>
      </c>
      <c r="H4343" s="820">
        <v>1683</v>
      </c>
      <c r="I4343" s="567"/>
    </row>
    <row r="4344" spans="1:9" x14ac:dyDescent="0.2">
      <c r="A4344" s="345">
        <v>4342</v>
      </c>
      <c r="B4344" s="345" t="s">
        <v>4965</v>
      </c>
      <c r="C4344" s="345" t="s">
        <v>567</v>
      </c>
      <c r="D4344" s="345" t="s">
        <v>508</v>
      </c>
      <c r="E4344" s="345">
        <v>1030151040</v>
      </c>
      <c r="F4344" s="345">
        <v>17112</v>
      </c>
      <c r="G4344" s="345" t="s">
        <v>12860</v>
      </c>
      <c r="H4344" s="820">
        <v>4568</v>
      </c>
      <c r="I4344" s="567"/>
    </row>
    <row r="4345" spans="1:9" x14ac:dyDescent="0.2">
      <c r="A4345" s="345">
        <v>4343</v>
      </c>
      <c r="B4345" s="345" t="s">
        <v>4966</v>
      </c>
      <c r="C4345" s="345" t="s">
        <v>614</v>
      </c>
      <c r="D4345" s="345" t="s">
        <v>16415</v>
      </c>
      <c r="E4345" s="345">
        <v>1080610270</v>
      </c>
      <c r="F4345" s="345">
        <v>33027</v>
      </c>
      <c r="G4345" s="345" t="s">
        <v>12861</v>
      </c>
      <c r="H4345" s="820">
        <v>5106</v>
      </c>
      <c r="I4345" s="567"/>
    </row>
    <row r="4346" spans="1:9" x14ac:dyDescent="0.2">
      <c r="A4346" s="345">
        <v>4344</v>
      </c>
      <c r="B4346" s="345" t="s">
        <v>4967</v>
      </c>
      <c r="C4346" s="345" t="s">
        <v>672</v>
      </c>
      <c r="D4346" s="345" t="s">
        <v>508</v>
      </c>
      <c r="E4346" s="345">
        <v>1030570960</v>
      </c>
      <c r="F4346" s="345">
        <v>18099</v>
      </c>
      <c r="G4346" s="345" t="s">
        <v>12862</v>
      </c>
      <c r="H4346" s="820">
        <v>631</v>
      </c>
      <c r="I4346" s="567"/>
    </row>
    <row r="4347" spans="1:9" x14ac:dyDescent="0.2">
      <c r="A4347" s="345">
        <v>4345</v>
      </c>
      <c r="B4347" s="345" t="s">
        <v>4968</v>
      </c>
      <c r="C4347" s="345" t="s">
        <v>526</v>
      </c>
      <c r="D4347" s="345" t="s">
        <v>508</v>
      </c>
      <c r="E4347" s="345">
        <v>1030980540</v>
      </c>
      <c r="F4347" s="345">
        <v>97054</v>
      </c>
      <c r="G4347" s="345" t="s">
        <v>12863</v>
      </c>
      <c r="H4347" s="820">
        <v>4153</v>
      </c>
      <c r="I4347" s="567"/>
    </row>
    <row r="4348" spans="1:9" x14ac:dyDescent="0.2">
      <c r="A4348" s="345">
        <v>4346</v>
      </c>
      <c r="B4348" s="345" t="s">
        <v>4969</v>
      </c>
      <c r="C4348" s="345" t="s">
        <v>241</v>
      </c>
      <c r="D4348" s="345" t="s">
        <v>515</v>
      </c>
      <c r="E4348" s="345">
        <v>1050900670</v>
      </c>
      <c r="F4348" s="345">
        <v>24067</v>
      </c>
      <c r="G4348" s="345" t="s">
        <v>12864</v>
      </c>
      <c r="H4348" s="820">
        <v>8983</v>
      </c>
      <c r="I4348" s="567"/>
    </row>
    <row r="4349" spans="1:9" x14ac:dyDescent="0.2">
      <c r="A4349" s="345">
        <v>4347</v>
      </c>
      <c r="B4349" s="345" t="s">
        <v>4970</v>
      </c>
      <c r="C4349" s="345" t="s">
        <v>544</v>
      </c>
      <c r="D4349" s="345" t="s">
        <v>510</v>
      </c>
      <c r="E4349" s="345">
        <v>1010271420</v>
      </c>
      <c r="F4349" s="345">
        <v>4142</v>
      </c>
      <c r="G4349" s="345" t="s">
        <v>12865</v>
      </c>
      <c r="H4349" s="820">
        <v>2351</v>
      </c>
      <c r="I4349" s="567"/>
    </row>
    <row r="4350" spans="1:9" x14ac:dyDescent="0.2">
      <c r="A4350" s="345">
        <v>4348</v>
      </c>
      <c r="B4350" s="345" t="s">
        <v>4971</v>
      </c>
      <c r="C4350" s="345" t="s">
        <v>567</v>
      </c>
      <c r="D4350" s="345" t="s">
        <v>508</v>
      </c>
      <c r="E4350" s="345">
        <v>1030151050</v>
      </c>
      <c r="F4350" s="345">
        <v>17113</v>
      </c>
      <c r="G4350" s="345" t="s">
        <v>12866</v>
      </c>
      <c r="H4350" s="820">
        <v>26088</v>
      </c>
      <c r="I4350" s="567"/>
    </row>
    <row r="4351" spans="1:9" x14ac:dyDescent="0.2">
      <c r="A4351" s="345">
        <v>4349</v>
      </c>
      <c r="B4351" s="345" t="s">
        <v>4972</v>
      </c>
      <c r="C4351" s="345" t="s">
        <v>528</v>
      </c>
      <c r="D4351" s="345" t="s">
        <v>492</v>
      </c>
      <c r="E4351" s="345">
        <v>2090750180</v>
      </c>
      <c r="F4351" s="345">
        <v>52018</v>
      </c>
      <c r="G4351" s="345" t="s">
        <v>12867</v>
      </c>
      <c r="H4351" s="820">
        <v>1534</v>
      </c>
      <c r="I4351" s="567"/>
    </row>
    <row r="4352" spans="1:9" x14ac:dyDescent="0.2">
      <c r="A4352" s="345">
        <v>4350</v>
      </c>
      <c r="B4352" s="345" t="s">
        <v>4973</v>
      </c>
      <c r="C4352" s="345" t="s">
        <v>906</v>
      </c>
      <c r="D4352" s="345" t="s">
        <v>492</v>
      </c>
      <c r="E4352" s="345">
        <v>2090360160</v>
      </c>
      <c r="F4352" s="345">
        <v>53017</v>
      </c>
      <c r="G4352" s="345" t="s">
        <v>12868</v>
      </c>
      <c r="H4352" s="820">
        <v>1173</v>
      </c>
      <c r="I4352" s="567"/>
    </row>
    <row r="4353" spans="1:9" x14ac:dyDescent="0.2">
      <c r="A4353" s="345">
        <v>4351</v>
      </c>
      <c r="B4353" s="345" t="s">
        <v>4974</v>
      </c>
      <c r="C4353" s="345" t="s">
        <v>622</v>
      </c>
      <c r="D4353" s="345" t="s">
        <v>510</v>
      </c>
      <c r="E4353" s="345">
        <v>1010070781</v>
      </c>
      <c r="F4353" s="345">
        <v>5121</v>
      </c>
      <c r="G4353" s="345" t="s">
        <v>12869</v>
      </c>
      <c r="H4353" s="820">
        <v>1516</v>
      </c>
      <c r="I4353" s="567"/>
    </row>
    <row r="4354" spans="1:9" x14ac:dyDescent="0.2">
      <c r="A4354" s="345">
        <v>4352</v>
      </c>
      <c r="B4354" s="345" t="s">
        <v>4975</v>
      </c>
      <c r="C4354" s="345" t="s">
        <v>1017</v>
      </c>
      <c r="D4354" s="345" t="s">
        <v>492</v>
      </c>
      <c r="E4354" s="345">
        <v>2090460110</v>
      </c>
      <c r="F4354" s="345">
        <v>45011</v>
      </c>
      <c r="G4354" s="345" t="s">
        <v>12870</v>
      </c>
      <c r="H4354" s="820">
        <v>10122</v>
      </c>
      <c r="I4354" s="567"/>
    </row>
    <row r="4355" spans="1:9" x14ac:dyDescent="0.2">
      <c r="A4355" s="345">
        <v>4353</v>
      </c>
      <c r="B4355" s="345" t="s">
        <v>4976</v>
      </c>
      <c r="C4355" s="345" t="s">
        <v>567</v>
      </c>
      <c r="D4355" s="345" t="s">
        <v>508</v>
      </c>
      <c r="E4355" s="345">
        <v>1030151051</v>
      </c>
      <c r="F4355" s="345">
        <v>17114</v>
      </c>
      <c r="G4355" s="345" t="s">
        <v>12871</v>
      </c>
      <c r="H4355" s="820">
        <v>5064</v>
      </c>
      <c r="I4355" s="567"/>
    </row>
    <row r="4356" spans="1:9" x14ac:dyDescent="0.2">
      <c r="A4356" s="345">
        <v>4354</v>
      </c>
      <c r="B4356" s="345" t="s">
        <v>4977</v>
      </c>
      <c r="C4356" s="345" t="s">
        <v>755</v>
      </c>
      <c r="D4356" s="345" t="s">
        <v>516</v>
      </c>
      <c r="E4356" s="345">
        <v>1020040420</v>
      </c>
      <c r="F4356" s="345">
        <v>7043</v>
      </c>
      <c r="G4356" s="345" t="s">
        <v>12872</v>
      </c>
      <c r="H4356" s="820">
        <v>1766</v>
      </c>
      <c r="I4356" s="567"/>
    </row>
    <row r="4357" spans="1:9" x14ac:dyDescent="0.2">
      <c r="A4357" s="345">
        <v>4355</v>
      </c>
      <c r="B4357" s="345" t="s">
        <v>4978</v>
      </c>
      <c r="C4357" s="345" t="s">
        <v>571</v>
      </c>
      <c r="D4357" s="345" t="s">
        <v>508</v>
      </c>
      <c r="E4357" s="345">
        <v>1030260580</v>
      </c>
      <c r="F4357" s="345">
        <v>19059</v>
      </c>
      <c r="G4357" s="345" t="s">
        <v>12873</v>
      </c>
      <c r="H4357" s="820">
        <v>2441</v>
      </c>
      <c r="I4357" s="567"/>
    </row>
    <row r="4358" spans="1:9" x14ac:dyDescent="0.2">
      <c r="A4358" s="345">
        <v>4356</v>
      </c>
      <c r="B4358" s="345" t="s">
        <v>4979</v>
      </c>
      <c r="C4358" s="345" t="s">
        <v>924</v>
      </c>
      <c r="D4358" s="345" t="s">
        <v>507</v>
      </c>
      <c r="E4358" s="345">
        <v>1070340390</v>
      </c>
      <c r="F4358" s="345">
        <v>10039</v>
      </c>
      <c r="G4358" s="345" t="s">
        <v>12874</v>
      </c>
      <c r="H4358" s="820">
        <v>2008</v>
      </c>
      <c r="I4358" s="567"/>
    </row>
    <row r="4359" spans="1:9" x14ac:dyDescent="0.2">
      <c r="A4359" s="345">
        <v>4357</v>
      </c>
      <c r="B4359" s="345" t="s">
        <v>4980</v>
      </c>
      <c r="C4359" s="345" t="s">
        <v>996</v>
      </c>
      <c r="D4359" s="345" t="s">
        <v>514</v>
      </c>
      <c r="E4359" s="345">
        <v>2100580330</v>
      </c>
      <c r="F4359" s="345">
        <v>54033</v>
      </c>
      <c r="G4359" s="345" t="s">
        <v>12875</v>
      </c>
      <c r="H4359" s="820">
        <v>1579</v>
      </c>
      <c r="I4359" s="567"/>
    </row>
    <row r="4360" spans="1:9" x14ac:dyDescent="0.2">
      <c r="A4360" s="345">
        <v>4358</v>
      </c>
      <c r="B4360" s="345" t="s">
        <v>4981</v>
      </c>
      <c r="C4360" s="345" t="s">
        <v>550</v>
      </c>
      <c r="D4360" s="345" t="s">
        <v>493</v>
      </c>
      <c r="E4360" s="345">
        <v>2120690420</v>
      </c>
      <c r="F4360" s="345">
        <v>57044</v>
      </c>
      <c r="G4360" s="345" t="s">
        <v>12876</v>
      </c>
      <c r="H4360" s="820">
        <v>4103</v>
      </c>
      <c r="I4360" s="567"/>
    </row>
    <row r="4361" spans="1:9" x14ac:dyDescent="0.2">
      <c r="A4361" s="345">
        <v>4359</v>
      </c>
      <c r="B4361" s="345" t="s">
        <v>4982</v>
      </c>
      <c r="C4361" s="345" t="s">
        <v>1311</v>
      </c>
      <c r="D4361" s="345" t="s">
        <v>492</v>
      </c>
      <c r="E4361" s="345">
        <v>2090620220</v>
      </c>
      <c r="F4361" s="345">
        <v>50022</v>
      </c>
      <c r="G4361" s="345" t="s">
        <v>12877</v>
      </c>
      <c r="H4361" s="820">
        <v>11109</v>
      </c>
      <c r="I4361" s="567"/>
    </row>
    <row r="4362" spans="1:9" x14ac:dyDescent="0.2">
      <c r="A4362" s="345">
        <v>4360</v>
      </c>
      <c r="B4362" s="345" t="s">
        <v>4983</v>
      </c>
      <c r="C4362" s="345" t="s">
        <v>696</v>
      </c>
      <c r="D4362" s="345" t="s">
        <v>508</v>
      </c>
      <c r="E4362" s="345">
        <v>1030241510</v>
      </c>
      <c r="F4362" s="345">
        <v>13157</v>
      </c>
      <c r="G4362" s="345" t="s">
        <v>12878</v>
      </c>
      <c r="H4362" s="820">
        <v>2516</v>
      </c>
      <c r="I4362" s="567"/>
    </row>
    <row r="4363" spans="1:9" x14ac:dyDescent="0.2">
      <c r="A4363" s="345">
        <v>4361</v>
      </c>
      <c r="B4363" s="345" t="s">
        <v>4984</v>
      </c>
      <c r="C4363" s="345" t="s">
        <v>681</v>
      </c>
      <c r="D4363" s="345" t="s">
        <v>503</v>
      </c>
      <c r="E4363" s="345">
        <v>3130790270</v>
      </c>
      <c r="F4363" s="345">
        <v>67028</v>
      </c>
      <c r="G4363" s="345" t="s">
        <v>12879</v>
      </c>
      <c r="H4363" s="820">
        <v>7528</v>
      </c>
      <c r="I4363" s="567"/>
    </row>
    <row r="4364" spans="1:9" x14ac:dyDescent="0.2">
      <c r="A4364" s="345">
        <v>4362</v>
      </c>
      <c r="B4364" s="345" t="s">
        <v>4985</v>
      </c>
      <c r="C4364" s="345" t="s">
        <v>584</v>
      </c>
      <c r="D4364" s="345" t="s">
        <v>509</v>
      </c>
      <c r="E4364" s="345">
        <v>3140190470</v>
      </c>
      <c r="F4364" s="345">
        <v>70047</v>
      </c>
      <c r="G4364" s="345" t="s">
        <v>12880</v>
      </c>
      <c r="H4364" s="820">
        <v>366</v>
      </c>
      <c r="I4364" s="567"/>
    </row>
    <row r="4365" spans="1:9" x14ac:dyDescent="0.2">
      <c r="A4365" s="345">
        <v>4363</v>
      </c>
      <c r="B4365" s="345" t="s">
        <v>4986</v>
      </c>
      <c r="C4365" s="345" t="s">
        <v>609</v>
      </c>
      <c r="D4365" s="345" t="s">
        <v>493</v>
      </c>
      <c r="E4365" s="345">
        <v>2120700650</v>
      </c>
      <c r="F4365" s="345">
        <v>58066</v>
      </c>
      <c r="G4365" s="345" t="s">
        <v>12881</v>
      </c>
      <c r="H4365" s="820">
        <v>1939</v>
      </c>
      <c r="I4365" s="567"/>
    </row>
    <row r="4366" spans="1:9" x14ac:dyDescent="0.2">
      <c r="A4366" s="345">
        <v>4364</v>
      </c>
      <c r="B4366" s="345" t="s">
        <v>4987</v>
      </c>
      <c r="C4366" s="345" t="s">
        <v>654</v>
      </c>
      <c r="D4366" s="345" t="s">
        <v>506</v>
      </c>
      <c r="E4366" s="345">
        <v>3150080605</v>
      </c>
      <c r="F4366" s="345">
        <v>64121</v>
      </c>
      <c r="G4366" s="345" t="s">
        <v>12882</v>
      </c>
      <c r="H4366" s="820">
        <v>19396</v>
      </c>
      <c r="I4366" s="567"/>
    </row>
    <row r="4367" spans="1:9" x14ac:dyDescent="0.2">
      <c r="A4367" s="345">
        <v>4365</v>
      </c>
      <c r="B4367" s="345" t="s">
        <v>4988</v>
      </c>
      <c r="C4367" s="345" t="s">
        <v>241</v>
      </c>
      <c r="D4367" s="345" t="s">
        <v>515</v>
      </c>
      <c r="E4367" s="345">
        <v>1050900680</v>
      </c>
      <c r="F4367" s="345">
        <v>24068</v>
      </c>
      <c r="G4367" s="345" t="s">
        <v>12883</v>
      </c>
      <c r="H4367" s="820">
        <v>3031</v>
      </c>
      <c r="I4367" s="567"/>
    </row>
    <row r="4368" spans="1:9" x14ac:dyDescent="0.2">
      <c r="A4368" s="345">
        <v>4366</v>
      </c>
      <c r="B4368" s="345" t="s">
        <v>4989</v>
      </c>
      <c r="C4368" s="345" t="s">
        <v>781</v>
      </c>
      <c r="D4368" s="345" t="s">
        <v>494</v>
      </c>
      <c r="E4368" s="345">
        <v>2111050270</v>
      </c>
      <c r="F4368" s="345">
        <v>109027</v>
      </c>
      <c r="G4368" s="345" t="s">
        <v>12884</v>
      </c>
      <c r="H4368" s="820">
        <v>878</v>
      </c>
      <c r="I4368" s="567"/>
    </row>
    <row r="4369" spans="1:9" x14ac:dyDescent="0.2">
      <c r="A4369" s="345">
        <v>4367</v>
      </c>
      <c r="B4369" s="345" t="s">
        <v>4990</v>
      </c>
      <c r="C4369" s="345" t="s">
        <v>530</v>
      </c>
      <c r="D4369" s="345" t="s">
        <v>512</v>
      </c>
      <c r="E4369" s="345">
        <v>4200950296</v>
      </c>
      <c r="F4369" s="345">
        <v>95085</v>
      </c>
      <c r="G4369" s="345" t="s">
        <v>12885</v>
      </c>
      <c r="H4369" s="820">
        <v>440</v>
      </c>
      <c r="I4369" s="567"/>
    </row>
    <row r="4370" spans="1:9" x14ac:dyDescent="0.2">
      <c r="A4370" s="345">
        <v>4368</v>
      </c>
      <c r="B4370" s="345" t="s">
        <v>4991</v>
      </c>
      <c r="C4370" s="345" t="s">
        <v>672</v>
      </c>
      <c r="D4370" s="345" t="s">
        <v>508</v>
      </c>
      <c r="E4370" s="345">
        <v>1030570970</v>
      </c>
      <c r="F4370" s="345">
        <v>18100</v>
      </c>
      <c r="G4370" s="345" t="s">
        <v>12886</v>
      </c>
      <c r="H4370" s="820">
        <v>1618</v>
      </c>
      <c r="I4370" s="567"/>
    </row>
    <row r="4371" spans="1:9" x14ac:dyDescent="0.2">
      <c r="A4371" s="345">
        <v>4369</v>
      </c>
      <c r="B4371" s="345" t="s">
        <v>4992</v>
      </c>
      <c r="C4371" s="345" t="s">
        <v>635</v>
      </c>
      <c r="D4371" s="345" t="s">
        <v>508</v>
      </c>
      <c r="E4371" s="345">
        <v>1030860880</v>
      </c>
      <c r="F4371" s="345">
        <v>12104</v>
      </c>
      <c r="G4371" s="345" t="s">
        <v>12887</v>
      </c>
      <c r="H4371" s="820">
        <v>1939</v>
      </c>
      <c r="I4371" s="567"/>
    </row>
    <row r="4372" spans="1:9" x14ac:dyDescent="0.2">
      <c r="A4372" s="345">
        <v>4370</v>
      </c>
      <c r="B4372" s="345" t="s">
        <v>4993</v>
      </c>
      <c r="C4372" s="345" t="s">
        <v>637</v>
      </c>
      <c r="D4372" s="345" t="s">
        <v>508</v>
      </c>
      <c r="E4372" s="345">
        <v>1031040330</v>
      </c>
      <c r="F4372" s="345">
        <v>108033</v>
      </c>
      <c r="G4372" s="345" t="s">
        <v>12888</v>
      </c>
      <c r="H4372" s="820">
        <v>121984</v>
      </c>
      <c r="I4372" s="567"/>
    </row>
    <row r="4373" spans="1:9" x14ac:dyDescent="0.2">
      <c r="A4373" s="345">
        <v>4371</v>
      </c>
      <c r="B4373" s="345" t="s">
        <v>4994</v>
      </c>
      <c r="C4373" s="345" t="s">
        <v>573</v>
      </c>
      <c r="D4373" s="345" t="s">
        <v>508</v>
      </c>
      <c r="E4373" s="345">
        <v>1030450360</v>
      </c>
      <c r="F4373" s="345">
        <v>20036</v>
      </c>
      <c r="G4373" s="345" t="s">
        <v>12889</v>
      </c>
      <c r="H4373" s="820">
        <v>4859</v>
      </c>
      <c r="I4373" s="567"/>
    </row>
    <row r="4374" spans="1:9" x14ac:dyDescent="0.2">
      <c r="A4374" s="345">
        <v>4372</v>
      </c>
      <c r="B4374" s="345" t="s">
        <v>4995</v>
      </c>
      <c r="C4374" s="345" t="s">
        <v>790</v>
      </c>
      <c r="D4374" s="345" t="s">
        <v>16415</v>
      </c>
      <c r="E4374" s="345">
        <v>1080130440</v>
      </c>
      <c r="F4374" s="345">
        <v>37044</v>
      </c>
      <c r="G4374" s="345" t="s">
        <v>12890</v>
      </c>
      <c r="H4374" s="820">
        <v>6358</v>
      </c>
      <c r="I4374" s="567"/>
    </row>
    <row r="4375" spans="1:9" x14ac:dyDescent="0.2">
      <c r="A4375" s="345">
        <v>4373</v>
      </c>
      <c r="B4375" s="345" t="s">
        <v>4996</v>
      </c>
      <c r="C4375" s="345" t="s">
        <v>565</v>
      </c>
      <c r="D4375" s="345" t="s">
        <v>505</v>
      </c>
      <c r="E4375" s="345">
        <v>3180250840</v>
      </c>
      <c r="F4375" s="345">
        <v>78083</v>
      </c>
      <c r="G4375" s="345" t="s">
        <v>12891</v>
      </c>
      <c r="H4375" s="820">
        <v>3944</v>
      </c>
      <c r="I4375" s="567"/>
    </row>
    <row r="4376" spans="1:9" x14ac:dyDescent="0.2">
      <c r="A4376" s="345">
        <v>4374</v>
      </c>
      <c r="B4376" s="345" t="s">
        <v>4997</v>
      </c>
      <c r="C4376" s="345" t="s">
        <v>595</v>
      </c>
      <c r="D4376" s="345" t="s">
        <v>510</v>
      </c>
      <c r="E4376" s="345">
        <v>1010021060</v>
      </c>
      <c r="F4376" s="345">
        <v>6109</v>
      </c>
      <c r="G4376" s="345" t="s">
        <v>12892</v>
      </c>
      <c r="H4376" s="820">
        <v>1319</v>
      </c>
      <c r="I4376" s="567"/>
    </row>
    <row r="4377" spans="1:9" x14ac:dyDescent="0.2">
      <c r="A4377" s="345">
        <v>4375</v>
      </c>
      <c r="B4377" s="345" t="s">
        <v>4998</v>
      </c>
      <c r="C4377" s="345" t="s">
        <v>622</v>
      </c>
      <c r="D4377" s="345" t="s">
        <v>510</v>
      </c>
      <c r="E4377" s="345">
        <v>1010070792</v>
      </c>
      <c r="F4377" s="345">
        <v>5122</v>
      </c>
      <c r="G4377" s="345" t="s">
        <v>12893</v>
      </c>
      <c r="H4377" s="820">
        <v>397</v>
      </c>
      <c r="I4377" s="567"/>
    </row>
    <row r="4378" spans="1:9" x14ac:dyDescent="0.2">
      <c r="A4378" s="345">
        <v>4376</v>
      </c>
      <c r="B4378" s="345" t="s">
        <v>4999</v>
      </c>
      <c r="C4378" s="345" t="s">
        <v>1935</v>
      </c>
      <c r="D4378" s="345" t="s">
        <v>16417</v>
      </c>
      <c r="E4378" s="345">
        <v>1060350111</v>
      </c>
      <c r="F4378" s="345">
        <v>31013</v>
      </c>
      <c r="G4378" s="345" t="s">
        <v>12894</v>
      </c>
      <c r="H4378" s="820">
        <v>695</v>
      </c>
      <c r="I4378" s="567"/>
    </row>
    <row r="4379" spans="1:9" x14ac:dyDescent="0.2">
      <c r="A4379" s="345">
        <v>4377</v>
      </c>
      <c r="B4379" s="345" t="s">
        <v>5000</v>
      </c>
      <c r="C4379" s="345" t="s">
        <v>635</v>
      </c>
      <c r="D4379" s="345" t="s">
        <v>508</v>
      </c>
      <c r="E4379" s="345">
        <v>1030860890</v>
      </c>
      <c r="F4379" s="345">
        <v>12105</v>
      </c>
      <c r="G4379" s="345" t="s">
        <v>12895</v>
      </c>
      <c r="H4379" s="820">
        <v>4278</v>
      </c>
      <c r="I4379" s="567"/>
    </row>
    <row r="4380" spans="1:9" x14ac:dyDescent="0.2">
      <c r="A4380" s="345">
        <v>4378</v>
      </c>
      <c r="B4380" s="345" t="s">
        <v>5001</v>
      </c>
      <c r="C4380" s="345" t="s">
        <v>691</v>
      </c>
      <c r="D4380" s="345" t="s">
        <v>508</v>
      </c>
      <c r="E4380" s="345">
        <v>1030770450</v>
      </c>
      <c r="F4380" s="345">
        <v>14045</v>
      </c>
      <c r="G4380" s="345" t="s">
        <v>12896</v>
      </c>
      <c r="H4380" s="820">
        <v>12227</v>
      </c>
      <c r="I4380" s="567"/>
    </row>
    <row r="4381" spans="1:9" x14ac:dyDescent="0.2">
      <c r="A4381" s="345">
        <v>4379</v>
      </c>
      <c r="B4381" s="345" t="s">
        <v>5002</v>
      </c>
      <c r="C4381" s="345" t="s">
        <v>595</v>
      </c>
      <c r="D4381" s="345" t="s">
        <v>510</v>
      </c>
      <c r="E4381" s="345">
        <v>1010021070</v>
      </c>
      <c r="F4381" s="345">
        <v>6110</v>
      </c>
      <c r="G4381" s="345" t="s">
        <v>12897</v>
      </c>
      <c r="H4381" s="820">
        <v>389</v>
      </c>
      <c r="I4381" s="567"/>
    </row>
    <row r="4382" spans="1:9" x14ac:dyDescent="0.2">
      <c r="A4382" s="345">
        <v>4380</v>
      </c>
      <c r="B4382" s="345" t="s">
        <v>5003</v>
      </c>
      <c r="C4382" s="345" t="s">
        <v>732</v>
      </c>
      <c r="D4382" s="345" t="s">
        <v>511</v>
      </c>
      <c r="E4382" s="345">
        <v>3160410490</v>
      </c>
      <c r="F4382" s="345">
        <v>75050</v>
      </c>
      <c r="G4382" s="345" t="s">
        <v>12898</v>
      </c>
      <c r="H4382" s="820">
        <v>3049</v>
      </c>
      <c r="I4382" s="567"/>
    </row>
    <row r="4383" spans="1:9" x14ac:dyDescent="0.2">
      <c r="A4383" s="345">
        <v>4381</v>
      </c>
      <c r="B4383" s="345" t="s">
        <v>5004</v>
      </c>
      <c r="C4383" s="345" t="s">
        <v>1218</v>
      </c>
      <c r="D4383" s="345" t="s">
        <v>16415</v>
      </c>
      <c r="E4383" s="345">
        <v>1081010110</v>
      </c>
      <c r="F4383" s="345">
        <v>99011</v>
      </c>
      <c r="G4383" s="345" t="s">
        <v>12899</v>
      </c>
      <c r="H4383" s="820">
        <v>7139</v>
      </c>
      <c r="I4383" s="567"/>
    </row>
    <row r="4384" spans="1:9" x14ac:dyDescent="0.2">
      <c r="A4384" s="345">
        <v>4382</v>
      </c>
      <c r="B4384" s="345" t="s">
        <v>5005</v>
      </c>
      <c r="C4384" s="345" t="s">
        <v>662</v>
      </c>
      <c r="D4384" s="345" t="s">
        <v>506</v>
      </c>
      <c r="E4384" s="345">
        <v>3150110430</v>
      </c>
      <c r="F4384" s="345">
        <v>62044</v>
      </c>
      <c r="G4384" s="345" t="s">
        <v>12900</v>
      </c>
      <c r="H4384" s="820">
        <v>4548</v>
      </c>
      <c r="I4384" s="567"/>
    </row>
    <row r="4385" spans="1:9" x14ac:dyDescent="0.2">
      <c r="A4385" s="345">
        <v>4383</v>
      </c>
      <c r="B4385" s="345" t="s">
        <v>5006</v>
      </c>
      <c r="C4385" s="345" t="s">
        <v>790</v>
      </c>
      <c r="D4385" s="345" t="s">
        <v>16415</v>
      </c>
      <c r="E4385" s="345">
        <v>1080130450</v>
      </c>
      <c r="F4385" s="345">
        <v>37045</v>
      </c>
      <c r="G4385" s="345" t="s">
        <v>12901</v>
      </c>
      <c r="H4385" s="820">
        <v>4591</v>
      </c>
      <c r="I4385" s="567"/>
    </row>
    <row r="4386" spans="1:9" x14ac:dyDescent="0.2">
      <c r="A4386" s="345">
        <v>4384</v>
      </c>
      <c r="B4386" s="345" t="s">
        <v>5007</v>
      </c>
      <c r="C4386" s="345" t="s">
        <v>601</v>
      </c>
      <c r="D4386" s="345" t="s">
        <v>508</v>
      </c>
      <c r="E4386" s="345">
        <v>1030121330</v>
      </c>
      <c r="F4386" s="345">
        <v>16140</v>
      </c>
      <c r="G4386" s="345" t="s">
        <v>12902</v>
      </c>
      <c r="H4386" s="820">
        <v>2488</v>
      </c>
      <c r="I4386" s="567"/>
    </row>
    <row r="4387" spans="1:9" x14ac:dyDescent="0.2">
      <c r="A4387" s="345">
        <v>4385</v>
      </c>
      <c r="B4387" s="345" t="s">
        <v>5008</v>
      </c>
      <c r="C4387" s="345" t="s">
        <v>617</v>
      </c>
      <c r="D4387" s="345" t="s">
        <v>512</v>
      </c>
      <c r="E4387" s="345">
        <v>4200730420</v>
      </c>
      <c r="F4387" s="345">
        <v>90042</v>
      </c>
      <c r="G4387" s="345" t="s">
        <v>12903</v>
      </c>
      <c r="H4387" s="820">
        <v>1758</v>
      </c>
      <c r="I4387" s="567"/>
    </row>
    <row r="4388" spans="1:9" x14ac:dyDescent="0.2">
      <c r="A4388" s="345">
        <v>4386</v>
      </c>
      <c r="B4388" s="345" t="s">
        <v>5009</v>
      </c>
      <c r="C4388" s="345" t="s">
        <v>781</v>
      </c>
      <c r="D4388" s="345" t="s">
        <v>494</v>
      </c>
      <c r="E4388" s="345">
        <v>2111050280</v>
      </c>
      <c r="F4388" s="345">
        <v>109028</v>
      </c>
      <c r="G4388" s="345" t="s">
        <v>12904</v>
      </c>
      <c r="H4388" s="820">
        <v>524</v>
      </c>
      <c r="I4388" s="567"/>
    </row>
    <row r="4389" spans="1:9" x14ac:dyDescent="0.2">
      <c r="A4389" s="345">
        <v>4387</v>
      </c>
      <c r="B4389" s="345" t="s">
        <v>5010</v>
      </c>
      <c r="C4389" s="345" t="s">
        <v>544</v>
      </c>
      <c r="D4389" s="345" t="s">
        <v>510</v>
      </c>
      <c r="E4389" s="345">
        <v>1010271430</v>
      </c>
      <c r="F4389" s="345">
        <v>4143</v>
      </c>
      <c r="G4389" s="345" t="s">
        <v>12905</v>
      </c>
      <c r="H4389" s="820">
        <v>4078</v>
      </c>
      <c r="I4389" s="567"/>
    </row>
    <row r="4390" spans="1:9" x14ac:dyDescent="0.2">
      <c r="A4390" s="345">
        <v>4388</v>
      </c>
      <c r="B4390" s="345" t="s">
        <v>5011</v>
      </c>
      <c r="C4390" s="345" t="s">
        <v>614</v>
      </c>
      <c r="D4390" s="345" t="s">
        <v>16415</v>
      </c>
      <c r="E4390" s="345">
        <v>1080610280</v>
      </c>
      <c r="F4390" s="345">
        <v>33028</v>
      </c>
      <c r="G4390" s="345" t="s">
        <v>12906</v>
      </c>
      <c r="H4390" s="820">
        <v>888</v>
      </c>
      <c r="I4390" s="567"/>
    </row>
    <row r="4391" spans="1:9" x14ac:dyDescent="0.2">
      <c r="A4391" s="345">
        <v>4389</v>
      </c>
      <c r="B4391" s="345" t="s">
        <v>5012</v>
      </c>
      <c r="C4391" s="345" t="s">
        <v>787</v>
      </c>
      <c r="D4391" s="345" t="s">
        <v>515</v>
      </c>
      <c r="E4391" s="345">
        <v>1050840460</v>
      </c>
      <c r="F4391" s="345">
        <v>26047</v>
      </c>
      <c r="G4391" s="345" t="s">
        <v>12907</v>
      </c>
      <c r="H4391" s="820">
        <v>4428</v>
      </c>
      <c r="I4391" s="567"/>
    </row>
    <row r="4392" spans="1:9" x14ac:dyDescent="0.2">
      <c r="A4392" s="345">
        <v>4390</v>
      </c>
      <c r="B4392" s="345" t="s">
        <v>5013</v>
      </c>
      <c r="C4392" s="345" t="s">
        <v>755</v>
      </c>
      <c r="D4392" s="345" t="s">
        <v>516</v>
      </c>
      <c r="E4392" s="345">
        <v>1020040430</v>
      </c>
      <c r="F4392" s="345">
        <v>7044</v>
      </c>
      <c r="G4392" s="345" t="s">
        <v>12908</v>
      </c>
      <c r="H4392" s="820">
        <v>2058</v>
      </c>
      <c r="I4392" s="567"/>
    </row>
    <row r="4393" spans="1:9" x14ac:dyDescent="0.2">
      <c r="A4393" s="345">
        <v>4391</v>
      </c>
      <c r="B4393" s="345" t="s">
        <v>5014</v>
      </c>
      <c r="C4393" s="345" t="s">
        <v>530</v>
      </c>
      <c r="D4393" s="345" t="s">
        <v>512</v>
      </c>
      <c r="E4393" s="345">
        <v>4200950300</v>
      </c>
      <c r="F4393" s="345">
        <v>95030</v>
      </c>
      <c r="G4393" s="345" t="s">
        <v>12909</v>
      </c>
      <c r="H4393" s="820">
        <v>661</v>
      </c>
      <c r="I4393" s="567"/>
    </row>
    <row r="4394" spans="1:9" x14ac:dyDescent="0.2">
      <c r="A4394" s="345">
        <v>4392</v>
      </c>
      <c r="B4394" s="345" t="s">
        <v>5015</v>
      </c>
      <c r="C4394" s="345" t="s">
        <v>668</v>
      </c>
      <c r="D4394" s="345" t="s">
        <v>16416</v>
      </c>
      <c r="E4394" s="345">
        <v>1040831160</v>
      </c>
      <c r="F4394" s="345">
        <v>22123</v>
      </c>
      <c r="G4394" s="345" t="s">
        <v>12910</v>
      </c>
      <c r="H4394" s="820">
        <v>10048</v>
      </c>
      <c r="I4394" s="567"/>
    </row>
    <row r="4395" spans="1:9" x14ac:dyDescent="0.2">
      <c r="A4395" s="345">
        <v>4393</v>
      </c>
      <c r="B4395" s="345" t="s">
        <v>5016</v>
      </c>
      <c r="C4395" s="345" t="s">
        <v>787</v>
      </c>
      <c r="D4395" s="345" t="s">
        <v>515</v>
      </c>
      <c r="E4395" s="345">
        <v>1050840470</v>
      </c>
      <c r="F4395" s="345">
        <v>26048</v>
      </c>
      <c r="G4395" s="345" t="s">
        <v>12911</v>
      </c>
      <c r="H4395" s="820">
        <v>2783</v>
      </c>
      <c r="I4395" s="567"/>
    </row>
    <row r="4396" spans="1:9" x14ac:dyDescent="0.2">
      <c r="A4396" s="345">
        <v>4394</v>
      </c>
      <c r="B4396" s="345" t="s">
        <v>5017</v>
      </c>
      <c r="C4396" s="345" t="s">
        <v>609</v>
      </c>
      <c r="D4396" s="345" t="s">
        <v>493</v>
      </c>
      <c r="E4396" s="345">
        <v>2120700660</v>
      </c>
      <c r="F4396" s="345">
        <v>58067</v>
      </c>
      <c r="G4396" s="345" t="s">
        <v>12912</v>
      </c>
      <c r="H4396" s="820">
        <v>2469</v>
      </c>
      <c r="I4396" s="567"/>
    </row>
    <row r="4397" spans="1:9" x14ac:dyDescent="0.2">
      <c r="A4397" s="345">
        <v>4395</v>
      </c>
      <c r="B4397" s="345" t="s">
        <v>5018</v>
      </c>
      <c r="C4397" s="345" t="s">
        <v>553</v>
      </c>
      <c r="D4397" s="345" t="s">
        <v>506</v>
      </c>
      <c r="E4397" s="345">
        <v>3150720770</v>
      </c>
      <c r="F4397" s="345">
        <v>65077</v>
      </c>
      <c r="G4397" s="345" t="s">
        <v>12913</v>
      </c>
      <c r="H4397" s="820">
        <v>610</v>
      </c>
      <c r="I4397" s="567"/>
    </row>
    <row r="4398" spans="1:9" x14ac:dyDescent="0.2">
      <c r="A4398" s="345">
        <v>4396</v>
      </c>
      <c r="B4398" s="345" t="s">
        <v>5019</v>
      </c>
      <c r="C4398" s="345" t="s">
        <v>534</v>
      </c>
      <c r="D4398" s="345" t="s">
        <v>508</v>
      </c>
      <c r="E4398" s="345">
        <v>1030491490</v>
      </c>
      <c r="F4398" s="345">
        <v>15150</v>
      </c>
      <c r="G4398" s="345" t="s">
        <v>12914</v>
      </c>
      <c r="H4398" s="820">
        <v>1024</v>
      </c>
      <c r="I4398" s="567"/>
    </row>
    <row r="4399" spans="1:9" x14ac:dyDescent="0.2">
      <c r="A4399" s="345">
        <v>4397</v>
      </c>
      <c r="B4399" s="345" t="s">
        <v>5020</v>
      </c>
      <c r="C4399" s="345" t="s">
        <v>548</v>
      </c>
      <c r="D4399" s="345" t="s">
        <v>503</v>
      </c>
      <c r="E4399" s="345">
        <v>3130380570</v>
      </c>
      <c r="F4399" s="345">
        <v>66057</v>
      </c>
      <c r="G4399" s="345" t="s">
        <v>12915</v>
      </c>
      <c r="H4399" s="820">
        <v>1316</v>
      </c>
      <c r="I4399" s="567"/>
    </row>
    <row r="4400" spans="1:9" x14ac:dyDescent="0.2">
      <c r="A4400" s="345">
        <v>4398</v>
      </c>
      <c r="B4400" s="345" t="s">
        <v>5021</v>
      </c>
      <c r="C4400" s="345" t="s">
        <v>624</v>
      </c>
      <c r="D4400" s="345" t="s">
        <v>510</v>
      </c>
      <c r="E4400" s="345">
        <v>1010811610</v>
      </c>
      <c r="F4400" s="345">
        <v>1163</v>
      </c>
      <c r="G4400" s="345" t="s">
        <v>12916</v>
      </c>
      <c r="H4400" s="820">
        <v>853</v>
      </c>
      <c r="I4400" s="567"/>
    </row>
    <row r="4401" spans="1:9" x14ac:dyDescent="0.2">
      <c r="A4401" s="345">
        <v>4399</v>
      </c>
      <c r="B4401" s="345" t="s">
        <v>5022</v>
      </c>
      <c r="C4401" s="345" t="s">
        <v>609</v>
      </c>
      <c r="D4401" s="345" t="s">
        <v>493</v>
      </c>
      <c r="E4401" s="345">
        <v>2120700670</v>
      </c>
      <c r="F4401" s="345">
        <v>58068</v>
      </c>
      <c r="G4401" s="345" t="s">
        <v>12917</v>
      </c>
      <c r="H4401" s="820">
        <v>8488</v>
      </c>
      <c r="I4401" s="567"/>
    </row>
    <row r="4402" spans="1:9" x14ac:dyDescent="0.2">
      <c r="A4402" s="345">
        <v>4400</v>
      </c>
      <c r="B4402" s="345" t="s">
        <v>5023</v>
      </c>
      <c r="C4402" s="345" t="s">
        <v>565</v>
      </c>
      <c r="D4402" s="345" t="s">
        <v>505</v>
      </c>
      <c r="E4402" s="345">
        <v>3180250850</v>
      </c>
      <c r="F4402" s="345">
        <v>78084</v>
      </c>
      <c r="G4402" s="345" t="s">
        <v>12918</v>
      </c>
      <c r="H4402" s="820">
        <v>2671</v>
      </c>
      <c r="I4402" s="567"/>
    </row>
    <row r="4403" spans="1:9" x14ac:dyDescent="0.2">
      <c r="A4403" s="345">
        <v>4401</v>
      </c>
      <c r="B4403" s="345" t="s">
        <v>5024</v>
      </c>
      <c r="C4403" s="345" t="s">
        <v>635</v>
      </c>
      <c r="D4403" s="345" t="s">
        <v>508</v>
      </c>
      <c r="E4403" s="345">
        <v>1030860900</v>
      </c>
      <c r="F4403" s="345">
        <v>12106</v>
      </c>
      <c r="G4403" s="345" t="s">
        <v>12919</v>
      </c>
      <c r="H4403" s="820">
        <v>4926</v>
      </c>
      <c r="I4403" s="567"/>
    </row>
    <row r="4404" spans="1:9" x14ac:dyDescent="0.2">
      <c r="A4404" s="345">
        <v>4402</v>
      </c>
      <c r="B4404" s="345" t="s">
        <v>5025</v>
      </c>
      <c r="C4404" s="345" t="s">
        <v>595</v>
      </c>
      <c r="D4404" s="345" t="s">
        <v>510</v>
      </c>
      <c r="E4404" s="345">
        <v>1010021080</v>
      </c>
      <c r="F4404" s="345">
        <v>6111</v>
      </c>
      <c r="G4404" s="345" t="s">
        <v>12920</v>
      </c>
      <c r="H4404" s="820">
        <v>710</v>
      </c>
      <c r="I4404" s="567"/>
    </row>
    <row r="4405" spans="1:9" x14ac:dyDescent="0.2">
      <c r="A4405" s="345">
        <v>4403</v>
      </c>
      <c r="B4405" s="345" t="s">
        <v>5026</v>
      </c>
      <c r="C4405" s="345" t="s">
        <v>601</v>
      </c>
      <c r="D4405" s="345" t="s">
        <v>508</v>
      </c>
      <c r="E4405" s="345">
        <v>1030121340</v>
      </c>
      <c r="F4405" s="345">
        <v>16141</v>
      </c>
      <c r="G4405" s="345" t="s">
        <v>12921</v>
      </c>
      <c r="H4405" s="820">
        <v>2914</v>
      </c>
      <c r="I4405" s="567"/>
    </row>
    <row r="4406" spans="1:9" x14ac:dyDescent="0.2">
      <c r="A4406" s="345">
        <v>4404</v>
      </c>
      <c r="B4406" s="345" t="s">
        <v>5027</v>
      </c>
      <c r="C4406" s="345" t="s">
        <v>672</v>
      </c>
      <c r="D4406" s="345" t="s">
        <v>508</v>
      </c>
      <c r="E4406" s="345">
        <v>1030570980</v>
      </c>
      <c r="F4406" s="345">
        <v>18101</v>
      </c>
      <c r="G4406" s="345" t="s">
        <v>12922</v>
      </c>
      <c r="H4406" s="820">
        <v>590</v>
      </c>
      <c r="I4406" s="567"/>
    </row>
    <row r="4407" spans="1:9" x14ac:dyDescent="0.2">
      <c r="A4407" s="345">
        <v>4405</v>
      </c>
      <c r="B4407" s="345" t="s">
        <v>5028</v>
      </c>
      <c r="C4407" s="345" t="s">
        <v>563</v>
      </c>
      <c r="D4407" s="345" t="s">
        <v>493</v>
      </c>
      <c r="E4407" s="345">
        <v>2120330450</v>
      </c>
      <c r="F4407" s="345">
        <v>60045</v>
      </c>
      <c r="G4407" s="345" t="s">
        <v>12923</v>
      </c>
      <c r="H4407" s="820">
        <v>3182</v>
      </c>
      <c r="I4407" s="567"/>
    </row>
    <row r="4408" spans="1:9" x14ac:dyDescent="0.2">
      <c r="A4408" s="345">
        <v>4406</v>
      </c>
      <c r="B4408" s="345" t="s">
        <v>5029</v>
      </c>
      <c r="C4408" s="345" t="s">
        <v>544</v>
      </c>
      <c r="D4408" s="345" t="s">
        <v>510</v>
      </c>
      <c r="E4408" s="345">
        <v>1010271440</v>
      </c>
      <c r="F4408" s="345">
        <v>4144</v>
      </c>
      <c r="G4408" s="345" t="s">
        <v>12924</v>
      </c>
      <c r="H4408" s="820">
        <v>2000</v>
      </c>
      <c r="I4408" s="567"/>
    </row>
    <row r="4409" spans="1:9" x14ac:dyDescent="0.2">
      <c r="A4409" s="345">
        <v>4407</v>
      </c>
      <c r="B4409" s="345" t="s">
        <v>5030</v>
      </c>
      <c r="C4409" s="345" t="s">
        <v>654</v>
      </c>
      <c r="D4409" s="345" t="s">
        <v>506</v>
      </c>
      <c r="E4409" s="345">
        <v>3150080630</v>
      </c>
      <c r="F4409" s="345">
        <v>64063</v>
      </c>
      <c r="G4409" s="345" t="s">
        <v>12925</v>
      </c>
      <c r="H4409" s="820">
        <v>1133</v>
      </c>
      <c r="I4409" s="567"/>
    </row>
    <row r="4410" spans="1:9" x14ac:dyDescent="0.2">
      <c r="A4410" s="345">
        <v>4408</v>
      </c>
      <c r="B4410" s="345" t="s">
        <v>5031</v>
      </c>
      <c r="C4410" s="345" t="s">
        <v>644</v>
      </c>
      <c r="D4410" s="345" t="s">
        <v>494</v>
      </c>
      <c r="E4410" s="345">
        <v>2110030310</v>
      </c>
      <c r="F4410" s="345">
        <v>42031</v>
      </c>
      <c r="G4410" s="345" t="s">
        <v>12926</v>
      </c>
      <c r="H4410" s="820">
        <v>1803</v>
      </c>
      <c r="I4410" s="567"/>
    </row>
    <row r="4411" spans="1:9" x14ac:dyDescent="0.2">
      <c r="A4411" s="345">
        <v>4409</v>
      </c>
      <c r="B4411" s="345" t="s">
        <v>5032</v>
      </c>
      <c r="C4411" s="345" t="s">
        <v>681</v>
      </c>
      <c r="D4411" s="345" t="s">
        <v>503</v>
      </c>
      <c r="E4411" s="345">
        <v>3130790280</v>
      </c>
      <c r="F4411" s="345">
        <v>67029</v>
      </c>
      <c r="G4411" s="345" t="s">
        <v>12927</v>
      </c>
      <c r="H4411" s="820">
        <v>3560</v>
      </c>
      <c r="I4411" s="567"/>
    </row>
    <row r="4412" spans="1:9" x14ac:dyDescent="0.2">
      <c r="A4412" s="345">
        <v>4410</v>
      </c>
      <c r="B4412" s="345" t="s">
        <v>5033</v>
      </c>
      <c r="C4412" s="345" t="s">
        <v>550</v>
      </c>
      <c r="D4412" s="345" t="s">
        <v>493</v>
      </c>
      <c r="E4412" s="345">
        <v>2120690430</v>
      </c>
      <c r="F4412" s="345">
        <v>57045</v>
      </c>
      <c r="G4412" s="345" t="s">
        <v>12928</v>
      </c>
      <c r="H4412" s="820">
        <v>328</v>
      </c>
      <c r="I4412" s="567"/>
    </row>
    <row r="4413" spans="1:9" x14ac:dyDescent="0.2">
      <c r="A4413" s="345">
        <v>4411</v>
      </c>
      <c r="B4413" s="345" t="s">
        <v>5034</v>
      </c>
      <c r="C4413" s="345" t="s">
        <v>584</v>
      </c>
      <c r="D4413" s="345" t="s">
        <v>509</v>
      </c>
      <c r="E4413" s="345">
        <v>3140190480</v>
      </c>
      <c r="F4413" s="345">
        <v>70048</v>
      </c>
      <c r="G4413" s="345" t="s">
        <v>12929</v>
      </c>
      <c r="H4413" s="820">
        <v>533</v>
      </c>
      <c r="I4413" s="567"/>
    </row>
    <row r="4414" spans="1:9" x14ac:dyDescent="0.2">
      <c r="A4414" s="345">
        <v>4412</v>
      </c>
      <c r="B4414" s="345" t="s">
        <v>5035</v>
      </c>
      <c r="C4414" s="345" t="s">
        <v>875</v>
      </c>
      <c r="D4414" s="345" t="s">
        <v>494</v>
      </c>
      <c r="E4414" s="345">
        <v>2110440330</v>
      </c>
      <c r="F4414" s="345">
        <v>43033</v>
      </c>
      <c r="G4414" s="345" t="s">
        <v>12930</v>
      </c>
      <c r="H4414" s="820">
        <v>9882</v>
      </c>
      <c r="I4414" s="567"/>
    </row>
    <row r="4415" spans="1:9" x14ac:dyDescent="0.2">
      <c r="A4415" s="345">
        <v>4413</v>
      </c>
      <c r="B4415" s="345" t="s">
        <v>5036</v>
      </c>
      <c r="C4415" s="345" t="s">
        <v>833</v>
      </c>
      <c r="D4415" s="345" t="s">
        <v>16417</v>
      </c>
      <c r="E4415" s="345">
        <v>1060930280</v>
      </c>
      <c r="F4415" s="345">
        <v>93028</v>
      </c>
      <c r="G4415" s="345" t="s">
        <v>12931</v>
      </c>
      <c r="H4415" s="820">
        <v>2680</v>
      </c>
      <c r="I4415" s="567"/>
    </row>
    <row r="4416" spans="1:9" x14ac:dyDescent="0.2">
      <c r="A4416" s="345">
        <v>4414</v>
      </c>
      <c r="B4416" s="345" t="s">
        <v>5037</v>
      </c>
      <c r="C4416" s="345" t="s">
        <v>595</v>
      </c>
      <c r="D4416" s="345" t="s">
        <v>510</v>
      </c>
      <c r="E4416" s="345">
        <v>1010021090</v>
      </c>
      <c r="F4416" s="345">
        <v>6112</v>
      </c>
      <c r="G4416" s="345" t="s">
        <v>12932</v>
      </c>
      <c r="H4416" s="820">
        <v>606</v>
      </c>
      <c r="I4416" s="567"/>
    </row>
    <row r="4417" spans="1:9" x14ac:dyDescent="0.2">
      <c r="A4417" s="345">
        <v>4415</v>
      </c>
      <c r="B4417" s="345" t="s">
        <v>5038</v>
      </c>
      <c r="C4417" s="345" t="s">
        <v>672</v>
      </c>
      <c r="D4417" s="345" t="s">
        <v>508</v>
      </c>
      <c r="E4417" s="345">
        <v>1030570990</v>
      </c>
      <c r="F4417" s="345">
        <v>18102</v>
      </c>
      <c r="G4417" s="345" t="s">
        <v>12933</v>
      </c>
      <c r="H4417" s="820">
        <v>15300</v>
      </c>
      <c r="I4417" s="567"/>
    </row>
    <row r="4418" spans="1:9" x14ac:dyDescent="0.2">
      <c r="A4418" s="345">
        <v>4416</v>
      </c>
      <c r="B4418" s="345" t="s">
        <v>5039</v>
      </c>
      <c r="C4418" s="345" t="s">
        <v>652</v>
      </c>
      <c r="D4418" s="345" t="s">
        <v>16417</v>
      </c>
      <c r="E4418" s="345">
        <v>1060850620</v>
      </c>
      <c r="F4418" s="345">
        <v>30062</v>
      </c>
      <c r="G4418" s="345" t="s">
        <v>12934</v>
      </c>
      <c r="H4418" s="820">
        <v>4814</v>
      </c>
      <c r="I4418" s="567"/>
    </row>
    <row r="4419" spans="1:9" x14ac:dyDescent="0.2">
      <c r="A4419" s="345">
        <v>4417</v>
      </c>
      <c r="B4419" s="345" t="s">
        <v>5040</v>
      </c>
      <c r="C4419" s="345" t="s">
        <v>526</v>
      </c>
      <c r="D4419" s="345" t="s">
        <v>508</v>
      </c>
      <c r="E4419" s="345">
        <v>1030980550</v>
      </c>
      <c r="F4419" s="345">
        <v>97055</v>
      </c>
      <c r="G4419" s="345" t="s">
        <v>12935</v>
      </c>
      <c r="H4419" s="820">
        <v>31</v>
      </c>
      <c r="I4419" s="567"/>
    </row>
    <row r="4420" spans="1:9" x14ac:dyDescent="0.2">
      <c r="A4420" s="345">
        <v>4418</v>
      </c>
      <c r="B4420" s="345" t="s">
        <v>5041</v>
      </c>
      <c r="C4420" s="345" t="s">
        <v>652</v>
      </c>
      <c r="D4420" s="345" t="s">
        <v>16417</v>
      </c>
      <c r="E4420" s="345">
        <v>1060850630</v>
      </c>
      <c r="F4420" s="345">
        <v>30063</v>
      </c>
      <c r="G4420" s="345" t="s">
        <v>12936</v>
      </c>
      <c r="H4420" s="820">
        <v>2452</v>
      </c>
      <c r="I4420" s="567"/>
    </row>
    <row r="4421" spans="1:9" x14ac:dyDescent="0.2">
      <c r="A4421" s="345">
        <v>4419</v>
      </c>
      <c r="B4421" s="345" t="s">
        <v>5042</v>
      </c>
      <c r="C4421" s="345" t="s">
        <v>571</v>
      </c>
      <c r="D4421" s="345" t="s">
        <v>508</v>
      </c>
      <c r="E4421" s="345">
        <v>1030260590</v>
      </c>
      <c r="F4421" s="345">
        <v>19060</v>
      </c>
      <c r="G4421" s="345" t="s">
        <v>12937</v>
      </c>
      <c r="H4421" s="820">
        <v>714</v>
      </c>
      <c r="I4421" s="567"/>
    </row>
    <row r="4422" spans="1:9" x14ac:dyDescent="0.2">
      <c r="A4422" s="345">
        <v>4420</v>
      </c>
      <c r="B4422" s="345" t="s">
        <v>5043</v>
      </c>
      <c r="C4422" s="345" t="s">
        <v>654</v>
      </c>
      <c r="D4422" s="345" t="s">
        <v>506</v>
      </c>
      <c r="E4422" s="345">
        <v>3150080631</v>
      </c>
      <c r="F4422" s="345">
        <v>64064</v>
      </c>
      <c r="G4422" s="345" t="s">
        <v>12938</v>
      </c>
      <c r="H4422" s="820">
        <v>1553</v>
      </c>
      <c r="I4422" s="567"/>
    </row>
    <row r="4423" spans="1:9" x14ac:dyDescent="0.2">
      <c r="A4423" s="345">
        <v>4421</v>
      </c>
      <c r="B4423" s="345" t="s">
        <v>5044</v>
      </c>
      <c r="C4423" s="345" t="s">
        <v>681</v>
      </c>
      <c r="D4423" s="345" t="s">
        <v>503</v>
      </c>
      <c r="E4423" s="345">
        <v>3130790290</v>
      </c>
      <c r="F4423" s="345">
        <v>67030</v>
      </c>
      <c r="G4423" s="345" t="s">
        <v>12939</v>
      </c>
      <c r="H4423" s="820">
        <v>9088</v>
      </c>
      <c r="I4423" s="567"/>
    </row>
    <row r="4424" spans="1:9" x14ac:dyDescent="0.2">
      <c r="A4424" s="345">
        <v>4422</v>
      </c>
      <c r="B4424" s="345" t="s">
        <v>5045</v>
      </c>
      <c r="C4424" s="345" t="s">
        <v>532</v>
      </c>
      <c r="D4424" s="345" t="s">
        <v>503</v>
      </c>
      <c r="E4424" s="345">
        <v>3130600250</v>
      </c>
      <c r="F4424" s="345">
        <v>68025</v>
      </c>
      <c r="G4424" s="345" t="s">
        <v>12940</v>
      </c>
      <c r="H4424" s="820">
        <v>3092</v>
      </c>
      <c r="I4424" s="567"/>
    </row>
    <row r="4425" spans="1:9" x14ac:dyDescent="0.2">
      <c r="A4425" s="345">
        <v>4423</v>
      </c>
      <c r="B4425" s="345" t="s">
        <v>5046</v>
      </c>
      <c r="C4425" s="345" t="s">
        <v>726</v>
      </c>
      <c r="D4425" s="345" t="s">
        <v>16416</v>
      </c>
      <c r="E4425" s="345">
        <v>1040140510</v>
      </c>
      <c r="F4425" s="345">
        <v>21054</v>
      </c>
      <c r="G4425" s="345" t="s">
        <v>12941</v>
      </c>
      <c r="H4425" s="820">
        <v>2046</v>
      </c>
      <c r="I4425" s="567"/>
    </row>
    <row r="4426" spans="1:9" x14ac:dyDescent="0.2">
      <c r="A4426" s="345">
        <v>4424</v>
      </c>
      <c r="B4426" s="345" t="s">
        <v>5047</v>
      </c>
      <c r="C4426" s="345" t="s">
        <v>1935</v>
      </c>
      <c r="D4426" s="345" t="s">
        <v>16417</v>
      </c>
      <c r="E4426" s="345">
        <v>1060350112</v>
      </c>
      <c r="F4426" s="345">
        <v>31014</v>
      </c>
      <c r="G4426" s="345" t="s">
        <v>12942</v>
      </c>
      <c r="H4426" s="820">
        <v>1522</v>
      </c>
      <c r="I4426" s="567"/>
    </row>
    <row r="4427" spans="1:9" x14ac:dyDescent="0.2">
      <c r="A4427" s="345">
        <v>4425</v>
      </c>
      <c r="B4427" s="345" t="s">
        <v>5048</v>
      </c>
      <c r="C4427" s="345" t="s">
        <v>571</v>
      </c>
      <c r="D4427" s="345" t="s">
        <v>508</v>
      </c>
      <c r="E4427" s="345">
        <v>1030260600</v>
      </c>
      <c r="F4427" s="345">
        <v>19061</v>
      </c>
      <c r="G4427" s="345" t="s">
        <v>12943</v>
      </c>
      <c r="H4427" s="820">
        <v>796</v>
      </c>
      <c r="I4427" s="567"/>
    </row>
    <row r="4428" spans="1:9" x14ac:dyDescent="0.2">
      <c r="A4428" s="345">
        <v>4426</v>
      </c>
      <c r="B4428" s="345" t="s">
        <v>5049</v>
      </c>
      <c r="C4428" s="345" t="s">
        <v>593</v>
      </c>
      <c r="D4428" s="345" t="s">
        <v>513</v>
      </c>
      <c r="E4428" s="345">
        <v>4190480570</v>
      </c>
      <c r="F4428" s="345">
        <v>83058</v>
      </c>
      <c r="G4428" s="345" t="s">
        <v>12944</v>
      </c>
      <c r="H4428" s="820">
        <v>811</v>
      </c>
      <c r="I4428" s="567"/>
    </row>
    <row r="4429" spans="1:9" x14ac:dyDescent="0.2">
      <c r="A4429" s="345">
        <v>4427</v>
      </c>
      <c r="B4429" s="345" t="s">
        <v>5050</v>
      </c>
      <c r="C4429" s="345" t="s">
        <v>593</v>
      </c>
      <c r="D4429" s="345" t="s">
        <v>513</v>
      </c>
      <c r="E4429" s="345">
        <v>4190480580</v>
      </c>
      <c r="F4429" s="345">
        <v>83059</v>
      </c>
      <c r="G4429" s="345" t="s">
        <v>12945</v>
      </c>
      <c r="H4429" s="820">
        <v>672</v>
      </c>
      <c r="I4429" s="567"/>
    </row>
    <row r="4430" spans="1:9" x14ac:dyDescent="0.2">
      <c r="A4430" s="345">
        <v>4428</v>
      </c>
      <c r="B4430" s="345" t="s">
        <v>5051</v>
      </c>
      <c r="C4430" s="345" t="s">
        <v>674</v>
      </c>
      <c r="D4430" s="345" t="s">
        <v>510</v>
      </c>
      <c r="E4430" s="345">
        <v>1010880810</v>
      </c>
      <c r="F4430" s="345">
        <v>2082</v>
      </c>
      <c r="G4430" s="345" t="s">
        <v>12946</v>
      </c>
      <c r="H4430" s="820">
        <v>741</v>
      </c>
      <c r="I4430" s="567"/>
    </row>
    <row r="4431" spans="1:9" x14ac:dyDescent="0.2">
      <c r="A4431" s="345">
        <v>4429</v>
      </c>
      <c r="B4431" s="345" t="s">
        <v>5052</v>
      </c>
      <c r="C4431" s="345" t="s">
        <v>787</v>
      </c>
      <c r="D4431" s="345" t="s">
        <v>515</v>
      </c>
      <c r="E4431" s="345">
        <v>1050840480</v>
      </c>
      <c r="F4431" s="345">
        <v>26049</v>
      </c>
      <c r="G4431" s="345" t="s">
        <v>12947</v>
      </c>
      <c r="H4431" s="820">
        <v>10661</v>
      </c>
      <c r="I4431" s="567"/>
    </row>
    <row r="4432" spans="1:9" x14ac:dyDescent="0.2">
      <c r="A4432" s="345">
        <v>4430</v>
      </c>
      <c r="B4432" s="345" t="s">
        <v>5053</v>
      </c>
      <c r="C4432" s="345" t="s">
        <v>542</v>
      </c>
      <c r="D4432" s="345" t="s">
        <v>511</v>
      </c>
      <c r="E4432" s="345">
        <v>3160310320</v>
      </c>
      <c r="F4432" s="345">
        <v>71034</v>
      </c>
      <c r="G4432" s="345" t="s">
        <v>12948</v>
      </c>
      <c r="H4432" s="820">
        <v>655</v>
      </c>
      <c r="I4432" s="567"/>
    </row>
    <row r="4433" spans="1:9" x14ac:dyDescent="0.2">
      <c r="A4433" s="345">
        <v>4431</v>
      </c>
      <c r="B4433" s="345" t="s">
        <v>5054</v>
      </c>
      <c r="C4433" s="345" t="s">
        <v>612</v>
      </c>
      <c r="D4433" s="345" t="s">
        <v>505</v>
      </c>
      <c r="E4433" s="345">
        <v>3180670540</v>
      </c>
      <c r="F4433" s="345">
        <v>80054</v>
      </c>
      <c r="G4433" s="345" t="s">
        <v>12949</v>
      </c>
      <c r="H4433" s="820">
        <v>5672</v>
      </c>
      <c r="I4433" s="567"/>
    </row>
    <row r="4434" spans="1:9" x14ac:dyDescent="0.2">
      <c r="A4434" s="345">
        <v>4432</v>
      </c>
      <c r="B4434" s="345" t="s">
        <v>5055</v>
      </c>
      <c r="C4434" s="345" t="s">
        <v>557</v>
      </c>
      <c r="D4434" s="345" t="s">
        <v>513</v>
      </c>
      <c r="E4434" s="345">
        <v>4190210290</v>
      </c>
      <c r="F4434" s="345">
        <v>87030</v>
      </c>
      <c r="G4434" s="345" t="s">
        <v>12950</v>
      </c>
      <c r="H4434" s="820">
        <v>12054</v>
      </c>
      <c r="I4434" s="567"/>
    </row>
    <row r="4435" spans="1:9" x14ac:dyDescent="0.2">
      <c r="A4435" s="345">
        <v>4433</v>
      </c>
      <c r="B4435" s="345" t="s">
        <v>5056</v>
      </c>
      <c r="C4435" s="345" t="s">
        <v>704</v>
      </c>
      <c r="D4435" s="345" t="s">
        <v>505</v>
      </c>
      <c r="E4435" s="345">
        <v>3180220800</v>
      </c>
      <c r="F4435" s="345">
        <v>79083</v>
      </c>
      <c r="G4435" s="345" t="s">
        <v>12951</v>
      </c>
      <c r="H4435" s="820">
        <v>789</v>
      </c>
      <c r="I4435" s="567"/>
    </row>
    <row r="4436" spans="1:9" x14ac:dyDescent="0.2">
      <c r="A4436" s="345">
        <v>4434</v>
      </c>
      <c r="B4436" s="345" t="s">
        <v>5057</v>
      </c>
      <c r="C4436" s="345" t="s">
        <v>534</v>
      </c>
      <c r="D4436" s="345" t="s">
        <v>508</v>
      </c>
      <c r="E4436" s="345">
        <v>1030491500</v>
      </c>
      <c r="F4436" s="345">
        <v>15151</v>
      </c>
      <c r="G4436" s="345" t="s">
        <v>12952</v>
      </c>
      <c r="H4436" s="820">
        <v>8120</v>
      </c>
      <c r="I4436" s="567"/>
    </row>
    <row r="4437" spans="1:9" x14ac:dyDescent="0.2">
      <c r="A4437" s="345">
        <v>4435</v>
      </c>
      <c r="B4437" s="345" t="s">
        <v>5058</v>
      </c>
      <c r="C4437" s="345" t="s">
        <v>565</v>
      </c>
      <c r="D4437" s="345" t="s">
        <v>505</v>
      </c>
      <c r="E4437" s="345">
        <v>3180250860</v>
      </c>
      <c r="F4437" s="345">
        <v>78085</v>
      </c>
      <c r="G4437" s="345" t="s">
        <v>12953</v>
      </c>
      <c r="H4437" s="820">
        <v>1094</v>
      </c>
      <c r="I4437" s="567"/>
    </row>
    <row r="4438" spans="1:9" x14ac:dyDescent="0.2">
      <c r="A4438" s="345">
        <v>4436</v>
      </c>
      <c r="B4438" s="345" t="s">
        <v>5059</v>
      </c>
      <c r="C4438" s="345" t="s">
        <v>659</v>
      </c>
      <c r="D4438" s="345" t="s">
        <v>510</v>
      </c>
      <c r="E4438" s="345">
        <v>1010960370</v>
      </c>
      <c r="F4438" s="345">
        <v>96037</v>
      </c>
      <c r="G4438" s="345" t="s">
        <v>12954</v>
      </c>
      <c r="H4438" s="820">
        <v>1332</v>
      </c>
      <c r="I4438" s="567"/>
    </row>
    <row r="4439" spans="1:9" x14ac:dyDescent="0.2">
      <c r="A4439" s="345">
        <v>4437</v>
      </c>
      <c r="B4439" s="345" t="s">
        <v>5060</v>
      </c>
      <c r="C4439" s="345" t="s">
        <v>573</v>
      </c>
      <c r="D4439" s="345" t="s">
        <v>508</v>
      </c>
      <c r="E4439" s="345">
        <v>1030450370</v>
      </c>
      <c r="F4439" s="345">
        <v>20037</v>
      </c>
      <c r="G4439" s="345" t="s">
        <v>12955</v>
      </c>
      <c r="H4439" s="820">
        <v>2458</v>
      </c>
      <c r="I4439" s="567"/>
    </row>
    <row r="4440" spans="1:9" x14ac:dyDescent="0.2">
      <c r="A4440" s="345">
        <v>4438</v>
      </c>
      <c r="B4440" s="345" t="s">
        <v>5061</v>
      </c>
      <c r="C4440" s="345" t="s">
        <v>1030</v>
      </c>
      <c r="D4440" s="345" t="s">
        <v>511</v>
      </c>
      <c r="E4440" s="345">
        <v>3160780190</v>
      </c>
      <c r="F4440" s="345">
        <v>73019</v>
      </c>
      <c r="G4440" s="345" t="s">
        <v>12956</v>
      </c>
      <c r="H4440" s="820">
        <v>15419</v>
      </c>
      <c r="I4440" s="567"/>
    </row>
    <row r="4441" spans="1:9" x14ac:dyDescent="0.2">
      <c r="A4441" s="345">
        <v>4439</v>
      </c>
      <c r="B4441" s="345" t="s">
        <v>5062</v>
      </c>
      <c r="C4441" s="345" t="s">
        <v>784</v>
      </c>
      <c r="D4441" s="345" t="s">
        <v>503</v>
      </c>
      <c r="E4441" s="345">
        <v>3130230560</v>
      </c>
      <c r="F4441" s="345">
        <v>69056</v>
      </c>
      <c r="G4441" s="345" t="s">
        <v>12957</v>
      </c>
      <c r="H4441" s="820">
        <v>2426</v>
      </c>
      <c r="I4441" s="567"/>
    </row>
    <row r="4442" spans="1:9" x14ac:dyDescent="0.2">
      <c r="A4442" s="345">
        <v>4440</v>
      </c>
      <c r="B4442" s="345" t="s">
        <v>5063</v>
      </c>
      <c r="C4442" s="345" t="s">
        <v>601</v>
      </c>
      <c r="D4442" s="345" t="s">
        <v>508</v>
      </c>
      <c r="E4442" s="345">
        <v>1030121350</v>
      </c>
      <c r="F4442" s="345">
        <v>16142</v>
      </c>
      <c r="G4442" s="345" t="s">
        <v>12958</v>
      </c>
      <c r="H4442" s="820">
        <v>4349</v>
      </c>
      <c r="I4442" s="567"/>
    </row>
    <row r="4443" spans="1:9" x14ac:dyDescent="0.2">
      <c r="A4443" s="345">
        <v>4441</v>
      </c>
      <c r="B4443" s="345" t="s">
        <v>5064</v>
      </c>
      <c r="C4443" s="345" t="s">
        <v>696</v>
      </c>
      <c r="D4443" s="345" t="s">
        <v>508</v>
      </c>
      <c r="E4443" s="345">
        <v>1030241521</v>
      </c>
      <c r="F4443" s="345">
        <v>13159</v>
      </c>
      <c r="G4443" s="345" t="s">
        <v>12959</v>
      </c>
      <c r="H4443" s="820">
        <v>8677</v>
      </c>
      <c r="I4443" s="567"/>
    </row>
    <row r="4444" spans="1:9" x14ac:dyDescent="0.2">
      <c r="A4444" s="345">
        <v>4442</v>
      </c>
      <c r="B4444" s="345" t="s">
        <v>5065</v>
      </c>
      <c r="C4444" s="345" t="s">
        <v>607</v>
      </c>
      <c r="D4444" s="345" t="s">
        <v>515</v>
      </c>
      <c r="E4444" s="345">
        <v>1050890510</v>
      </c>
      <c r="F4444" s="345">
        <v>23051</v>
      </c>
      <c r="G4444" s="345" t="s">
        <v>12960</v>
      </c>
      <c r="H4444" s="820">
        <v>8045</v>
      </c>
      <c r="I4444" s="567"/>
    </row>
    <row r="4445" spans="1:9" x14ac:dyDescent="0.2">
      <c r="A4445" s="345">
        <v>4443</v>
      </c>
      <c r="B4445" s="345" t="s">
        <v>5066</v>
      </c>
      <c r="C4445" s="345" t="s">
        <v>601</v>
      </c>
      <c r="D4445" s="345" t="s">
        <v>508</v>
      </c>
      <c r="E4445" s="345">
        <v>1030121360</v>
      </c>
      <c r="F4445" s="345">
        <v>16143</v>
      </c>
      <c r="G4445" s="345" t="s">
        <v>12961</v>
      </c>
      <c r="H4445" s="820">
        <v>7311</v>
      </c>
      <c r="I4445" s="567"/>
    </row>
    <row r="4446" spans="1:9" x14ac:dyDescent="0.2">
      <c r="A4446" s="345">
        <v>4444</v>
      </c>
      <c r="B4446" s="345" t="s">
        <v>5067</v>
      </c>
      <c r="C4446" s="345" t="s">
        <v>875</v>
      </c>
      <c r="D4446" s="345" t="s">
        <v>494</v>
      </c>
      <c r="E4446" s="345">
        <v>2110440340</v>
      </c>
      <c r="F4446" s="345">
        <v>43034</v>
      </c>
      <c r="G4446" s="345" t="s">
        <v>12962</v>
      </c>
      <c r="H4446" s="820">
        <v>823</v>
      </c>
      <c r="I4446" s="567"/>
    </row>
    <row r="4447" spans="1:9" x14ac:dyDescent="0.2">
      <c r="A4447" s="345">
        <v>4445</v>
      </c>
      <c r="B4447" s="345" t="s">
        <v>5068</v>
      </c>
      <c r="C4447" s="345" t="s">
        <v>3194</v>
      </c>
      <c r="D4447" s="345" t="s">
        <v>16417</v>
      </c>
      <c r="E4447" s="345">
        <v>1060920030</v>
      </c>
      <c r="F4447" s="345">
        <v>32003</v>
      </c>
      <c r="G4447" s="345" t="s">
        <v>12963</v>
      </c>
      <c r="H4447" s="820">
        <v>12916</v>
      </c>
      <c r="I4447" s="567"/>
    </row>
    <row r="4448" spans="1:9" x14ac:dyDescent="0.2">
      <c r="A4448" s="345">
        <v>4446</v>
      </c>
      <c r="B4448" s="345" t="s">
        <v>5069</v>
      </c>
      <c r="C4448" s="345" t="s">
        <v>637</v>
      </c>
      <c r="D4448" s="345" t="s">
        <v>508</v>
      </c>
      <c r="E4448" s="345">
        <v>1031040340</v>
      </c>
      <c r="F4448" s="345">
        <v>108034</v>
      </c>
      <c r="G4448" s="345" t="s">
        <v>12964</v>
      </c>
      <c r="H4448" s="820">
        <v>23513</v>
      </c>
      <c r="I4448" s="567"/>
    </row>
    <row r="4449" spans="1:9" x14ac:dyDescent="0.2">
      <c r="A4449" s="345">
        <v>4447</v>
      </c>
      <c r="B4449" s="345" t="s">
        <v>5070</v>
      </c>
      <c r="C4449" s="345" t="s">
        <v>654</v>
      </c>
      <c r="D4449" s="345" t="s">
        <v>506</v>
      </c>
      <c r="E4449" s="345">
        <v>3150080640</v>
      </c>
      <c r="F4449" s="345">
        <v>64065</v>
      </c>
      <c r="G4449" s="345" t="s">
        <v>12965</v>
      </c>
      <c r="H4449" s="820">
        <v>5145</v>
      </c>
      <c r="I4449" s="567"/>
    </row>
    <row r="4450" spans="1:9" x14ac:dyDescent="0.2">
      <c r="A4450" s="345">
        <v>4448</v>
      </c>
      <c r="B4450" s="345" t="s">
        <v>5071</v>
      </c>
      <c r="C4450" s="345" t="s">
        <v>555</v>
      </c>
      <c r="D4450" s="345" t="s">
        <v>506</v>
      </c>
      <c r="E4450" s="345">
        <v>3150510480</v>
      </c>
      <c r="F4450" s="345">
        <v>63048</v>
      </c>
      <c r="G4450" s="345" t="s">
        <v>12966</v>
      </c>
      <c r="H4450" s="820">
        <v>34578</v>
      </c>
      <c r="I4450" s="567"/>
    </row>
    <row r="4451" spans="1:9" x14ac:dyDescent="0.2">
      <c r="A4451" s="345">
        <v>4449</v>
      </c>
      <c r="B4451" s="345" t="s">
        <v>5072</v>
      </c>
      <c r="C4451" s="345" t="s">
        <v>524</v>
      </c>
      <c r="D4451" s="345" t="s">
        <v>508</v>
      </c>
      <c r="E4451" s="345">
        <v>1030990410</v>
      </c>
      <c r="F4451" s="345">
        <v>98041</v>
      </c>
      <c r="G4451" s="345" t="s">
        <v>12967</v>
      </c>
      <c r="H4451" s="820">
        <v>5834</v>
      </c>
      <c r="I4451" s="567"/>
    </row>
    <row r="4452" spans="1:9" x14ac:dyDescent="0.2">
      <c r="A4452" s="345">
        <v>4450</v>
      </c>
      <c r="B4452" s="345" t="s">
        <v>5073</v>
      </c>
      <c r="C4452" s="345" t="s">
        <v>1017</v>
      </c>
      <c r="D4452" s="345" t="s">
        <v>492</v>
      </c>
      <c r="E4452" s="345">
        <v>2090460120</v>
      </c>
      <c r="F4452" s="345">
        <v>45012</v>
      </c>
      <c r="G4452" s="345" t="s">
        <v>12968</v>
      </c>
      <c r="H4452" s="820">
        <v>2288</v>
      </c>
      <c r="I4452" s="567"/>
    </row>
    <row r="4453" spans="1:9" x14ac:dyDescent="0.2">
      <c r="A4453" s="345">
        <v>4451</v>
      </c>
      <c r="B4453" s="345" t="s">
        <v>5074</v>
      </c>
      <c r="C4453" s="345" t="s">
        <v>567</v>
      </c>
      <c r="D4453" s="345" t="s">
        <v>508</v>
      </c>
      <c r="E4453" s="345">
        <v>1030151060</v>
      </c>
      <c r="F4453" s="345">
        <v>17115</v>
      </c>
      <c r="G4453" s="345" t="s">
        <v>12969</v>
      </c>
      <c r="H4453" s="820">
        <v>774</v>
      </c>
      <c r="I4453" s="567"/>
    </row>
    <row r="4454" spans="1:9" x14ac:dyDescent="0.2">
      <c r="A4454" s="345">
        <v>4452</v>
      </c>
      <c r="B4454" s="345" t="s">
        <v>5075</v>
      </c>
      <c r="C4454" s="345" t="s">
        <v>899</v>
      </c>
      <c r="D4454" s="346" t="s">
        <v>512</v>
      </c>
      <c r="E4454" s="345">
        <v>4201110420</v>
      </c>
      <c r="F4454" s="345">
        <v>111042</v>
      </c>
      <c r="G4454" s="345" t="s">
        <v>12970</v>
      </c>
      <c r="H4454" s="820">
        <v>5171</v>
      </c>
      <c r="I4454" s="567"/>
    </row>
    <row r="4455" spans="1:9" x14ac:dyDescent="0.2">
      <c r="A4455" s="345">
        <v>4453</v>
      </c>
      <c r="B4455" s="345" t="s">
        <v>5076</v>
      </c>
      <c r="C4455" s="345" t="s">
        <v>544</v>
      </c>
      <c r="D4455" s="345" t="s">
        <v>510</v>
      </c>
      <c r="E4455" s="345">
        <v>1010271450</v>
      </c>
      <c r="F4455" s="345">
        <v>4145</v>
      </c>
      <c r="G4455" s="345" t="s">
        <v>12971</v>
      </c>
      <c r="H4455" s="820">
        <v>830</v>
      </c>
      <c r="I4455" s="567"/>
    </row>
    <row r="4456" spans="1:9" x14ac:dyDescent="0.2">
      <c r="A4456" s="345">
        <v>4454</v>
      </c>
      <c r="B4456" s="345" t="s">
        <v>5077</v>
      </c>
      <c r="C4456" s="345" t="s">
        <v>544</v>
      </c>
      <c r="D4456" s="345" t="s">
        <v>510</v>
      </c>
      <c r="E4456" s="345">
        <v>1010271460</v>
      </c>
      <c r="F4456" s="345">
        <v>4146</v>
      </c>
      <c r="G4456" s="345" t="s">
        <v>12972</v>
      </c>
      <c r="H4456" s="820">
        <v>937</v>
      </c>
      <c r="I4456" s="567"/>
    </row>
    <row r="4457" spans="1:9" x14ac:dyDescent="0.2">
      <c r="A4457" s="345">
        <v>4455</v>
      </c>
      <c r="B4457" s="345" t="s">
        <v>5078</v>
      </c>
      <c r="C4457" s="345" t="s">
        <v>677</v>
      </c>
      <c r="D4457" s="345" t="s">
        <v>507</v>
      </c>
      <c r="E4457" s="345">
        <v>1070740400</v>
      </c>
      <c r="F4457" s="345">
        <v>9040</v>
      </c>
      <c r="G4457" s="345" t="s">
        <v>12973</v>
      </c>
      <c r="H4457" s="820">
        <v>773</v>
      </c>
      <c r="I4457" s="567"/>
    </row>
    <row r="4458" spans="1:9" x14ac:dyDescent="0.2">
      <c r="A4458" s="345">
        <v>4456</v>
      </c>
      <c r="B4458" s="345" t="s">
        <v>5079</v>
      </c>
      <c r="C4458" s="345" t="s">
        <v>595</v>
      </c>
      <c r="D4458" s="345" t="s">
        <v>510</v>
      </c>
      <c r="E4458" s="345">
        <v>1010021100</v>
      </c>
      <c r="F4458" s="345">
        <v>6113</v>
      </c>
      <c r="G4458" s="345" t="s">
        <v>12974</v>
      </c>
      <c r="H4458" s="820">
        <v>1291</v>
      </c>
      <c r="I4458" s="567"/>
    </row>
    <row r="4459" spans="1:9" x14ac:dyDescent="0.2">
      <c r="A4459" s="345">
        <v>4457</v>
      </c>
      <c r="B4459" s="345" t="s">
        <v>5080</v>
      </c>
      <c r="C4459" s="345" t="s">
        <v>528</v>
      </c>
      <c r="D4459" s="345" t="s">
        <v>492</v>
      </c>
      <c r="E4459" s="345">
        <v>2090750190</v>
      </c>
      <c r="F4459" s="345">
        <v>52019</v>
      </c>
      <c r="G4459" s="345" t="s">
        <v>12975</v>
      </c>
      <c r="H4459" s="820">
        <v>2408</v>
      </c>
      <c r="I4459" s="567"/>
    </row>
    <row r="4460" spans="1:9" x14ac:dyDescent="0.2">
      <c r="A4460" s="345">
        <v>4458</v>
      </c>
      <c r="B4460" s="345" t="s">
        <v>5081</v>
      </c>
      <c r="C4460" s="345" t="s">
        <v>732</v>
      </c>
      <c r="D4460" s="345" t="s">
        <v>511</v>
      </c>
      <c r="E4460" s="345">
        <v>3160410500</v>
      </c>
      <c r="F4460" s="345">
        <v>75051</v>
      </c>
      <c r="G4460" s="345" t="s">
        <v>12976</v>
      </c>
      <c r="H4460" s="820">
        <v>4765</v>
      </c>
      <c r="I4460" s="567"/>
    </row>
    <row r="4461" spans="1:9" x14ac:dyDescent="0.2">
      <c r="A4461" s="345">
        <v>4459</v>
      </c>
      <c r="B4461" s="345" t="s">
        <v>5082</v>
      </c>
      <c r="C4461" s="345" t="s">
        <v>538</v>
      </c>
      <c r="D4461" s="345" t="s">
        <v>504</v>
      </c>
      <c r="E4461" s="345">
        <v>3170640520</v>
      </c>
      <c r="F4461" s="345">
        <v>76053</v>
      </c>
      <c r="G4461" s="345" t="s">
        <v>12977</v>
      </c>
      <c r="H4461" s="820">
        <v>4960</v>
      </c>
      <c r="I4461" s="567"/>
    </row>
    <row r="4462" spans="1:9" x14ac:dyDescent="0.2">
      <c r="A4462" s="345">
        <v>4460</v>
      </c>
      <c r="B4462" s="345" t="s">
        <v>5083</v>
      </c>
      <c r="C4462" s="345" t="s">
        <v>617</v>
      </c>
      <c r="D4462" s="345" t="s">
        <v>512</v>
      </c>
      <c r="E4462" s="345">
        <v>4200730430</v>
      </c>
      <c r="F4462" s="345">
        <v>90043</v>
      </c>
      <c r="G4462" s="345" t="s">
        <v>12978</v>
      </c>
      <c r="H4462" s="820">
        <v>830</v>
      </c>
      <c r="I4462" s="567"/>
    </row>
    <row r="4463" spans="1:9" x14ac:dyDescent="0.2">
      <c r="A4463" s="345">
        <v>4461</v>
      </c>
      <c r="B4463" s="345" t="s">
        <v>5084</v>
      </c>
      <c r="C4463" s="345" t="s">
        <v>567</v>
      </c>
      <c r="D4463" s="345" t="s">
        <v>508</v>
      </c>
      <c r="E4463" s="345">
        <v>1030151070</v>
      </c>
      <c r="F4463" s="345">
        <v>17116</v>
      </c>
      <c r="G4463" s="345" t="s">
        <v>12979</v>
      </c>
      <c r="H4463" s="820">
        <v>2680</v>
      </c>
      <c r="I4463" s="567"/>
    </row>
    <row r="4464" spans="1:9" x14ac:dyDescent="0.2">
      <c r="A4464" s="345">
        <v>4462</v>
      </c>
      <c r="B4464" s="345" t="s">
        <v>5085</v>
      </c>
      <c r="C4464" s="345" t="s">
        <v>899</v>
      </c>
      <c r="D4464" s="346" t="s">
        <v>512</v>
      </c>
      <c r="E4464" s="345">
        <v>4201110430</v>
      </c>
      <c r="F4464" s="345">
        <v>111043</v>
      </c>
      <c r="G4464" s="345" t="s">
        <v>12980</v>
      </c>
      <c r="H4464" s="820">
        <v>1512</v>
      </c>
      <c r="I4464" s="567"/>
    </row>
    <row r="4465" spans="1:9" x14ac:dyDescent="0.2">
      <c r="A4465" s="345">
        <v>4463</v>
      </c>
      <c r="B4465" s="345" t="s">
        <v>5086</v>
      </c>
      <c r="C4465" s="345" t="s">
        <v>852</v>
      </c>
      <c r="D4465" s="345" t="s">
        <v>515</v>
      </c>
      <c r="E4465" s="345">
        <v>1050870250</v>
      </c>
      <c r="F4465" s="345">
        <v>27025</v>
      </c>
      <c r="G4465" s="345" t="s">
        <v>12981</v>
      </c>
      <c r="H4465" s="820">
        <v>11326</v>
      </c>
      <c r="I4465" s="567"/>
    </row>
    <row r="4466" spans="1:9" x14ac:dyDescent="0.2">
      <c r="A4466" s="345">
        <v>4464</v>
      </c>
      <c r="B4466" s="345" t="s">
        <v>5087</v>
      </c>
      <c r="C4466" s="345" t="s">
        <v>696</v>
      </c>
      <c r="D4466" s="345" t="s">
        <v>508</v>
      </c>
      <c r="E4466" s="345">
        <v>1030241530</v>
      </c>
      <c r="F4466" s="345">
        <v>13160</v>
      </c>
      <c r="G4466" s="345" t="s">
        <v>12982</v>
      </c>
      <c r="H4466" s="820">
        <v>934</v>
      </c>
      <c r="I4466" s="567"/>
    </row>
    <row r="4467" spans="1:9" x14ac:dyDescent="0.2">
      <c r="A4467" s="345">
        <v>4465</v>
      </c>
      <c r="B4467" s="345" t="s">
        <v>5088</v>
      </c>
      <c r="C4467" s="345" t="s">
        <v>241</v>
      </c>
      <c r="D4467" s="345" t="s">
        <v>515</v>
      </c>
      <c r="E4467" s="345">
        <v>1050900700</v>
      </c>
      <c r="F4467" s="345">
        <v>24070</v>
      </c>
      <c r="G4467" s="345" t="s">
        <v>12983</v>
      </c>
      <c r="H4467" s="820">
        <v>7634</v>
      </c>
      <c r="I4467" s="567"/>
    </row>
    <row r="4468" spans="1:9" x14ac:dyDescent="0.2">
      <c r="A4468" s="345">
        <v>4466</v>
      </c>
      <c r="B4468" s="345" t="s">
        <v>5089</v>
      </c>
      <c r="C4468" s="345" t="s">
        <v>591</v>
      </c>
      <c r="D4468" s="345" t="s">
        <v>513</v>
      </c>
      <c r="E4468" s="345">
        <v>4190180120</v>
      </c>
      <c r="F4468" s="345">
        <v>85012</v>
      </c>
      <c r="G4468" s="345" t="s">
        <v>12984</v>
      </c>
      <c r="H4468" s="820">
        <v>10011</v>
      </c>
      <c r="I4468" s="567"/>
    </row>
    <row r="4469" spans="1:9" x14ac:dyDescent="0.2">
      <c r="A4469" s="345">
        <v>4467</v>
      </c>
      <c r="B4469" s="345" t="s">
        <v>5090</v>
      </c>
      <c r="C4469" s="345" t="s">
        <v>652</v>
      </c>
      <c r="D4469" s="345" t="s">
        <v>16417</v>
      </c>
      <c r="E4469" s="345">
        <v>1060850640</v>
      </c>
      <c r="F4469" s="345">
        <v>30064</v>
      </c>
      <c r="G4469" s="345" t="s">
        <v>12985</v>
      </c>
      <c r="H4469" s="820">
        <v>2360</v>
      </c>
      <c r="I4469" s="567"/>
    </row>
    <row r="4470" spans="1:9" x14ac:dyDescent="0.2">
      <c r="A4470" s="345">
        <v>4468</v>
      </c>
      <c r="B4470" s="345" t="s">
        <v>5091</v>
      </c>
      <c r="C4470" s="345" t="s">
        <v>659</v>
      </c>
      <c r="D4470" s="345" t="s">
        <v>510</v>
      </c>
      <c r="E4470" s="345">
        <v>1010960380</v>
      </c>
      <c r="F4470" s="345">
        <v>96038</v>
      </c>
      <c r="G4470" s="345" t="s">
        <v>12986</v>
      </c>
      <c r="H4470" s="820">
        <v>578</v>
      </c>
      <c r="I4470" s="567"/>
    </row>
    <row r="4471" spans="1:9" x14ac:dyDescent="0.2">
      <c r="A4471" s="345">
        <v>4469</v>
      </c>
      <c r="B4471" s="345" t="s">
        <v>5092</v>
      </c>
      <c r="C4471" s="345" t="s">
        <v>668</v>
      </c>
      <c r="D4471" s="345" t="s">
        <v>16416</v>
      </c>
      <c r="E4471" s="345">
        <v>1040831161</v>
      </c>
      <c r="F4471" s="345">
        <v>22124</v>
      </c>
      <c r="G4471" s="345" t="s">
        <v>12987</v>
      </c>
      <c r="H4471" s="820">
        <v>2822</v>
      </c>
      <c r="I4471" s="567"/>
    </row>
    <row r="4472" spans="1:9" x14ac:dyDescent="0.2">
      <c r="A4472" s="345">
        <v>4470</v>
      </c>
      <c r="B4472" s="345" t="s">
        <v>5093</v>
      </c>
      <c r="C4472" s="345" t="s">
        <v>726</v>
      </c>
      <c r="D4472" s="345" t="s">
        <v>16416</v>
      </c>
      <c r="E4472" s="345">
        <v>1040140520</v>
      </c>
      <c r="F4472" s="345">
        <v>21055</v>
      </c>
      <c r="G4472" s="345" t="s">
        <v>12988</v>
      </c>
      <c r="H4472" s="820">
        <v>2075</v>
      </c>
      <c r="I4472" s="567"/>
    </row>
    <row r="4473" spans="1:9" x14ac:dyDescent="0.2">
      <c r="A4473" s="345">
        <v>4471</v>
      </c>
      <c r="B4473" s="345" t="s">
        <v>5094</v>
      </c>
      <c r="C4473" s="345" t="s">
        <v>241</v>
      </c>
      <c r="D4473" s="345" t="s">
        <v>515</v>
      </c>
      <c r="E4473" s="345">
        <v>1050900710</v>
      </c>
      <c r="F4473" s="345">
        <v>24071</v>
      </c>
      <c r="G4473" s="345" t="s">
        <v>12989</v>
      </c>
      <c r="H4473" s="820">
        <v>3105</v>
      </c>
      <c r="I4473" s="567"/>
    </row>
    <row r="4474" spans="1:9" x14ac:dyDescent="0.2">
      <c r="A4474" s="345">
        <v>4472</v>
      </c>
      <c r="B4474" s="345" t="s">
        <v>5095</v>
      </c>
      <c r="C4474" s="345" t="s">
        <v>555</v>
      </c>
      <c r="D4474" s="345" t="s">
        <v>506</v>
      </c>
      <c r="E4474" s="345">
        <v>3150510490</v>
      </c>
      <c r="F4474" s="345">
        <v>63049</v>
      </c>
      <c r="G4474" s="345" t="s">
        <v>12990</v>
      </c>
      <c r="H4474" s="820">
        <v>921142</v>
      </c>
      <c r="I4474" s="567"/>
    </row>
    <row r="4475" spans="1:9" x14ac:dyDescent="0.2">
      <c r="A4475" s="345">
        <v>4473</v>
      </c>
      <c r="B4475" s="345" t="s">
        <v>5096</v>
      </c>
      <c r="C4475" s="345" t="s">
        <v>530</v>
      </c>
      <c r="D4475" s="345" t="s">
        <v>512</v>
      </c>
      <c r="E4475" s="345">
        <v>4200950310</v>
      </c>
      <c r="F4475" s="345">
        <v>95031</v>
      </c>
      <c r="G4475" s="345" t="s">
        <v>12991</v>
      </c>
      <c r="H4475" s="820">
        <v>1692</v>
      </c>
      <c r="I4475" s="567"/>
    </row>
    <row r="4476" spans="1:9" x14ac:dyDescent="0.2">
      <c r="A4476" s="345">
        <v>4474</v>
      </c>
      <c r="B4476" s="345" t="s">
        <v>5097</v>
      </c>
      <c r="C4476" s="345" t="s">
        <v>899</v>
      </c>
      <c r="D4476" s="346" t="s">
        <v>512</v>
      </c>
      <c r="E4476" s="345">
        <v>4201110440</v>
      </c>
      <c r="F4476" s="345">
        <v>111044</v>
      </c>
      <c r="G4476" s="345" t="s">
        <v>12992</v>
      </c>
      <c r="H4476" s="820">
        <v>3105</v>
      </c>
      <c r="I4476" s="567"/>
    </row>
    <row r="4477" spans="1:9" x14ac:dyDescent="0.2">
      <c r="A4477" s="345">
        <v>4475</v>
      </c>
      <c r="B4477" s="345" t="s">
        <v>5098</v>
      </c>
      <c r="C4477" s="345" t="s">
        <v>732</v>
      </c>
      <c r="D4477" s="345" t="s">
        <v>511</v>
      </c>
      <c r="E4477" s="345">
        <v>3160410510</v>
      </c>
      <c r="F4477" s="345">
        <v>75052</v>
      </c>
      <c r="G4477" s="345" t="s">
        <v>12993</v>
      </c>
      <c r="H4477" s="820">
        <v>30790</v>
      </c>
      <c r="I4477" s="567"/>
    </row>
    <row r="4478" spans="1:9" x14ac:dyDescent="0.2">
      <c r="A4478" s="345">
        <v>4476</v>
      </c>
      <c r="B4478" s="345" t="s">
        <v>5099</v>
      </c>
      <c r="C4478" s="345" t="s">
        <v>578</v>
      </c>
      <c r="D4478" s="345" t="s">
        <v>505</v>
      </c>
      <c r="E4478" s="345">
        <v>3181030240</v>
      </c>
      <c r="F4478" s="345">
        <v>102024</v>
      </c>
      <c r="G4478" s="345" t="s">
        <v>12994</v>
      </c>
      <c r="H4478" s="820">
        <v>1115</v>
      </c>
      <c r="I4478" s="567"/>
    </row>
    <row r="4479" spans="1:9" x14ac:dyDescent="0.2">
      <c r="A4479" s="345">
        <v>4477</v>
      </c>
      <c r="B4479" s="345" t="s">
        <v>5100</v>
      </c>
      <c r="C4479" s="345" t="s">
        <v>582</v>
      </c>
      <c r="D4479" s="345" t="s">
        <v>514</v>
      </c>
      <c r="E4479" s="345">
        <v>2100800220</v>
      </c>
      <c r="F4479" s="345">
        <v>55022</v>
      </c>
      <c r="G4479" s="345" t="s">
        <v>12995</v>
      </c>
      <c r="H4479" s="820">
        <v>18258</v>
      </c>
      <c r="I4479" s="567"/>
    </row>
    <row r="4480" spans="1:9" x14ac:dyDescent="0.2">
      <c r="A4480" s="345">
        <v>4478</v>
      </c>
      <c r="B4480" s="345" t="s">
        <v>5101</v>
      </c>
      <c r="C4480" s="345" t="s">
        <v>641</v>
      </c>
      <c r="D4480" s="345" t="s">
        <v>513</v>
      </c>
      <c r="E4480" s="345">
        <v>4190010260</v>
      </c>
      <c r="F4480" s="345">
        <v>84026</v>
      </c>
      <c r="G4480" s="345" t="s">
        <v>12996</v>
      </c>
      <c r="H4480" s="820">
        <v>7051</v>
      </c>
      <c r="I4480" s="567"/>
    </row>
    <row r="4481" spans="1:9" x14ac:dyDescent="0.2">
      <c r="A4481" s="345">
        <v>4479</v>
      </c>
      <c r="B4481" s="345" t="s">
        <v>5102</v>
      </c>
      <c r="C4481" s="345" t="s">
        <v>544</v>
      </c>
      <c r="D4481" s="345" t="s">
        <v>510</v>
      </c>
      <c r="E4481" s="345">
        <v>1010271470</v>
      </c>
      <c r="F4481" s="345">
        <v>4147</v>
      </c>
      <c r="G4481" s="345" t="s">
        <v>12997</v>
      </c>
      <c r="H4481" s="820">
        <v>3493</v>
      </c>
      <c r="I4481" s="567"/>
    </row>
    <row r="4482" spans="1:9" x14ac:dyDescent="0.2">
      <c r="A4482" s="345">
        <v>4480</v>
      </c>
      <c r="B4482" s="345" t="s">
        <v>5103</v>
      </c>
      <c r="C4482" s="345" t="s">
        <v>677</v>
      </c>
      <c r="D4482" s="345" t="s">
        <v>507</v>
      </c>
      <c r="E4482" s="345">
        <v>1070740410</v>
      </c>
      <c r="F4482" s="345">
        <v>9041</v>
      </c>
      <c r="G4482" s="345" t="s">
        <v>12998</v>
      </c>
      <c r="H4482" s="820">
        <v>174</v>
      </c>
      <c r="I4482" s="567"/>
    </row>
    <row r="4483" spans="1:9" x14ac:dyDescent="0.2">
      <c r="A4483" s="345">
        <v>4481</v>
      </c>
      <c r="B4483" s="345" t="s">
        <v>5104</v>
      </c>
      <c r="C4483" s="345" t="s">
        <v>593</v>
      </c>
      <c r="D4483" s="345" t="s">
        <v>513</v>
      </c>
      <c r="E4483" s="345">
        <v>4190480590</v>
      </c>
      <c r="F4483" s="345">
        <v>83060</v>
      </c>
      <c r="G4483" s="345" t="s">
        <v>12999</v>
      </c>
      <c r="H4483" s="820">
        <v>3513</v>
      </c>
      <c r="I4483" s="567"/>
    </row>
    <row r="4484" spans="1:9" x14ac:dyDescent="0.2">
      <c r="A4484" s="345">
        <v>4482</v>
      </c>
      <c r="B4484" s="345" t="s">
        <v>5105</v>
      </c>
      <c r="C4484" s="345" t="s">
        <v>726</v>
      </c>
      <c r="D4484" s="345" t="s">
        <v>16416</v>
      </c>
      <c r="E4484" s="345">
        <v>1040140530</v>
      </c>
      <c r="F4484" s="345">
        <v>21056</v>
      </c>
      <c r="G4484" s="345" t="s">
        <v>13000</v>
      </c>
      <c r="H4484" s="820">
        <v>6015</v>
      </c>
      <c r="I4484" s="567"/>
    </row>
    <row r="4485" spans="1:9" x14ac:dyDescent="0.2">
      <c r="A4485" s="345">
        <v>4483</v>
      </c>
      <c r="B4485" s="345" t="s">
        <v>5106</v>
      </c>
      <c r="C4485" s="345" t="s">
        <v>567</v>
      </c>
      <c r="D4485" s="345" t="s">
        <v>508</v>
      </c>
      <c r="E4485" s="345">
        <v>1030151080</v>
      </c>
      <c r="F4485" s="345">
        <v>17117</v>
      </c>
      <c r="G4485" s="345" t="s">
        <v>13001</v>
      </c>
      <c r="H4485" s="820">
        <v>10640</v>
      </c>
      <c r="I4485" s="567"/>
    </row>
    <row r="4486" spans="1:9" x14ac:dyDescent="0.2">
      <c r="A4486" s="345">
        <v>4484</v>
      </c>
      <c r="B4486" s="345" t="s">
        <v>5107</v>
      </c>
      <c r="C4486" s="345" t="s">
        <v>548</v>
      </c>
      <c r="D4486" s="345" t="s">
        <v>503</v>
      </c>
      <c r="E4486" s="345">
        <v>3130380580</v>
      </c>
      <c r="F4486" s="345">
        <v>66058</v>
      </c>
      <c r="G4486" s="345" t="s">
        <v>13002</v>
      </c>
      <c r="H4486" s="820">
        <v>499</v>
      </c>
      <c r="I4486" s="567"/>
    </row>
    <row r="4487" spans="1:9" x14ac:dyDescent="0.2">
      <c r="A4487" s="345">
        <v>4485</v>
      </c>
      <c r="B4487" s="345" t="s">
        <v>5108</v>
      </c>
      <c r="C4487" s="345" t="s">
        <v>726</v>
      </c>
      <c r="D4487" s="345" t="s">
        <v>16416</v>
      </c>
      <c r="E4487" s="345">
        <v>1040140540</v>
      </c>
      <c r="F4487" s="345">
        <v>21057</v>
      </c>
      <c r="G4487" s="345" t="s">
        <v>13003</v>
      </c>
      <c r="H4487" s="820">
        <v>3281</v>
      </c>
      <c r="I4487" s="567"/>
    </row>
    <row r="4488" spans="1:9" x14ac:dyDescent="0.2">
      <c r="A4488" s="345">
        <v>4486</v>
      </c>
      <c r="B4488" s="345" t="s">
        <v>5109</v>
      </c>
      <c r="C4488" s="345" t="s">
        <v>609</v>
      </c>
      <c r="D4488" s="345" t="s">
        <v>493</v>
      </c>
      <c r="E4488" s="345">
        <v>2120700680</v>
      </c>
      <c r="F4488" s="345">
        <v>58069</v>
      </c>
      <c r="G4488" s="345" t="s">
        <v>13004</v>
      </c>
      <c r="H4488" s="820">
        <v>1367</v>
      </c>
      <c r="I4488" s="567"/>
    </row>
    <row r="4489" spans="1:9" x14ac:dyDescent="0.2">
      <c r="A4489" s="345">
        <v>4487</v>
      </c>
      <c r="B4489" s="345" t="s">
        <v>5110</v>
      </c>
      <c r="C4489" s="345" t="s">
        <v>924</v>
      </c>
      <c r="D4489" s="345" t="s">
        <v>507</v>
      </c>
      <c r="E4489" s="345">
        <v>1070340400</v>
      </c>
      <c r="F4489" s="345">
        <v>10040</v>
      </c>
      <c r="G4489" s="345" t="s">
        <v>13005</v>
      </c>
      <c r="H4489" s="820">
        <v>2130</v>
      </c>
      <c r="I4489" s="567"/>
    </row>
    <row r="4490" spans="1:9" x14ac:dyDescent="0.2">
      <c r="A4490" s="345">
        <v>4488</v>
      </c>
      <c r="B4490" s="345" t="s">
        <v>5111</v>
      </c>
      <c r="C4490" s="345" t="s">
        <v>639</v>
      </c>
      <c r="D4490" s="345" t="s">
        <v>510</v>
      </c>
      <c r="E4490" s="345">
        <v>1010520970</v>
      </c>
      <c r="F4490" s="345">
        <v>3103</v>
      </c>
      <c r="G4490" s="345" t="s">
        <v>13006</v>
      </c>
      <c r="H4490" s="820">
        <v>1788</v>
      </c>
      <c r="I4490" s="567"/>
    </row>
    <row r="4491" spans="1:9" x14ac:dyDescent="0.2">
      <c r="A4491" s="345">
        <v>4489</v>
      </c>
      <c r="B4491" s="345" t="s">
        <v>5112</v>
      </c>
      <c r="C4491" s="345" t="s">
        <v>607</v>
      </c>
      <c r="D4491" s="345" t="s">
        <v>515</v>
      </c>
      <c r="E4491" s="345">
        <v>1050890520</v>
      </c>
      <c r="F4491" s="345">
        <v>23052</v>
      </c>
      <c r="G4491" s="345" t="s">
        <v>13007</v>
      </c>
      <c r="H4491" s="820">
        <v>16651</v>
      </c>
      <c r="I4491" s="567"/>
    </row>
    <row r="4492" spans="1:9" x14ac:dyDescent="0.2">
      <c r="A4492" s="345">
        <v>4490</v>
      </c>
      <c r="B4492" s="345" t="s">
        <v>5113</v>
      </c>
      <c r="C4492" s="345" t="s">
        <v>924</v>
      </c>
      <c r="D4492" s="345" t="s">
        <v>507</v>
      </c>
      <c r="E4492" s="345">
        <v>1070340410</v>
      </c>
      <c r="F4492" s="345">
        <v>10041</v>
      </c>
      <c r="G4492" s="345" t="s">
        <v>13008</v>
      </c>
      <c r="H4492" s="820">
        <v>843</v>
      </c>
      <c r="I4492" s="567"/>
    </row>
    <row r="4493" spans="1:9" x14ac:dyDescent="0.2">
      <c r="A4493" s="345">
        <v>4491</v>
      </c>
      <c r="B4493" s="345" t="s">
        <v>5114</v>
      </c>
      <c r="C4493" s="345" t="s">
        <v>544</v>
      </c>
      <c r="D4493" s="345" t="s">
        <v>510</v>
      </c>
      <c r="E4493" s="345">
        <v>1010271480</v>
      </c>
      <c r="F4493" s="345">
        <v>4148</v>
      </c>
      <c r="G4493" s="345" t="s">
        <v>13009</v>
      </c>
      <c r="H4493" s="820">
        <v>3328</v>
      </c>
      <c r="I4493" s="567"/>
    </row>
    <row r="4494" spans="1:9" x14ac:dyDescent="0.2">
      <c r="A4494" s="345">
        <v>4492</v>
      </c>
      <c r="B4494" s="345" t="s">
        <v>5115</v>
      </c>
      <c r="C4494" s="345" t="s">
        <v>601</v>
      </c>
      <c r="D4494" s="345" t="s">
        <v>508</v>
      </c>
      <c r="E4494" s="345">
        <v>1030121370</v>
      </c>
      <c r="F4494" s="345">
        <v>16144</v>
      </c>
      <c r="G4494" s="345" t="s">
        <v>13010</v>
      </c>
      <c r="H4494" s="820">
        <v>11222</v>
      </c>
      <c r="I4494" s="567"/>
    </row>
    <row r="4495" spans="1:9" x14ac:dyDescent="0.2">
      <c r="A4495" s="345">
        <v>4493</v>
      </c>
      <c r="B4495" s="345" t="s">
        <v>5116</v>
      </c>
      <c r="C4495" s="345" t="s">
        <v>609</v>
      </c>
      <c r="D4495" s="345" t="s">
        <v>493</v>
      </c>
      <c r="E4495" s="345">
        <v>2120700690</v>
      </c>
      <c r="F4495" s="345">
        <v>58070</v>
      </c>
      <c r="G4495" s="345" t="s">
        <v>13011</v>
      </c>
      <c r="H4495" s="820">
        <v>1890</v>
      </c>
      <c r="I4495" s="567"/>
    </row>
    <row r="4496" spans="1:9" x14ac:dyDescent="0.2">
      <c r="A4496" s="345">
        <v>4494</v>
      </c>
      <c r="B4496" s="345" t="s">
        <v>5117</v>
      </c>
      <c r="C4496" s="345" t="s">
        <v>538</v>
      </c>
      <c r="D4496" s="345" t="s">
        <v>504</v>
      </c>
      <c r="E4496" s="345">
        <v>3170640530</v>
      </c>
      <c r="F4496" s="345">
        <v>76054</v>
      </c>
      <c r="G4496" s="345" t="s">
        <v>13012</v>
      </c>
      <c r="H4496" s="820">
        <v>1404</v>
      </c>
      <c r="I4496" s="567"/>
    </row>
    <row r="4497" spans="1:9" x14ac:dyDescent="0.2">
      <c r="A4497" s="345">
        <v>4495</v>
      </c>
      <c r="B4497" s="345" t="s">
        <v>5118</v>
      </c>
      <c r="C4497" s="345" t="s">
        <v>530</v>
      </c>
      <c r="D4497" s="345" t="s">
        <v>512</v>
      </c>
      <c r="E4497" s="345">
        <v>4200950320</v>
      </c>
      <c r="F4497" s="345">
        <v>95032</v>
      </c>
      <c r="G4497" s="345" t="s">
        <v>13013</v>
      </c>
      <c r="H4497" s="820">
        <v>622</v>
      </c>
      <c r="I4497" s="567"/>
    </row>
    <row r="4498" spans="1:9" x14ac:dyDescent="0.2">
      <c r="A4498" s="345">
        <v>4496</v>
      </c>
      <c r="B4498" s="345" t="s">
        <v>5119</v>
      </c>
      <c r="C4498" s="345" t="s">
        <v>575</v>
      </c>
      <c r="D4498" s="345" t="s">
        <v>493</v>
      </c>
      <c r="E4498" s="345">
        <v>2120910380</v>
      </c>
      <c r="F4498" s="345">
        <v>56039</v>
      </c>
      <c r="G4498" s="345" t="s">
        <v>13014</v>
      </c>
      <c r="H4498" s="820">
        <v>9318</v>
      </c>
      <c r="I4498" s="567"/>
    </row>
    <row r="4499" spans="1:9" x14ac:dyDescent="0.2">
      <c r="A4499" s="345">
        <v>4497</v>
      </c>
      <c r="B4499" s="345" t="s">
        <v>5120</v>
      </c>
      <c r="C4499" s="345" t="s">
        <v>681</v>
      </c>
      <c r="D4499" s="345" t="s">
        <v>503</v>
      </c>
      <c r="E4499" s="345">
        <v>3130790300</v>
      </c>
      <c r="F4499" s="345">
        <v>67031</v>
      </c>
      <c r="G4499" s="345" t="s">
        <v>13015</v>
      </c>
      <c r="H4499" s="820">
        <v>5274</v>
      </c>
      <c r="I4499" s="567"/>
    </row>
    <row r="4500" spans="1:9" x14ac:dyDescent="0.2">
      <c r="A4500" s="345">
        <v>4498</v>
      </c>
      <c r="B4500" s="345" t="s">
        <v>5121</v>
      </c>
      <c r="C4500" s="345" t="s">
        <v>609</v>
      </c>
      <c r="D4500" s="345" t="s">
        <v>493</v>
      </c>
      <c r="E4500" s="345">
        <v>2120700700</v>
      </c>
      <c r="F4500" s="345">
        <v>58071</v>
      </c>
      <c r="G4500" s="345" t="s">
        <v>13016</v>
      </c>
      <c r="H4500" s="820">
        <v>1897</v>
      </c>
      <c r="I4500" s="567"/>
    </row>
    <row r="4501" spans="1:9" x14ac:dyDescent="0.2">
      <c r="A4501" s="345">
        <v>4499</v>
      </c>
      <c r="B4501" s="345" t="s">
        <v>5122</v>
      </c>
      <c r="C4501" s="345" t="s">
        <v>787</v>
      </c>
      <c r="D4501" s="345" t="s">
        <v>515</v>
      </c>
      <c r="E4501" s="345">
        <v>1050840490</v>
      </c>
      <c r="F4501" s="345">
        <v>26050</v>
      </c>
      <c r="G4501" s="345" t="s">
        <v>13017</v>
      </c>
      <c r="H4501" s="820">
        <v>6543</v>
      </c>
      <c r="I4501" s="567"/>
    </row>
    <row r="4502" spans="1:9" x14ac:dyDescent="0.2">
      <c r="A4502" s="345">
        <v>4500</v>
      </c>
      <c r="B4502" s="345" t="s">
        <v>5123</v>
      </c>
      <c r="C4502" s="345" t="s">
        <v>534</v>
      </c>
      <c r="D4502" s="345" t="s">
        <v>508</v>
      </c>
      <c r="E4502" s="345">
        <v>1030491530</v>
      </c>
      <c r="F4502" s="345">
        <v>15154</v>
      </c>
      <c r="G4502" s="345" t="s">
        <v>13018</v>
      </c>
      <c r="H4502" s="820">
        <v>16928</v>
      </c>
      <c r="I4502" s="567"/>
    </row>
    <row r="4503" spans="1:9" x14ac:dyDescent="0.2">
      <c r="A4503" s="345">
        <v>4501</v>
      </c>
      <c r="B4503" s="345" t="s">
        <v>5124</v>
      </c>
      <c r="C4503" s="345" t="s">
        <v>550</v>
      </c>
      <c r="D4503" s="345" t="s">
        <v>493</v>
      </c>
      <c r="E4503" s="345">
        <v>2120690440</v>
      </c>
      <c r="F4503" s="345">
        <v>57046</v>
      </c>
      <c r="G4503" s="345" t="s">
        <v>13019</v>
      </c>
      <c r="H4503" s="820">
        <v>191</v>
      </c>
      <c r="I4503" s="567"/>
    </row>
    <row r="4504" spans="1:9" x14ac:dyDescent="0.2">
      <c r="A4504" s="345">
        <v>4502</v>
      </c>
      <c r="B4504" s="345" t="s">
        <v>5125</v>
      </c>
      <c r="C4504" s="345" t="s">
        <v>696</v>
      </c>
      <c r="D4504" s="345" t="s">
        <v>508</v>
      </c>
      <c r="E4504" s="345">
        <v>1030241540</v>
      </c>
      <c r="F4504" s="345">
        <v>13161</v>
      </c>
      <c r="G4504" s="345" t="s">
        <v>13020</v>
      </c>
      <c r="H4504" s="820">
        <v>1163</v>
      </c>
      <c r="I4504" s="567"/>
    </row>
    <row r="4505" spans="1:9" x14ac:dyDescent="0.2">
      <c r="A4505" s="345">
        <v>4503</v>
      </c>
      <c r="B4505" s="345" t="s">
        <v>5126</v>
      </c>
      <c r="C4505" s="345" t="s">
        <v>659</v>
      </c>
      <c r="D4505" s="345" t="s">
        <v>510</v>
      </c>
      <c r="E4505" s="345">
        <v>1010960390</v>
      </c>
      <c r="F4505" s="345">
        <v>96039</v>
      </c>
      <c r="G4505" s="345" t="s">
        <v>13021</v>
      </c>
      <c r="H4505" s="820">
        <v>939</v>
      </c>
      <c r="I4505" s="567"/>
    </row>
    <row r="4506" spans="1:9" x14ac:dyDescent="0.2">
      <c r="A4506" s="345">
        <v>4504</v>
      </c>
      <c r="B4506" s="345" t="s">
        <v>5127</v>
      </c>
      <c r="C4506" s="345" t="s">
        <v>609</v>
      </c>
      <c r="D4506" s="345" t="s">
        <v>493</v>
      </c>
      <c r="E4506" s="345">
        <v>2120700710</v>
      </c>
      <c r="F4506" s="345">
        <v>58072</v>
      </c>
      <c r="G4506" s="345" t="s">
        <v>13022</v>
      </c>
      <c r="H4506" s="820">
        <v>48159</v>
      </c>
      <c r="I4506" s="567"/>
    </row>
    <row r="4507" spans="1:9" x14ac:dyDescent="0.2">
      <c r="A4507" s="345">
        <v>4505</v>
      </c>
      <c r="B4507" s="345" t="s">
        <v>5128</v>
      </c>
      <c r="C4507" s="345" t="s">
        <v>732</v>
      </c>
      <c r="D4507" s="345" t="s">
        <v>511</v>
      </c>
      <c r="E4507" s="345">
        <v>3160410520</v>
      </c>
      <c r="F4507" s="345">
        <v>75053</v>
      </c>
      <c r="G4507" s="345" t="s">
        <v>13023</v>
      </c>
      <c r="H4507" s="820">
        <v>4954</v>
      </c>
      <c r="I4507" s="567"/>
    </row>
    <row r="4508" spans="1:9" x14ac:dyDescent="0.2">
      <c r="A4508" s="345">
        <v>4506</v>
      </c>
      <c r="B4508" s="345" t="s">
        <v>5129</v>
      </c>
      <c r="C4508" s="345" t="s">
        <v>693</v>
      </c>
      <c r="D4508" s="345" t="s">
        <v>16415</v>
      </c>
      <c r="E4508" s="345">
        <v>1080560240</v>
      </c>
      <c r="F4508" s="345">
        <v>34024</v>
      </c>
      <c r="G4508" s="345" t="s">
        <v>13024</v>
      </c>
      <c r="H4508" s="820">
        <v>3428</v>
      </c>
      <c r="I4508" s="567"/>
    </row>
    <row r="4509" spans="1:9" x14ac:dyDescent="0.2">
      <c r="A4509" s="345">
        <v>4507</v>
      </c>
      <c r="B4509" s="345" t="s">
        <v>5130</v>
      </c>
      <c r="C4509" s="345" t="s">
        <v>544</v>
      </c>
      <c r="D4509" s="345" t="s">
        <v>510</v>
      </c>
      <c r="E4509" s="345">
        <v>1010271490</v>
      </c>
      <c r="F4509" s="345">
        <v>4149</v>
      </c>
      <c r="G4509" s="345" t="s">
        <v>13025</v>
      </c>
      <c r="H4509" s="820">
        <v>367</v>
      </c>
      <c r="I4509" s="567"/>
    </row>
    <row r="4510" spans="1:9" x14ac:dyDescent="0.2">
      <c r="A4510" s="345">
        <v>4508</v>
      </c>
      <c r="B4510" s="345" t="s">
        <v>5131</v>
      </c>
      <c r="C4510" s="345" t="s">
        <v>567</v>
      </c>
      <c r="D4510" s="345" t="s">
        <v>508</v>
      </c>
      <c r="E4510" s="345">
        <v>1030151090</v>
      </c>
      <c r="F4510" s="345">
        <v>17118</v>
      </c>
      <c r="G4510" s="345" t="s">
        <v>13026</v>
      </c>
      <c r="H4510" s="820">
        <v>1968</v>
      </c>
      <c r="I4510" s="567"/>
    </row>
    <row r="4511" spans="1:9" x14ac:dyDescent="0.2">
      <c r="A4511" s="345">
        <v>4509</v>
      </c>
      <c r="B4511" s="345" t="s">
        <v>5132</v>
      </c>
      <c r="C4511" s="345" t="s">
        <v>639</v>
      </c>
      <c r="D4511" s="345" t="s">
        <v>510</v>
      </c>
      <c r="E4511" s="345">
        <v>1010520980</v>
      </c>
      <c r="F4511" s="345">
        <v>3104</v>
      </c>
      <c r="G4511" s="345" t="s">
        <v>13027</v>
      </c>
      <c r="H4511" s="820">
        <v>825</v>
      </c>
      <c r="I4511" s="567"/>
    </row>
    <row r="4512" spans="1:9" x14ac:dyDescent="0.2">
      <c r="A4512" s="345">
        <v>4510</v>
      </c>
      <c r="B4512" s="345" t="s">
        <v>5133</v>
      </c>
      <c r="C4512" s="345" t="s">
        <v>526</v>
      </c>
      <c r="D4512" s="345" t="s">
        <v>508</v>
      </c>
      <c r="E4512" s="345">
        <v>1030980560</v>
      </c>
      <c r="F4512" s="345">
        <v>97056</v>
      </c>
      <c r="G4512" s="345" t="s">
        <v>13028</v>
      </c>
      <c r="H4512" s="820">
        <v>3600</v>
      </c>
      <c r="I4512" s="567"/>
    </row>
    <row r="4513" spans="1:9" x14ac:dyDescent="0.2">
      <c r="A4513" s="345">
        <v>4511</v>
      </c>
      <c r="B4513" s="345" t="s">
        <v>5134</v>
      </c>
      <c r="C4513" s="345" t="s">
        <v>624</v>
      </c>
      <c r="D4513" s="345" t="s">
        <v>510</v>
      </c>
      <c r="E4513" s="345">
        <v>1010811620</v>
      </c>
      <c r="F4513" s="345">
        <v>1164</v>
      </c>
      <c r="G4513" s="345" t="s">
        <v>13029</v>
      </c>
      <c r="H4513" s="820">
        <v>46458</v>
      </c>
      <c r="I4513" s="567"/>
    </row>
    <row r="4514" spans="1:9" x14ac:dyDescent="0.2">
      <c r="A4514" s="345">
        <v>4512</v>
      </c>
      <c r="B4514" s="345" t="s">
        <v>5135</v>
      </c>
      <c r="C4514" s="345" t="s">
        <v>557</v>
      </c>
      <c r="D4514" s="345" t="s">
        <v>513</v>
      </c>
      <c r="E4514" s="345">
        <v>4190210300</v>
      </c>
      <c r="F4514" s="345">
        <v>87031</v>
      </c>
      <c r="G4514" s="345" t="s">
        <v>13030</v>
      </c>
      <c r="H4514" s="820">
        <v>7596</v>
      </c>
      <c r="I4514" s="567"/>
    </row>
    <row r="4515" spans="1:9" x14ac:dyDescent="0.2">
      <c r="A4515" s="345">
        <v>4513</v>
      </c>
      <c r="B4515" s="345" t="s">
        <v>5136</v>
      </c>
      <c r="C4515" s="345" t="s">
        <v>672</v>
      </c>
      <c r="D4515" s="345" t="s">
        <v>508</v>
      </c>
      <c r="E4515" s="345">
        <v>1030571000</v>
      </c>
      <c r="F4515" s="345">
        <v>18103</v>
      </c>
      <c r="G4515" s="345" t="s">
        <v>13031</v>
      </c>
      <c r="H4515" s="820">
        <v>277</v>
      </c>
      <c r="I4515" s="567"/>
    </row>
    <row r="4516" spans="1:9" x14ac:dyDescent="0.2">
      <c r="A4516" s="345">
        <v>4514</v>
      </c>
      <c r="B4516" s="345" t="s">
        <v>5137</v>
      </c>
      <c r="C4516" s="345" t="s">
        <v>619</v>
      </c>
      <c r="D4516" s="345" t="s">
        <v>513</v>
      </c>
      <c r="E4516" s="345">
        <v>4190280120</v>
      </c>
      <c r="F4516" s="345">
        <v>86012</v>
      </c>
      <c r="G4516" s="345" t="s">
        <v>13032</v>
      </c>
      <c r="H4516" s="820">
        <v>12877</v>
      </c>
      <c r="I4516" s="567"/>
    </row>
    <row r="4517" spans="1:9" x14ac:dyDescent="0.2">
      <c r="A4517" s="345">
        <v>4515</v>
      </c>
      <c r="B4517" s="345" t="s">
        <v>5138</v>
      </c>
      <c r="C4517" s="345" t="s">
        <v>578</v>
      </c>
      <c r="D4517" s="345" t="s">
        <v>505</v>
      </c>
      <c r="E4517" s="345">
        <v>3181030250</v>
      </c>
      <c r="F4517" s="345">
        <v>102025</v>
      </c>
      <c r="G4517" s="345" t="s">
        <v>13033</v>
      </c>
      <c r="H4517" s="820">
        <v>5835</v>
      </c>
      <c r="I4517" s="567"/>
    </row>
    <row r="4518" spans="1:9" x14ac:dyDescent="0.2">
      <c r="A4518" s="345">
        <v>4516</v>
      </c>
      <c r="B4518" s="345" t="s">
        <v>5139</v>
      </c>
      <c r="C4518" s="345" t="s">
        <v>544</v>
      </c>
      <c r="D4518" s="345" t="s">
        <v>510</v>
      </c>
      <c r="E4518" s="345">
        <v>1010271500</v>
      </c>
      <c r="F4518" s="345">
        <v>4150</v>
      </c>
      <c r="G4518" s="345" t="s">
        <v>13034</v>
      </c>
      <c r="H4518" s="820">
        <v>347</v>
      </c>
      <c r="I4518" s="567"/>
    </row>
    <row r="4519" spans="1:9" x14ac:dyDescent="0.2">
      <c r="A4519" s="345">
        <v>4517</v>
      </c>
      <c r="B4519" s="345" t="s">
        <v>5140</v>
      </c>
      <c r="C4519" s="345" t="s">
        <v>544</v>
      </c>
      <c r="D4519" s="345" t="s">
        <v>510</v>
      </c>
      <c r="E4519" s="345">
        <v>1010271510</v>
      </c>
      <c r="F4519" s="345">
        <v>4151</v>
      </c>
      <c r="G4519" s="345" t="s">
        <v>13035</v>
      </c>
      <c r="H4519" s="820">
        <v>956</v>
      </c>
      <c r="I4519" s="567"/>
    </row>
    <row r="4520" spans="1:9" x14ac:dyDescent="0.2">
      <c r="A4520" s="345">
        <v>4518</v>
      </c>
      <c r="B4520" s="345" t="s">
        <v>5141</v>
      </c>
      <c r="C4520" s="345" t="s">
        <v>652</v>
      </c>
      <c r="D4520" s="345" t="s">
        <v>16417</v>
      </c>
      <c r="E4520" s="345">
        <v>1060850650</v>
      </c>
      <c r="F4520" s="345">
        <v>30065</v>
      </c>
      <c r="G4520" s="345" t="s">
        <v>13036</v>
      </c>
      <c r="H4520" s="820">
        <v>2558</v>
      </c>
      <c r="I4520" s="567"/>
    </row>
    <row r="4521" spans="1:9" x14ac:dyDescent="0.2">
      <c r="A4521" s="345">
        <v>4519</v>
      </c>
      <c r="B4521" s="345" t="s">
        <v>5142</v>
      </c>
      <c r="C4521" s="345" t="s">
        <v>591</v>
      </c>
      <c r="D4521" s="345" t="s">
        <v>513</v>
      </c>
      <c r="E4521" s="345">
        <v>4190180130</v>
      </c>
      <c r="F4521" s="345">
        <v>85013</v>
      </c>
      <c r="G4521" s="345" t="s">
        <v>13037</v>
      </c>
      <c r="H4521" s="820">
        <v>25179</v>
      </c>
      <c r="I4521" s="567"/>
    </row>
    <row r="4522" spans="1:9" x14ac:dyDescent="0.2">
      <c r="A4522" s="345">
        <v>4520</v>
      </c>
      <c r="B4522" s="345" t="s">
        <v>5143</v>
      </c>
      <c r="C4522" s="345" t="s">
        <v>619</v>
      </c>
      <c r="D4522" s="345" t="s">
        <v>513</v>
      </c>
      <c r="E4522" s="345">
        <v>4190280130</v>
      </c>
      <c r="F4522" s="345">
        <v>86013</v>
      </c>
      <c r="G4522" s="345" t="s">
        <v>13038</v>
      </c>
      <c r="H4522" s="820">
        <v>2861</v>
      </c>
      <c r="I4522" s="567"/>
    </row>
    <row r="4523" spans="1:9" x14ac:dyDescent="0.2">
      <c r="A4523" s="345">
        <v>4521</v>
      </c>
      <c r="B4523" s="345" t="s">
        <v>5144</v>
      </c>
      <c r="C4523" s="345" t="s">
        <v>593</v>
      </c>
      <c r="D4523" s="345" t="s">
        <v>513</v>
      </c>
      <c r="E4523" s="345">
        <v>4190480600</v>
      </c>
      <c r="F4523" s="345">
        <v>83061</v>
      </c>
      <c r="G4523" s="345" t="s">
        <v>13039</v>
      </c>
      <c r="H4523" s="820">
        <v>3543</v>
      </c>
      <c r="I4523" s="567"/>
    </row>
    <row r="4524" spans="1:9" x14ac:dyDescent="0.2">
      <c r="A4524" s="345">
        <v>4522</v>
      </c>
      <c r="B4524" s="345" t="s">
        <v>5145</v>
      </c>
      <c r="C4524" s="345" t="s">
        <v>622</v>
      </c>
      <c r="D4524" s="345" t="s">
        <v>510</v>
      </c>
      <c r="E4524" s="345">
        <v>1010070800</v>
      </c>
      <c r="F4524" s="345">
        <v>5080</v>
      </c>
      <c r="G4524" s="345" t="s">
        <v>13040</v>
      </c>
      <c r="H4524" s="820">
        <v>10094</v>
      </c>
      <c r="I4524" s="567"/>
    </row>
    <row r="4525" spans="1:9" x14ac:dyDescent="0.2">
      <c r="A4525" s="345">
        <v>4523</v>
      </c>
      <c r="B4525" s="345" t="s">
        <v>5146</v>
      </c>
      <c r="C4525" s="345" t="s">
        <v>852</v>
      </c>
      <c r="D4525" s="345" t="s">
        <v>515</v>
      </c>
      <c r="E4525" s="345">
        <v>1050870260</v>
      </c>
      <c r="F4525" s="345">
        <v>27026</v>
      </c>
      <c r="G4525" s="345" t="s">
        <v>13041</v>
      </c>
      <c r="H4525" s="820">
        <v>16128</v>
      </c>
      <c r="I4525" s="567"/>
    </row>
    <row r="4526" spans="1:9" x14ac:dyDescent="0.2">
      <c r="A4526" s="345">
        <v>4524</v>
      </c>
      <c r="B4526" s="345" t="s">
        <v>5147</v>
      </c>
      <c r="C4526" s="345" t="s">
        <v>624</v>
      </c>
      <c r="D4526" s="345" t="s">
        <v>510</v>
      </c>
      <c r="E4526" s="345">
        <v>1010811630</v>
      </c>
      <c r="F4526" s="345">
        <v>1165</v>
      </c>
      <c r="G4526" s="345" t="s">
        <v>13042</v>
      </c>
      <c r="H4526" s="820">
        <v>107</v>
      </c>
      <c r="I4526" s="567"/>
    </row>
    <row r="4527" spans="1:9" x14ac:dyDescent="0.2">
      <c r="A4527" s="345">
        <v>4525</v>
      </c>
      <c r="B4527" s="345" t="s">
        <v>5148</v>
      </c>
      <c r="C4527" s="345" t="s">
        <v>565</v>
      </c>
      <c r="D4527" s="345" t="s">
        <v>505</v>
      </c>
      <c r="E4527" s="345">
        <v>3180250870</v>
      </c>
      <c r="F4527" s="345">
        <v>78086</v>
      </c>
      <c r="G4527" s="345" t="s">
        <v>13043</v>
      </c>
      <c r="H4527" s="820">
        <v>325</v>
      </c>
      <c r="I4527" s="567"/>
    </row>
    <row r="4528" spans="1:9" x14ac:dyDescent="0.2">
      <c r="A4528" s="345">
        <v>4526</v>
      </c>
      <c r="B4528" s="345" t="s">
        <v>5149</v>
      </c>
      <c r="C4528" s="345" t="s">
        <v>532</v>
      </c>
      <c r="D4528" s="345" t="s">
        <v>503</v>
      </c>
      <c r="E4528" s="345">
        <v>3130600260</v>
      </c>
      <c r="F4528" s="345">
        <v>68026</v>
      </c>
      <c r="G4528" s="345" t="s">
        <v>13044</v>
      </c>
      <c r="H4528" s="820">
        <v>1725</v>
      </c>
      <c r="I4528" s="567"/>
    </row>
    <row r="4529" spans="1:9" x14ac:dyDescent="0.2">
      <c r="A4529" s="345">
        <v>4527</v>
      </c>
      <c r="B4529" s="345" t="s">
        <v>5150</v>
      </c>
      <c r="C4529" s="345" t="s">
        <v>553</v>
      </c>
      <c r="D4529" s="345" t="s">
        <v>506</v>
      </c>
      <c r="E4529" s="345">
        <v>3150720780</v>
      </c>
      <c r="F4529" s="345">
        <v>65078</v>
      </c>
      <c r="G4529" s="345" t="s">
        <v>13045</v>
      </c>
      <c r="H4529" s="820">
        <v>44331</v>
      </c>
      <c r="I4529" s="567"/>
    </row>
    <row r="4530" spans="1:9" x14ac:dyDescent="0.2">
      <c r="A4530" s="345">
        <v>4528</v>
      </c>
      <c r="B4530" s="345" t="s">
        <v>5151</v>
      </c>
      <c r="C4530" s="345" t="s">
        <v>553</v>
      </c>
      <c r="D4530" s="345" t="s">
        <v>506</v>
      </c>
      <c r="E4530" s="345">
        <v>3150720790</v>
      </c>
      <c r="F4530" s="345">
        <v>65079</v>
      </c>
      <c r="G4530" s="345" t="s">
        <v>13046</v>
      </c>
      <c r="H4530" s="820">
        <v>23842</v>
      </c>
      <c r="I4530" s="567"/>
    </row>
    <row r="4531" spans="1:9" x14ac:dyDescent="0.2">
      <c r="A4531" s="345">
        <v>4529</v>
      </c>
      <c r="B4531" s="345" t="s">
        <v>5152</v>
      </c>
      <c r="C4531" s="345" t="s">
        <v>704</v>
      </c>
      <c r="D4531" s="345" t="s">
        <v>505</v>
      </c>
      <c r="E4531" s="345">
        <v>3180220840</v>
      </c>
      <c r="F4531" s="345">
        <v>79087</v>
      </c>
      <c r="G4531" s="345" t="s">
        <v>13047</v>
      </c>
      <c r="H4531" s="820">
        <v>4719</v>
      </c>
      <c r="I4531" s="567"/>
    </row>
    <row r="4532" spans="1:9" x14ac:dyDescent="0.2">
      <c r="A4532" s="345">
        <v>4530</v>
      </c>
      <c r="B4532" s="345" t="s">
        <v>5153</v>
      </c>
      <c r="C4532" s="345" t="s">
        <v>996</v>
      </c>
      <c r="D4532" s="345" t="s">
        <v>514</v>
      </c>
      <c r="E4532" s="345">
        <v>2100580340</v>
      </c>
      <c r="F4532" s="345">
        <v>54034</v>
      </c>
      <c r="G4532" s="345" t="s">
        <v>13048</v>
      </c>
      <c r="H4532" s="820">
        <v>5584</v>
      </c>
      <c r="I4532" s="567"/>
    </row>
    <row r="4533" spans="1:9" x14ac:dyDescent="0.2">
      <c r="A4533" s="345">
        <v>4531</v>
      </c>
      <c r="B4533" s="345" t="s">
        <v>5154</v>
      </c>
      <c r="C4533" s="345" t="s">
        <v>693</v>
      </c>
      <c r="D4533" s="345" t="s">
        <v>16415</v>
      </c>
      <c r="E4533" s="345">
        <v>1080560250</v>
      </c>
      <c r="F4533" s="345">
        <v>34025</v>
      </c>
      <c r="G4533" s="345" t="s">
        <v>13049</v>
      </c>
      <c r="H4533" s="820">
        <v>13115</v>
      </c>
      <c r="I4533" s="567"/>
    </row>
    <row r="4534" spans="1:9" x14ac:dyDescent="0.2">
      <c r="A4534" s="345">
        <v>4532</v>
      </c>
      <c r="B4534" s="345" t="s">
        <v>5155</v>
      </c>
      <c r="C4534" s="345" t="s">
        <v>588</v>
      </c>
      <c r="D4534" s="345" t="s">
        <v>511</v>
      </c>
      <c r="E4534" s="345">
        <v>3160090310</v>
      </c>
      <c r="F4534" s="345">
        <v>72031</v>
      </c>
      <c r="G4534" s="345" t="s">
        <v>13050</v>
      </c>
      <c r="H4534" s="820">
        <v>18444</v>
      </c>
      <c r="I4534" s="567"/>
    </row>
    <row r="4535" spans="1:9" x14ac:dyDescent="0.2">
      <c r="A4535" s="345">
        <v>4533</v>
      </c>
      <c r="B4535" s="345" t="s">
        <v>5156</v>
      </c>
      <c r="C4535" s="345" t="s">
        <v>732</v>
      </c>
      <c r="D4535" s="345" t="s">
        <v>511</v>
      </c>
      <c r="E4535" s="345">
        <v>3160410530</v>
      </c>
      <c r="F4535" s="345">
        <v>75054</v>
      </c>
      <c r="G4535" s="345" t="s">
        <v>13051</v>
      </c>
      <c r="H4535" s="820">
        <v>2159</v>
      </c>
      <c r="I4535" s="567"/>
    </row>
    <row r="4536" spans="1:9" x14ac:dyDescent="0.2">
      <c r="A4536" s="345">
        <v>4534</v>
      </c>
      <c r="B4536" s="345" t="s">
        <v>5157</v>
      </c>
      <c r="C4536" s="345" t="s">
        <v>538</v>
      </c>
      <c r="D4536" s="345" t="s">
        <v>504</v>
      </c>
      <c r="E4536" s="345">
        <v>3170640540</v>
      </c>
      <c r="F4536" s="345">
        <v>76055</v>
      </c>
      <c r="G4536" s="345" t="s">
        <v>13052</v>
      </c>
      <c r="H4536" s="820">
        <v>766</v>
      </c>
      <c r="I4536" s="567"/>
    </row>
    <row r="4537" spans="1:9" x14ac:dyDescent="0.2">
      <c r="A4537" s="345">
        <v>4535</v>
      </c>
      <c r="B4537" s="345" t="s">
        <v>5158</v>
      </c>
      <c r="C4537" s="345" t="s">
        <v>607</v>
      </c>
      <c r="D4537" s="345" t="s">
        <v>515</v>
      </c>
      <c r="E4537" s="345">
        <v>1050890530</v>
      </c>
      <c r="F4537" s="345">
        <v>23053</v>
      </c>
      <c r="G4537" s="345" t="s">
        <v>13053</v>
      </c>
      <c r="H4537" s="820">
        <v>8343</v>
      </c>
      <c r="I4537" s="567"/>
    </row>
    <row r="4538" spans="1:9" x14ac:dyDescent="0.2">
      <c r="A4538" s="345">
        <v>4536</v>
      </c>
      <c r="B4538" s="345" t="s">
        <v>5159</v>
      </c>
      <c r="C4538" s="345" t="s">
        <v>668</v>
      </c>
      <c r="D4538" s="345" t="s">
        <v>16416</v>
      </c>
      <c r="E4538" s="345">
        <v>1040831181</v>
      </c>
      <c r="F4538" s="345">
        <v>22127</v>
      </c>
      <c r="G4538" s="345" t="s">
        <v>13054</v>
      </c>
      <c r="H4538" s="820">
        <v>2055</v>
      </c>
      <c r="I4538" s="567"/>
    </row>
    <row r="4539" spans="1:9" x14ac:dyDescent="0.2">
      <c r="A4539" s="345">
        <v>4537</v>
      </c>
      <c r="B4539" s="345" t="s">
        <v>5160</v>
      </c>
      <c r="C4539" s="345" t="s">
        <v>607</v>
      </c>
      <c r="D4539" s="345" t="s">
        <v>515</v>
      </c>
      <c r="E4539" s="345">
        <v>1050890540</v>
      </c>
      <c r="F4539" s="345">
        <v>23054</v>
      </c>
      <c r="G4539" s="345" t="s">
        <v>13055</v>
      </c>
      <c r="H4539" s="820">
        <v>3835</v>
      </c>
      <c r="I4539" s="567"/>
    </row>
    <row r="4540" spans="1:9" x14ac:dyDescent="0.2">
      <c r="A4540" s="345">
        <v>4538</v>
      </c>
      <c r="B4540" s="345" t="s">
        <v>5161</v>
      </c>
      <c r="C4540" s="345" t="s">
        <v>241</v>
      </c>
      <c r="D4540" s="345" t="s">
        <v>515</v>
      </c>
      <c r="E4540" s="345">
        <v>1050900720</v>
      </c>
      <c r="F4540" s="345">
        <v>24072</v>
      </c>
      <c r="G4540" s="345" t="s">
        <v>13056</v>
      </c>
      <c r="H4540" s="820">
        <v>1219</v>
      </c>
      <c r="I4540" s="567"/>
    </row>
    <row r="4541" spans="1:9" x14ac:dyDescent="0.2">
      <c r="A4541" s="345">
        <v>4539</v>
      </c>
      <c r="B4541" s="345" t="s">
        <v>5162</v>
      </c>
      <c r="C4541" s="345" t="s">
        <v>588</v>
      </c>
      <c r="D4541" s="345" t="s">
        <v>511</v>
      </c>
      <c r="E4541" s="345">
        <v>3160090320</v>
      </c>
      <c r="F4541" s="345">
        <v>72032</v>
      </c>
      <c r="G4541" s="345" t="s">
        <v>13057</v>
      </c>
      <c r="H4541" s="820">
        <v>26016</v>
      </c>
      <c r="I4541" s="567"/>
    </row>
    <row r="4542" spans="1:9" x14ac:dyDescent="0.2">
      <c r="A4542" s="345">
        <v>4540</v>
      </c>
      <c r="B4542" s="345" t="s">
        <v>5163</v>
      </c>
      <c r="C4542" s="345" t="s">
        <v>555</v>
      </c>
      <c r="D4542" s="345" t="s">
        <v>506</v>
      </c>
      <c r="E4542" s="345">
        <v>3150510500</v>
      </c>
      <c r="F4542" s="345">
        <v>63050</v>
      </c>
      <c r="G4542" s="345" t="s">
        <v>13058</v>
      </c>
      <c r="H4542" s="820">
        <v>33619</v>
      </c>
      <c r="I4542" s="567"/>
    </row>
    <row r="4543" spans="1:9" x14ac:dyDescent="0.2">
      <c r="A4543" s="345">
        <v>4541</v>
      </c>
      <c r="B4543" s="345" t="s">
        <v>5164</v>
      </c>
      <c r="C4543" s="345" t="s">
        <v>624</v>
      </c>
      <c r="D4543" s="345" t="s">
        <v>510</v>
      </c>
      <c r="E4543" s="345">
        <v>1010811640</v>
      </c>
      <c r="F4543" s="345">
        <v>1166</v>
      </c>
      <c r="G4543" s="345" t="s">
        <v>13059</v>
      </c>
      <c r="H4543" s="820">
        <v>6803</v>
      </c>
      <c r="I4543" s="567"/>
    </row>
    <row r="4544" spans="1:9" x14ac:dyDescent="0.2">
      <c r="A4544" s="345">
        <v>4542</v>
      </c>
      <c r="B4544" s="345" t="s">
        <v>5165</v>
      </c>
      <c r="C4544" s="345" t="s">
        <v>677</v>
      </c>
      <c r="D4544" s="345" t="s">
        <v>507</v>
      </c>
      <c r="E4544" s="345">
        <v>1070740420</v>
      </c>
      <c r="F4544" s="345">
        <v>9042</v>
      </c>
      <c r="G4544" s="345" t="s">
        <v>13060</v>
      </c>
      <c r="H4544" s="820">
        <v>2442</v>
      </c>
      <c r="I4544" s="567"/>
    </row>
    <row r="4545" spans="1:9" x14ac:dyDescent="0.2">
      <c r="A4545" s="345">
        <v>4543</v>
      </c>
      <c r="B4545" s="345" t="s">
        <v>5166</v>
      </c>
      <c r="C4545" s="345" t="s">
        <v>624</v>
      </c>
      <c r="D4545" s="345" t="s">
        <v>510</v>
      </c>
      <c r="E4545" s="345">
        <v>1010811641</v>
      </c>
      <c r="F4545" s="345">
        <v>1167</v>
      </c>
      <c r="G4545" s="345" t="s">
        <v>13061</v>
      </c>
      <c r="H4545" s="820">
        <v>283</v>
      </c>
      <c r="I4545" s="567"/>
    </row>
    <row r="4546" spans="1:9" x14ac:dyDescent="0.2">
      <c r="A4546" s="345">
        <v>4544</v>
      </c>
      <c r="B4546" s="345" t="s">
        <v>5167</v>
      </c>
      <c r="C4546" s="345" t="s">
        <v>668</v>
      </c>
      <c r="D4546" s="345" t="s">
        <v>16416</v>
      </c>
      <c r="E4546" s="345">
        <v>1040831190</v>
      </c>
      <c r="F4546" s="345">
        <v>22128</v>
      </c>
      <c r="G4546" s="345" t="s">
        <v>13062</v>
      </c>
      <c r="H4546" s="820">
        <v>1302</v>
      </c>
      <c r="I4546" s="567"/>
    </row>
    <row r="4547" spans="1:9" x14ac:dyDescent="0.2">
      <c r="A4547" s="345">
        <v>4545</v>
      </c>
      <c r="B4547" s="345" t="s">
        <v>5168</v>
      </c>
      <c r="C4547" s="345" t="s">
        <v>1189</v>
      </c>
      <c r="D4547" s="345" t="s">
        <v>16415</v>
      </c>
      <c r="E4547" s="345">
        <v>1080500270</v>
      </c>
      <c r="F4547" s="345">
        <v>36027</v>
      </c>
      <c r="G4547" s="345" t="s">
        <v>13063</v>
      </c>
      <c r="H4547" s="820">
        <v>16022</v>
      </c>
      <c r="I4547" s="567"/>
    </row>
    <row r="4548" spans="1:9" x14ac:dyDescent="0.2">
      <c r="A4548" s="345">
        <v>4546</v>
      </c>
      <c r="B4548" s="345" t="s">
        <v>5169</v>
      </c>
      <c r="C4548" s="345" t="s">
        <v>624</v>
      </c>
      <c r="D4548" s="345" t="s">
        <v>510</v>
      </c>
      <c r="E4548" s="345">
        <v>1010811650</v>
      </c>
      <c r="F4548" s="345">
        <v>1168</v>
      </c>
      <c r="G4548" s="345" t="s">
        <v>13064</v>
      </c>
      <c r="H4548" s="820">
        <v>7830</v>
      </c>
      <c r="I4548" s="567"/>
    </row>
    <row r="4549" spans="1:9" x14ac:dyDescent="0.2">
      <c r="A4549" s="345">
        <v>4547</v>
      </c>
      <c r="B4549" s="345" t="s">
        <v>5170</v>
      </c>
      <c r="C4549" s="345" t="s">
        <v>863</v>
      </c>
      <c r="D4549" s="345" t="s">
        <v>510</v>
      </c>
      <c r="E4549" s="345">
        <v>1011020480</v>
      </c>
      <c r="F4549" s="345">
        <v>103048</v>
      </c>
      <c r="G4549" s="345" t="s">
        <v>13065</v>
      </c>
      <c r="H4549" s="820">
        <v>844</v>
      </c>
      <c r="I4549" s="567"/>
    </row>
    <row r="4550" spans="1:9" x14ac:dyDescent="0.2">
      <c r="A4550" s="345">
        <v>4548</v>
      </c>
      <c r="B4550" s="345" t="s">
        <v>5171</v>
      </c>
      <c r="C4550" s="345" t="s">
        <v>942</v>
      </c>
      <c r="D4550" s="345" t="s">
        <v>512</v>
      </c>
      <c r="E4550" s="345">
        <v>4200530480</v>
      </c>
      <c r="F4550" s="345">
        <v>91050</v>
      </c>
      <c r="G4550" s="345" t="s">
        <v>13066</v>
      </c>
      <c r="H4550" s="820">
        <v>286</v>
      </c>
      <c r="I4550" s="567"/>
    </row>
    <row r="4551" spans="1:9" x14ac:dyDescent="0.2">
      <c r="A4551" s="345">
        <v>4549</v>
      </c>
      <c r="B4551" s="345" t="s">
        <v>5172</v>
      </c>
      <c r="C4551" s="345" t="s">
        <v>530</v>
      </c>
      <c r="D4551" s="345" t="s">
        <v>512</v>
      </c>
      <c r="E4551" s="345">
        <v>4200950330</v>
      </c>
      <c r="F4551" s="345">
        <v>95033</v>
      </c>
      <c r="G4551" s="345" t="s">
        <v>13067</v>
      </c>
      <c r="H4551" s="820">
        <v>1141</v>
      </c>
      <c r="I4551" s="567"/>
    </row>
    <row r="4552" spans="1:9" x14ac:dyDescent="0.2">
      <c r="A4552" s="345">
        <v>4550</v>
      </c>
      <c r="B4552" s="345" t="s">
        <v>5173</v>
      </c>
      <c r="C4552" s="345" t="s">
        <v>996</v>
      </c>
      <c r="D4552" s="345" t="s">
        <v>514</v>
      </c>
      <c r="E4552" s="345">
        <v>2100580350</v>
      </c>
      <c r="F4552" s="345">
        <v>54035</v>
      </c>
      <c r="G4552" s="345" t="s">
        <v>13068</v>
      </c>
      <c r="H4552" s="820">
        <v>4556</v>
      </c>
      <c r="I4552" s="567"/>
    </row>
    <row r="4553" spans="1:9" x14ac:dyDescent="0.2">
      <c r="A4553" s="345">
        <v>4551</v>
      </c>
      <c r="B4553" s="345" t="s">
        <v>5174</v>
      </c>
      <c r="C4553" s="345" t="s">
        <v>886</v>
      </c>
      <c r="D4553" s="345" t="s">
        <v>493</v>
      </c>
      <c r="E4553" s="345">
        <v>2120400160</v>
      </c>
      <c r="F4553" s="345">
        <v>59016</v>
      </c>
      <c r="G4553" s="345" t="s">
        <v>13069</v>
      </c>
      <c r="H4553" s="820">
        <v>3675</v>
      </c>
      <c r="I4553" s="567"/>
    </row>
    <row r="4554" spans="1:9" x14ac:dyDescent="0.2">
      <c r="A4554" s="345">
        <v>4552</v>
      </c>
      <c r="B4554" s="345" t="s">
        <v>5175</v>
      </c>
      <c r="C4554" s="345" t="s">
        <v>534</v>
      </c>
      <c r="D4554" s="345" t="s">
        <v>508</v>
      </c>
      <c r="E4554" s="345">
        <v>1030491540</v>
      </c>
      <c r="F4554" s="345">
        <v>15155</v>
      </c>
      <c r="G4554" s="345" t="s">
        <v>13070</v>
      </c>
      <c r="H4554" s="820">
        <v>636</v>
      </c>
      <c r="I4554" s="567"/>
    </row>
    <row r="4555" spans="1:9" x14ac:dyDescent="0.2">
      <c r="A4555" s="345">
        <v>4553</v>
      </c>
      <c r="B4555" s="345" t="s">
        <v>5176</v>
      </c>
      <c r="C4555" s="345" t="s">
        <v>681</v>
      </c>
      <c r="D4555" s="345" t="s">
        <v>503</v>
      </c>
      <c r="E4555" s="345">
        <v>3130790310</v>
      </c>
      <c r="F4555" s="345">
        <v>67032</v>
      </c>
      <c r="G4555" s="345" t="s">
        <v>13071</v>
      </c>
      <c r="H4555" s="820">
        <v>6387</v>
      </c>
      <c r="I4555" s="567"/>
    </row>
    <row r="4556" spans="1:9" x14ac:dyDescent="0.2">
      <c r="A4556" s="345">
        <v>4554</v>
      </c>
      <c r="B4556" s="345" t="s">
        <v>5177</v>
      </c>
      <c r="C4556" s="345" t="s">
        <v>1014</v>
      </c>
      <c r="D4556" s="345" t="s">
        <v>513</v>
      </c>
      <c r="E4556" s="345">
        <v>4190760130</v>
      </c>
      <c r="F4556" s="345">
        <v>89013</v>
      </c>
      <c r="G4556" s="345" t="s">
        <v>13072</v>
      </c>
      <c r="H4556" s="820">
        <v>23905</v>
      </c>
      <c r="I4556" s="567"/>
    </row>
    <row r="4557" spans="1:9" x14ac:dyDescent="0.2">
      <c r="A4557" s="345">
        <v>4555</v>
      </c>
      <c r="B4557" s="345" t="s">
        <v>5178</v>
      </c>
      <c r="C4557" s="345" t="s">
        <v>726</v>
      </c>
      <c r="D4557" s="345" t="s">
        <v>16416</v>
      </c>
      <c r="E4557" s="345">
        <v>1040140550</v>
      </c>
      <c r="F4557" s="345">
        <v>21058</v>
      </c>
      <c r="G4557" s="345" t="s">
        <v>13073</v>
      </c>
      <c r="H4557" s="820">
        <v>2023</v>
      </c>
      <c r="I4557" s="567"/>
    </row>
    <row r="4558" spans="1:9" x14ac:dyDescent="0.2">
      <c r="A4558" s="345">
        <v>4556</v>
      </c>
      <c r="B4558" s="345" t="s">
        <v>5179</v>
      </c>
      <c r="C4558" s="345" t="s">
        <v>637</v>
      </c>
      <c r="D4558" s="345" t="s">
        <v>508</v>
      </c>
      <c r="E4558" s="345">
        <v>1031040350</v>
      </c>
      <c r="F4558" s="345">
        <v>108035</v>
      </c>
      <c r="G4558" s="345" t="s">
        <v>13074</v>
      </c>
      <c r="H4558" s="820">
        <v>23070</v>
      </c>
      <c r="I4558" s="567"/>
    </row>
    <row r="4559" spans="1:9" x14ac:dyDescent="0.2">
      <c r="A4559" s="345">
        <v>4557</v>
      </c>
      <c r="B4559" s="345" t="s">
        <v>5180</v>
      </c>
      <c r="C4559" s="345" t="s">
        <v>726</v>
      </c>
      <c r="D4559" s="345" t="s">
        <v>16416</v>
      </c>
      <c r="E4559" s="345">
        <v>1040140560</v>
      </c>
      <c r="F4559" s="345">
        <v>21059</v>
      </c>
      <c r="G4559" s="345" t="s">
        <v>13075</v>
      </c>
      <c r="H4559" s="820">
        <v>4016</v>
      </c>
      <c r="I4559" s="567"/>
    </row>
    <row r="4560" spans="1:9" x14ac:dyDescent="0.2">
      <c r="A4560" s="345">
        <v>4558</v>
      </c>
      <c r="B4560" s="345" t="s">
        <v>5181</v>
      </c>
      <c r="C4560" s="345" t="s">
        <v>546</v>
      </c>
      <c r="D4560" s="345" t="s">
        <v>504</v>
      </c>
      <c r="E4560" s="345">
        <v>3170470180</v>
      </c>
      <c r="F4560" s="345">
        <v>77018</v>
      </c>
      <c r="G4560" s="345" t="s">
        <v>13076</v>
      </c>
      <c r="H4560" s="820">
        <v>6708</v>
      </c>
      <c r="I4560" s="567"/>
    </row>
    <row r="4561" spans="1:9" x14ac:dyDescent="0.2">
      <c r="A4561" s="345">
        <v>4559</v>
      </c>
      <c r="B4561" s="345" t="s">
        <v>5182</v>
      </c>
      <c r="C4561" s="345" t="s">
        <v>1218</v>
      </c>
      <c r="D4561" s="345" t="s">
        <v>16415</v>
      </c>
      <c r="E4561" s="345">
        <v>1081010115</v>
      </c>
      <c r="F4561" s="345">
        <v>99023</v>
      </c>
      <c r="G4561" s="345" t="s">
        <v>13077</v>
      </c>
      <c r="H4561" s="820">
        <v>6962</v>
      </c>
      <c r="I4561" s="567"/>
    </row>
    <row r="4562" spans="1:9" x14ac:dyDescent="0.2">
      <c r="A4562" s="345">
        <v>4560</v>
      </c>
      <c r="B4562" s="345" t="s">
        <v>5183</v>
      </c>
      <c r="C4562" s="345" t="s">
        <v>668</v>
      </c>
      <c r="D4562" s="345" t="s">
        <v>16416</v>
      </c>
      <c r="E4562" s="345">
        <v>1040831200</v>
      </c>
      <c r="F4562" s="345">
        <v>22129</v>
      </c>
      <c r="G4562" s="345" t="s">
        <v>13078</v>
      </c>
      <c r="H4562" s="820">
        <v>1101</v>
      </c>
      <c r="I4562" s="567"/>
    </row>
    <row r="4563" spans="1:9" x14ac:dyDescent="0.2">
      <c r="A4563" s="345">
        <v>4561</v>
      </c>
      <c r="B4563" s="345" t="s">
        <v>5184</v>
      </c>
      <c r="C4563" s="345" t="s">
        <v>624</v>
      </c>
      <c r="D4563" s="345" t="s">
        <v>510</v>
      </c>
      <c r="E4563" s="345">
        <v>1010811660</v>
      </c>
      <c r="F4563" s="345">
        <v>1169</v>
      </c>
      <c r="G4563" s="345" t="s">
        <v>13079</v>
      </c>
      <c r="H4563" s="820">
        <v>516</v>
      </c>
      <c r="I4563" s="567"/>
    </row>
    <row r="4564" spans="1:9" x14ac:dyDescent="0.2">
      <c r="A4564" s="345">
        <v>4562</v>
      </c>
      <c r="B4564" s="345" t="s">
        <v>5185</v>
      </c>
      <c r="C4564" s="345" t="s">
        <v>639</v>
      </c>
      <c r="D4564" s="345" t="s">
        <v>510</v>
      </c>
      <c r="E4564" s="345">
        <v>1010521000</v>
      </c>
      <c r="F4564" s="345">
        <v>3106</v>
      </c>
      <c r="G4564" s="345" t="s">
        <v>13080</v>
      </c>
      <c r="H4564" s="820">
        <v>101367</v>
      </c>
      <c r="I4564" s="567"/>
    </row>
    <row r="4565" spans="1:9" x14ac:dyDescent="0.2">
      <c r="A4565" s="345">
        <v>4563</v>
      </c>
      <c r="B4565" s="345" t="s">
        <v>5186</v>
      </c>
      <c r="C4565" s="345" t="s">
        <v>593</v>
      </c>
      <c r="D4565" s="345" t="s">
        <v>513</v>
      </c>
      <c r="E4565" s="345">
        <v>4190480610</v>
      </c>
      <c r="F4565" s="345">
        <v>83062</v>
      </c>
      <c r="G4565" s="345" t="s">
        <v>13081</v>
      </c>
      <c r="H4565" s="820">
        <v>1186</v>
      </c>
      <c r="I4565" s="567"/>
    </row>
    <row r="4566" spans="1:9" x14ac:dyDescent="0.2">
      <c r="A4566" s="345">
        <v>4564</v>
      </c>
      <c r="B4566" s="345" t="s">
        <v>5187</v>
      </c>
      <c r="C4566" s="345" t="s">
        <v>691</v>
      </c>
      <c r="D4566" s="345" t="s">
        <v>508</v>
      </c>
      <c r="E4566" s="345">
        <v>1030770460</v>
      </c>
      <c r="F4566" s="345">
        <v>14046</v>
      </c>
      <c r="G4566" s="345" t="s">
        <v>13082</v>
      </c>
      <c r="H4566" s="820">
        <v>1883</v>
      </c>
      <c r="I4566" s="567"/>
    </row>
    <row r="4567" spans="1:9" x14ac:dyDescent="0.2">
      <c r="A4567" s="345">
        <v>4565</v>
      </c>
      <c r="B4567" s="345" t="s">
        <v>5188</v>
      </c>
      <c r="C4567" s="345" t="s">
        <v>534</v>
      </c>
      <c r="D4567" s="345" t="s">
        <v>508</v>
      </c>
      <c r="E4567" s="345">
        <v>1030491560</v>
      </c>
      <c r="F4567" s="345">
        <v>15157</v>
      </c>
      <c r="G4567" s="345" t="s">
        <v>13083</v>
      </c>
      <c r="H4567" s="820">
        <v>19877</v>
      </c>
      <c r="I4567" s="567"/>
    </row>
    <row r="4568" spans="1:9" x14ac:dyDescent="0.2">
      <c r="A4568" s="345">
        <v>4566</v>
      </c>
      <c r="B4568" s="345" t="s">
        <v>5189</v>
      </c>
      <c r="C4568" s="345" t="s">
        <v>241</v>
      </c>
      <c r="D4568" s="345" t="s">
        <v>515</v>
      </c>
      <c r="E4568" s="345">
        <v>1050900730</v>
      </c>
      <c r="F4568" s="345">
        <v>24073</v>
      </c>
      <c r="G4568" s="345" t="s">
        <v>13084</v>
      </c>
      <c r="H4568" s="820">
        <v>4894</v>
      </c>
      <c r="I4568" s="567"/>
    </row>
    <row r="4569" spans="1:9" x14ac:dyDescent="0.2">
      <c r="A4569" s="345">
        <v>4567</v>
      </c>
      <c r="B4569" s="345" t="s">
        <v>5190</v>
      </c>
      <c r="C4569" s="345" t="s">
        <v>696</v>
      </c>
      <c r="D4569" s="345" t="s">
        <v>508</v>
      </c>
      <c r="E4569" s="345">
        <v>1030241560</v>
      </c>
      <c r="F4569" s="345">
        <v>13163</v>
      </c>
      <c r="G4569" s="345" t="s">
        <v>13085</v>
      </c>
      <c r="H4569" s="820">
        <v>2880</v>
      </c>
      <c r="I4569" s="567"/>
    </row>
    <row r="4570" spans="1:9" x14ac:dyDescent="0.2">
      <c r="A4570" s="345">
        <v>4568</v>
      </c>
      <c r="B4570" s="345" t="s">
        <v>5191</v>
      </c>
      <c r="C4570" s="345" t="s">
        <v>668</v>
      </c>
      <c r="D4570" s="345" t="s">
        <v>16416</v>
      </c>
      <c r="E4570" s="345">
        <v>1040831196</v>
      </c>
      <c r="F4570" s="345">
        <v>22253</v>
      </c>
      <c r="G4570" s="345" t="s">
        <v>13086</v>
      </c>
      <c r="H4570" s="820">
        <v>3581</v>
      </c>
      <c r="I4570" s="567"/>
    </row>
    <row r="4571" spans="1:9" x14ac:dyDescent="0.2">
      <c r="A4571" s="345">
        <v>4569</v>
      </c>
      <c r="B4571" s="345" t="s">
        <v>5192</v>
      </c>
      <c r="C4571" s="345" t="s">
        <v>711</v>
      </c>
      <c r="D4571" s="345" t="s">
        <v>16415</v>
      </c>
      <c r="E4571" s="345">
        <v>1080680280</v>
      </c>
      <c r="F4571" s="345">
        <v>35028</v>
      </c>
      <c r="G4571" s="345" t="s">
        <v>13087</v>
      </c>
      <c r="H4571" s="820">
        <v>13337</v>
      </c>
      <c r="I4571" s="567"/>
    </row>
    <row r="4572" spans="1:9" x14ac:dyDescent="0.2">
      <c r="A4572" s="345">
        <v>4570</v>
      </c>
      <c r="B4572" s="345" t="s">
        <v>5193</v>
      </c>
      <c r="C4572" s="345" t="s">
        <v>544</v>
      </c>
      <c r="D4572" s="345" t="s">
        <v>510</v>
      </c>
      <c r="E4572" s="345">
        <v>1010271520</v>
      </c>
      <c r="F4572" s="345">
        <v>4152</v>
      </c>
      <c r="G4572" s="345" t="s">
        <v>13088</v>
      </c>
      <c r="H4572" s="820">
        <v>960</v>
      </c>
      <c r="I4572" s="567"/>
    </row>
    <row r="4573" spans="1:9" x14ac:dyDescent="0.2">
      <c r="A4573" s="345">
        <v>4571</v>
      </c>
      <c r="B4573" s="345" t="s">
        <v>5194</v>
      </c>
      <c r="C4573" s="345" t="s">
        <v>852</v>
      </c>
      <c r="D4573" s="345" t="s">
        <v>515</v>
      </c>
      <c r="E4573" s="345">
        <v>1050870270</v>
      </c>
      <c r="F4573" s="345">
        <v>27027</v>
      </c>
      <c r="G4573" s="345" t="s">
        <v>13089</v>
      </c>
      <c r="H4573" s="820">
        <v>6952</v>
      </c>
      <c r="I4573" s="567"/>
    </row>
    <row r="4574" spans="1:9" x14ac:dyDescent="0.2">
      <c r="A4574" s="345">
        <v>4572</v>
      </c>
      <c r="B4574" s="345" t="s">
        <v>5195</v>
      </c>
      <c r="C4574" s="345" t="s">
        <v>522</v>
      </c>
      <c r="D4574" s="345" t="s">
        <v>515</v>
      </c>
      <c r="E4574" s="345">
        <v>1050540580</v>
      </c>
      <c r="F4574" s="345">
        <v>28058</v>
      </c>
      <c r="G4574" s="345" t="s">
        <v>13090</v>
      </c>
      <c r="H4574" s="820">
        <v>11524</v>
      </c>
      <c r="I4574" s="567"/>
    </row>
    <row r="4575" spans="1:9" x14ac:dyDescent="0.2">
      <c r="A4575" s="345">
        <v>4573</v>
      </c>
      <c r="B4575" s="345" t="s">
        <v>5196</v>
      </c>
      <c r="C4575" s="345" t="s">
        <v>241</v>
      </c>
      <c r="D4575" s="345" t="s">
        <v>515</v>
      </c>
      <c r="E4575" s="345">
        <v>1050900740</v>
      </c>
      <c r="F4575" s="345">
        <v>24074</v>
      </c>
      <c r="G4575" s="345" t="s">
        <v>13091</v>
      </c>
      <c r="H4575" s="820">
        <v>8929</v>
      </c>
      <c r="I4575" s="567"/>
    </row>
    <row r="4576" spans="1:9" x14ac:dyDescent="0.2">
      <c r="A4576" s="345">
        <v>4574</v>
      </c>
      <c r="B4576" s="345" t="s">
        <v>5197</v>
      </c>
      <c r="C4576" s="345" t="s">
        <v>1189</v>
      </c>
      <c r="D4576" s="345" t="s">
        <v>16415</v>
      </c>
      <c r="E4576" s="345">
        <v>1080500280</v>
      </c>
      <c r="F4576" s="345">
        <v>36028</v>
      </c>
      <c r="G4576" s="345" t="s">
        <v>13092</v>
      </c>
      <c r="H4576" s="820">
        <v>10001</v>
      </c>
      <c r="I4576" s="567"/>
    </row>
    <row r="4577" spans="1:9" x14ac:dyDescent="0.2">
      <c r="A4577" s="345">
        <v>4575</v>
      </c>
      <c r="B4577" s="345" t="s">
        <v>5198</v>
      </c>
      <c r="C4577" s="345" t="s">
        <v>595</v>
      </c>
      <c r="D4577" s="345" t="s">
        <v>510</v>
      </c>
      <c r="E4577" s="345">
        <v>1010021110</v>
      </c>
      <c r="F4577" s="345">
        <v>6114</v>
      </c>
      <c r="G4577" s="345" t="s">
        <v>13093</v>
      </c>
      <c r="H4577" s="820">
        <v>27449</v>
      </c>
      <c r="I4577" s="567"/>
    </row>
    <row r="4578" spans="1:9" x14ac:dyDescent="0.2">
      <c r="A4578" s="345">
        <v>4576</v>
      </c>
      <c r="B4578" s="345" t="s">
        <v>5199</v>
      </c>
      <c r="C4578" s="345" t="s">
        <v>553</v>
      </c>
      <c r="D4578" s="345" t="s">
        <v>506</v>
      </c>
      <c r="E4578" s="345">
        <v>3150720800</v>
      </c>
      <c r="F4578" s="345">
        <v>65080</v>
      </c>
      <c r="G4578" s="345" t="s">
        <v>13094</v>
      </c>
      <c r="H4578" s="820">
        <v>2312</v>
      </c>
      <c r="I4578" s="567"/>
    </row>
    <row r="4579" spans="1:9" x14ac:dyDescent="0.2">
      <c r="A4579" s="345">
        <v>4577</v>
      </c>
      <c r="B4579" s="345" t="s">
        <v>5200</v>
      </c>
      <c r="C4579" s="345" t="s">
        <v>534</v>
      </c>
      <c r="D4579" s="345" t="s">
        <v>508</v>
      </c>
      <c r="E4579" s="345">
        <v>1030491570</v>
      </c>
      <c r="F4579" s="345">
        <v>15158</v>
      </c>
      <c r="G4579" s="345" t="s">
        <v>13095</v>
      </c>
      <c r="H4579" s="820">
        <v>4528</v>
      </c>
      <c r="I4579" s="567"/>
    </row>
    <row r="4580" spans="1:9" x14ac:dyDescent="0.2">
      <c r="A4580" s="345">
        <v>4578</v>
      </c>
      <c r="B4580" s="345" t="s">
        <v>5201</v>
      </c>
      <c r="C4580" s="345" t="s">
        <v>732</v>
      </c>
      <c r="D4580" s="345" t="s">
        <v>511</v>
      </c>
      <c r="E4580" s="345">
        <v>3160410540</v>
      </c>
      <c r="F4580" s="345">
        <v>75055</v>
      </c>
      <c r="G4580" s="345" t="s">
        <v>13096</v>
      </c>
      <c r="H4580" s="820">
        <v>7639</v>
      </c>
      <c r="I4580" s="567"/>
    </row>
    <row r="4581" spans="1:9" x14ac:dyDescent="0.2">
      <c r="A4581" s="345">
        <v>4579</v>
      </c>
      <c r="B4581" s="345" t="s">
        <v>5202</v>
      </c>
      <c r="C4581" s="345" t="s">
        <v>544</v>
      </c>
      <c r="D4581" s="345" t="s">
        <v>510</v>
      </c>
      <c r="E4581" s="345">
        <v>1010271530</v>
      </c>
      <c r="F4581" s="345">
        <v>4153</v>
      </c>
      <c r="G4581" s="345" t="s">
        <v>13097</v>
      </c>
      <c r="H4581" s="820">
        <v>393</v>
      </c>
      <c r="I4581" s="567"/>
    </row>
    <row r="4582" spans="1:9" x14ac:dyDescent="0.2">
      <c r="A4582" s="345">
        <v>4580</v>
      </c>
      <c r="B4582" s="345" t="s">
        <v>5203</v>
      </c>
      <c r="C4582" s="345" t="s">
        <v>617</v>
      </c>
      <c r="D4582" s="345" t="s">
        <v>512</v>
      </c>
      <c r="E4582" s="345">
        <v>4200730440</v>
      </c>
      <c r="F4582" s="345">
        <v>90044</v>
      </c>
      <c r="G4582" s="345" t="s">
        <v>13098</v>
      </c>
      <c r="H4582" s="820">
        <v>763</v>
      </c>
      <c r="I4582" s="567"/>
    </row>
    <row r="4583" spans="1:9" x14ac:dyDescent="0.2">
      <c r="A4583" s="345">
        <v>4581</v>
      </c>
      <c r="B4583" s="345" t="s">
        <v>5204</v>
      </c>
      <c r="C4583" s="345" t="s">
        <v>530</v>
      </c>
      <c r="D4583" s="345" t="s">
        <v>512</v>
      </c>
      <c r="E4583" s="345">
        <v>4200950340</v>
      </c>
      <c r="F4583" s="345">
        <v>95034</v>
      </c>
      <c r="G4583" s="345" t="s">
        <v>13099</v>
      </c>
      <c r="H4583" s="820">
        <v>441</v>
      </c>
      <c r="I4583" s="567"/>
    </row>
    <row r="4584" spans="1:9" x14ac:dyDescent="0.2">
      <c r="A4584" s="345">
        <v>4582</v>
      </c>
      <c r="B4584" s="345" t="s">
        <v>5205</v>
      </c>
      <c r="C4584" s="345" t="s">
        <v>617</v>
      </c>
      <c r="D4584" s="345" t="s">
        <v>512</v>
      </c>
      <c r="E4584" s="345">
        <v>4200730450</v>
      </c>
      <c r="F4584" s="345">
        <v>90045</v>
      </c>
      <c r="G4584" s="345" t="s">
        <v>13100</v>
      </c>
      <c r="H4584" s="820">
        <v>1293</v>
      </c>
      <c r="I4584" s="567"/>
    </row>
    <row r="4585" spans="1:9" x14ac:dyDescent="0.2">
      <c r="A4585" s="345">
        <v>4583</v>
      </c>
      <c r="B4585" s="345" t="s">
        <v>5206</v>
      </c>
      <c r="C4585" s="345" t="s">
        <v>617</v>
      </c>
      <c r="D4585" s="345" t="s">
        <v>512</v>
      </c>
      <c r="E4585" s="345">
        <v>4200730460</v>
      </c>
      <c r="F4585" s="345">
        <v>90046</v>
      </c>
      <c r="G4585" s="345" t="s">
        <v>13101</v>
      </c>
      <c r="H4585" s="820">
        <v>2648</v>
      </c>
      <c r="I4585" s="567"/>
    </row>
    <row r="4586" spans="1:9" x14ac:dyDescent="0.2">
      <c r="A4586" s="345">
        <v>4584</v>
      </c>
      <c r="B4586" s="345" t="s">
        <v>5207</v>
      </c>
      <c r="C4586" s="345" t="s">
        <v>644</v>
      </c>
      <c r="D4586" s="345" t="s">
        <v>494</v>
      </c>
      <c r="E4586" s="345">
        <v>2110030320</v>
      </c>
      <c r="F4586" s="345">
        <v>42032</v>
      </c>
      <c r="G4586" s="345" t="s">
        <v>13102</v>
      </c>
      <c r="H4586" s="820">
        <v>3757</v>
      </c>
      <c r="I4586" s="567"/>
    </row>
    <row r="4587" spans="1:9" x14ac:dyDescent="0.2">
      <c r="A4587" s="345">
        <v>4585</v>
      </c>
      <c r="B4587" s="345" t="s">
        <v>5208</v>
      </c>
      <c r="C4587" s="345" t="s">
        <v>942</v>
      </c>
      <c r="D4587" s="345" t="s">
        <v>512</v>
      </c>
      <c r="E4587" s="345">
        <v>4200530490</v>
      </c>
      <c r="F4587" s="345">
        <v>91051</v>
      </c>
      <c r="G4587" s="345" t="s">
        <v>13103</v>
      </c>
      <c r="H4587" s="820">
        <v>34183</v>
      </c>
      <c r="I4587" s="567"/>
    </row>
    <row r="4588" spans="1:9" x14ac:dyDescent="0.2">
      <c r="A4588" s="345">
        <v>4586</v>
      </c>
      <c r="B4588" s="345" t="s">
        <v>5209</v>
      </c>
      <c r="C4588" s="345" t="s">
        <v>530</v>
      </c>
      <c r="D4588" s="345" t="s">
        <v>512</v>
      </c>
      <c r="E4588" s="345">
        <v>4200950350</v>
      </c>
      <c r="F4588" s="345">
        <v>95035</v>
      </c>
      <c r="G4588" s="345" t="s">
        <v>13104</v>
      </c>
      <c r="H4588" s="820">
        <v>1692</v>
      </c>
      <c r="I4588" s="567"/>
    </row>
    <row r="4589" spans="1:9" x14ac:dyDescent="0.2">
      <c r="A4589" s="345">
        <v>4587</v>
      </c>
      <c r="B4589" s="345" t="s">
        <v>5210</v>
      </c>
      <c r="C4589" s="345" t="s">
        <v>899</v>
      </c>
      <c r="D4589" s="346" t="s">
        <v>512</v>
      </c>
      <c r="E4589" s="345">
        <v>4201110450</v>
      </c>
      <c r="F4589" s="345">
        <v>111045</v>
      </c>
      <c r="G4589" s="345" t="s">
        <v>13105</v>
      </c>
      <c r="H4589" s="820">
        <v>842</v>
      </c>
      <c r="I4589" s="567"/>
    </row>
    <row r="4590" spans="1:9" x14ac:dyDescent="0.2">
      <c r="A4590" s="345">
        <v>4588</v>
      </c>
      <c r="B4590" s="345" t="s">
        <v>5211</v>
      </c>
      <c r="C4590" s="345" t="s">
        <v>899</v>
      </c>
      <c r="D4590" s="346" t="s">
        <v>512</v>
      </c>
      <c r="E4590" s="345">
        <v>4201110460</v>
      </c>
      <c r="F4590" s="345">
        <v>111046</v>
      </c>
      <c r="G4590" s="345" t="s">
        <v>13106</v>
      </c>
      <c r="H4590" s="820">
        <v>1178</v>
      </c>
      <c r="I4590" s="567"/>
    </row>
    <row r="4591" spans="1:9" x14ac:dyDescent="0.2">
      <c r="A4591" s="345">
        <v>4589</v>
      </c>
      <c r="B4591" s="345" t="s">
        <v>5212</v>
      </c>
      <c r="C4591" s="345" t="s">
        <v>899</v>
      </c>
      <c r="D4591" s="346" t="s">
        <v>512</v>
      </c>
      <c r="E4591" s="345">
        <v>4201110470</v>
      </c>
      <c r="F4591" s="345">
        <v>111047</v>
      </c>
      <c r="G4591" s="345" t="s">
        <v>13107</v>
      </c>
      <c r="H4591" s="820">
        <v>2339</v>
      </c>
      <c r="I4591" s="567"/>
    </row>
    <row r="4592" spans="1:9" x14ac:dyDescent="0.2">
      <c r="A4592" s="345">
        <v>4590</v>
      </c>
      <c r="B4592" s="345" t="s">
        <v>5213</v>
      </c>
      <c r="C4592" s="345" t="s">
        <v>530</v>
      </c>
      <c r="D4592" s="345" t="s">
        <v>512</v>
      </c>
      <c r="E4592" s="345">
        <v>4200950360</v>
      </c>
      <c r="F4592" s="345">
        <v>95036</v>
      </c>
      <c r="G4592" s="345" t="s">
        <v>13108</v>
      </c>
      <c r="H4592" s="820">
        <v>320</v>
      </c>
      <c r="I4592" s="567"/>
    </row>
    <row r="4593" spans="1:9" x14ac:dyDescent="0.2">
      <c r="A4593" s="345">
        <v>4591</v>
      </c>
      <c r="B4593" s="345" t="s">
        <v>5214</v>
      </c>
      <c r="C4593" s="345" t="s">
        <v>899</v>
      </c>
      <c r="D4593" s="346" t="s">
        <v>512</v>
      </c>
      <c r="E4593" s="345">
        <v>4201110480</v>
      </c>
      <c r="F4593" s="345">
        <v>111048</v>
      </c>
      <c r="G4593" s="345" t="s">
        <v>13109</v>
      </c>
      <c r="H4593" s="820">
        <v>2034</v>
      </c>
      <c r="I4593" s="567"/>
    </row>
    <row r="4594" spans="1:9" x14ac:dyDescent="0.2">
      <c r="A4594" s="345">
        <v>4592</v>
      </c>
      <c r="B4594" s="345" t="s">
        <v>5215</v>
      </c>
      <c r="C4594" s="345" t="s">
        <v>755</v>
      </c>
      <c r="D4594" s="345" t="s">
        <v>516</v>
      </c>
      <c r="E4594" s="345">
        <v>1020040440</v>
      </c>
      <c r="F4594" s="345">
        <v>7045</v>
      </c>
      <c r="G4594" s="345" t="s">
        <v>13110</v>
      </c>
      <c r="H4594" s="820">
        <v>2988</v>
      </c>
      <c r="I4594" s="567"/>
    </row>
    <row r="4595" spans="1:9" x14ac:dyDescent="0.2">
      <c r="A4595" s="345">
        <v>4593</v>
      </c>
      <c r="B4595" s="345" t="s">
        <v>5216</v>
      </c>
      <c r="C4595" s="345" t="s">
        <v>654</v>
      </c>
      <c r="D4595" s="345" t="s">
        <v>506</v>
      </c>
      <c r="E4595" s="345">
        <v>3150080650</v>
      </c>
      <c r="F4595" s="345">
        <v>64066</v>
      </c>
      <c r="G4595" s="345" t="s">
        <v>13111</v>
      </c>
      <c r="H4595" s="820">
        <v>3918</v>
      </c>
      <c r="I4595" s="567"/>
    </row>
    <row r="4596" spans="1:9" x14ac:dyDescent="0.2">
      <c r="A4596" s="345">
        <v>4594</v>
      </c>
      <c r="B4596" s="345" t="s">
        <v>5217</v>
      </c>
      <c r="C4596" s="345" t="s">
        <v>567</v>
      </c>
      <c r="D4596" s="345" t="s">
        <v>508</v>
      </c>
      <c r="E4596" s="345">
        <v>1030151100</v>
      </c>
      <c r="F4596" s="345">
        <v>17119</v>
      </c>
      <c r="G4596" s="345" t="s">
        <v>13112</v>
      </c>
      <c r="H4596" s="820">
        <v>3865</v>
      </c>
      <c r="I4596" s="567"/>
    </row>
    <row r="4597" spans="1:9" x14ac:dyDescent="0.2">
      <c r="A4597" s="345">
        <v>4595</v>
      </c>
      <c r="B4597" s="345" t="s">
        <v>5218</v>
      </c>
      <c r="C4597" s="345" t="s">
        <v>567</v>
      </c>
      <c r="D4597" s="345" t="s">
        <v>508</v>
      </c>
      <c r="E4597" s="345">
        <v>1030151110</v>
      </c>
      <c r="F4597" s="345">
        <v>17120</v>
      </c>
      <c r="G4597" s="345" t="s">
        <v>13113</v>
      </c>
      <c r="H4597" s="820">
        <v>4695</v>
      </c>
      <c r="I4597" s="567"/>
    </row>
    <row r="4598" spans="1:9" x14ac:dyDescent="0.2">
      <c r="A4598" s="345">
        <v>4596</v>
      </c>
      <c r="B4598" s="345" t="s">
        <v>5219</v>
      </c>
      <c r="C4598" s="345" t="s">
        <v>899</v>
      </c>
      <c r="D4598" s="346" t="s">
        <v>512</v>
      </c>
      <c r="E4598" s="345">
        <v>4201110490</v>
      </c>
      <c r="F4598" s="345">
        <v>111049</v>
      </c>
      <c r="G4598" s="345" t="s">
        <v>13114</v>
      </c>
      <c r="H4598" s="820">
        <v>1455</v>
      </c>
      <c r="I4598" s="567"/>
    </row>
    <row r="4599" spans="1:9" x14ac:dyDescent="0.2">
      <c r="A4599" s="345">
        <v>4597</v>
      </c>
      <c r="B4599" s="345" t="s">
        <v>5220</v>
      </c>
      <c r="C4599" s="345" t="s">
        <v>659</v>
      </c>
      <c r="D4599" s="345" t="s">
        <v>510</v>
      </c>
      <c r="E4599" s="345">
        <v>1010960400</v>
      </c>
      <c r="F4599" s="345">
        <v>96040</v>
      </c>
      <c r="G4599" s="345" t="s">
        <v>13115</v>
      </c>
      <c r="H4599" s="820">
        <v>3753</v>
      </c>
      <c r="I4599" s="567"/>
    </row>
    <row r="4600" spans="1:9" x14ac:dyDescent="0.2">
      <c r="A4600" s="345">
        <v>4598</v>
      </c>
      <c r="B4600" s="345" t="s">
        <v>5221</v>
      </c>
      <c r="C4600" s="345" t="s">
        <v>659</v>
      </c>
      <c r="D4600" s="345" t="s">
        <v>510</v>
      </c>
      <c r="E4600" s="345">
        <v>1010960410</v>
      </c>
      <c r="F4600" s="345">
        <v>96041</v>
      </c>
      <c r="G4600" s="345" t="s">
        <v>13116</v>
      </c>
      <c r="H4600" s="820">
        <v>2638</v>
      </c>
      <c r="I4600" s="567"/>
    </row>
    <row r="4601" spans="1:9" x14ac:dyDescent="0.2">
      <c r="A4601" s="345">
        <v>4599</v>
      </c>
      <c r="B4601" s="345" t="s">
        <v>5222</v>
      </c>
      <c r="C4601" s="345" t="s">
        <v>604</v>
      </c>
      <c r="D4601" s="345" t="s">
        <v>515</v>
      </c>
      <c r="E4601" s="345">
        <v>1050710330</v>
      </c>
      <c r="F4601" s="345">
        <v>29033</v>
      </c>
      <c r="G4601" s="345" t="s">
        <v>13117</v>
      </c>
      <c r="H4601" s="820">
        <v>12002</v>
      </c>
      <c r="I4601" s="567"/>
    </row>
    <row r="4602" spans="1:9" x14ac:dyDescent="0.2">
      <c r="A4602" s="345">
        <v>4600</v>
      </c>
      <c r="B4602" s="345" t="s">
        <v>5223</v>
      </c>
      <c r="C4602" s="345" t="s">
        <v>595</v>
      </c>
      <c r="D4602" s="345" t="s">
        <v>510</v>
      </c>
      <c r="E4602" s="345">
        <v>1010021120</v>
      </c>
      <c r="F4602" s="345">
        <v>6115</v>
      </c>
      <c r="G4602" s="345" t="s">
        <v>13118</v>
      </c>
      <c r="H4602" s="820">
        <v>1242</v>
      </c>
      <c r="I4602" s="567"/>
    </row>
    <row r="4603" spans="1:9" x14ac:dyDescent="0.2">
      <c r="A4603" s="345">
        <v>4601</v>
      </c>
      <c r="B4603" s="345" t="s">
        <v>5224</v>
      </c>
      <c r="C4603" s="345" t="s">
        <v>548</v>
      </c>
      <c r="D4603" s="345" t="s">
        <v>503</v>
      </c>
      <c r="E4603" s="345">
        <v>3130380590</v>
      </c>
      <c r="F4603" s="345">
        <v>66059</v>
      </c>
      <c r="G4603" s="345" t="s">
        <v>13119</v>
      </c>
      <c r="H4603" s="820">
        <v>1099</v>
      </c>
      <c r="I4603" s="567"/>
    </row>
    <row r="4604" spans="1:9" x14ac:dyDescent="0.2">
      <c r="A4604" s="345">
        <v>4602</v>
      </c>
      <c r="B4604" s="345" t="s">
        <v>5225</v>
      </c>
      <c r="C4604" s="345" t="s">
        <v>595</v>
      </c>
      <c r="D4604" s="345" t="s">
        <v>510</v>
      </c>
      <c r="E4604" s="345">
        <v>1010021130</v>
      </c>
      <c r="F4604" s="345">
        <v>6116</v>
      </c>
      <c r="G4604" s="345" t="s">
        <v>13120</v>
      </c>
      <c r="H4604" s="820">
        <v>407</v>
      </c>
      <c r="I4604" s="567"/>
    </row>
    <row r="4605" spans="1:9" x14ac:dyDescent="0.2">
      <c r="A4605" s="345">
        <v>4603</v>
      </c>
      <c r="B4605" s="345" t="s">
        <v>5226</v>
      </c>
      <c r="C4605" s="345" t="s">
        <v>595</v>
      </c>
      <c r="D4605" s="345" t="s">
        <v>510</v>
      </c>
      <c r="E4605" s="345">
        <v>1010021140</v>
      </c>
      <c r="F4605" s="345">
        <v>6117</v>
      </c>
      <c r="G4605" s="345" t="s">
        <v>13121</v>
      </c>
      <c r="H4605" s="820">
        <v>239</v>
      </c>
      <c r="I4605" s="567"/>
    </row>
    <row r="4606" spans="1:9" x14ac:dyDescent="0.2">
      <c r="A4606" s="345">
        <v>4604</v>
      </c>
      <c r="B4606" s="345" t="s">
        <v>5227</v>
      </c>
      <c r="C4606" s="345" t="s">
        <v>787</v>
      </c>
      <c r="D4606" s="345" t="s">
        <v>515</v>
      </c>
      <c r="E4606" s="345">
        <v>1050840500</v>
      </c>
      <c r="F4606" s="345">
        <v>26051</v>
      </c>
      <c r="G4606" s="345" t="s">
        <v>13122</v>
      </c>
      <c r="H4606" s="820">
        <v>20042</v>
      </c>
      <c r="I4606" s="567"/>
    </row>
    <row r="4607" spans="1:9" x14ac:dyDescent="0.2">
      <c r="A4607" s="345">
        <v>4605</v>
      </c>
      <c r="B4607" s="345" t="s">
        <v>5228</v>
      </c>
      <c r="C4607" s="345" t="s">
        <v>567</v>
      </c>
      <c r="D4607" s="345" t="s">
        <v>508</v>
      </c>
      <c r="E4607" s="345">
        <v>1030151120</v>
      </c>
      <c r="F4607" s="345">
        <v>17121</v>
      </c>
      <c r="G4607" s="345" t="s">
        <v>13123</v>
      </c>
      <c r="H4607" s="820">
        <v>1927</v>
      </c>
      <c r="I4607" s="567"/>
    </row>
    <row r="4608" spans="1:9" x14ac:dyDescent="0.2">
      <c r="A4608" s="345">
        <v>4606</v>
      </c>
      <c r="B4608" s="345" t="s">
        <v>5229</v>
      </c>
      <c r="C4608" s="345" t="s">
        <v>548</v>
      </c>
      <c r="D4608" s="345" t="s">
        <v>503</v>
      </c>
      <c r="E4608" s="345">
        <v>3130380600</v>
      </c>
      <c r="F4608" s="345">
        <v>66060</v>
      </c>
      <c r="G4608" s="345" t="s">
        <v>13124</v>
      </c>
      <c r="H4608" s="820">
        <v>428</v>
      </c>
      <c r="I4608" s="567"/>
    </row>
    <row r="4609" spans="1:9" x14ac:dyDescent="0.2">
      <c r="A4609" s="345">
        <v>4607</v>
      </c>
      <c r="B4609" s="345" t="s">
        <v>5230</v>
      </c>
      <c r="C4609" s="345" t="s">
        <v>644</v>
      </c>
      <c r="D4609" s="345" t="s">
        <v>494</v>
      </c>
      <c r="E4609" s="345">
        <v>2110030330</v>
      </c>
      <c r="F4609" s="345">
        <v>42033</v>
      </c>
      <c r="G4609" s="345" t="s">
        <v>13125</v>
      </c>
      <c r="H4609" s="820">
        <v>2037</v>
      </c>
      <c r="I4609" s="567"/>
    </row>
    <row r="4610" spans="1:9" x14ac:dyDescent="0.2">
      <c r="A4610" s="345">
        <v>4608</v>
      </c>
      <c r="B4610" s="345" t="s">
        <v>5231</v>
      </c>
      <c r="C4610" s="345" t="s">
        <v>571</v>
      </c>
      <c r="D4610" s="345" t="s">
        <v>508</v>
      </c>
      <c r="E4610" s="345">
        <v>1030260610</v>
      </c>
      <c r="F4610" s="345">
        <v>19062</v>
      </c>
      <c r="G4610" s="345" t="s">
        <v>13126</v>
      </c>
      <c r="H4610" s="820">
        <v>5927</v>
      </c>
      <c r="I4610" s="567"/>
    </row>
    <row r="4611" spans="1:9" x14ac:dyDescent="0.2">
      <c r="A4611" s="345">
        <v>4609</v>
      </c>
      <c r="B4611" s="345" t="s">
        <v>5232</v>
      </c>
      <c r="C4611" s="345" t="s">
        <v>580</v>
      </c>
      <c r="D4611" s="345" t="s">
        <v>494</v>
      </c>
      <c r="E4611" s="345">
        <v>2110060540</v>
      </c>
      <c r="F4611" s="345">
        <v>44054</v>
      </c>
      <c r="G4611" s="345" t="s">
        <v>13127</v>
      </c>
      <c r="H4611" s="820">
        <v>4702</v>
      </c>
      <c r="I4611" s="567"/>
    </row>
    <row r="4612" spans="1:9" x14ac:dyDescent="0.2">
      <c r="A4612" s="345">
        <v>4610</v>
      </c>
      <c r="B4612" s="345" t="s">
        <v>5233</v>
      </c>
      <c r="C4612" s="345" t="s">
        <v>567</v>
      </c>
      <c r="D4612" s="345" t="s">
        <v>508</v>
      </c>
      <c r="E4612" s="345">
        <v>1030151130</v>
      </c>
      <c r="F4612" s="345">
        <v>17122</v>
      </c>
      <c r="G4612" s="345" t="s">
        <v>13128</v>
      </c>
      <c r="H4612" s="820">
        <v>4117</v>
      </c>
      <c r="I4612" s="567"/>
    </row>
    <row r="4613" spans="1:9" x14ac:dyDescent="0.2">
      <c r="A4613" s="345">
        <v>4611</v>
      </c>
      <c r="B4613" s="345" t="s">
        <v>5234</v>
      </c>
      <c r="C4613" s="345" t="s">
        <v>863</v>
      </c>
      <c r="D4613" s="345" t="s">
        <v>510</v>
      </c>
      <c r="E4613" s="345">
        <v>1011020490</v>
      </c>
      <c r="F4613" s="345">
        <v>103049</v>
      </c>
      <c r="G4613" s="345" t="s">
        <v>13129</v>
      </c>
      <c r="H4613" s="820">
        <v>854</v>
      </c>
      <c r="I4613" s="567"/>
    </row>
    <row r="4614" spans="1:9" x14ac:dyDescent="0.2">
      <c r="A4614" s="345">
        <v>4612</v>
      </c>
      <c r="B4614" s="345" t="s">
        <v>5235</v>
      </c>
      <c r="C4614" s="345" t="s">
        <v>635</v>
      </c>
      <c r="D4614" s="345" t="s">
        <v>508</v>
      </c>
      <c r="E4614" s="345">
        <v>1030860910</v>
      </c>
      <c r="F4614" s="345">
        <v>12107</v>
      </c>
      <c r="G4614" s="345" t="s">
        <v>13130</v>
      </c>
      <c r="H4614" s="820">
        <v>4319</v>
      </c>
      <c r="I4614" s="567"/>
    </row>
    <row r="4615" spans="1:9" x14ac:dyDescent="0.2">
      <c r="A4615" s="345">
        <v>4613</v>
      </c>
      <c r="B4615" s="345" t="s">
        <v>5236</v>
      </c>
      <c r="C4615" s="345" t="s">
        <v>526</v>
      </c>
      <c r="D4615" s="345" t="s">
        <v>508</v>
      </c>
      <c r="E4615" s="345">
        <v>1030980570</v>
      </c>
      <c r="F4615" s="345">
        <v>97057</v>
      </c>
      <c r="G4615" s="345" t="s">
        <v>13131</v>
      </c>
      <c r="H4615" s="820">
        <v>9043</v>
      </c>
      <c r="I4615" s="567"/>
    </row>
    <row r="4616" spans="1:9" x14ac:dyDescent="0.2">
      <c r="A4616" s="345">
        <v>4614</v>
      </c>
      <c r="B4616" s="345" t="s">
        <v>5237</v>
      </c>
      <c r="C4616" s="345" t="s">
        <v>624</v>
      </c>
      <c r="D4616" s="345" t="s">
        <v>510</v>
      </c>
      <c r="E4616" s="345">
        <v>1010811670</v>
      </c>
      <c r="F4616" s="345">
        <v>1170</v>
      </c>
      <c r="G4616" s="345" t="s">
        <v>13132</v>
      </c>
      <c r="H4616" s="820">
        <v>1455</v>
      </c>
      <c r="I4616" s="567"/>
    </row>
    <row r="4617" spans="1:9" x14ac:dyDescent="0.2">
      <c r="A4617" s="345">
        <v>4615</v>
      </c>
      <c r="B4617" s="345" t="s">
        <v>5238</v>
      </c>
      <c r="C4617" s="345" t="s">
        <v>553</v>
      </c>
      <c r="D4617" s="345" t="s">
        <v>506</v>
      </c>
      <c r="E4617" s="345">
        <v>3150720810</v>
      </c>
      <c r="F4617" s="345">
        <v>65081</v>
      </c>
      <c r="G4617" s="345" t="s">
        <v>13133</v>
      </c>
      <c r="H4617" s="820">
        <v>2263</v>
      </c>
      <c r="I4617" s="567"/>
    </row>
    <row r="4618" spans="1:9" x14ac:dyDescent="0.2">
      <c r="A4618" s="345">
        <v>4616</v>
      </c>
      <c r="B4618" s="345" t="s">
        <v>5239</v>
      </c>
      <c r="C4618" s="345" t="s">
        <v>617</v>
      </c>
      <c r="D4618" s="345" t="s">
        <v>512</v>
      </c>
      <c r="E4618" s="345">
        <v>4200730470</v>
      </c>
      <c r="F4618" s="345">
        <v>90047</v>
      </c>
      <c r="G4618" s="345" t="s">
        <v>13134</v>
      </c>
      <c r="H4618" s="820">
        <v>60711</v>
      </c>
      <c r="I4618" s="567"/>
    </row>
    <row r="4619" spans="1:9" x14ac:dyDescent="0.2">
      <c r="A4619" s="345">
        <v>4617</v>
      </c>
      <c r="B4619" s="345" t="s">
        <v>5240</v>
      </c>
      <c r="C4619" s="345" t="s">
        <v>674</v>
      </c>
      <c r="D4619" s="345" t="s">
        <v>510</v>
      </c>
      <c r="E4619" s="345">
        <v>1010880870</v>
      </c>
      <c r="F4619" s="345">
        <v>2088</v>
      </c>
      <c r="G4619" s="345" t="s">
        <v>13135</v>
      </c>
      <c r="H4619" s="820">
        <v>787</v>
      </c>
      <c r="I4619" s="567"/>
    </row>
    <row r="4620" spans="1:9" x14ac:dyDescent="0.2">
      <c r="A4620" s="345">
        <v>4618</v>
      </c>
      <c r="B4620" s="345" t="s">
        <v>5241</v>
      </c>
      <c r="C4620" s="345" t="s">
        <v>674</v>
      </c>
      <c r="D4620" s="345" t="s">
        <v>510</v>
      </c>
      <c r="E4620" s="345">
        <v>1010880880</v>
      </c>
      <c r="F4620" s="345">
        <v>2089</v>
      </c>
      <c r="G4620" s="345" t="s">
        <v>13136</v>
      </c>
      <c r="H4620" s="820">
        <v>217</v>
      </c>
      <c r="I4620" s="567"/>
    </row>
    <row r="4621" spans="1:9" x14ac:dyDescent="0.2">
      <c r="A4621" s="345">
        <v>4619</v>
      </c>
      <c r="B4621" s="345" t="s">
        <v>5242</v>
      </c>
      <c r="C4621" s="345" t="s">
        <v>639</v>
      </c>
      <c r="D4621" s="345" t="s">
        <v>510</v>
      </c>
      <c r="E4621" s="345">
        <v>1010521020</v>
      </c>
      <c r="F4621" s="345">
        <v>3108</v>
      </c>
      <c r="G4621" s="345" t="s">
        <v>13137</v>
      </c>
      <c r="H4621" s="820">
        <v>14204</v>
      </c>
      <c r="I4621" s="567"/>
    </row>
    <row r="4622" spans="1:9" x14ac:dyDescent="0.2">
      <c r="A4622" s="345">
        <v>4620</v>
      </c>
      <c r="B4622" s="345" t="s">
        <v>5243</v>
      </c>
      <c r="C4622" s="345" t="s">
        <v>639</v>
      </c>
      <c r="D4622" s="345" t="s">
        <v>510</v>
      </c>
      <c r="E4622" s="345">
        <v>1010521030</v>
      </c>
      <c r="F4622" s="345">
        <v>3109</v>
      </c>
      <c r="G4622" s="345" t="s">
        <v>13138</v>
      </c>
      <c r="H4622" s="820">
        <v>2203</v>
      </c>
      <c r="I4622" s="567"/>
    </row>
    <row r="4623" spans="1:9" x14ac:dyDescent="0.2">
      <c r="A4623" s="345">
        <v>4621</v>
      </c>
      <c r="B4623" s="345" t="s">
        <v>5244</v>
      </c>
      <c r="C4623" s="345" t="s">
        <v>672</v>
      </c>
      <c r="D4623" s="345" t="s">
        <v>508</v>
      </c>
      <c r="E4623" s="345">
        <v>1030571010</v>
      </c>
      <c r="F4623" s="345">
        <v>18104</v>
      </c>
      <c r="G4623" s="345" t="s">
        <v>13139</v>
      </c>
      <c r="H4623" s="820">
        <v>723</v>
      </c>
      <c r="I4623" s="567"/>
    </row>
    <row r="4624" spans="1:9" x14ac:dyDescent="0.2">
      <c r="A4624" s="345">
        <v>4622</v>
      </c>
      <c r="B4624" s="345" t="s">
        <v>5245</v>
      </c>
      <c r="C4624" s="345" t="s">
        <v>609</v>
      </c>
      <c r="D4624" s="345" t="s">
        <v>493</v>
      </c>
      <c r="E4624" s="345">
        <v>2120700720</v>
      </c>
      <c r="F4624" s="345">
        <v>58073</v>
      </c>
      <c r="G4624" s="345" t="s">
        <v>13140</v>
      </c>
      <c r="H4624" s="820">
        <v>6404</v>
      </c>
      <c r="I4624" s="567"/>
    </row>
    <row r="4625" spans="1:9" x14ac:dyDescent="0.2">
      <c r="A4625" s="345">
        <v>4623</v>
      </c>
      <c r="B4625" s="345" t="s">
        <v>5246</v>
      </c>
      <c r="C4625" s="345" t="s">
        <v>553</v>
      </c>
      <c r="D4625" s="345" t="s">
        <v>506</v>
      </c>
      <c r="E4625" s="345">
        <v>3150720820</v>
      </c>
      <c r="F4625" s="345">
        <v>65082</v>
      </c>
      <c r="G4625" s="345" t="s">
        <v>13141</v>
      </c>
      <c r="H4625" s="820">
        <v>6536</v>
      </c>
      <c r="I4625" s="567"/>
    </row>
    <row r="4626" spans="1:9" x14ac:dyDescent="0.2">
      <c r="A4626" s="345">
        <v>4624</v>
      </c>
      <c r="B4626" s="345" t="s">
        <v>5247</v>
      </c>
      <c r="C4626" s="345" t="s">
        <v>696</v>
      </c>
      <c r="D4626" s="345" t="s">
        <v>508</v>
      </c>
      <c r="E4626" s="345">
        <v>1030241590</v>
      </c>
      <c r="F4626" s="345">
        <v>13165</v>
      </c>
      <c r="G4626" s="345" t="s">
        <v>13142</v>
      </c>
      <c r="H4626" s="820">
        <v>11780</v>
      </c>
      <c r="I4626" s="567"/>
    </row>
    <row r="4627" spans="1:9" x14ac:dyDescent="0.2">
      <c r="A4627" s="345">
        <v>4625</v>
      </c>
      <c r="B4627" s="345" t="s">
        <v>5248</v>
      </c>
      <c r="C4627" s="345" t="s">
        <v>526</v>
      </c>
      <c r="D4627" s="345" t="s">
        <v>508</v>
      </c>
      <c r="E4627" s="345">
        <v>1030980580</v>
      </c>
      <c r="F4627" s="345">
        <v>97058</v>
      </c>
      <c r="G4627" s="345" t="s">
        <v>13143</v>
      </c>
      <c r="H4627" s="820">
        <v>6346</v>
      </c>
      <c r="I4627" s="567"/>
    </row>
    <row r="4628" spans="1:9" x14ac:dyDescent="0.2">
      <c r="A4628" s="345">
        <v>4626</v>
      </c>
      <c r="B4628" s="345" t="s">
        <v>5249</v>
      </c>
      <c r="C4628" s="345" t="s">
        <v>635</v>
      </c>
      <c r="D4628" s="345" t="s">
        <v>508</v>
      </c>
      <c r="E4628" s="345">
        <v>1030860920</v>
      </c>
      <c r="F4628" s="345">
        <v>12108</v>
      </c>
      <c r="G4628" s="345" t="s">
        <v>13144</v>
      </c>
      <c r="H4628" s="820">
        <v>12599</v>
      </c>
      <c r="I4628" s="567"/>
    </row>
    <row r="4629" spans="1:9" x14ac:dyDescent="0.2">
      <c r="A4629" s="345">
        <v>4627</v>
      </c>
      <c r="B4629" s="345" t="s">
        <v>5250</v>
      </c>
      <c r="C4629" s="345" t="s">
        <v>526</v>
      </c>
      <c r="D4629" s="345" t="s">
        <v>508</v>
      </c>
      <c r="E4629" s="345">
        <v>1030980590</v>
      </c>
      <c r="F4629" s="345">
        <v>97059</v>
      </c>
      <c r="G4629" s="345" t="s">
        <v>13145</v>
      </c>
      <c r="H4629" s="820">
        <v>6938</v>
      </c>
      <c r="I4629" s="567"/>
    </row>
    <row r="4630" spans="1:9" x14ac:dyDescent="0.2">
      <c r="A4630" s="345">
        <v>4628</v>
      </c>
      <c r="B4630" s="345" t="s">
        <v>5251</v>
      </c>
      <c r="C4630" s="345" t="s">
        <v>942</v>
      </c>
      <c r="D4630" s="345" t="s">
        <v>512</v>
      </c>
      <c r="E4630" s="345">
        <v>4200530530</v>
      </c>
      <c r="F4630" s="345">
        <v>91055</v>
      </c>
      <c r="G4630" s="345" t="s">
        <v>13146</v>
      </c>
      <c r="H4630" s="820">
        <v>6657</v>
      </c>
      <c r="I4630" s="567"/>
    </row>
    <row r="4631" spans="1:9" x14ac:dyDescent="0.2">
      <c r="A4631" s="345">
        <v>4629</v>
      </c>
      <c r="B4631" s="345" t="s">
        <v>5252</v>
      </c>
      <c r="C4631" s="345" t="s">
        <v>672</v>
      </c>
      <c r="D4631" s="345" t="s">
        <v>508</v>
      </c>
      <c r="E4631" s="345">
        <v>1030571020</v>
      </c>
      <c r="F4631" s="345">
        <v>18105</v>
      </c>
      <c r="G4631" s="345" t="s">
        <v>13147</v>
      </c>
      <c r="H4631" s="820">
        <v>170</v>
      </c>
      <c r="I4631" s="567"/>
    </row>
    <row r="4632" spans="1:9" x14ac:dyDescent="0.2">
      <c r="A4632" s="345">
        <v>4630</v>
      </c>
      <c r="B4632" s="345" t="s">
        <v>5253</v>
      </c>
      <c r="C4632" s="345" t="s">
        <v>704</v>
      </c>
      <c r="D4632" s="345" t="s">
        <v>505</v>
      </c>
      <c r="E4632" s="345">
        <v>3180220850</v>
      </c>
      <c r="F4632" s="345">
        <v>79088</v>
      </c>
      <c r="G4632" s="345" t="s">
        <v>13148</v>
      </c>
      <c r="H4632" s="820">
        <v>482</v>
      </c>
      <c r="I4632" s="567"/>
    </row>
    <row r="4633" spans="1:9" x14ac:dyDescent="0.2">
      <c r="A4633" s="345">
        <v>4631</v>
      </c>
      <c r="B4633" s="345" t="s">
        <v>5254</v>
      </c>
      <c r="C4633" s="345" t="s">
        <v>593</v>
      </c>
      <c r="D4633" s="345" t="s">
        <v>513</v>
      </c>
      <c r="E4633" s="345">
        <v>4190480620</v>
      </c>
      <c r="F4633" s="345">
        <v>83063</v>
      </c>
      <c r="G4633" s="345" t="s">
        <v>13149</v>
      </c>
      <c r="H4633" s="820">
        <v>2048</v>
      </c>
      <c r="I4633" s="567"/>
    </row>
    <row r="4634" spans="1:9" x14ac:dyDescent="0.2">
      <c r="A4634" s="345">
        <v>4632</v>
      </c>
      <c r="B4634" s="345" t="s">
        <v>5255</v>
      </c>
      <c r="C4634" s="345" t="s">
        <v>553</v>
      </c>
      <c r="D4634" s="345" t="s">
        <v>506</v>
      </c>
      <c r="E4634" s="345">
        <v>3150720830</v>
      </c>
      <c r="F4634" s="345">
        <v>65083</v>
      </c>
      <c r="G4634" s="345" t="s">
        <v>13150</v>
      </c>
      <c r="H4634" s="820">
        <v>3650</v>
      </c>
      <c r="I4634" s="567"/>
    </row>
    <row r="4635" spans="1:9" x14ac:dyDescent="0.2">
      <c r="A4635" s="345">
        <v>4633</v>
      </c>
      <c r="B4635" s="345" t="s">
        <v>5256</v>
      </c>
      <c r="C4635" s="345" t="s">
        <v>526</v>
      </c>
      <c r="D4635" s="345" t="s">
        <v>508</v>
      </c>
      <c r="E4635" s="345">
        <v>1030980600</v>
      </c>
      <c r="F4635" s="345">
        <v>97060</v>
      </c>
      <c r="G4635" s="345" t="s">
        <v>13151</v>
      </c>
      <c r="H4635" s="820">
        <v>1199</v>
      </c>
      <c r="I4635" s="567"/>
    </row>
    <row r="4636" spans="1:9" x14ac:dyDescent="0.2">
      <c r="A4636" s="345">
        <v>4634</v>
      </c>
      <c r="B4636" s="345" t="s">
        <v>5257</v>
      </c>
      <c r="C4636" s="345" t="s">
        <v>546</v>
      </c>
      <c r="D4636" s="345" t="s">
        <v>504</v>
      </c>
      <c r="E4636" s="345">
        <v>3170470190</v>
      </c>
      <c r="F4636" s="345">
        <v>77019</v>
      </c>
      <c r="G4636" s="345" t="s">
        <v>13152</v>
      </c>
      <c r="H4636" s="820">
        <v>366</v>
      </c>
      <c r="I4636" s="567"/>
    </row>
    <row r="4637" spans="1:9" x14ac:dyDescent="0.2">
      <c r="A4637" s="345">
        <v>4635</v>
      </c>
      <c r="B4637" s="345" t="s">
        <v>5258</v>
      </c>
      <c r="C4637" s="345" t="s">
        <v>664</v>
      </c>
      <c r="D4637" s="345" t="s">
        <v>507</v>
      </c>
      <c r="E4637" s="345">
        <v>1070370350</v>
      </c>
      <c r="F4637" s="345">
        <v>8038</v>
      </c>
      <c r="G4637" s="345" t="s">
        <v>13153</v>
      </c>
      <c r="H4637" s="820">
        <v>201</v>
      </c>
      <c r="I4637" s="567"/>
    </row>
    <row r="4638" spans="1:9" x14ac:dyDescent="0.2">
      <c r="A4638" s="345">
        <v>4636</v>
      </c>
      <c r="B4638" s="345" t="s">
        <v>5259</v>
      </c>
      <c r="C4638" s="345" t="s">
        <v>595</v>
      </c>
      <c r="D4638" s="345" t="s">
        <v>510</v>
      </c>
      <c r="E4638" s="345">
        <v>1010021150</v>
      </c>
      <c r="F4638" s="345">
        <v>6118</v>
      </c>
      <c r="G4638" s="345" t="s">
        <v>13154</v>
      </c>
      <c r="H4638" s="820">
        <v>114</v>
      </c>
      <c r="I4638" s="567"/>
    </row>
    <row r="4639" spans="1:9" x14ac:dyDescent="0.2">
      <c r="A4639" s="345">
        <v>4637</v>
      </c>
      <c r="B4639" s="345" t="s">
        <v>5260</v>
      </c>
      <c r="C4639" s="345" t="s">
        <v>530</v>
      </c>
      <c r="D4639" s="345" t="s">
        <v>512</v>
      </c>
      <c r="E4639" s="345">
        <v>4200950370</v>
      </c>
      <c r="F4639" s="345">
        <v>95037</v>
      </c>
      <c r="G4639" s="345" t="s">
        <v>13155</v>
      </c>
      <c r="H4639" s="820">
        <v>1144</v>
      </c>
      <c r="I4639" s="567"/>
    </row>
    <row r="4640" spans="1:9" x14ac:dyDescent="0.2">
      <c r="A4640" s="345">
        <v>4638</v>
      </c>
      <c r="B4640" s="345" t="s">
        <v>5261</v>
      </c>
      <c r="C4640" s="345" t="s">
        <v>942</v>
      </c>
      <c r="D4640" s="345" t="s">
        <v>512</v>
      </c>
      <c r="E4640" s="345">
        <v>4200530540</v>
      </c>
      <c r="F4640" s="345">
        <v>91056</v>
      </c>
      <c r="G4640" s="345" t="s">
        <v>13156</v>
      </c>
      <c r="H4640" s="820">
        <v>1202</v>
      </c>
      <c r="I4640" s="567"/>
    </row>
    <row r="4641" spans="1:9" x14ac:dyDescent="0.2">
      <c r="A4641" s="345">
        <v>4639</v>
      </c>
      <c r="B4641" s="345" t="s">
        <v>5262</v>
      </c>
      <c r="C4641" s="345" t="s">
        <v>755</v>
      </c>
      <c r="D4641" s="345" t="s">
        <v>516</v>
      </c>
      <c r="E4641" s="345">
        <v>1020040450</v>
      </c>
      <c r="F4641" s="345">
        <v>7046</v>
      </c>
      <c r="G4641" s="345" t="s">
        <v>13157</v>
      </c>
      <c r="H4641" s="820">
        <v>158</v>
      </c>
      <c r="I4641" s="567"/>
    </row>
    <row r="4642" spans="1:9" x14ac:dyDescent="0.2">
      <c r="A4642" s="345">
        <v>4640</v>
      </c>
      <c r="B4642" s="345" t="s">
        <v>5263</v>
      </c>
      <c r="C4642" s="345" t="s">
        <v>617</v>
      </c>
      <c r="D4642" s="345" t="s">
        <v>512</v>
      </c>
      <c r="E4642" s="345">
        <v>4200730480</v>
      </c>
      <c r="F4642" s="345">
        <v>90048</v>
      </c>
      <c r="G4642" s="345" t="s">
        <v>13158</v>
      </c>
      <c r="H4642" s="820">
        <v>4134</v>
      </c>
      <c r="I4642" s="567"/>
    </row>
    <row r="4643" spans="1:9" x14ac:dyDescent="0.2">
      <c r="A4643" s="345">
        <v>4641</v>
      </c>
      <c r="B4643" s="345" t="s">
        <v>5264</v>
      </c>
      <c r="C4643" s="345" t="s">
        <v>571</v>
      </c>
      <c r="D4643" s="345" t="s">
        <v>508</v>
      </c>
      <c r="E4643" s="345">
        <v>1030260620</v>
      </c>
      <c r="F4643" s="345">
        <v>19063</v>
      </c>
      <c r="G4643" s="345" t="s">
        <v>13159</v>
      </c>
      <c r="H4643" s="820">
        <v>905</v>
      </c>
      <c r="I4643" s="567"/>
    </row>
    <row r="4644" spans="1:9" x14ac:dyDescent="0.2">
      <c r="A4644" s="345">
        <v>4642</v>
      </c>
      <c r="B4644" s="345" t="s">
        <v>5265</v>
      </c>
      <c r="C4644" s="345" t="s">
        <v>601</v>
      </c>
      <c r="D4644" s="345" t="s">
        <v>508</v>
      </c>
      <c r="E4644" s="345">
        <v>1030121390</v>
      </c>
      <c r="F4644" s="345">
        <v>16145</v>
      </c>
      <c r="G4644" s="345" t="s">
        <v>13160</v>
      </c>
      <c r="H4644" s="820">
        <v>486</v>
      </c>
      <c r="I4644" s="567"/>
    </row>
    <row r="4645" spans="1:9" x14ac:dyDescent="0.2">
      <c r="A4645" s="345">
        <v>4643</v>
      </c>
      <c r="B4645" s="345" t="s">
        <v>5266</v>
      </c>
      <c r="C4645" s="345" t="s">
        <v>622</v>
      </c>
      <c r="D4645" s="345" t="s">
        <v>510</v>
      </c>
      <c r="E4645" s="345">
        <v>1010070810</v>
      </c>
      <c r="F4645" s="345">
        <v>5081</v>
      </c>
      <c r="G4645" s="345" t="s">
        <v>13161</v>
      </c>
      <c r="H4645" s="820">
        <v>70</v>
      </c>
      <c r="I4645" s="567"/>
    </row>
    <row r="4646" spans="1:9" x14ac:dyDescent="0.2">
      <c r="A4646" s="345">
        <v>4644</v>
      </c>
      <c r="B4646" s="345" t="s">
        <v>5267</v>
      </c>
      <c r="C4646" s="345" t="s">
        <v>601</v>
      </c>
      <c r="D4646" s="345" t="s">
        <v>508</v>
      </c>
      <c r="E4646" s="345">
        <v>1030121400</v>
      </c>
      <c r="F4646" s="345">
        <v>16146</v>
      </c>
      <c r="G4646" s="345" t="s">
        <v>13162</v>
      </c>
      <c r="H4646" s="820">
        <v>980</v>
      </c>
      <c r="I4646" s="567"/>
    </row>
    <row r="4647" spans="1:9" x14ac:dyDescent="0.2">
      <c r="A4647" s="345">
        <v>4645</v>
      </c>
      <c r="B4647" s="345" t="s">
        <v>5268</v>
      </c>
      <c r="C4647" s="345" t="s">
        <v>601</v>
      </c>
      <c r="D4647" s="345" t="s">
        <v>508</v>
      </c>
      <c r="E4647" s="345">
        <v>1030121401</v>
      </c>
      <c r="F4647" s="345">
        <v>16147</v>
      </c>
      <c r="G4647" s="345" t="s">
        <v>13163</v>
      </c>
      <c r="H4647" s="820">
        <v>144</v>
      </c>
      <c r="I4647" s="567"/>
    </row>
    <row r="4648" spans="1:9" x14ac:dyDescent="0.2">
      <c r="A4648" s="345">
        <v>4646</v>
      </c>
      <c r="B4648" s="345" t="s">
        <v>5269</v>
      </c>
      <c r="C4648" s="345" t="s">
        <v>696</v>
      </c>
      <c r="D4648" s="345" t="s">
        <v>508</v>
      </c>
      <c r="E4648" s="345">
        <v>1030241620</v>
      </c>
      <c r="F4648" s="345">
        <v>13169</v>
      </c>
      <c r="G4648" s="345" t="s">
        <v>13164</v>
      </c>
      <c r="H4648" s="820">
        <v>2373</v>
      </c>
      <c r="I4648" s="567"/>
    </row>
    <row r="4649" spans="1:9" x14ac:dyDescent="0.2">
      <c r="A4649" s="345">
        <v>4647</v>
      </c>
      <c r="B4649" s="345" t="s">
        <v>5270</v>
      </c>
      <c r="C4649" s="345" t="s">
        <v>942</v>
      </c>
      <c r="D4649" s="345" t="s">
        <v>512</v>
      </c>
      <c r="E4649" s="345">
        <v>4200530550</v>
      </c>
      <c r="F4649" s="345">
        <v>91057</v>
      </c>
      <c r="G4649" s="345" t="s">
        <v>13165</v>
      </c>
      <c r="H4649" s="820">
        <v>774</v>
      </c>
      <c r="I4649" s="567"/>
    </row>
    <row r="4650" spans="1:9" x14ac:dyDescent="0.2">
      <c r="A4650" s="345">
        <v>4648</v>
      </c>
      <c r="B4650" s="345" t="s">
        <v>5271</v>
      </c>
      <c r="C4650" s="345" t="s">
        <v>567</v>
      </c>
      <c r="D4650" s="345" t="s">
        <v>508</v>
      </c>
      <c r="E4650" s="345">
        <v>1030151140</v>
      </c>
      <c r="F4650" s="345">
        <v>17123</v>
      </c>
      <c r="G4650" s="345" t="s">
        <v>13166</v>
      </c>
      <c r="H4650" s="820">
        <v>3152</v>
      </c>
      <c r="I4650" s="567"/>
    </row>
    <row r="4651" spans="1:9" x14ac:dyDescent="0.2">
      <c r="A4651" s="345">
        <v>4649</v>
      </c>
      <c r="B4651" s="345" t="s">
        <v>5272</v>
      </c>
      <c r="C4651" s="345" t="s">
        <v>863</v>
      </c>
      <c r="D4651" s="345" t="s">
        <v>510</v>
      </c>
      <c r="E4651" s="345">
        <v>1011020500</v>
      </c>
      <c r="F4651" s="345">
        <v>103050</v>
      </c>
      <c r="G4651" s="345" t="s">
        <v>13167</v>
      </c>
      <c r="H4651" s="820">
        <v>14503</v>
      </c>
      <c r="I4651" s="567"/>
    </row>
    <row r="4652" spans="1:9" x14ac:dyDescent="0.2">
      <c r="A4652" s="345">
        <v>4650</v>
      </c>
      <c r="B4652" s="345" t="s">
        <v>5273</v>
      </c>
      <c r="C4652" s="345" t="s">
        <v>553</v>
      </c>
      <c r="D4652" s="345" t="s">
        <v>506</v>
      </c>
      <c r="E4652" s="345">
        <v>3150720840</v>
      </c>
      <c r="F4652" s="345">
        <v>65084</v>
      </c>
      <c r="G4652" s="345" t="s">
        <v>13168</v>
      </c>
      <c r="H4652" s="820">
        <v>1632</v>
      </c>
      <c r="I4652" s="567"/>
    </row>
    <row r="4653" spans="1:9" x14ac:dyDescent="0.2">
      <c r="A4653" s="345">
        <v>4651</v>
      </c>
      <c r="B4653" s="345" t="s">
        <v>5274</v>
      </c>
      <c r="C4653" s="345" t="s">
        <v>942</v>
      </c>
      <c r="D4653" s="345" t="s">
        <v>512</v>
      </c>
      <c r="E4653" s="345">
        <v>4200530560</v>
      </c>
      <c r="F4653" s="345">
        <v>91058</v>
      </c>
      <c r="G4653" s="345" t="s">
        <v>13169</v>
      </c>
      <c r="H4653" s="820">
        <v>373</v>
      </c>
      <c r="I4653" s="567"/>
    </row>
    <row r="4654" spans="1:9" x14ac:dyDescent="0.2">
      <c r="A4654" s="345">
        <v>4652</v>
      </c>
      <c r="B4654" s="345" t="s">
        <v>5275</v>
      </c>
      <c r="C4654" s="345" t="s">
        <v>575</v>
      </c>
      <c r="D4654" s="345" t="s">
        <v>493</v>
      </c>
      <c r="E4654" s="345">
        <v>2120910390</v>
      </c>
      <c r="F4654" s="345">
        <v>56040</v>
      </c>
      <c r="G4654" s="345" t="s">
        <v>13170</v>
      </c>
      <c r="H4654" s="820">
        <v>912</v>
      </c>
      <c r="I4654" s="567"/>
    </row>
    <row r="4655" spans="1:9" x14ac:dyDescent="0.2">
      <c r="A4655" s="345">
        <v>4653</v>
      </c>
      <c r="B4655" s="345" t="s">
        <v>5276</v>
      </c>
      <c r="C4655" s="345" t="s">
        <v>544</v>
      </c>
      <c r="D4655" s="345" t="s">
        <v>510</v>
      </c>
      <c r="E4655" s="345">
        <v>1010271540</v>
      </c>
      <c r="F4655" s="345">
        <v>4154</v>
      </c>
      <c r="G4655" s="345" t="s">
        <v>13171</v>
      </c>
      <c r="H4655" s="820">
        <v>87</v>
      </c>
      <c r="I4655" s="567"/>
    </row>
    <row r="4656" spans="1:9" x14ac:dyDescent="0.2">
      <c r="A4656" s="345">
        <v>4654</v>
      </c>
      <c r="B4656" s="345" t="s">
        <v>5277</v>
      </c>
      <c r="C4656" s="345" t="s">
        <v>601</v>
      </c>
      <c r="D4656" s="345" t="s">
        <v>508</v>
      </c>
      <c r="E4656" s="345">
        <v>1030121410</v>
      </c>
      <c r="F4656" s="345">
        <v>16148</v>
      </c>
      <c r="G4656" s="345" t="s">
        <v>13172</v>
      </c>
      <c r="H4656" s="820">
        <v>571</v>
      </c>
      <c r="I4656" s="567"/>
    </row>
    <row r="4657" spans="1:9" x14ac:dyDescent="0.2">
      <c r="A4657" s="345">
        <v>4655</v>
      </c>
      <c r="B4657" s="345" t="s">
        <v>5278</v>
      </c>
      <c r="C4657" s="345" t="s">
        <v>942</v>
      </c>
      <c r="D4657" s="345" t="s">
        <v>512</v>
      </c>
      <c r="E4657" s="345">
        <v>4200530570</v>
      </c>
      <c r="F4657" s="345">
        <v>91059</v>
      </c>
      <c r="G4657" s="345" t="s">
        <v>13173</v>
      </c>
      <c r="H4657" s="820">
        <v>697</v>
      </c>
      <c r="I4657" s="567"/>
    </row>
    <row r="4658" spans="1:9" x14ac:dyDescent="0.2">
      <c r="A4658" s="345">
        <v>4656</v>
      </c>
      <c r="B4658" s="345" t="s">
        <v>5279</v>
      </c>
      <c r="C4658" s="345" t="s">
        <v>942</v>
      </c>
      <c r="D4658" s="345" t="s">
        <v>512</v>
      </c>
      <c r="E4658" s="345">
        <v>4200530580</v>
      </c>
      <c r="F4658" s="345">
        <v>91060</v>
      </c>
      <c r="G4658" s="345" t="s">
        <v>13174</v>
      </c>
      <c r="H4658" s="820">
        <v>873</v>
      </c>
      <c r="I4658" s="567"/>
    </row>
    <row r="4659" spans="1:9" x14ac:dyDescent="0.2">
      <c r="A4659" s="345">
        <v>4657</v>
      </c>
      <c r="B4659" s="345" t="s">
        <v>5280</v>
      </c>
      <c r="C4659" s="345" t="s">
        <v>567</v>
      </c>
      <c r="D4659" s="345" t="s">
        <v>508</v>
      </c>
      <c r="E4659" s="345">
        <v>1030151150</v>
      </c>
      <c r="F4659" s="345">
        <v>17124</v>
      </c>
      <c r="G4659" s="345" t="s">
        <v>13175</v>
      </c>
      <c r="H4659" s="820">
        <v>965</v>
      </c>
      <c r="I4659" s="567"/>
    </row>
    <row r="4660" spans="1:9" x14ac:dyDescent="0.2">
      <c r="A4660" s="345">
        <v>4658</v>
      </c>
      <c r="B4660" s="345" t="s">
        <v>5281</v>
      </c>
      <c r="C4660" s="345" t="s">
        <v>601</v>
      </c>
      <c r="D4660" s="345" t="s">
        <v>508</v>
      </c>
      <c r="E4660" s="345">
        <v>1030121411</v>
      </c>
      <c r="F4660" s="345">
        <v>16149</v>
      </c>
      <c r="G4660" s="345" t="s">
        <v>13176</v>
      </c>
      <c r="H4660" s="820">
        <v>920</v>
      </c>
      <c r="I4660" s="567"/>
    </row>
    <row r="4661" spans="1:9" x14ac:dyDescent="0.2">
      <c r="A4661" s="345">
        <v>4659</v>
      </c>
      <c r="B4661" s="345" t="s">
        <v>5282</v>
      </c>
      <c r="C4661" s="345" t="s">
        <v>677</v>
      </c>
      <c r="D4661" s="345" t="s">
        <v>507</v>
      </c>
      <c r="E4661" s="345">
        <v>1070740430</v>
      </c>
      <c r="F4661" s="345">
        <v>9043</v>
      </c>
      <c r="G4661" s="345" t="s">
        <v>13177</v>
      </c>
      <c r="H4661" s="820">
        <v>219</v>
      </c>
      <c r="I4661" s="567"/>
    </row>
    <row r="4662" spans="1:9" x14ac:dyDescent="0.2">
      <c r="A4662" s="345">
        <v>4660</v>
      </c>
      <c r="B4662" s="345" t="s">
        <v>5283</v>
      </c>
      <c r="C4662" s="345" t="s">
        <v>534</v>
      </c>
      <c r="D4662" s="345" t="s">
        <v>508</v>
      </c>
      <c r="E4662" s="345">
        <v>1030491580</v>
      </c>
      <c r="F4662" s="345">
        <v>15159</v>
      </c>
      <c r="G4662" s="345" t="s">
        <v>13178</v>
      </c>
      <c r="H4662" s="820">
        <v>14152</v>
      </c>
      <c r="I4662" s="567"/>
    </row>
    <row r="4663" spans="1:9" x14ac:dyDescent="0.2">
      <c r="A4663" s="345">
        <v>4661</v>
      </c>
      <c r="B4663" s="345" t="s">
        <v>5284</v>
      </c>
      <c r="C4663" s="345" t="s">
        <v>548</v>
      </c>
      <c r="D4663" s="345" t="s">
        <v>503</v>
      </c>
      <c r="E4663" s="345">
        <v>3130380610</v>
      </c>
      <c r="F4663" s="345">
        <v>66061</v>
      </c>
      <c r="G4663" s="345" t="s">
        <v>13179</v>
      </c>
      <c r="H4663" s="820">
        <v>374</v>
      </c>
      <c r="I4663" s="567"/>
    </row>
    <row r="4664" spans="1:9" x14ac:dyDescent="0.2">
      <c r="A4664" s="345">
        <v>4662</v>
      </c>
      <c r="B4664" s="345" t="s">
        <v>5285</v>
      </c>
      <c r="C4664" s="345" t="s">
        <v>607</v>
      </c>
      <c r="D4664" s="345" t="s">
        <v>515</v>
      </c>
      <c r="E4664" s="345">
        <v>1050890550</v>
      </c>
      <c r="F4664" s="345">
        <v>23055</v>
      </c>
      <c r="G4664" s="345" t="s">
        <v>13180</v>
      </c>
      <c r="H4664" s="820">
        <v>10202</v>
      </c>
      <c r="I4664" s="567"/>
    </row>
    <row r="4665" spans="1:9" x14ac:dyDescent="0.2">
      <c r="A4665" s="345">
        <v>4663</v>
      </c>
      <c r="B4665" s="345" t="s">
        <v>5286</v>
      </c>
      <c r="C4665" s="345" t="s">
        <v>538</v>
      </c>
      <c r="D4665" s="345" t="s">
        <v>504</v>
      </c>
      <c r="E4665" s="345">
        <v>3170640550</v>
      </c>
      <c r="F4665" s="345">
        <v>76056</v>
      </c>
      <c r="G4665" s="345" t="s">
        <v>13181</v>
      </c>
      <c r="H4665" s="820">
        <v>3616</v>
      </c>
      <c r="I4665" s="567"/>
    </row>
    <row r="4666" spans="1:9" x14ac:dyDescent="0.2">
      <c r="A4666" s="345">
        <v>4664</v>
      </c>
      <c r="B4666" s="345" t="s">
        <v>5287</v>
      </c>
      <c r="C4666" s="345" t="s">
        <v>612</v>
      </c>
      <c r="D4666" s="345" t="s">
        <v>505</v>
      </c>
      <c r="E4666" s="345">
        <v>3180670550</v>
      </c>
      <c r="F4666" s="345">
        <v>80055</v>
      </c>
      <c r="G4666" s="345" t="s">
        <v>13182</v>
      </c>
      <c r="H4666" s="820">
        <v>4859</v>
      </c>
      <c r="I4666" s="567"/>
    </row>
    <row r="4667" spans="1:9" x14ac:dyDescent="0.2">
      <c r="A4667" s="345">
        <v>4665</v>
      </c>
      <c r="B4667" s="345" t="s">
        <v>5288</v>
      </c>
      <c r="C4667" s="345" t="s">
        <v>726</v>
      </c>
      <c r="D4667" s="345" t="s">
        <v>16416</v>
      </c>
      <c r="E4667" s="345">
        <v>1040140570</v>
      </c>
      <c r="F4667" s="345">
        <v>21060</v>
      </c>
      <c r="G4667" s="345" t="s">
        <v>13183</v>
      </c>
      <c r="H4667" s="820">
        <v>3859</v>
      </c>
      <c r="I4667" s="567"/>
    </row>
    <row r="4668" spans="1:9" x14ac:dyDescent="0.2">
      <c r="A4668" s="345">
        <v>4666</v>
      </c>
      <c r="B4668" s="345" t="s">
        <v>5289</v>
      </c>
      <c r="C4668" s="345" t="s">
        <v>942</v>
      </c>
      <c r="D4668" s="345" t="s">
        <v>512</v>
      </c>
      <c r="E4668" s="345">
        <v>4200530590</v>
      </c>
      <c r="F4668" s="345">
        <v>91061</v>
      </c>
      <c r="G4668" s="345" t="s">
        <v>13184</v>
      </c>
      <c r="H4668" s="820">
        <v>2723</v>
      </c>
      <c r="I4668" s="567"/>
    </row>
    <row r="4669" spans="1:9" x14ac:dyDescent="0.2">
      <c r="A4669" s="345">
        <v>4667</v>
      </c>
      <c r="B4669" s="345" t="s">
        <v>5290</v>
      </c>
      <c r="C4669" s="345" t="s">
        <v>584</v>
      </c>
      <c r="D4669" s="345" t="s">
        <v>509</v>
      </c>
      <c r="E4669" s="345">
        <v>3140190490</v>
      </c>
      <c r="F4669" s="345">
        <v>70049</v>
      </c>
      <c r="G4669" s="345" t="s">
        <v>13185</v>
      </c>
      <c r="H4669" s="820">
        <v>1625</v>
      </c>
      <c r="I4669" s="567"/>
    </row>
    <row r="4670" spans="1:9" x14ac:dyDescent="0.2">
      <c r="A4670" s="345">
        <v>4668</v>
      </c>
      <c r="B4670" s="345" t="s">
        <v>5291</v>
      </c>
      <c r="C4670" s="345" t="s">
        <v>624</v>
      </c>
      <c r="D4670" s="345" t="s">
        <v>510</v>
      </c>
      <c r="E4670" s="345">
        <v>1010811680</v>
      </c>
      <c r="F4670" s="345">
        <v>1171</v>
      </c>
      <c r="G4670" s="345" t="s">
        <v>13186</v>
      </c>
      <c r="H4670" s="820">
        <v>23044</v>
      </c>
      <c r="I4670" s="567"/>
    </row>
    <row r="4671" spans="1:9" x14ac:dyDescent="0.2">
      <c r="A4671" s="345">
        <v>4669</v>
      </c>
      <c r="B4671" s="345" t="s">
        <v>5292</v>
      </c>
      <c r="C4671" s="345" t="s">
        <v>906</v>
      </c>
      <c r="D4671" s="345" t="s">
        <v>492</v>
      </c>
      <c r="E4671" s="345">
        <v>2090360170</v>
      </c>
      <c r="F4671" s="345">
        <v>53018</v>
      </c>
      <c r="G4671" s="345" t="s">
        <v>13187</v>
      </c>
      <c r="H4671" s="820">
        <v>14352</v>
      </c>
      <c r="I4671" s="567"/>
    </row>
    <row r="4672" spans="1:9" x14ac:dyDescent="0.2">
      <c r="A4672" s="345">
        <v>4670</v>
      </c>
      <c r="B4672" s="345" t="s">
        <v>5293</v>
      </c>
      <c r="C4672" s="345" t="s">
        <v>1311</v>
      </c>
      <c r="D4672" s="345" t="s">
        <v>492</v>
      </c>
      <c r="E4672" s="345">
        <v>2090620221</v>
      </c>
      <c r="F4672" s="345">
        <v>50023</v>
      </c>
      <c r="G4672" s="345" t="s">
        <v>13188</v>
      </c>
      <c r="H4672" s="820">
        <v>633</v>
      </c>
      <c r="I4672" s="567"/>
    </row>
    <row r="4673" spans="1:9" x14ac:dyDescent="0.2">
      <c r="A4673" s="345">
        <v>4671</v>
      </c>
      <c r="B4673" s="345" t="s">
        <v>5294</v>
      </c>
      <c r="C4673" s="345" t="s">
        <v>677</v>
      </c>
      <c r="D4673" s="345" t="s">
        <v>507</v>
      </c>
      <c r="E4673" s="345">
        <v>1070740440</v>
      </c>
      <c r="F4673" s="345">
        <v>9044</v>
      </c>
      <c r="G4673" s="345" t="s">
        <v>13189</v>
      </c>
      <c r="H4673" s="820">
        <v>919</v>
      </c>
      <c r="I4673" s="567"/>
    </row>
    <row r="4674" spans="1:9" x14ac:dyDescent="0.2">
      <c r="A4674" s="345">
        <v>4672</v>
      </c>
      <c r="B4674" s="345" t="s">
        <v>5295</v>
      </c>
      <c r="C4674" s="345" t="s">
        <v>542</v>
      </c>
      <c r="D4674" s="345" t="s">
        <v>511</v>
      </c>
      <c r="E4674" s="345">
        <v>3160310321</v>
      </c>
      <c r="F4674" s="345">
        <v>71063</v>
      </c>
      <c r="G4674" s="345" t="s">
        <v>13190</v>
      </c>
      <c r="H4674" s="820">
        <v>2820</v>
      </c>
      <c r="I4674" s="567"/>
    </row>
    <row r="4675" spans="1:9" x14ac:dyDescent="0.2">
      <c r="A4675" s="345">
        <v>4673</v>
      </c>
      <c r="B4675" s="345" t="s">
        <v>5296</v>
      </c>
      <c r="C4675" s="345" t="s">
        <v>924</v>
      </c>
      <c r="D4675" s="345" t="s">
        <v>507</v>
      </c>
      <c r="E4675" s="345">
        <v>1070340420</v>
      </c>
      <c r="F4675" s="345">
        <v>10042</v>
      </c>
      <c r="G4675" s="345" t="s">
        <v>13191</v>
      </c>
      <c r="H4675" s="820">
        <v>503</v>
      </c>
      <c r="I4675" s="567"/>
    </row>
    <row r="4676" spans="1:9" x14ac:dyDescent="0.2">
      <c r="A4676" s="345">
        <v>4674</v>
      </c>
      <c r="B4676" s="345" t="s">
        <v>5297</v>
      </c>
      <c r="C4676" s="345" t="s">
        <v>241</v>
      </c>
      <c r="D4676" s="345" t="s">
        <v>515</v>
      </c>
      <c r="E4676" s="345">
        <v>1050900750</v>
      </c>
      <c r="F4676" s="345">
        <v>24075</v>
      </c>
      <c r="G4676" s="345" t="s">
        <v>13192</v>
      </c>
      <c r="H4676" s="820">
        <v>3012</v>
      </c>
      <c r="I4676" s="567"/>
    </row>
    <row r="4677" spans="1:9" x14ac:dyDescent="0.2">
      <c r="A4677" s="345">
        <v>4675</v>
      </c>
      <c r="B4677" s="345" t="s">
        <v>5298</v>
      </c>
      <c r="C4677" s="345" t="s">
        <v>942</v>
      </c>
      <c r="D4677" s="345" t="s">
        <v>512</v>
      </c>
      <c r="E4677" s="345">
        <v>4200530600</v>
      </c>
      <c r="F4677" s="345">
        <v>91062</v>
      </c>
      <c r="G4677" s="345" t="s">
        <v>13193</v>
      </c>
      <c r="H4677" s="820">
        <v>3971</v>
      </c>
      <c r="I4677" s="567"/>
    </row>
    <row r="4678" spans="1:9" x14ac:dyDescent="0.2">
      <c r="A4678" s="345">
        <v>4676</v>
      </c>
      <c r="B4678" s="345" t="s">
        <v>5299</v>
      </c>
      <c r="C4678" s="345" t="s">
        <v>1539</v>
      </c>
      <c r="D4678" s="345" t="s">
        <v>511</v>
      </c>
      <c r="E4678" s="345">
        <v>3160160110</v>
      </c>
      <c r="F4678" s="345">
        <v>74011</v>
      </c>
      <c r="G4678" s="345" t="s">
        <v>13194</v>
      </c>
      <c r="H4678" s="820">
        <v>14569</v>
      </c>
      <c r="I4678" s="567"/>
    </row>
    <row r="4679" spans="1:9" x14ac:dyDescent="0.2">
      <c r="A4679" s="345">
        <v>4677</v>
      </c>
      <c r="B4679" s="345" t="s">
        <v>5300</v>
      </c>
      <c r="C4679" s="345" t="s">
        <v>548</v>
      </c>
      <c r="D4679" s="345" t="s">
        <v>503</v>
      </c>
      <c r="E4679" s="345">
        <v>3130380620</v>
      </c>
      <c r="F4679" s="345">
        <v>66062</v>
      </c>
      <c r="G4679" s="345" t="s">
        <v>13195</v>
      </c>
      <c r="H4679" s="820">
        <v>1251</v>
      </c>
      <c r="I4679" s="567"/>
    </row>
    <row r="4680" spans="1:9" x14ac:dyDescent="0.2">
      <c r="A4680" s="345">
        <v>4678</v>
      </c>
      <c r="B4680" s="345" t="s">
        <v>5301</v>
      </c>
      <c r="C4680" s="345" t="s">
        <v>635</v>
      </c>
      <c r="D4680" s="345" t="s">
        <v>508</v>
      </c>
      <c r="E4680" s="345">
        <v>1030860930</v>
      </c>
      <c r="F4680" s="345">
        <v>12109</v>
      </c>
      <c r="G4680" s="345" t="s">
        <v>13196</v>
      </c>
      <c r="H4680" s="820">
        <v>7939</v>
      </c>
      <c r="I4680" s="567"/>
    </row>
    <row r="4681" spans="1:9" x14ac:dyDescent="0.2">
      <c r="A4681" s="345">
        <v>4679</v>
      </c>
      <c r="B4681" s="345" t="s">
        <v>5302</v>
      </c>
      <c r="C4681" s="345" t="s">
        <v>635</v>
      </c>
      <c r="D4681" s="345" t="s">
        <v>508</v>
      </c>
      <c r="E4681" s="345">
        <v>1030860931</v>
      </c>
      <c r="F4681" s="345">
        <v>12110</v>
      </c>
      <c r="G4681" s="345" t="s">
        <v>13197</v>
      </c>
      <c r="H4681" s="820">
        <v>819</v>
      </c>
      <c r="I4681" s="567"/>
    </row>
    <row r="4682" spans="1:9" x14ac:dyDescent="0.2">
      <c r="A4682" s="345">
        <v>4680</v>
      </c>
      <c r="B4682" s="345" t="s">
        <v>5303</v>
      </c>
      <c r="C4682" s="345" t="s">
        <v>601</v>
      </c>
      <c r="D4682" s="345" t="s">
        <v>508</v>
      </c>
      <c r="E4682" s="345">
        <v>1030121420</v>
      </c>
      <c r="F4682" s="345">
        <v>16150</v>
      </c>
      <c r="G4682" s="345" t="s">
        <v>13198</v>
      </c>
      <c r="H4682" s="820">
        <v>1667</v>
      </c>
      <c r="I4682" s="567"/>
    </row>
    <row r="4683" spans="1:9" x14ac:dyDescent="0.2">
      <c r="A4683" s="345">
        <v>4681</v>
      </c>
      <c r="B4683" s="345" t="s">
        <v>5304</v>
      </c>
      <c r="C4683" s="345" t="s">
        <v>624</v>
      </c>
      <c r="D4683" s="345" t="s">
        <v>510</v>
      </c>
      <c r="E4683" s="345">
        <v>1010811690</v>
      </c>
      <c r="F4683" s="345">
        <v>1172</v>
      </c>
      <c r="G4683" s="345" t="s">
        <v>13199</v>
      </c>
      <c r="H4683" s="820">
        <v>756</v>
      </c>
      <c r="I4683" s="567"/>
    </row>
    <row r="4684" spans="1:9" x14ac:dyDescent="0.2">
      <c r="A4684" s="345">
        <v>4682</v>
      </c>
      <c r="B4684" s="345" t="s">
        <v>5305</v>
      </c>
      <c r="C4684" s="345" t="s">
        <v>524</v>
      </c>
      <c r="D4684" s="345" t="s">
        <v>508</v>
      </c>
      <c r="E4684" s="345">
        <v>1030990420</v>
      </c>
      <c r="F4684" s="345">
        <v>98042</v>
      </c>
      <c r="G4684" s="345" t="s">
        <v>13200</v>
      </c>
      <c r="H4684" s="820">
        <v>2004</v>
      </c>
      <c r="I4684" s="567"/>
    </row>
    <row r="4685" spans="1:9" x14ac:dyDescent="0.2">
      <c r="A4685" s="345">
        <v>4683</v>
      </c>
      <c r="B4685" s="345" t="s">
        <v>5306</v>
      </c>
      <c r="C4685" s="345" t="s">
        <v>565</v>
      </c>
      <c r="D4685" s="345" t="s">
        <v>505</v>
      </c>
      <c r="E4685" s="345">
        <v>3180250880</v>
      </c>
      <c r="F4685" s="345">
        <v>78087</v>
      </c>
      <c r="G4685" s="345" t="s">
        <v>13201</v>
      </c>
      <c r="H4685" s="820">
        <v>1885</v>
      </c>
      <c r="I4685" s="567"/>
    </row>
    <row r="4686" spans="1:9" x14ac:dyDescent="0.2">
      <c r="A4686" s="345">
        <v>4684</v>
      </c>
      <c r="B4686" s="345" t="s">
        <v>5307</v>
      </c>
      <c r="C4686" s="345" t="s">
        <v>575</v>
      </c>
      <c r="D4686" s="345" t="s">
        <v>493</v>
      </c>
      <c r="E4686" s="345">
        <v>2120910400</v>
      </c>
      <c r="F4686" s="345">
        <v>56041</v>
      </c>
      <c r="G4686" s="345" t="s">
        <v>13202</v>
      </c>
      <c r="H4686" s="820">
        <v>3728</v>
      </c>
      <c r="I4686" s="567"/>
    </row>
    <row r="4687" spans="1:9" x14ac:dyDescent="0.2">
      <c r="A4687" s="345">
        <v>4685</v>
      </c>
      <c r="B4687" s="345" t="s">
        <v>5308</v>
      </c>
      <c r="C4687" s="345" t="s">
        <v>530</v>
      </c>
      <c r="D4687" s="345" t="s">
        <v>512</v>
      </c>
      <c r="E4687" s="345">
        <v>4200950380</v>
      </c>
      <c r="F4687" s="345">
        <v>95038</v>
      </c>
      <c r="G4687" s="345" t="s">
        <v>13203</v>
      </c>
      <c r="H4687" s="820">
        <v>30653</v>
      </c>
      <c r="I4687" s="567"/>
    </row>
    <row r="4688" spans="1:9" x14ac:dyDescent="0.2">
      <c r="A4688" s="345">
        <v>4686</v>
      </c>
      <c r="B4688" s="345" t="s">
        <v>5309</v>
      </c>
      <c r="C4688" s="345" t="s">
        <v>544</v>
      </c>
      <c r="D4688" s="345" t="s">
        <v>510</v>
      </c>
      <c r="E4688" s="345">
        <v>1010271550</v>
      </c>
      <c r="F4688" s="345">
        <v>4155</v>
      </c>
      <c r="G4688" s="345" t="s">
        <v>13204</v>
      </c>
      <c r="H4688" s="820">
        <v>1477</v>
      </c>
      <c r="I4688" s="567"/>
    </row>
    <row r="4689" spans="1:9" x14ac:dyDescent="0.2">
      <c r="A4689" s="345">
        <v>4687</v>
      </c>
      <c r="B4689" s="345" t="s">
        <v>5310</v>
      </c>
      <c r="C4689" s="345" t="s">
        <v>787</v>
      </c>
      <c r="D4689" s="345" t="s">
        <v>515</v>
      </c>
      <c r="E4689" s="345">
        <v>1050840510</v>
      </c>
      <c r="F4689" s="345">
        <v>26052</v>
      </c>
      <c r="G4689" s="345" t="s">
        <v>13205</v>
      </c>
      <c r="H4689" s="820">
        <v>4515</v>
      </c>
      <c r="I4689" s="567"/>
    </row>
    <row r="4690" spans="1:9" x14ac:dyDescent="0.2">
      <c r="A4690" s="345">
        <v>4688</v>
      </c>
      <c r="B4690" s="345" t="s">
        <v>5311</v>
      </c>
      <c r="C4690" s="345" t="s">
        <v>637</v>
      </c>
      <c r="D4690" s="345" t="s">
        <v>508</v>
      </c>
      <c r="E4690" s="345">
        <v>1031040360</v>
      </c>
      <c r="F4690" s="345">
        <v>108036</v>
      </c>
      <c r="G4690" s="345" t="s">
        <v>13206</v>
      </c>
      <c r="H4690" s="820">
        <v>5255</v>
      </c>
      <c r="I4690" s="567"/>
    </row>
    <row r="4691" spans="1:9" x14ac:dyDescent="0.2">
      <c r="A4691" s="345">
        <v>4689</v>
      </c>
      <c r="B4691" s="345" t="s">
        <v>5312</v>
      </c>
      <c r="C4691" s="345" t="s">
        <v>863</v>
      </c>
      <c r="D4691" s="345" t="s">
        <v>510</v>
      </c>
      <c r="E4691" s="345">
        <v>1011020510</v>
      </c>
      <c r="F4691" s="345">
        <v>103051</v>
      </c>
      <c r="G4691" s="345" t="s">
        <v>13207</v>
      </c>
      <c r="H4691" s="820">
        <v>3354</v>
      </c>
      <c r="I4691" s="567"/>
    </row>
    <row r="4692" spans="1:9" x14ac:dyDescent="0.2">
      <c r="A4692" s="345">
        <v>4690</v>
      </c>
      <c r="B4692" s="345" t="s">
        <v>5313</v>
      </c>
      <c r="C4692" s="345" t="s">
        <v>601</v>
      </c>
      <c r="D4692" s="345" t="s">
        <v>508</v>
      </c>
      <c r="E4692" s="345">
        <v>1030121430</v>
      </c>
      <c r="F4692" s="345">
        <v>16151</v>
      </c>
      <c r="G4692" s="345" t="s">
        <v>13208</v>
      </c>
      <c r="H4692" s="820">
        <v>145</v>
      </c>
      <c r="I4692" s="567"/>
    </row>
    <row r="4693" spans="1:9" x14ac:dyDescent="0.2">
      <c r="A4693" s="345">
        <v>4691</v>
      </c>
      <c r="B4693" s="345" t="s">
        <v>5314</v>
      </c>
      <c r="C4693" s="345" t="s">
        <v>942</v>
      </c>
      <c r="D4693" s="345" t="s">
        <v>512</v>
      </c>
      <c r="E4693" s="345">
        <v>4200530610</v>
      </c>
      <c r="F4693" s="345">
        <v>91063</v>
      </c>
      <c r="G4693" s="345" t="s">
        <v>13209</v>
      </c>
      <c r="H4693" s="820">
        <v>6833</v>
      </c>
      <c r="I4693" s="567"/>
    </row>
    <row r="4694" spans="1:9" x14ac:dyDescent="0.2">
      <c r="A4694" s="345">
        <v>4692</v>
      </c>
      <c r="B4694" s="345" t="s">
        <v>5315</v>
      </c>
      <c r="C4694" s="345" t="s">
        <v>942</v>
      </c>
      <c r="D4694" s="345" t="s">
        <v>512</v>
      </c>
      <c r="E4694" s="345">
        <v>4200530620</v>
      </c>
      <c r="F4694" s="345">
        <v>91064</v>
      </c>
      <c r="G4694" s="345" t="s">
        <v>13210</v>
      </c>
      <c r="H4694" s="820">
        <v>1905</v>
      </c>
      <c r="I4694" s="567"/>
    </row>
    <row r="4695" spans="1:9" x14ac:dyDescent="0.2">
      <c r="A4695" s="345">
        <v>4693</v>
      </c>
      <c r="B4695" s="345" t="s">
        <v>5316</v>
      </c>
      <c r="C4695" s="345" t="s">
        <v>553</v>
      </c>
      <c r="D4695" s="345" t="s">
        <v>506</v>
      </c>
      <c r="E4695" s="345">
        <v>3150720850</v>
      </c>
      <c r="F4695" s="345">
        <v>65085</v>
      </c>
      <c r="G4695" s="345" t="s">
        <v>13211</v>
      </c>
      <c r="H4695" s="820">
        <v>993</v>
      </c>
      <c r="I4695" s="567"/>
    </row>
    <row r="4696" spans="1:9" x14ac:dyDescent="0.2">
      <c r="A4696" s="345">
        <v>4694</v>
      </c>
      <c r="B4696" s="345" t="s">
        <v>5317</v>
      </c>
      <c r="C4696" s="345" t="s">
        <v>899</v>
      </c>
      <c r="D4696" s="346" t="s">
        <v>512</v>
      </c>
      <c r="E4696" s="345">
        <v>4201110500</v>
      </c>
      <c r="F4696" s="345">
        <v>111050</v>
      </c>
      <c r="G4696" s="345" t="s">
        <v>13212</v>
      </c>
      <c r="H4696" s="820">
        <v>2017</v>
      </c>
      <c r="I4696" s="567"/>
    </row>
    <row r="4697" spans="1:9" x14ac:dyDescent="0.2">
      <c r="A4697" s="345">
        <v>4695</v>
      </c>
      <c r="B4697" s="345" t="s">
        <v>5318</v>
      </c>
      <c r="C4697" s="345" t="s">
        <v>787</v>
      </c>
      <c r="D4697" s="345" t="s">
        <v>515</v>
      </c>
      <c r="E4697" s="345">
        <v>1050840520</v>
      </c>
      <c r="F4697" s="345">
        <v>26053</v>
      </c>
      <c r="G4697" s="345" t="s">
        <v>13213</v>
      </c>
      <c r="H4697" s="820">
        <v>3850</v>
      </c>
      <c r="I4697" s="567"/>
    </row>
    <row r="4698" spans="1:9" x14ac:dyDescent="0.2">
      <c r="A4698" s="345">
        <v>4696</v>
      </c>
      <c r="B4698" s="345" t="s">
        <v>5319</v>
      </c>
      <c r="C4698" s="345" t="s">
        <v>595</v>
      </c>
      <c r="D4698" s="345" t="s">
        <v>510</v>
      </c>
      <c r="E4698" s="345">
        <v>1010021160</v>
      </c>
      <c r="F4698" s="345">
        <v>6119</v>
      </c>
      <c r="G4698" s="345" t="s">
        <v>13214</v>
      </c>
      <c r="H4698" s="820">
        <v>400</v>
      </c>
      <c r="I4698" s="567"/>
    </row>
    <row r="4699" spans="1:9" x14ac:dyDescent="0.2">
      <c r="A4699" s="345">
        <v>4697</v>
      </c>
      <c r="B4699" s="345" t="s">
        <v>5320</v>
      </c>
      <c r="C4699" s="345" t="s">
        <v>542</v>
      </c>
      <c r="D4699" s="345" t="s">
        <v>511</v>
      </c>
      <c r="E4699" s="345">
        <v>3160310330</v>
      </c>
      <c r="F4699" s="345">
        <v>71035</v>
      </c>
      <c r="G4699" s="345" t="s">
        <v>13215</v>
      </c>
      <c r="H4699" s="820">
        <v>2521</v>
      </c>
      <c r="I4699" s="567"/>
    </row>
    <row r="4700" spans="1:9" x14ac:dyDescent="0.2">
      <c r="A4700" s="345">
        <v>4698</v>
      </c>
      <c r="B4700" s="345" t="s">
        <v>5321</v>
      </c>
      <c r="C4700" s="345" t="s">
        <v>696</v>
      </c>
      <c r="D4700" s="345" t="s">
        <v>508</v>
      </c>
      <c r="E4700" s="345">
        <v>1030241630</v>
      </c>
      <c r="F4700" s="345">
        <v>13170</v>
      </c>
      <c r="G4700" s="345" t="s">
        <v>13216</v>
      </c>
      <c r="H4700" s="820">
        <v>2649</v>
      </c>
      <c r="I4700" s="567"/>
    </row>
    <row r="4701" spans="1:9" x14ac:dyDescent="0.2">
      <c r="A4701" s="345">
        <v>4699</v>
      </c>
      <c r="B4701" s="345" t="s">
        <v>5322</v>
      </c>
      <c r="C4701" s="345" t="s">
        <v>784</v>
      </c>
      <c r="D4701" s="345" t="s">
        <v>503</v>
      </c>
      <c r="E4701" s="345">
        <v>3130230570</v>
      </c>
      <c r="F4701" s="345">
        <v>69057</v>
      </c>
      <c r="G4701" s="345" t="s">
        <v>13217</v>
      </c>
      <c r="H4701" s="820">
        <v>3653</v>
      </c>
      <c r="I4701" s="567"/>
    </row>
    <row r="4702" spans="1:9" x14ac:dyDescent="0.2">
      <c r="A4702" s="345">
        <v>4700</v>
      </c>
      <c r="B4702" s="345" t="s">
        <v>5323</v>
      </c>
      <c r="C4702" s="345" t="s">
        <v>565</v>
      </c>
      <c r="D4702" s="345" t="s">
        <v>505</v>
      </c>
      <c r="E4702" s="345">
        <v>3180250890</v>
      </c>
      <c r="F4702" s="345">
        <v>78088</v>
      </c>
      <c r="G4702" s="345" t="s">
        <v>13218</v>
      </c>
      <c r="H4702" s="820">
        <v>1140</v>
      </c>
      <c r="I4702" s="567"/>
    </row>
    <row r="4703" spans="1:9" x14ac:dyDescent="0.2">
      <c r="A4703" s="345">
        <v>4701</v>
      </c>
      <c r="B4703" s="345" t="s">
        <v>5324</v>
      </c>
      <c r="C4703" s="345" t="s">
        <v>657</v>
      </c>
      <c r="D4703" s="345" t="s">
        <v>506</v>
      </c>
      <c r="E4703" s="345">
        <v>3150200530</v>
      </c>
      <c r="F4703" s="345">
        <v>61053</v>
      </c>
      <c r="G4703" s="345" t="s">
        <v>13219</v>
      </c>
      <c r="H4703" s="820">
        <v>27118</v>
      </c>
      <c r="I4703" s="567"/>
    </row>
    <row r="4704" spans="1:9" x14ac:dyDescent="0.2">
      <c r="A4704" s="345">
        <v>4702</v>
      </c>
      <c r="B4704" s="345" t="s">
        <v>5325</v>
      </c>
      <c r="C4704" s="345" t="s">
        <v>542</v>
      </c>
      <c r="D4704" s="345" t="s">
        <v>511</v>
      </c>
      <c r="E4704" s="345">
        <v>3160310340</v>
      </c>
      <c r="F4704" s="345">
        <v>71036</v>
      </c>
      <c r="G4704" s="345" t="s">
        <v>13220</v>
      </c>
      <c r="H4704" s="820">
        <v>16869</v>
      </c>
      <c r="I4704" s="567"/>
    </row>
    <row r="4705" spans="1:9" x14ac:dyDescent="0.2">
      <c r="A4705" s="345">
        <v>4703</v>
      </c>
      <c r="B4705" s="345" t="s">
        <v>5326</v>
      </c>
      <c r="C4705" s="345" t="s">
        <v>639</v>
      </c>
      <c r="D4705" s="345" t="s">
        <v>510</v>
      </c>
      <c r="E4705" s="345">
        <v>1010521060</v>
      </c>
      <c r="F4705" s="345">
        <v>3112</v>
      </c>
      <c r="G4705" s="345" t="s">
        <v>13221</v>
      </c>
      <c r="H4705" s="820">
        <v>1131</v>
      </c>
      <c r="I4705" s="567"/>
    </row>
    <row r="4706" spans="1:9" x14ac:dyDescent="0.2">
      <c r="A4706" s="345">
        <v>4704</v>
      </c>
      <c r="B4706" s="345" t="s">
        <v>5327</v>
      </c>
      <c r="C4706" s="345" t="s">
        <v>899</v>
      </c>
      <c r="D4706" s="346" t="s">
        <v>512</v>
      </c>
      <c r="E4706" s="345">
        <v>4201110510</v>
      </c>
      <c r="F4706" s="345">
        <v>111051</v>
      </c>
      <c r="G4706" s="345" t="s">
        <v>13222</v>
      </c>
      <c r="H4706" s="820">
        <v>883</v>
      </c>
      <c r="I4706" s="567"/>
    </row>
    <row r="4707" spans="1:9" x14ac:dyDescent="0.2">
      <c r="A4707" s="345">
        <v>4705</v>
      </c>
      <c r="B4707" s="345" t="s">
        <v>5328</v>
      </c>
      <c r="C4707" s="345" t="s">
        <v>575</v>
      </c>
      <c r="D4707" s="345" t="s">
        <v>493</v>
      </c>
      <c r="E4707" s="345">
        <v>2120910410</v>
      </c>
      <c r="F4707" s="345">
        <v>56042</v>
      </c>
      <c r="G4707" s="345" t="s">
        <v>13223</v>
      </c>
      <c r="H4707" s="820">
        <v>9055</v>
      </c>
      <c r="I4707" s="567"/>
    </row>
    <row r="4708" spans="1:9" x14ac:dyDescent="0.2">
      <c r="A4708" s="345">
        <v>4706</v>
      </c>
      <c r="B4708" s="345" t="s">
        <v>5329</v>
      </c>
      <c r="C4708" s="345" t="s">
        <v>732</v>
      </c>
      <c r="D4708" s="345" t="s">
        <v>511</v>
      </c>
      <c r="E4708" s="345">
        <v>3160410550</v>
      </c>
      <c r="F4708" s="345">
        <v>75056</v>
      </c>
      <c r="G4708" s="345" t="s">
        <v>13224</v>
      </c>
      <c r="H4708" s="820">
        <v>2234</v>
      </c>
      <c r="I4708" s="567"/>
    </row>
    <row r="4709" spans="1:9" x14ac:dyDescent="0.2">
      <c r="A4709" s="345">
        <v>4707</v>
      </c>
      <c r="B4709" s="345" t="s">
        <v>5330</v>
      </c>
      <c r="C4709" s="345" t="s">
        <v>781</v>
      </c>
      <c r="D4709" s="345" t="s">
        <v>494</v>
      </c>
      <c r="E4709" s="345">
        <v>2111050290</v>
      </c>
      <c r="F4709" s="345">
        <v>109029</v>
      </c>
      <c r="G4709" s="345" t="s">
        <v>13225</v>
      </c>
      <c r="H4709" s="820">
        <v>745</v>
      </c>
      <c r="I4709" s="567"/>
    </row>
    <row r="4710" spans="1:9" x14ac:dyDescent="0.2">
      <c r="A4710" s="345">
        <v>4708</v>
      </c>
      <c r="B4710" s="345" t="s">
        <v>5331</v>
      </c>
      <c r="C4710" s="345" t="s">
        <v>842</v>
      </c>
      <c r="D4710" s="345" t="s">
        <v>492</v>
      </c>
      <c r="E4710" s="345">
        <v>2090050270</v>
      </c>
      <c r="F4710" s="345">
        <v>51027</v>
      </c>
      <c r="G4710" s="345" t="s">
        <v>13226</v>
      </c>
      <c r="H4710" s="820">
        <v>852</v>
      </c>
      <c r="I4710" s="567"/>
    </row>
    <row r="4711" spans="1:9" x14ac:dyDescent="0.2">
      <c r="A4711" s="345">
        <v>4709</v>
      </c>
      <c r="B4711" s="345" t="s">
        <v>5332</v>
      </c>
      <c r="C4711" s="345" t="s">
        <v>726</v>
      </c>
      <c r="D4711" s="345" t="s">
        <v>16416</v>
      </c>
      <c r="E4711" s="345">
        <v>1040140580</v>
      </c>
      <c r="F4711" s="345">
        <v>21061</v>
      </c>
      <c r="G4711" s="345" t="s">
        <v>13227</v>
      </c>
      <c r="H4711" s="820">
        <v>4833</v>
      </c>
      <c r="I4711" s="567"/>
    </row>
    <row r="4712" spans="1:9" x14ac:dyDescent="0.2">
      <c r="A4712" s="345">
        <v>4710</v>
      </c>
      <c r="B4712" s="345" t="s">
        <v>5333</v>
      </c>
      <c r="C4712" s="345" t="s">
        <v>784</v>
      </c>
      <c r="D4712" s="345" t="s">
        <v>503</v>
      </c>
      <c r="E4712" s="345">
        <v>3130230580</v>
      </c>
      <c r="F4712" s="345">
        <v>69058</v>
      </c>
      <c r="G4712" s="345" t="s">
        <v>13228</v>
      </c>
      <c r="H4712" s="820">
        <v>22305</v>
      </c>
      <c r="I4712" s="567"/>
    </row>
    <row r="4713" spans="1:9" x14ac:dyDescent="0.2">
      <c r="A4713" s="345">
        <v>4711</v>
      </c>
      <c r="B4713" s="345" t="s">
        <v>5334</v>
      </c>
      <c r="C4713" s="345" t="s">
        <v>548</v>
      </c>
      <c r="D4713" s="345" t="s">
        <v>503</v>
      </c>
      <c r="E4713" s="345">
        <v>3130380630</v>
      </c>
      <c r="F4713" s="345">
        <v>66063</v>
      </c>
      <c r="G4713" s="345" t="s">
        <v>13229</v>
      </c>
      <c r="H4713" s="820">
        <v>434</v>
      </c>
      <c r="I4713" s="567"/>
    </row>
    <row r="4714" spans="1:9" x14ac:dyDescent="0.2">
      <c r="A4714" s="345">
        <v>4712</v>
      </c>
      <c r="B4714" s="345" t="s">
        <v>5335</v>
      </c>
      <c r="C4714" s="345" t="s">
        <v>677</v>
      </c>
      <c r="D4714" s="345" t="s">
        <v>507</v>
      </c>
      <c r="E4714" s="345">
        <v>1070740450</v>
      </c>
      <c r="F4714" s="345">
        <v>9045</v>
      </c>
      <c r="G4714" s="345" t="s">
        <v>13230</v>
      </c>
      <c r="H4714" s="820">
        <v>1599</v>
      </c>
      <c r="I4714" s="567"/>
    </row>
    <row r="4715" spans="1:9" x14ac:dyDescent="0.2">
      <c r="A4715" s="345">
        <v>4713</v>
      </c>
      <c r="B4715" s="345" t="s">
        <v>5336</v>
      </c>
      <c r="C4715" s="345" t="s">
        <v>548</v>
      </c>
      <c r="D4715" s="345" t="s">
        <v>503</v>
      </c>
      <c r="E4715" s="345">
        <v>3130380640</v>
      </c>
      <c r="F4715" s="345">
        <v>66064</v>
      </c>
      <c r="G4715" s="345" t="s">
        <v>13231</v>
      </c>
      <c r="H4715" s="820">
        <v>1774</v>
      </c>
      <c r="I4715" s="567"/>
    </row>
    <row r="4716" spans="1:9" x14ac:dyDescent="0.2">
      <c r="A4716" s="345">
        <v>4714</v>
      </c>
      <c r="B4716" s="345" t="s">
        <v>5337</v>
      </c>
      <c r="C4716" s="345" t="s">
        <v>942</v>
      </c>
      <c r="D4716" s="345" t="s">
        <v>512</v>
      </c>
      <c r="E4716" s="345">
        <v>4200530640</v>
      </c>
      <c r="F4716" s="345">
        <v>91066</v>
      </c>
      <c r="G4716" s="345" t="s">
        <v>13232</v>
      </c>
      <c r="H4716" s="820">
        <v>1049</v>
      </c>
      <c r="I4716" s="567"/>
    </row>
    <row r="4717" spans="1:9" x14ac:dyDescent="0.2">
      <c r="A4717" s="345">
        <v>4715</v>
      </c>
      <c r="B4717" s="345" t="s">
        <v>5338</v>
      </c>
      <c r="C4717" s="345" t="s">
        <v>942</v>
      </c>
      <c r="D4717" s="345" t="s">
        <v>512</v>
      </c>
      <c r="E4717" s="345">
        <v>4200530650</v>
      </c>
      <c r="F4717" s="345">
        <v>91067</v>
      </c>
      <c r="G4717" s="345" t="s">
        <v>13233</v>
      </c>
      <c r="H4717" s="820">
        <v>2177</v>
      </c>
      <c r="I4717" s="567"/>
    </row>
    <row r="4718" spans="1:9" x14ac:dyDescent="0.2">
      <c r="A4718" s="345">
        <v>4716</v>
      </c>
      <c r="B4718" s="345" t="s">
        <v>5339</v>
      </c>
      <c r="C4718" s="345" t="s">
        <v>582</v>
      </c>
      <c r="D4718" s="345" t="s">
        <v>514</v>
      </c>
      <c r="E4718" s="345">
        <v>2100800230</v>
      </c>
      <c r="F4718" s="345">
        <v>55023</v>
      </c>
      <c r="G4718" s="345" t="s">
        <v>13234</v>
      </c>
      <c r="H4718" s="820">
        <v>19689</v>
      </c>
      <c r="I4718" s="567"/>
    </row>
    <row r="4719" spans="1:9" x14ac:dyDescent="0.2">
      <c r="A4719" s="345">
        <v>4717</v>
      </c>
      <c r="B4719" s="345" t="s">
        <v>5340</v>
      </c>
      <c r="C4719" s="345" t="s">
        <v>550</v>
      </c>
      <c r="D4719" s="345" t="s">
        <v>493</v>
      </c>
      <c r="E4719" s="345">
        <v>2120690450</v>
      </c>
      <c r="F4719" s="345">
        <v>57047</v>
      </c>
      <c r="G4719" s="345" t="s">
        <v>13235</v>
      </c>
      <c r="H4719" s="820">
        <v>398</v>
      </c>
      <c r="I4719" s="567"/>
    </row>
    <row r="4720" spans="1:9" x14ac:dyDescent="0.2">
      <c r="A4720" s="345">
        <v>4718</v>
      </c>
      <c r="B4720" s="345" t="s">
        <v>5341</v>
      </c>
      <c r="C4720" s="345" t="s">
        <v>567</v>
      </c>
      <c r="D4720" s="345" t="s">
        <v>508</v>
      </c>
      <c r="E4720" s="345">
        <v>1030151160</v>
      </c>
      <c r="F4720" s="345">
        <v>17125</v>
      </c>
      <c r="G4720" s="345" t="s">
        <v>13236</v>
      </c>
      <c r="H4720" s="820">
        <v>12372</v>
      </c>
      <c r="I4720" s="567"/>
    </row>
    <row r="4721" spans="1:9" x14ac:dyDescent="0.2">
      <c r="A4721" s="345">
        <v>4719</v>
      </c>
      <c r="B4721" s="345" t="s">
        <v>5342</v>
      </c>
      <c r="C4721" s="345" t="s">
        <v>567</v>
      </c>
      <c r="D4721" s="345" t="s">
        <v>508</v>
      </c>
      <c r="E4721" s="345">
        <v>1030151170</v>
      </c>
      <c r="F4721" s="345">
        <v>17126</v>
      </c>
      <c r="G4721" s="345" t="s">
        <v>13237</v>
      </c>
      <c r="H4721" s="820">
        <v>2430</v>
      </c>
      <c r="I4721" s="567"/>
    </row>
    <row r="4722" spans="1:9" x14ac:dyDescent="0.2">
      <c r="A4722" s="345">
        <v>4720</v>
      </c>
      <c r="B4722" s="345" t="s">
        <v>5343</v>
      </c>
      <c r="C4722" s="345" t="s">
        <v>624</v>
      </c>
      <c r="D4722" s="345" t="s">
        <v>510</v>
      </c>
      <c r="E4722" s="345">
        <v>1010811700</v>
      </c>
      <c r="F4722" s="345">
        <v>1173</v>
      </c>
      <c r="G4722" s="345" t="s">
        <v>13238</v>
      </c>
      <c r="H4722" s="820">
        <v>1153</v>
      </c>
      <c r="I4722" s="567"/>
    </row>
    <row r="4723" spans="1:9" x14ac:dyDescent="0.2">
      <c r="A4723" s="345">
        <v>4721</v>
      </c>
      <c r="B4723" s="345" t="s">
        <v>5344</v>
      </c>
      <c r="C4723" s="345" t="s">
        <v>624</v>
      </c>
      <c r="D4723" s="345" t="s">
        <v>510</v>
      </c>
      <c r="E4723" s="345">
        <v>1010811710</v>
      </c>
      <c r="F4723" s="345">
        <v>1174</v>
      </c>
      <c r="G4723" s="345" t="s">
        <v>13239</v>
      </c>
      <c r="H4723" s="820">
        <v>936</v>
      </c>
      <c r="I4723" s="567"/>
    </row>
    <row r="4724" spans="1:9" x14ac:dyDescent="0.2">
      <c r="A4724" s="345">
        <v>4722</v>
      </c>
      <c r="B4724" s="345" t="s">
        <v>5345</v>
      </c>
      <c r="C4724" s="345" t="s">
        <v>617</v>
      </c>
      <c r="D4724" s="345" t="s">
        <v>512</v>
      </c>
      <c r="E4724" s="345">
        <v>4200730490</v>
      </c>
      <c r="F4724" s="345">
        <v>90049</v>
      </c>
      <c r="G4724" s="345" t="s">
        <v>13240</v>
      </c>
      <c r="H4724" s="820">
        <v>3051</v>
      </c>
      <c r="I4724" s="567"/>
    </row>
    <row r="4725" spans="1:9" x14ac:dyDescent="0.2">
      <c r="A4725" s="345">
        <v>4723</v>
      </c>
      <c r="B4725" s="345" t="s">
        <v>5346</v>
      </c>
      <c r="C4725" s="345" t="s">
        <v>942</v>
      </c>
      <c r="D4725" s="345" t="s">
        <v>512</v>
      </c>
      <c r="E4725" s="345">
        <v>4200530660</v>
      </c>
      <c r="F4725" s="345">
        <v>91068</v>
      </c>
      <c r="G4725" s="345" t="s">
        <v>13241</v>
      </c>
      <c r="H4725" s="820">
        <v>219</v>
      </c>
      <c r="I4725" s="567"/>
    </row>
    <row r="4726" spans="1:9" x14ac:dyDescent="0.2">
      <c r="A4726" s="345">
        <v>4724</v>
      </c>
      <c r="B4726" s="345" t="s">
        <v>5347</v>
      </c>
      <c r="C4726" s="345" t="s">
        <v>677</v>
      </c>
      <c r="D4726" s="345" t="s">
        <v>507</v>
      </c>
      <c r="E4726" s="345">
        <v>1070740460</v>
      </c>
      <c r="F4726" s="345">
        <v>9046</v>
      </c>
      <c r="G4726" s="345" t="s">
        <v>13242</v>
      </c>
      <c r="H4726" s="820">
        <v>443</v>
      </c>
      <c r="I4726" s="567"/>
    </row>
    <row r="4727" spans="1:9" x14ac:dyDescent="0.2">
      <c r="A4727" s="345">
        <v>4725</v>
      </c>
      <c r="B4727" s="345" t="s">
        <v>5348</v>
      </c>
      <c r="C4727" s="345" t="s">
        <v>617</v>
      </c>
      <c r="D4727" s="345" t="s">
        <v>512</v>
      </c>
      <c r="E4727" s="345">
        <v>4200730500</v>
      </c>
      <c r="F4727" s="345">
        <v>90050</v>
      </c>
      <c r="G4727" s="345" t="s">
        <v>13243</v>
      </c>
      <c r="H4727" s="820">
        <v>2834</v>
      </c>
      <c r="I4727" s="567"/>
    </row>
    <row r="4728" spans="1:9" x14ac:dyDescent="0.2">
      <c r="A4728" s="345">
        <v>4726</v>
      </c>
      <c r="B4728" s="345" t="s">
        <v>5349</v>
      </c>
      <c r="C4728" s="345" t="s">
        <v>644</v>
      </c>
      <c r="D4728" s="345" t="s">
        <v>494</v>
      </c>
      <c r="E4728" s="345">
        <v>2110030340</v>
      </c>
      <c r="F4728" s="345">
        <v>42034</v>
      </c>
      <c r="G4728" s="345" t="s">
        <v>13244</v>
      </c>
      <c r="H4728" s="820">
        <v>34792</v>
      </c>
      <c r="I4728" s="567"/>
    </row>
    <row r="4729" spans="1:9" x14ac:dyDescent="0.2">
      <c r="A4729" s="345">
        <v>4727</v>
      </c>
      <c r="B4729" s="345" t="s">
        <v>5350</v>
      </c>
      <c r="C4729" s="345" t="s">
        <v>942</v>
      </c>
      <c r="D4729" s="345" t="s">
        <v>512</v>
      </c>
      <c r="E4729" s="345">
        <v>4200530670</v>
      </c>
      <c r="F4729" s="345">
        <v>91069</v>
      </c>
      <c r="G4729" s="345" t="s">
        <v>13245</v>
      </c>
      <c r="H4729" s="820">
        <v>727</v>
      </c>
      <c r="I4729" s="567"/>
    </row>
    <row r="4730" spans="1:9" x14ac:dyDescent="0.2">
      <c r="A4730" s="345">
        <v>4728</v>
      </c>
      <c r="B4730" s="345" t="s">
        <v>5351</v>
      </c>
      <c r="C4730" s="345" t="s">
        <v>601</v>
      </c>
      <c r="D4730" s="345" t="s">
        <v>508</v>
      </c>
      <c r="E4730" s="345">
        <v>1030121440</v>
      </c>
      <c r="F4730" s="345">
        <v>16152</v>
      </c>
      <c r="G4730" s="345" t="s">
        <v>13246</v>
      </c>
      <c r="H4730" s="820">
        <v>5211</v>
      </c>
      <c r="I4730" s="567"/>
    </row>
    <row r="4731" spans="1:9" x14ac:dyDescent="0.2">
      <c r="A4731" s="345">
        <v>4729</v>
      </c>
      <c r="B4731" s="345" t="s">
        <v>5352</v>
      </c>
      <c r="C4731" s="345" t="s">
        <v>601</v>
      </c>
      <c r="D4731" s="345" t="s">
        <v>508</v>
      </c>
      <c r="E4731" s="345">
        <v>1030121450</v>
      </c>
      <c r="F4731" s="345">
        <v>16153</v>
      </c>
      <c r="G4731" s="345" t="s">
        <v>13247</v>
      </c>
      <c r="H4731" s="820">
        <v>12487</v>
      </c>
      <c r="I4731" s="567"/>
    </row>
    <row r="4732" spans="1:9" x14ac:dyDescent="0.2">
      <c r="A4732" s="345">
        <v>4730</v>
      </c>
      <c r="B4732" s="345" t="s">
        <v>5353</v>
      </c>
      <c r="C4732" s="345" t="s">
        <v>526</v>
      </c>
      <c r="D4732" s="345" t="s">
        <v>508</v>
      </c>
      <c r="E4732" s="345">
        <v>1030980610</v>
      </c>
      <c r="F4732" s="345">
        <v>97061</v>
      </c>
      <c r="G4732" s="345" t="s">
        <v>13248</v>
      </c>
      <c r="H4732" s="820">
        <v>4742</v>
      </c>
      <c r="I4732" s="567"/>
    </row>
    <row r="4733" spans="1:9" x14ac:dyDescent="0.2">
      <c r="A4733" s="345">
        <v>4731</v>
      </c>
      <c r="B4733" s="345" t="s">
        <v>5354</v>
      </c>
      <c r="C4733" s="345" t="s">
        <v>652</v>
      </c>
      <c r="D4733" s="345" t="s">
        <v>16417</v>
      </c>
      <c r="E4733" s="345">
        <v>1060850660</v>
      </c>
      <c r="F4733" s="345">
        <v>30066</v>
      </c>
      <c r="G4733" s="345" t="s">
        <v>13249</v>
      </c>
      <c r="H4733" s="820">
        <v>2826</v>
      </c>
      <c r="I4733" s="567"/>
    </row>
    <row r="4734" spans="1:9" x14ac:dyDescent="0.2">
      <c r="A4734" s="345">
        <v>4732</v>
      </c>
      <c r="B4734" s="345" t="s">
        <v>5355</v>
      </c>
      <c r="C4734" s="345" t="s">
        <v>664</v>
      </c>
      <c r="D4734" s="345" t="s">
        <v>507</v>
      </c>
      <c r="E4734" s="345">
        <v>1070370360</v>
      </c>
      <c r="F4734" s="345">
        <v>8039</v>
      </c>
      <c r="G4734" s="345" t="s">
        <v>13250</v>
      </c>
      <c r="H4734" s="820">
        <v>3168</v>
      </c>
      <c r="I4734" s="567"/>
    </row>
    <row r="4735" spans="1:9" x14ac:dyDescent="0.2">
      <c r="A4735" s="345">
        <v>4733</v>
      </c>
      <c r="B4735" s="345" t="s">
        <v>5356</v>
      </c>
      <c r="C4735" s="345" t="s">
        <v>668</v>
      </c>
      <c r="D4735" s="345" t="s">
        <v>16416</v>
      </c>
      <c r="E4735" s="345">
        <v>1040831201</v>
      </c>
      <c r="F4735" s="345">
        <v>22130</v>
      </c>
      <c r="G4735" s="345" t="s">
        <v>13251</v>
      </c>
      <c r="H4735" s="820">
        <v>785</v>
      </c>
      <c r="I4735" s="567"/>
    </row>
    <row r="4736" spans="1:9" x14ac:dyDescent="0.2">
      <c r="A4736" s="345">
        <v>4734</v>
      </c>
      <c r="B4736" s="345" t="s">
        <v>5357</v>
      </c>
      <c r="C4736" s="345" t="s">
        <v>654</v>
      </c>
      <c r="D4736" s="345" t="s">
        <v>506</v>
      </c>
      <c r="E4736" s="345">
        <v>3150080660</v>
      </c>
      <c r="F4736" s="345">
        <v>64067</v>
      </c>
      <c r="G4736" s="345" t="s">
        <v>13252</v>
      </c>
      <c r="H4736" s="820">
        <v>2063</v>
      </c>
      <c r="I4736" s="567"/>
    </row>
    <row r="4737" spans="1:9" x14ac:dyDescent="0.2">
      <c r="A4737" s="345">
        <v>4735</v>
      </c>
      <c r="B4737" s="345" t="s">
        <v>5358</v>
      </c>
      <c r="C4737" s="345" t="s">
        <v>522</v>
      </c>
      <c r="D4737" s="345" t="s">
        <v>515</v>
      </c>
      <c r="E4737" s="345">
        <v>1050540590</v>
      </c>
      <c r="F4737" s="345">
        <v>28059</v>
      </c>
      <c r="G4737" s="345" t="s">
        <v>13253</v>
      </c>
      <c r="H4737" s="820">
        <v>5543</v>
      </c>
      <c r="I4737" s="567"/>
    </row>
    <row r="4738" spans="1:9" x14ac:dyDescent="0.2">
      <c r="A4738" s="345">
        <v>4736</v>
      </c>
      <c r="B4738" s="345" t="s">
        <v>5359</v>
      </c>
      <c r="C4738" s="345" t="s">
        <v>524</v>
      </c>
      <c r="D4738" s="345" t="s">
        <v>508</v>
      </c>
      <c r="E4738" s="345">
        <v>1030990430</v>
      </c>
      <c r="F4738" s="345">
        <v>98043</v>
      </c>
      <c r="G4738" s="345" t="s">
        <v>13254</v>
      </c>
      <c r="H4738" s="820">
        <v>1953</v>
      </c>
      <c r="I4738" s="567"/>
    </row>
    <row r="4739" spans="1:9" x14ac:dyDescent="0.2">
      <c r="A4739" s="345">
        <v>4737</v>
      </c>
      <c r="B4739" s="345" t="s">
        <v>5360</v>
      </c>
      <c r="C4739" s="345" t="s">
        <v>632</v>
      </c>
      <c r="D4739" s="345" t="s">
        <v>515</v>
      </c>
      <c r="E4739" s="345">
        <v>1050100350</v>
      </c>
      <c r="F4739" s="345">
        <v>25035</v>
      </c>
      <c r="G4739" s="345" t="s">
        <v>13255</v>
      </c>
      <c r="H4739" s="820">
        <v>267</v>
      </c>
      <c r="I4739" s="567"/>
    </row>
    <row r="4740" spans="1:9" x14ac:dyDescent="0.2">
      <c r="A4740" s="345">
        <v>4738</v>
      </c>
      <c r="B4740" s="345" t="s">
        <v>5361</v>
      </c>
      <c r="C4740" s="345" t="s">
        <v>567</v>
      </c>
      <c r="D4740" s="345" t="s">
        <v>508</v>
      </c>
      <c r="E4740" s="345">
        <v>1030151180</v>
      </c>
      <c r="F4740" s="345">
        <v>17127</v>
      </c>
      <c r="G4740" s="345" t="s">
        <v>13256</v>
      </c>
      <c r="H4740" s="820">
        <v>14663</v>
      </c>
      <c r="I4740" s="567"/>
    </row>
    <row r="4741" spans="1:9" x14ac:dyDescent="0.2">
      <c r="A4741" s="345">
        <v>4739</v>
      </c>
      <c r="B4741" s="345" t="s">
        <v>5362</v>
      </c>
      <c r="C4741" s="345" t="s">
        <v>524</v>
      </c>
      <c r="D4741" s="345" t="s">
        <v>508</v>
      </c>
      <c r="E4741" s="345">
        <v>1030990440</v>
      </c>
      <c r="F4741" s="345">
        <v>98044</v>
      </c>
      <c r="G4741" s="345" t="s">
        <v>13257</v>
      </c>
      <c r="H4741" s="820">
        <v>1415</v>
      </c>
      <c r="I4741" s="567"/>
    </row>
    <row r="4742" spans="1:9" x14ac:dyDescent="0.2">
      <c r="A4742" s="345">
        <v>4740</v>
      </c>
      <c r="B4742" s="345" t="s">
        <v>5363</v>
      </c>
      <c r="C4742" s="345" t="s">
        <v>668</v>
      </c>
      <c r="D4742" s="345" t="s">
        <v>16416</v>
      </c>
      <c r="E4742" s="345">
        <v>1040831210</v>
      </c>
      <c r="F4742" s="345">
        <v>22131</v>
      </c>
      <c r="G4742" s="345" t="s">
        <v>13258</v>
      </c>
      <c r="H4742" s="820">
        <v>822</v>
      </c>
      <c r="I4742" s="567"/>
    </row>
    <row r="4743" spans="1:9" x14ac:dyDescent="0.2">
      <c r="A4743" s="345">
        <v>4741</v>
      </c>
      <c r="B4743" s="345" t="s">
        <v>5364</v>
      </c>
      <c r="C4743" s="345" t="s">
        <v>617</v>
      </c>
      <c r="D4743" s="345" t="s">
        <v>512</v>
      </c>
      <c r="E4743" s="345">
        <v>4200730510</v>
      </c>
      <c r="F4743" s="345">
        <v>90051</v>
      </c>
      <c r="G4743" s="345" t="s">
        <v>13259</v>
      </c>
      <c r="H4743" s="820">
        <v>5513</v>
      </c>
      <c r="I4743" s="567"/>
    </row>
    <row r="4744" spans="1:9" x14ac:dyDescent="0.2">
      <c r="A4744" s="345">
        <v>4742</v>
      </c>
      <c r="B4744" s="345" t="s">
        <v>5365</v>
      </c>
      <c r="C4744" s="345" t="s">
        <v>567</v>
      </c>
      <c r="D4744" s="345" t="s">
        <v>508</v>
      </c>
      <c r="E4744" s="345">
        <v>1030151190</v>
      </c>
      <c r="F4744" s="345">
        <v>17128</v>
      </c>
      <c r="G4744" s="345" t="s">
        <v>13260</v>
      </c>
      <c r="H4744" s="820">
        <v>1452</v>
      </c>
      <c r="I4744" s="567"/>
    </row>
    <row r="4745" spans="1:9" x14ac:dyDescent="0.2">
      <c r="A4745" s="345">
        <v>4743</v>
      </c>
      <c r="B4745" s="345" t="s">
        <v>5366</v>
      </c>
      <c r="C4745" s="345" t="s">
        <v>534</v>
      </c>
      <c r="D4745" s="345" t="s">
        <v>508</v>
      </c>
      <c r="E4745" s="345">
        <v>1030491630</v>
      </c>
      <c r="F4745" s="345">
        <v>15164</v>
      </c>
      <c r="G4745" s="345" t="s">
        <v>13261</v>
      </c>
      <c r="H4745" s="820">
        <v>4343</v>
      </c>
      <c r="I4745" s="567"/>
    </row>
    <row r="4746" spans="1:9" x14ac:dyDescent="0.2">
      <c r="A4746" s="345">
        <v>4744</v>
      </c>
      <c r="B4746" s="345" t="s">
        <v>5367</v>
      </c>
      <c r="C4746" s="345" t="s">
        <v>544</v>
      </c>
      <c r="D4746" s="345" t="s">
        <v>510</v>
      </c>
      <c r="E4746" s="345">
        <v>1010271560</v>
      </c>
      <c r="F4746" s="345">
        <v>4156</v>
      </c>
      <c r="G4746" s="345" t="s">
        <v>13262</v>
      </c>
      <c r="H4746" s="820">
        <v>85</v>
      </c>
      <c r="I4746" s="567"/>
    </row>
    <row r="4747" spans="1:9" x14ac:dyDescent="0.2">
      <c r="A4747" s="345">
        <v>4745</v>
      </c>
      <c r="B4747" s="345" t="s">
        <v>5368</v>
      </c>
      <c r="C4747" s="345" t="s">
        <v>930</v>
      </c>
      <c r="D4747" s="345" t="s">
        <v>16415</v>
      </c>
      <c r="E4747" s="345">
        <v>1080290150</v>
      </c>
      <c r="F4747" s="345">
        <v>38017</v>
      </c>
      <c r="G4747" s="345" t="s">
        <v>13263</v>
      </c>
      <c r="H4747" s="820">
        <v>5719</v>
      </c>
      <c r="I4747" s="567"/>
    </row>
    <row r="4748" spans="1:9" x14ac:dyDescent="0.2">
      <c r="A4748" s="345">
        <v>4746</v>
      </c>
      <c r="B4748" s="345" t="s">
        <v>5369</v>
      </c>
      <c r="C4748" s="345" t="s">
        <v>571</v>
      </c>
      <c r="D4748" s="345" t="s">
        <v>508</v>
      </c>
      <c r="E4748" s="345">
        <v>1030260630</v>
      </c>
      <c r="F4748" s="345">
        <v>19064</v>
      </c>
      <c r="G4748" s="345" t="s">
        <v>13264</v>
      </c>
      <c r="H4748" s="820">
        <v>2699</v>
      </c>
      <c r="I4748" s="567"/>
    </row>
    <row r="4749" spans="1:9" x14ac:dyDescent="0.2">
      <c r="A4749" s="345">
        <v>4747</v>
      </c>
      <c r="B4749" s="345" t="s">
        <v>5370</v>
      </c>
      <c r="C4749" s="345" t="s">
        <v>573</v>
      </c>
      <c r="D4749" s="345" t="s">
        <v>508</v>
      </c>
      <c r="E4749" s="345">
        <v>1030450380</v>
      </c>
      <c r="F4749" s="345">
        <v>20038</v>
      </c>
      <c r="G4749" s="345" t="s">
        <v>13265</v>
      </c>
      <c r="H4749" s="820">
        <v>6583</v>
      </c>
      <c r="I4749" s="567"/>
    </row>
    <row r="4750" spans="1:9" x14ac:dyDescent="0.2">
      <c r="A4750" s="345">
        <v>4748</v>
      </c>
      <c r="B4750" s="345" t="s">
        <v>5371</v>
      </c>
      <c r="C4750" s="345" t="s">
        <v>644</v>
      </c>
      <c r="D4750" s="345" t="s">
        <v>494</v>
      </c>
      <c r="E4750" s="345">
        <v>2110030350</v>
      </c>
      <c r="F4750" s="345">
        <v>42035</v>
      </c>
      <c r="G4750" s="345" t="s">
        <v>13266</v>
      </c>
      <c r="H4750" s="820">
        <v>6398</v>
      </c>
      <c r="I4750" s="567"/>
    </row>
    <row r="4751" spans="1:9" x14ac:dyDescent="0.2">
      <c r="A4751" s="345">
        <v>4749</v>
      </c>
      <c r="B4751" s="345" t="s">
        <v>5372</v>
      </c>
      <c r="C4751" s="345" t="s">
        <v>644</v>
      </c>
      <c r="D4751" s="345" t="s">
        <v>494</v>
      </c>
      <c r="E4751" s="345">
        <v>2110030360</v>
      </c>
      <c r="F4751" s="345">
        <v>42036</v>
      </c>
      <c r="G4751" s="345" t="s">
        <v>13267</v>
      </c>
      <c r="H4751" s="820">
        <v>3141</v>
      </c>
      <c r="I4751" s="567"/>
    </row>
    <row r="4752" spans="1:9" x14ac:dyDescent="0.2">
      <c r="A4752" s="345">
        <v>4750</v>
      </c>
      <c r="B4752" s="345" t="s">
        <v>5373</v>
      </c>
      <c r="C4752" s="345" t="s">
        <v>1539</v>
      </c>
      <c r="D4752" s="345" t="s">
        <v>511</v>
      </c>
      <c r="E4752" s="345">
        <v>3160160120</v>
      </c>
      <c r="F4752" s="345">
        <v>74012</v>
      </c>
      <c r="G4752" s="345" t="s">
        <v>13268</v>
      </c>
      <c r="H4752" s="820">
        <v>30302</v>
      </c>
      <c r="I4752" s="567"/>
    </row>
    <row r="4753" spans="1:9" x14ac:dyDescent="0.2">
      <c r="A4753" s="345">
        <v>4751</v>
      </c>
      <c r="B4753" s="345" t="s">
        <v>5374</v>
      </c>
      <c r="C4753" s="345" t="s">
        <v>732</v>
      </c>
      <c r="D4753" s="345" t="s">
        <v>511</v>
      </c>
      <c r="E4753" s="345">
        <v>3160410560</v>
      </c>
      <c r="F4753" s="345">
        <v>75057</v>
      </c>
      <c r="G4753" s="345" t="s">
        <v>13269</v>
      </c>
      <c r="H4753" s="820">
        <v>5715</v>
      </c>
      <c r="I4753" s="567"/>
    </row>
    <row r="4754" spans="1:9" x14ac:dyDescent="0.2">
      <c r="A4754" s="345">
        <v>4752</v>
      </c>
      <c r="B4754" s="345" t="s">
        <v>5375</v>
      </c>
      <c r="C4754" s="345" t="s">
        <v>582</v>
      </c>
      <c r="D4754" s="345" t="s">
        <v>514</v>
      </c>
      <c r="E4754" s="345">
        <v>2100800240</v>
      </c>
      <c r="F4754" s="345">
        <v>55024</v>
      </c>
      <c r="G4754" s="345" t="s">
        <v>13270</v>
      </c>
      <c r="H4754" s="820">
        <v>1724</v>
      </c>
      <c r="I4754" s="567"/>
    </row>
    <row r="4755" spans="1:9" x14ac:dyDescent="0.2">
      <c r="A4755" s="345">
        <v>4753</v>
      </c>
      <c r="B4755" s="345" t="s">
        <v>5376</v>
      </c>
      <c r="C4755" s="345" t="s">
        <v>942</v>
      </c>
      <c r="D4755" s="345" t="s">
        <v>512</v>
      </c>
      <c r="E4755" s="345">
        <v>4200530680</v>
      </c>
      <c r="F4755" s="345">
        <v>91070</v>
      </c>
      <c r="G4755" s="345" t="s">
        <v>13271</v>
      </c>
      <c r="H4755" s="820">
        <v>2199</v>
      </c>
      <c r="I4755" s="567"/>
    </row>
    <row r="4756" spans="1:9" x14ac:dyDescent="0.2">
      <c r="A4756" s="345">
        <v>4754</v>
      </c>
      <c r="B4756" s="345" t="s">
        <v>5377</v>
      </c>
      <c r="C4756" s="345" t="s">
        <v>553</v>
      </c>
      <c r="D4756" s="345" t="s">
        <v>506</v>
      </c>
      <c r="E4756" s="345">
        <v>3150720860</v>
      </c>
      <c r="F4756" s="345">
        <v>65086</v>
      </c>
      <c r="G4756" s="345" t="s">
        <v>13272</v>
      </c>
      <c r="H4756" s="820">
        <v>631</v>
      </c>
      <c r="I4756" s="567"/>
    </row>
    <row r="4757" spans="1:9" x14ac:dyDescent="0.2">
      <c r="A4757" s="345">
        <v>4755</v>
      </c>
      <c r="B4757" s="345" t="s">
        <v>5378</v>
      </c>
      <c r="C4757" s="345" t="s">
        <v>555</v>
      </c>
      <c r="D4757" s="345" t="s">
        <v>506</v>
      </c>
      <c r="E4757" s="345">
        <v>3150510510</v>
      </c>
      <c r="F4757" s="345">
        <v>63051</v>
      </c>
      <c r="G4757" s="345" t="s">
        <v>13273</v>
      </c>
      <c r="H4757" s="820">
        <v>23064</v>
      </c>
      <c r="I4757" s="567"/>
    </row>
    <row r="4758" spans="1:9" x14ac:dyDescent="0.2">
      <c r="A4758" s="345">
        <v>4756</v>
      </c>
      <c r="B4758" s="345" t="s">
        <v>5379</v>
      </c>
      <c r="C4758" s="345" t="s">
        <v>595</v>
      </c>
      <c r="D4758" s="345" t="s">
        <v>510</v>
      </c>
      <c r="E4758" s="345">
        <v>1010021170</v>
      </c>
      <c r="F4758" s="345">
        <v>6120</v>
      </c>
      <c r="G4758" s="345" t="s">
        <v>13274</v>
      </c>
      <c r="H4758" s="820">
        <v>594</v>
      </c>
      <c r="I4758" s="567"/>
    </row>
    <row r="4759" spans="1:9" x14ac:dyDescent="0.2">
      <c r="A4759" s="345">
        <v>4757</v>
      </c>
      <c r="B4759" s="345" t="s">
        <v>5380</v>
      </c>
      <c r="C4759" s="345" t="s">
        <v>672</v>
      </c>
      <c r="D4759" s="345" t="s">
        <v>508</v>
      </c>
      <c r="E4759" s="345">
        <v>1030571030</v>
      </c>
      <c r="F4759" s="345">
        <v>18106</v>
      </c>
      <c r="G4759" s="345" t="s">
        <v>13275</v>
      </c>
      <c r="H4759" s="820">
        <v>1073</v>
      </c>
      <c r="I4759" s="567"/>
    </row>
    <row r="4760" spans="1:9" x14ac:dyDescent="0.2">
      <c r="A4760" s="345">
        <v>4758</v>
      </c>
      <c r="B4760" s="345" t="s">
        <v>5381</v>
      </c>
      <c r="C4760" s="345" t="s">
        <v>614</v>
      </c>
      <c r="D4760" s="345" t="s">
        <v>16415</v>
      </c>
      <c r="E4760" s="345">
        <v>1080610300</v>
      </c>
      <c r="F4760" s="345">
        <v>33030</v>
      </c>
      <c r="G4760" s="345" t="s">
        <v>13276</v>
      </c>
      <c r="H4760" s="820">
        <v>444</v>
      </c>
      <c r="I4760" s="567"/>
    </row>
    <row r="4761" spans="1:9" x14ac:dyDescent="0.2">
      <c r="A4761" s="345">
        <v>4759</v>
      </c>
      <c r="B4761" s="345" t="s">
        <v>5382</v>
      </c>
      <c r="C4761" s="345" t="s">
        <v>624</v>
      </c>
      <c r="D4761" s="345" t="s">
        <v>510</v>
      </c>
      <c r="E4761" s="345">
        <v>1010811711</v>
      </c>
      <c r="F4761" s="345">
        <v>1175</v>
      </c>
      <c r="G4761" s="345" t="s">
        <v>13277</v>
      </c>
      <c r="H4761" s="820">
        <v>3293</v>
      </c>
      <c r="I4761" s="567"/>
    </row>
    <row r="4762" spans="1:9" x14ac:dyDescent="0.2">
      <c r="A4762" s="345">
        <v>4760</v>
      </c>
      <c r="B4762" s="345" t="s">
        <v>5383</v>
      </c>
      <c r="C4762" s="345" t="s">
        <v>595</v>
      </c>
      <c r="D4762" s="345" t="s">
        <v>510</v>
      </c>
      <c r="E4762" s="345">
        <v>1010021180</v>
      </c>
      <c r="F4762" s="345">
        <v>6121</v>
      </c>
      <c r="G4762" s="345" t="s">
        <v>13278</v>
      </c>
      <c r="H4762" s="820">
        <v>10873</v>
      </c>
      <c r="I4762" s="567"/>
    </row>
    <row r="4763" spans="1:9" x14ac:dyDescent="0.2">
      <c r="A4763" s="345">
        <v>4761</v>
      </c>
      <c r="B4763" s="345" t="s">
        <v>5384</v>
      </c>
      <c r="C4763" s="345" t="s">
        <v>652</v>
      </c>
      <c r="D4763" s="345" t="s">
        <v>16417</v>
      </c>
      <c r="E4763" s="345">
        <v>1060850670</v>
      </c>
      <c r="F4763" s="345">
        <v>30067</v>
      </c>
      <c r="G4763" s="345" t="s">
        <v>13279</v>
      </c>
      <c r="H4763" s="820">
        <v>1752</v>
      </c>
      <c r="I4763" s="567"/>
    </row>
    <row r="4764" spans="1:9" x14ac:dyDescent="0.2">
      <c r="A4764" s="345">
        <v>4762</v>
      </c>
      <c r="B4764" s="345" t="s">
        <v>5385</v>
      </c>
      <c r="C4764" s="345" t="s">
        <v>595</v>
      </c>
      <c r="D4764" s="345" t="s">
        <v>510</v>
      </c>
      <c r="E4764" s="345">
        <v>1010021190</v>
      </c>
      <c r="F4764" s="345">
        <v>6122</v>
      </c>
      <c r="G4764" s="345" t="s">
        <v>13280</v>
      </c>
      <c r="H4764" s="820">
        <v>1196</v>
      </c>
      <c r="I4764" s="567"/>
    </row>
    <row r="4765" spans="1:9" x14ac:dyDescent="0.2">
      <c r="A4765" s="345">
        <v>4763</v>
      </c>
      <c r="B4765" s="345" t="s">
        <v>5386</v>
      </c>
      <c r="C4765" s="345" t="s">
        <v>548</v>
      </c>
      <c r="D4765" s="345" t="s">
        <v>503</v>
      </c>
      <c r="E4765" s="345">
        <v>3130380650</v>
      </c>
      <c r="F4765" s="345">
        <v>66065</v>
      </c>
      <c r="G4765" s="345" t="s">
        <v>13281</v>
      </c>
      <c r="H4765" s="820">
        <v>1158</v>
      </c>
      <c r="I4765" s="567"/>
    </row>
    <row r="4766" spans="1:9" x14ac:dyDescent="0.2">
      <c r="A4766" s="345">
        <v>4764</v>
      </c>
      <c r="B4766" s="345" t="s">
        <v>5387</v>
      </c>
      <c r="C4766" s="345" t="s">
        <v>942</v>
      </c>
      <c r="D4766" s="345" t="s">
        <v>512</v>
      </c>
      <c r="E4766" s="345">
        <v>4200530690</v>
      </c>
      <c r="F4766" s="345">
        <v>91071</v>
      </c>
      <c r="G4766" s="345" t="s">
        <v>13282</v>
      </c>
      <c r="H4766" s="820">
        <v>1536</v>
      </c>
      <c r="I4766" s="567"/>
    </row>
    <row r="4767" spans="1:9" x14ac:dyDescent="0.2">
      <c r="A4767" s="345">
        <v>4765</v>
      </c>
      <c r="B4767" s="345" t="s">
        <v>5388</v>
      </c>
      <c r="C4767" s="345" t="s">
        <v>755</v>
      </c>
      <c r="D4767" s="345" t="s">
        <v>516</v>
      </c>
      <c r="E4767" s="345">
        <v>1020040460</v>
      </c>
      <c r="F4767" s="345">
        <v>7047</v>
      </c>
      <c r="G4767" s="345" t="s">
        <v>13283</v>
      </c>
      <c r="H4767" s="820">
        <v>209</v>
      </c>
      <c r="I4767" s="567"/>
    </row>
    <row r="4768" spans="1:9" x14ac:dyDescent="0.2">
      <c r="A4768" s="345">
        <v>4766</v>
      </c>
      <c r="B4768" s="345" t="s">
        <v>5389</v>
      </c>
      <c r="C4768" s="345" t="s">
        <v>624</v>
      </c>
      <c r="D4768" s="345" t="s">
        <v>510</v>
      </c>
      <c r="E4768" s="345">
        <v>1010811720</v>
      </c>
      <c r="F4768" s="345">
        <v>1176</v>
      </c>
      <c r="G4768" s="345" t="s">
        <v>13284</v>
      </c>
      <c r="H4768" s="820">
        <v>1176</v>
      </c>
      <c r="I4768" s="567"/>
    </row>
    <row r="4769" spans="1:9" x14ac:dyDescent="0.2">
      <c r="A4769" s="345">
        <v>4767</v>
      </c>
      <c r="B4769" s="345" t="s">
        <v>5390</v>
      </c>
      <c r="C4769" s="345" t="s">
        <v>617</v>
      </c>
      <c r="D4769" s="345" t="s">
        <v>512</v>
      </c>
      <c r="E4769" s="345">
        <v>4200730520</v>
      </c>
      <c r="F4769" s="345">
        <v>90052</v>
      </c>
      <c r="G4769" s="345" t="s">
        <v>13285</v>
      </c>
      <c r="H4769" s="820">
        <v>9935</v>
      </c>
      <c r="I4769" s="567"/>
    </row>
    <row r="4770" spans="1:9" x14ac:dyDescent="0.2">
      <c r="A4770" s="345">
        <v>4768</v>
      </c>
      <c r="B4770" s="345" t="s">
        <v>5391</v>
      </c>
      <c r="C4770" s="345" t="s">
        <v>790</v>
      </c>
      <c r="D4770" s="345" t="s">
        <v>16415</v>
      </c>
      <c r="E4770" s="345">
        <v>1080130460</v>
      </c>
      <c r="F4770" s="345">
        <v>37046</v>
      </c>
      <c r="G4770" s="345" t="s">
        <v>13286</v>
      </c>
      <c r="H4770" s="820">
        <v>13922</v>
      </c>
      <c r="I4770" s="567"/>
    </row>
    <row r="4771" spans="1:9" x14ac:dyDescent="0.2">
      <c r="A4771" s="345">
        <v>4769</v>
      </c>
      <c r="B4771" s="345" t="s">
        <v>5392</v>
      </c>
      <c r="C4771" s="345" t="s">
        <v>595</v>
      </c>
      <c r="D4771" s="345" t="s">
        <v>510</v>
      </c>
      <c r="E4771" s="345">
        <v>1010021200</v>
      </c>
      <c r="F4771" s="345">
        <v>6123</v>
      </c>
      <c r="G4771" s="345" t="s">
        <v>13287</v>
      </c>
      <c r="H4771" s="820">
        <v>1366</v>
      </c>
      <c r="I4771" s="567"/>
    </row>
    <row r="4772" spans="1:9" x14ac:dyDescent="0.2">
      <c r="A4772" s="345">
        <v>4770</v>
      </c>
      <c r="B4772" s="345" t="s">
        <v>5393</v>
      </c>
      <c r="C4772" s="345" t="s">
        <v>534</v>
      </c>
      <c r="D4772" s="345" t="s">
        <v>508</v>
      </c>
      <c r="E4772" s="345">
        <v>1030491640</v>
      </c>
      <c r="F4772" s="345">
        <v>15165</v>
      </c>
      <c r="G4772" s="345" t="s">
        <v>13288</v>
      </c>
      <c r="H4772" s="820">
        <v>1405</v>
      </c>
      <c r="I4772" s="567"/>
    </row>
    <row r="4773" spans="1:9" x14ac:dyDescent="0.2">
      <c r="A4773" s="345">
        <v>4771</v>
      </c>
      <c r="B4773" s="345" t="s">
        <v>5394</v>
      </c>
      <c r="C4773" s="345" t="s">
        <v>899</v>
      </c>
      <c r="D4773" s="346" t="s">
        <v>512</v>
      </c>
      <c r="E4773" s="345">
        <v>4201110520</v>
      </c>
      <c r="F4773" s="345">
        <v>111052</v>
      </c>
      <c r="G4773" s="345" t="s">
        <v>13289</v>
      </c>
      <c r="H4773" s="820">
        <v>2540</v>
      </c>
      <c r="I4773" s="567"/>
    </row>
    <row r="4774" spans="1:9" x14ac:dyDescent="0.2">
      <c r="A4774" s="345">
        <v>4772</v>
      </c>
      <c r="B4774" s="345" t="s">
        <v>5395</v>
      </c>
      <c r="C4774" s="345" t="s">
        <v>593</v>
      </c>
      <c r="D4774" s="345" t="s">
        <v>513</v>
      </c>
      <c r="E4774" s="345">
        <v>4190480630</v>
      </c>
      <c r="F4774" s="345">
        <v>83064</v>
      </c>
      <c r="G4774" s="345" t="s">
        <v>13290</v>
      </c>
      <c r="H4774" s="820">
        <v>6011</v>
      </c>
      <c r="I4774" s="567"/>
    </row>
    <row r="4775" spans="1:9" x14ac:dyDescent="0.2">
      <c r="A4775" s="345">
        <v>4773</v>
      </c>
      <c r="B4775" s="345" t="s">
        <v>5396</v>
      </c>
      <c r="C4775" s="345" t="s">
        <v>722</v>
      </c>
      <c r="D4775" s="345" t="s">
        <v>513</v>
      </c>
      <c r="E4775" s="345">
        <v>4190820140</v>
      </c>
      <c r="F4775" s="345">
        <v>81013</v>
      </c>
      <c r="G4775" s="345" t="s">
        <v>13291</v>
      </c>
      <c r="H4775" s="820">
        <v>10896</v>
      </c>
      <c r="I4775" s="567"/>
    </row>
    <row r="4776" spans="1:9" x14ac:dyDescent="0.2">
      <c r="A4776" s="345">
        <v>4774</v>
      </c>
      <c r="B4776" s="345" t="s">
        <v>5397</v>
      </c>
      <c r="C4776" s="345" t="s">
        <v>548</v>
      </c>
      <c r="D4776" s="345" t="s">
        <v>503</v>
      </c>
      <c r="E4776" s="345">
        <v>3130380660</v>
      </c>
      <c r="F4776" s="345">
        <v>66066</v>
      </c>
      <c r="G4776" s="345" t="s">
        <v>13292</v>
      </c>
      <c r="H4776" s="820">
        <v>1105</v>
      </c>
      <c r="I4776" s="567"/>
    </row>
    <row r="4777" spans="1:9" x14ac:dyDescent="0.2">
      <c r="A4777" s="345">
        <v>4775</v>
      </c>
      <c r="B4777" s="345" t="s">
        <v>5398</v>
      </c>
      <c r="C4777" s="345" t="s">
        <v>1014</v>
      </c>
      <c r="D4777" s="345" t="s">
        <v>513</v>
      </c>
      <c r="E4777" s="345">
        <v>4190760140</v>
      </c>
      <c r="F4777" s="345">
        <v>89014</v>
      </c>
      <c r="G4777" s="345" t="s">
        <v>13293</v>
      </c>
      <c r="H4777" s="820">
        <v>21678</v>
      </c>
      <c r="I4777" s="567"/>
    </row>
    <row r="4778" spans="1:9" x14ac:dyDescent="0.2">
      <c r="A4778" s="345">
        <v>4776</v>
      </c>
      <c r="B4778" s="345" t="s">
        <v>5399</v>
      </c>
      <c r="C4778" s="345" t="s">
        <v>996</v>
      </c>
      <c r="D4778" s="345" t="s">
        <v>514</v>
      </c>
      <c r="E4778" s="345">
        <v>2100580360</v>
      </c>
      <c r="F4778" s="345">
        <v>54036</v>
      </c>
      <c r="G4778" s="345" t="s">
        <v>13294</v>
      </c>
      <c r="H4778" s="820">
        <v>952</v>
      </c>
      <c r="I4778" s="567"/>
    </row>
    <row r="4779" spans="1:9" x14ac:dyDescent="0.2">
      <c r="A4779" s="345">
        <v>4777</v>
      </c>
      <c r="B4779" s="345" t="s">
        <v>5400</v>
      </c>
      <c r="C4779" s="345" t="s">
        <v>567</v>
      </c>
      <c r="D4779" s="345" t="s">
        <v>508</v>
      </c>
      <c r="E4779" s="345">
        <v>1030151200</v>
      </c>
      <c r="F4779" s="345">
        <v>17129</v>
      </c>
      <c r="G4779" s="345" t="s">
        <v>13295</v>
      </c>
      <c r="H4779" s="820">
        <v>4773</v>
      </c>
      <c r="I4779" s="567"/>
    </row>
    <row r="4780" spans="1:9" x14ac:dyDescent="0.2">
      <c r="A4780" s="345">
        <v>4778</v>
      </c>
      <c r="B4780" s="345" t="s">
        <v>5401</v>
      </c>
      <c r="C4780" s="345" t="s">
        <v>595</v>
      </c>
      <c r="D4780" s="345" t="s">
        <v>510</v>
      </c>
      <c r="E4780" s="345">
        <v>1010021210</v>
      </c>
      <c r="F4780" s="345">
        <v>6124</v>
      </c>
      <c r="G4780" s="345" t="s">
        <v>13296</v>
      </c>
      <c r="H4780" s="820">
        <v>198</v>
      </c>
      <c r="I4780" s="567"/>
    </row>
    <row r="4781" spans="1:9" x14ac:dyDescent="0.2">
      <c r="A4781" s="345">
        <v>4779</v>
      </c>
      <c r="B4781" s="345" t="s">
        <v>5402</v>
      </c>
      <c r="C4781" s="345" t="s">
        <v>526</v>
      </c>
      <c r="D4781" s="345" t="s">
        <v>508</v>
      </c>
      <c r="E4781" s="345">
        <v>1030980620</v>
      </c>
      <c r="F4781" s="345">
        <v>97062</v>
      </c>
      <c r="G4781" s="345" t="s">
        <v>13297</v>
      </c>
      <c r="H4781" s="820">
        <v>3846</v>
      </c>
      <c r="I4781" s="567"/>
    </row>
    <row r="4782" spans="1:9" x14ac:dyDescent="0.2">
      <c r="A4782" s="345">
        <v>4780</v>
      </c>
      <c r="B4782" s="345" t="s">
        <v>5403</v>
      </c>
      <c r="C4782" s="345" t="s">
        <v>534</v>
      </c>
      <c r="D4782" s="345" t="s">
        <v>508</v>
      </c>
      <c r="E4782" s="345">
        <v>1030491650</v>
      </c>
      <c r="F4782" s="345">
        <v>15166</v>
      </c>
      <c r="G4782" s="345" t="s">
        <v>13298</v>
      </c>
      <c r="H4782" s="820">
        <v>47090</v>
      </c>
      <c r="I4782" s="567"/>
    </row>
    <row r="4783" spans="1:9" x14ac:dyDescent="0.2">
      <c r="A4783" s="345">
        <v>4781</v>
      </c>
      <c r="B4783" s="345" t="s">
        <v>5404</v>
      </c>
      <c r="C4783" s="345" t="s">
        <v>567</v>
      </c>
      <c r="D4783" s="345" t="s">
        <v>508</v>
      </c>
      <c r="E4783" s="345">
        <v>1030151210</v>
      </c>
      <c r="F4783" s="345">
        <v>17130</v>
      </c>
      <c r="G4783" s="345" t="s">
        <v>13299</v>
      </c>
      <c r="H4783" s="820">
        <v>3637</v>
      </c>
      <c r="I4783" s="567"/>
    </row>
    <row r="4784" spans="1:9" x14ac:dyDescent="0.2">
      <c r="A4784" s="345">
        <v>4782</v>
      </c>
      <c r="B4784" s="345" t="s">
        <v>5405</v>
      </c>
      <c r="C4784" s="345" t="s">
        <v>571</v>
      </c>
      <c r="D4784" s="345" t="s">
        <v>508</v>
      </c>
      <c r="E4784" s="345">
        <v>1030260640</v>
      </c>
      <c r="F4784" s="345">
        <v>19065</v>
      </c>
      <c r="G4784" s="345" t="s">
        <v>13300</v>
      </c>
      <c r="H4784" s="820">
        <v>1345</v>
      </c>
      <c r="I4784" s="567"/>
    </row>
    <row r="4785" spans="1:9" x14ac:dyDescent="0.2">
      <c r="A4785" s="345">
        <v>4783</v>
      </c>
      <c r="B4785" s="345" t="s">
        <v>5406</v>
      </c>
      <c r="C4785" s="345" t="s">
        <v>522</v>
      </c>
      <c r="D4785" s="345" t="s">
        <v>515</v>
      </c>
      <c r="E4785" s="345">
        <v>1050540600</v>
      </c>
      <c r="F4785" s="345">
        <v>28060</v>
      </c>
      <c r="G4785" s="345" t="s">
        <v>13301</v>
      </c>
      <c r="H4785" s="820">
        <v>206651</v>
      </c>
      <c r="I4785" s="567"/>
    </row>
    <row r="4786" spans="1:9" x14ac:dyDescent="0.2">
      <c r="A4786" s="345">
        <v>4784</v>
      </c>
      <c r="B4786" s="345" t="s">
        <v>5407</v>
      </c>
      <c r="C4786" s="345" t="s">
        <v>617</v>
      </c>
      <c r="D4786" s="345" t="s">
        <v>512</v>
      </c>
      <c r="E4786" s="345">
        <v>4200730530</v>
      </c>
      <c r="F4786" s="345">
        <v>90053</v>
      </c>
      <c r="G4786" s="345" t="s">
        <v>13302</v>
      </c>
      <c r="H4786" s="820">
        <v>605</v>
      </c>
      <c r="I4786" s="567"/>
    </row>
    <row r="4787" spans="1:9" x14ac:dyDescent="0.2">
      <c r="A4787" s="345">
        <v>4785</v>
      </c>
      <c r="B4787" s="345" t="s">
        <v>5408</v>
      </c>
      <c r="C4787" s="345" t="s">
        <v>617</v>
      </c>
      <c r="D4787" s="345" t="s">
        <v>512</v>
      </c>
      <c r="E4787" s="345">
        <v>4200730532</v>
      </c>
      <c r="F4787" s="345">
        <v>90090</v>
      </c>
      <c r="G4787" s="345" t="s">
        <v>13303</v>
      </c>
      <c r="H4787" s="820">
        <v>2055</v>
      </c>
      <c r="I4787" s="567"/>
    </row>
    <row r="4788" spans="1:9" x14ac:dyDescent="0.2">
      <c r="A4788" s="345">
        <v>4786</v>
      </c>
      <c r="B4788" s="345" t="s">
        <v>5409</v>
      </c>
      <c r="C4788" s="345" t="s">
        <v>553</v>
      </c>
      <c r="D4788" s="345" t="s">
        <v>506</v>
      </c>
      <c r="E4788" s="345">
        <v>3150720870</v>
      </c>
      <c r="F4788" s="345">
        <v>65087</v>
      </c>
      <c r="G4788" s="345" t="s">
        <v>13304</v>
      </c>
      <c r="H4788" s="820">
        <v>4936</v>
      </c>
      <c r="I4788" s="567"/>
    </row>
    <row r="4789" spans="1:9" x14ac:dyDescent="0.2">
      <c r="A4789" s="345">
        <v>4787</v>
      </c>
      <c r="B4789" s="345" t="s">
        <v>5410</v>
      </c>
      <c r="C4789" s="345" t="s">
        <v>662</v>
      </c>
      <c r="D4789" s="345" t="s">
        <v>506</v>
      </c>
      <c r="E4789" s="345">
        <v>3150110440</v>
      </c>
      <c r="F4789" s="345">
        <v>62045</v>
      </c>
      <c r="G4789" s="345" t="s">
        <v>13305</v>
      </c>
      <c r="H4789" s="820">
        <v>3651</v>
      </c>
      <c r="I4789" s="567"/>
    </row>
    <row r="4790" spans="1:9" x14ac:dyDescent="0.2">
      <c r="A4790" s="345">
        <v>4788</v>
      </c>
      <c r="B4790" s="345" t="s">
        <v>5411</v>
      </c>
      <c r="C4790" s="345" t="s">
        <v>544</v>
      </c>
      <c r="D4790" s="345" t="s">
        <v>510</v>
      </c>
      <c r="E4790" s="345">
        <v>1010271570</v>
      </c>
      <c r="F4790" s="345">
        <v>4157</v>
      </c>
      <c r="G4790" s="345" t="s">
        <v>13306</v>
      </c>
      <c r="H4790" s="820">
        <v>2637</v>
      </c>
      <c r="I4790" s="567"/>
    </row>
    <row r="4791" spans="1:9" x14ac:dyDescent="0.2">
      <c r="A4791" s="345">
        <v>4789</v>
      </c>
      <c r="B4791" s="345" t="s">
        <v>5412</v>
      </c>
      <c r="C4791" s="345" t="s">
        <v>787</v>
      </c>
      <c r="D4791" s="345" t="s">
        <v>515</v>
      </c>
      <c r="E4791" s="345">
        <v>1050840540</v>
      </c>
      <c r="F4791" s="345">
        <v>26055</v>
      </c>
      <c r="G4791" s="345" t="s">
        <v>13307</v>
      </c>
      <c r="H4791" s="820">
        <v>22012</v>
      </c>
      <c r="I4791" s="567"/>
    </row>
    <row r="4792" spans="1:9" x14ac:dyDescent="0.2">
      <c r="A4792" s="345">
        <v>4790</v>
      </c>
      <c r="B4792" s="345" t="s">
        <v>5413</v>
      </c>
      <c r="C4792" s="345" t="s">
        <v>553</v>
      </c>
      <c r="D4792" s="345" t="s">
        <v>506</v>
      </c>
      <c r="E4792" s="345">
        <v>3150720880</v>
      </c>
      <c r="F4792" s="345">
        <v>65088</v>
      </c>
      <c r="G4792" s="345" t="s">
        <v>13308</v>
      </c>
      <c r="H4792" s="820">
        <v>34472</v>
      </c>
      <c r="I4792" s="567"/>
    </row>
    <row r="4793" spans="1:9" x14ac:dyDescent="0.2">
      <c r="A4793" s="345">
        <v>4791</v>
      </c>
      <c r="B4793" s="345" t="s">
        <v>5414</v>
      </c>
      <c r="C4793" s="345" t="s">
        <v>550</v>
      </c>
      <c r="D4793" s="345" t="s">
        <v>493</v>
      </c>
      <c r="E4793" s="345">
        <v>2120690460</v>
      </c>
      <c r="F4793" s="345">
        <v>57048</v>
      </c>
      <c r="G4793" s="345" t="s">
        <v>13309</v>
      </c>
      <c r="H4793" s="820">
        <v>148</v>
      </c>
      <c r="I4793" s="567"/>
    </row>
    <row r="4794" spans="1:9" x14ac:dyDescent="0.2">
      <c r="A4794" s="345">
        <v>4792</v>
      </c>
      <c r="B4794" s="345" t="s">
        <v>5415</v>
      </c>
      <c r="C4794" s="345" t="s">
        <v>601</v>
      </c>
      <c r="D4794" s="345" t="s">
        <v>508</v>
      </c>
      <c r="E4794" s="345">
        <v>1030121460</v>
      </c>
      <c r="F4794" s="345">
        <v>16154</v>
      </c>
      <c r="G4794" s="345" t="s">
        <v>13310</v>
      </c>
      <c r="H4794" s="820">
        <v>2098</v>
      </c>
      <c r="I4794" s="567"/>
    </row>
    <row r="4795" spans="1:9" x14ac:dyDescent="0.2">
      <c r="A4795" s="345">
        <v>4793</v>
      </c>
      <c r="B4795" s="345" t="s">
        <v>5416</v>
      </c>
      <c r="C4795" s="345" t="s">
        <v>593</v>
      </c>
      <c r="D4795" s="345" t="s">
        <v>513</v>
      </c>
      <c r="E4795" s="345">
        <v>4190480640</v>
      </c>
      <c r="F4795" s="345">
        <v>83065</v>
      </c>
      <c r="G4795" s="345" t="s">
        <v>13311</v>
      </c>
      <c r="H4795" s="820">
        <v>1135</v>
      </c>
      <c r="I4795" s="567"/>
    </row>
    <row r="4796" spans="1:9" x14ac:dyDescent="0.2">
      <c r="A4796" s="345">
        <v>4794</v>
      </c>
      <c r="B4796" s="345" t="s">
        <v>5417</v>
      </c>
      <c r="C4796" s="345" t="s">
        <v>784</v>
      </c>
      <c r="D4796" s="345" t="s">
        <v>503</v>
      </c>
      <c r="E4796" s="345">
        <v>3130230590</v>
      </c>
      <c r="F4796" s="345">
        <v>69059</v>
      </c>
      <c r="G4796" s="345" t="s">
        <v>13312</v>
      </c>
      <c r="H4796" s="820">
        <v>4154</v>
      </c>
      <c r="I4796" s="567"/>
    </row>
    <row r="4797" spans="1:9" x14ac:dyDescent="0.2">
      <c r="A4797" s="345">
        <v>4795</v>
      </c>
      <c r="B4797" s="345" t="s">
        <v>5418</v>
      </c>
      <c r="C4797" s="345" t="s">
        <v>652</v>
      </c>
      <c r="D4797" s="345" t="s">
        <v>16417</v>
      </c>
      <c r="E4797" s="345">
        <v>1060850680</v>
      </c>
      <c r="F4797" s="345">
        <v>30068</v>
      </c>
      <c r="G4797" s="345" t="s">
        <v>13313</v>
      </c>
      <c r="H4797" s="820">
        <v>5112</v>
      </c>
      <c r="I4797" s="567"/>
    </row>
    <row r="4798" spans="1:9" x14ac:dyDescent="0.2">
      <c r="A4798" s="345">
        <v>4796</v>
      </c>
      <c r="B4798" s="345" t="s">
        <v>5419</v>
      </c>
      <c r="C4798" s="345" t="s">
        <v>544</v>
      </c>
      <c r="D4798" s="345" t="s">
        <v>510</v>
      </c>
      <c r="E4798" s="345">
        <v>1010271580</v>
      </c>
      <c r="F4798" s="345">
        <v>4158</v>
      </c>
      <c r="G4798" s="345" t="s">
        <v>13314</v>
      </c>
      <c r="H4798" s="820">
        <v>584</v>
      </c>
      <c r="I4798" s="567"/>
    </row>
    <row r="4799" spans="1:9" x14ac:dyDescent="0.2">
      <c r="A4799" s="345">
        <v>4797</v>
      </c>
      <c r="B4799" s="345" t="s">
        <v>5420</v>
      </c>
      <c r="C4799" s="345" t="s">
        <v>526</v>
      </c>
      <c r="D4799" s="345" t="s">
        <v>508</v>
      </c>
      <c r="E4799" s="345">
        <v>1030980630</v>
      </c>
      <c r="F4799" s="345">
        <v>97063</v>
      </c>
      <c r="G4799" s="345" t="s">
        <v>13315</v>
      </c>
      <c r="H4799" s="820">
        <v>328</v>
      </c>
      <c r="I4799" s="567"/>
    </row>
    <row r="4800" spans="1:9" x14ac:dyDescent="0.2">
      <c r="A4800" s="345">
        <v>4798</v>
      </c>
      <c r="B4800" s="345" t="s">
        <v>5421</v>
      </c>
      <c r="C4800" s="345" t="s">
        <v>654</v>
      </c>
      <c r="D4800" s="345" t="s">
        <v>506</v>
      </c>
      <c r="E4800" s="345">
        <v>3150080670</v>
      </c>
      <c r="F4800" s="345">
        <v>64068</v>
      </c>
      <c r="G4800" s="345" t="s">
        <v>13316</v>
      </c>
      <c r="H4800" s="820">
        <v>1741</v>
      </c>
      <c r="I4800" s="567"/>
    </row>
    <row r="4801" spans="1:9" x14ac:dyDescent="0.2">
      <c r="A4801" s="345">
        <v>4799</v>
      </c>
      <c r="B4801" s="345" t="s">
        <v>5422</v>
      </c>
      <c r="C4801" s="345" t="s">
        <v>662</v>
      </c>
      <c r="D4801" s="345" t="s">
        <v>506</v>
      </c>
      <c r="E4801" s="345">
        <v>3150110450</v>
      </c>
      <c r="F4801" s="345">
        <v>62046</v>
      </c>
      <c r="G4801" s="345" t="s">
        <v>13317</v>
      </c>
      <c r="H4801" s="820">
        <v>2304</v>
      </c>
      <c r="I4801" s="567"/>
    </row>
    <row r="4802" spans="1:9" x14ac:dyDescent="0.2">
      <c r="A4802" s="345">
        <v>4800</v>
      </c>
      <c r="B4802" s="345" t="s">
        <v>5423</v>
      </c>
      <c r="C4802" s="345" t="s">
        <v>567</v>
      </c>
      <c r="D4802" s="345" t="s">
        <v>508</v>
      </c>
      <c r="E4802" s="345">
        <v>1030151220</v>
      </c>
      <c r="F4802" s="345">
        <v>17131</v>
      </c>
      <c r="G4802" s="345" t="s">
        <v>13318</v>
      </c>
      <c r="H4802" s="820">
        <v>176</v>
      </c>
      <c r="I4802" s="567"/>
    </row>
    <row r="4803" spans="1:9" x14ac:dyDescent="0.2">
      <c r="A4803" s="345">
        <v>4801</v>
      </c>
      <c r="B4803" s="345" t="s">
        <v>5424</v>
      </c>
      <c r="C4803" s="345" t="s">
        <v>567</v>
      </c>
      <c r="D4803" s="345" t="s">
        <v>508</v>
      </c>
      <c r="E4803" s="345">
        <v>1030151230</v>
      </c>
      <c r="F4803" s="345">
        <v>17132</v>
      </c>
      <c r="G4803" s="345" t="s">
        <v>13319</v>
      </c>
      <c r="H4803" s="820">
        <v>2170</v>
      </c>
      <c r="I4803" s="567"/>
    </row>
    <row r="4804" spans="1:9" x14ac:dyDescent="0.2">
      <c r="A4804" s="345">
        <v>4802</v>
      </c>
      <c r="B4804" s="345" t="s">
        <v>5425</v>
      </c>
      <c r="C4804" s="345" t="s">
        <v>601</v>
      </c>
      <c r="D4804" s="345" t="s">
        <v>508</v>
      </c>
      <c r="E4804" s="345">
        <v>1030121470</v>
      </c>
      <c r="F4804" s="345">
        <v>16155</v>
      </c>
      <c r="G4804" s="345" t="s">
        <v>13320</v>
      </c>
      <c r="H4804" s="820">
        <v>3976</v>
      </c>
      <c r="I4804" s="567"/>
    </row>
    <row r="4805" spans="1:9" x14ac:dyDescent="0.2">
      <c r="A4805" s="345">
        <v>4803</v>
      </c>
      <c r="B4805" s="345" t="s">
        <v>5426</v>
      </c>
      <c r="C4805" s="345" t="s">
        <v>1189</v>
      </c>
      <c r="D4805" s="345" t="s">
        <v>16415</v>
      </c>
      <c r="E4805" s="345">
        <v>1080500281</v>
      </c>
      <c r="F4805" s="345">
        <v>36029</v>
      </c>
      <c r="G4805" s="345" t="s">
        <v>13321</v>
      </c>
      <c r="H4805" s="820">
        <v>2059</v>
      </c>
      <c r="I4805" s="567"/>
    </row>
    <row r="4806" spans="1:9" x14ac:dyDescent="0.2">
      <c r="A4806" s="345">
        <v>4804</v>
      </c>
      <c r="B4806" s="345" t="s">
        <v>5427</v>
      </c>
      <c r="C4806" s="345" t="s">
        <v>1030</v>
      </c>
      <c r="D4806" s="345" t="s">
        <v>511</v>
      </c>
      <c r="E4806" s="345">
        <v>3160780200</v>
      </c>
      <c r="F4806" s="345">
        <v>73020</v>
      </c>
      <c r="G4806" s="345" t="s">
        <v>13322</v>
      </c>
      <c r="H4806" s="820">
        <v>7627</v>
      </c>
      <c r="I4806" s="567"/>
    </row>
    <row r="4807" spans="1:9" x14ac:dyDescent="0.2">
      <c r="A4807" s="345">
        <v>4805</v>
      </c>
      <c r="B4807" s="345" t="s">
        <v>5428</v>
      </c>
      <c r="C4807" s="345" t="s">
        <v>1030</v>
      </c>
      <c r="D4807" s="345" t="s">
        <v>511</v>
      </c>
      <c r="E4807" s="345">
        <v>3160780210</v>
      </c>
      <c r="F4807" s="345">
        <v>73021</v>
      </c>
      <c r="G4807" s="345" t="s">
        <v>13323</v>
      </c>
      <c r="H4807" s="820">
        <v>15788</v>
      </c>
      <c r="I4807" s="567"/>
    </row>
    <row r="4808" spans="1:9" x14ac:dyDescent="0.2">
      <c r="A4808" s="345">
        <v>4806</v>
      </c>
      <c r="B4808" s="345" t="s">
        <v>5429</v>
      </c>
      <c r="C4808" s="345" t="s">
        <v>557</v>
      </c>
      <c r="D4808" s="345" t="s">
        <v>513</v>
      </c>
      <c r="E4808" s="345">
        <v>4190210310</v>
      </c>
      <c r="F4808" s="345">
        <v>87032</v>
      </c>
      <c r="G4808" s="345" t="s">
        <v>13324</v>
      </c>
      <c r="H4808" s="820">
        <v>15802</v>
      </c>
      <c r="I4808" s="567"/>
    </row>
    <row r="4809" spans="1:9" x14ac:dyDescent="0.2">
      <c r="A4809" s="345">
        <v>4807</v>
      </c>
      <c r="B4809" s="345" t="s">
        <v>5430</v>
      </c>
      <c r="C4809" s="345" t="s">
        <v>1311</v>
      </c>
      <c r="D4809" s="345" t="s">
        <v>492</v>
      </c>
      <c r="E4809" s="345">
        <v>2090620230</v>
      </c>
      <c r="F4809" s="345">
        <v>50024</v>
      </c>
      <c r="G4809" s="345" t="s">
        <v>13325</v>
      </c>
      <c r="H4809" s="820">
        <v>4535</v>
      </c>
      <c r="I4809" s="567"/>
    </row>
    <row r="4810" spans="1:9" x14ac:dyDescent="0.2">
      <c r="A4810" s="345">
        <v>4808</v>
      </c>
      <c r="B4810" s="345" t="s">
        <v>5431</v>
      </c>
      <c r="C4810" s="345" t="s">
        <v>693</v>
      </c>
      <c r="D4810" s="345" t="s">
        <v>16415</v>
      </c>
      <c r="E4810" s="345">
        <v>1080560260</v>
      </c>
      <c r="F4810" s="345">
        <v>34026</v>
      </c>
      <c r="G4810" s="345" t="s">
        <v>13326</v>
      </c>
      <c r="H4810" s="820">
        <v>1051</v>
      </c>
      <c r="I4810" s="567"/>
    </row>
    <row r="4811" spans="1:9" x14ac:dyDescent="0.2">
      <c r="A4811" s="345">
        <v>4809</v>
      </c>
      <c r="B4811" s="345" t="s">
        <v>5432</v>
      </c>
      <c r="C4811" s="345" t="s">
        <v>584</v>
      </c>
      <c r="D4811" s="345" t="s">
        <v>509</v>
      </c>
      <c r="E4811" s="345">
        <v>3140190500</v>
      </c>
      <c r="F4811" s="345">
        <v>70050</v>
      </c>
      <c r="G4811" s="345" t="s">
        <v>13327</v>
      </c>
      <c r="H4811" s="820">
        <v>1575</v>
      </c>
      <c r="I4811" s="567"/>
    </row>
    <row r="4812" spans="1:9" x14ac:dyDescent="0.2">
      <c r="A4812" s="345">
        <v>4810</v>
      </c>
      <c r="B4812" s="345" t="s">
        <v>5433</v>
      </c>
      <c r="C4812" s="345" t="s">
        <v>617</v>
      </c>
      <c r="D4812" s="345" t="s">
        <v>512</v>
      </c>
      <c r="E4812" s="345">
        <v>4200730531</v>
      </c>
      <c r="F4812" s="345">
        <v>90054</v>
      </c>
      <c r="G4812" s="345" t="s">
        <v>13328</v>
      </c>
      <c r="H4812" s="820">
        <v>4106</v>
      </c>
      <c r="I4812" s="567"/>
    </row>
    <row r="4813" spans="1:9" x14ac:dyDescent="0.2">
      <c r="A4813" s="345">
        <v>4811</v>
      </c>
      <c r="B4813" s="345" t="s">
        <v>5434</v>
      </c>
      <c r="C4813" s="345" t="s">
        <v>601</v>
      </c>
      <c r="D4813" s="345" t="s">
        <v>508</v>
      </c>
      <c r="E4813" s="345">
        <v>1030121480</v>
      </c>
      <c r="F4813" s="345">
        <v>16156</v>
      </c>
      <c r="G4813" s="345" t="s">
        <v>13329</v>
      </c>
      <c r="H4813" s="820">
        <v>4492</v>
      </c>
      <c r="I4813" s="567"/>
    </row>
    <row r="4814" spans="1:9" x14ac:dyDescent="0.2">
      <c r="A4814" s="345">
        <v>4812</v>
      </c>
      <c r="B4814" s="345" t="s">
        <v>5435</v>
      </c>
      <c r="C4814" s="345" t="s">
        <v>745</v>
      </c>
      <c r="D4814" s="345" t="s">
        <v>513</v>
      </c>
      <c r="E4814" s="345">
        <v>4190550500</v>
      </c>
      <c r="F4814" s="345">
        <v>82052</v>
      </c>
      <c r="G4814" s="345" t="s">
        <v>13330</v>
      </c>
      <c r="H4814" s="820">
        <v>1849</v>
      </c>
      <c r="I4814" s="567"/>
    </row>
    <row r="4815" spans="1:9" x14ac:dyDescent="0.2">
      <c r="A4815" s="345">
        <v>4813</v>
      </c>
      <c r="B4815" s="345" t="s">
        <v>5436</v>
      </c>
      <c r="C4815" s="345" t="s">
        <v>624</v>
      </c>
      <c r="D4815" s="345" t="s">
        <v>510</v>
      </c>
      <c r="E4815" s="345">
        <v>1010811730</v>
      </c>
      <c r="F4815" s="345">
        <v>1177</v>
      </c>
      <c r="G4815" s="345" t="s">
        <v>13331</v>
      </c>
      <c r="H4815" s="820">
        <v>839</v>
      </c>
      <c r="I4815" s="567"/>
    </row>
    <row r="4816" spans="1:9" x14ac:dyDescent="0.2">
      <c r="A4816" s="345">
        <v>4814</v>
      </c>
      <c r="B4816" s="345" t="s">
        <v>5437</v>
      </c>
      <c r="C4816" s="345" t="s">
        <v>571</v>
      </c>
      <c r="D4816" s="345" t="s">
        <v>508</v>
      </c>
      <c r="E4816" s="345">
        <v>1030260650</v>
      </c>
      <c r="F4816" s="345">
        <v>19066</v>
      </c>
      <c r="G4816" s="345" t="s">
        <v>13332</v>
      </c>
      <c r="H4816" s="820">
        <v>3777</v>
      </c>
      <c r="I4816" s="567"/>
    </row>
    <row r="4817" spans="1:9" x14ac:dyDescent="0.2">
      <c r="A4817" s="345">
        <v>4815</v>
      </c>
      <c r="B4817" s="345" t="s">
        <v>5438</v>
      </c>
      <c r="C4817" s="345" t="s">
        <v>538</v>
      </c>
      <c r="D4817" s="345" t="s">
        <v>504</v>
      </c>
      <c r="E4817" s="345">
        <v>3170640560</v>
      </c>
      <c r="F4817" s="345">
        <v>76057</v>
      </c>
      <c r="G4817" s="345" t="s">
        <v>13333</v>
      </c>
      <c r="H4817" s="820">
        <v>4511</v>
      </c>
      <c r="I4817" s="567"/>
    </row>
    <row r="4818" spans="1:9" x14ac:dyDescent="0.2">
      <c r="A4818" s="345">
        <v>4816</v>
      </c>
      <c r="B4818" s="345" t="s">
        <v>5439</v>
      </c>
      <c r="C4818" s="345" t="s">
        <v>1014</v>
      </c>
      <c r="D4818" s="345" t="s">
        <v>513</v>
      </c>
      <c r="E4818" s="345">
        <v>4190760150</v>
      </c>
      <c r="F4818" s="345">
        <v>89015</v>
      </c>
      <c r="G4818" s="345" t="s">
        <v>13334</v>
      </c>
      <c r="H4818" s="820">
        <v>8233</v>
      </c>
      <c r="I4818" s="567"/>
    </row>
    <row r="4819" spans="1:9" x14ac:dyDescent="0.2">
      <c r="A4819" s="345">
        <v>4817</v>
      </c>
      <c r="B4819" s="345" t="s">
        <v>5440</v>
      </c>
      <c r="C4819" s="345" t="s">
        <v>652</v>
      </c>
      <c r="D4819" s="345" t="s">
        <v>16417</v>
      </c>
      <c r="E4819" s="345">
        <v>1060850690</v>
      </c>
      <c r="F4819" s="345">
        <v>30069</v>
      </c>
      <c r="G4819" s="345" t="s">
        <v>13335</v>
      </c>
      <c r="H4819" s="820">
        <v>2891</v>
      </c>
      <c r="I4819" s="567"/>
    </row>
    <row r="4820" spans="1:9" x14ac:dyDescent="0.2">
      <c r="A4820" s="345">
        <v>4818</v>
      </c>
      <c r="B4820" s="345" t="s">
        <v>5441</v>
      </c>
      <c r="C4820" s="345" t="s">
        <v>567</v>
      </c>
      <c r="D4820" s="345" t="s">
        <v>508</v>
      </c>
      <c r="E4820" s="345">
        <v>1030151240</v>
      </c>
      <c r="F4820" s="345">
        <v>17133</v>
      </c>
      <c r="G4820" s="345" t="s">
        <v>13336</v>
      </c>
      <c r="H4820" s="820">
        <v>19937</v>
      </c>
      <c r="I4820" s="567"/>
    </row>
    <row r="4821" spans="1:9" x14ac:dyDescent="0.2">
      <c r="A4821" s="345">
        <v>4819</v>
      </c>
      <c r="B4821" s="345" t="s">
        <v>5442</v>
      </c>
      <c r="C4821" s="345" t="s">
        <v>674</v>
      </c>
      <c r="D4821" s="345" t="s">
        <v>510</v>
      </c>
      <c r="E4821" s="345">
        <v>1010880890</v>
      </c>
      <c r="F4821" s="345">
        <v>2090</v>
      </c>
      <c r="G4821" s="345" t="s">
        <v>13337</v>
      </c>
      <c r="H4821" s="820">
        <v>1105</v>
      </c>
      <c r="I4821" s="567"/>
    </row>
    <row r="4822" spans="1:9" x14ac:dyDescent="0.2">
      <c r="A4822" s="345">
        <v>4820</v>
      </c>
      <c r="B4822" s="345" t="s">
        <v>5443</v>
      </c>
      <c r="C4822" s="345" t="s">
        <v>1073</v>
      </c>
      <c r="D4822" s="345" t="s">
        <v>492</v>
      </c>
      <c r="E4822" s="345">
        <v>2090300310</v>
      </c>
      <c r="F4822" s="345">
        <v>48031</v>
      </c>
      <c r="G4822" s="345" t="s">
        <v>13338</v>
      </c>
      <c r="H4822" s="820">
        <v>1111</v>
      </c>
      <c r="I4822" s="567"/>
    </row>
    <row r="4823" spans="1:9" x14ac:dyDescent="0.2">
      <c r="A4823" s="345">
        <v>4821</v>
      </c>
      <c r="B4823" s="345" t="s">
        <v>5444</v>
      </c>
      <c r="C4823" s="345" t="s">
        <v>784</v>
      </c>
      <c r="D4823" s="345" t="s">
        <v>503</v>
      </c>
      <c r="E4823" s="345">
        <v>3130230600</v>
      </c>
      <c r="F4823" s="345">
        <v>69060</v>
      </c>
      <c r="G4823" s="345" t="s">
        <v>13339</v>
      </c>
      <c r="H4823" s="820">
        <v>1251</v>
      </c>
      <c r="I4823" s="567"/>
    </row>
    <row r="4824" spans="1:9" x14ac:dyDescent="0.2">
      <c r="A4824" s="345">
        <v>4822</v>
      </c>
      <c r="B4824" s="345" t="s">
        <v>5445</v>
      </c>
      <c r="C4824" s="345" t="s">
        <v>704</v>
      </c>
      <c r="D4824" s="345" t="s">
        <v>505</v>
      </c>
      <c r="E4824" s="345">
        <v>3180220860</v>
      </c>
      <c r="F4824" s="345">
        <v>79089</v>
      </c>
      <c r="G4824" s="345" t="s">
        <v>13340</v>
      </c>
      <c r="H4824" s="820">
        <v>1075</v>
      </c>
      <c r="I4824" s="567"/>
    </row>
    <row r="4825" spans="1:9" x14ac:dyDescent="0.2">
      <c r="A4825" s="345">
        <v>4823</v>
      </c>
      <c r="B4825" s="345" t="s">
        <v>5446</v>
      </c>
      <c r="C4825" s="345" t="s">
        <v>745</v>
      </c>
      <c r="D4825" s="345" t="s">
        <v>513</v>
      </c>
      <c r="E4825" s="345">
        <v>4190550510</v>
      </c>
      <c r="F4825" s="345">
        <v>82053</v>
      </c>
      <c r="G4825" s="345" t="s">
        <v>13341</v>
      </c>
      <c r="H4825" s="820">
        <v>635439</v>
      </c>
      <c r="I4825" s="567"/>
    </row>
    <row r="4826" spans="1:9" x14ac:dyDescent="0.2">
      <c r="A4826" s="345">
        <v>4824</v>
      </c>
      <c r="B4826" s="345" t="s">
        <v>5447</v>
      </c>
      <c r="C4826" s="345" t="s">
        <v>609</v>
      </c>
      <c r="D4826" s="345" t="s">
        <v>493</v>
      </c>
      <c r="E4826" s="345">
        <v>2120700730</v>
      </c>
      <c r="F4826" s="345">
        <v>58074</v>
      </c>
      <c r="G4826" s="345" t="s">
        <v>13342</v>
      </c>
      <c r="H4826" s="820">
        <v>22082</v>
      </c>
      <c r="I4826" s="567"/>
    </row>
    <row r="4827" spans="1:9" x14ac:dyDescent="0.2">
      <c r="A4827" s="345">
        <v>4825</v>
      </c>
      <c r="B4827" s="345" t="s">
        <v>5448</v>
      </c>
      <c r="C4827" s="345" t="s">
        <v>672</v>
      </c>
      <c r="D4827" s="345" t="s">
        <v>508</v>
      </c>
      <c r="E4827" s="345">
        <v>1030571040</v>
      </c>
      <c r="F4827" s="345">
        <v>18107</v>
      </c>
      <c r="G4827" s="345" t="s">
        <v>13343</v>
      </c>
      <c r="H4827" s="820">
        <v>1785</v>
      </c>
      <c r="I4827" s="567"/>
    </row>
    <row r="4828" spans="1:9" x14ac:dyDescent="0.2">
      <c r="A4828" s="345">
        <v>4826</v>
      </c>
      <c r="B4828" s="345" t="s">
        <v>5449</v>
      </c>
      <c r="C4828" s="345" t="s">
        <v>563</v>
      </c>
      <c r="D4828" s="345" t="s">
        <v>493</v>
      </c>
      <c r="E4828" s="345">
        <v>2120330460</v>
      </c>
      <c r="F4828" s="345">
        <v>60046</v>
      </c>
      <c r="G4828" s="345" t="s">
        <v>13344</v>
      </c>
      <c r="H4828" s="820">
        <v>7951</v>
      </c>
      <c r="I4828" s="567"/>
    </row>
    <row r="4829" spans="1:9" x14ac:dyDescent="0.2">
      <c r="A4829" s="345">
        <v>4827</v>
      </c>
      <c r="B4829" s="345" t="s">
        <v>5450</v>
      </c>
      <c r="C4829" s="345" t="s">
        <v>612</v>
      </c>
      <c r="D4829" s="345" t="s">
        <v>505</v>
      </c>
      <c r="E4829" s="345">
        <v>3180670560</v>
      </c>
      <c r="F4829" s="345">
        <v>80056</v>
      </c>
      <c r="G4829" s="345" t="s">
        <v>13345</v>
      </c>
      <c r="H4829" s="820">
        <v>1993</v>
      </c>
      <c r="I4829" s="567"/>
    </row>
    <row r="4830" spans="1:9" x14ac:dyDescent="0.2">
      <c r="A4830" s="345">
        <v>4828</v>
      </c>
      <c r="B4830" s="345" t="s">
        <v>5451</v>
      </c>
      <c r="C4830" s="345" t="s">
        <v>1237</v>
      </c>
      <c r="D4830" s="345" t="s">
        <v>505</v>
      </c>
      <c r="E4830" s="345">
        <v>3180970160</v>
      </c>
      <c r="F4830" s="345">
        <v>101016</v>
      </c>
      <c r="G4830" s="345" t="s">
        <v>13346</v>
      </c>
      <c r="H4830" s="820">
        <v>1019</v>
      </c>
      <c r="I4830" s="567"/>
    </row>
    <row r="4831" spans="1:9" x14ac:dyDescent="0.2">
      <c r="A4831" s="345">
        <v>4829</v>
      </c>
      <c r="B4831" s="345" t="s">
        <v>5452</v>
      </c>
      <c r="C4831" s="345" t="s">
        <v>863</v>
      </c>
      <c r="D4831" s="345" t="s">
        <v>510</v>
      </c>
      <c r="E4831" s="345">
        <v>1011020520</v>
      </c>
      <c r="F4831" s="345">
        <v>103052</v>
      </c>
      <c r="G4831" s="345" t="s">
        <v>13347</v>
      </c>
      <c r="H4831" s="820">
        <v>1102</v>
      </c>
      <c r="I4831" s="567"/>
    </row>
    <row r="4832" spans="1:9" x14ac:dyDescent="0.2">
      <c r="A4832" s="345">
        <v>4830</v>
      </c>
      <c r="B4832" s="345" t="s">
        <v>5453</v>
      </c>
      <c r="C4832" s="345" t="s">
        <v>677</v>
      </c>
      <c r="D4832" s="345" t="s">
        <v>507</v>
      </c>
      <c r="E4832" s="345">
        <v>1070740470</v>
      </c>
      <c r="F4832" s="345">
        <v>9047</v>
      </c>
      <c r="G4832" s="345" t="s">
        <v>13348</v>
      </c>
      <c r="H4832" s="820">
        <v>900</v>
      </c>
      <c r="I4832" s="567"/>
    </row>
    <row r="4833" spans="1:9" x14ac:dyDescent="0.2">
      <c r="A4833" s="345">
        <v>4831</v>
      </c>
      <c r="B4833" s="345" t="s">
        <v>5454</v>
      </c>
      <c r="C4833" s="345" t="s">
        <v>555</v>
      </c>
      <c r="D4833" s="345" t="s">
        <v>506</v>
      </c>
      <c r="E4833" s="345">
        <v>3150510520</v>
      </c>
      <c r="F4833" s="345">
        <v>63052</v>
      </c>
      <c r="G4833" s="345" t="s">
        <v>13349</v>
      </c>
      <c r="H4833" s="820">
        <v>16223</v>
      </c>
      <c r="I4833" s="567"/>
    </row>
    <row r="4834" spans="1:9" x14ac:dyDescent="0.2">
      <c r="A4834" s="345">
        <v>4832</v>
      </c>
      <c r="B4834" s="345" t="s">
        <v>5455</v>
      </c>
      <c r="C4834" s="345" t="s">
        <v>641</v>
      </c>
      <c r="D4834" s="345" t="s">
        <v>513</v>
      </c>
      <c r="E4834" s="345">
        <v>4190010270</v>
      </c>
      <c r="F4834" s="345">
        <v>84027</v>
      </c>
      <c r="G4834" s="345" t="s">
        <v>13350</v>
      </c>
      <c r="H4834" s="820">
        <v>21509</v>
      </c>
      <c r="I4834" s="567"/>
    </row>
    <row r="4835" spans="1:9" x14ac:dyDescent="0.2">
      <c r="A4835" s="345">
        <v>4833</v>
      </c>
      <c r="B4835" s="345" t="s">
        <v>5456</v>
      </c>
      <c r="C4835" s="345" t="s">
        <v>652</v>
      </c>
      <c r="D4835" s="345" t="s">
        <v>16417</v>
      </c>
      <c r="E4835" s="345">
        <v>1060850700</v>
      </c>
      <c r="F4835" s="345">
        <v>30070</v>
      </c>
      <c r="G4835" s="345" t="s">
        <v>13351</v>
      </c>
      <c r="H4835" s="820">
        <v>5288</v>
      </c>
      <c r="I4835" s="567"/>
    </row>
    <row r="4836" spans="1:9" x14ac:dyDescent="0.2">
      <c r="A4836" s="345">
        <v>4834</v>
      </c>
      <c r="B4836" s="345" t="s">
        <v>5457</v>
      </c>
      <c r="C4836" s="345" t="s">
        <v>732</v>
      </c>
      <c r="D4836" s="345" t="s">
        <v>511</v>
      </c>
      <c r="E4836" s="345">
        <v>3160410570</v>
      </c>
      <c r="F4836" s="345">
        <v>75058</v>
      </c>
      <c r="G4836" s="345" t="s">
        <v>13352</v>
      </c>
      <c r="H4836" s="820">
        <v>1403</v>
      </c>
      <c r="I4836" s="567"/>
    </row>
    <row r="4837" spans="1:9" x14ac:dyDescent="0.2">
      <c r="A4837" s="345">
        <v>4835</v>
      </c>
      <c r="B4837" s="345" t="s">
        <v>5458</v>
      </c>
      <c r="C4837" s="345" t="s">
        <v>530</v>
      </c>
      <c r="D4837" s="345" t="s">
        <v>512</v>
      </c>
      <c r="E4837" s="345">
        <v>4200950390</v>
      </c>
      <c r="F4837" s="345">
        <v>95039</v>
      </c>
      <c r="G4837" s="345" t="s">
        <v>13353</v>
      </c>
      <c r="H4837" s="820">
        <v>1475</v>
      </c>
      <c r="I4837" s="567"/>
    </row>
    <row r="4838" spans="1:9" x14ac:dyDescent="0.2">
      <c r="A4838" s="345">
        <v>4836</v>
      </c>
      <c r="B4838" s="345" t="s">
        <v>5459</v>
      </c>
      <c r="C4838" s="345" t="s">
        <v>612</v>
      </c>
      <c r="D4838" s="345" t="s">
        <v>505</v>
      </c>
      <c r="E4838" s="345">
        <v>3180670570</v>
      </c>
      <c r="F4838" s="345">
        <v>80057</v>
      </c>
      <c r="G4838" s="345" t="s">
        <v>13354</v>
      </c>
      <c r="H4838" s="820">
        <v>17868</v>
      </c>
      <c r="I4838" s="567"/>
    </row>
    <row r="4839" spans="1:9" x14ac:dyDescent="0.2">
      <c r="A4839" s="345">
        <v>4837</v>
      </c>
      <c r="B4839" s="345" t="s">
        <v>5460</v>
      </c>
      <c r="C4839" s="345" t="s">
        <v>580</v>
      </c>
      <c r="D4839" s="345" t="s">
        <v>494</v>
      </c>
      <c r="E4839" s="345">
        <v>2110060560</v>
      </c>
      <c r="F4839" s="345">
        <v>44056</v>
      </c>
      <c r="G4839" s="345" t="s">
        <v>13355</v>
      </c>
      <c r="H4839" s="820">
        <v>163</v>
      </c>
      <c r="I4839" s="567"/>
    </row>
    <row r="4840" spans="1:9" x14ac:dyDescent="0.2">
      <c r="A4840" s="345">
        <v>4838</v>
      </c>
      <c r="B4840" s="345" t="s">
        <v>5461</v>
      </c>
      <c r="C4840" s="345" t="s">
        <v>784</v>
      </c>
      <c r="D4840" s="345" t="s">
        <v>503</v>
      </c>
      <c r="E4840" s="345">
        <v>3130230610</v>
      </c>
      <c r="F4840" s="345">
        <v>69061</v>
      </c>
      <c r="G4840" s="345" t="s">
        <v>13356</v>
      </c>
      <c r="H4840" s="820">
        <v>804</v>
      </c>
      <c r="I4840" s="567"/>
    </row>
    <row r="4841" spans="1:9" x14ac:dyDescent="0.2">
      <c r="A4841" s="345">
        <v>4839</v>
      </c>
      <c r="B4841" s="345" t="s">
        <v>5462</v>
      </c>
      <c r="C4841" s="345" t="s">
        <v>588</v>
      </c>
      <c r="D4841" s="345" t="s">
        <v>511</v>
      </c>
      <c r="E4841" s="345">
        <v>3160090330</v>
      </c>
      <c r="F4841" s="345">
        <v>72033</v>
      </c>
      <c r="G4841" s="345" t="s">
        <v>13357</v>
      </c>
      <c r="H4841" s="820">
        <v>20761</v>
      </c>
      <c r="I4841" s="567"/>
    </row>
    <row r="4842" spans="1:9" x14ac:dyDescent="0.2">
      <c r="A4842" s="345">
        <v>4840</v>
      </c>
      <c r="B4842" s="345" t="s">
        <v>5463</v>
      </c>
      <c r="C4842" s="345" t="s">
        <v>609</v>
      </c>
      <c r="D4842" s="345" t="s">
        <v>493</v>
      </c>
      <c r="E4842" s="345">
        <v>2120700740</v>
      </c>
      <c r="F4842" s="345">
        <v>58075</v>
      </c>
      <c r="G4842" s="345" t="s">
        <v>13358</v>
      </c>
      <c r="H4842" s="820">
        <v>12882</v>
      </c>
      <c r="I4842" s="567"/>
    </row>
    <row r="4843" spans="1:9" x14ac:dyDescent="0.2">
      <c r="A4843" s="345">
        <v>4841</v>
      </c>
      <c r="B4843" s="345" t="s">
        <v>5464</v>
      </c>
      <c r="C4843" s="345" t="s">
        <v>784</v>
      </c>
      <c r="D4843" s="345" t="s">
        <v>503</v>
      </c>
      <c r="E4843" s="345">
        <v>3130230620</v>
      </c>
      <c r="F4843" s="345">
        <v>69062</v>
      </c>
      <c r="G4843" s="345" t="s">
        <v>13359</v>
      </c>
      <c r="H4843" s="820">
        <v>961</v>
      </c>
      <c r="I4843" s="567"/>
    </row>
    <row r="4844" spans="1:9" x14ac:dyDescent="0.2">
      <c r="A4844" s="345">
        <v>4842</v>
      </c>
      <c r="B4844" s="345" t="s">
        <v>5465</v>
      </c>
      <c r="C4844" s="345" t="s">
        <v>553</v>
      </c>
      <c r="D4844" s="345" t="s">
        <v>506</v>
      </c>
      <c r="E4844" s="345">
        <v>3150720890</v>
      </c>
      <c r="F4844" s="345">
        <v>65089</v>
      </c>
      <c r="G4844" s="345" t="s">
        <v>13360</v>
      </c>
      <c r="H4844" s="820">
        <v>3754</v>
      </c>
      <c r="I4844" s="567"/>
    </row>
    <row r="4845" spans="1:9" x14ac:dyDescent="0.2">
      <c r="A4845" s="345">
        <v>4843</v>
      </c>
      <c r="B4845" s="345" t="s">
        <v>5466</v>
      </c>
      <c r="C4845" s="345" t="s">
        <v>601</v>
      </c>
      <c r="D4845" s="345" t="s">
        <v>508</v>
      </c>
      <c r="E4845" s="345">
        <v>1030121490</v>
      </c>
      <c r="F4845" s="345">
        <v>16157</v>
      </c>
      <c r="G4845" s="345" t="s">
        <v>13361</v>
      </c>
      <c r="H4845" s="820">
        <v>5747</v>
      </c>
      <c r="I4845" s="567"/>
    </row>
    <row r="4846" spans="1:9" x14ac:dyDescent="0.2">
      <c r="A4846" s="345">
        <v>4844</v>
      </c>
      <c r="B4846" s="345" t="s">
        <v>5467</v>
      </c>
      <c r="C4846" s="345" t="s">
        <v>607</v>
      </c>
      <c r="D4846" s="345" t="s">
        <v>515</v>
      </c>
      <c r="E4846" s="345">
        <v>1050890551</v>
      </c>
      <c r="F4846" s="345">
        <v>23056</v>
      </c>
      <c r="G4846" s="345" t="s">
        <v>13362</v>
      </c>
      <c r="H4846" s="820">
        <v>1216</v>
      </c>
      <c r="I4846" s="567"/>
    </row>
    <row r="4847" spans="1:9" x14ac:dyDescent="0.2">
      <c r="A4847" s="345">
        <v>4845</v>
      </c>
      <c r="B4847" s="345" t="s">
        <v>5468</v>
      </c>
      <c r="C4847" s="345" t="s">
        <v>668</v>
      </c>
      <c r="D4847" s="345" t="s">
        <v>16416</v>
      </c>
      <c r="E4847" s="345">
        <v>1040831230</v>
      </c>
      <c r="F4847" s="345">
        <v>22133</v>
      </c>
      <c r="G4847" s="345" t="s">
        <v>13363</v>
      </c>
      <c r="H4847" s="820">
        <v>167</v>
      </c>
      <c r="I4847" s="567"/>
    </row>
    <row r="4848" spans="1:9" x14ac:dyDescent="0.2">
      <c r="A4848" s="345">
        <v>4846</v>
      </c>
      <c r="B4848" s="345" t="s">
        <v>5469</v>
      </c>
      <c r="C4848" s="345" t="s">
        <v>565</v>
      </c>
      <c r="D4848" s="345" t="s">
        <v>505</v>
      </c>
      <c r="E4848" s="345">
        <v>3180250900</v>
      </c>
      <c r="F4848" s="345">
        <v>78089</v>
      </c>
      <c r="G4848" s="345" t="s">
        <v>13364</v>
      </c>
      <c r="H4848" s="820">
        <v>1014</v>
      </c>
      <c r="I4848" s="567"/>
    </row>
    <row r="4849" spans="1:9" x14ac:dyDescent="0.2">
      <c r="A4849" s="345">
        <v>4847</v>
      </c>
      <c r="B4849" s="345" t="s">
        <v>5470</v>
      </c>
      <c r="C4849" s="345" t="s">
        <v>652</v>
      </c>
      <c r="D4849" s="345" t="s">
        <v>16417</v>
      </c>
      <c r="E4849" s="345">
        <v>1060850710</v>
      </c>
      <c r="F4849" s="345">
        <v>30071</v>
      </c>
      <c r="G4849" s="345" t="s">
        <v>13365</v>
      </c>
      <c r="H4849" s="820">
        <v>1995</v>
      </c>
      <c r="I4849" s="567"/>
    </row>
    <row r="4850" spans="1:9" x14ac:dyDescent="0.2">
      <c r="A4850" s="345">
        <v>4848</v>
      </c>
      <c r="B4850" s="345" t="s">
        <v>5471</v>
      </c>
      <c r="C4850" s="345" t="s">
        <v>544</v>
      </c>
      <c r="D4850" s="345" t="s">
        <v>510</v>
      </c>
      <c r="E4850" s="345">
        <v>1010271590</v>
      </c>
      <c r="F4850" s="345">
        <v>4159</v>
      </c>
      <c r="G4850" s="345" t="s">
        <v>13366</v>
      </c>
      <c r="H4850" s="820">
        <v>270</v>
      </c>
      <c r="I4850" s="567"/>
    </row>
    <row r="4851" spans="1:9" x14ac:dyDescent="0.2">
      <c r="A4851" s="345">
        <v>4849</v>
      </c>
      <c r="B4851" s="345" t="s">
        <v>5472</v>
      </c>
      <c r="C4851" s="345" t="s">
        <v>624</v>
      </c>
      <c r="D4851" s="345" t="s">
        <v>510</v>
      </c>
      <c r="E4851" s="345">
        <v>1010811740</v>
      </c>
      <c r="F4851" s="345">
        <v>1178</v>
      </c>
      <c r="G4851" s="345" t="s">
        <v>13367</v>
      </c>
      <c r="H4851" s="820">
        <v>1992</v>
      </c>
      <c r="I4851" s="567"/>
    </row>
    <row r="4852" spans="1:9" x14ac:dyDescent="0.2">
      <c r="A4852" s="345">
        <v>4850</v>
      </c>
      <c r="B4852" s="345" t="s">
        <v>5473</v>
      </c>
      <c r="C4852" s="345" t="s">
        <v>672</v>
      </c>
      <c r="D4852" s="345" t="s">
        <v>508</v>
      </c>
      <c r="E4852" s="345">
        <v>1030571050</v>
      </c>
      <c r="F4852" s="345">
        <v>18108</v>
      </c>
      <c r="G4852" s="345" t="s">
        <v>13368</v>
      </c>
      <c r="H4852" s="820">
        <v>315</v>
      </c>
      <c r="I4852" s="567"/>
    </row>
    <row r="4853" spans="1:9" x14ac:dyDescent="0.2">
      <c r="A4853" s="345">
        <v>4851</v>
      </c>
      <c r="B4853" s="345" t="s">
        <v>5474</v>
      </c>
      <c r="C4853" s="345" t="s">
        <v>668</v>
      </c>
      <c r="D4853" s="345" t="s">
        <v>16416</v>
      </c>
      <c r="E4853" s="345">
        <v>1040831240</v>
      </c>
      <c r="F4853" s="345">
        <v>22134</v>
      </c>
      <c r="G4853" s="345" t="s">
        <v>13369</v>
      </c>
      <c r="H4853" s="820">
        <v>809</v>
      </c>
      <c r="I4853" s="567"/>
    </row>
    <row r="4854" spans="1:9" x14ac:dyDescent="0.2">
      <c r="A4854" s="345">
        <v>4852</v>
      </c>
      <c r="B4854" s="345" t="s">
        <v>5475</v>
      </c>
      <c r="C4854" s="345" t="s">
        <v>571</v>
      </c>
      <c r="D4854" s="345" t="s">
        <v>508</v>
      </c>
      <c r="E4854" s="345">
        <v>1030260660</v>
      </c>
      <c r="F4854" s="345">
        <v>19067</v>
      </c>
      <c r="G4854" s="345" t="s">
        <v>13370</v>
      </c>
      <c r="H4854" s="820">
        <v>8908</v>
      </c>
      <c r="I4854" s="567"/>
    </row>
    <row r="4855" spans="1:9" x14ac:dyDescent="0.2">
      <c r="A4855" s="345">
        <v>4853</v>
      </c>
      <c r="B4855" s="345" t="s">
        <v>5476</v>
      </c>
      <c r="C4855" s="345" t="s">
        <v>565</v>
      </c>
      <c r="D4855" s="345" t="s">
        <v>505</v>
      </c>
      <c r="E4855" s="345">
        <v>3180250910</v>
      </c>
      <c r="F4855" s="345">
        <v>78090</v>
      </c>
      <c r="G4855" s="345" t="s">
        <v>13371</v>
      </c>
      <c r="H4855" s="820">
        <v>316</v>
      </c>
      <c r="I4855" s="567"/>
    </row>
    <row r="4856" spans="1:9" x14ac:dyDescent="0.2">
      <c r="A4856" s="345">
        <v>4854</v>
      </c>
      <c r="B4856" s="345" t="s">
        <v>5477</v>
      </c>
      <c r="C4856" s="345" t="s">
        <v>996</v>
      </c>
      <c r="D4856" s="345" t="s">
        <v>514</v>
      </c>
      <c r="E4856" s="345">
        <v>2100580370</v>
      </c>
      <c r="F4856" s="345">
        <v>54037</v>
      </c>
      <c r="G4856" s="345" t="s">
        <v>13372</v>
      </c>
      <c r="H4856" s="820">
        <v>5332</v>
      </c>
      <c r="I4856" s="567"/>
    </row>
    <row r="4857" spans="1:9" x14ac:dyDescent="0.2">
      <c r="A4857" s="345">
        <v>4855</v>
      </c>
      <c r="B4857" s="345" t="s">
        <v>5478</v>
      </c>
      <c r="C4857" s="345" t="s">
        <v>662</v>
      </c>
      <c r="D4857" s="345" t="s">
        <v>506</v>
      </c>
      <c r="E4857" s="345">
        <v>3150110460</v>
      </c>
      <c r="F4857" s="345">
        <v>62047</v>
      </c>
      <c r="G4857" s="345" t="s">
        <v>13373</v>
      </c>
      <c r="H4857" s="820">
        <v>1989</v>
      </c>
      <c r="I4857" s="567"/>
    </row>
    <row r="4858" spans="1:9" x14ac:dyDescent="0.2">
      <c r="A4858" s="345">
        <v>4856</v>
      </c>
      <c r="B4858" s="345" t="s">
        <v>5479</v>
      </c>
      <c r="C4858" s="345" t="s">
        <v>542</v>
      </c>
      <c r="D4858" s="345" t="s">
        <v>511</v>
      </c>
      <c r="E4858" s="345">
        <v>3160310350</v>
      </c>
      <c r="F4858" s="345">
        <v>71037</v>
      </c>
      <c r="G4858" s="345" t="s">
        <v>13374</v>
      </c>
      <c r="H4858" s="820">
        <v>714</v>
      </c>
      <c r="I4858" s="567"/>
    </row>
    <row r="4859" spans="1:9" x14ac:dyDescent="0.2">
      <c r="A4859" s="345">
        <v>4857</v>
      </c>
      <c r="B4859" s="345" t="s">
        <v>5480</v>
      </c>
      <c r="C4859" s="345" t="s">
        <v>722</v>
      </c>
      <c r="D4859" s="345" t="s">
        <v>513</v>
      </c>
      <c r="E4859" s="345">
        <v>4190820150</v>
      </c>
      <c r="F4859" s="345">
        <v>81014</v>
      </c>
      <c r="G4859" s="345" t="s">
        <v>13375</v>
      </c>
      <c r="H4859" s="820">
        <v>7407</v>
      </c>
      <c r="I4859" s="567"/>
    </row>
    <row r="4860" spans="1:9" x14ac:dyDescent="0.2">
      <c r="A4860" s="345">
        <v>4858</v>
      </c>
      <c r="B4860" s="345" t="s">
        <v>5481</v>
      </c>
      <c r="C4860" s="345" t="s">
        <v>534</v>
      </c>
      <c r="D4860" s="345" t="s">
        <v>508</v>
      </c>
      <c r="E4860" s="345">
        <v>1030491660</v>
      </c>
      <c r="F4860" s="345">
        <v>15167</v>
      </c>
      <c r="G4860" s="345" t="s">
        <v>13376</v>
      </c>
      <c r="H4860" s="820">
        <v>5796</v>
      </c>
      <c r="I4860" s="567"/>
    </row>
    <row r="4861" spans="1:9" x14ac:dyDescent="0.2">
      <c r="A4861" s="345">
        <v>4859</v>
      </c>
      <c r="B4861" s="345" t="s">
        <v>5482</v>
      </c>
      <c r="C4861" s="345" t="s">
        <v>565</v>
      </c>
      <c r="D4861" s="345" t="s">
        <v>505</v>
      </c>
      <c r="E4861" s="345">
        <v>3180250920</v>
      </c>
      <c r="F4861" s="345">
        <v>78091</v>
      </c>
      <c r="G4861" s="345" t="s">
        <v>13377</v>
      </c>
      <c r="H4861" s="820">
        <v>14827</v>
      </c>
      <c r="I4861" s="567"/>
    </row>
    <row r="4862" spans="1:9" x14ac:dyDescent="0.2">
      <c r="A4862" s="345">
        <v>4860</v>
      </c>
      <c r="B4862" s="345" t="s">
        <v>5483</v>
      </c>
      <c r="C4862" s="345" t="s">
        <v>662</v>
      </c>
      <c r="D4862" s="345" t="s">
        <v>506</v>
      </c>
      <c r="E4862" s="345">
        <v>3150110470</v>
      </c>
      <c r="F4862" s="345">
        <v>62048</v>
      </c>
      <c r="G4862" s="345" t="s">
        <v>13378</v>
      </c>
      <c r="H4862" s="820">
        <v>2007</v>
      </c>
      <c r="I4862" s="567"/>
    </row>
    <row r="4863" spans="1:9" x14ac:dyDescent="0.2">
      <c r="A4863" s="345">
        <v>4861</v>
      </c>
      <c r="B4863" s="345" t="s">
        <v>5484</v>
      </c>
      <c r="C4863" s="345" t="s">
        <v>565</v>
      </c>
      <c r="D4863" s="345" t="s">
        <v>505</v>
      </c>
      <c r="E4863" s="345">
        <v>3180250930</v>
      </c>
      <c r="F4863" s="345">
        <v>78092</v>
      </c>
      <c r="G4863" s="345" t="s">
        <v>13379</v>
      </c>
      <c r="H4863" s="820">
        <v>634</v>
      </c>
      <c r="I4863" s="567"/>
    </row>
    <row r="4864" spans="1:9" x14ac:dyDescent="0.2">
      <c r="A4864" s="345">
        <v>4862</v>
      </c>
      <c r="B4864" s="345" t="s">
        <v>5485</v>
      </c>
      <c r="C4864" s="345" t="s">
        <v>604</v>
      </c>
      <c r="D4864" s="345" t="s">
        <v>515</v>
      </c>
      <c r="E4864" s="345">
        <v>1050710340</v>
      </c>
      <c r="F4864" s="345">
        <v>29034</v>
      </c>
      <c r="G4864" s="345" t="s">
        <v>13380</v>
      </c>
      <c r="H4864" s="820">
        <v>1355</v>
      </c>
      <c r="I4864" s="567"/>
    </row>
    <row r="4865" spans="1:9" x14ac:dyDescent="0.2">
      <c r="A4865" s="345">
        <v>4863</v>
      </c>
      <c r="B4865" s="345" t="s">
        <v>5486</v>
      </c>
      <c r="C4865" s="345" t="s">
        <v>534</v>
      </c>
      <c r="D4865" s="345" t="s">
        <v>508</v>
      </c>
      <c r="E4865" s="345">
        <v>1030491670</v>
      </c>
      <c r="F4865" s="345">
        <v>15168</v>
      </c>
      <c r="G4865" s="345" t="s">
        <v>13381</v>
      </c>
      <c r="H4865" s="820">
        <v>27859</v>
      </c>
      <c r="I4865" s="567"/>
    </row>
    <row r="4866" spans="1:9" x14ac:dyDescent="0.2">
      <c r="A4866" s="345">
        <v>4864</v>
      </c>
      <c r="B4866" s="345" t="s">
        <v>5487</v>
      </c>
      <c r="C4866" s="345" t="s">
        <v>732</v>
      </c>
      <c r="D4866" s="345" t="s">
        <v>511</v>
      </c>
      <c r="E4866" s="345">
        <v>3160410580</v>
      </c>
      <c r="F4866" s="345">
        <v>75059</v>
      </c>
      <c r="G4866" s="345" t="s">
        <v>13382</v>
      </c>
      <c r="H4866" s="820">
        <v>8741</v>
      </c>
      <c r="I4866" s="567"/>
    </row>
    <row r="4867" spans="1:9" x14ac:dyDescent="0.2">
      <c r="A4867" s="345">
        <v>4865</v>
      </c>
      <c r="B4867" s="345" t="s">
        <v>5488</v>
      </c>
      <c r="C4867" s="345" t="s">
        <v>567</v>
      </c>
      <c r="D4867" s="345" t="s">
        <v>508</v>
      </c>
      <c r="E4867" s="345">
        <v>1030151250</v>
      </c>
      <c r="F4867" s="345">
        <v>17134</v>
      </c>
      <c r="G4867" s="345" t="s">
        <v>13383</v>
      </c>
      <c r="H4867" s="820">
        <v>4884</v>
      </c>
      <c r="I4867" s="567"/>
    </row>
    <row r="4868" spans="1:9" x14ac:dyDescent="0.2">
      <c r="A4868" s="345">
        <v>4866</v>
      </c>
      <c r="B4868" s="345" t="s">
        <v>5489</v>
      </c>
      <c r="C4868" s="345" t="s">
        <v>726</v>
      </c>
      <c r="D4868" s="345" t="s">
        <v>16416</v>
      </c>
      <c r="E4868" s="345">
        <v>1040140590</v>
      </c>
      <c r="F4868" s="345">
        <v>21062</v>
      </c>
      <c r="G4868" s="345" t="s">
        <v>13384</v>
      </c>
      <c r="H4868" s="820">
        <v>3887</v>
      </c>
      <c r="I4868" s="567"/>
    </row>
    <row r="4869" spans="1:9" x14ac:dyDescent="0.2">
      <c r="A4869" s="345">
        <v>4867</v>
      </c>
      <c r="B4869" s="345" t="s">
        <v>5490</v>
      </c>
      <c r="C4869" s="345" t="s">
        <v>624</v>
      </c>
      <c r="D4869" s="345" t="s">
        <v>510</v>
      </c>
      <c r="E4869" s="345">
        <v>1010811750</v>
      </c>
      <c r="F4869" s="345">
        <v>1179</v>
      </c>
      <c r="G4869" s="345" t="s">
        <v>13385</v>
      </c>
      <c r="H4869" s="820">
        <v>412</v>
      </c>
      <c r="I4869" s="567"/>
    </row>
    <row r="4870" spans="1:9" x14ac:dyDescent="0.2">
      <c r="A4870" s="345">
        <v>4868</v>
      </c>
      <c r="B4870" s="345" t="s">
        <v>5491</v>
      </c>
      <c r="C4870" s="345" t="s">
        <v>565</v>
      </c>
      <c r="D4870" s="345" t="s">
        <v>505</v>
      </c>
      <c r="E4870" s="345">
        <v>3180250940</v>
      </c>
      <c r="F4870" s="345">
        <v>78093</v>
      </c>
      <c r="G4870" s="345" t="s">
        <v>13386</v>
      </c>
      <c r="H4870" s="820">
        <v>2031</v>
      </c>
      <c r="I4870" s="567"/>
    </row>
    <row r="4871" spans="1:9" x14ac:dyDescent="0.2">
      <c r="A4871" s="345">
        <v>4869</v>
      </c>
      <c r="B4871" s="345" t="s">
        <v>5492</v>
      </c>
      <c r="C4871" s="345" t="s">
        <v>657</v>
      </c>
      <c r="D4871" s="345" t="s">
        <v>506</v>
      </c>
      <c r="E4871" s="345">
        <v>3150200540</v>
      </c>
      <c r="F4871" s="345">
        <v>61054</v>
      </c>
      <c r="G4871" s="345" t="s">
        <v>13387</v>
      </c>
      <c r="H4871" s="820">
        <v>12192</v>
      </c>
      <c r="I4871" s="567"/>
    </row>
    <row r="4872" spans="1:9" x14ac:dyDescent="0.2">
      <c r="A4872" s="345">
        <v>4870</v>
      </c>
      <c r="B4872" s="345" t="s">
        <v>5493</v>
      </c>
      <c r="C4872" s="345" t="s">
        <v>595</v>
      </c>
      <c r="D4872" s="345" t="s">
        <v>510</v>
      </c>
      <c r="E4872" s="345">
        <v>1010021220</v>
      </c>
      <c r="F4872" s="345">
        <v>6125</v>
      </c>
      <c r="G4872" s="345" t="s">
        <v>13388</v>
      </c>
      <c r="H4872" s="820">
        <v>517</v>
      </c>
      <c r="I4872" s="567"/>
    </row>
    <row r="4873" spans="1:9" x14ac:dyDescent="0.2">
      <c r="A4873" s="345">
        <v>4871</v>
      </c>
      <c r="B4873" s="345" t="s">
        <v>5494</v>
      </c>
      <c r="C4873" s="345" t="s">
        <v>578</v>
      </c>
      <c r="D4873" s="345" t="s">
        <v>505</v>
      </c>
      <c r="E4873" s="345">
        <v>3181030260</v>
      </c>
      <c r="F4873" s="345">
        <v>102026</v>
      </c>
      <c r="G4873" s="345" t="s">
        <v>13389</v>
      </c>
      <c r="H4873" s="820">
        <v>1261</v>
      </c>
      <c r="I4873" s="567"/>
    </row>
    <row r="4874" spans="1:9" x14ac:dyDescent="0.2">
      <c r="A4874" s="345">
        <v>4872</v>
      </c>
      <c r="B4874" s="345" t="s">
        <v>5495</v>
      </c>
      <c r="C4874" s="345" t="s">
        <v>526</v>
      </c>
      <c r="D4874" s="345" t="s">
        <v>508</v>
      </c>
      <c r="E4874" s="345">
        <v>1030980640</v>
      </c>
      <c r="F4874" s="345">
        <v>97064</v>
      </c>
      <c r="G4874" s="345" t="s">
        <v>13390</v>
      </c>
      <c r="H4874" s="820">
        <v>136</v>
      </c>
      <c r="I4874" s="567"/>
    </row>
    <row r="4875" spans="1:9" x14ac:dyDescent="0.2">
      <c r="A4875" s="345">
        <v>4873</v>
      </c>
      <c r="B4875" s="345" t="s">
        <v>5496</v>
      </c>
      <c r="C4875" s="345" t="s">
        <v>693</v>
      </c>
      <c r="D4875" s="345" t="s">
        <v>16415</v>
      </c>
      <c r="E4875" s="345">
        <v>1080560270</v>
      </c>
      <c r="F4875" s="345">
        <v>34027</v>
      </c>
      <c r="G4875" s="345" t="s">
        <v>13391</v>
      </c>
      <c r="H4875" s="820">
        <v>195436</v>
      </c>
      <c r="I4875" s="567"/>
    </row>
    <row r="4876" spans="1:9" x14ac:dyDescent="0.2">
      <c r="A4876" s="345">
        <v>4874</v>
      </c>
      <c r="B4876" s="345" t="s">
        <v>5497</v>
      </c>
      <c r="C4876" s="345" t="s">
        <v>595</v>
      </c>
      <c r="D4876" s="345" t="s">
        <v>510</v>
      </c>
      <c r="E4876" s="345">
        <v>1010021230</v>
      </c>
      <c r="F4876" s="345">
        <v>6126</v>
      </c>
      <c r="G4876" s="345" t="s">
        <v>13392</v>
      </c>
      <c r="H4876" s="820">
        <v>614</v>
      </c>
      <c r="I4876" s="567"/>
    </row>
    <row r="4877" spans="1:9" x14ac:dyDescent="0.2">
      <c r="A4877" s="345">
        <v>4875</v>
      </c>
      <c r="B4877" s="345" t="s">
        <v>5498</v>
      </c>
      <c r="C4877" s="345" t="s">
        <v>544</v>
      </c>
      <c r="D4877" s="345" t="s">
        <v>510</v>
      </c>
      <c r="E4877" s="345">
        <v>1010271600</v>
      </c>
      <c r="F4877" s="345">
        <v>4160</v>
      </c>
      <c r="G4877" s="345" t="s">
        <v>13393</v>
      </c>
      <c r="H4877" s="820">
        <v>195</v>
      </c>
      <c r="I4877" s="567"/>
    </row>
    <row r="4878" spans="1:9" x14ac:dyDescent="0.2">
      <c r="A4878" s="345">
        <v>4876</v>
      </c>
      <c r="B4878" s="345" t="s">
        <v>5499</v>
      </c>
      <c r="C4878" s="345" t="s">
        <v>654</v>
      </c>
      <c r="D4878" s="345" t="s">
        <v>506</v>
      </c>
      <c r="E4878" s="345">
        <v>3150080680</v>
      </c>
      <c r="F4878" s="345">
        <v>64069</v>
      </c>
      <c r="G4878" s="345" t="s">
        <v>13394</v>
      </c>
      <c r="H4878" s="820">
        <v>638</v>
      </c>
      <c r="I4878" s="567"/>
    </row>
    <row r="4879" spans="1:9" x14ac:dyDescent="0.2">
      <c r="A4879" s="345">
        <v>4877</v>
      </c>
      <c r="B4879" s="345" t="s">
        <v>5500</v>
      </c>
      <c r="C4879" s="345" t="s">
        <v>672</v>
      </c>
      <c r="D4879" s="345" t="s">
        <v>508</v>
      </c>
      <c r="E4879" s="345">
        <v>1030571060</v>
      </c>
      <c r="F4879" s="345">
        <v>18109</v>
      </c>
      <c r="G4879" s="345" t="s">
        <v>13395</v>
      </c>
      <c r="H4879" s="820">
        <v>1849</v>
      </c>
      <c r="I4879" s="567"/>
    </row>
    <row r="4880" spans="1:9" x14ac:dyDescent="0.2">
      <c r="A4880" s="345">
        <v>4878</v>
      </c>
      <c r="B4880" s="345" t="s">
        <v>5501</v>
      </c>
      <c r="C4880" s="345" t="s">
        <v>582</v>
      </c>
      <c r="D4880" s="345" t="s">
        <v>514</v>
      </c>
      <c r="E4880" s="345">
        <v>2100800250</v>
      </c>
      <c r="F4880" s="345">
        <v>55025</v>
      </c>
      <c r="G4880" s="345" t="s">
        <v>13396</v>
      </c>
      <c r="H4880" s="820">
        <v>485</v>
      </c>
      <c r="I4880" s="567"/>
    </row>
    <row r="4881" spans="1:9" x14ac:dyDescent="0.2">
      <c r="A4881" s="345">
        <v>4879</v>
      </c>
      <c r="B4881" s="345" t="s">
        <v>5502</v>
      </c>
      <c r="C4881" s="345" t="s">
        <v>601</v>
      </c>
      <c r="D4881" s="345" t="s">
        <v>508</v>
      </c>
      <c r="E4881" s="345">
        <v>1030121500</v>
      </c>
      <c r="F4881" s="345">
        <v>16158</v>
      </c>
      <c r="G4881" s="345" t="s">
        <v>13397</v>
      </c>
      <c r="H4881" s="820">
        <v>2698</v>
      </c>
      <c r="I4881" s="567"/>
    </row>
    <row r="4882" spans="1:9" x14ac:dyDescent="0.2">
      <c r="A4882" s="345">
        <v>4880</v>
      </c>
      <c r="B4882" s="345" t="s">
        <v>5503</v>
      </c>
      <c r="C4882" s="345" t="s">
        <v>722</v>
      </c>
      <c r="D4882" s="345" t="s">
        <v>513</v>
      </c>
      <c r="E4882" s="345">
        <v>4190820160</v>
      </c>
      <c r="F4882" s="345">
        <v>81015</v>
      </c>
      <c r="G4882" s="345" t="s">
        <v>13398</v>
      </c>
      <c r="H4882" s="820">
        <v>9932</v>
      </c>
      <c r="I4882" s="567"/>
    </row>
    <row r="4883" spans="1:9" x14ac:dyDescent="0.2">
      <c r="A4883" s="345">
        <v>4881</v>
      </c>
      <c r="B4883" s="345" t="s">
        <v>5504</v>
      </c>
      <c r="C4883" s="345" t="s">
        <v>745</v>
      </c>
      <c r="D4883" s="345" t="s">
        <v>513</v>
      </c>
      <c r="E4883" s="345">
        <v>4190550520</v>
      </c>
      <c r="F4883" s="345">
        <v>82054</v>
      </c>
      <c r="G4883" s="345" t="s">
        <v>13399</v>
      </c>
      <c r="H4883" s="820">
        <v>30844</v>
      </c>
      <c r="I4883" s="567"/>
    </row>
    <row r="4884" spans="1:9" x14ac:dyDescent="0.2">
      <c r="A4884" s="345">
        <v>4882</v>
      </c>
      <c r="B4884" s="345" t="s">
        <v>5505</v>
      </c>
      <c r="C4884" s="345" t="s">
        <v>639</v>
      </c>
      <c r="D4884" s="345" t="s">
        <v>510</v>
      </c>
      <c r="E4884" s="345">
        <v>1010521080</v>
      </c>
      <c r="F4884" s="345">
        <v>3114</v>
      </c>
      <c r="G4884" s="345" t="s">
        <v>13400</v>
      </c>
      <c r="H4884" s="820">
        <v>2143</v>
      </c>
      <c r="I4884" s="567"/>
    </row>
    <row r="4885" spans="1:9" x14ac:dyDescent="0.2">
      <c r="A4885" s="345">
        <v>4883</v>
      </c>
      <c r="B4885" s="345" t="s">
        <v>5506</v>
      </c>
      <c r="C4885" s="345" t="s">
        <v>601</v>
      </c>
      <c r="D4885" s="345" t="s">
        <v>508</v>
      </c>
      <c r="E4885" s="345">
        <v>1030121510</v>
      </c>
      <c r="F4885" s="345">
        <v>16159</v>
      </c>
      <c r="G4885" s="345" t="s">
        <v>13401</v>
      </c>
      <c r="H4885" s="820">
        <v>345</v>
      </c>
      <c r="I4885" s="567"/>
    </row>
    <row r="4886" spans="1:9" x14ac:dyDescent="0.2">
      <c r="A4886" s="345">
        <v>4884</v>
      </c>
      <c r="B4886" s="345" t="s">
        <v>5507</v>
      </c>
      <c r="C4886" s="345" t="s">
        <v>652</v>
      </c>
      <c r="D4886" s="345" t="s">
        <v>16417</v>
      </c>
      <c r="E4886" s="345">
        <v>1060850720</v>
      </c>
      <c r="F4886" s="345">
        <v>30072</v>
      </c>
      <c r="G4886" s="345" t="s">
        <v>13402</v>
      </c>
      <c r="H4886" s="820">
        <v>9265</v>
      </c>
      <c r="I4886" s="567"/>
    </row>
    <row r="4887" spans="1:9" x14ac:dyDescent="0.2">
      <c r="A4887" s="345">
        <v>4885</v>
      </c>
      <c r="B4887" s="345" t="s">
        <v>5508</v>
      </c>
      <c r="C4887" s="345" t="s">
        <v>833</v>
      </c>
      <c r="D4887" s="345" t="s">
        <v>16417</v>
      </c>
      <c r="E4887" s="345">
        <v>1060930290</v>
      </c>
      <c r="F4887" s="345">
        <v>93029</v>
      </c>
      <c r="G4887" s="345" t="s">
        <v>13403</v>
      </c>
      <c r="H4887" s="820">
        <v>7760</v>
      </c>
      <c r="I4887" s="567"/>
    </row>
    <row r="4888" spans="1:9" x14ac:dyDescent="0.2">
      <c r="A4888" s="345">
        <v>4886</v>
      </c>
      <c r="B4888" s="345" t="s">
        <v>5509</v>
      </c>
      <c r="C4888" s="345" t="s">
        <v>567</v>
      </c>
      <c r="D4888" s="345" t="s">
        <v>508</v>
      </c>
      <c r="E4888" s="345">
        <v>1030151260</v>
      </c>
      <c r="F4888" s="345">
        <v>17135</v>
      </c>
      <c r="G4888" s="345" t="s">
        <v>13404</v>
      </c>
      <c r="H4888" s="820">
        <v>579</v>
      </c>
      <c r="I4888" s="567"/>
    </row>
    <row r="4889" spans="1:9" x14ac:dyDescent="0.2">
      <c r="A4889" s="345">
        <v>4887</v>
      </c>
      <c r="B4889" s="345" t="s">
        <v>5510</v>
      </c>
      <c r="C4889" s="345" t="s">
        <v>622</v>
      </c>
      <c r="D4889" s="345" t="s">
        <v>510</v>
      </c>
      <c r="E4889" s="345">
        <v>1010070820</v>
      </c>
      <c r="F4889" s="345">
        <v>5082</v>
      </c>
      <c r="G4889" s="345" t="s">
        <v>13405</v>
      </c>
      <c r="H4889" s="820">
        <v>432</v>
      </c>
      <c r="I4889" s="567"/>
    </row>
    <row r="4890" spans="1:9" x14ac:dyDescent="0.2">
      <c r="A4890" s="345">
        <v>4888</v>
      </c>
      <c r="B4890" s="345" t="s">
        <v>5511</v>
      </c>
      <c r="C4890" s="345" t="s">
        <v>996</v>
      </c>
      <c r="D4890" s="345" t="s">
        <v>514</v>
      </c>
      <c r="E4890" s="345">
        <v>2100580380</v>
      </c>
      <c r="F4890" s="345">
        <v>54038</v>
      </c>
      <c r="G4890" s="345" t="s">
        <v>13406</v>
      </c>
      <c r="H4890" s="820">
        <v>5662</v>
      </c>
      <c r="I4890" s="567"/>
    </row>
    <row r="4891" spans="1:9" x14ac:dyDescent="0.2">
      <c r="A4891" s="345">
        <v>4889</v>
      </c>
      <c r="B4891" s="345" t="s">
        <v>5512</v>
      </c>
      <c r="C4891" s="345" t="s">
        <v>567</v>
      </c>
      <c r="D4891" s="345" t="s">
        <v>508</v>
      </c>
      <c r="E4891" s="345">
        <v>1030151270</v>
      </c>
      <c r="F4891" s="345">
        <v>17136</v>
      </c>
      <c r="G4891" s="345" t="s">
        <v>13407</v>
      </c>
      <c r="H4891" s="820">
        <v>6914</v>
      </c>
      <c r="I4891" s="567"/>
    </row>
    <row r="4892" spans="1:9" x14ac:dyDescent="0.2">
      <c r="A4892" s="345">
        <v>4890</v>
      </c>
      <c r="B4892" s="345" t="s">
        <v>5513</v>
      </c>
      <c r="C4892" s="345" t="s">
        <v>563</v>
      </c>
      <c r="D4892" s="345" t="s">
        <v>493</v>
      </c>
      <c r="E4892" s="345">
        <v>2120330470</v>
      </c>
      <c r="F4892" s="345">
        <v>60047</v>
      </c>
      <c r="G4892" s="345" t="s">
        <v>13408</v>
      </c>
      <c r="H4892" s="820">
        <v>1284</v>
      </c>
      <c r="I4892" s="567"/>
    </row>
    <row r="4893" spans="1:9" x14ac:dyDescent="0.2">
      <c r="A4893" s="345">
        <v>4891</v>
      </c>
      <c r="B4893" s="345" t="s">
        <v>5514</v>
      </c>
      <c r="C4893" s="345" t="s">
        <v>657</v>
      </c>
      <c r="D4893" s="345" t="s">
        <v>506</v>
      </c>
      <c r="E4893" s="345">
        <v>3150200550</v>
      </c>
      <c r="F4893" s="345">
        <v>61055</v>
      </c>
      <c r="G4893" s="345" t="s">
        <v>13409</v>
      </c>
      <c r="H4893" s="820">
        <v>2899</v>
      </c>
      <c r="I4893" s="567"/>
    </row>
    <row r="4894" spans="1:9" x14ac:dyDescent="0.2">
      <c r="A4894" s="345">
        <v>4892</v>
      </c>
      <c r="B4894" s="345" t="s">
        <v>5515</v>
      </c>
      <c r="C4894" s="345" t="s">
        <v>607</v>
      </c>
      <c r="D4894" s="345" t="s">
        <v>515</v>
      </c>
      <c r="E4894" s="345">
        <v>1050890560</v>
      </c>
      <c r="F4894" s="345">
        <v>23057</v>
      </c>
      <c r="G4894" s="345" t="s">
        <v>13410</v>
      </c>
      <c r="H4894" s="820">
        <v>3088</v>
      </c>
      <c r="I4894" s="567"/>
    </row>
    <row r="4895" spans="1:9" x14ac:dyDescent="0.2">
      <c r="A4895" s="345">
        <v>4893</v>
      </c>
      <c r="B4895" s="345" t="s">
        <v>5516</v>
      </c>
      <c r="C4895" s="345" t="s">
        <v>595</v>
      </c>
      <c r="D4895" s="345" t="s">
        <v>510</v>
      </c>
      <c r="E4895" s="345">
        <v>1010021240</v>
      </c>
      <c r="F4895" s="345">
        <v>6127</v>
      </c>
      <c r="G4895" s="345" t="s">
        <v>13411</v>
      </c>
      <c r="H4895" s="820">
        <v>1286</v>
      </c>
      <c r="I4895" s="567"/>
    </row>
    <row r="4896" spans="1:9" x14ac:dyDescent="0.2">
      <c r="A4896" s="345">
        <v>4894</v>
      </c>
      <c r="B4896" s="345" t="s">
        <v>5517</v>
      </c>
      <c r="C4896" s="345" t="s">
        <v>526</v>
      </c>
      <c r="D4896" s="345" t="s">
        <v>508</v>
      </c>
      <c r="E4896" s="345">
        <v>1030980650</v>
      </c>
      <c r="F4896" s="345">
        <v>97065</v>
      </c>
      <c r="G4896" s="345" t="s">
        <v>13412</v>
      </c>
      <c r="H4896" s="820">
        <v>1933</v>
      </c>
      <c r="I4896" s="567"/>
    </row>
    <row r="4897" spans="1:9" x14ac:dyDescent="0.2">
      <c r="A4897" s="345">
        <v>4895</v>
      </c>
      <c r="B4897" s="345" t="s">
        <v>5518</v>
      </c>
      <c r="C4897" s="345" t="s">
        <v>538</v>
      </c>
      <c r="D4897" s="345" t="s">
        <v>504</v>
      </c>
      <c r="E4897" s="345">
        <v>3170640561</v>
      </c>
      <c r="F4897" s="345">
        <v>76100</v>
      </c>
      <c r="G4897" s="345" t="s">
        <v>13413</v>
      </c>
      <c r="H4897" s="820">
        <v>3069</v>
      </c>
      <c r="I4897" s="567"/>
    </row>
    <row r="4898" spans="1:9" x14ac:dyDescent="0.2">
      <c r="A4898" s="345">
        <v>4896</v>
      </c>
      <c r="B4898" s="345" t="s">
        <v>5519</v>
      </c>
      <c r="C4898" s="345" t="s">
        <v>565</v>
      </c>
      <c r="D4898" s="345" t="s">
        <v>505</v>
      </c>
      <c r="E4898" s="345">
        <v>3180250950</v>
      </c>
      <c r="F4898" s="345">
        <v>78094</v>
      </c>
      <c r="G4898" s="345" t="s">
        <v>13414</v>
      </c>
      <c r="H4898" s="820">
        <v>1350</v>
      </c>
      <c r="I4898" s="567"/>
    </row>
    <row r="4899" spans="1:9" x14ac:dyDescent="0.2">
      <c r="A4899" s="345">
        <v>4897</v>
      </c>
      <c r="B4899" s="345" t="s">
        <v>5520</v>
      </c>
      <c r="C4899" s="345" t="s">
        <v>557</v>
      </c>
      <c r="D4899" s="345" t="s">
        <v>513</v>
      </c>
      <c r="E4899" s="345">
        <v>4190210320</v>
      </c>
      <c r="F4899" s="345">
        <v>87033</v>
      </c>
      <c r="G4899" s="345" t="s">
        <v>13415</v>
      </c>
      <c r="H4899" s="820">
        <v>45539</v>
      </c>
      <c r="I4899" s="567"/>
    </row>
    <row r="4900" spans="1:9" x14ac:dyDescent="0.2">
      <c r="A4900" s="345">
        <v>4898</v>
      </c>
      <c r="B4900" s="345" t="s">
        <v>5521</v>
      </c>
      <c r="C4900" s="345" t="s">
        <v>654</v>
      </c>
      <c r="D4900" s="345" t="s">
        <v>506</v>
      </c>
      <c r="E4900" s="345">
        <v>3150080690</v>
      </c>
      <c r="F4900" s="345">
        <v>64070</v>
      </c>
      <c r="G4900" s="345" t="s">
        <v>13416</v>
      </c>
      <c r="H4900" s="820">
        <v>2158</v>
      </c>
      <c r="I4900" s="567"/>
    </row>
    <row r="4901" spans="1:9" x14ac:dyDescent="0.2">
      <c r="A4901" s="345">
        <v>4899</v>
      </c>
      <c r="B4901" s="345" t="s">
        <v>5522</v>
      </c>
      <c r="C4901" s="345" t="s">
        <v>563</v>
      </c>
      <c r="D4901" s="345" t="s">
        <v>493</v>
      </c>
      <c r="E4901" s="345">
        <v>2120330480</v>
      </c>
      <c r="F4901" s="345">
        <v>60048</v>
      </c>
      <c r="G4901" s="345" t="s">
        <v>13417</v>
      </c>
      <c r="H4901" s="820">
        <v>3071</v>
      </c>
      <c r="I4901" s="567"/>
    </row>
    <row r="4902" spans="1:9" x14ac:dyDescent="0.2">
      <c r="A4902" s="345">
        <v>4900</v>
      </c>
      <c r="B4902" s="345" t="s">
        <v>5523</v>
      </c>
      <c r="C4902" s="345" t="s">
        <v>617</v>
      </c>
      <c r="D4902" s="345" t="s">
        <v>512</v>
      </c>
      <c r="E4902" s="345">
        <v>4200730540</v>
      </c>
      <c r="F4902" s="345">
        <v>90055</v>
      </c>
      <c r="G4902" s="345" t="s">
        <v>13418</v>
      </c>
      <c r="H4902" s="820">
        <v>2892</v>
      </c>
      <c r="I4902" s="567"/>
    </row>
    <row r="4903" spans="1:9" x14ac:dyDescent="0.2">
      <c r="A4903" s="345">
        <v>4901</v>
      </c>
      <c r="B4903" s="345" t="s">
        <v>5524</v>
      </c>
      <c r="C4903" s="345" t="s">
        <v>593</v>
      </c>
      <c r="D4903" s="345" t="s">
        <v>513</v>
      </c>
      <c r="E4903" s="345">
        <v>4190480650</v>
      </c>
      <c r="F4903" s="345">
        <v>83066</v>
      </c>
      <c r="G4903" s="345" t="s">
        <v>13419</v>
      </c>
      <c r="H4903" s="820">
        <v>12802</v>
      </c>
      <c r="I4903" s="567"/>
    </row>
    <row r="4904" spans="1:9" x14ac:dyDescent="0.2">
      <c r="A4904" s="345">
        <v>4902</v>
      </c>
      <c r="B4904" s="345" t="s">
        <v>5525</v>
      </c>
      <c r="C4904" s="345" t="s">
        <v>732</v>
      </c>
      <c r="D4904" s="345" t="s">
        <v>511</v>
      </c>
      <c r="E4904" s="345">
        <v>3160410590</v>
      </c>
      <c r="F4904" s="345">
        <v>75060</v>
      </c>
      <c r="G4904" s="345" t="s">
        <v>13420</v>
      </c>
      <c r="H4904" s="820">
        <v>1688</v>
      </c>
      <c r="I4904" s="567"/>
    </row>
    <row r="4905" spans="1:9" x14ac:dyDescent="0.2">
      <c r="A4905" s="345">
        <v>4903</v>
      </c>
      <c r="B4905" s="345" t="s">
        <v>5526</v>
      </c>
      <c r="C4905" s="345" t="s">
        <v>530</v>
      </c>
      <c r="D4905" s="345" t="s">
        <v>512</v>
      </c>
      <c r="E4905" s="345">
        <v>4200950400</v>
      </c>
      <c r="F4905" s="345">
        <v>95040</v>
      </c>
      <c r="G4905" s="345" t="s">
        <v>13421</v>
      </c>
      <c r="H4905" s="820">
        <v>276</v>
      </c>
      <c r="I4905" s="567"/>
    </row>
    <row r="4906" spans="1:9" x14ac:dyDescent="0.2">
      <c r="A4906" s="345">
        <v>4904</v>
      </c>
      <c r="B4906" s="345" t="s">
        <v>5527</v>
      </c>
      <c r="C4906" s="345" t="s">
        <v>652</v>
      </c>
      <c r="D4906" s="345" t="s">
        <v>16417</v>
      </c>
      <c r="E4906" s="345">
        <v>1060850730</v>
      </c>
      <c r="F4906" s="345">
        <v>30073</v>
      </c>
      <c r="G4906" s="345" t="s">
        <v>13422</v>
      </c>
      <c r="H4906" s="820">
        <v>2373</v>
      </c>
      <c r="I4906" s="567"/>
    </row>
    <row r="4907" spans="1:9" x14ac:dyDescent="0.2">
      <c r="A4907" s="345">
        <v>4905</v>
      </c>
      <c r="B4907" s="345" t="s">
        <v>5528</v>
      </c>
      <c r="C4907" s="345" t="s">
        <v>899</v>
      </c>
      <c r="D4907" s="346" t="s">
        <v>512</v>
      </c>
      <c r="E4907" s="345">
        <v>4201110530</v>
      </c>
      <c r="F4907" s="345">
        <v>111053</v>
      </c>
      <c r="G4907" s="345" t="s">
        <v>13423</v>
      </c>
      <c r="H4907" s="820">
        <v>564</v>
      </c>
      <c r="I4907" s="567"/>
    </row>
    <row r="4908" spans="1:9" x14ac:dyDescent="0.2">
      <c r="A4908" s="345">
        <v>4906</v>
      </c>
      <c r="B4908" s="345" t="s">
        <v>5529</v>
      </c>
      <c r="C4908" s="345" t="s">
        <v>530</v>
      </c>
      <c r="D4908" s="345" t="s">
        <v>512</v>
      </c>
      <c r="E4908" s="345">
        <v>4200950410</v>
      </c>
      <c r="F4908" s="345">
        <v>95041</v>
      </c>
      <c r="G4908" s="345" t="s">
        <v>13424</v>
      </c>
      <c r="H4908" s="820">
        <v>2096</v>
      </c>
      <c r="I4908" s="567"/>
    </row>
    <row r="4909" spans="1:9" x14ac:dyDescent="0.2">
      <c r="A4909" s="345">
        <v>4907</v>
      </c>
      <c r="B4909" s="345" t="s">
        <v>5530</v>
      </c>
      <c r="C4909" s="345" t="s">
        <v>534</v>
      </c>
      <c r="D4909" s="345" t="s">
        <v>508</v>
      </c>
      <c r="E4909" s="345">
        <v>1030491680</v>
      </c>
      <c r="F4909" s="345">
        <v>15169</v>
      </c>
      <c r="G4909" s="345" t="s">
        <v>13425</v>
      </c>
      <c r="H4909" s="820">
        <v>11108</v>
      </c>
      <c r="I4909" s="567"/>
    </row>
    <row r="4910" spans="1:9" x14ac:dyDescent="0.2">
      <c r="A4910" s="345">
        <v>4908</v>
      </c>
      <c r="B4910" s="345" t="s">
        <v>5531</v>
      </c>
      <c r="C4910" s="345" t="s">
        <v>662</v>
      </c>
      <c r="D4910" s="345" t="s">
        <v>506</v>
      </c>
      <c r="E4910" s="345">
        <v>3150110480</v>
      </c>
      <c r="F4910" s="345">
        <v>62049</v>
      </c>
      <c r="G4910" s="345" t="s">
        <v>13426</v>
      </c>
      <c r="H4910" s="820">
        <v>1432</v>
      </c>
      <c r="I4910" s="567"/>
    </row>
    <row r="4911" spans="1:9" x14ac:dyDescent="0.2">
      <c r="A4911" s="345">
        <v>4909</v>
      </c>
      <c r="B4911" s="345" t="s">
        <v>5532</v>
      </c>
      <c r="C4911" s="345" t="s">
        <v>624</v>
      </c>
      <c r="D4911" s="345" t="s">
        <v>510</v>
      </c>
      <c r="E4911" s="345">
        <v>1010811760</v>
      </c>
      <c r="F4911" s="345">
        <v>1180</v>
      </c>
      <c r="G4911" s="345" t="s">
        <v>13427</v>
      </c>
      <c r="H4911" s="820">
        <v>1148</v>
      </c>
      <c r="I4911" s="567"/>
    </row>
    <row r="4912" spans="1:9" x14ac:dyDescent="0.2">
      <c r="A4912" s="345">
        <v>4910</v>
      </c>
      <c r="B4912" s="345" t="s">
        <v>5533</v>
      </c>
      <c r="C4912" s="345" t="s">
        <v>672</v>
      </c>
      <c r="D4912" s="345" t="s">
        <v>508</v>
      </c>
      <c r="E4912" s="345">
        <v>1030571070</v>
      </c>
      <c r="F4912" s="345">
        <v>18110</v>
      </c>
      <c r="G4912" s="345" t="s">
        <v>13428</v>
      </c>
      <c r="H4912" s="820">
        <v>70380</v>
      </c>
      <c r="I4912" s="567"/>
    </row>
    <row r="4913" spans="1:9" x14ac:dyDescent="0.2">
      <c r="A4913" s="345">
        <v>4911</v>
      </c>
      <c r="B4913" s="345" t="s">
        <v>5534</v>
      </c>
      <c r="C4913" s="345" t="s">
        <v>652</v>
      </c>
      <c r="D4913" s="345" t="s">
        <v>16417</v>
      </c>
      <c r="E4913" s="345">
        <v>1060850740</v>
      </c>
      <c r="F4913" s="345">
        <v>30074</v>
      </c>
      <c r="G4913" s="345" t="s">
        <v>13429</v>
      </c>
      <c r="H4913" s="820">
        <v>5514</v>
      </c>
      <c r="I4913" s="567"/>
    </row>
    <row r="4914" spans="1:9" x14ac:dyDescent="0.2">
      <c r="A4914" s="345">
        <v>4912</v>
      </c>
      <c r="B4914" s="345" t="s">
        <v>5535</v>
      </c>
      <c r="C4914" s="345" t="s">
        <v>624</v>
      </c>
      <c r="D4914" s="345" t="s">
        <v>510</v>
      </c>
      <c r="E4914" s="345">
        <v>1010811770</v>
      </c>
      <c r="F4914" s="345">
        <v>1181</v>
      </c>
      <c r="G4914" s="345" t="s">
        <v>13430</v>
      </c>
      <c r="H4914" s="820">
        <v>3635</v>
      </c>
      <c r="I4914" s="567"/>
    </row>
    <row r="4915" spans="1:9" x14ac:dyDescent="0.2">
      <c r="A4915" s="345">
        <v>4913</v>
      </c>
      <c r="B4915" s="345" t="s">
        <v>5536</v>
      </c>
      <c r="C4915" s="345" t="s">
        <v>567</v>
      </c>
      <c r="D4915" s="345" t="s">
        <v>508</v>
      </c>
      <c r="E4915" s="345">
        <v>1030151280</v>
      </c>
      <c r="F4915" s="345">
        <v>17137</v>
      </c>
      <c r="G4915" s="345" t="s">
        <v>13431</v>
      </c>
      <c r="H4915" s="820">
        <v>2706</v>
      </c>
      <c r="I4915" s="567"/>
    </row>
    <row r="4916" spans="1:9" x14ac:dyDescent="0.2">
      <c r="A4916" s="345">
        <v>4914</v>
      </c>
      <c r="B4916" s="345" t="s">
        <v>5537</v>
      </c>
      <c r="C4916" s="345" t="s">
        <v>1189</v>
      </c>
      <c r="D4916" s="345" t="s">
        <v>16415</v>
      </c>
      <c r="E4916" s="345">
        <v>1080500290</v>
      </c>
      <c r="F4916" s="345">
        <v>36030</v>
      </c>
      <c r="G4916" s="345" t="s">
        <v>13432</v>
      </c>
      <c r="H4916" s="820">
        <v>18042</v>
      </c>
      <c r="I4916" s="567"/>
    </row>
    <row r="4917" spans="1:9" x14ac:dyDescent="0.2">
      <c r="A4917" s="345">
        <v>4915</v>
      </c>
      <c r="B4917" s="345" t="s">
        <v>5538</v>
      </c>
      <c r="C4917" s="345" t="s">
        <v>612</v>
      </c>
      <c r="D4917" s="345" t="s">
        <v>505</v>
      </c>
      <c r="E4917" s="345">
        <v>3180670580</v>
      </c>
      <c r="F4917" s="345">
        <v>80058</v>
      </c>
      <c r="G4917" s="345" t="s">
        <v>13433</v>
      </c>
      <c r="H4917" s="820">
        <v>498</v>
      </c>
      <c r="I4917" s="567"/>
    </row>
    <row r="4918" spans="1:9" x14ac:dyDescent="0.2">
      <c r="A4918" s="345">
        <v>4916</v>
      </c>
      <c r="B4918" s="345" t="s">
        <v>5539</v>
      </c>
      <c r="C4918" s="345" t="s">
        <v>1311</v>
      </c>
      <c r="D4918" s="345" t="s">
        <v>492</v>
      </c>
      <c r="E4918" s="345">
        <v>2090620240</v>
      </c>
      <c r="F4918" s="345">
        <v>50025</v>
      </c>
      <c r="G4918" s="345" t="s">
        <v>13434</v>
      </c>
      <c r="H4918" s="820">
        <v>4666</v>
      </c>
      <c r="I4918" s="567"/>
    </row>
    <row r="4919" spans="1:9" x14ac:dyDescent="0.2">
      <c r="A4919" s="345">
        <v>4917</v>
      </c>
      <c r="B4919" s="345" t="s">
        <v>5540</v>
      </c>
      <c r="C4919" s="345" t="s">
        <v>595</v>
      </c>
      <c r="D4919" s="345" t="s">
        <v>510</v>
      </c>
      <c r="E4919" s="345">
        <v>1010021250</v>
      </c>
      <c r="F4919" s="345">
        <v>6128</v>
      </c>
      <c r="G4919" s="345" t="s">
        <v>13435</v>
      </c>
      <c r="H4919" s="820">
        <v>1166</v>
      </c>
      <c r="I4919" s="567"/>
    </row>
    <row r="4920" spans="1:9" x14ac:dyDescent="0.2">
      <c r="A4920" s="345">
        <v>4918</v>
      </c>
      <c r="B4920" s="345" t="s">
        <v>5541</v>
      </c>
      <c r="C4920" s="345" t="s">
        <v>624</v>
      </c>
      <c r="D4920" s="345" t="s">
        <v>510</v>
      </c>
      <c r="E4920" s="345">
        <v>1010811790</v>
      </c>
      <c r="F4920" s="345">
        <v>1183</v>
      </c>
      <c r="G4920" s="345" t="s">
        <v>13436</v>
      </c>
      <c r="H4920" s="820">
        <v>4046</v>
      </c>
      <c r="I4920" s="567"/>
    </row>
    <row r="4921" spans="1:9" x14ac:dyDescent="0.2">
      <c r="A4921" s="345">
        <v>4919</v>
      </c>
      <c r="B4921" s="345" t="s">
        <v>5542</v>
      </c>
      <c r="C4921" s="345" t="s">
        <v>557</v>
      </c>
      <c r="D4921" s="345" t="s">
        <v>513</v>
      </c>
      <c r="E4921" s="345">
        <v>4190210330</v>
      </c>
      <c r="F4921" s="345">
        <v>87034</v>
      </c>
      <c r="G4921" s="345" t="s">
        <v>13437</v>
      </c>
      <c r="H4921" s="820">
        <v>14915</v>
      </c>
      <c r="I4921" s="567"/>
    </row>
    <row r="4922" spans="1:9" x14ac:dyDescent="0.2">
      <c r="A4922" s="345">
        <v>4920</v>
      </c>
      <c r="B4922" s="345" t="s">
        <v>5543</v>
      </c>
      <c r="C4922" s="345" t="s">
        <v>781</v>
      </c>
      <c r="D4922" s="345" t="s">
        <v>494</v>
      </c>
      <c r="E4922" s="345">
        <v>2111050300</v>
      </c>
      <c r="F4922" s="345">
        <v>109030</v>
      </c>
      <c r="G4922" s="345" t="s">
        <v>13438</v>
      </c>
      <c r="H4922" s="820">
        <v>2811</v>
      </c>
      <c r="I4922" s="567"/>
    </row>
    <row r="4923" spans="1:9" x14ac:dyDescent="0.2">
      <c r="A4923" s="345">
        <v>4921</v>
      </c>
      <c r="B4923" s="345" t="s">
        <v>5544</v>
      </c>
      <c r="C4923" s="345" t="s">
        <v>632</v>
      </c>
      <c r="D4923" s="345" t="s">
        <v>515</v>
      </c>
      <c r="E4923" s="345">
        <v>1050100360</v>
      </c>
      <c r="F4923" s="345">
        <v>25036</v>
      </c>
      <c r="G4923" s="345" t="s">
        <v>13439</v>
      </c>
      <c r="H4923" s="820">
        <v>4328</v>
      </c>
      <c r="I4923" s="567"/>
    </row>
    <row r="4924" spans="1:9" x14ac:dyDescent="0.2">
      <c r="A4924" s="345">
        <v>4922</v>
      </c>
      <c r="B4924" s="345" t="s">
        <v>5545</v>
      </c>
      <c r="C4924" s="345" t="s">
        <v>241</v>
      </c>
      <c r="D4924" s="345" t="s">
        <v>515</v>
      </c>
      <c r="E4924" s="345">
        <v>1050900760</v>
      </c>
      <c r="F4924" s="345">
        <v>24076</v>
      </c>
      <c r="G4924" s="345" t="s">
        <v>13440</v>
      </c>
      <c r="H4924" s="820">
        <v>700</v>
      </c>
      <c r="I4924" s="567"/>
    </row>
    <row r="4925" spans="1:9" x14ac:dyDescent="0.2">
      <c r="A4925" s="345">
        <v>4923</v>
      </c>
      <c r="B4925" s="345" t="s">
        <v>5546</v>
      </c>
      <c r="C4925" s="345" t="s">
        <v>787</v>
      </c>
      <c r="D4925" s="345" t="s">
        <v>515</v>
      </c>
      <c r="E4925" s="345">
        <v>1050840550</v>
      </c>
      <c r="F4925" s="345">
        <v>26056</v>
      </c>
      <c r="G4925" s="345" t="s">
        <v>13441</v>
      </c>
      <c r="H4925" s="820">
        <v>7280</v>
      </c>
      <c r="I4925" s="567"/>
    </row>
    <row r="4926" spans="1:9" x14ac:dyDescent="0.2">
      <c r="A4926" s="345">
        <v>4924</v>
      </c>
      <c r="B4926" s="345" t="s">
        <v>5547</v>
      </c>
      <c r="C4926" s="345" t="s">
        <v>691</v>
      </c>
      <c r="D4926" s="345" t="s">
        <v>508</v>
      </c>
      <c r="E4926" s="345">
        <v>1030770470</v>
      </c>
      <c r="F4926" s="345">
        <v>14047</v>
      </c>
      <c r="G4926" s="345" t="s">
        <v>13442</v>
      </c>
      <c r="H4926" s="820">
        <v>35</v>
      </c>
      <c r="I4926" s="567"/>
    </row>
    <row r="4927" spans="1:9" x14ac:dyDescent="0.2">
      <c r="A4927" s="345">
        <v>4925</v>
      </c>
      <c r="B4927" s="345" t="s">
        <v>5548</v>
      </c>
      <c r="C4927" s="345" t="s">
        <v>565</v>
      </c>
      <c r="D4927" s="345" t="s">
        <v>505</v>
      </c>
      <c r="E4927" s="345">
        <v>3180250970</v>
      </c>
      <c r="F4927" s="345">
        <v>78096</v>
      </c>
      <c r="G4927" s="345" t="s">
        <v>13443</v>
      </c>
      <c r="H4927" s="820">
        <v>744</v>
      </c>
      <c r="I4927" s="567"/>
    </row>
    <row r="4928" spans="1:9" x14ac:dyDescent="0.2">
      <c r="A4928" s="345">
        <v>4926</v>
      </c>
      <c r="B4928" s="345" t="s">
        <v>5549</v>
      </c>
      <c r="C4928" s="345" t="s">
        <v>601</v>
      </c>
      <c r="D4928" s="345" t="s">
        <v>508</v>
      </c>
      <c r="E4928" s="345">
        <v>1030121520</v>
      </c>
      <c r="F4928" s="345">
        <v>16160</v>
      </c>
      <c r="G4928" s="345" t="s">
        <v>13444</v>
      </c>
      <c r="H4928" s="820">
        <v>5883</v>
      </c>
      <c r="I4928" s="567"/>
    </row>
    <row r="4929" spans="1:9" x14ac:dyDescent="0.2">
      <c r="A4929" s="345">
        <v>4927</v>
      </c>
      <c r="B4929" s="345" t="s">
        <v>5550</v>
      </c>
      <c r="C4929" s="345" t="s">
        <v>696</v>
      </c>
      <c r="D4929" s="345" t="s">
        <v>508</v>
      </c>
      <c r="E4929" s="345">
        <v>1030241700</v>
      </c>
      <c r="F4929" s="345">
        <v>13178</v>
      </c>
      <c r="G4929" s="345" t="s">
        <v>13445</v>
      </c>
      <c r="H4929" s="820">
        <v>189</v>
      </c>
      <c r="I4929" s="567"/>
    </row>
    <row r="4930" spans="1:9" x14ac:dyDescent="0.2">
      <c r="A4930" s="345">
        <v>4928</v>
      </c>
      <c r="B4930" s="345" t="s">
        <v>5550</v>
      </c>
      <c r="C4930" s="345" t="s">
        <v>569</v>
      </c>
      <c r="D4930" s="345" t="s">
        <v>494</v>
      </c>
      <c r="E4930" s="345">
        <v>2110590410</v>
      </c>
      <c r="F4930" s="345">
        <v>41041</v>
      </c>
      <c r="G4930" s="345" t="s">
        <v>13446</v>
      </c>
      <c r="H4930" s="820">
        <v>189</v>
      </c>
      <c r="I4930" s="567"/>
    </row>
    <row r="4931" spans="1:9" x14ac:dyDescent="0.2">
      <c r="A4931" s="345">
        <v>4929</v>
      </c>
      <c r="B4931" s="345" t="s">
        <v>5551</v>
      </c>
      <c r="C4931" s="345" t="s">
        <v>573</v>
      </c>
      <c r="D4931" s="345" t="s">
        <v>508</v>
      </c>
      <c r="E4931" s="345">
        <v>1030450390</v>
      </c>
      <c r="F4931" s="345">
        <v>20039</v>
      </c>
      <c r="G4931" s="345" t="s">
        <v>13447</v>
      </c>
      <c r="H4931" s="820">
        <v>6888</v>
      </c>
      <c r="I4931" s="567"/>
    </row>
    <row r="4932" spans="1:9" x14ac:dyDescent="0.2">
      <c r="A4932" s="345">
        <v>4930</v>
      </c>
      <c r="B4932" s="345" t="s">
        <v>5552</v>
      </c>
      <c r="C4932" s="345" t="s">
        <v>601</v>
      </c>
      <c r="D4932" s="345" t="s">
        <v>508</v>
      </c>
      <c r="E4932" s="345">
        <v>1030121530</v>
      </c>
      <c r="F4932" s="345">
        <v>16161</v>
      </c>
      <c r="G4932" s="345" t="s">
        <v>13448</v>
      </c>
      <c r="H4932" s="820">
        <v>1720</v>
      </c>
      <c r="I4932" s="567"/>
    </row>
    <row r="4933" spans="1:9" x14ac:dyDescent="0.2">
      <c r="A4933" s="345">
        <v>4931</v>
      </c>
      <c r="B4933" s="345" t="s">
        <v>5553</v>
      </c>
      <c r="C4933" s="345" t="s">
        <v>668</v>
      </c>
      <c r="D4933" s="345" t="s">
        <v>16416</v>
      </c>
      <c r="E4933" s="345">
        <v>1040831260</v>
      </c>
      <c r="F4933" s="345">
        <v>22136</v>
      </c>
      <c r="G4933" s="345" t="s">
        <v>13449</v>
      </c>
      <c r="H4933" s="820">
        <v>1820</v>
      </c>
      <c r="I4933" s="567"/>
    </row>
    <row r="4934" spans="1:9" x14ac:dyDescent="0.2">
      <c r="A4934" s="345">
        <v>4932</v>
      </c>
      <c r="B4934" s="345" t="s">
        <v>5554</v>
      </c>
      <c r="C4934" s="345" t="s">
        <v>1073</v>
      </c>
      <c r="D4934" s="345" t="s">
        <v>492</v>
      </c>
      <c r="E4934" s="345">
        <v>2090300320</v>
      </c>
      <c r="F4934" s="345">
        <v>48032</v>
      </c>
      <c r="G4934" s="345" t="s">
        <v>13450</v>
      </c>
      <c r="H4934" s="820">
        <v>7760</v>
      </c>
      <c r="I4934" s="567"/>
    </row>
    <row r="4935" spans="1:9" x14ac:dyDescent="0.2">
      <c r="A4935" s="345">
        <v>4933</v>
      </c>
      <c r="B4935" s="345" t="s">
        <v>5555</v>
      </c>
      <c r="C4935" s="345" t="s">
        <v>639</v>
      </c>
      <c r="D4935" s="345" t="s">
        <v>510</v>
      </c>
      <c r="E4935" s="345">
        <v>1010521090</v>
      </c>
      <c r="F4935" s="345">
        <v>3115</v>
      </c>
      <c r="G4935" s="345" t="s">
        <v>13451</v>
      </c>
      <c r="H4935" s="820">
        <v>894</v>
      </c>
      <c r="I4935" s="567"/>
    </row>
    <row r="4936" spans="1:9" x14ac:dyDescent="0.2">
      <c r="A4936" s="345">
        <v>4934</v>
      </c>
      <c r="B4936" s="345" t="s">
        <v>5556</v>
      </c>
      <c r="C4936" s="345" t="s">
        <v>693</v>
      </c>
      <c r="D4936" s="345" t="s">
        <v>16415</v>
      </c>
      <c r="E4936" s="345">
        <v>1080560280</v>
      </c>
      <c r="F4936" s="345">
        <v>34028</v>
      </c>
      <c r="G4936" s="345" t="s">
        <v>13452</v>
      </c>
      <c r="H4936" s="820">
        <v>962</v>
      </c>
      <c r="I4936" s="567"/>
    </row>
    <row r="4937" spans="1:9" x14ac:dyDescent="0.2">
      <c r="A4937" s="345">
        <v>4935</v>
      </c>
      <c r="B4937" s="345" t="s">
        <v>5557</v>
      </c>
      <c r="C4937" s="345" t="s">
        <v>553</v>
      </c>
      <c r="D4937" s="345" t="s">
        <v>506</v>
      </c>
      <c r="E4937" s="345">
        <v>3150720900</v>
      </c>
      <c r="F4937" s="345">
        <v>65090</v>
      </c>
      <c r="G4937" s="345" t="s">
        <v>13453</v>
      </c>
      <c r="H4937" s="820">
        <v>10951</v>
      </c>
      <c r="I4937" s="567"/>
    </row>
    <row r="4938" spans="1:9" x14ac:dyDescent="0.2">
      <c r="A4938" s="345">
        <v>4936</v>
      </c>
      <c r="B4938" s="345" t="s">
        <v>5558</v>
      </c>
      <c r="C4938" s="345" t="s">
        <v>668</v>
      </c>
      <c r="D4938" s="345" t="s">
        <v>16416</v>
      </c>
      <c r="E4938" s="345">
        <v>1040831261</v>
      </c>
      <c r="F4938" s="345">
        <v>22137</v>
      </c>
      <c r="G4938" s="345" t="s">
        <v>13454</v>
      </c>
      <c r="H4938" s="820">
        <v>772</v>
      </c>
      <c r="I4938" s="567"/>
    </row>
    <row r="4939" spans="1:9" x14ac:dyDescent="0.2">
      <c r="A4939" s="345">
        <v>4937</v>
      </c>
      <c r="B4939" s="345" t="s">
        <v>5559</v>
      </c>
      <c r="C4939" s="345" t="s">
        <v>668</v>
      </c>
      <c r="D4939" s="345" t="s">
        <v>16416</v>
      </c>
      <c r="E4939" s="345">
        <v>1040831270</v>
      </c>
      <c r="F4939" s="345">
        <v>22138</v>
      </c>
      <c r="G4939" s="345" t="s">
        <v>13455</v>
      </c>
      <c r="H4939" s="820">
        <v>396</v>
      </c>
      <c r="I4939" s="567"/>
    </row>
    <row r="4940" spans="1:9" x14ac:dyDescent="0.2">
      <c r="A4940" s="345">
        <v>4938</v>
      </c>
      <c r="B4940" s="345" t="s">
        <v>5560</v>
      </c>
      <c r="C4940" s="345" t="s">
        <v>622</v>
      </c>
      <c r="D4940" s="345" t="s">
        <v>510</v>
      </c>
      <c r="E4940" s="345">
        <v>1010070830</v>
      </c>
      <c r="F4940" s="345">
        <v>5083</v>
      </c>
      <c r="G4940" s="345" t="s">
        <v>13456</v>
      </c>
      <c r="H4940" s="820">
        <v>445</v>
      </c>
      <c r="I4940" s="567"/>
    </row>
    <row r="4941" spans="1:9" x14ac:dyDescent="0.2">
      <c r="A4941" s="345">
        <v>4939</v>
      </c>
      <c r="B4941" s="345" t="s">
        <v>5561</v>
      </c>
      <c r="C4941" s="345" t="s">
        <v>582</v>
      </c>
      <c r="D4941" s="345" t="s">
        <v>514</v>
      </c>
      <c r="E4941" s="345">
        <v>2100800260</v>
      </c>
      <c r="F4941" s="345">
        <v>55026</v>
      </c>
      <c r="G4941" s="345" t="s">
        <v>13457</v>
      </c>
      <c r="H4941" s="820">
        <v>1029</v>
      </c>
      <c r="I4941" s="567"/>
    </row>
    <row r="4942" spans="1:9" x14ac:dyDescent="0.2">
      <c r="A4942" s="345">
        <v>4940</v>
      </c>
      <c r="B4942" s="345" t="s">
        <v>5562</v>
      </c>
      <c r="C4942" s="345" t="s">
        <v>875</v>
      </c>
      <c r="D4942" s="345" t="s">
        <v>494</v>
      </c>
      <c r="E4942" s="345">
        <v>2110440350</v>
      </c>
      <c r="F4942" s="345">
        <v>43035</v>
      </c>
      <c r="G4942" s="345" t="s">
        <v>13458</v>
      </c>
      <c r="H4942" s="820">
        <v>971</v>
      </c>
      <c r="I4942" s="567"/>
    </row>
    <row r="4943" spans="1:9" x14ac:dyDescent="0.2">
      <c r="A4943" s="345">
        <v>4941</v>
      </c>
      <c r="B4943" s="345" t="s">
        <v>5563</v>
      </c>
      <c r="C4943" s="345" t="s">
        <v>681</v>
      </c>
      <c r="D4943" s="345" t="s">
        <v>503</v>
      </c>
      <c r="E4943" s="345">
        <v>3130790320</v>
      </c>
      <c r="F4943" s="345">
        <v>67033</v>
      </c>
      <c r="G4943" s="345" t="s">
        <v>13459</v>
      </c>
      <c r="H4943" s="820">
        <v>1635</v>
      </c>
      <c r="I4943" s="567"/>
    </row>
    <row r="4944" spans="1:9" x14ac:dyDescent="0.2">
      <c r="A4944" s="345">
        <v>4942</v>
      </c>
      <c r="B4944" s="345" t="s">
        <v>5564</v>
      </c>
      <c r="C4944" s="345" t="s">
        <v>1218</v>
      </c>
      <c r="D4944" s="345" t="s">
        <v>16415</v>
      </c>
      <c r="E4944" s="345">
        <v>1081010116</v>
      </c>
      <c r="F4944" s="345">
        <v>99024</v>
      </c>
      <c r="G4944" s="345" t="s">
        <v>13460</v>
      </c>
      <c r="H4944" s="820">
        <v>2629</v>
      </c>
      <c r="I4944" s="567"/>
    </row>
    <row r="4945" spans="1:9" x14ac:dyDescent="0.2">
      <c r="A4945" s="345">
        <v>4943</v>
      </c>
      <c r="B4945" s="345" t="s">
        <v>5565</v>
      </c>
      <c r="C4945" s="345" t="s">
        <v>784</v>
      </c>
      <c r="D4945" s="345" t="s">
        <v>503</v>
      </c>
      <c r="E4945" s="345">
        <v>3130230630</v>
      </c>
      <c r="F4945" s="345">
        <v>69063</v>
      </c>
      <c r="G4945" s="345" t="s">
        <v>13461</v>
      </c>
      <c r="H4945" s="820">
        <v>218</v>
      </c>
      <c r="I4945" s="567"/>
    </row>
    <row r="4946" spans="1:9" x14ac:dyDescent="0.2">
      <c r="A4946" s="345">
        <v>4944</v>
      </c>
      <c r="B4946" s="345" t="s">
        <v>5566</v>
      </c>
      <c r="C4946" s="345" t="s">
        <v>784</v>
      </c>
      <c r="D4946" s="345" t="s">
        <v>503</v>
      </c>
      <c r="E4946" s="345">
        <v>3130230640</v>
      </c>
      <c r="F4946" s="345">
        <v>69064</v>
      </c>
      <c r="G4946" s="345" t="s">
        <v>13462</v>
      </c>
      <c r="H4946" s="820">
        <v>425</v>
      </c>
      <c r="I4946" s="567"/>
    </row>
    <row r="4947" spans="1:9" x14ac:dyDescent="0.2">
      <c r="A4947" s="345">
        <v>4945</v>
      </c>
      <c r="B4947" s="345" t="s">
        <v>5567</v>
      </c>
      <c r="C4947" s="345" t="s">
        <v>532</v>
      </c>
      <c r="D4947" s="345" t="s">
        <v>503</v>
      </c>
      <c r="E4947" s="345">
        <v>3130600270</v>
      </c>
      <c r="F4947" s="345">
        <v>68027</v>
      </c>
      <c r="G4947" s="345" t="s">
        <v>13463</v>
      </c>
      <c r="H4947" s="820">
        <v>11368</v>
      </c>
      <c r="I4947" s="567"/>
    </row>
    <row r="4948" spans="1:9" x14ac:dyDescent="0.2">
      <c r="A4948" s="345">
        <v>4946</v>
      </c>
      <c r="B4948" s="345" t="s">
        <v>5568</v>
      </c>
      <c r="C4948" s="345" t="s">
        <v>704</v>
      </c>
      <c r="D4948" s="345" t="s">
        <v>505</v>
      </c>
      <c r="E4948" s="345">
        <v>3180220890</v>
      </c>
      <c r="F4948" s="345">
        <v>79092</v>
      </c>
      <c r="G4948" s="345" t="s">
        <v>13464</v>
      </c>
      <c r="H4948" s="820">
        <v>1934</v>
      </c>
      <c r="I4948" s="567"/>
    </row>
    <row r="4949" spans="1:9" x14ac:dyDescent="0.2">
      <c r="A4949" s="345">
        <v>4947</v>
      </c>
      <c r="B4949" s="345" t="s">
        <v>5569</v>
      </c>
      <c r="C4949" s="345" t="s">
        <v>784</v>
      </c>
      <c r="D4949" s="345" t="s">
        <v>503</v>
      </c>
      <c r="E4949" s="345">
        <v>3130230650</v>
      </c>
      <c r="F4949" s="345">
        <v>69065</v>
      </c>
      <c r="G4949" s="345" t="s">
        <v>13465</v>
      </c>
      <c r="H4949" s="820">
        <v>1518</v>
      </c>
      <c r="I4949" s="567"/>
    </row>
    <row r="4950" spans="1:9" x14ac:dyDescent="0.2">
      <c r="A4950" s="345">
        <v>4948</v>
      </c>
      <c r="B4950" s="345" t="s">
        <v>5570</v>
      </c>
      <c r="C4950" s="345" t="s">
        <v>632</v>
      </c>
      <c r="D4950" s="345" t="s">
        <v>515</v>
      </c>
      <c r="E4950" s="345">
        <v>1050100370</v>
      </c>
      <c r="F4950" s="345">
        <v>25037</v>
      </c>
      <c r="G4950" s="345" t="s">
        <v>13466</v>
      </c>
      <c r="H4950" s="820">
        <v>373</v>
      </c>
      <c r="I4950" s="567"/>
    </row>
    <row r="4951" spans="1:9" x14ac:dyDescent="0.2">
      <c r="A4951" s="345">
        <v>4949</v>
      </c>
      <c r="B4951" s="345" t="s">
        <v>5571</v>
      </c>
      <c r="C4951" s="345" t="s">
        <v>726</v>
      </c>
      <c r="D4951" s="345" t="s">
        <v>16416</v>
      </c>
      <c r="E4951" s="345">
        <v>1040140600</v>
      </c>
      <c r="F4951" s="345">
        <v>21063</v>
      </c>
      <c r="G4951" s="345" t="s">
        <v>13467</v>
      </c>
      <c r="H4951" s="820">
        <v>1656</v>
      </c>
      <c r="I4951" s="567"/>
    </row>
    <row r="4952" spans="1:9" x14ac:dyDescent="0.2">
      <c r="A4952" s="345">
        <v>4950</v>
      </c>
      <c r="B4952" s="345" t="s">
        <v>5572</v>
      </c>
      <c r="C4952" s="345" t="s">
        <v>609</v>
      </c>
      <c r="D4952" s="345" t="s">
        <v>493</v>
      </c>
      <c r="E4952" s="345">
        <v>2120700750</v>
      </c>
      <c r="F4952" s="345">
        <v>58076</v>
      </c>
      <c r="G4952" s="345" t="s">
        <v>13468</v>
      </c>
      <c r="H4952" s="820">
        <v>215</v>
      </c>
      <c r="I4952" s="567"/>
    </row>
    <row r="4953" spans="1:9" x14ac:dyDescent="0.2">
      <c r="A4953" s="345">
        <v>4951</v>
      </c>
      <c r="B4953" s="345" t="s">
        <v>5573</v>
      </c>
      <c r="C4953" s="345" t="s">
        <v>942</v>
      </c>
      <c r="D4953" s="345" t="s">
        <v>512</v>
      </c>
      <c r="E4953" s="345">
        <v>4200530700</v>
      </c>
      <c r="F4953" s="345">
        <v>91072</v>
      </c>
      <c r="G4953" s="345" t="s">
        <v>13469</v>
      </c>
      <c r="H4953" s="820">
        <v>1763</v>
      </c>
      <c r="I4953" s="567"/>
    </row>
    <row r="4954" spans="1:9" x14ac:dyDescent="0.2">
      <c r="A4954" s="345">
        <v>4952</v>
      </c>
      <c r="B4954" s="345" t="s">
        <v>5574</v>
      </c>
      <c r="C4954" s="345" t="s">
        <v>899</v>
      </c>
      <c r="D4954" s="346" t="s">
        <v>512</v>
      </c>
      <c r="E4954" s="345">
        <v>4201110540</v>
      </c>
      <c r="F4954" s="345">
        <v>111054</v>
      </c>
      <c r="G4954" s="345" t="s">
        <v>13470</v>
      </c>
      <c r="H4954" s="820">
        <v>1326</v>
      </c>
      <c r="I4954" s="567"/>
    </row>
    <row r="4955" spans="1:9" x14ac:dyDescent="0.2">
      <c r="A4955" s="345">
        <v>4953</v>
      </c>
      <c r="B4955" s="345" t="s">
        <v>5575</v>
      </c>
      <c r="C4955" s="345" t="s">
        <v>553</v>
      </c>
      <c r="D4955" s="345" t="s">
        <v>506</v>
      </c>
      <c r="E4955" s="345">
        <v>3150720910</v>
      </c>
      <c r="F4955" s="345">
        <v>65091</v>
      </c>
      <c r="G4955" s="345" t="s">
        <v>13471</v>
      </c>
      <c r="H4955" s="820">
        <v>1758</v>
      </c>
      <c r="I4955" s="567"/>
    </row>
    <row r="4956" spans="1:9" x14ac:dyDescent="0.2">
      <c r="A4956" s="345">
        <v>4954</v>
      </c>
      <c r="B4956" s="345" t="s">
        <v>5576</v>
      </c>
      <c r="C4956" s="345" t="s">
        <v>548</v>
      </c>
      <c r="D4956" s="345" t="s">
        <v>503</v>
      </c>
      <c r="E4956" s="345">
        <v>3130380670</v>
      </c>
      <c r="F4956" s="345">
        <v>66067</v>
      </c>
      <c r="G4956" s="345" t="s">
        <v>13472</v>
      </c>
      <c r="H4956" s="820">
        <v>638</v>
      </c>
      <c r="I4956" s="567"/>
    </row>
    <row r="4957" spans="1:9" x14ac:dyDescent="0.2">
      <c r="A4957" s="345">
        <v>4955</v>
      </c>
      <c r="B4957" s="345" t="s">
        <v>5577</v>
      </c>
      <c r="C4957" s="345" t="s">
        <v>617</v>
      </c>
      <c r="D4957" s="345" t="s">
        <v>512</v>
      </c>
      <c r="E4957" s="345">
        <v>4200730550</v>
      </c>
      <c r="F4957" s="345">
        <v>90056</v>
      </c>
      <c r="G4957" s="345" t="s">
        <v>13473</v>
      </c>
      <c r="H4957" s="820">
        <v>2272</v>
      </c>
      <c r="I4957" s="567"/>
    </row>
    <row r="4958" spans="1:9" x14ac:dyDescent="0.2">
      <c r="A4958" s="345">
        <v>4956</v>
      </c>
      <c r="B4958" s="345" t="s">
        <v>5578</v>
      </c>
      <c r="C4958" s="345" t="s">
        <v>668</v>
      </c>
      <c r="D4958" s="345" t="s">
        <v>16416</v>
      </c>
      <c r="E4958" s="345">
        <v>1040831280</v>
      </c>
      <c r="F4958" s="345">
        <v>22139</v>
      </c>
      <c r="G4958" s="345" t="s">
        <v>13474</v>
      </c>
      <c r="H4958" s="820">
        <v>21483</v>
      </c>
      <c r="I4958" s="567"/>
    </row>
    <row r="4959" spans="1:9" x14ac:dyDescent="0.2">
      <c r="A4959" s="345">
        <v>4957</v>
      </c>
      <c r="B4959" s="345" t="s">
        <v>5579</v>
      </c>
      <c r="C4959" s="345" t="s">
        <v>569</v>
      </c>
      <c r="D4959" s="345" t="s">
        <v>494</v>
      </c>
      <c r="E4959" s="345">
        <v>2110590430</v>
      </c>
      <c r="F4959" s="345">
        <v>41043</v>
      </c>
      <c r="G4959" s="345" t="s">
        <v>13475</v>
      </c>
      <c r="H4959" s="820">
        <v>5830</v>
      </c>
      <c r="I4959" s="567"/>
    </row>
    <row r="4960" spans="1:9" x14ac:dyDescent="0.2">
      <c r="A4960" s="345">
        <v>4958</v>
      </c>
      <c r="B4960" s="345" t="s">
        <v>5580</v>
      </c>
      <c r="C4960" s="345" t="s">
        <v>664</v>
      </c>
      <c r="D4960" s="345" t="s">
        <v>507</v>
      </c>
      <c r="E4960" s="345">
        <v>1070370370</v>
      </c>
      <c r="F4960" s="345">
        <v>8040</v>
      </c>
      <c r="G4960" s="345" t="s">
        <v>13476</v>
      </c>
      <c r="H4960" s="820">
        <v>845</v>
      </c>
      <c r="I4960" s="567"/>
    </row>
    <row r="4961" spans="1:9" x14ac:dyDescent="0.2">
      <c r="A4961" s="345">
        <v>4959</v>
      </c>
      <c r="B4961" s="345" t="s">
        <v>5581</v>
      </c>
      <c r="C4961" s="345" t="s">
        <v>553</v>
      </c>
      <c r="D4961" s="345" t="s">
        <v>506</v>
      </c>
      <c r="E4961" s="345">
        <v>3150720920</v>
      </c>
      <c r="F4961" s="345">
        <v>65092</v>
      </c>
      <c r="G4961" s="345" t="s">
        <v>13477</v>
      </c>
      <c r="H4961" s="820">
        <v>829</v>
      </c>
      <c r="I4961" s="567"/>
    </row>
    <row r="4962" spans="1:9" x14ac:dyDescent="0.2">
      <c r="A4962" s="345">
        <v>4960</v>
      </c>
      <c r="B4962" s="345" t="s">
        <v>5582</v>
      </c>
      <c r="C4962" s="345" t="s">
        <v>526</v>
      </c>
      <c r="D4962" s="345" t="s">
        <v>508</v>
      </c>
      <c r="E4962" s="345">
        <v>1030980670</v>
      </c>
      <c r="F4962" s="345">
        <v>97067</v>
      </c>
      <c r="G4962" s="345" t="s">
        <v>13478</v>
      </c>
      <c r="H4962" s="820">
        <v>864</v>
      </c>
      <c r="I4962" s="567"/>
    </row>
    <row r="4963" spans="1:9" x14ac:dyDescent="0.2">
      <c r="A4963" s="345">
        <v>4961</v>
      </c>
      <c r="B4963" s="345" t="s">
        <v>5583</v>
      </c>
      <c r="C4963" s="345" t="s">
        <v>544</v>
      </c>
      <c r="D4963" s="345" t="s">
        <v>510</v>
      </c>
      <c r="E4963" s="345">
        <v>1010271610</v>
      </c>
      <c r="F4963" s="345">
        <v>4161</v>
      </c>
      <c r="G4963" s="345" t="s">
        <v>13479</v>
      </c>
      <c r="H4963" s="820">
        <v>260</v>
      </c>
      <c r="I4963" s="567"/>
    </row>
    <row r="4964" spans="1:9" x14ac:dyDescent="0.2">
      <c r="A4964" s="345">
        <v>4962</v>
      </c>
      <c r="B4964" s="345" t="s">
        <v>5584</v>
      </c>
      <c r="C4964" s="345" t="s">
        <v>544</v>
      </c>
      <c r="D4964" s="345" t="s">
        <v>510</v>
      </c>
      <c r="E4964" s="345">
        <v>1010271620</v>
      </c>
      <c r="F4964" s="345">
        <v>4162</v>
      </c>
      <c r="G4964" s="345" t="s">
        <v>13480</v>
      </c>
      <c r="H4964" s="820">
        <v>108</v>
      </c>
      <c r="I4964" s="567"/>
    </row>
    <row r="4965" spans="1:9" x14ac:dyDescent="0.2">
      <c r="A4965" s="345">
        <v>4963</v>
      </c>
      <c r="B4965" s="345" t="s">
        <v>5585</v>
      </c>
      <c r="C4965" s="345" t="s">
        <v>755</v>
      </c>
      <c r="D4965" s="345" t="s">
        <v>516</v>
      </c>
      <c r="E4965" s="345">
        <v>1020040470</v>
      </c>
      <c r="F4965" s="345">
        <v>7048</v>
      </c>
      <c r="G4965" s="345" t="s">
        <v>13481</v>
      </c>
      <c r="H4965" s="820">
        <v>458</v>
      </c>
      <c r="I4965" s="567"/>
    </row>
    <row r="4966" spans="1:9" x14ac:dyDescent="0.2">
      <c r="A4966" s="345">
        <v>4964</v>
      </c>
      <c r="B4966" s="345" t="s">
        <v>5586</v>
      </c>
      <c r="C4966" s="345" t="s">
        <v>522</v>
      </c>
      <c r="D4966" s="345" t="s">
        <v>515</v>
      </c>
      <c r="E4966" s="345">
        <v>1050540610</v>
      </c>
      <c r="F4966" s="345">
        <v>28061</v>
      </c>
      <c r="G4966" s="345" t="s">
        <v>13482</v>
      </c>
      <c r="H4966" s="820">
        <v>3766</v>
      </c>
      <c r="I4966" s="567"/>
    </row>
    <row r="4967" spans="1:9" x14ac:dyDescent="0.2">
      <c r="A4967" s="345">
        <v>4965</v>
      </c>
      <c r="B4967" s="345" t="s">
        <v>5587</v>
      </c>
      <c r="C4967" s="345" t="s">
        <v>534</v>
      </c>
      <c r="D4967" s="345" t="s">
        <v>508</v>
      </c>
      <c r="E4967" s="345">
        <v>1030491690</v>
      </c>
      <c r="F4967" s="345">
        <v>15170</v>
      </c>
      <c r="G4967" s="345" t="s">
        <v>13483</v>
      </c>
      <c r="H4967" s="820">
        <v>11477</v>
      </c>
      <c r="I4967" s="567"/>
    </row>
    <row r="4968" spans="1:9" x14ac:dyDescent="0.2">
      <c r="A4968" s="345">
        <v>4966</v>
      </c>
      <c r="B4968" s="345" t="s">
        <v>5588</v>
      </c>
      <c r="C4968" s="345" t="s">
        <v>624</v>
      </c>
      <c r="D4968" s="345" t="s">
        <v>510</v>
      </c>
      <c r="E4968" s="345">
        <v>1010811800</v>
      </c>
      <c r="F4968" s="345">
        <v>1184</v>
      </c>
      <c r="G4968" s="345" t="s">
        <v>13484</v>
      </c>
      <c r="H4968" s="820">
        <v>3094</v>
      </c>
      <c r="I4968" s="567"/>
    </row>
    <row r="4969" spans="1:9" x14ac:dyDescent="0.2">
      <c r="A4969" s="345">
        <v>4967</v>
      </c>
      <c r="B4969" s="345" t="s">
        <v>5589</v>
      </c>
      <c r="C4969" s="345" t="s">
        <v>624</v>
      </c>
      <c r="D4969" s="345" t="s">
        <v>510</v>
      </c>
      <c r="E4969" s="345">
        <v>1010811810</v>
      </c>
      <c r="F4969" s="345">
        <v>1185</v>
      </c>
      <c r="G4969" s="345" t="s">
        <v>13485</v>
      </c>
      <c r="H4969" s="820">
        <v>525</v>
      </c>
      <c r="I4969" s="567"/>
    </row>
    <row r="4970" spans="1:9" x14ac:dyDescent="0.2">
      <c r="A4970" s="345">
        <v>4968</v>
      </c>
      <c r="B4970" s="345" t="s">
        <v>5590</v>
      </c>
      <c r="C4970" s="345" t="s">
        <v>624</v>
      </c>
      <c r="D4970" s="345" t="s">
        <v>510</v>
      </c>
      <c r="E4970" s="345">
        <v>1010811820</v>
      </c>
      <c r="F4970" s="345">
        <v>1186</v>
      </c>
      <c r="G4970" s="345" t="s">
        <v>13486</v>
      </c>
      <c r="H4970" s="820">
        <v>583</v>
      </c>
      <c r="I4970" s="567"/>
    </row>
    <row r="4971" spans="1:9" x14ac:dyDescent="0.2">
      <c r="A4971" s="345">
        <v>4969</v>
      </c>
      <c r="B4971" s="345" t="s">
        <v>5591</v>
      </c>
      <c r="C4971" s="345" t="s">
        <v>571</v>
      </c>
      <c r="D4971" s="345" t="s">
        <v>508</v>
      </c>
      <c r="E4971" s="345">
        <v>1030260670</v>
      </c>
      <c r="F4971" s="345">
        <v>19068</v>
      </c>
      <c r="G4971" s="345" t="s">
        <v>13487</v>
      </c>
      <c r="H4971" s="820">
        <v>3279</v>
      </c>
      <c r="I4971" s="567"/>
    </row>
    <row r="4972" spans="1:9" x14ac:dyDescent="0.2">
      <c r="A4972" s="345">
        <v>4970</v>
      </c>
      <c r="B4972" s="345" t="s">
        <v>5592</v>
      </c>
      <c r="C4972" s="345" t="s">
        <v>674</v>
      </c>
      <c r="D4972" s="345" t="s">
        <v>510</v>
      </c>
      <c r="E4972" s="345">
        <v>1010880900</v>
      </c>
      <c r="F4972" s="345">
        <v>2091</v>
      </c>
      <c r="G4972" s="345" t="s">
        <v>13488</v>
      </c>
      <c r="H4972" s="820">
        <v>305</v>
      </c>
      <c r="I4972" s="567"/>
    </row>
    <row r="4973" spans="1:9" x14ac:dyDescent="0.2">
      <c r="A4973" s="345">
        <v>4971</v>
      </c>
      <c r="B4973" s="345" t="s">
        <v>5593</v>
      </c>
      <c r="C4973" s="345" t="s">
        <v>567</v>
      </c>
      <c r="D4973" s="345" t="s">
        <v>508</v>
      </c>
      <c r="E4973" s="345">
        <v>1030151300</v>
      </c>
      <c r="F4973" s="345">
        <v>17139</v>
      </c>
      <c r="G4973" s="345" t="s">
        <v>13489</v>
      </c>
      <c r="H4973" s="820">
        <v>557</v>
      </c>
      <c r="I4973" s="567"/>
    </row>
    <row r="4974" spans="1:9" x14ac:dyDescent="0.2">
      <c r="A4974" s="345">
        <v>4972</v>
      </c>
      <c r="B4974" s="345" t="s">
        <v>5594</v>
      </c>
      <c r="C4974" s="345" t="s">
        <v>567</v>
      </c>
      <c r="D4974" s="345" t="s">
        <v>508</v>
      </c>
      <c r="E4974" s="345">
        <v>1030151310</v>
      </c>
      <c r="F4974" s="345">
        <v>17140</v>
      </c>
      <c r="G4974" s="345" t="s">
        <v>13490</v>
      </c>
      <c r="H4974" s="820">
        <v>576</v>
      </c>
      <c r="I4974" s="567"/>
    </row>
    <row r="4975" spans="1:9" x14ac:dyDescent="0.2">
      <c r="A4975" s="345">
        <v>4973</v>
      </c>
      <c r="B4975" s="345" t="s">
        <v>5595</v>
      </c>
      <c r="C4975" s="345" t="s">
        <v>553</v>
      </c>
      <c r="D4975" s="345" t="s">
        <v>506</v>
      </c>
      <c r="E4975" s="345">
        <v>3150720930</v>
      </c>
      <c r="F4975" s="345">
        <v>65093</v>
      </c>
      <c r="G4975" s="345" t="s">
        <v>13491</v>
      </c>
      <c r="H4975" s="820">
        <v>652</v>
      </c>
      <c r="I4975" s="567"/>
    </row>
    <row r="4976" spans="1:9" x14ac:dyDescent="0.2">
      <c r="A4976" s="345">
        <v>4974</v>
      </c>
      <c r="B4976" s="345" t="s">
        <v>5596</v>
      </c>
      <c r="C4976" s="345" t="s">
        <v>624</v>
      </c>
      <c r="D4976" s="345" t="s">
        <v>510</v>
      </c>
      <c r="E4976" s="345">
        <v>1010811830</v>
      </c>
      <c r="F4976" s="345">
        <v>1187</v>
      </c>
      <c r="G4976" s="345" t="s">
        <v>13492</v>
      </c>
      <c r="H4976" s="820">
        <v>752</v>
      </c>
      <c r="I4976" s="567"/>
    </row>
    <row r="4977" spans="1:9" x14ac:dyDescent="0.2">
      <c r="A4977" s="345">
        <v>4975</v>
      </c>
      <c r="B4977" s="345" t="s">
        <v>5597</v>
      </c>
      <c r="C4977" s="345" t="s">
        <v>996</v>
      </c>
      <c r="D4977" s="345" t="s">
        <v>514</v>
      </c>
      <c r="E4977" s="345">
        <v>2100580390</v>
      </c>
      <c r="F4977" s="345">
        <v>54039</v>
      </c>
      <c r="G4977" s="345" t="s">
        <v>13493</v>
      </c>
      <c r="H4977" s="820">
        <v>162362</v>
      </c>
      <c r="I4977" s="567"/>
    </row>
    <row r="4978" spans="1:9" x14ac:dyDescent="0.2">
      <c r="A4978" s="345">
        <v>4976</v>
      </c>
      <c r="B4978" s="345" t="s">
        <v>5598</v>
      </c>
      <c r="C4978" s="345" t="s">
        <v>569</v>
      </c>
      <c r="D4978" s="345" t="s">
        <v>494</v>
      </c>
      <c r="E4978" s="345">
        <v>2110590440</v>
      </c>
      <c r="F4978" s="345">
        <v>41044</v>
      </c>
      <c r="G4978" s="345" t="s">
        <v>13494</v>
      </c>
      <c r="H4978" s="820">
        <v>95670</v>
      </c>
      <c r="I4978" s="567"/>
    </row>
    <row r="4979" spans="1:9" x14ac:dyDescent="0.2">
      <c r="A4979" s="345">
        <v>4977</v>
      </c>
      <c r="B4979" s="345" t="s">
        <v>5599</v>
      </c>
      <c r="C4979" s="345" t="s">
        <v>795</v>
      </c>
      <c r="D4979" s="345" t="s">
        <v>492</v>
      </c>
      <c r="E4979" s="345">
        <v>2090430220</v>
      </c>
      <c r="F4979" s="345">
        <v>46022</v>
      </c>
      <c r="G4979" s="345" t="s">
        <v>13495</v>
      </c>
      <c r="H4979" s="820">
        <v>3306</v>
      </c>
      <c r="I4979" s="567"/>
    </row>
    <row r="4980" spans="1:9" x14ac:dyDescent="0.2">
      <c r="A4980" s="345">
        <v>4978</v>
      </c>
      <c r="B4980" s="345" t="s">
        <v>5600</v>
      </c>
      <c r="C4980" s="345" t="s">
        <v>607</v>
      </c>
      <c r="D4980" s="345" t="s">
        <v>515</v>
      </c>
      <c r="E4980" s="345">
        <v>1050890570</v>
      </c>
      <c r="F4980" s="345">
        <v>23058</v>
      </c>
      <c r="G4980" s="345" t="s">
        <v>13496</v>
      </c>
      <c r="H4980" s="820">
        <v>17426</v>
      </c>
      <c r="I4980" s="567"/>
    </row>
    <row r="4981" spans="1:9" x14ac:dyDescent="0.2">
      <c r="A4981" s="345">
        <v>4979</v>
      </c>
      <c r="B4981" s="345" t="s">
        <v>5601</v>
      </c>
      <c r="C4981" s="345" t="s">
        <v>532</v>
      </c>
      <c r="D4981" s="345" t="s">
        <v>503</v>
      </c>
      <c r="E4981" s="345">
        <v>3130600280</v>
      </c>
      <c r="F4981" s="345">
        <v>68028</v>
      </c>
      <c r="G4981" s="345" t="s">
        <v>13497</v>
      </c>
      <c r="H4981" s="820">
        <v>118992</v>
      </c>
      <c r="I4981" s="567"/>
    </row>
    <row r="4982" spans="1:9" x14ac:dyDescent="0.2">
      <c r="A4982" s="345">
        <v>4980</v>
      </c>
      <c r="B4982" s="345" t="s">
        <v>5602</v>
      </c>
      <c r="C4982" s="345" t="s">
        <v>571</v>
      </c>
      <c r="D4982" s="345" t="s">
        <v>508</v>
      </c>
      <c r="E4982" s="345">
        <v>1030260680</v>
      </c>
      <c r="F4982" s="345">
        <v>19069</v>
      </c>
      <c r="G4982" s="345" t="s">
        <v>13498</v>
      </c>
      <c r="H4982" s="820">
        <v>1516</v>
      </c>
      <c r="I4982" s="567"/>
    </row>
    <row r="4983" spans="1:9" x14ac:dyDescent="0.2">
      <c r="A4983" s="345">
        <v>4981</v>
      </c>
      <c r="B4983" s="345" t="s">
        <v>5603</v>
      </c>
      <c r="C4983" s="345" t="s">
        <v>548</v>
      </c>
      <c r="D4983" s="345" t="s">
        <v>503</v>
      </c>
      <c r="E4983" s="345">
        <v>3130380680</v>
      </c>
      <c r="F4983" s="345">
        <v>66068</v>
      </c>
      <c r="G4983" s="345" t="s">
        <v>13499</v>
      </c>
      <c r="H4983" s="820">
        <v>2076</v>
      </c>
      <c r="I4983" s="567"/>
    </row>
    <row r="4984" spans="1:9" x14ac:dyDescent="0.2">
      <c r="A4984" s="345">
        <v>4982</v>
      </c>
      <c r="B4984" s="345" t="s">
        <v>5604</v>
      </c>
      <c r="C4984" s="345" t="s">
        <v>526</v>
      </c>
      <c r="D4984" s="345" t="s">
        <v>508</v>
      </c>
      <c r="E4984" s="345">
        <v>1030980680</v>
      </c>
      <c r="F4984" s="345">
        <v>97068</v>
      </c>
      <c r="G4984" s="345" t="s">
        <v>13500</v>
      </c>
      <c r="H4984" s="820">
        <v>2149</v>
      </c>
      <c r="I4984" s="567"/>
    </row>
    <row r="4985" spans="1:9" x14ac:dyDescent="0.2">
      <c r="A4985" s="345">
        <v>4983</v>
      </c>
      <c r="B4985" s="345" t="s">
        <v>5605</v>
      </c>
      <c r="C4985" s="345" t="s">
        <v>586</v>
      </c>
      <c r="D4985" s="345" t="s">
        <v>509</v>
      </c>
      <c r="E4985" s="345">
        <v>3140940310</v>
      </c>
      <c r="F4985" s="345">
        <v>94031</v>
      </c>
      <c r="G4985" s="345" t="s">
        <v>13501</v>
      </c>
      <c r="H4985" s="820">
        <v>1517</v>
      </c>
      <c r="I4985" s="567"/>
    </row>
    <row r="4986" spans="1:9" x14ac:dyDescent="0.2">
      <c r="A4986" s="345">
        <v>4984</v>
      </c>
      <c r="B4986" s="345" t="s">
        <v>5606</v>
      </c>
      <c r="C4986" s="345" t="s">
        <v>542</v>
      </c>
      <c r="D4986" s="345" t="s">
        <v>511</v>
      </c>
      <c r="E4986" s="345">
        <v>3160310360</v>
      </c>
      <c r="F4986" s="345">
        <v>71038</v>
      </c>
      <c r="G4986" s="345" t="s">
        <v>13502</v>
      </c>
      <c r="H4986" s="820">
        <v>4305</v>
      </c>
      <c r="I4986" s="567"/>
    </row>
    <row r="4987" spans="1:9" x14ac:dyDescent="0.2">
      <c r="A4987" s="345">
        <v>4985</v>
      </c>
      <c r="B4987" s="345" t="s">
        <v>5607</v>
      </c>
      <c r="C4987" s="345" t="s">
        <v>534</v>
      </c>
      <c r="D4987" s="345" t="s">
        <v>508</v>
      </c>
      <c r="E4987" s="345">
        <v>1030491700</v>
      </c>
      <c r="F4987" s="345">
        <v>15171</v>
      </c>
      <c r="G4987" s="345" t="s">
        <v>13503</v>
      </c>
      <c r="H4987" s="820">
        <v>24084</v>
      </c>
      <c r="I4987" s="567"/>
    </row>
    <row r="4988" spans="1:9" x14ac:dyDescent="0.2">
      <c r="A4988" s="345">
        <v>4986</v>
      </c>
      <c r="B4988" s="345" t="s">
        <v>5608</v>
      </c>
      <c r="C4988" s="345" t="s">
        <v>607</v>
      </c>
      <c r="D4988" s="345" t="s">
        <v>515</v>
      </c>
      <c r="E4988" s="345">
        <v>1050890580</v>
      </c>
      <c r="F4988" s="345">
        <v>23059</v>
      </c>
      <c r="G4988" s="345" t="s">
        <v>13504</v>
      </c>
      <c r="H4988" s="820">
        <v>10911</v>
      </c>
      <c r="I4988" s="567"/>
    </row>
    <row r="4989" spans="1:9" x14ac:dyDescent="0.2">
      <c r="A4989" s="345">
        <v>4987</v>
      </c>
      <c r="B4989" s="345" t="s">
        <v>5609</v>
      </c>
      <c r="C4989" s="345" t="s">
        <v>536</v>
      </c>
      <c r="D4989" s="345" t="s">
        <v>492</v>
      </c>
      <c r="E4989" s="345">
        <v>2090630120</v>
      </c>
      <c r="F4989" s="345">
        <v>47012</v>
      </c>
      <c r="G4989" s="345" t="s">
        <v>13505</v>
      </c>
      <c r="H4989" s="820">
        <v>19223</v>
      </c>
      <c r="I4989" s="567"/>
    </row>
    <row r="4990" spans="1:9" x14ac:dyDescent="0.2">
      <c r="A4990" s="345">
        <v>4988</v>
      </c>
      <c r="B4990" s="345" t="s">
        <v>5610</v>
      </c>
      <c r="C4990" s="345" t="s">
        <v>548</v>
      </c>
      <c r="D4990" s="345" t="s">
        <v>503</v>
      </c>
      <c r="E4990" s="345">
        <v>3130380690</v>
      </c>
      <c r="F4990" s="345">
        <v>66069</v>
      </c>
      <c r="G4990" s="345" t="s">
        <v>13506</v>
      </c>
      <c r="H4990" s="820">
        <v>3762</v>
      </c>
      <c r="I4990" s="567"/>
    </row>
    <row r="4991" spans="1:9" x14ac:dyDescent="0.2">
      <c r="A4991" s="345">
        <v>4989</v>
      </c>
      <c r="B4991" s="345" t="s">
        <v>5611</v>
      </c>
      <c r="C4991" s="345" t="s">
        <v>662</v>
      </c>
      <c r="D4991" s="345" t="s">
        <v>506</v>
      </c>
      <c r="E4991" s="345">
        <v>3150110490</v>
      </c>
      <c r="F4991" s="345">
        <v>62050</v>
      </c>
      <c r="G4991" s="345" t="s">
        <v>13507</v>
      </c>
      <c r="H4991" s="820">
        <v>1869</v>
      </c>
      <c r="I4991" s="567"/>
    </row>
    <row r="4992" spans="1:9" x14ac:dyDescent="0.2">
      <c r="A4992" s="345">
        <v>4990</v>
      </c>
      <c r="B4992" s="345" t="s">
        <v>5612</v>
      </c>
      <c r="C4992" s="345" t="s">
        <v>548</v>
      </c>
      <c r="D4992" s="345" t="s">
        <v>503</v>
      </c>
      <c r="E4992" s="345">
        <v>3130380700</v>
      </c>
      <c r="F4992" s="345">
        <v>66070</v>
      </c>
      <c r="G4992" s="345" t="s">
        <v>13508</v>
      </c>
      <c r="H4992" s="820">
        <v>1091</v>
      </c>
      <c r="I4992" s="567"/>
    </row>
    <row r="4993" spans="1:9" x14ac:dyDescent="0.2">
      <c r="A4993" s="345">
        <v>4991</v>
      </c>
      <c r="B4993" s="345" t="s">
        <v>5613</v>
      </c>
      <c r="C4993" s="345" t="s">
        <v>586</v>
      </c>
      <c r="D4993" s="345" t="s">
        <v>509</v>
      </c>
      <c r="E4993" s="345">
        <v>3140940320</v>
      </c>
      <c r="F4993" s="345">
        <v>94032</v>
      </c>
      <c r="G4993" s="345" t="s">
        <v>13509</v>
      </c>
      <c r="H4993" s="820">
        <v>810</v>
      </c>
      <c r="I4993" s="567"/>
    </row>
    <row r="4994" spans="1:9" x14ac:dyDescent="0.2">
      <c r="A4994" s="345">
        <v>4992</v>
      </c>
      <c r="B4994" s="345" t="s">
        <v>5614</v>
      </c>
      <c r="C4994" s="345" t="s">
        <v>538</v>
      </c>
      <c r="D4994" s="345" t="s">
        <v>504</v>
      </c>
      <c r="E4994" s="345">
        <v>3170640570</v>
      </c>
      <c r="F4994" s="345">
        <v>76058</v>
      </c>
      <c r="G4994" s="345" t="s">
        <v>13510</v>
      </c>
      <c r="H4994" s="820">
        <v>1702</v>
      </c>
      <c r="I4994" s="567"/>
    </row>
    <row r="4995" spans="1:9" x14ac:dyDescent="0.2">
      <c r="A4995" s="345">
        <v>4993</v>
      </c>
      <c r="B4995" s="345" t="s">
        <v>5615</v>
      </c>
      <c r="C4995" s="345" t="s">
        <v>586</v>
      </c>
      <c r="D4995" s="345" t="s">
        <v>509</v>
      </c>
      <c r="E4995" s="345">
        <v>3140940330</v>
      </c>
      <c r="F4995" s="345">
        <v>94033</v>
      </c>
      <c r="G4995" s="345" t="s">
        <v>13511</v>
      </c>
      <c r="H4995" s="820">
        <v>233</v>
      </c>
      <c r="I4995" s="567"/>
    </row>
    <row r="4996" spans="1:9" x14ac:dyDescent="0.2">
      <c r="A4996" s="345">
        <v>4994</v>
      </c>
      <c r="B4996" s="345" t="s">
        <v>5616</v>
      </c>
      <c r="C4996" s="345" t="s">
        <v>550</v>
      </c>
      <c r="D4996" s="345" t="s">
        <v>493</v>
      </c>
      <c r="E4996" s="345">
        <v>2120690470</v>
      </c>
      <c r="F4996" s="345">
        <v>57049</v>
      </c>
      <c r="G4996" s="345" t="s">
        <v>13512</v>
      </c>
      <c r="H4996" s="820">
        <v>1928</v>
      </c>
      <c r="I4996" s="567"/>
    </row>
    <row r="4997" spans="1:9" x14ac:dyDescent="0.2">
      <c r="A4997" s="345">
        <v>4995</v>
      </c>
      <c r="B4997" s="345" t="s">
        <v>5617</v>
      </c>
      <c r="C4997" s="345" t="s">
        <v>532</v>
      </c>
      <c r="D4997" s="345" t="s">
        <v>503</v>
      </c>
      <c r="E4997" s="345">
        <v>3130600290</v>
      </c>
      <c r="F4997" s="345">
        <v>68029</v>
      </c>
      <c r="G4997" s="345" t="s">
        <v>13513</v>
      </c>
      <c r="H4997" s="820">
        <v>471</v>
      </c>
      <c r="I4997" s="567"/>
    </row>
    <row r="4998" spans="1:9" x14ac:dyDescent="0.2">
      <c r="A4998" s="345">
        <v>4996</v>
      </c>
      <c r="B4998" s="345" t="s">
        <v>5618</v>
      </c>
      <c r="C4998" s="345" t="s">
        <v>563</v>
      </c>
      <c r="D4998" s="345" t="s">
        <v>493</v>
      </c>
      <c r="E4998" s="345">
        <v>2120330490</v>
      </c>
      <c r="F4998" s="345">
        <v>60049</v>
      </c>
      <c r="G4998" s="345" t="s">
        <v>13514</v>
      </c>
      <c r="H4998" s="820">
        <v>1462</v>
      </c>
      <c r="I4998" s="567"/>
    </row>
    <row r="4999" spans="1:9" x14ac:dyDescent="0.2">
      <c r="A4999" s="345">
        <v>4997</v>
      </c>
      <c r="B4999" s="345" t="s">
        <v>5619</v>
      </c>
      <c r="C4999" s="345" t="s">
        <v>534</v>
      </c>
      <c r="D4999" s="345" t="s">
        <v>508</v>
      </c>
      <c r="E4999" s="345">
        <v>1030491710</v>
      </c>
      <c r="F4999" s="345">
        <v>15172</v>
      </c>
      <c r="G4999" s="345" t="s">
        <v>13515</v>
      </c>
      <c r="H4999" s="820">
        <v>8983</v>
      </c>
      <c r="I4999" s="567"/>
    </row>
    <row r="5000" spans="1:9" x14ac:dyDescent="0.2">
      <c r="A5000" s="345">
        <v>4998</v>
      </c>
      <c r="B5000" s="345" t="s">
        <v>5620</v>
      </c>
      <c r="C5000" s="345" t="s">
        <v>571</v>
      </c>
      <c r="D5000" s="345" t="s">
        <v>508</v>
      </c>
      <c r="E5000" s="345">
        <v>1030260690</v>
      </c>
      <c r="F5000" s="345">
        <v>19070</v>
      </c>
      <c r="G5000" s="345" t="s">
        <v>13516</v>
      </c>
      <c r="H5000" s="820">
        <v>573</v>
      </c>
      <c r="I5000" s="567"/>
    </row>
    <row r="5001" spans="1:9" x14ac:dyDescent="0.2">
      <c r="A5001" s="345">
        <v>4999</v>
      </c>
      <c r="B5001" s="345" t="s">
        <v>5621</v>
      </c>
      <c r="C5001" s="345" t="s">
        <v>624</v>
      </c>
      <c r="D5001" s="345" t="s">
        <v>510</v>
      </c>
      <c r="E5001" s="345">
        <v>1010811840</v>
      </c>
      <c r="F5001" s="345">
        <v>1188</v>
      </c>
      <c r="G5001" s="345" t="s">
        <v>13517</v>
      </c>
      <c r="H5001" s="820">
        <v>608</v>
      </c>
      <c r="I5001" s="567"/>
    </row>
    <row r="5002" spans="1:9" x14ac:dyDescent="0.2">
      <c r="A5002" s="345">
        <v>5000</v>
      </c>
      <c r="B5002" s="345" t="s">
        <v>5622</v>
      </c>
      <c r="C5002" s="345" t="s">
        <v>584</v>
      </c>
      <c r="D5002" s="345" t="s">
        <v>509</v>
      </c>
      <c r="E5002" s="345">
        <v>3140190510</v>
      </c>
      <c r="F5002" s="345">
        <v>70051</v>
      </c>
      <c r="G5002" s="345" t="s">
        <v>13518</v>
      </c>
      <c r="H5002" s="820">
        <v>3494</v>
      </c>
      <c r="I5002" s="567"/>
    </row>
    <row r="5003" spans="1:9" x14ac:dyDescent="0.2">
      <c r="A5003" s="345">
        <v>5001</v>
      </c>
      <c r="B5003" s="345" t="s">
        <v>5623</v>
      </c>
      <c r="C5003" s="345" t="s">
        <v>1237</v>
      </c>
      <c r="D5003" s="345" t="s">
        <v>505</v>
      </c>
      <c r="E5003" s="345">
        <v>3180970170</v>
      </c>
      <c r="F5003" s="345">
        <v>101017</v>
      </c>
      <c r="G5003" s="345" t="s">
        <v>13519</v>
      </c>
      <c r="H5003" s="820">
        <v>8714</v>
      </c>
      <c r="I5003" s="567"/>
    </row>
    <row r="5004" spans="1:9" x14ac:dyDescent="0.2">
      <c r="A5004" s="345">
        <v>5002</v>
      </c>
      <c r="B5004" s="345" t="s">
        <v>5624</v>
      </c>
      <c r="C5004" s="345" t="s">
        <v>553</v>
      </c>
      <c r="D5004" s="345" t="s">
        <v>506</v>
      </c>
      <c r="E5004" s="345">
        <v>3150720940</v>
      </c>
      <c r="F5004" s="345">
        <v>65094</v>
      </c>
      <c r="G5004" s="345" t="s">
        <v>13520</v>
      </c>
      <c r="H5004" s="820">
        <v>1037</v>
      </c>
      <c r="I5004" s="567"/>
    </row>
    <row r="5005" spans="1:9" x14ac:dyDescent="0.2">
      <c r="A5005" s="345">
        <v>5003</v>
      </c>
      <c r="B5005" s="345" t="s">
        <v>5625</v>
      </c>
      <c r="C5005" s="345" t="s">
        <v>745</v>
      </c>
      <c r="D5005" s="345" t="s">
        <v>513</v>
      </c>
      <c r="E5005" s="345">
        <v>4190550530</v>
      </c>
      <c r="F5005" s="345">
        <v>82055</v>
      </c>
      <c r="G5005" s="345" t="s">
        <v>13521</v>
      </c>
      <c r="H5005" s="820">
        <v>2992</v>
      </c>
      <c r="I5005" s="567"/>
    </row>
    <row r="5006" spans="1:9" x14ac:dyDescent="0.2">
      <c r="A5006" s="345">
        <v>5004</v>
      </c>
      <c r="B5006" s="345" t="s">
        <v>5626</v>
      </c>
      <c r="C5006" s="345" t="s">
        <v>745</v>
      </c>
      <c r="D5006" s="345" t="s">
        <v>513</v>
      </c>
      <c r="E5006" s="345">
        <v>4190550540</v>
      </c>
      <c r="F5006" s="345">
        <v>82056</v>
      </c>
      <c r="G5006" s="345" t="s">
        <v>13522</v>
      </c>
      <c r="H5006" s="820">
        <v>2492</v>
      </c>
      <c r="I5006" s="567"/>
    </row>
    <row r="5007" spans="1:9" x14ac:dyDescent="0.2">
      <c r="A5007" s="345">
        <v>5005</v>
      </c>
      <c r="B5007" s="345" t="s">
        <v>5627</v>
      </c>
      <c r="C5007" s="345" t="s">
        <v>550</v>
      </c>
      <c r="D5007" s="345" t="s">
        <v>493</v>
      </c>
      <c r="E5007" s="345">
        <v>2120690480</v>
      </c>
      <c r="F5007" s="345">
        <v>57050</v>
      </c>
      <c r="G5007" s="345" t="s">
        <v>13523</v>
      </c>
      <c r="H5007" s="820">
        <v>1036</v>
      </c>
      <c r="I5007" s="567"/>
    </row>
    <row r="5008" spans="1:9" x14ac:dyDescent="0.2">
      <c r="A5008" s="345">
        <v>5006</v>
      </c>
      <c r="B5008" s="345" t="s">
        <v>5628</v>
      </c>
      <c r="C5008" s="345" t="s">
        <v>584</v>
      </c>
      <c r="D5008" s="345" t="s">
        <v>509</v>
      </c>
      <c r="E5008" s="345">
        <v>3140190520</v>
      </c>
      <c r="F5008" s="345">
        <v>70052</v>
      </c>
      <c r="G5008" s="345" t="s">
        <v>13524</v>
      </c>
      <c r="H5008" s="820">
        <v>1044</v>
      </c>
      <c r="I5008" s="567"/>
    </row>
    <row r="5009" spans="1:9" x14ac:dyDescent="0.2">
      <c r="A5009" s="345">
        <v>5007</v>
      </c>
      <c r="B5009" s="345" t="s">
        <v>5629</v>
      </c>
      <c r="C5009" s="345" t="s">
        <v>569</v>
      </c>
      <c r="D5009" s="345" t="s">
        <v>494</v>
      </c>
      <c r="E5009" s="345">
        <v>2110590450</v>
      </c>
      <c r="F5009" s="345">
        <v>41045</v>
      </c>
      <c r="G5009" s="345" t="s">
        <v>13525</v>
      </c>
      <c r="H5009" s="820">
        <v>2726</v>
      </c>
      <c r="I5009" s="567"/>
    </row>
    <row r="5010" spans="1:9" x14ac:dyDescent="0.2">
      <c r="A5010" s="345">
        <v>5008</v>
      </c>
      <c r="B5010" s="345" t="s">
        <v>5630</v>
      </c>
      <c r="C5010" s="345" t="s">
        <v>875</v>
      </c>
      <c r="D5010" s="345" t="s">
        <v>494</v>
      </c>
      <c r="E5010" s="345">
        <v>2110440360</v>
      </c>
      <c r="F5010" s="345">
        <v>43036</v>
      </c>
      <c r="G5010" s="345" t="s">
        <v>13526</v>
      </c>
      <c r="H5010" s="820">
        <v>1843</v>
      </c>
      <c r="I5010" s="567"/>
    </row>
    <row r="5011" spans="1:9" x14ac:dyDescent="0.2">
      <c r="A5011" s="345">
        <v>5009</v>
      </c>
      <c r="B5011" s="345" t="s">
        <v>5631</v>
      </c>
      <c r="C5011" s="345" t="s">
        <v>781</v>
      </c>
      <c r="D5011" s="345" t="s">
        <v>494</v>
      </c>
      <c r="E5011" s="345">
        <v>2111050310</v>
      </c>
      <c r="F5011" s="345">
        <v>109031</v>
      </c>
      <c r="G5011" s="345" t="s">
        <v>13527</v>
      </c>
      <c r="H5011" s="820">
        <v>2156</v>
      </c>
      <c r="I5011" s="567"/>
    </row>
    <row r="5012" spans="1:9" x14ac:dyDescent="0.2">
      <c r="A5012" s="345">
        <v>5010</v>
      </c>
      <c r="B5012" s="345" t="s">
        <v>5632</v>
      </c>
      <c r="C5012" s="345" t="s">
        <v>704</v>
      </c>
      <c r="D5012" s="345" t="s">
        <v>505</v>
      </c>
      <c r="E5012" s="345">
        <v>3180220910</v>
      </c>
      <c r="F5012" s="345">
        <v>79094</v>
      </c>
      <c r="G5012" s="345" t="s">
        <v>13528</v>
      </c>
      <c r="H5012" s="820">
        <v>1028</v>
      </c>
      <c r="I5012" s="567"/>
    </row>
    <row r="5013" spans="1:9" x14ac:dyDescent="0.2">
      <c r="A5013" s="345">
        <v>5011</v>
      </c>
      <c r="B5013" s="345" t="s">
        <v>5633</v>
      </c>
      <c r="C5013" s="345" t="s">
        <v>704</v>
      </c>
      <c r="D5013" s="345" t="s">
        <v>505</v>
      </c>
      <c r="E5013" s="345">
        <v>3180220920</v>
      </c>
      <c r="F5013" s="345">
        <v>79095</v>
      </c>
      <c r="G5013" s="345" t="s">
        <v>13529</v>
      </c>
      <c r="H5013" s="820">
        <v>2404</v>
      </c>
      <c r="I5013" s="567"/>
    </row>
    <row r="5014" spans="1:9" x14ac:dyDescent="0.2">
      <c r="A5014" s="345">
        <v>5012</v>
      </c>
      <c r="B5014" s="345" t="s">
        <v>5634</v>
      </c>
      <c r="C5014" s="345" t="s">
        <v>722</v>
      </c>
      <c r="D5014" s="345" t="s">
        <v>513</v>
      </c>
      <c r="E5014" s="345">
        <v>4190820161</v>
      </c>
      <c r="F5014" s="345">
        <v>81024</v>
      </c>
      <c r="G5014" s="345" t="s">
        <v>13530</v>
      </c>
      <c r="H5014" s="820">
        <v>7962</v>
      </c>
      <c r="I5014" s="567"/>
    </row>
    <row r="5015" spans="1:9" x14ac:dyDescent="0.2">
      <c r="A5015" s="345">
        <v>5013</v>
      </c>
      <c r="B5015" s="345" t="s">
        <v>5635</v>
      </c>
      <c r="C5015" s="345" t="s">
        <v>654</v>
      </c>
      <c r="D5015" s="345" t="s">
        <v>506</v>
      </c>
      <c r="E5015" s="345">
        <v>3150080700</v>
      </c>
      <c r="F5015" s="345">
        <v>64071</v>
      </c>
      <c r="G5015" s="345" t="s">
        <v>13531</v>
      </c>
      <c r="H5015" s="820">
        <v>298</v>
      </c>
      <c r="I5015" s="567"/>
    </row>
    <row r="5016" spans="1:9" x14ac:dyDescent="0.2">
      <c r="A5016" s="345">
        <v>5014</v>
      </c>
      <c r="B5016" s="345" t="s">
        <v>5636</v>
      </c>
      <c r="C5016" s="345" t="s">
        <v>639</v>
      </c>
      <c r="D5016" s="345" t="s">
        <v>510</v>
      </c>
      <c r="E5016" s="345">
        <v>1010521100</v>
      </c>
      <c r="F5016" s="345">
        <v>3116</v>
      </c>
      <c r="G5016" s="345" t="s">
        <v>13532</v>
      </c>
      <c r="H5016" s="820">
        <v>1341</v>
      </c>
      <c r="I5016" s="567"/>
    </row>
    <row r="5017" spans="1:9" x14ac:dyDescent="0.2">
      <c r="A5017" s="345">
        <v>5015</v>
      </c>
      <c r="B5017" s="345" t="s">
        <v>5637</v>
      </c>
      <c r="C5017" s="345" t="s">
        <v>659</v>
      </c>
      <c r="D5017" s="345" t="s">
        <v>510</v>
      </c>
      <c r="E5017" s="345">
        <v>1010960420</v>
      </c>
      <c r="F5017" s="345">
        <v>96042</v>
      </c>
      <c r="G5017" s="345" t="s">
        <v>13533</v>
      </c>
      <c r="H5017" s="820">
        <v>1470</v>
      </c>
      <c r="I5017" s="567"/>
    </row>
    <row r="5018" spans="1:9" x14ac:dyDescent="0.2">
      <c r="A5018" s="345">
        <v>5016</v>
      </c>
      <c r="B5018" s="345" t="s">
        <v>5638</v>
      </c>
      <c r="C5018" s="345" t="s">
        <v>593</v>
      </c>
      <c r="D5018" s="345" t="s">
        <v>513</v>
      </c>
      <c r="E5018" s="345">
        <v>4190480660</v>
      </c>
      <c r="F5018" s="345">
        <v>83067</v>
      </c>
      <c r="G5018" s="345" t="s">
        <v>13534</v>
      </c>
      <c r="H5018" s="820">
        <v>1235</v>
      </c>
      <c r="I5018" s="567"/>
    </row>
    <row r="5019" spans="1:9" x14ac:dyDescent="0.2">
      <c r="A5019" s="345">
        <v>5017</v>
      </c>
      <c r="B5019" s="345" t="s">
        <v>5639</v>
      </c>
      <c r="C5019" s="345" t="s">
        <v>586</v>
      </c>
      <c r="D5019" s="345" t="s">
        <v>509</v>
      </c>
      <c r="E5019" s="345">
        <v>3140940340</v>
      </c>
      <c r="F5019" s="345">
        <v>94034</v>
      </c>
      <c r="G5019" s="345" t="s">
        <v>13535</v>
      </c>
      <c r="H5019" s="820">
        <v>449</v>
      </c>
      <c r="I5019" s="567"/>
    </row>
    <row r="5020" spans="1:9" x14ac:dyDescent="0.2">
      <c r="A5020" s="345">
        <v>5018</v>
      </c>
      <c r="B5020" s="345" t="s">
        <v>5640</v>
      </c>
      <c r="C5020" s="345" t="s">
        <v>548</v>
      </c>
      <c r="D5020" s="345" t="s">
        <v>503</v>
      </c>
      <c r="E5020" s="345">
        <v>3130380710</v>
      </c>
      <c r="F5020" s="345">
        <v>66071</v>
      </c>
      <c r="G5020" s="345" t="s">
        <v>13536</v>
      </c>
      <c r="H5020" s="820">
        <v>1324</v>
      </c>
      <c r="I5020" s="567"/>
    </row>
    <row r="5021" spans="1:9" x14ac:dyDescent="0.2">
      <c r="A5021" s="345">
        <v>5019</v>
      </c>
      <c r="B5021" s="345" t="s">
        <v>5641</v>
      </c>
      <c r="C5021" s="345" t="s">
        <v>604</v>
      </c>
      <c r="D5021" s="345" t="s">
        <v>515</v>
      </c>
      <c r="E5021" s="345">
        <v>1050710350</v>
      </c>
      <c r="F5021" s="345">
        <v>29035</v>
      </c>
      <c r="G5021" s="345" t="s">
        <v>13537</v>
      </c>
      <c r="H5021" s="820">
        <v>1483</v>
      </c>
      <c r="I5021" s="567"/>
    </row>
    <row r="5022" spans="1:9" x14ac:dyDescent="0.2">
      <c r="A5022" s="345">
        <v>5020</v>
      </c>
      <c r="B5022" s="345" t="s">
        <v>5642</v>
      </c>
      <c r="C5022" s="345" t="s">
        <v>544</v>
      </c>
      <c r="D5022" s="345" t="s">
        <v>510</v>
      </c>
      <c r="E5022" s="345">
        <v>1010271630</v>
      </c>
      <c r="F5022" s="345">
        <v>4163</v>
      </c>
      <c r="G5022" s="345" t="s">
        <v>13538</v>
      </c>
      <c r="H5022" s="820">
        <v>5494</v>
      </c>
      <c r="I5022" s="567"/>
    </row>
    <row r="5023" spans="1:9" x14ac:dyDescent="0.2">
      <c r="A5023" s="345">
        <v>5021</v>
      </c>
      <c r="B5023" s="345" t="s">
        <v>5643</v>
      </c>
      <c r="C5023" s="345" t="s">
        <v>674</v>
      </c>
      <c r="D5023" s="345" t="s">
        <v>510</v>
      </c>
      <c r="E5023" s="345">
        <v>1010880920</v>
      </c>
      <c r="F5023" s="345">
        <v>2093</v>
      </c>
      <c r="G5023" s="345" t="s">
        <v>13539</v>
      </c>
      <c r="H5023" s="820">
        <v>1271</v>
      </c>
      <c r="I5023" s="567"/>
    </row>
    <row r="5024" spans="1:9" x14ac:dyDescent="0.2">
      <c r="A5024" s="345">
        <v>5022</v>
      </c>
      <c r="B5024" s="345" t="s">
        <v>5644</v>
      </c>
      <c r="C5024" s="345" t="s">
        <v>567</v>
      </c>
      <c r="D5024" s="345" t="s">
        <v>508</v>
      </c>
      <c r="E5024" s="345">
        <v>1030151320</v>
      </c>
      <c r="F5024" s="345">
        <v>17141</v>
      </c>
      <c r="G5024" s="345" t="s">
        <v>13540</v>
      </c>
      <c r="H5024" s="820">
        <v>1448</v>
      </c>
      <c r="I5024" s="567"/>
    </row>
    <row r="5025" spans="1:9" x14ac:dyDescent="0.2">
      <c r="A5025" s="345">
        <v>5023</v>
      </c>
      <c r="B5025" s="345" t="s">
        <v>5645</v>
      </c>
      <c r="C5025" s="345" t="s">
        <v>544</v>
      </c>
      <c r="D5025" s="345" t="s">
        <v>510</v>
      </c>
      <c r="E5025" s="345">
        <v>1010271640</v>
      </c>
      <c r="F5025" s="345">
        <v>4164</v>
      </c>
      <c r="G5025" s="345" t="s">
        <v>13541</v>
      </c>
      <c r="H5025" s="820">
        <v>310</v>
      </c>
      <c r="I5025" s="567"/>
    </row>
    <row r="5026" spans="1:9" x14ac:dyDescent="0.2">
      <c r="A5026" s="345">
        <v>5024</v>
      </c>
      <c r="B5026" s="345" t="s">
        <v>5646</v>
      </c>
      <c r="C5026" s="345" t="s">
        <v>614</v>
      </c>
      <c r="D5026" s="345" t="s">
        <v>16415</v>
      </c>
      <c r="E5026" s="345">
        <v>1080610320</v>
      </c>
      <c r="F5026" s="345">
        <v>33032</v>
      </c>
      <c r="G5026" s="345" t="s">
        <v>13542</v>
      </c>
      <c r="H5026" s="820">
        <v>102364</v>
      </c>
      <c r="I5026" s="567"/>
    </row>
    <row r="5027" spans="1:9" x14ac:dyDescent="0.2">
      <c r="A5027" s="345">
        <v>5025</v>
      </c>
      <c r="B5027" s="345" t="s">
        <v>5647</v>
      </c>
      <c r="C5027" s="345" t="s">
        <v>522</v>
      </c>
      <c r="D5027" s="345" t="s">
        <v>515</v>
      </c>
      <c r="E5027" s="345">
        <v>1050540620</v>
      </c>
      <c r="F5027" s="345">
        <v>28062</v>
      </c>
      <c r="G5027" s="345" t="s">
        <v>13543</v>
      </c>
      <c r="H5027" s="820">
        <v>1231</v>
      </c>
      <c r="I5027" s="567"/>
    </row>
    <row r="5028" spans="1:9" x14ac:dyDescent="0.2">
      <c r="A5028" s="345">
        <v>5026</v>
      </c>
      <c r="B5028" s="345" t="s">
        <v>5648</v>
      </c>
      <c r="C5028" s="345" t="s">
        <v>571</v>
      </c>
      <c r="D5028" s="345" t="s">
        <v>508</v>
      </c>
      <c r="E5028" s="345">
        <v>1030260695</v>
      </c>
      <c r="F5028" s="345">
        <v>19116</v>
      </c>
      <c r="G5028" s="345" t="s">
        <v>13544</v>
      </c>
      <c r="H5028" s="820">
        <v>3967</v>
      </c>
      <c r="I5028" s="567"/>
    </row>
    <row r="5029" spans="1:9" x14ac:dyDescent="0.2">
      <c r="A5029" s="345">
        <v>5027</v>
      </c>
      <c r="B5029" s="345" t="s">
        <v>5649</v>
      </c>
      <c r="C5029" s="345" t="s">
        <v>553</v>
      </c>
      <c r="D5029" s="345" t="s">
        <v>506</v>
      </c>
      <c r="E5029" s="345">
        <v>3150720950</v>
      </c>
      <c r="F5029" s="345">
        <v>65095</v>
      </c>
      <c r="G5029" s="345" t="s">
        <v>13545</v>
      </c>
      <c r="H5029" s="820">
        <v>1180</v>
      </c>
      <c r="I5029" s="567"/>
    </row>
    <row r="5030" spans="1:9" x14ac:dyDescent="0.2">
      <c r="A5030" s="345">
        <v>5028</v>
      </c>
      <c r="B5030" s="345" t="s">
        <v>5650</v>
      </c>
      <c r="C5030" s="345" t="s">
        <v>567</v>
      </c>
      <c r="D5030" s="345" t="s">
        <v>508</v>
      </c>
      <c r="E5030" s="345">
        <v>1030151330</v>
      </c>
      <c r="F5030" s="345">
        <v>17142</v>
      </c>
      <c r="G5030" s="345" t="s">
        <v>13546</v>
      </c>
      <c r="H5030" s="820">
        <v>4733</v>
      </c>
      <c r="I5030" s="567"/>
    </row>
    <row r="5031" spans="1:9" x14ac:dyDescent="0.2">
      <c r="A5031" s="345">
        <v>5029</v>
      </c>
      <c r="B5031" s="345" t="s">
        <v>5651</v>
      </c>
      <c r="C5031" s="345" t="s">
        <v>677</v>
      </c>
      <c r="D5031" s="345" t="s">
        <v>507</v>
      </c>
      <c r="E5031" s="345">
        <v>1070740480</v>
      </c>
      <c r="F5031" s="345">
        <v>9048</v>
      </c>
      <c r="G5031" s="345" t="s">
        <v>13547</v>
      </c>
      <c r="H5031" s="820">
        <v>760</v>
      </c>
      <c r="I5031" s="567"/>
    </row>
    <row r="5032" spans="1:9" x14ac:dyDescent="0.2">
      <c r="A5032" s="345">
        <v>5030</v>
      </c>
      <c r="B5032" s="345" t="s">
        <v>5652</v>
      </c>
      <c r="C5032" s="345" t="s">
        <v>745</v>
      </c>
      <c r="D5032" s="345" t="s">
        <v>513</v>
      </c>
      <c r="E5032" s="345">
        <v>4190550550</v>
      </c>
      <c r="F5032" s="345">
        <v>82057</v>
      </c>
      <c r="G5032" s="345" t="s">
        <v>13548</v>
      </c>
      <c r="H5032" s="820">
        <v>5703</v>
      </c>
      <c r="I5032" s="567"/>
    </row>
    <row r="5033" spans="1:9" x14ac:dyDescent="0.2">
      <c r="A5033" s="345">
        <v>5031</v>
      </c>
      <c r="B5033" s="345" t="s">
        <v>5653</v>
      </c>
      <c r="C5033" s="345" t="s">
        <v>657</v>
      </c>
      <c r="D5033" s="345" t="s">
        <v>506</v>
      </c>
      <c r="E5033" s="345">
        <v>3150200560</v>
      </c>
      <c r="F5033" s="345">
        <v>61056</v>
      </c>
      <c r="G5033" s="345" t="s">
        <v>13549</v>
      </c>
      <c r="H5033" s="820">
        <v>2095</v>
      </c>
      <c r="I5033" s="567"/>
    </row>
    <row r="5034" spans="1:9" x14ac:dyDescent="0.2">
      <c r="A5034" s="345">
        <v>5032</v>
      </c>
      <c r="B5034" s="345" t="s">
        <v>5654</v>
      </c>
      <c r="C5034" s="345" t="s">
        <v>528</v>
      </c>
      <c r="D5034" s="345" t="s">
        <v>492</v>
      </c>
      <c r="E5034" s="345">
        <v>2090750200</v>
      </c>
      <c r="F5034" s="345">
        <v>52020</v>
      </c>
      <c r="G5034" s="345" t="s">
        <v>13550</v>
      </c>
      <c r="H5034" s="820">
        <v>3968</v>
      </c>
      <c r="I5034" s="567"/>
    </row>
    <row r="5035" spans="1:9" x14ac:dyDescent="0.2">
      <c r="A5035" s="345">
        <v>5033</v>
      </c>
      <c r="B5035" s="345" t="s">
        <v>5655</v>
      </c>
      <c r="C5035" s="345" t="s">
        <v>567</v>
      </c>
      <c r="D5035" s="345" t="s">
        <v>508</v>
      </c>
      <c r="E5035" s="345">
        <v>1030151331</v>
      </c>
      <c r="F5035" s="345">
        <v>17206</v>
      </c>
      <c r="G5035" s="345" t="s">
        <v>13551</v>
      </c>
      <c r="H5035" s="820">
        <v>4742</v>
      </c>
      <c r="I5035" s="567"/>
    </row>
    <row r="5036" spans="1:9" x14ac:dyDescent="0.2">
      <c r="A5036" s="345">
        <v>5034</v>
      </c>
      <c r="B5036" s="345" t="s">
        <v>5656</v>
      </c>
      <c r="C5036" s="345" t="s">
        <v>569</v>
      </c>
      <c r="D5036" s="345" t="s">
        <v>494</v>
      </c>
      <c r="E5036" s="345">
        <v>2110590470</v>
      </c>
      <c r="F5036" s="345">
        <v>41047</v>
      </c>
      <c r="G5036" s="345" t="s">
        <v>13552</v>
      </c>
      <c r="H5036" s="820">
        <v>2061</v>
      </c>
      <c r="I5036" s="567"/>
    </row>
    <row r="5037" spans="1:9" x14ac:dyDescent="0.2">
      <c r="A5037" s="345">
        <v>5035</v>
      </c>
      <c r="B5037" s="345" t="s">
        <v>5657</v>
      </c>
      <c r="C5037" s="345" t="s">
        <v>565</v>
      </c>
      <c r="D5037" s="345" t="s">
        <v>505</v>
      </c>
      <c r="E5037" s="345">
        <v>3180250980</v>
      </c>
      <c r="F5037" s="345">
        <v>78097</v>
      </c>
      <c r="G5037" s="345" t="s">
        <v>13553</v>
      </c>
      <c r="H5037" s="820">
        <v>1378</v>
      </c>
      <c r="I5037" s="567"/>
    </row>
    <row r="5038" spans="1:9" x14ac:dyDescent="0.2">
      <c r="A5038" s="345">
        <v>5036</v>
      </c>
      <c r="B5038" s="345" t="s">
        <v>5658</v>
      </c>
      <c r="C5038" s="345" t="s">
        <v>532</v>
      </c>
      <c r="D5038" s="345" t="s">
        <v>503</v>
      </c>
      <c r="E5038" s="345">
        <v>3130600300</v>
      </c>
      <c r="F5038" s="345">
        <v>68030</v>
      </c>
      <c r="G5038" s="345" t="s">
        <v>13554</v>
      </c>
      <c r="H5038" s="820">
        <v>8524</v>
      </c>
      <c r="I5038" s="567"/>
    </row>
    <row r="5039" spans="1:9" x14ac:dyDescent="0.2">
      <c r="A5039" s="345">
        <v>5037</v>
      </c>
      <c r="B5039" s="345" t="s">
        <v>5659</v>
      </c>
      <c r="C5039" s="345" t="s">
        <v>696</v>
      </c>
      <c r="D5039" s="345" t="s">
        <v>508</v>
      </c>
      <c r="E5039" s="345">
        <v>1030241720</v>
      </c>
      <c r="F5039" s="345">
        <v>13183</v>
      </c>
      <c r="G5039" s="345" t="s">
        <v>13555</v>
      </c>
      <c r="H5039" s="820">
        <v>1047</v>
      </c>
      <c r="I5039" s="567"/>
    </row>
    <row r="5040" spans="1:9" x14ac:dyDescent="0.2">
      <c r="A5040" s="345">
        <v>5038</v>
      </c>
      <c r="B5040" s="345" t="s">
        <v>5660</v>
      </c>
      <c r="C5040" s="345" t="s">
        <v>614</v>
      </c>
      <c r="D5040" s="345" t="s">
        <v>16415</v>
      </c>
      <c r="E5040" s="345">
        <v>1080610330</v>
      </c>
      <c r="F5040" s="345">
        <v>33033</v>
      </c>
      <c r="G5040" s="345" t="s">
        <v>13556</v>
      </c>
      <c r="H5040" s="820">
        <v>2183</v>
      </c>
      <c r="I5040" s="567"/>
    </row>
    <row r="5041" spans="1:9" x14ac:dyDescent="0.2">
      <c r="A5041" s="345">
        <v>5039</v>
      </c>
      <c r="B5041" s="345" t="s">
        <v>5661</v>
      </c>
      <c r="C5041" s="345" t="s">
        <v>571</v>
      </c>
      <c r="D5041" s="345" t="s">
        <v>508</v>
      </c>
      <c r="E5041" s="345">
        <v>1030260701</v>
      </c>
      <c r="F5041" s="345">
        <v>19072</v>
      </c>
      <c r="G5041" s="345" t="s">
        <v>13557</v>
      </c>
      <c r="H5041" s="820">
        <v>2528</v>
      </c>
      <c r="I5041" s="567"/>
    </row>
    <row r="5042" spans="1:9" x14ac:dyDescent="0.2">
      <c r="A5042" s="345">
        <v>5040</v>
      </c>
      <c r="B5042" s="345" t="s">
        <v>5662</v>
      </c>
      <c r="C5042" s="345" t="s">
        <v>624</v>
      </c>
      <c r="D5042" s="345" t="s">
        <v>510</v>
      </c>
      <c r="E5042" s="345">
        <v>1010811850</v>
      </c>
      <c r="F5042" s="345">
        <v>1189</v>
      </c>
      <c r="G5042" s="345" t="s">
        <v>13558</v>
      </c>
      <c r="H5042" s="820">
        <v>15449</v>
      </c>
      <c r="I5042" s="567"/>
    </row>
    <row r="5043" spans="1:9" x14ac:dyDescent="0.2">
      <c r="A5043" s="345">
        <v>5041</v>
      </c>
      <c r="B5043" s="345" t="s">
        <v>5663</v>
      </c>
      <c r="C5043" s="345" t="s">
        <v>241</v>
      </c>
      <c r="D5043" s="345" t="s">
        <v>515</v>
      </c>
      <c r="E5043" s="345">
        <v>1050900770</v>
      </c>
      <c r="F5043" s="345">
        <v>24077</v>
      </c>
      <c r="G5043" s="345" t="s">
        <v>13559</v>
      </c>
      <c r="H5043" s="820">
        <v>2163</v>
      </c>
      <c r="I5043" s="567"/>
    </row>
    <row r="5044" spans="1:9" x14ac:dyDescent="0.2">
      <c r="A5044" s="345">
        <v>5042</v>
      </c>
      <c r="B5044" s="345" t="s">
        <v>5664</v>
      </c>
      <c r="C5044" s="345" t="s">
        <v>544</v>
      </c>
      <c r="D5044" s="345" t="s">
        <v>510</v>
      </c>
      <c r="E5044" s="345">
        <v>1010271650</v>
      </c>
      <c r="F5044" s="345">
        <v>4165</v>
      </c>
      <c r="G5044" s="345" t="s">
        <v>13560</v>
      </c>
      <c r="H5044" s="820">
        <v>2100</v>
      </c>
      <c r="I5044" s="567"/>
    </row>
    <row r="5045" spans="1:9" x14ac:dyDescent="0.2">
      <c r="A5045" s="345">
        <v>5043</v>
      </c>
      <c r="B5045" s="345" t="s">
        <v>5665</v>
      </c>
      <c r="C5045" s="345" t="s">
        <v>601</v>
      </c>
      <c r="D5045" s="345" t="s">
        <v>508</v>
      </c>
      <c r="E5045" s="345">
        <v>1030121540</v>
      </c>
      <c r="F5045" s="345">
        <v>16162</v>
      </c>
      <c r="G5045" s="345" t="s">
        <v>13561</v>
      </c>
      <c r="H5045" s="820">
        <v>1436</v>
      </c>
      <c r="I5045" s="567"/>
    </row>
    <row r="5046" spans="1:9" x14ac:dyDescent="0.2">
      <c r="A5046" s="345">
        <v>5044</v>
      </c>
      <c r="B5046" s="345" t="s">
        <v>5666</v>
      </c>
      <c r="C5046" s="345" t="s">
        <v>852</v>
      </c>
      <c r="D5046" s="345" t="s">
        <v>515</v>
      </c>
      <c r="E5046" s="345">
        <v>1050870280</v>
      </c>
      <c r="F5046" s="345">
        <v>27028</v>
      </c>
      <c r="G5046" s="345" t="s">
        <v>13562</v>
      </c>
      <c r="H5046" s="820">
        <v>12237</v>
      </c>
      <c r="I5046" s="567"/>
    </row>
    <row r="5047" spans="1:9" x14ac:dyDescent="0.2">
      <c r="A5047" s="345">
        <v>5045</v>
      </c>
      <c r="B5047" s="345" t="s">
        <v>5667</v>
      </c>
      <c r="C5047" s="345" t="s">
        <v>555</v>
      </c>
      <c r="D5047" s="345" t="s">
        <v>506</v>
      </c>
      <c r="E5047" s="345">
        <v>3150510530</v>
      </c>
      <c r="F5047" s="345">
        <v>63053</v>
      </c>
      <c r="G5047" s="345" t="s">
        <v>13563</v>
      </c>
      <c r="H5047" s="820">
        <v>12486</v>
      </c>
      <c r="I5047" s="567"/>
    </row>
    <row r="5048" spans="1:9" x14ac:dyDescent="0.2">
      <c r="A5048" s="345">
        <v>5046</v>
      </c>
      <c r="B5048" s="345" t="s">
        <v>5668</v>
      </c>
      <c r="C5048" s="345" t="s">
        <v>704</v>
      </c>
      <c r="D5048" s="345" t="s">
        <v>505</v>
      </c>
      <c r="E5048" s="345">
        <v>3180220930</v>
      </c>
      <c r="F5048" s="345">
        <v>79096</v>
      </c>
      <c r="G5048" s="345" t="s">
        <v>13564</v>
      </c>
      <c r="H5048" s="820">
        <v>2539</v>
      </c>
      <c r="I5048" s="567"/>
    </row>
    <row r="5049" spans="1:9" x14ac:dyDescent="0.2">
      <c r="A5049" s="345">
        <v>5047</v>
      </c>
      <c r="B5049" s="345" t="s">
        <v>5669</v>
      </c>
      <c r="C5049" s="345" t="s">
        <v>790</v>
      </c>
      <c r="D5049" s="345" t="s">
        <v>16415</v>
      </c>
      <c r="E5049" s="345">
        <v>1080130470</v>
      </c>
      <c r="F5049" s="345">
        <v>37047</v>
      </c>
      <c r="G5049" s="345" t="s">
        <v>13565</v>
      </c>
      <c r="H5049" s="820">
        <v>17586</v>
      </c>
      <c r="I5049" s="567"/>
    </row>
    <row r="5050" spans="1:9" x14ac:dyDescent="0.2">
      <c r="A5050" s="345">
        <v>5048</v>
      </c>
      <c r="B5050" s="345" t="s">
        <v>5670</v>
      </c>
      <c r="C5050" s="345" t="s">
        <v>575</v>
      </c>
      <c r="D5050" s="345" t="s">
        <v>493</v>
      </c>
      <c r="E5050" s="345">
        <v>2120910420</v>
      </c>
      <c r="F5050" s="345">
        <v>56043</v>
      </c>
      <c r="G5050" s="345" t="s">
        <v>13566</v>
      </c>
      <c r="H5050" s="820">
        <v>1886</v>
      </c>
      <c r="I5050" s="567"/>
    </row>
    <row r="5051" spans="1:9" x14ac:dyDescent="0.2">
      <c r="A5051" s="345">
        <v>5049</v>
      </c>
      <c r="B5051" s="345" t="s">
        <v>5671</v>
      </c>
      <c r="C5051" s="345" t="s">
        <v>691</v>
      </c>
      <c r="D5051" s="345" t="s">
        <v>508</v>
      </c>
      <c r="E5051" s="345">
        <v>1030770480</v>
      </c>
      <c r="F5051" s="345">
        <v>14048</v>
      </c>
      <c r="G5051" s="345" t="s">
        <v>13567</v>
      </c>
      <c r="H5051" s="820">
        <v>1415</v>
      </c>
      <c r="I5051" s="567"/>
    </row>
    <row r="5052" spans="1:9" x14ac:dyDescent="0.2">
      <c r="A5052" s="345">
        <v>5050</v>
      </c>
      <c r="B5052" s="345" t="s">
        <v>5672</v>
      </c>
      <c r="C5052" s="345" t="s">
        <v>601</v>
      </c>
      <c r="D5052" s="345" t="s">
        <v>508</v>
      </c>
      <c r="E5052" s="345">
        <v>1030121542</v>
      </c>
      <c r="F5052" s="345">
        <v>16163</v>
      </c>
      <c r="G5052" s="345" t="s">
        <v>13568</v>
      </c>
      <c r="H5052" s="820">
        <v>1006</v>
      </c>
      <c r="I5052" s="567"/>
    </row>
    <row r="5053" spans="1:9" x14ac:dyDescent="0.2">
      <c r="A5053" s="345">
        <v>5051</v>
      </c>
      <c r="B5053" s="345" t="s">
        <v>5673</v>
      </c>
      <c r="C5053" s="345" t="s">
        <v>544</v>
      </c>
      <c r="D5053" s="345" t="s">
        <v>510</v>
      </c>
      <c r="E5053" s="345">
        <v>1010271660</v>
      </c>
      <c r="F5053" s="345">
        <v>4166</v>
      </c>
      <c r="G5053" s="345" t="s">
        <v>13569</v>
      </c>
      <c r="H5053" s="820">
        <v>2696</v>
      </c>
      <c r="I5053" s="567"/>
    </row>
    <row r="5054" spans="1:9" x14ac:dyDescent="0.2">
      <c r="A5054" s="345">
        <v>5052</v>
      </c>
      <c r="B5054" s="345" t="s">
        <v>5674</v>
      </c>
      <c r="C5054" s="345" t="s">
        <v>691</v>
      </c>
      <c r="D5054" s="345" t="s">
        <v>508</v>
      </c>
      <c r="E5054" s="345">
        <v>1030770490</v>
      </c>
      <c r="F5054" s="345">
        <v>14049</v>
      </c>
      <c r="G5054" s="345" t="s">
        <v>13570</v>
      </c>
      <c r="H5054" s="820">
        <v>2073</v>
      </c>
      <c r="I5054" s="567"/>
    </row>
    <row r="5055" spans="1:9" x14ac:dyDescent="0.2">
      <c r="A5055" s="345">
        <v>5053</v>
      </c>
      <c r="B5055" s="345" t="s">
        <v>5675</v>
      </c>
      <c r="C5055" s="345" t="s">
        <v>659</v>
      </c>
      <c r="D5055" s="345" t="s">
        <v>510</v>
      </c>
      <c r="E5055" s="345">
        <v>1010960430</v>
      </c>
      <c r="F5055" s="345">
        <v>96043</v>
      </c>
      <c r="G5055" s="345" t="s">
        <v>13571</v>
      </c>
      <c r="H5055" s="820">
        <v>478</v>
      </c>
      <c r="I5055" s="567"/>
    </row>
    <row r="5056" spans="1:9" x14ac:dyDescent="0.2">
      <c r="A5056" s="345">
        <v>5054</v>
      </c>
      <c r="B5056" s="345" t="s">
        <v>5676</v>
      </c>
      <c r="C5056" s="345" t="s">
        <v>795</v>
      </c>
      <c r="D5056" s="345" t="s">
        <v>492</v>
      </c>
      <c r="E5056" s="345">
        <v>2090430230</v>
      </c>
      <c r="F5056" s="345">
        <v>46023</v>
      </c>
      <c r="G5056" s="345" t="s">
        <v>13572</v>
      </c>
      <c r="H5056" s="820">
        <v>2144</v>
      </c>
      <c r="I5056" s="567"/>
    </row>
    <row r="5057" spans="1:9" x14ac:dyDescent="0.2">
      <c r="A5057" s="345">
        <v>5055</v>
      </c>
      <c r="B5057" s="345" t="s">
        <v>5677</v>
      </c>
      <c r="C5057" s="345" t="s">
        <v>619</v>
      </c>
      <c r="D5057" s="345" t="s">
        <v>513</v>
      </c>
      <c r="E5057" s="345">
        <v>4190280140</v>
      </c>
      <c r="F5057" s="345">
        <v>86014</v>
      </c>
      <c r="G5057" s="345" t="s">
        <v>13573</v>
      </c>
      <c r="H5057" s="820">
        <v>20733</v>
      </c>
      <c r="I5057" s="567"/>
    </row>
    <row r="5058" spans="1:9" x14ac:dyDescent="0.2">
      <c r="A5058" s="345">
        <v>5056</v>
      </c>
      <c r="B5058" s="345" t="s">
        <v>5678</v>
      </c>
      <c r="C5058" s="345" t="s">
        <v>601</v>
      </c>
      <c r="D5058" s="345" t="s">
        <v>508</v>
      </c>
      <c r="E5058" s="345">
        <v>1030121541</v>
      </c>
      <c r="F5058" s="345">
        <v>16164</v>
      </c>
      <c r="G5058" s="345" t="s">
        <v>13574</v>
      </c>
      <c r="H5058" s="820">
        <v>1195</v>
      </c>
      <c r="I5058" s="567"/>
    </row>
    <row r="5059" spans="1:9" x14ac:dyDescent="0.2">
      <c r="A5059" s="345">
        <v>5057</v>
      </c>
      <c r="B5059" s="345" t="s">
        <v>5679</v>
      </c>
      <c r="C5059" s="345" t="s">
        <v>601</v>
      </c>
      <c r="D5059" s="345" t="s">
        <v>508</v>
      </c>
      <c r="E5059" s="345">
        <v>1030121550</v>
      </c>
      <c r="F5059" s="345">
        <v>16165</v>
      </c>
      <c r="G5059" s="345" t="s">
        <v>13575</v>
      </c>
      <c r="H5059" s="820">
        <v>389</v>
      </c>
      <c r="I5059" s="567"/>
    </row>
    <row r="5060" spans="1:9" x14ac:dyDescent="0.2">
      <c r="A5060" s="345">
        <v>5058</v>
      </c>
      <c r="B5060" s="345" t="s">
        <v>5680</v>
      </c>
      <c r="C5060" s="345" t="s">
        <v>522</v>
      </c>
      <c r="D5060" s="345" t="s">
        <v>515</v>
      </c>
      <c r="E5060" s="345">
        <v>1050540630</v>
      </c>
      <c r="F5060" s="345">
        <v>28063</v>
      </c>
      <c r="G5060" s="345" t="s">
        <v>13576</v>
      </c>
      <c r="H5060" s="820">
        <v>11093</v>
      </c>
      <c r="I5060" s="567"/>
    </row>
    <row r="5061" spans="1:9" x14ac:dyDescent="0.2">
      <c r="A5061" s="345">
        <v>5059</v>
      </c>
      <c r="B5061" s="345" t="s">
        <v>5681</v>
      </c>
      <c r="C5061" s="345" t="s">
        <v>601</v>
      </c>
      <c r="D5061" s="345" t="s">
        <v>508</v>
      </c>
      <c r="E5061" s="345">
        <v>1030121560</v>
      </c>
      <c r="F5061" s="345">
        <v>16166</v>
      </c>
      <c r="G5061" s="345" t="s">
        <v>13577</v>
      </c>
      <c r="H5061" s="820">
        <v>87</v>
      </c>
      <c r="I5061" s="567"/>
    </row>
    <row r="5062" spans="1:9" x14ac:dyDescent="0.2">
      <c r="A5062" s="345">
        <v>5060</v>
      </c>
      <c r="B5062" s="345" t="s">
        <v>5682</v>
      </c>
      <c r="C5062" s="345" t="s">
        <v>532</v>
      </c>
      <c r="D5062" s="345" t="s">
        <v>503</v>
      </c>
      <c r="E5062" s="345">
        <v>3130600310</v>
      </c>
      <c r="F5062" s="345">
        <v>68031</v>
      </c>
      <c r="G5062" s="345" t="s">
        <v>13578</v>
      </c>
      <c r="H5062" s="820">
        <v>1287</v>
      </c>
      <c r="I5062" s="567"/>
    </row>
    <row r="5063" spans="1:9" x14ac:dyDescent="0.2">
      <c r="A5063" s="345">
        <v>5061</v>
      </c>
      <c r="B5063" s="345" t="s">
        <v>5683</v>
      </c>
      <c r="C5063" s="345" t="s">
        <v>538</v>
      </c>
      <c r="D5063" s="345" t="s">
        <v>504</v>
      </c>
      <c r="E5063" s="345">
        <v>3170640580</v>
      </c>
      <c r="F5063" s="345">
        <v>76059</v>
      </c>
      <c r="G5063" s="345" t="s">
        <v>13579</v>
      </c>
      <c r="H5063" s="820">
        <v>5664</v>
      </c>
      <c r="I5063" s="567"/>
    </row>
    <row r="5064" spans="1:9" x14ac:dyDescent="0.2">
      <c r="A5064" s="345">
        <v>5062</v>
      </c>
      <c r="B5064" s="345" t="s">
        <v>5684</v>
      </c>
      <c r="C5064" s="345" t="s">
        <v>563</v>
      </c>
      <c r="D5064" s="345" t="s">
        <v>493</v>
      </c>
      <c r="E5064" s="345">
        <v>2120330500</v>
      </c>
      <c r="F5064" s="345">
        <v>60050</v>
      </c>
      <c r="G5064" s="345" t="s">
        <v>13580</v>
      </c>
      <c r="H5064" s="820">
        <v>1130</v>
      </c>
      <c r="I5064" s="567"/>
    </row>
    <row r="5065" spans="1:9" x14ac:dyDescent="0.2">
      <c r="A5065" s="345">
        <v>5063</v>
      </c>
      <c r="B5065" s="345" t="s">
        <v>5685</v>
      </c>
      <c r="C5065" s="345" t="s">
        <v>563</v>
      </c>
      <c r="D5065" s="345" t="s">
        <v>493</v>
      </c>
      <c r="E5065" s="345">
        <v>2120330510</v>
      </c>
      <c r="F5065" s="345">
        <v>60051</v>
      </c>
      <c r="G5065" s="345" t="s">
        <v>13581</v>
      </c>
      <c r="H5065" s="820">
        <v>2650</v>
      </c>
      <c r="I5065" s="567"/>
    </row>
    <row r="5066" spans="1:9" x14ac:dyDescent="0.2">
      <c r="A5066" s="345">
        <v>5064</v>
      </c>
      <c r="B5066" s="345" t="s">
        <v>5686</v>
      </c>
      <c r="C5066" s="345" t="s">
        <v>622</v>
      </c>
      <c r="D5066" s="345" t="s">
        <v>510</v>
      </c>
      <c r="E5066" s="345">
        <v>1010070840</v>
      </c>
      <c r="F5066" s="345">
        <v>5084</v>
      </c>
      <c r="G5066" s="345" t="s">
        <v>13582</v>
      </c>
      <c r="H5066" s="820">
        <v>522</v>
      </c>
      <c r="I5066" s="567"/>
    </row>
    <row r="5067" spans="1:9" x14ac:dyDescent="0.2">
      <c r="A5067" s="345">
        <v>5065</v>
      </c>
      <c r="B5067" s="345" t="s">
        <v>5687</v>
      </c>
      <c r="C5067" s="345" t="s">
        <v>659</v>
      </c>
      <c r="D5067" s="345" t="s">
        <v>510</v>
      </c>
      <c r="E5067" s="345">
        <v>1010960440</v>
      </c>
      <c r="F5067" s="345">
        <v>96044</v>
      </c>
      <c r="G5067" s="345" t="s">
        <v>13583</v>
      </c>
      <c r="H5067" s="820">
        <v>174</v>
      </c>
      <c r="I5067" s="567"/>
    </row>
    <row r="5068" spans="1:9" x14ac:dyDescent="0.2">
      <c r="A5068" s="345">
        <v>5066</v>
      </c>
      <c r="B5068" s="345" t="s">
        <v>5688</v>
      </c>
      <c r="C5068" s="345" t="s">
        <v>557</v>
      </c>
      <c r="D5068" s="345" t="s">
        <v>513</v>
      </c>
      <c r="E5068" s="345">
        <v>4190210340</v>
      </c>
      <c r="F5068" s="345">
        <v>87035</v>
      </c>
      <c r="G5068" s="345" t="s">
        <v>13584</v>
      </c>
      <c r="H5068" s="820">
        <v>3926</v>
      </c>
      <c r="I5068" s="567"/>
    </row>
    <row r="5069" spans="1:9" x14ac:dyDescent="0.2">
      <c r="A5069" s="345">
        <v>5067</v>
      </c>
      <c r="B5069" s="345" t="s">
        <v>5689</v>
      </c>
      <c r="C5069" s="345" t="s">
        <v>657</v>
      </c>
      <c r="D5069" s="345" t="s">
        <v>506</v>
      </c>
      <c r="E5069" s="345">
        <v>3150200570</v>
      </c>
      <c r="F5069" s="345">
        <v>61057</v>
      </c>
      <c r="G5069" s="345" t="s">
        <v>13585</v>
      </c>
      <c r="H5069" s="820">
        <v>10308</v>
      </c>
      <c r="I5069" s="567"/>
    </row>
    <row r="5070" spans="1:9" x14ac:dyDescent="0.2">
      <c r="A5070" s="345">
        <v>5068</v>
      </c>
      <c r="B5070" s="345" t="s">
        <v>5690</v>
      </c>
      <c r="C5070" s="345" t="s">
        <v>563</v>
      </c>
      <c r="D5070" s="345" t="s">
        <v>493</v>
      </c>
      <c r="E5070" s="345">
        <v>2120330520</v>
      </c>
      <c r="F5070" s="345">
        <v>60052</v>
      </c>
      <c r="G5070" s="345" t="s">
        <v>13586</v>
      </c>
      <c r="H5070" s="820">
        <v>6310</v>
      </c>
      <c r="I5070" s="567"/>
    </row>
    <row r="5071" spans="1:9" x14ac:dyDescent="0.2">
      <c r="A5071" s="345">
        <v>5069</v>
      </c>
      <c r="B5071" s="345" t="s">
        <v>5691</v>
      </c>
      <c r="C5071" s="345" t="s">
        <v>863</v>
      </c>
      <c r="D5071" s="345" t="s">
        <v>510</v>
      </c>
      <c r="E5071" s="345">
        <v>1011020530</v>
      </c>
      <c r="F5071" s="345">
        <v>103053</v>
      </c>
      <c r="G5071" s="345" t="s">
        <v>13587</v>
      </c>
      <c r="H5071" s="820">
        <v>1465</v>
      </c>
      <c r="I5071" s="567"/>
    </row>
    <row r="5072" spans="1:9" x14ac:dyDescent="0.2">
      <c r="A5072" s="345">
        <v>5070</v>
      </c>
      <c r="B5072" s="345" t="s">
        <v>5692</v>
      </c>
      <c r="C5072" s="345" t="s">
        <v>996</v>
      </c>
      <c r="D5072" s="345" t="s">
        <v>514</v>
      </c>
      <c r="E5072" s="345">
        <v>2100580400</v>
      </c>
      <c r="F5072" s="345">
        <v>54040</v>
      </c>
      <c r="G5072" s="345" t="s">
        <v>13588</v>
      </c>
      <c r="H5072" s="820">
        <v>3389</v>
      </c>
      <c r="I5072" s="567"/>
    </row>
    <row r="5073" spans="1:9" x14ac:dyDescent="0.2">
      <c r="A5073" s="345">
        <v>5071</v>
      </c>
      <c r="B5073" s="345" t="s">
        <v>5693</v>
      </c>
      <c r="C5073" s="345" t="s">
        <v>528</v>
      </c>
      <c r="D5073" s="345" t="s">
        <v>492</v>
      </c>
      <c r="E5073" s="345">
        <v>2090750210</v>
      </c>
      <c r="F5073" s="345">
        <v>52021</v>
      </c>
      <c r="G5073" s="345" t="s">
        <v>13589</v>
      </c>
      <c r="H5073" s="820">
        <v>2007</v>
      </c>
      <c r="I5073" s="567"/>
    </row>
    <row r="5074" spans="1:9" x14ac:dyDescent="0.2">
      <c r="A5074" s="345">
        <v>5072</v>
      </c>
      <c r="B5074" s="345" t="s">
        <v>5694</v>
      </c>
      <c r="C5074" s="345" t="s">
        <v>571</v>
      </c>
      <c r="D5074" s="345" t="s">
        <v>508</v>
      </c>
      <c r="E5074" s="345">
        <v>1030260710</v>
      </c>
      <c r="F5074" s="345">
        <v>19073</v>
      </c>
      <c r="G5074" s="345" t="s">
        <v>13590</v>
      </c>
      <c r="H5074" s="820">
        <v>1120</v>
      </c>
      <c r="I5074" s="567"/>
    </row>
    <row r="5075" spans="1:9" x14ac:dyDescent="0.2">
      <c r="A5075" s="345">
        <v>5073</v>
      </c>
      <c r="B5075" s="345" t="s">
        <v>5695</v>
      </c>
      <c r="C5075" s="345" t="s">
        <v>672</v>
      </c>
      <c r="D5075" s="345" t="s">
        <v>508</v>
      </c>
      <c r="E5075" s="345">
        <v>1030571080</v>
      </c>
      <c r="F5075" s="345">
        <v>18111</v>
      </c>
      <c r="G5075" s="345" t="s">
        <v>13591</v>
      </c>
      <c r="H5075" s="820">
        <v>755</v>
      </c>
      <c r="I5075" s="567"/>
    </row>
    <row r="5076" spans="1:9" x14ac:dyDescent="0.2">
      <c r="A5076" s="345">
        <v>5074</v>
      </c>
      <c r="B5076" s="345" t="s">
        <v>5696</v>
      </c>
      <c r="C5076" s="345" t="s">
        <v>677</v>
      </c>
      <c r="D5076" s="345" t="s">
        <v>507</v>
      </c>
      <c r="E5076" s="345">
        <v>1070740490</v>
      </c>
      <c r="F5076" s="345">
        <v>9049</v>
      </c>
      <c r="G5076" s="345" t="s">
        <v>13592</v>
      </c>
      <c r="H5076" s="820">
        <v>8326</v>
      </c>
      <c r="I5076" s="567"/>
    </row>
    <row r="5077" spans="1:9" x14ac:dyDescent="0.2">
      <c r="A5077" s="345">
        <v>5075</v>
      </c>
      <c r="B5077" s="345" t="s">
        <v>5697</v>
      </c>
      <c r="C5077" s="345" t="s">
        <v>595</v>
      </c>
      <c r="D5077" s="345" t="s">
        <v>510</v>
      </c>
      <c r="E5077" s="345">
        <v>1010021260</v>
      </c>
      <c r="F5077" s="345">
        <v>6129</v>
      </c>
      <c r="G5077" s="345" t="s">
        <v>13593</v>
      </c>
      <c r="H5077" s="820">
        <v>867</v>
      </c>
      <c r="I5077" s="567"/>
    </row>
    <row r="5078" spans="1:9" x14ac:dyDescent="0.2">
      <c r="A5078" s="345">
        <v>5076</v>
      </c>
      <c r="B5078" s="345" t="s">
        <v>5698</v>
      </c>
      <c r="C5078" s="345" t="s">
        <v>586</v>
      </c>
      <c r="D5078" s="345" t="s">
        <v>509</v>
      </c>
      <c r="E5078" s="345">
        <v>3140940350</v>
      </c>
      <c r="F5078" s="345">
        <v>94035</v>
      </c>
      <c r="G5078" s="345" t="s">
        <v>13594</v>
      </c>
      <c r="H5078" s="820">
        <v>635</v>
      </c>
      <c r="I5078" s="567"/>
    </row>
    <row r="5079" spans="1:9" x14ac:dyDescent="0.2">
      <c r="A5079" s="345">
        <v>5077</v>
      </c>
      <c r="B5079" s="345" t="s">
        <v>5699</v>
      </c>
      <c r="C5079" s="345" t="s">
        <v>664</v>
      </c>
      <c r="D5079" s="345" t="s">
        <v>507</v>
      </c>
      <c r="E5079" s="345">
        <v>1070370380</v>
      </c>
      <c r="F5079" s="345">
        <v>8041</v>
      </c>
      <c r="G5079" s="345" t="s">
        <v>13595</v>
      </c>
      <c r="H5079" s="820">
        <v>453</v>
      </c>
      <c r="I5079" s="567"/>
    </row>
    <row r="5080" spans="1:9" x14ac:dyDescent="0.2">
      <c r="A5080" s="345">
        <v>5078</v>
      </c>
      <c r="B5080" s="345" t="s">
        <v>5700</v>
      </c>
      <c r="C5080" s="345" t="s">
        <v>681</v>
      </c>
      <c r="D5080" s="345" t="s">
        <v>503</v>
      </c>
      <c r="E5080" s="345">
        <v>3130790330</v>
      </c>
      <c r="F5080" s="345">
        <v>67034</v>
      </c>
      <c r="G5080" s="345" t="s">
        <v>13596</v>
      </c>
      <c r="H5080" s="820">
        <v>222</v>
      </c>
      <c r="I5080" s="567"/>
    </row>
    <row r="5081" spans="1:9" x14ac:dyDescent="0.2">
      <c r="A5081" s="345">
        <v>5079</v>
      </c>
      <c r="B5081" s="345" t="s">
        <v>5701</v>
      </c>
      <c r="C5081" s="345" t="s">
        <v>584</v>
      </c>
      <c r="D5081" s="345" t="s">
        <v>509</v>
      </c>
      <c r="E5081" s="345">
        <v>3140190530</v>
      </c>
      <c r="F5081" s="345">
        <v>70053</v>
      </c>
      <c r="G5081" s="345" t="s">
        <v>13597</v>
      </c>
      <c r="H5081" s="820">
        <v>1249</v>
      </c>
      <c r="I5081" s="567"/>
    </row>
    <row r="5082" spans="1:9" x14ac:dyDescent="0.2">
      <c r="A5082" s="345">
        <v>5080</v>
      </c>
      <c r="B5082" s="345" t="s">
        <v>5702</v>
      </c>
      <c r="C5082" s="345" t="s">
        <v>584</v>
      </c>
      <c r="D5082" s="345" t="s">
        <v>509</v>
      </c>
      <c r="E5082" s="345">
        <v>3140190540</v>
      </c>
      <c r="F5082" s="345">
        <v>70054</v>
      </c>
      <c r="G5082" s="345" t="s">
        <v>13598</v>
      </c>
      <c r="H5082" s="820">
        <v>207</v>
      </c>
      <c r="I5082" s="567"/>
    </row>
    <row r="5083" spans="1:9" x14ac:dyDescent="0.2">
      <c r="A5083" s="345">
        <v>5081</v>
      </c>
      <c r="B5083" s="345" t="s">
        <v>5703</v>
      </c>
      <c r="C5083" s="345" t="s">
        <v>654</v>
      </c>
      <c r="D5083" s="345" t="s">
        <v>506</v>
      </c>
      <c r="E5083" s="345">
        <v>3150080710</v>
      </c>
      <c r="F5083" s="345">
        <v>64072</v>
      </c>
      <c r="G5083" s="345" t="s">
        <v>13599</v>
      </c>
      <c r="H5083" s="820">
        <v>1965</v>
      </c>
      <c r="I5083" s="567"/>
    </row>
    <row r="5084" spans="1:9" x14ac:dyDescent="0.2">
      <c r="A5084" s="345">
        <v>5082</v>
      </c>
      <c r="B5084" s="345" t="s">
        <v>5704</v>
      </c>
      <c r="C5084" s="345" t="s">
        <v>784</v>
      </c>
      <c r="D5084" s="345" t="s">
        <v>503</v>
      </c>
      <c r="E5084" s="345">
        <v>3130230651</v>
      </c>
      <c r="F5084" s="345">
        <v>69103</v>
      </c>
      <c r="G5084" s="345" t="s">
        <v>13600</v>
      </c>
      <c r="H5084" s="820">
        <v>130</v>
      </c>
      <c r="I5084" s="567"/>
    </row>
    <row r="5085" spans="1:9" x14ac:dyDescent="0.2">
      <c r="A5085" s="345">
        <v>5083</v>
      </c>
      <c r="B5085" s="345" t="s">
        <v>5705</v>
      </c>
      <c r="C5085" s="345" t="s">
        <v>565</v>
      </c>
      <c r="D5085" s="345" t="s">
        <v>505</v>
      </c>
      <c r="E5085" s="345">
        <v>3180250990</v>
      </c>
      <c r="F5085" s="345">
        <v>78098</v>
      </c>
      <c r="G5085" s="345" t="s">
        <v>13601</v>
      </c>
      <c r="H5085" s="820">
        <v>1166</v>
      </c>
      <c r="I5085" s="567"/>
    </row>
    <row r="5086" spans="1:9" x14ac:dyDescent="0.2">
      <c r="A5086" s="345">
        <v>5084</v>
      </c>
      <c r="B5086" s="345" t="s">
        <v>5706</v>
      </c>
      <c r="C5086" s="345" t="s">
        <v>538</v>
      </c>
      <c r="D5086" s="345" t="s">
        <v>504</v>
      </c>
      <c r="E5086" s="345">
        <v>3170640590</v>
      </c>
      <c r="F5086" s="345">
        <v>76060</v>
      </c>
      <c r="G5086" s="345" t="s">
        <v>13602</v>
      </c>
      <c r="H5086" s="820">
        <v>3863</v>
      </c>
      <c r="I5086" s="567"/>
    </row>
    <row r="5087" spans="1:9" x14ac:dyDescent="0.2">
      <c r="A5087" s="345">
        <v>5085</v>
      </c>
      <c r="B5087" s="345" t="s">
        <v>5707</v>
      </c>
      <c r="C5087" s="345" t="s">
        <v>996</v>
      </c>
      <c r="D5087" s="345" t="s">
        <v>514</v>
      </c>
      <c r="E5087" s="345">
        <v>2100580410</v>
      </c>
      <c r="F5087" s="345">
        <v>54041</v>
      </c>
      <c r="G5087" s="345" t="s">
        <v>13603</v>
      </c>
      <c r="H5087" s="820">
        <v>1990</v>
      </c>
      <c r="I5087" s="567"/>
    </row>
    <row r="5088" spans="1:9" x14ac:dyDescent="0.2">
      <c r="A5088" s="345">
        <v>5086</v>
      </c>
      <c r="B5088" s="345" t="s">
        <v>5708</v>
      </c>
      <c r="C5088" s="345" t="s">
        <v>657</v>
      </c>
      <c r="D5088" s="345" t="s">
        <v>506</v>
      </c>
      <c r="E5088" s="345">
        <v>3150200580</v>
      </c>
      <c r="F5088" s="345">
        <v>61058</v>
      </c>
      <c r="G5088" s="345" t="s">
        <v>13604</v>
      </c>
      <c r="H5088" s="820">
        <v>4515</v>
      </c>
      <c r="I5088" s="567"/>
    </row>
    <row r="5089" spans="1:9" x14ac:dyDescent="0.2">
      <c r="A5089" s="345">
        <v>5087</v>
      </c>
      <c r="B5089" s="345" t="s">
        <v>5709</v>
      </c>
      <c r="C5089" s="345" t="s">
        <v>542</v>
      </c>
      <c r="D5089" s="345" t="s">
        <v>511</v>
      </c>
      <c r="E5089" s="345">
        <v>3160310370</v>
      </c>
      <c r="F5089" s="345">
        <v>71039</v>
      </c>
      <c r="G5089" s="345" t="s">
        <v>13605</v>
      </c>
      <c r="H5089" s="820">
        <v>2511</v>
      </c>
      <c r="I5089" s="567"/>
    </row>
    <row r="5090" spans="1:9" x14ac:dyDescent="0.2">
      <c r="A5090" s="345">
        <v>5088</v>
      </c>
      <c r="B5090" s="345" t="s">
        <v>5710</v>
      </c>
      <c r="C5090" s="345" t="s">
        <v>532</v>
      </c>
      <c r="D5090" s="345" t="s">
        <v>503</v>
      </c>
      <c r="E5090" s="345">
        <v>3130600320</v>
      </c>
      <c r="F5090" s="345">
        <v>68032</v>
      </c>
      <c r="G5090" s="345" t="s">
        <v>13606</v>
      </c>
      <c r="H5090" s="820">
        <v>435</v>
      </c>
      <c r="I5090" s="567"/>
    </row>
    <row r="5091" spans="1:9" x14ac:dyDescent="0.2">
      <c r="A5091" s="345">
        <v>5089</v>
      </c>
      <c r="B5091" s="345" t="s">
        <v>5711</v>
      </c>
      <c r="C5091" s="345" t="s">
        <v>565</v>
      </c>
      <c r="D5091" s="345" t="s">
        <v>505</v>
      </c>
      <c r="E5091" s="345">
        <v>3180251000</v>
      </c>
      <c r="F5091" s="345">
        <v>78099</v>
      </c>
      <c r="G5091" s="345" t="s">
        <v>13607</v>
      </c>
      <c r="H5091" s="820">
        <v>1021</v>
      </c>
      <c r="I5091" s="567"/>
    </row>
    <row r="5092" spans="1:9" x14ac:dyDescent="0.2">
      <c r="A5092" s="345">
        <v>5090</v>
      </c>
      <c r="B5092" s="345" t="s">
        <v>5712</v>
      </c>
      <c r="C5092" s="345" t="s">
        <v>538</v>
      </c>
      <c r="D5092" s="345" t="s">
        <v>504</v>
      </c>
      <c r="E5092" s="345">
        <v>3170640600</v>
      </c>
      <c r="F5092" s="345">
        <v>76061</v>
      </c>
      <c r="G5092" s="345" t="s">
        <v>13608</v>
      </c>
      <c r="H5092" s="820">
        <v>924</v>
      </c>
      <c r="I5092" s="567"/>
    </row>
    <row r="5093" spans="1:9" x14ac:dyDescent="0.2">
      <c r="A5093" s="345">
        <v>5091</v>
      </c>
      <c r="B5093" s="345" t="s">
        <v>5713</v>
      </c>
      <c r="C5093" s="345" t="s">
        <v>619</v>
      </c>
      <c r="D5093" s="345" t="s">
        <v>513</v>
      </c>
      <c r="E5093" s="345">
        <v>4190280150</v>
      </c>
      <c r="F5093" s="345">
        <v>86015</v>
      </c>
      <c r="G5093" s="345" t="s">
        <v>13609</v>
      </c>
      <c r="H5093" s="820">
        <v>6387</v>
      </c>
      <c r="I5093" s="567"/>
    </row>
    <row r="5094" spans="1:9" x14ac:dyDescent="0.2">
      <c r="A5094" s="345">
        <v>5092</v>
      </c>
      <c r="B5094" s="345" t="s">
        <v>5714</v>
      </c>
      <c r="C5094" s="345" t="s">
        <v>544</v>
      </c>
      <c r="D5094" s="345" t="s">
        <v>510</v>
      </c>
      <c r="E5094" s="345">
        <v>1010271670</v>
      </c>
      <c r="F5094" s="345">
        <v>4167</v>
      </c>
      <c r="G5094" s="345" t="s">
        <v>13610</v>
      </c>
      <c r="H5094" s="820">
        <v>73</v>
      </c>
      <c r="I5094" s="567"/>
    </row>
    <row r="5095" spans="1:9" x14ac:dyDescent="0.2">
      <c r="A5095" s="345">
        <v>5093</v>
      </c>
      <c r="B5095" s="345" t="s">
        <v>5715</v>
      </c>
      <c r="C5095" s="345" t="s">
        <v>662</v>
      </c>
      <c r="D5095" s="345" t="s">
        <v>506</v>
      </c>
      <c r="E5095" s="345">
        <v>3150110500</v>
      </c>
      <c r="F5095" s="345">
        <v>62051</v>
      </c>
      <c r="G5095" s="345" t="s">
        <v>13611</v>
      </c>
      <c r="H5095" s="820">
        <v>512</v>
      </c>
      <c r="I5095" s="567"/>
    </row>
    <row r="5096" spans="1:9" x14ac:dyDescent="0.2">
      <c r="A5096" s="345">
        <v>5094</v>
      </c>
      <c r="B5096" s="345" t="s">
        <v>5716</v>
      </c>
      <c r="C5096" s="345" t="s">
        <v>569</v>
      </c>
      <c r="D5096" s="345" t="s">
        <v>494</v>
      </c>
      <c r="E5096" s="345">
        <v>2110590480</v>
      </c>
      <c r="F5096" s="345">
        <v>41048</v>
      </c>
      <c r="G5096" s="345" t="s">
        <v>13612</v>
      </c>
      <c r="H5096" s="820">
        <v>602</v>
      </c>
      <c r="I5096" s="567"/>
    </row>
    <row r="5097" spans="1:9" x14ac:dyDescent="0.2">
      <c r="A5097" s="345">
        <v>5095</v>
      </c>
      <c r="B5097" s="345" t="s">
        <v>5717</v>
      </c>
      <c r="C5097" s="345" t="s">
        <v>795</v>
      </c>
      <c r="D5097" s="345" t="s">
        <v>492</v>
      </c>
      <c r="E5097" s="345">
        <v>2090430240</v>
      </c>
      <c r="F5097" s="345">
        <v>46024</v>
      </c>
      <c r="G5097" s="345" t="s">
        <v>13613</v>
      </c>
      <c r="H5097" s="820">
        <v>23066</v>
      </c>
      <c r="I5097" s="567"/>
    </row>
    <row r="5098" spans="1:9" x14ac:dyDescent="0.2">
      <c r="A5098" s="345">
        <v>5096</v>
      </c>
      <c r="B5098" s="345" t="s">
        <v>5718</v>
      </c>
      <c r="C5098" s="345" t="s">
        <v>654</v>
      </c>
      <c r="D5098" s="345" t="s">
        <v>506</v>
      </c>
      <c r="E5098" s="345">
        <v>3150080720</v>
      </c>
      <c r="F5098" s="345">
        <v>64073</v>
      </c>
      <c r="G5098" s="345" t="s">
        <v>13614</v>
      </c>
      <c r="H5098" s="820">
        <v>1455</v>
      </c>
      <c r="I5098" s="567"/>
    </row>
    <row r="5099" spans="1:9" x14ac:dyDescent="0.2">
      <c r="A5099" s="345">
        <v>5097</v>
      </c>
      <c r="B5099" s="345" t="s">
        <v>5719</v>
      </c>
      <c r="C5099" s="345" t="s">
        <v>657</v>
      </c>
      <c r="D5099" s="345" t="s">
        <v>506</v>
      </c>
      <c r="E5099" s="345">
        <v>3150200590</v>
      </c>
      <c r="F5099" s="345">
        <v>61059</v>
      </c>
      <c r="G5099" s="345" t="s">
        <v>13615</v>
      </c>
      <c r="H5099" s="820">
        <v>2833</v>
      </c>
      <c r="I5099" s="567"/>
    </row>
    <row r="5100" spans="1:9" x14ac:dyDescent="0.2">
      <c r="A5100" s="345">
        <v>5098</v>
      </c>
      <c r="B5100" s="345" t="s">
        <v>5720</v>
      </c>
      <c r="C5100" s="345" t="s">
        <v>662</v>
      </c>
      <c r="D5100" s="345" t="s">
        <v>506</v>
      </c>
      <c r="E5100" s="345">
        <v>3150110510</v>
      </c>
      <c r="F5100" s="345">
        <v>62052</v>
      </c>
      <c r="G5100" s="345" t="s">
        <v>13616</v>
      </c>
      <c r="H5100" s="820">
        <v>2897</v>
      </c>
      <c r="I5100" s="567"/>
    </row>
    <row r="5101" spans="1:9" x14ac:dyDescent="0.2">
      <c r="A5101" s="345">
        <v>5099</v>
      </c>
      <c r="B5101" s="345" t="s">
        <v>5721</v>
      </c>
      <c r="C5101" s="345" t="s">
        <v>536</v>
      </c>
      <c r="D5101" s="345" t="s">
        <v>492</v>
      </c>
      <c r="E5101" s="345">
        <v>2090630130</v>
      </c>
      <c r="F5101" s="345">
        <v>47013</v>
      </c>
      <c r="G5101" s="345" t="s">
        <v>13617</v>
      </c>
      <c r="H5101" s="820">
        <v>9120</v>
      </c>
      <c r="I5101" s="567"/>
    </row>
    <row r="5102" spans="1:9" x14ac:dyDescent="0.2">
      <c r="A5102" s="345">
        <v>5100</v>
      </c>
      <c r="B5102" s="345" t="s">
        <v>5722</v>
      </c>
      <c r="C5102" s="345" t="s">
        <v>672</v>
      </c>
      <c r="D5102" s="345" t="s">
        <v>508</v>
      </c>
      <c r="E5102" s="345">
        <v>1030571090</v>
      </c>
      <c r="F5102" s="345">
        <v>18112</v>
      </c>
      <c r="G5102" s="345" t="s">
        <v>13618</v>
      </c>
      <c r="H5102" s="820">
        <v>836</v>
      </c>
      <c r="I5102" s="567"/>
    </row>
    <row r="5103" spans="1:9" x14ac:dyDescent="0.2">
      <c r="A5103" s="345">
        <v>5101</v>
      </c>
      <c r="B5103" s="345" t="s">
        <v>5723</v>
      </c>
      <c r="C5103" s="345" t="s">
        <v>571</v>
      </c>
      <c r="D5103" s="345" t="s">
        <v>508</v>
      </c>
      <c r="E5103" s="345">
        <v>1030260720</v>
      </c>
      <c r="F5103" s="345">
        <v>19074</v>
      </c>
      <c r="G5103" s="345" t="s">
        <v>13619</v>
      </c>
      <c r="H5103" s="820">
        <v>1233</v>
      </c>
      <c r="I5103" s="567"/>
    </row>
    <row r="5104" spans="1:9" x14ac:dyDescent="0.2">
      <c r="A5104" s="345">
        <v>5102</v>
      </c>
      <c r="B5104" s="345" t="s">
        <v>5724</v>
      </c>
      <c r="C5104" s="345" t="s">
        <v>672</v>
      </c>
      <c r="D5104" s="345" t="s">
        <v>508</v>
      </c>
      <c r="E5104" s="345">
        <v>1030571100</v>
      </c>
      <c r="F5104" s="345">
        <v>18113</v>
      </c>
      <c r="G5104" s="345" t="s">
        <v>13620</v>
      </c>
      <c r="H5104" s="820">
        <v>1761</v>
      </c>
      <c r="I5104" s="567"/>
    </row>
    <row r="5105" spans="1:9" x14ac:dyDescent="0.2">
      <c r="A5105" s="345">
        <v>5103</v>
      </c>
      <c r="B5105" s="345" t="s">
        <v>5725</v>
      </c>
      <c r="C5105" s="345" t="s">
        <v>787</v>
      </c>
      <c r="D5105" s="345" t="s">
        <v>515</v>
      </c>
      <c r="E5105" s="345">
        <v>1050840555</v>
      </c>
      <c r="F5105" s="345">
        <v>26096</v>
      </c>
      <c r="G5105" s="345" t="s">
        <v>13621</v>
      </c>
      <c r="H5105" s="820">
        <v>6592</v>
      </c>
      <c r="I5105" s="567"/>
    </row>
    <row r="5106" spans="1:9" x14ac:dyDescent="0.2">
      <c r="A5106" s="345">
        <v>5104</v>
      </c>
      <c r="B5106" s="345" t="s">
        <v>5726</v>
      </c>
      <c r="C5106" s="345" t="s">
        <v>668</v>
      </c>
      <c r="D5106" s="345" t="s">
        <v>16416</v>
      </c>
      <c r="E5106" s="345">
        <v>1040831295</v>
      </c>
      <c r="F5106" s="345">
        <v>22234</v>
      </c>
      <c r="G5106" s="345" t="s">
        <v>13622</v>
      </c>
      <c r="H5106" s="820">
        <v>1428</v>
      </c>
      <c r="I5106" s="567"/>
    </row>
    <row r="5107" spans="1:9" x14ac:dyDescent="0.2">
      <c r="A5107" s="345">
        <v>5105</v>
      </c>
      <c r="B5107" s="345" t="s">
        <v>5727</v>
      </c>
      <c r="C5107" s="345" t="s">
        <v>632</v>
      </c>
      <c r="D5107" s="345" t="s">
        <v>515</v>
      </c>
      <c r="E5107" s="345">
        <v>1050100390</v>
      </c>
      <c r="F5107" s="345">
        <v>25039</v>
      </c>
      <c r="G5107" s="345" t="s">
        <v>13623</v>
      </c>
      <c r="H5107" s="820">
        <v>3681</v>
      </c>
      <c r="I5107" s="567"/>
    </row>
    <row r="5108" spans="1:9" x14ac:dyDescent="0.2">
      <c r="A5108" s="345">
        <v>5106</v>
      </c>
      <c r="B5108" s="345" t="s">
        <v>5728</v>
      </c>
      <c r="C5108" s="345" t="s">
        <v>790</v>
      </c>
      <c r="D5108" s="345" t="s">
        <v>16415</v>
      </c>
      <c r="E5108" s="345">
        <v>1080130480</v>
      </c>
      <c r="F5108" s="345">
        <v>37048</v>
      </c>
      <c r="G5108" s="345" t="s">
        <v>13624</v>
      </c>
      <c r="H5108" s="820">
        <v>7153</v>
      </c>
      <c r="I5108" s="567"/>
    </row>
    <row r="5109" spans="1:9" x14ac:dyDescent="0.2">
      <c r="A5109" s="345">
        <v>5107</v>
      </c>
      <c r="B5109" s="345" t="s">
        <v>5729</v>
      </c>
      <c r="C5109" s="345" t="s">
        <v>787</v>
      </c>
      <c r="D5109" s="345" t="s">
        <v>515</v>
      </c>
      <c r="E5109" s="345">
        <v>1050840560</v>
      </c>
      <c r="F5109" s="345">
        <v>26057</v>
      </c>
      <c r="G5109" s="345" t="s">
        <v>13625</v>
      </c>
      <c r="H5109" s="820">
        <v>11680</v>
      </c>
      <c r="I5109" s="567"/>
    </row>
    <row r="5110" spans="1:9" x14ac:dyDescent="0.2">
      <c r="A5110" s="345">
        <v>5108</v>
      </c>
      <c r="B5110" s="345" t="s">
        <v>5730</v>
      </c>
      <c r="C5110" s="345" t="s">
        <v>664</v>
      </c>
      <c r="D5110" s="345" t="s">
        <v>507</v>
      </c>
      <c r="E5110" s="345">
        <v>1070370390</v>
      </c>
      <c r="F5110" s="345">
        <v>8042</v>
      </c>
      <c r="G5110" s="345" t="s">
        <v>13626</v>
      </c>
      <c r="H5110" s="820">
        <v>1322</v>
      </c>
      <c r="I5110" s="567"/>
    </row>
    <row r="5111" spans="1:9" x14ac:dyDescent="0.2">
      <c r="A5111" s="345">
        <v>5109</v>
      </c>
      <c r="B5111" s="345" t="s">
        <v>5731</v>
      </c>
      <c r="C5111" s="345" t="s">
        <v>534</v>
      </c>
      <c r="D5111" s="345" t="s">
        <v>508</v>
      </c>
      <c r="E5111" s="345">
        <v>1030491720</v>
      </c>
      <c r="F5111" s="345">
        <v>15173</v>
      </c>
      <c r="G5111" s="345" t="s">
        <v>13627</v>
      </c>
      <c r="H5111" s="820">
        <v>15671</v>
      </c>
      <c r="I5111" s="567"/>
    </row>
    <row r="5112" spans="1:9" x14ac:dyDescent="0.2">
      <c r="A5112" s="345">
        <v>5110</v>
      </c>
      <c r="B5112" s="345" t="s">
        <v>5732</v>
      </c>
      <c r="C5112" s="345" t="s">
        <v>524</v>
      </c>
      <c r="D5112" s="345" t="s">
        <v>508</v>
      </c>
      <c r="E5112" s="345">
        <v>1030990450</v>
      </c>
      <c r="F5112" s="345">
        <v>98045</v>
      </c>
      <c r="G5112" s="345" t="s">
        <v>13628</v>
      </c>
      <c r="H5112" s="820">
        <v>1757</v>
      </c>
      <c r="I5112" s="567"/>
    </row>
    <row r="5113" spans="1:9" x14ac:dyDescent="0.2">
      <c r="A5113" s="345">
        <v>5111</v>
      </c>
      <c r="B5113" s="345" t="s">
        <v>5733</v>
      </c>
      <c r="C5113" s="345" t="s">
        <v>795</v>
      </c>
      <c r="D5113" s="345" t="s">
        <v>492</v>
      </c>
      <c r="E5113" s="345">
        <v>2090430250</v>
      </c>
      <c r="F5113" s="345">
        <v>46025</v>
      </c>
      <c r="G5113" s="345" t="s">
        <v>13629</v>
      </c>
      <c r="H5113" s="820">
        <v>2263</v>
      </c>
      <c r="I5113" s="567"/>
    </row>
    <row r="5114" spans="1:9" x14ac:dyDescent="0.2">
      <c r="A5114" s="345">
        <v>5112</v>
      </c>
      <c r="B5114" s="345" t="s">
        <v>5734</v>
      </c>
      <c r="C5114" s="345" t="s">
        <v>924</v>
      </c>
      <c r="D5114" s="345" t="s">
        <v>507</v>
      </c>
      <c r="E5114" s="345">
        <v>1070340430</v>
      </c>
      <c r="F5114" s="345">
        <v>10043</v>
      </c>
      <c r="G5114" s="345" t="s">
        <v>13630</v>
      </c>
      <c r="H5114" s="820">
        <v>2429</v>
      </c>
      <c r="I5114" s="567"/>
    </row>
    <row r="5115" spans="1:9" x14ac:dyDescent="0.2">
      <c r="A5115" s="345">
        <v>5113</v>
      </c>
      <c r="B5115" s="345" t="s">
        <v>5735</v>
      </c>
      <c r="C5115" s="345" t="s">
        <v>672</v>
      </c>
      <c r="D5115" s="345" t="s">
        <v>508</v>
      </c>
      <c r="E5115" s="345">
        <v>1030571110</v>
      </c>
      <c r="F5115" s="345">
        <v>18114</v>
      </c>
      <c r="G5115" s="345" t="s">
        <v>13631</v>
      </c>
      <c r="H5115" s="820">
        <v>2568</v>
      </c>
      <c r="I5115" s="567"/>
    </row>
    <row r="5116" spans="1:9" x14ac:dyDescent="0.2">
      <c r="A5116" s="345">
        <v>5114</v>
      </c>
      <c r="B5116" s="345" t="s">
        <v>5736</v>
      </c>
      <c r="C5116" s="345" t="s">
        <v>571</v>
      </c>
      <c r="D5116" s="345" t="s">
        <v>508</v>
      </c>
      <c r="E5116" s="345">
        <v>1030260730</v>
      </c>
      <c r="F5116" s="345">
        <v>19075</v>
      </c>
      <c r="G5116" s="345" t="s">
        <v>13632</v>
      </c>
      <c r="H5116" s="820">
        <v>1585</v>
      </c>
      <c r="I5116" s="567"/>
    </row>
    <row r="5117" spans="1:9" x14ac:dyDescent="0.2">
      <c r="A5117" s="345">
        <v>5115</v>
      </c>
      <c r="B5117" s="345" t="s">
        <v>5737</v>
      </c>
      <c r="C5117" s="345" t="s">
        <v>842</v>
      </c>
      <c r="D5117" s="345" t="s">
        <v>492</v>
      </c>
      <c r="E5117" s="345">
        <v>2090050300</v>
      </c>
      <c r="F5117" s="345">
        <v>51030</v>
      </c>
      <c r="G5117" s="345" t="s">
        <v>13633</v>
      </c>
      <c r="H5117" s="820">
        <v>2994</v>
      </c>
      <c r="I5117" s="567"/>
    </row>
    <row r="5118" spans="1:9" x14ac:dyDescent="0.2">
      <c r="A5118" s="345">
        <v>5116</v>
      </c>
      <c r="B5118" s="345" t="s">
        <v>5738</v>
      </c>
      <c r="C5118" s="345" t="s">
        <v>668</v>
      </c>
      <c r="D5118" s="345" t="s">
        <v>16416</v>
      </c>
      <c r="E5118" s="345">
        <v>1040831310</v>
      </c>
      <c r="F5118" s="345">
        <v>22142</v>
      </c>
      <c r="G5118" s="345" t="s">
        <v>13634</v>
      </c>
      <c r="H5118" s="820">
        <v>652</v>
      </c>
      <c r="I5118" s="567"/>
    </row>
    <row r="5119" spans="1:9" x14ac:dyDescent="0.2">
      <c r="A5119" s="345">
        <v>5117</v>
      </c>
      <c r="B5119" s="345" t="s">
        <v>5739</v>
      </c>
      <c r="C5119" s="345" t="s">
        <v>875</v>
      </c>
      <c r="D5119" s="345" t="s">
        <v>494</v>
      </c>
      <c r="E5119" s="345">
        <v>2110440380</v>
      </c>
      <c r="F5119" s="345">
        <v>43038</v>
      </c>
      <c r="G5119" s="345" t="s">
        <v>13635</v>
      </c>
      <c r="H5119" s="820">
        <v>1268</v>
      </c>
      <c r="I5119" s="567"/>
    </row>
    <row r="5120" spans="1:9" x14ac:dyDescent="0.2">
      <c r="A5120" s="345">
        <v>5118</v>
      </c>
      <c r="B5120" s="345" t="s">
        <v>5740</v>
      </c>
      <c r="C5120" s="345" t="s">
        <v>863</v>
      </c>
      <c r="D5120" s="345" t="s">
        <v>510</v>
      </c>
      <c r="E5120" s="345">
        <v>1011020540</v>
      </c>
      <c r="F5120" s="345">
        <v>103054</v>
      </c>
      <c r="G5120" s="345" t="s">
        <v>13636</v>
      </c>
      <c r="H5120" s="820">
        <v>2453</v>
      </c>
      <c r="I5120" s="567"/>
    </row>
    <row r="5121" spans="1:9" x14ac:dyDescent="0.2">
      <c r="A5121" s="345">
        <v>5119</v>
      </c>
      <c r="B5121" s="345" t="s">
        <v>5741</v>
      </c>
      <c r="C5121" s="345" t="s">
        <v>1189</v>
      </c>
      <c r="D5121" s="345" t="s">
        <v>16415</v>
      </c>
      <c r="E5121" s="345">
        <v>1080500300</v>
      </c>
      <c r="F5121" s="345">
        <v>36031</v>
      </c>
      <c r="G5121" s="345" t="s">
        <v>13637</v>
      </c>
      <c r="H5121" s="820">
        <v>2142</v>
      </c>
      <c r="I5121" s="567"/>
    </row>
    <row r="5122" spans="1:9" x14ac:dyDescent="0.2">
      <c r="A5122" s="345">
        <v>5120</v>
      </c>
      <c r="B5122" s="345" t="s">
        <v>5742</v>
      </c>
      <c r="C5122" s="345" t="s">
        <v>563</v>
      </c>
      <c r="D5122" s="345" t="s">
        <v>493</v>
      </c>
      <c r="E5122" s="345">
        <v>2120330530</v>
      </c>
      <c r="F5122" s="345">
        <v>60053</v>
      </c>
      <c r="G5122" s="345" t="s">
        <v>13638</v>
      </c>
      <c r="H5122" s="820">
        <v>4382</v>
      </c>
      <c r="I5122" s="567"/>
    </row>
    <row r="5123" spans="1:9" x14ac:dyDescent="0.2">
      <c r="A5123" s="345">
        <v>5121</v>
      </c>
      <c r="B5123" s="345" t="s">
        <v>5743</v>
      </c>
      <c r="C5123" s="345" t="s">
        <v>664</v>
      </c>
      <c r="D5123" s="345" t="s">
        <v>507</v>
      </c>
      <c r="E5123" s="345">
        <v>1070370400</v>
      </c>
      <c r="F5123" s="345">
        <v>8043</v>
      </c>
      <c r="G5123" s="345" t="s">
        <v>13639</v>
      </c>
      <c r="H5123" s="820">
        <v>763</v>
      </c>
      <c r="I5123" s="567"/>
    </row>
    <row r="5124" spans="1:9" x14ac:dyDescent="0.2">
      <c r="A5124" s="345">
        <v>5122</v>
      </c>
      <c r="B5124" s="345" t="s">
        <v>5744</v>
      </c>
      <c r="C5124" s="345" t="s">
        <v>563</v>
      </c>
      <c r="D5124" s="345" t="s">
        <v>493</v>
      </c>
      <c r="E5124" s="345">
        <v>2120330540</v>
      </c>
      <c r="F5124" s="345">
        <v>60054</v>
      </c>
      <c r="G5124" s="345" t="s">
        <v>13640</v>
      </c>
      <c r="H5124" s="820">
        <v>2447</v>
      </c>
      <c r="I5124" s="567"/>
    </row>
    <row r="5125" spans="1:9" x14ac:dyDescent="0.2">
      <c r="A5125" s="345">
        <v>5123</v>
      </c>
      <c r="B5125" s="345" t="s">
        <v>5745</v>
      </c>
      <c r="C5125" s="345" t="s">
        <v>657</v>
      </c>
      <c r="D5125" s="345" t="s">
        <v>506</v>
      </c>
      <c r="E5125" s="345">
        <v>3150200600</v>
      </c>
      <c r="F5125" s="345">
        <v>61060</v>
      </c>
      <c r="G5125" s="345" t="s">
        <v>13641</v>
      </c>
      <c r="H5125" s="820">
        <v>5761</v>
      </c>
      <c r="I5125" s="567"/>
    </row>
    <row r="5126" spans="1:9" x14ac:dyDescent="0.2">
      <c r="A5126" s="345">
        <v>5124</v>
      </c>
      <c r="B5126" s="345" t="s">
        <v>5746</v>
      </c>
      <c r="C5126" s="345" t="s">
        <v>538</v>
      </c>
      <c r="D5126" s="345" t="s">
        <v>504</v>
      </c>
      <c r="E5126" s="345">
        <v>3170640610</v>
      </c>
      <c r="F5126" s="345">
        <v>76062</v>
      </c>
      <c r="G5126" s="345" t="s">
        <v>13642</v>
      </c>
      <c r="H5126" s="820">
        <v>6783</v>
      </c>
      <c r="I5126" s="567"/>
    </row>
    <row r="5127" spans="1:9" x14ac:dyDescent="0.2">
      <c r="A5127" s="345">
        <v>5125</v>
      </c>
      <c r="B5127" s="345" t="s">
        <v>5747</v>
      </c>
      <c r="C5127" s="345" t="s">
        <v>814</v>
      </c>
      <c r="D5127" s="345" t="s">
        <v>507</v>
      </c>
      <c r="E5127" s="345">
        <v>1070390210</v>
      </c>
      <c r="F5127" s="345">
        <v>11021</v>
      </c>
      <c r="G5127" s="345" t="s">
        <v>13643</v>
      </c>
      <c r="H5127" s="820">
        <v>519</v>
      </c>
      <c r="I5127" s="567"/>
    </row>
    <row r="5128" spans="1:9" x14ac:dyDescent="0.2">
      <c r="A5128" s="345">
        <v>5126</v>
      </c>
      <c r="B5128" s="345" t="s">
        <v>5748</v>
      </c>
      <c r="C5128" s="345" t="s">
        <v>696</v>
      </c>
      <c r="D5128" s="345" t="s">
        <v>508</v>
      </c>
      <c r="E5128" s="345">
        <v>1030241730</v>
      </c>
      <c r="F5128" s="345">
        <v>13184</v>
      </c>
      <c r="G5128" s="345" t="s">
        <v>13644</v>
      </c>
      <c r="H5128" s="820">
        <v>248</v>
      </c>
      <c r="I5128" s="567"/>
    </row>
    <row r="5129" spans="1:9" x14ac:dyDescent="0.2">
      <c r="A5129" s="345">
        <v>5127</v>
      </c>
      <c r="B5129" s="345" t="s">
        <v>5749</v>
      </c>
      <c r="C5129" s="345" t="s">
        <v>674</v>
      </c>
      <c r="D5129" s="345" t="s">
        <v>510</v>
      </c>
      <c r="E5129" s="345">
        <v>1010880950</v>
      </c>
      <c r="F5129" s="345">
        <v>2096</v>
      </c>
      <c r="G5129" s="345" t="s">
        <v>13645</v>
      </c>
      <c r="H5129" s="820">
        <v>144</v>
      </c>
      <c r="I5129" s="567"/>
    </row>
    <row r="5130" spans="1:9" x14ac:dyDescent="0.2">
      <c r="A5130" s="345">
        <v>5128</v>
      </c>
      <c r="B5130" s="345" t="s">
        <v>5750</v>
      </c>
      <c r="C5130" s="345" t="s">
        <v>899</v>
      </c>
      <c r="D5130" s="346" t="s">
        <v>512</v>
      </c>
      <c r="E5130" s="345">
        <v>4201110550</v>
      </c>
      <c r="F5130" s="345">
        <v>111055</v>
      </c>
      <c r="G5130" s="345" t="s">
        <v>13646</v>
      </c>
      <c r="H5130" s="820">
        <v>1131</v>
      </c>
      <c r="I5130" s="567"/>
    </row>
    <row r="5131" spans="1:9" x14ac:dyDescent="0.2">
      <c r="A5131" s="345">
        <v>5129</v>
      </c>
      <c r="B5131" s="345" t="s">
        <v>5751</v>
      </c>
      <c r="C5131" s="345" t="s">
        <v>555</v>
      </c>
      <c r="D5131" s="345" t="s">
        <v>506</v>
      </c>
      <c r="E5131" s="345">
        <v>3150510540</v>
      </c>
      <c r="F5131" s="345">
        <v>63054</v>
      </c>
      <c r="G5131" s="345" t="s">
        <v>13647</v>
      </c>
      <c r="H5131" s="820">
        <v>5868</v>
      </c>
      <c r="I5131" s="567"/>
    </row>
    <row r="5132" spans="1:9" x14ac:dyDescent="0.2">
      <c r="A5132" s="345">
        <v>5130</v>
      </c>
      <c r="B5132" s="345" t="s">
        <v>5752</v>
      </c>
      <c r="C5132" s="345" t="s">
        <v>672</v>
      </c>
      <c r="D5132" s="345" t="s">
        <v>508</v>
      </c>
      <c r="E5132" s="345">
        <v>1030571120</v>
      </c>
      <c r="F5132" s="345">
        <v>18115</v>
      </c>
      <c r="G5132" s="345" t="s">
        <v>13648</v>
      </c>
      <c r="H5132" s="820">
        <v>1688</v>
      </c>
      <c r="I5132" s="567"/>
    </row>
    <row r="5133" spans="1:9" x14ac:dyDescent="0.2">
      <c r="A5133" s="345">
        <v>5131</v>
      </c>
      <c r="B5133" s="345" t="s">
        <v>5753</v>
      </c>
      <c r="C5133" s="345" t="s">
        <v>624</v>
      </c>
      <c r="D5133" s="345" t="s">
        <v>510</v>
      </c>
      <c r="E5133" s="345">
        <v>1010811860</v>
      </c>
      <c r="F5133" s="345">
        <v>1190</v>
      </c>
      <c r="G5133" s="345" t="s">
        <v>13649</v>
      </c>
      <c r="H5133" s="820">
        <v>2853</v>
      </c>
      <c r="I5133" s="567"/>
    </row>
    <row r="5134" spans="1:9" x14ac:dyDescent="0.2">
      <c r="A5134" s="345">
        <v>5132</v>
      </c>
      <c r="B5134" s="345" t="s">
        <v>5754</v>
      </c>
      <c r="C5134" s="345" t="s">
        <v>604</v>
      </c>
      <c r="D5134" s="345" t="s">
        <v>515</v>
      </c>
      <c r="E5134" s="345">
        <v>1050710360</v>
      </c>
      <c r="F5134" s="345">
        <v>29036</v>
      </c>
      <c r="G5134" s="345" t="s">
        <v>13650</v>
      </c>
      <c r="H5134" s="820">
        <v>1095</v>
      </c>
      <c r="I5134" s="567"/>
    </row>
    <row r="5135" spans="1:9" x14ac:dyDescent="0.2">
      <c r="A5135" s="345">
        <v>5133</v>
      </c>
      <c r="B5135" s="345" t="s">
        <v>5755</v>
      </c>
      <c r="C5135" s="345" t="s">
        <v>624</v>
      </c>
      <c r="D5135" s="345" t="s">
        <v>510</v>
      </c>
      <c r="E5135" s="345">
        <v>1010811870</v>
      </c>
      <c r="F5135" s="345">
        <v>1191</v>
      </c>
      <c r="G5135" s="345" t="s">
        <v>13651</v>
      </c>
      <c r="H5135" s="820">
        <v>35440</v>
      </c>
      <c r="I5135" s="567"/>
    </row>
    <row r="5136" spans="1:9" x14ac:dyDescent="0.2">
      <c r="A5136" s="345">
        <v>5134</v>
      </c>
      <c r="B5136" s="345" t="s">
        <v>5756</v>
      </c>
      <c r="C5136" s="345" t="s">
        <v>681</v>
      </c>
      <c r="D5136" s="345" t="s">
        <v>503</v>
      </c>
      <c r="E5136" s="345">
        <v>3130790340</v>
      </c>
      <c r="F5136" s="345">
        <v>67035</v>
      </c>
      <c r="G5136" s="345" t="s">
        <v>13652</v>
      </c>
      <c r="H5136" s="820">
        <v>14538</v>
      </c>
      <c r="I5136" s="567"/>
    </row>
    <row r="5137" spans="1:9" x14ac:dyDescent="0.2">
      <c r="A5137" s="345">
        <v>5135</v>
      </c>
      <c r="B5137" s="345" t="s">
        <v>5757</v>
      </c>
      <c r="C5137" s="345" t="s">
        <v>622</v>
      </c>
      <c r="D5137" s="345" t="s">
        <v>510</v>
      </c>
      <c r="E5137" s="345">
        <v>1010070850</v>
      </c>
      <c r="F5137" s="345">
        <v>5085</v>
      </c>
      <c r="G5137" s="345" t="s">
        <v>13653</v>
      </c>
      <c r="H5137" s="820">
        <v>205</v>
      </c>
      <c r="I5137" s="567"/>
    </row>
    <row r="5138" spans="1:9" x14ac:dyDescent="0.2">
      <c r="A5138" s="345">
        <v>5136</v>
      </c>
      <c r="B5138" s="345" t="s">
        <v>5758</v>
      </c>
      <c r="C5138" s="345" t="s">
        <v>624</v>
      </c>
      <c r="D5138" s="345" t="s">
        <v>510</v>
      </c>
      <c r="E5138" s="345">
        <v>1010811880</v>
      </c>
      <c r="F5138" s="345">
        <v>1192</v>
      </c>
      <c r="G5138" s="345" t="s">
        <v>13654</v>
      </c>
      <c r="H5138" s="820">
        <v>8333</v>
      </c>
      <c r="I5138" s="567"/>
    </row>
    <row r="5139" spans="1:9" x14ac:dyDescent="0.2">
      <c r="A5139" s="345">
        <v>5137</v>
      </c>
      <c r="B5139" s="345" t="s">
        <v>5759</v>
      </c>
      <c r="C5139" s="345" t="s">
        <v>833</v>
      </c>
      <c r="D5139" s="345" t="s">
        <v>16417</v>
      </c>
      <c r="E5139" s="345">
        <v>1060930300</v>
      </c>
      <c r="F5139" s="345">
        <v>93030</v>
      </c>
      <c r="G5139" s="345" t="s">
        <v>13655</v>
      </c>
      <c r="H5139" s="820">
        <v>1498</v>
      </c>
      <c r="I5139" s="567"/>
    </row>
    <row r="5140" spans="1:9" x14ac:dyDescent="0.2">
      <c r="A5140" s="345">
        <v>5138</v>
      </c>
      <c r="B5140" s="345" t="s">
        <v>5760</v>
      </c>
      <c r="C5140" s="345" t="s">
        <v>668</v>
      </c>
      <c r="D5140" s="345" t="s">
        <v>16416</v>
      </c>
      <c r="E5140" s="345">
        <v>1040831320</v>
      </c>
      <c r="F5140" s="345">
        <v>22143</v>
      </c>
      <c r="G5140" s="345" t="s">
        <v>13656</v>
      </c>
      <c r="H5140" s="820">
        <v>3061</v>
      </c>
      <c r="I5140" s="567"/>
    </row>
    <row r="5141" spans="1:9" x14ac:dyDescent="0.2">
      <c r="A5141" s="345">
        <v>5139</v>
      </c>
      <c r="B5141" s="345" t="s">
        <v>5761</v>
      </c>
      <c r="C5141" s="345" t="s">
        <v>569</v>
      </c>
      <c r="D5141" s="345" t="s">
        <v>494</v>
      </c>
      <c r="E5141" s="345">
        <v>2110590490</v>
      </c>
      <c r="F5141" s="345">
        <v>41049</v>
      </c>
      <c r="G5141" s="345" t="s">
        <v>13657</v>
      </c>
      <c r="H5141" s="820">
        <v>1798</v>
      </c>
      <c r="I5141" s="567"/>
    </row>
    <row r="5142" spans="1:9" x14ac:dyDescent="0.2">
      <c r="A5142" s="345">
        <v>5140</v>
      </c>
      <c r="B5142" s="345" t="s">
        <v>5762</v>
      </c>
      <c r="C5142" s="345" t="s">
        <v>544</v>
      </c>
      <c r="D5142" s="345" t="s">
        <v>510</v>
      </c>
      <c r="E5142" s="345">
        <v>1010271680</v>
      </c>
      <c r="F5142" s="345">
        <v>4168</v>
      </c>
      <c r="G5142" s="345" t="s">
        <v>13658</v>
      </c>
      <c r="H5142" s="820">
        <v>1403</v>
      </c>
      <c r="I5142" s="567"/>
    </row>
    <row r="5143" spans="1:9" x14ac:dyDescent="0.2">
      <c r="A5143" s="345">
        <v>5141</v>
      </c>
      <c r="B5143" s="345" t="s">
        <v>5763</v>
      </c>
      <c r="C5143" s="345" t="s">
        <v>624</v>
      </c>
      <c r="D5143" s="345" t="s">
        <v>510</v>
      </c>
      <c r="E5143" s="345">
        <v>1010811890</v>
      </c>
      <c r="F5143" s="345">
        <v>1193</v>
      </c>
      <c r="G5143" s="345" t="s">
        <v>13659</v>
      </c>
      <c r="H5143" s="820">
        <v>3818</v>
      </c>
      <c r="I5143" s="567"/>
    </row>
    <row r="5144" spans="1:9" x14ac:dyDescent="0.2">
      <c r="A5144" s="345">
        <v>5142</v>
      </c>
      <c r="B5144" s="345" t="s">
        <v>5764</v>
      </c>
      <c r="C5144" s="345" t="s">
        <v>674</v>
      </c>
      <c r="D5144" s="345" t="s">
        <v>510</v>
      </c>
      <c r="E5144" s="345">
        <v>1010880960</v>
      </c>
      <c r="F5144" s="345">
        <v>2097</v>
      </c>
      <c r="G5144" s="345" t="s">
        <v>13660</v>
      </c>
      <c r="H5144" s="820">
        <v>188</v>
      </c>
      <c r="I5144" s="567"/>
    </row>
    <row r="5145" spans="1:9" x14ac:dyDescent="0.2">
      <c r="A5145" s="345">
        <v>5143</v>
      </c>
      <c r="B5145" s="345" t="s">
        <v>5765</v>
      </c>
      <c r="C5145" s="345" t="s">
        <v>534</v>
      </c>
      <c r="D5145" s="345" t="s">
        <v>508</v>
      </c>
      <c r="E5145" s="345">
        <v>1030491740</v>
      </c>
      <c r="F5145" s="345">
        <v>15175</v>
      </c>
      <c r="G5145" s="345" t="s">
        <v>13661</v>
      </c>
      <c r="H5145" s="820">
        <v>36202</v>
      </c>
      <c r="I5145" s="567"/>
    </row>
    <row r="5146" spans="1:9" x14ac:dyDescent="0.2">
      <c r="A5146" s="345">
        <v>5144</v>
      </c>
      <c r="B5146" s="345" t="s">
        <v>5766</v>
      </c>
      <c r="C5146" s="345" t="s">
        <v>1302</v>
      </c>
      <c r="D5146" s="345" t="s">
        <v>492</v>
      </c>
      <c r="E5146" s="345">
        <v>2090420120</v>
      </c>
      <c r="F5146" s="345">
        <v>49012</v>
      </c>
      <c r="G5146" s="345" t="s">
        <v>13662</v>
      </c>
      <c r="H5146" s="820">
        <v>32304</v>
      </c>
      <c r="I5146" s="567"/>
    </row>
    <row r="5147" spans="1:9" x14ac:dyDescent="0.2">
      <c r="A5147" s="345">
        <v>5145</v>
      </c>
      <c r="B5147" s="345" t="s">
        <v>5767</v>
      </c>
      <c r="C5147" s="345" t="s">
        <v>522</v>
      </c>
      <c r="D5147" s="345" t="s">
        <v>515</v>
      </c>
      <c r="E5147" s="345">
        <v>1050540640</v>
      </c>
      <c r="F5147" s="345">
        <v>28064</v>
      </c>
      <c r="G5147" s="345" t="s">
        <v>13663</v>
      </c>
      <c r="H5147" s="820">
        <v>9480</v>
      </c>
      <c r="I5147" s="567"/>
    </row>
    <row r="5148" spans="1:9" x14ac:dyDescent="0.2">
      <c r="A5148" s="345">
        <v>5146</v>
      </c>
      <c r="B5148" s="345" t="s">
        <v>5768</v>
      </c>
      <c r="C5148" s="345" t="s">
        <v>875</v>
      </c>
      <c r="D5148" s="345" t="s">
        <v>494</v>
      </c>
      <c r="E5148" s="345">
        <v>2110440390</v>
      </c>
      <c r="F5148" s="345">
        <v>43039</v>
      </c>
      <c r="G5148" s="345" t="s">
        <v>13664</v>
      </c>
      <c r="H5148" s="820">
        <v>992</v>
      </c>
      <c r="I5148" s="567"/>
    </row>
    <row r="5149" spans="1:9" x14ac:dyDescent="0.2">
      <c r="A5149" s="345">
        <v>5147</v>
      </c>
      <c r="B5149" s="345" t="s">
        <v>5769</v>
      </c>
      <c r="C5149" s="345" t="s">
        <v>624</v>
      </c>
      <c r="D5149" s="345" t="s">
        <v>510</v>
      </c>
      <c r="E5149" s="345">
        <v>1010811900</v>
      </c>
      <c r="F5149" s="345">
        <v>1194</v>
      </c>
      <c r="G5149" s="345" t="s">
        <v>13665</v>
      </c>
      <c r="H5149" s="820">
        <v>18087</v>
      </c>
      <c r="I5149" s="567"/>
    </row>
    <row r="5150" spans="1:9" x14ac:dyDescent="0.2">
      <c r="A5150" s="345">
        <v>5148</v>
      </c>
      <c r="B5150" s="345" t="s">
        <v>5770</v>
      </c>
      <c r="C5150" s="345" t="s">
        <v>622</v>
      </c>
      <c r="D5150" s="345" t="s">
        <v>510</v>
      </c>
      <c r="E5150" s="345">
        <v>1010070860</v>
      </c>
      <c r="F5150" s="345">
        <v>5086</v>
      </c>
      <c r="G5150" s="345" t="s">
        <v>13666</v>
      </c>
      <c r="H5150" s="820">
        <v>581</v>
      </c>
      <c r="I5150" s="567"/>
    </row>
    <row r="5151" spans="1:9" x14ac:dyDescent="0.2">
      <c r="A5151" s="345">
        <v>5149</v>
      </c>
      <c r="B5151" s="345" t="s">
        <v>5771</v>
      </c>
      <c r="C5151" s="345" t="s">
        <v>522</v>
      </c>
      <c r="D5151" s="345" t="s">
        <v>515</v>
      </c>
      <c r="E5151" s="345">
        <v>1050540650</v>
      </c>
      <c r="F5151" s="345">
        <v>28065</v>
      </c>
      <c r="G5151" s="345" t="s">
        <v>13667</v>
      </c>
      <c r="H5151" s="820">
        <v>20138</v>
      </c>
      <c r="I5151" s="567"/>
    </row>
    <row r="5152" spans="1:9" x14ac:dyDescent="0.2">
      <c r="A5152" s="345">
        <v>5150</v>
      </c>
      <c r="B5152" s="345" t="s">
        <v>5772</v>
      </c>
      <c r="C5152" s="345" t="s">
        <v>241</v>
      </c>
      <c r="D5152" s="345" t="s">
        <v>515</v>
      </c>
      <c r="E5152" s="345">
        <v>1050900780</v>
      </c>
      <c r="F5152" s="345">
        <v>24078</v>
      </c>
      <c r="G5152" s="345" t="s">
        <v>13668</v>
      </c>
      <c r="H5152" s="820">
        <v>8160</v>
      </c>
      <c r="I5152" s="567"/>
    </row>
    <row r="5153" spans="1:9" x14ac:dyDescent="0.2">
      <c r="A5153" s="345">
        <v>5151</v>
      </c>
      <c r="B5153" s="345" t="s">
        <v>5773</v>
      </c>
      <c r="C5153" s="345" t="s">
        <v>614</v>
      </c>
      <c r="D5153" s="345" t="s">
        <v>16415</v>
      </c>
      <c r="E5153" s="345">
        <v>1080610340</v>
      </c>
      <c r="F5153" s="345">
        <v>33034</v>
      </c>
      <c r="G5153" s="345" t="s">
        <v>13669</v>
      </c>
      <c r="H5153" s="820">
        <v>580</v>
      </c>
      <c r="I5153" s="567"/>
    </row>
    <row r="5154" spans="1:9" x14ac:dyDescent="0.2">
      <c r="A5154" s="345">
        <v>5152</v>
      </c>
      <c r="B5154" s="345" t="s">
        <v>5774</v>
      </c>
      <c r="C5154" s="345" t="s">
        <v>544</v>
      </c>
      <c r="D5154" s="345" t="s">
        <v>510</v>
      </c>
      <c r="E5154" s="345">
        <v>1010271690</v>
      </c>
      <c r="F5154" s="345">
        <v>4169</v>
      </c>
      <c r="G5154" s="345" t="s">
        <v>13670</v>
      </c>
      <c r="H5154" s="820">
        <v>984</v>
      </c>
      <c r="I5154" s="567"/>
    </row>
    <row r="5155" spans="1:9" x14ac:dyDescent="0.2">
      <c r="A5155" s="345">
        <v>5153</v>
      </c>
      <c r="B5155" s="345" t="s">
        <v>5775</v>
      </c>
      <c r="C5155" s="345" t="s">
        <v>593</v>
      </c>
      <c r="D5155" s="345" t="s">
        <v>513</v>
      </c>
      <c r="E5155" s="345">
        <v>4190480670</v>
      </c>
      <c r="F5155" s="345">
        <v>83068</v>
      </c>
      <c r="G5155" s="345" t="s">
        <v>13671</v>
      </c>
      <c r="H5155" s="820">
        <v>3798</v>
      </c>
      <c r="I5155" s="567"/>
    </row>
    <row r="5156" spans="1:9" x14ac:dyDescent="0.2">
      <c r="A5156" s="345">
        <v>5154</v>
      </c>
      <c r="B5156" s="345" t="s">
        <v>5776</v>
      </c>
      <c r="C5156" s="345" t="s">
        <v>1311</v>
      </c>
      <c r="D5156" s="345" t="s">
        <v>492</v>
      </c>
      <c r="E5156" s="345">
        <v>2090620250</v>
      </c>
      <c r="F5156" s="345">
        <v>50026</v>
      </c>
      <c r="G5156" s="345" t="s">
        <v>13672</v>
      </c>
      <c r="H5156" s="820">
        <v>89002</v>
      </c>
      <c r="I5156" s="567"/>
    </row>
    <row r="5157" spans="1:9" x14ac:dyDescent="0.2">
      <c r="A5157" s="345">
        <v>5155</v>
      </c>
      <c r="B5157" s="345" t="s">
        <v>5777</v>
      </c>
      <c r="C5157" s="345" t="s">
        <v>639</v>
      </c>
      <c r="D5157" s="345" t="s">
        <v>510</v>
      </c>
      <c r="E5157" s="345">
        <v>1010521130</v>
      </c>
      <c r="F5157" s="345">
        <v>3119</v>
      </c>
      <c r="G5157" s="345" t="s">
        <v>13673</v>
      </c>
      <c r="H5157" s="820">
        <v>779</v>
      </c>
      <c r="I5157" s="567"/>
    </row>
    <row r="5158" spans="1:9" x14ac:dyDescent="0.2">
      <c r="A5158" s="345">
        <v>5156</v>
      </c>
      <c r="B5158" s="345" t="s">
        <v>5778</v>
      </c>
      <c r="C5158" s="345" t="s">
        <v>624</v>
      </c>
      <c r="D5158" s="345" t="s">
        <v>510</v>
      </c>
      <c r="E5158" s="345">
        <v>1010811910</v>
      </c>
      <c r="F5158" s="345">
        <v>1195</v>
      </c>
      <c r="G5158" s="345" t="s">
        <v>13674</v>
      </c>
      <c r="H5158" s="820">
        <v>3319</v>
      </c>
      <c r="I5158" s="567"/>
    </row>
    <row r="5159" spans="1:9" x14ac:dyDescent="0.2">
      <c r="A5159" s="345">
        <v>5157</v>
      </c>
      <c r="B5159" s="345" t="s">
        <v>5779</v>
      </c>
      <c r="C5159" s="345" t="s">
        <v>899</v>
      </c>
      <c r="D5159" s="346" t="s">
        <v>512</v>
      </c>
      <c r="E5159" s="345">
        <v>4201110560</v>
      </c>
      <c r="F5159" s="345">
        <v>111056</v>
      </c>
      <c r="G5159" s="345" t="s">
        <v>13675</v>
      </c>
      <c r="H5159" s="820">
        <v>816</v>
      </c>
      <c r="I5159" s="567"/>
    </row>
    <row r="5160" spans="1:9" x14ac:dyDescent="0.2">
      <c r="A5160" s="345">
        <v>5158</v>
      </c>
      <c r="B5160" s="345" t="s">
        <v>5780</v>
      </c>
      <c r="C5160" s="345" t="s">
        <v>553</v>
      </c>
      <c r="D5160" s="345" t="s">
        <v>506</v>
      </c>
      <c r="E5160" s="345">
        <v>3150720960</v>
      </c>
      <c r="F5160" s="345">
        <v>65096</v>
      </c>
      <c r="G5160" s="345" t="s">
        <v>13676</v>
      </c>
      <c r="H5160" s="820">
        <v>2447</v>
      </c>
      <c r="I5160" s="567"/>
    </row>
    <row r="5161" spans="1:9" x14ac:dyDescent="0.2">
      <c r="A5161" s="345">
        <v>5159</v>
      </c>
      <c r="B5161" s="345" t="s">
        <v>5781</v>
      </c>
      <c r="C5161" s="345" t="s">
        <v>567</v>
      </c>
      <c r="D5161" s="345" t="s">
        <v>508</v>
      </c>
      <c r="E5161" s="345">
        <v>1030151340</v>
      </c>
      <c r="F5161" s="345">
        <v>17143</v>
      </c>
      <c r="G5161" s="345" t="s">
        <v>13677</v>
      </c>
      <c r="H5161" s="820">
        <v>7803</v>
      </c>
      <c r="I5161" s="567"/>
    </row>
    <row r="5162" spans="1:9" x14ac:dyDescent="0.2">
      <c r="A5162" s="345">
        <v>5160</v>
      </c>
      <c r="B5162" s="345" t="s">
        <v>5782</v>
      </c>
      <c r="C5162" s="345" t="s">
        <v>609</v>
      </c>
      <c r="D5162" s="345" t="s">
        <v>493</v>
      </c>
      <c r="E5162" s="345">
        <v>2120700760</v>
      </c>
      <c r="F5162" s="345">
        <v>58077</v>
      </c>
      <c r="G5162" s="345" t="s">
        <v>13678</v>
      </c>
      <c r="H5162" s="820">
        <v>741</v>
      </c>
      <c r="I5162" s="567"/>
    </row>
    <row r="5163" spans="1:9" x14ac:dyDescent="0.2">
      <c r="A5163" s="345">
        <v>5161</v>
      </c>
      <c r="B5163" s="345" t="s">
        <v>5783</v>
      </c>
      <c r="C5163" s="345" t="s">
        <v>546</v>
      </c>
      <c r="D5163" s="345" t="s">
        <v>504</v>
      </c>
      <c r="E5163" s="345">
        <v>3170470200</v>
      </c>
      <c r="F5163" s="345">
        <v>77020</v>
      </c>
      <c r="G5163" s="345" t="s">
        <v>13679</v>
      </c>
      <c r="H5163" s="820">
        <v>16836</v>
      </c>
      <c r="I5163" s="567"/>
    </row>
    <row r="5164" spans="1:9" x14ac:dyDescent="0.2">
      <c r="A5164" s="345">
        <v>5162</v>
      </c>
      <c r="B5164" s="345" t="s">
        <v>5784</v>
      </c>
      <c r="C5164" s="345" t="s">
        <v>536</v>
      </c>
      <c r="D5164" s="345" t="s">
        <v>492</v>
      </c>
      <c r="E5164" s="345">
        <v>2090630140</v>
      </c>
      <c r="F5164" s="345">
        <v>47014</v>
      </c>
      <c r="G5164" s="345" t="s">
        <v>13680</v>
      </c>
      <c r="H5164" s="820">
        <v>89493</v>
      </c>
      <c r="I5164" s="567"/>
    </row>
    <row r="5165" spans="1:9" x14ac:dyDescent="0.2">
      <c r="A5165" s="345">
        <v>5163</v>
      </c>
      <c r="B5165" s="345" t="s">
        <v>5785</v>
      </c>
      <c r="C5165" s="345" t="s">
        <v>906</v>
      </c>
      <c r="D5165" s="345" t="s">
        <v>492</v>
      </c>
      <c r="E5165" s="345">
        <v>2090360180</v>
      </c>
      <c r="F5165" s="345">
        <v>53019</v>
      </c>
      <c r="G5165" s="345" t="s">
        <v>13681</v>
      </c>
      <c r="H5165" s="820">
        <v>3608</v>
      </c>
      <c r="I5165" s="567"/>
    </row>
    <row r="5166" spans="1:9" x14ac:dyDescent="0.2">
      <c r="A5166" s="345">
        <v>5164</v>
      </c>
      <c r="B5166" s="345" t="s">
        <v>5786</v>
      </c>
      <c r="C5166" s="345" t="s">
        <v>573</v>
      </c>
      <c r="D5166" s="345" t="s">
        <v>508</v>
      </c>
      <c r="E5166" s="345">
        <v>1030450410</v>
      </c>
      <c r="F5166" s="345">
        <v>20041</v>
      </c>
      <c r="G5166" s="345" t="s">
        <v>13682</v>
      </c>
      <c r="H5166" s="820">
        <v>1711</v>
      </c>
      <c r="I5166" s="567"/>
    </row>
    <row r="5167" spans="1:9" x14ac:dyDescent="0.2">
      <c r="A5167" s="345">
        <v>5165</v>
      </c>
      <c r="B5167" s="345" t="s">
        <v>5787</v>
      </c>
      <c r="C5167" s="345" t="s">
        <v>691</v>
      </c>
      <c r="D5167" s="345" t="s">
        <v>508</v>
      </c>
      <c r="E5167" s="345">
        <v>1030770500</v>
      </c>
      <c r="F5167" s="345">
        <v>14050</v>
      </c>
      <c r="G5167" s="345" t="s">
        <v>13683</v>
      </c>
      <c r="H5167" s="820">
        <v>1901</v>
      </c>
      <c r="I5167" s="567"/>
    </row>
    <row r="5168" spans="1:9" x14ac:dyDescent="0.2">
      <c r="A5168" s="345">
        <v>5166</v>
      </c>
      <c r="B5168" s="345" t="s">
        <v>5788</v>
      </c>
      <c r="C5168" s="345" t="s">
        <v>624</v>
      </c>
      <c r="D5168" s="345" t="s">
        <v>510</v>
      </c>
      <c r="E5168" s="345">
        <v>1010811920</v>
      </c>
      <c r="F5168" s="345">
        <v>1196</v>
      </c>
      <c r="G5168" s="345" t="s">
        <v>13684</v>
      </c>
      <c r="H5168" s="820">
        <v>1302</v>
      </c>
      <c r="I5168" s="567"/>
    </row>
    <row r="5169" spans="1:9" x14ac:dyDescent="0.2">
      <c r="A5169" s="345">
        <v>5167</v>
      </c>
      <c r="B5169" s="345" t="s">
        <v>5789</v>
      </c>
      <c r="C5169" s="345" t="s">
        <v>672</v>
      </c>
      <c r="D5169" s="345" t="s">
        <v>508</v>
      </c>
      <c r="E5169" s="345">
        <v>1030571130</v>
      </c>
      <c r="F5169" s="345">
        <v>18116</v>
      </c>
      <c r="G5169" s="345" t="s">
        <v>13685</v>
      </c>
      <c r="H5169" s="820">
        <v>691</v>
      </c>
      <c r="I5169" s="567"/>
    </row>
    <row r="5170" spans="1:9" x14ac:dyDescent="0.2">
      <c r="A5170" s="345">
        <v>5168</v>
      </c>
      <c r="B5170" s="345" t="s">
        <v>5790</v>
      </c>
      <c r="C5170" s="345" t="s">
        <v>571</v>
      </c>
      <c r="D5170" s="345" t="s">
        <v>508</v>
      </c>
      <c r="E5170" s="345">
        <v>1030260740</v>
      </c>
      <c r="F5170" s="345">
        <v>19076</v>
      </c>
      <c r="G5170" s="345" t="s">
        <v>13686</v>
      </c>
      <c r="H5170" s="820">
        <v>6273</v>
      </c>
      <c r="I5170" s="567"/>
    </row>
    <row r="5171" spans="1:9" x14ac:dyDescent="0.2">
      <c r="A5171" s="345">
        <v>5169</v>
      </c>
      <c r="B5171" s="345" t="s">
        <v>5791</v>
      </c>
      <c r="C5171" s="345" t="s">
        <v>578</v>
      </c>
      <c r="D5171" s="345" t="s">
        <v>505</v>
      </c>
      <c r="E5171" s="345">
        <v>3181030270</v>
      </c>
      <c r="F5171" s="345">
        <v>102027</v>
      </c>
      <c r="G5171" s="345" t="s">
        <v>13687</v>
      </c>
      <c r="H5171" s="820">
        <v>8878</v>
      </c>
      <c r="I5171" s="567"/>
    </row>
    <row r="5172" spans="1:9" x14ac:dyDescent="0.2">
      <c r="A5172" s="345">
        <v>5170</v>
      </c>
      <c r="B5172" s="345" t="s">
        <v>5792</v>
      </c>
      <c r="C5172" s="345" t="s">
        <v>784</v>
      </c>
      <c r="D5172" s="345" t="s">
        <v>503</v>
      </c>
      <c r="E5172" s="345">
        <v>3130230660</v>
      </c>
      <c r="F5172" s="345">
        <v>69066</v>
      </c>
      <c r="G5172" s="345" t="s">
        <v>13688</v>
      </c>
      <c r="H5172" s="820">
        <v>978</v>
      </c>
      <c r="I5172" s="567"/>
    </row>
    <row r="5173" spans="1:9" x14ac:dyDescent="0.2">
      <c r="A5173" s="345">
        <v>5171</v>
      </c>
      <c r="B5173" s="345" t="s">
        <v>5793</v>
      </c>
      <c r="C5173" s="345" t="s">
        <v>548</v>
      </c>
      <c r="D5173" s="345" t="s">
        <v>503</v>
      </c>
      <c r="E5173" s="345">
        <v>3130380720</v>
      </c>
      <c r="F5173" s="345">
        <v>66072</v>
      </c>
      <c r="G5173" s="345" t="s">
        <v>13689</v>
      </c>
      <c r="H5173" s="820">
        <v>4298</v>
      </c>
      <c r="I5173" s="567"/>
    </row>
    <row r="5174" spans="1:9" x14ac:dyDescent="0.2">
      <c r="A5174" s="345">
        <v>5172</v>
      </c>
      <c r="B5174" s="345" t="s">
        <v>5794</v>
      </c>
      <c r="C5174" s="345" t="s">
        <v>586</v>
      </c>
      <c r="D5174" s="345" t="s">
        <v>509</v>
      </c>
      <c r="E5174" s="345">
        <v>3140940360</v>
      </c>
      <c r="F5174" s="345">
        <v>94036</v>
      </c>
      <c r="G5174" s="345" t="s">
        <v>13690</v>
      </c>
      <c r="H5174" s="820">
        <v>315</v>
      </c>
      <c r="I5174" s="567"/>
    </row>
    <row r="5175" spans="1:9" x14ac:dyDescent="0.2">
      <c r="A5175" s="345">
        <v>5173</v>
      </c>
      <c r="B5175" s="345" t="s">
        <v>5795</v>
      </c>
      <c r="C5175" s="345" t="s">
        <v>578</v>
      </c>
      <c r="D5175" s="345" t="s">
        <v>505</v>
      </c>
      <c r="E5175" s="345">
        <v>3181030280</v>
      </c>
      <c r="F5175" s="345">
        <v>102028</v>
      </c>
      <c r="G5175" s="345" t="s">
        <v>13691</v>
      </c>
      <c r="H5175" s="820">
        <v>1000</v>
      </c>
      <c r="I5175" s="567"/>
    </row>
    <row r="5176" spans="1:9" x14ac:dyDescent="0.2">
      <c r="A5176" s="345">
        <v>5174</v>
      </c>
      <c r="B5176" s="345" t="s">
        <v>5796</v>
      </c>
      <c r="C5176" s="345" t="s">
        <v>612</v>
      </c>
      <c r="D5176" s="345" t="s">
        <v>505</v>
      </c>
      <c r="E5176" s="345">
        <v>3180670590</v>
      </c>
      <c r="F5176" s="345">
        <v>80059</v>
      </c>
      <c r="G5176" s="345" t="s">
        <v>13692</v>
      </c>
      <c r="H5176" s="820">
        <v>1043</v>
      </c>
      <c r="I5176" s="567"/>
    </row>
    <row r="5177" spans="1:9" x14ac:dyDescent="0.2">
      <c r="A5177" s="345">
        <v>5175</v>
      </c>
      <c r="B5177" s="345" t="s">
        <v>5797</v>
      </c>
      <c r="C5177" s="345" t="s">
        <v>565</v>
      </c>
      <c r="D5177" s="345" t="s">
        <v>505</v>
      </c>
      <c r="E5177" s="345">
        <v>3180251010</v>
      </c>
      <c r="F5177" s="345">
        <v>78100</v>
      </c>
      <c r="G5177" s="345" t="s">
        <v>13693</v>
      </c>
      <c r="H5177" s="820">
        <v>675</v>
      </c>
      <c r="I5177" s="567"/>
    </row>
    <row r="5178" spans="1:9" x14ac:dyDescent="0.2">
      <c r="A5178" s="345">
        <v>5176</v>
      </c>
      <c r="B5178" s="345" t="s">
        <v>5798</v>
      </c>
      <c r="C5178" s="345" t="s">
        <v>704</v>
      </c>
      <c r="D5178" s="345" t="s">
        <v>505</v>
      </c>
      <c r="E5178" s="345">
        <v>3180220960</v>
      </c>
      <c r="F5178" s="345">
        <v>79099</v>
      </c>
      <c r="G5178" s="345" t="s">
        <v>13694</v>
      </c>
      <c r="H5178" s="820">
        <v>1948</v>
      </c>
      <c r="I5178" s="567"/>
    </row>
    <row r="5179" spans="1:9" x14ac:dyDescent="0.2">
      <c r="A5179" s="345">
        <v>5177</v>
      </c>
      <c r="B5179" s="345" t="s">
        <v>5799</v>
      </c>
      <c r="C5179" s="345" t="s">
        <v>612</v>
      </c>
      <c r="D5179" s="345" t="s">
        <v>505</v>
      </c>
      <c r="E5179" s="345">
        <v>3180670600</v>
      </c>
      <c r="F5179" s="345">
        <v>80060</v>
      </c>
      <c r="G5179" s="345" t="s">
        <v>13695</v>
      </c>
      <c r="H5179" s="820">
        <v>3736</v>
      </c>
      <c r="I5179" s="567"/>
    </row>
    <row r="5180" spans="1:9" x14ac:dyDescent="0.2">
      <c r="A5180" s="345">
        <v>5178</v>
      </c>
      <c r="B5180" s="345" t="s">
        <v>5800</v>
      </c>
      <c r="C5180" s="345" t="s">
        <v>726</v>
      </c>
      <c r="D5180" s="345" t="s">
        <v>16416</v>
      </c>
      <c r="E5180" s="345">
        <v>1040140610</v>
      </c>
      <c r="F5180" s="345">
        <v>21064</v>
      </c>
      <c r="G5180" s="345" t="s">
        <v>13696</v>
      </c>
      <c r="H5180" s="820">
        <v>740</v>
      </c>
      <c r="I5180" s="567"/>
    </row>
    <row r="5181" spans="1:9" x14ac:dyDescent="0.2">
      <c r="A5181" s="345">
        <v>5179</v>
      </c>
      <c r="B5181" s="345" t="s">
        <v>5801</v>
      </c>
      <c r="C5181" s="345" t="s">
        <v>696</v>
      </c>
      <c r="D5181" s="345" t="s">
        <v>508</v>
      </c>
      <c r="E5181" s="345">
        <v>1030241740</v>
      </c>
      <c r="F5181" s="345">
        <v>13185</v>
      </c>
      <c r="G5181" s="345" t="s">
        <v>13697</v>
      </c>
      <c r="H5181" s="820">
        <v>817</v>
      </c>
      <c r="I5181" s="567"/>
    </row>
    <row r="5182" spans="1:9" x14ac:dyDescent="0.2">
      <c r="A5182" s="345">
        <v>5180</v>
      </c>
      <c r="B5182" s="345" t="s">
        <v>5802</v>
      </c>
      <c r="C5182" s="345" t="s">
        <v>617</v>
      </c>
      <c r="D5182" s="345" t="s">
        <v>512</v>
      </c>
      <c r="E5182" s="345">
        <v>4200730560</v>
      </c>
      <c r="F5182" s="345">
        <v>90057</v>
      </c>
      <c r="G5182" s="345" t="s">
        <v>13698</v>
      </c>
      <c r="H5182" s="820">
        <v>4350</v>
      </c>
      <c r="I5182" s="567"/>
    </row>
    <row r="5183" spans="1:9" x14ac:dyDescent="0.2">
      <c r="A5183" s="345">
        <v>5181</v>
      </c>
      <c r="B5183" s="345" t="s">
        <v>5803</v>
      </c>
      <c r="C5183" s="345" t="s">
        <v>677</v>
      </c>
      <c r="D5183" s="345" t="s">
        <v>507</v>
      </c>
      <c r="E5183" s="345">
        <v>1070740500</v>
      </c>
      <c r="F5183" s="345">
        <v>9050</v>
      </c>
      <c r="G5183" s="345" t="s">
        <v>13699</v>
      </c>
      <c r="H5183" s="820">
        <v>622</v>
      </c>
      <c r="I5183" s="567"/>
    </row>
    <row r="5184" spans="1:9" x14ac:dyDescent="0.2">
      <c r="A5184" s="345">
        <v>5182</v>
      </c>
      <c r="B5184" s="345" t="s">
        <v>5804</v>
      </c>
      <c r="C5184" s="345" t="s">
        <v>544</v>
      </c>
      <c r="D5184" s="345" t="s">
        <v>510</v>
      </c>
      <c r="E5184" s="345">
        <v>1010271700</v>
      </c>
      <c r="F5184" s="345">
        <v>4170</v>
      </c>
      <c r="G5184" s="345" t="s">
        <v>13700</v>
      </c>
      <c r="H5184" s="820">
        <v>3287</v>
      </c>
      <c r="I5184" s="567"/>
    </row>
    <row r="5185" spans="1:9" x14ac:dyDescent="0.2">
      <c r="A5185" s="345">
        <v>5183</v>
      </c>
      <c r="B5185" s="345" t="s">
        <v>5805</v>
      </c>
      <c r="C5185" s="345" t="s">
        <v>652</v>
      </c>
      <c r="D5185" s="345" t="s">
        <v>16417</v>
      </c>
      <c r="E5185" s="345">
        <v>1060850750</v>
      </c>
      <c r="F5185" s="345">
        <v>30075</v>
      </c>
      <c r="G5185" s="345" t="s">
        <v>13701</v>
      </c>
      <c r="H5185" s="820">
        <v>2363</v>
      </c>
      <c r="I5185" s="567"/>
    </row>
    <row r="5186" spans="1:9" x14ac:dyDescent="0.2">
      <c r="A5186" s="345">
        <v>5184</v>
      </c>
      <c r="B5186" s="345" t="s">
        <v>5806</v>
      </c>
      <c r="C5186" s="345" t="s">
        <v>1017</v>
      </c>
      <c r="D5186" s="345" t="s">
        <v>492</v>
      </c>
      <c r="E5186" s="345">
        <v>2090460130</v>
      </c>
      <c r="F5186" s="345">
        <v>45013</v>
      </c>
      <c r="G5186" s="345" t="s">
        <v>13702</v>
      </c>
      <c r="H5186" s="820">
        <v>2118</v>
      </c>
      <c r="I5186" s="567"/>
    </row>
    <row r="5187" spans="1:9" x14ac:dyDescent="0.2">
      <c r="A5187" s="345">
        <v>5185</v>
      </c>
      <c r="B5187" s="345" t="s">
        <v>5807</v>
      </c>
      <c r="C5187" s="345" t="s">
        <v>614</v>
      </c>
      <c r="D5187" s="345" t="s">
        <v>16415</v>
      </c>
      <c r="E5187" s="345">
        <v>1080610350</v>
      </c>
      <c r="F5187" s="345">
        <v>33035</v>
      </c>
      <c r="G5187" s="345" t="s">
        <v>13703</v>
      </c>
      <c r="H5187" s="820">
        <v>9025</v>
      </c>
      <c r="I5187" s="567"/>
    </row>
    <row r="5188" spans="1:9" x14ac:dyDescent="0.2">
      <c r="A5188" s="345">
        <v>5186</v>
      </c>
      <c r="B5188" s="345" t="s">
        <v>5808</v>
      </c>
      <c r="C5188" s="345" t="s">
        <v>563</v>
      </c>
      <c r="D5188" s="345" t="s">
        <v>493</v>
      </c>
      <c r="E5188" s="345">
        <v>2120330550</v>
      </c>
      <c r="F5188" s="345">
        <v>60055</v>
      </c>
      <c r="G5188" s="345" t="s">
        <v>13704</v>
      </c>
      <c r="H5188" s="820">
        <v>3972</v>
      </c>
      <c r="I5188" s="567"/>
    </row>
    <row r="5189" spans="1:9" x14ac:dyDescent="0.2">
      <c r="A5189" s="345">
        <v>5187</v>
      </c>
      <c r="B5189" s="345" t="s">
        <v>5809</v>
      </c>
      <c r="C5189" s="345" t="s">
        <v>732</v>
      </c>
      <c r="D5189" s="345" t="s">
        <v>511</v>
      </c>
      <c r="E5189" s="345">
        <v>3160410600</v>
      </c>
      <c r="F5189" s="345">
        <v>75061</v>
      </c>
      <c r="G5189" s="345" t="s">
        <v>13705</v>
      </c>
      <c r="H5189" s="820">
        <v>5854</v>
      </c>
      <c r="I5189" s="567"/>
    </row>
    <row r="5190" spans="1:9" x14ac:dyDescent="0.2">
      <c r="A5190" s="345">
        <v>5188</v>
      </c>
      <c r="B5190" s="345" t="s">
        <v>5810</v>
      </c>
      <c r="C5190" s="345" t="s">
        <v>528</v>
      </c>
      <c r="D5190" s="345" t="s">
        <v>492</v>
      </c>
      <c r="E5190" s="345">
        <v>2090750220</v>
      </c>
      <c r="F5190" s="345">
        <v>52022</v>
      </c>
      <c r="G5190" s="345" t="s">
        <v>13706</v>
      </c>
      <c r="H5190" s="820">
        <v>28576</v>
      </c>
      <c r="I5190" s="567"/>
    </row>
    <row r="5191" spans="1:9" x14ac:dyDescent="0.2">
      <c r="A5191" s="345">
        <v>5189</v>
      </c>
      <c r="B5191" s="345" t="s">
        <v>5811</v>
      </c>
      <c r="C5191" s="345" t="s">
        <v>1863</v>
      </c>
      <c r="D5191" s="345" t="s">
        <v>492</v>
      </c>
      <c r="E5191" s="345">
        <v>2091000040</v>
      </c>
      <c r="F5191" s="345">
        <v>100004</v>
      </c>
      <c r="G5191" s="345" t="s">
        <v>13707</v>
      </c>
      <c r="H5191" s="820">
        <v>9956</v>
      </c>
      <c r="I5191" s="567"/>
    </row>
    <row r="5192" spans="1:9" x14ac:dyDescent="0.2">
      <c r="A5192" s="345">
        <v>5190</v>
      </c>
      <c r="B5192" s="345" t="s">
        <v>5812</v>
      </c>
      <c r="C5192" s="345" t="s">
        <v>550</v>
      </c>
      <c r="D5192" s="345" t="s">
        <v>493</v>
      </c>
      <c r="E5192" s="345">
        <v>2120690490</v>
      </c>
      <c r="F5192" s="345">
        <v>57051</v>
      </c>
      <c r="G5192" s="345" t="s">
        <v>13708</v>
      </c>
      <c r="H5192" s="820">
        <v>1975</v>
      </c>
      <c r="I5192" s="567"/>
    </row>
    <row r="5193" spans="1:9" x14ac:dyDescent="0.2">
      <c r="A5193" s="345">
        <v>5191</v>
      </c>
      <c r="B5193" s="345" t="s">
        <v>5813</v>
      </c>
      <c r="C5193" s="345" t="s">
        <v>550</v>
      </c>
      <c r="D5193" s="345" t="s">
        <v>493</v>
      </c>
      <c r="E5193" s="345">
        <v>2120690500</v>
      </c>
      <c r="F5193" s="345">
        <v>57052</v>
      </c>
      <c r="G5193" s="345" t="s">
        <v>13709</v>
      </c>
      <c r="H5193" s="820">
        <v>1241</v>
      </c>
      <c r="I5193" s="567"/>
    </row>
    <row r="5194" spans="1:9" x14ac:dyDescent="0.2">
      <c r="A5194" s="345">
        <v>5192</v>
      </c>
      <c r="B5194" s="345" t="s">
        <v>5814</v>
      </c>
      <c r="C5194" s="345" t="s">
        <v>542</v>
      </c>
      <c r="D5194" s="345" t="s">
        <v>511</v>
      </c>
      <c r="E5194" s="345">
        <v>3160310380</v>
      </c>
      <c r="F5194" s="345">
        <v>71040</v>
      </c>
      <c r="G5194" s="345" t="s">
        <v>13710</v>
      </c>
      <c r="H5194" s="820">
        <v>2511</v>
      </c>
      <c r="I5194" s="567"/>
    </row>
    <row r="5195" spans="1:9" x14ac:dyDescent="0.2">
      <c r="A5195" s="345">
        <v>5193</v>
      </c>
      <c r="B5195" s="345" t="s">
        <v>5815</v>
      </c>
      <c r="C5195" s="345" t="s">
        <v>550</v>
      </c>
      <c r="D5195" s="345" t="s">
        <v>493</v>
      </c>
      <c r="E5195" s="345">
        <v>2120690510</v>
      </c>
      <c r="F5195" s="345">
        <v>57053</v>
      </c>
      <c r="G5195" s="345" t="s">
        <v>13711</v>
      </c>
      <c r="H5195" s="820">
        <v>6145</v>
      </c>
      <c r="I5195" s="567"/>
    </row>
    <row r="5196" spans="1:9" x14ac:dyDescent="0.2">
      <c r="A5196" s="345">
        <v>5194</v>
      </c>
      <c r="B5196" s="345" t="s">
        <v>5816</v>
      </c>
      <c r="C5196" s="345" t="s">
        <v>550</v>
      </c>
      <c r="D5196" s="345" t="s">
        <v>493</v>
      </c>
      <c r="E5196" s="345">
        <v>2120690520</v>
      </c>
      <c r="F5196" s="345">
        <v>57054</v>
      </c>
      <c r="G5196" s="345" t="s">
        <v>13712</v>
      </c>
      <c r="H5196" s="820">
        <v>2818</v>
      </c>
      <c r="I5196" s="567"/>
    </row>
    <row r="5197" spans="1:9" x14ac:dyDescent="0.2">
      <c r="A5197" s="345">
        <v>5195</v>
      </c>
      <c r="B5197" s="345" t="s">
        <v>5817</v>
      </c>
      <c r="C5197" s="345" t="s">
        <v>550</v>
      </c>
      <c r="D5197" s="345" t="s">
        <v>493</v>
      </c>
      <c r="E5197" s="345">
        <v>2120690530</v>
      </c>
      <c r="F5197" s="345">
        <v>57055</v>
      </c>
      <c r="G5197" s="345" t="s">
        <v>13713</v>
      </c>
      <c r="H5197" s="820">
        <v>2569</v>
      </c>
      <c r="I5197" s="567"/>
    </row>
    <row r="5198" spans="1:9" x14ac:dyDescent="0.2">
      <c r="A5198" s="345">
        <v>5196</v>
      </c>
      <c r="B5198" s="345" t="s">
        <v>5818</v>
      </c>
      <c r="C5198" s="345" t="s">
        <v>548</v>
      </c>
      <c r="D5198" s="345" t="s">
        <v>503</v>
      </c>
      <c r="E5198" s="345">
        <v>3130380730</v>
      </c>
      <c r="F5198" s="345">
        <v>66073</v>
      </c>
      <c r="G5198" s="345" t="s">
        <v>13714</v>
      </c>
      <c r="H5198" s="820">
        <v>1036</v>
      </c>
      <c r="I5198" s="567"/>
    </row>
    <row r="5199" spans="1:9" x14ac:dyDescent="0.2">
      <c r="A5199" s="345">
        <v>5197</v>
      </c>
      <c r="B5199" s="345" t="s">
        <v>5819</v>
      </c>
      <c r="C5199" s="345" t="s">
        <v>930</v>
      </c>
      <c r="D5199" s="345" t="s">
        <v>16415</v>
      </c>
      <c r="E5199" s="345">
        <v>1080290160</v>
      </c>
      <c r="F5199" s="345">
        <v>38018</v>
      </c>
      <c r="G5199" s="345" t="s">
        <v>13715</v>
      </c>
      <c r="H5199" s="820">
        <v>9750</v>
      </c>
      <c r="I5199" s="567"/>
    </row>
    <row r="5200" spans="1:9" x14ac:dyDescent="0.2">
      <c r="A5200" s="345">
        <v>5198</v>
      </c>
      <c r="B5200" s="345" t="s">
        <v>5820</v>
      </c>
      <c r="C5200" s="345" t="s">
        <v>573</v>
      </c>
      <c r="D5200" s="345" t="s">
        <v>508</v>
      </c>
      <c r="E5200" s="345">
        <v>1030450420</v>
      </c>
      <c r="F5200" s="345">
        <v>20042</v>
      </c>
      <c r="G5200" s="345" t="s">
        <v>13716</v>
      </c>
      <c r="H5200" s="820">
        <v>6478</v>
      </c>
      <c r="I5200" s="567"/>
    </row>
    <row r="5201" spans="1:9" x14ac:dyDescent="0.2">
      <c r="A5201" s="345">
        <v>5199</v>
      </c>
      <c r="B5201" s="345" t="s">
        <v>5821</v>
      </c>
      <c r="C5201" s="345" t="s">
        <v>550</v>
      </c>
      <c r="D5201" s="345" t="s">
        <v>493</v>
      </c>
      <c r="E5201" s="345">
        <v>2120690540</v>
      </c>
      <c r="F5201" s="345">
        <v>57056</v>
      </c>
      <c r="G5201" s="345" t="s">
        <v>13717</v>
      </c>
      <c r="H5201" s="820">
        <v>545</v>
      </c>
      <c r="I5201" s="567"/>
    </row>
    <row r="5202" spans="1:9" x14ac:dyDescent="0.2">
      <c r="A5202" s="345">
        <v>5200</v>
      </c>
      <c r="B5202" s="345" t="s">
        <v>5822</v>
      </c>
      <c r="C5202" s="345" t="s">
        <v>644</v>
      </c>
      <c r="D5202" s="345" t="s">
        <v>494</v>
      </c>
      <c r="E5202" s="345">
        <v>2110030370</v>
      </c>
      <c r="F5202" s="345">
        <v>42037</v>
      </c>
      <c r="G5202" s="345" t="s">
        <v>13718</v>
      </c>
      <c r="H5202" s="820">
        <v>654</v>
      </c>
      <c r="I5202" s="567"/>
    </row>
    <row r="5203" spans="1:9" x14ac:dyDescent="0.2">
      <c r="A5203" s="345">
        <v>5201</v>
      </c>
      <c r="B5203" s="345" t="s">
        <v>5823</v>
      </c>
      <c r="C5203" s="345" t="s">
        <v>875</v>
      </c>
      <c r="D5203" s="345" t="s">
        <v>494</v>
      </c>
      <c r="E5203" s="345">
        <v>2110440400</v>
      </c>
      <c r="F5203" s="345">
        <v>43040</v>
      </c>
      <c r="G5203" s="345" t="s">
        <v>13719</v>
      </c>
      <c r="H5203" s="820">
        <v>225</v>
      </c>
      <c r="I5203" s="567"/>
    </row>
    <row r="5204" spans="1:9" x14ac:dyDescent="0.2">
      <c r="A5204" s="345">
        <v>5202</v>
      </c>
      <c r="B5204" s="345" t="s">
        <v>5824</v>
      </c>
      <c r="C5204" s="345" t="s">
        <v>586</v>
      </c>
      <c r="D5204" s="345" t="s">
        <v>509</v>
      </c>
      <c r="E5204" s="345">
        <v>3140940370</v>
      </c>
      <c r="F5204" s="345">
        <v>94037</v>
      </c>
      <c r="G5204" s="345" t="s">
        <v>13720</v>
      </c>
      <c r="H5204" s="820">
        <v>584</v>
      </c>
      <c r="I5204" s="567"/>
    </row>
    <row r="5205" spans="1:9" x14ac:dyDescent="0.2">
      <c r="A5205" s="345">
        <v>5203</v>
      </c>
      <c r="B5205" s="345" t="s">
        <v>5825</v>
      </c>
      <c r="C5205" s="345" t="s">
        <v>1218</v>
      </c>
      <c r="D5205" s="345" t="s">
        <v>16415</v>
      </c>
      <c r="E5205" s="345">
        <v>1081010125</v>
      </c>
      <c r="F5205" s="345">
        <v>99028</v>
      </c>
      <c r="G5205" s="345" t="s">
        <v>13721</v>
      </c>
      <c r="H5205" s="820">
        <v>5161</v>
      </c>
      <c r="I5205" s="567"/>
    </row>
    <row r="5206" spans="1:9" x14ac:dyDescent="0.2">
      <c r="A5206" s="345">
        <v>5204</v>
      </c>
      <c r="B5206" s="345" t="s">
        <v>5826</v>
      </c>
      <c r="C5206" s="345" t="s">
        <v>996</v>
      </c>
      <c r="D5206" s="345" t="s">
        <v>514</v>
      </c>
      <c r="E5206" s="345">
        <v>2100580420</v>
      </c>
      <c r="F5206" s="345">
        <v>54042</v>
      </c>
      <c r="G5206" s="345" t="s">
        <v>13722</v>
      </c>
      <c r="H5206" s="820">
        <v>99</v>
      </c>
      <c r="I5206" s="567"/>
    </row>
    <row r="5207" spans="1:9" x14ac:dyDescent="0.2">
      <c r="A5207" s="345">
        <v>5205</v>
      </c>
      <c r="B5207" s="345" t="s">
        <v>5827</v>
      </c>
      <c r="C5207" s="345" t="s">
        <v>784</v>
      </c>
      <c r="D5207" s="345" t="s">
        <v>503</v>
      </c>
      <c r="E5207" s="345">
        <v>3130230670</v>
      </c>
      <c r="F5207" s="345">
        <v>69067</v>
      </c>
      <c r="G5207" s="345" t="s">
        <v>13723</v>
      </c>
      <c r="H5207" s="820">
        <v>827</v>
      </c>
      <c r="I5207" s="567"/>
    </row>
    <row r="5208" spans="1:9" x14ac:dyDescent="0.2">
      <c r="A5208" s="345">
        <v>5206</v>
      </c>
      <c r="B5208" s="345" t="s">
        <v>5828</v>
      </c>
      <c r="C5208" s="345" t="s">
        <v>555</v>
      </c>
      <c r="D5208" s="345" t="s">
        <v>506</v>
      </c>
      <c r="E5208" s="345">
        <v>3150510550</v>
      </c>
      <c r="F5208" s="345">
        <v>63055</v>
      </c>
      <c r="G5208" s="345" t="s">
        <v>13724</v>
      </c>
      <c r="H5208" s="820">
        <v>22011</v>
      </c>
      <c r="I5208" s="567"/>
    </row>
    <row r="5209" spans="1:9" x14ac:dyDescent="0.2">
      <c r="A5209" s="345">
        <v>5207</v>
      </c>
      <c r="B5209" s="345" t="s">
        <v>5829</v>
      </c>
      <c r="C5209" s="345" t="s">
        <v>722</v>
      </c>
      <c r="D5209" s="345" t="s">
        <v>513</v>
      </c>
      <c r="E5209" s="345">
        <v>4190820170</v>
      </c>
      <c r="F5209" s="345">
        <v>81016</v>
      </c>
      <c r="G5209" s="345" t="s">
        <v>13725</v>
      </c>
      <c r="H5209" s="820">
        <v>1353</v>
      </c>
      <c r="I5209" s="567"/>
    </row>
    <row r="5210" spans="1:9" x14ac:dyDescent="0.2">
      <c r="A5210" s="345">
        <v>5208</v>
      </c>
      <c r="B5210" s="345" t="s">
        <v>5830</v>
      </c>
      <c r="C5210" s="345" t="s">
        <v>588</v>
      </c>
      <c r="D5210" s="345" t="s">
        <v>511</v>
      </c>
      <c r="E5210" s="345">
        <v>3160090331</v>
      </c>
      <c r="F5210" s="345">
        <v>72034</v>
      </c>
      <c r="G5210" s="345" t="s">
        <v>13726</v>
      </c>
      <c r="H5210" s="820">
        <v>1291</v>
      </c>
      <c r="I5210" s="567"/>
    </row>
    <row r="5211" spans="1:9" x14ac:dyDescent="0.2">
      <c r="A5211" s="345">
        <v>5209</v>
      </c>
      <c r="B5211" s="345" t="s">
        <v>5831</v>
      </c>
      <c r="C5211" s="345" t="s">
        <v>691</v>
      </c>
      <c r="D5211" s="345" t="s">
        <v>508</v>
      </c>
      <c r="E5211" s="345">
        <v>1030770510</v>
      </c>
      <c r="F5211" s="345">
        <v>14051</v>
      </c>
      <c r="G5211" s="345" t="s">
        <v>13727</v>
      </c>
      <c r="H5211" s="820">
        <v>1819</v>
      </c>
      <c r="I5211" s="567"/>
    </row>
    <row r="5212" spans="1:9" x14ac:dyDescent="0.2">
      <c r="A5212" s="345">
        <v>5210</v>
      </c>
      <c r="B5212" s="345" t="s">
        <v>5832</v>
      </c>
      <c r="C5212" s="345" t="s">
        <v>534</v>
      </c>
      <c r="D5212" s="345" t="s">
        <v>508</v>
      </c>
      <c r="E5212" s="345">
        <v>1030491750</v>
      </c>
      <c r="F5212" s="345">
        <v>15176</v>
      </c>
      <c r="G5212" s="345" t="s">
        <v>13728</v>
      </c>
      <c r="H5212" s="820">
        <v>8393</v>
      </c>
      <c r="I5212" s="567"/>
    </row>
    <row r="5213" spans="1:9" x14ac:dyDescent="0.2">
      <c r="A5213" s="345">
        <v>5211</v>
      </c>
      <c r="B5213" s="345" t="s">
        <v>5833</v>
      </c>
      <c r="C5213" s="345" t="s">
        <v>696</v>
      </c>
      <c r="D5213" s="345" t="s">
        <v>508</v>
      </c>
      <c r="E5213" s="345">
        <v>1030241750</v>
      </c>
      <c r="F5213" s="345">
        <v>13186</v>
      </c>
      <c r="G5213" s="345" t="s">
        <v>13729</v>
      </c>
      <c r="H5213" s="820">
        <v>667</v>
      </c>
      <c r="I5213" s="567"/>
    </row>
    <row r="5214" spans="1:9" x14ac:dyDescent="0.2">
      <c r="A5214" s="345">
        <v>5212</v>
      </c>
      <c r="B5214" s="345" t="s">
        <v>5834</v>
      </c>
      <c r="C5214" s="345" t="s">
        <v>601</v>
      </c>
      <c r="D5214" s="345" t="s">
        <v>508</v>
      </c>
      <c r="E5214" s="345">
        <v>1030121570</v>
      </c>
      <c r="F5214" s="345">
        <v>16167</v>
      </c>
      <c r="G5214" s="345" t="s">
        <v>13730</v>
      </c>
      <c r="H5214" s="820">
        <v>1560</v>
      </c>
      <c r="I5214" s="567"/>
    </row>
    <row r="5215" spans="1:9" x14ac:dyDescent="0.2">
      <c r="A5215" s="345">
        <v>5213</v>
      </c>
      <c r="B5215" s="345" t="s">
        <v>5835</v>
      </c>
      <c r="C5215" s="345" t="s">
        <v>639</v>
      </c>
      <c r="D5215" s="345" t="s">
        <v>510</v>
      </c>
      <c r="E5215" s="345">
        <v>1010521140</v>
      </c>
      <c r="F5215" s="345">
        <v>3120</v>
      </c>
      <c r="G5215" s="345" t="s">
        <v>13731</v>
      </c>
      <c r="H5215" s="820">
        <v>1350</v>
      </c>
      <c r="I5215" s="567"/>
    </row>
    <row r="5216" spans="1:9" x14ac:dyDescent="0.2">
      <c r="A5216" s="345">
        <v>5214</v>
      </c>
      <c r="B5216" s="345" t="s">
        <v>5836</v>
      </c>
      <c r="C5216" s="345" t="s">
        <v>624</v>
      </c>
      <c r="D5216" s="345" t="s">
        <v>510</v>
      </c>
      <c r="E5216" s="345">
        <v>1010811930</v>
      </c>
      <c r="F5216" s="345">
        <v>1197</v>
      </c>
      <c r="G5216" s="345" t="s">
        <v>13732</v>
      </c>
      <c r="H5216" s="820">
        <v>10179</v>
      </c>
      <c r="I5216" s="567"/>
    </row>
    <row r="5217" spans="1:9" x14ac:dyDescent="0.2">
      <c r="A5217" s="345">
        <v>5215</v>
      </c>
      <c r="B5217" s="345" t="s">
        <v>5837</v>
      </c>
      <c r="C5217" s="345" t="s">
        <v>241</v>
      </c>
      <c r="D5217" s="345" t="s">
        <v>515</v>
      </c>
      <c r="E5217" s="345">
        <v>1050900790</v>
      </c>
      <c r="F5217" s="345">
        <v>24079</v>
      </c>
      <c r="G5217" s="345" t="s">
        <v>13733</v>
      </c>
      <c r="H5217" s="820">
        <v>4271</v>
      </c>
      <c r="I5217" s="567"/>
    </row>
    <row r="5218" spans="1:9" x14ac:dyDescent="0.2">
      <c r="A5218" s="345">
        <v>5216</v>
      </c>
      <c r="B5218" s="345" t="s">
        <v>5838</v>
      </c>
      <c r="C5218" s="345" t="s">
        <v>567</v>
      </c>
      <c r="D5218" s="345" t="s">
        <v>508</v>
      </c>
      <c r="E5218" s="345">
        <v>1030151350</v>
      </c>
      <c r="F5218" s="345">
        <v>17144</v>
      </c>
      <c r="G5218" s="345" t="s">
        <v>13734</v>
      </c>
      <c r="H5218" s="820">
        <v>2464</v>
      </c>
      <c r="I5218" s="567"/>
    </row>
    <row r="5219" spans="1:9" x14ac:dyDescent="0.2">
      <c r="A5219" s="345">
        <v>5217</v>
      </c>
      <c r="B5219" s="345" t="s">
        <v>5839</v>
      </c>
      <c r="C5219" s="345" t="s">
        <v>833</v>
      </c>
      <c r="D5219" s="345" t="s">
        <v>16417</v>
      </c>
      <c r="E5219" s="345">
        <v>1060930310</v>
      </c>
      <c r="F5219" s="345">
        <v>93031</v>
      </c>
      <c r="G5219" s="345" t="s">
        <v>13735</v>
      </c>
      <c r="H5219" s="820">
        <v>3123</v>
      </c>
      <c r="I5219" s="567"/>
    </row>
    <row r="5220" spans="1:9" x14ac:dyDescent="0.2">
      <c r="A5220" s="345">
        <v>5218</v>
      </c>
      <c r="B5220" s="345" t="s">
        <v>5840</v>
      </c>
      <c r="C5220" s="345" t="s">
        <v>604</v>
      </c>
      <c r="D5220" s="345" t="s">
        <v>515</v>
      </c>
      <c r="E5220" s="345">
        <v>1050710370</v>
      </c>
      <c r="F5220" s="345">
        <v>29037</v>
      </c>
      <c r="G5220" s="345" t="s">
        <v>13736</v>
      </c>
      <c r="H5220" s="820">
        <v>3740</v>
      </c>
      <c r="I5220" s="567"/>
    </row>
    <row r="5221" spans="1:9" x14ac:dyDescent="0.2">
      <c r="A5221" s="345">
        <v>5219</v>
      </c>
      <c r="B5221" s="345" t="s">
        <v>5841</v>
      </c>
      <c r="C5221" s="345" t="s">
        <v>693</v>
      </c>
      <c r="D5221" s="345" t="s">
        <v>16415</v>
      </c>
      <c r="E5221" s="345">
        <v>1080560291</v>
      </c>
      <c r="F5221" s="345">
        <v>34050</v>
      </c>
      <c r="G5221" s="345" t="s">
        <v>13737</v>
      </c>
      <c r="H5221" s="820">
        <v>3093</v>
      </c>
      <c r="I5221" s="567"/>
    </row>
    <row r="5222" spans="1:9" x14ac:dyDescent="0.2">
      <c r="A5222" s="345">
        <v>5220</v>
      </c>
      <c r="B5222" s="345" t="s">
        <v>5842</v>
      </c>
      <c r="C5222" s="345" t="s">
        <v>609</v>
      </c>
      <c r="D5222" s="345" t="s">
        <v>493</v>
      </c>
      <c r="E5222" s="345">
        <v>2120700770</v>
      </c>
      <c r="F5222" s="345">
        <v>58078</v>
      </c>
      <c r="G5222" s="345" t="s">
        <v>13738</v>
      </c>
      <c r="H5222" s="820">
        <v>2260</v>
      </c>
      <c r="I5222" s="567"/>
    </row>
    <row r="5223" spans="1:9" x14ac:dyDescent="0.2">
      <c r="A5223" s="345">
        <v>5221</v>
      </c>
      <c r="B5223" s="345" t="s">
        <v>5843</v>
      </c>
      <c r="C5223" s="345" t="s">
        <v>578</v>
      </c>
      <c r="D5223" s="345" t="s">
        <v>505</v>
      </c>
      <c r="E5223" s="345">
        <v>3181030290</v>
      </c>
      <c r="F5223" s="345">
        <v>102029</v>
      </c>
      <c r="G5223" s="345" t="s">
        <v>13739</v>
      </c>
      <c r="H5223" s="820">
        <v>840</v>
      </c>
      <c r="I5223" s="567"/>
    </row>
    <row r="5224" spans="1:9" x14ac:dyDescent="0.2">
      <c r="A5224" s="345">
        <v>5222</v>
      </c>
      <c r="B5224" s="345" t="s">
        <v>5844</v>
      </c>
      <c r="C5224" s="345" t="s">
        <v>546</v>
      </c>
      <c r="D5224" s="345" t="s">
        <v>504</v>
      </c>
      <c r="E5224" s="345">
        <v>3170470201</v>
      </c>
      <c r="F5224" s="345">
        <v>77021</v>
      </c>
      <c r="G5224" s="345" t="s">
        <v>13740</v>
      </c>
      <c r="H5224" s="820">
        <v>17685</v>
      </c>
      <c r="I5224" s="567"/>
    </row>
    <row r="5225" spans="1:9" x14ac:dyDescent="0.2">
      <c r="A5225" s="345">
        <v>5223</v>
      </c>
      <c r="B5225" s="345" t="s">
        <v>5845</v>
      </c>
      <c r="C5225" s="345" t="s">
        <v>588</v>
      </c>
      <c r="D5225" s="345" t="s">
        <v>511</v>
      </c>
      <c r="E5225" s="345">
        <v>3160090340</v>
      </c>
      <c r="F5225" s="345">
        <v>72035</v>
      </c>
      <c r="G5225" s="345" t="s">
        <v>13741</v>
      </c>
      <c r="H5225" s="820">
        <v>17680</v>
      </c>
      <c r="I5225" s="567"/>
    </row>
    <row r="5226" spans="1:9" x14ac:dyDescent="0.2">
      <c r="A5226" s="345">
        <v>5224</v>
      </c>
      <c r="B5226" s="345" t="s">
        <v>5846</v>
      </c>
      <c r="C5226" s="345" t="s">
        <v>1189</v>
      </c>
      <c r="D5226" s="345" t="s">
        <v>16415</v>
      </c>
      <c r="E5226" s="345">
        <v>1080500310</v>
      </c>
      <c r="F5226" s="345">
        <v>36032</v>
      </c>
      <c r="G5226" s="345" t="s">
        <v>13742</v>
      </c>
      <c r="H5226" s="820">
        <v>1582</v>
      </c>
      <c r="I5226" s="567"/>
    </row>
    <row r="5227" spans="1:9" x14ac:dyDescent="0.2">
      <c r="A5227" s="345">
        <v>5225</v>
      </c>
      <c r="B5227" s="345" t="s">
        <v>5847</v>
      </c>
      <c r="C5227" s="345" t="s">
        <v>582</v>
      </c>
      <c r="D5227" s="345" t="s">
        <v>514</v>
      </c>
      <c r="E5227" s="345">
        <v>2100800270</v>
      </c>
      <c r="F5227" s="345">
        <v>55027</v>
      </c>
      <c r="G5227" s="345" t="s">
        <v>13743</v>
      </c>
      <c r="H5227" s="820">
        <v>207</v>
      </c>
      <c r="I5227" s="567"/>
    </row>
    <row r="5228" spans="1:9" x14ac:dyDescent="0.2">
      <c r="A5228" s="345">
        <v>5226</v>
      </c>
      <c r="B5228" s="345" t="s">
        <v>5848</v>
      </c>
      <c r="C5228" s="345" t="s">
        <v>612</v>
      </c>
      <c r="D5228" s="345" t="s">
        <v>505</v>
      </c>
      <c r="E5228" s="345">
        <v>3180670610</v>
      </c>
      <c r="F5228" s="345">
        <v>80061</v>
      </c>
      <c r="G5228" s="345" t="s">
        <v>13744</v>
      </c>
      <c r="H5228" s="820">
        <v>9960</v>
      </c>
      <c r="I5228" s="567"/>
    </row>
    <row r="5229" spans="1:9" x14ac:dyDescent="0.2">
      <c r="A5229" s="345">
        <v>5227</v>
      </c>
      <c r="B5229" s="345" t="s">
        <v>5849</v>
      </c>
      <c r="C5229" s="345" t="s">
        <v>745</v>
      </c>
      <c r="D5229" s="345" t="s">
        <v>513</v>
      </c>
      <c r="E5229" s="345">
        <v>4190550560</v>
      </c>
      <c r="F5229" s="345">
        <v>82058</v>
      </c>
      <c r="G5229" s="345" t="s">
        <v>13745</v>
      </c>
      <c r="H5229" s="820">
        <v>2975</v>
      </c>
      <c r="I5229" s="567"/>
    </row>
    <row r="5230" spans="1:9" x14ac:dyDescent="0.2">
      <c r="A5230" s="345">
        <v>5228</v>
      </c>
      <c r="B5230" s="345" t="s">
        <v>5850</v>
      </c>
      <c r="C5230" s="345" t="s">
        <v>553</v>
      </c>
      <c r="D5230" s="345" t="s">
        <v>506</v>
      </c>
      <c r="E5230" s="345">
        <v>3150720970</v>
      </c>
      <c r="F5230" s="345">
        <v>65097</v>
      </c>
      <c r="G5230" s="345" t="s">
        <v>13746</v>
      </c>
      <c r="H5230" s="820">
        <v>5174</v>
      </c>
      <c r="I5230" s="567"/>
    </row>
    <row r="5231" spans="1:9" x14ac:dyDescent="0.2">
      <c r="A5231" s="345">
        <v>5229</v>
      </c>
      <c r="B5231" s="345" t="s">
        <v>5851</v>
      </c>
      <c r="C5231" s="345" t="s">
        <v>755</v>
      </c>
      <c r="D5231" s="345" t="s">
        <v>516</v>
      </c>
      <c r="E5231" s="345">
        <v>1020040480</v>
      </c>
      <c r="F5231" s="345">
        <v>7049</v>
      </c>
      <c r="G5231" s="345" t="s">
        <v>13747</v>
      </c>
      <c r="H5231" s="820">
        <v>1507</v>
      </c>
      <c r="I5231" s="567"/>
    </row>
    <row r="5232" spans="1:9" x14ac:dyDescent="0.2">
      <c r="A5232" s="345">
        <v>5230</v>
      </c>
      <c r="B5232" s="345" t="s">
        <v>5852</v>
      </c>
      <c r="C5232" s="345" t="s">
        <v>555</v>
      </c>
      <c r="D5232" s="345" t="s">
        <v>506</v>
      </c>
      <c r="E5232" s="345">
        <v>3150510560</v>
      </c>
      <c r="F5232" s="345">
        <v>63056</v>
      </c>
      <c r="G5232" s="345" t="s">
        <v>13748</v>
      </c>
      <c r="H5232" s="820">
        <v>12976</v>
      </c>
      <c r="I5232" s="567"/>
    </row>
    <row r="5233" spans="1:9" x14ac:dyDescent="0.2">
      <c r="A5233" s="345">
        <v>5231</v>
      </c>
      <c r="B5233" s="345" t="s">
        <v>5853</v>
      </c>
      <c r="C5233" s="345" t="s">
        <v>875</v>
      </c>
      <c r="D5233" s="345" t="s">
        <v>494</v>
      </c>
      <c r="E5233" s="345">
        <v>2110440410</v>
      </c>
      <c r="F5233" s="345">
        <v>43041</v>
      </c>
      <c r="G5233" s="345" t="s">
        <v>13749</v>
      </c>
      <c r="H5233" s="820">
        <v>6307</v>
      </c>
      <c r="I5233" s="567"/>
    </row>
    <row r="5234" spans="1:9" x14ac:dyDescent="0.2">
      <c r="A5234" s="345">
        <v>5232</v>
      </c>
      <c r="B5234" s="345" t="s">
        <v>5854</v>
      </c>
      <c r="C5234" s="345" t="s">
        <v>553</v>
      </c>
      <c r="D5234" s="345" t="s">
        <v>506</v>
      </c>
      <c r="E5234" s="345">
        <v>3150720980</v>
      </c>
      <c r="F5234" s="345">
        <v>65098</v>
      </c>
      <c r="G5234" s="345" t="s">
        <v>13750</v>
      </c>
      <c r="H5234" s="820">
        <v>2178</v>
      </c>
      <c r="I5234" s="567"/>
    </row>
    <row r="5235" spans="1:9" x14ac:dyDescent="0.2">
      <c r="A5235" s="345">
        <v>5233</v>
      </c>
      <c r="B5235" s="345" t="s">
        <v>5855</v>
      </c>
      <c r="C5235" s="345" t="s">
        <v>745</v>
      </c>
      <c r="D5235" s="345" t="s">
        <v>513</v>
      </c>
      <c r="E5235" s="345">
        <v>4190550570</v>
      </c>
      <c r="F5235" s="345">
        <v>82059</v>
      </c>
      <c r="G5235" s="345" t="s">
        <v>13751</v>
      </c>
      <c r="H5235" s="820">
        <v>2854</v>
      </c>
      <c r="I5235" s="567"/>
    </row>
    <row r="5236" spans="1:9" x14ac:dyDescent="0.2">
      <c r="A5236" s="345">
        <v>5234</v>
      </c>
      <c r="B5236" s="345" t="s">
        <v>5856</v>
      </c>
      <c r="C5236" s="345" t="s">
        <v>659</v>
      </c>
      <c r="D5236" s="345" t="s">
        <v>510</v>
      </c>
      <c r="E5236" s="345">
        <v>1010960460</v>
      </c>
      <c r="F5236" s="345">
        <v>96046</v>
      </c>
      <c r="G5236" s="345" t="s">
        <v>13752</v>
      </c>
      <c r="H5236" s="820">
        <v>2033</v>
      </c>
      <c r="I5236" s="567"/>
    </row>
    <row r="5237" spans="1:9" x14ac:dyDescent="0.2">
      <c r="A5237" s="345">
        <v>5235</v>
      </c>
      <c r="B5237" s="345" t="s">
        <v>5857</v>
      </c>
      <c r="C5237" s="345" t="s">
        <v>784</v>
      </c>
      <c r="D5237" s="345" t="s">
        <v>503</v>
      </c>
      <c r="E5237" s="345">
        <v>3130230680</v>
      </c>
      <c r="F5237" s="345">
        <v>69068</v>
      </c>
      <c r="G5237" s="345" t="s">
        <v>13753</v>
      </c>
      <c r="H5237" s="820">
        <v>2057</v>
      </c>
      <c r="I5237" s="567"/>
    </row>
    <row r="5238" spans="1:9" x14ac:dyDescent="0.2">
      <c r="A5238" s="345">
        <v>5236</v>
      </c>
      <c r="B5238" s="345" t="s">
        <v>5858</v>
      </c>
      <c r="C5238" s="345" t="s">
        <v>544</v>
      </c>
      <c r="D5238" s="345" t="s">
        <v>510</v>
      </c>
      <c r="E5238" s="345">
        <v>1010271710</v>
      </c>
      <c r="F5238" s="345">
        <v>4171</v>
      </c>
      <c r="G5238" s="345" t="s">
        <v>13754</v>
      </c>
      <c r="H5238" s="820">
        <v>1112</v>
      </c>
      <c r="I5238" s="567"/>
    </row>
    <row r="5239" spans="1:9" x14ac:dyDescent="0.2">
      <c r="A5239" s="345">
        <v>5237</v>
      </c>
      <c r="B5239" s="345" t="s">
        <v>5859</v>
      </c>
      <c r="C5239" s="345" t="s">
        <v>567</v>
      </c>
      <c r="D5239" s="345" t="s">
        <v>508</v>
      </c>
      <c r="E5239" s="345">
        <v>1030151360</v>
      </c>
      <c r="F5239" s="345">
        <v>17145</v>
      </c>
      <c r="G5239" s="345" t="s">
        <v>13755</v>
      </c>
      <c r="H5239" s="820">
        <v>2705</v>
      </c>
      <c r="I5239" s="567"/>
    </row>
    <row r="5240" spans="1:9" x14ac:dyDescent="0.2">
      <c r="A5240" s="345">
        <v>5238</v>
      </c>
      <c r="B5240" s="345" t="s">
        <v>5860</v>
      </c>
      <c r="C5240" s="345" t="s">
        <v>522</v>
      </c>
      <c r="D5240" s="345" t="s">
        <v>515</v>
      </c>
      <c r="E5240" s="345">
        <v>1050540660</v>
      </c>
      <c r="F5240" s="345">
        <v>28066</v>
      </c>
      <c r="G5240" s="345" t="s">
        <v>13756</v>
      </c>
      <c r="H5240" s="820">
        <v>3373</v>
      </c>
      <c r="I5240" s="567"/>
    </row>
    <row r="5241" spans="1:9" x14ac:dyDescent="0.2">
      <c r="A5241" s="345">
        <v>5239</v>
      </c>
      <c r="B5241" s="345" t="s">
        <v>5861</v>
      </c>
      <c r="C5241" s="345" t="s">
        <v>644</v>
      </c>
      <c r="D5241" s="345" t="s">
        <v>494</v>
      </c>
      <c r="E5241" s="345">
        <v>2110030380</v>
      </c>
      <c r="F5241" s="345">
        <v>42038</v>
      </c>
      <c r="G5241" s="345" t="s">
        <v>13757</v>
      </c>
      <c r="H5241" s="820">
        <v>4601</v>
      </c>
      <c r="I5241" s="567"/>
    </row>
    <row r="5242" spans="1:9" x14ac:dyDescent="0.2">
      <c r="A5242" s="345">
        <v>5240</v>
      </c>
      <c r="B5242" s="345" t="s">
        <v>5862</v>
      </c>
      <c r="C5242" s="345" t="s">
        <v>1311</v>
      </c>
      <c r="D5242" s="345" t="s">
        <v>492</v>
      </c>
      <c r="E5242" s="345">
        <v>2090620260</v>
      </c>
      <c r="F5242" s="345">
        <v>50027</v>
      </c>
      <c r="G5242" s="345" t="s">
        <v>13758</v>
      </c>
      <c r="H5242" s="820">
        <v>5390</v>
      </c>
      <c r="I5242" s="567"/>
    </row>
    <row r="5243" spans="1:9" x14ac:dyDescent="0.2">
      <c r="A5243" s="345">
        <v>5241</v>
      </c>
      <c r="B5243" s="345" t="s">
        <v>5863</v>
      </c>
      <c r="C5243" s="345" t="s">
        <v>624</v>
      </c>
      <c r="D5243" s="345" t="s">
        <v>510</v>
      </c>
      <c r="E5243" s="345">
        <v>1010811931</v>
      </c>
      <c r="F5243" s="345">
        <v>1198</v>
      </c>
      <c r="G5243" s="345" t="s">
        <v>13759</v>
      </c>
      <c r="H5243" s="820">
        <v>971</v>
      </c>
      <c r="I5243" s="567"/>
    </row>
    <row r="5244" spans="1:9" x14ac:dyDescent="0.2">
      <c r="A5244" s="345">
        <v>5242</v>
      </c>
      <c r="B5244" s="345" t="s">
        <v>5864</v>
      </c>
      <c r="C5244" s="345" t="s">
        <v>546</v>
      </c>
      <c r="D5244" s="345" t="s">
        <v>504</v>
      </c>
      <c r="E5244" s="345">
        <v>3170470210</v>
      </c>
      <c r="F5244" s="345">
        <v>77022</v>
      </c>
      <c r="G5244" s="345" t="s">
        <v>13760</v>
      </c>
      <c r="H5244" s="820">
        <v>3832</v>
      </c>
      <c r="I5244" s="567"/>
    </row>
    <row r="5245" spans="1:9" x14ac:dyDescent="0.2">
      <c r="A5245" s="345">
        <v>5243</v>
      </c>
      <c r="B5245" s="345" t="s">
        <v>5865</v>
      </c>
      <c r="C5245" s="345" t="s">
        <v>595</v>
      </c>
      <c r="D5245" s="345" t="s">
        <v>510</v>
      </c>
      <c r="E5245" s="345">
        <v>1010021280</v>
      </c>
      <c r="F5245" s="345">
        <v>6131</v>
      </c>
      <c r="G5245" s="345" t="s">
        <v>13761</v>
      </c>
      <c r="H5245" s="820">
        <v>313</v>
      </c>
      <c r="I5245" s="567"/>
    </row>
    <row r="5246" spans="1:9" x14ac:dyDescent="0.2">
      <c r="A5246" s="345">
        <v>5244</v>
      </c>
      <c r="B5246" s="345" t="s">
        <v>5866</v>
      </c>
      <c r="C5246" s="345" t="s">
        <v>668</v>
      </c>
      <c r="D5246" s="345" t="s">
        <v>16416</v>
      </c>
      <c r="E5246" s="345">
        <v>1040831330</v>
      </c>
      <c r="F5246" s="345">
        <v>22144</v>
      </c>
      <c r="G5246" s="345" t="s">
        <v>13762</v>
      </c>
      <c r="H5246" s="820">
        <v>2456</v>
      </c>
      <c r="I5246" s="567"/>
    </row>
    <row r="5247" spans="1:9" x14ac:dyDescent="0.2">
      <c r="A5247" s="345">
        <v>5245</v>
      </c>
      <c r="B5247" s="345" t="s">
        <v>5867</v>
      </c>
      <c r="C5247" s="345" t="s">
        <v>639</v>
      </c>
      <c r="D5247" s="345" t="s">
        <v>510</v>
      </c>
      <c r="E5247" s="345">
        <v>1010521150</v>
      </c>
      <c r="F5247" s="345">
        <v>3121</v>
      </c>
      <c r="G5247" s="345" t="s">
        <v>13763</v>
      </c>
      <c r="H5247" s="820">
        <v>2118</v>
      </c>
      <c r="I5247" s="567"/>
    </row>
    <row r="5248" spans="1:9" x14ac:dyDescent="0.2">
      <c r="A5248" s="345">
        <v>5246</v>
      </c>
      <c r="B5248" s="345" t="s">
        <v>5868</v>
      </c>
      <c r="C5248" s="345" t="s">
        <v>609</v>
      </c>
      <c r="D5248" s="345" t="s">
        <v>493</v>
      </c>
      <c r="E5248" s="345">
        <v>2120700780</v>
      </c>
      <c r="F5248" s="345">
        <v>58079</v>
      </c>
      <c r="G5248" s="345" t="s">
        <v>13764</v>
      </c>
      <c r="H5248" s="820">
        <v>64005</v>
      </c>
      <c r="I5248" s="567"/>
    </row>
    <row r="5249" spans="1:9" x14ac:dyDescent="0.2">
      <c r="A5249" s="345">
        <v>5247</v>
      </c>
      <c r="B5249" s="345" t="s">
        <v>5869</v>
      </c>
      <c r="C5249" s="345" t="s">
        <v>555</v>
      </c>
      <c r="D5249" s="345" t="s">
        <v>506</v>
      </c>
      <c r="E5249" s="345">
        <v>3150510570</v>
      </c>
      <c r="F5249" s="345">
        <v>63057</v>
      </c>
      <c r="G5249" s="345" t="s">
        <v>13765</v>
      </c>
      <c r="H5249" s="820">
        <v>39762</v>
      </c>
      <c r="I5249" s="567"/>
    </row>
    <row r="5250" spans="1:9" x14ac:dyDescent="0.2">
      <c r="A5250" s="345">
        <v>5248</v>
      </c>
      <c r="B5250" s="345" t="s">
        <v>5870</v>
      </c>
      <c r="C5250" s="345" t="s">
        <v>555</v>
      </c>
      <c r="D5250" s="345" t="s">
        <v>506</v>
      </c>
      <c r="E5250" s="345">
        <v>3150510580</v>
      </c>
      <c r="F5250" s="345">
        <v>63058</v>
      </c>
      <c r="G5250" s="345" t="s">
        <v>13766</v>
      </c>
      <c r="H5250" s="820">
        <v>24098</v>
      </c>
      <c r="I5250" s="567"/>
    </row>
    <row r="5251" spans="1:9" x14ac:dyDescent="0.2">
      <c r="A5251" s="345">
        <v>5249</v>
      </c>
      <c r="B5251" s="345" t="s">
        <v>5871</v>
      </c>
      <c r="C5251" s="345" t="s">
        <v>664</v>
      </c>
      <c r="D5251" s="345" t="s">
        <v>507</v>
      </c>
      <c r="E5251" s="345">
        <v>1070370410</v>
      </c>
      <c r="F5251" s="345">
        <v>8044</v>
      </c>
      <c r="G5251" s="345" t="s">
        <v>13767</v>
      </c>
      <c r="H5251" s="820">
        <v>852</v>
      </c>
      <c r="I5251" s="567"/>
    </row>
    <row r="5252" spans="1:9" x14ac:dyDescent="0.2">
      <c r="A5252" s="345">
        <v>5250</v>
      </c>
      <c r="B5252" s="345" t="s">
        <v>5872</v>
      </c>
      <c r="C5252" s="345" t="s">
        <v>567</v>
      </c>
      <c r="D5252" s="345" t="s">
        <v>508</v>
      </c>
      <c r="E5252" s="345">
        <v>1030151370</v>
      </c>
      <c r="F5252" s="345">
        <v>17146</v>
      </c>
      <c r="G5252" s="345" t="s">
        <v>13768</v>
      </c>
      <c r="H5252" s="820">
        <v>3744</v>
      </c>
      <c r="I5252" s="567"/>
    </row>
    <row r="5253" spans="1:9" x14ac:dyDescent="0.2">
      <c r="A5253" s="345">
        <v>5251</v>
      </c>
      <c r="B5253" s="345" t="s">
        <v>5873</v>
      </c>
      <c r="C5253" s="345" t="s">
        <v>573</v>
      </c>
      <c r="D5253" s="345" t="s">
        <v>508</v>
      </c>
      <c r="E5253" s="345">
        <v>1030450430</v>
      </c>
      <c r="F5253" s="345">
        <v>20043</v>
      </c>
      <c r="G5253" s="345" t="s">
        <v>13769</v>
      </c>
      <c r="H5253" s="820">
        <v>1671</v>
      </c>
      <c r="I5253" s="567"/>
    </row>
    <row r="5254" spans="1:9" x14ac:dyDescent="0.2">
      <c r="A5254" s="345">
        <v>5252</v>
      </c>
      <c r="B5254" s="345" t="s">
        <v>5874</v>
      </c>
      <c r="C5254" s="345" t="s">
        <v>530</v>
      </c>
      <c r="D5254" s="345" t="s">
        <v>512</v>
      </c>
      <c r="E5254" s="345">
        <v>4200950420</v>
      </c>
      <c r="F5254" s="345">
        <v>95042</v>
      </c>
      <c r="G5254" s="345" t="s">
        <v>13770</v>
      </c>
      <c r="H5254" s="820">
        <v>215</v>
      </c>
      <c r="I5254" s="567"/>
    </row>
    <row r="5255" spans="1:9" x14ac:dyDescent="0.2">
      <c r="A5255" s="345">
        <v>5253</v>
      </c>
      <c r="B5255" s="345" t="s">
        <v>5875</v>
      </c>
      <c r="C5255" s="345" t="s">
        <v>567</v>
      </c>
      <c r="D5255" s="345" t="s">
        <v>508</v>
      </c>
      <c r="E5255" s="345">
        <v>1030151371</v>
      </c>
      <c r="F5255" s="345">
        <v>17147</v>
      </c>
      <c r="G5255" s="345" t="s">
        <v>13771</v>
      </c>
      <c r="H5255" s="820">
        <v>5161</v>
      </c>
      <c r="I5255" s="567"/>
    </row>
    <row r="5256" spans="1:9" x14ac:dyDescent="0.2">
      <c r="A5256" s="345">
        <v>5254</v>
      </c>
      <c r="B5256" s="345" t="s">
        <v>5876</v>
      </c>
      <c r="C5256" s="345" t="s">
        <v>659</v>
      </c>
      <c r="D5256" s="345" t="s">
        <v>510</v>
      </c>
      <c r="E5256" s="345">
        <v>1010960470</v>
      </c>
      <c r="F5256" s="345">
        <v>96047</v>
      </c>
      <c r="G5256" s="345" t="s">
        <v>13772</v>
      </c>
      <c r="H5256" s="820">
        <v>3740</v>
      </c>
      <c r="I5256" s="567"/>
    </row>
    <row r="5257" spans="1:9" x14ac:dyDescent="0.2">
      <c r="A5257" s="345">
        <v>5255</v>
      </c>
      <c r="B5257" s="345" t="s">
        <v>5877</v>
      </c>
      <c r="C5257" s="345" t="s">
        <v>696</v>
      </c>
      <c r="D5257" s="345" t="s">
        <v>508</v>
      </c>
      <c r="E5257" s="345">
        <v>1030241760</v>
      </c>
      <c r="F5257" s="345">
        <v>13187</v>
      </c>
      <c r="G5257" s="345" t="s">
        <v>13773</v>
      </c>
      <c r="H5257" s="820">
        <v>230</v>
      </c>
      <c r="I5257" s="567"/>
    </row>
    <row r="5258" spans="1:9" x14ac:dyDescent="0.2">
      <c r="A5258" s="345">
        <v>5256</v>
      </c>
      <c r="B5258" s="345" t="s">
        <v>5878</v>
      </c>
      <c r="C5258" s="345" t="s">
        <v>1311</v>
      </c>
      <c r="D5258" s="345" t="s">
        <v>492</v>
      </c>
      <c r="E5258" s="345">
        <v>2090620270</v>
      </c>
      <c r="F5258" s="345">
        <v>50028</v>
      </c>
      <c r="G5258" s="345" t="s">
        <v>13774</v>
      </c>
      <c r="H5258" s="820">
        <v>15577</v>
      </c>
      <c r="I5258" s="567"/>
    </row>
    <row r="5259" spans="1:9" x14ac:dyDescent="0.2">
      <c r="A5259" s="345">
        <v>5257</v>
      </c>
      <c r="B5259" s="345" t="s">
        <v>5879</v>
      </c>
      <c r="C5259" s="345" t="s">
        <v>522</v>
      </c>
      <c r="D5259" s="345" t="s">
        <v>515</v>
      </c>
      <c r="E5259" s="345">
        <v>1050540670</v>
      </c>
      <c r="F5259" s="345">
        <v>28067</v>
      </c>
      <c r="G5259" s="345" t="s">
        <v>13775</v>
      </c>
      <c r="H5259" s="820">
        <v>2397</v>
      </c>
      <c r="I5259" s="567"/>
    </row>
    <row r="5260" spans="1:9" x14ac:dyDescent="0.2">
      <c r="A5260" s="345">
        <v>5258</v>
      </c>
      <c r="B5260" s="345" t="s">
        <v>5880</v>
      </c>
      <c r="C5260" s="345" t="s">
        <v>624</v>
      </c>
      <c r="D5260" s="345" t="s">
        <v>510</v>
      </c>
      <c r="E5260" s="345">
        <v>1010811940</v>
      </c>
      <c r="F5260" s="345">
        <v>1199</v>
      </c>
      <c r="G5260" s="345" t="s">
        <v>13776</v>
      </c>
      <c r="H5260" s="820">
        <v>3087</v>
      </c>
      <c r="I5260" s="567"/>
    </row>
    <row r="5261" spans="1:9" x14ac:dyDescent="0.2">
      <c r="A5261" s="345">
        <v>5259</v>
      </c>
      <c r="B5261" s="345" t="s">
        <v>5881</v>
      </c>
      <c r="C5261" s="345" t="s">
        <v>755</v>
      </c>
      <c r="D5261" s="345" t="s">
        <v>516</v>
      </c>
      <c r="E5261" s="345">
        <v>1020040510</v>
      </c>
      <c r="F5261" s="345">
        <v>7052</v>
      </c>
      <c r="G5261" s="345" t="s">
        <v>13777</v>
      </c>
      <c r="H5261" s="820">
        <v>3553</v>
      </c>
      <c r="I5261" s="567"/>
    </row>
    <row r="5262" spans="1:9" x14ac:dyDescent="0.2">
      <c r="A5262" s="345">
        <v>5260</v>
      </c>
      <c r="B5262" s="345" t="s">
        <v>5882</v>
      </c>
      <c r="C5262" s="345" t="s">
        <v>1073</v>
      </c>
      <c r="D5262" s="345" t="s">
        <v>492</v>
      </c>
      <c r="E5262" s="345">
        <v>2090300330</v>
      </c>
      <c r="F5262" s="345">
        <v>48033</v>
      </c>
      <c r="G5262" s="345" t="s">
        <v>13778</v>
      </c>
      <c r="H5262" s="820">
        <v>20304</v>
      </c>
      <c r="I5262" s="567"/>
    </row>
    <row r="5263" spans="1:9" x14ac:dyDescent="0.2">
      <c r="A5263" s="345">
        <v>5261</v>
      </c>
      <c r="B5263" s="345" t="s">
        <v>5883</v>
      </c>
      <c r="C5263" s="345" t="s">
        <v>755</v>
      </c>
      <c r="D5263" s="345" t="s">
        <v>516</v>
      </c>
      <c r="E5263" s="345">
        <v>1020040490</v>
      </c>
      <c r="F5263" s="345">
        <v>7050</v>
      </c>
      <c r="G5263" s="345" t="s">
        <v>13779</v>
      </c>
      <c r="H5263" s="820">
        <v>171</v>
      </c>
      <c r="I5263" s="567"/>
    </row>
    <row r="5264" spans="1:9" x14ac:dyDescent="0.2">
      <c r="A5264" s="345">
        <v>5262</v>
      </c>
      <c r="B5264" s="345" t="s">
        <v>5884</v>
      </c>
      <c r="C5264" s="345" t="s">
        <v>662</v>
      </c>
      <c r="D5264" s="345" t="s">
        <v>506</v>
      </c>
      <c r="E5264" s="345">
        <v>3150110520</v>
      </c>
      <c r="F5264" s="345">
        <v>62053</v>
      </c>
      <c r="G5264" s="345" t="s">
        <v>13780</v>
      </c>
      <c r="H5264" s="820">
        <v>2438</v>
      </c>
      <c r="I5264" s="567"/>
    </row>
    <row r="5265" spans="1:9" x14ac:dyDescent="0.2">
      <c r="A5265" s="345">
        <v>5263</v>
      </c>
      <c r="B5265" s="345" t="s">
        <v>5885</v>
      </c>
      <c r="C5265" s="345" t="s">
        <v>536</v>
      </c>
      <c r="D5265" s="345" t="s">
        <v>492</v>
      </c>
      <c r="E5265" s="345">
        <v>2090630160</v>
      </c>
      <c r="F5265" s="345">
        <v>47016</v>
      </c>
      <c r="G5265" s="345" t="s">
        <v>13781</v>
      </c>
      <c r="H5265" s="820">
        <v>8795</v>
      </c>
      <c r="I5265" s="567"/>
    </row>
    <row r="5266" spans="1:9" x14ac:dyDescent="0.2">
      <c r="A5266" s="345">
        <v>5264</v>
      </c>
      <c r="B5266" s="345" t="s">
        <v>5886</v>
      </c>
      <c r="C5266" s="345" t="s">
        <v>614</v>
      </c>
      <c r="D5266" s="345" t="s">
        <v>16415</v>
      </c>
      <c r="E5266" s="345">
        <v>1080610360</v>
      </c>
      <c r="F5266" s="345">
        <v>33036</v>
      </c>
      <c r="G5266" s="345" t="s">
        <v>13782</v>
      </c>
      <c r="H5266" s="820">
        <v>4614</v>
      </c>
      <c r="I5266" s="567"/>
    </row>
    <row r="5267" spans="1:9" x14ac:dyDescent="0.2">
      <c r="A5267" s="345">
        <v>5265</v>
      </c>
      <c r="B5267" s="345" t="s">
        <v>5887</v>
      </c>
      <c r="C5267" s="345" t="s">
        <v>567</v>
      </c>
      <c r="D5267" s="345" t="s">
        <v>508</v>
      </c>
      <c r="E5267" s="345">
        <v>1030151390</v>
      </c>
      <c r="F5267" s="345">
        <v>17148</v>
      </c>
      <c r="G5267" s="345" t="s">
        <v>13783</v>
      </c>
      <c r="H5267" s="820">
        <v>1747</v>
      </c>
      <c r="I5267" s="567"/>
    </row>
    <row r="5268" spans="1:9" x14ac:dyDescent="0.2">
      <c r="A5268" s="345">
        <v>5266</v>
      </c>
      <c r="B5268" s="345" t="s">
        <v>5888</v>
      </c>
      <c r="C5268" s="345" t="s">
        <v>787</v>
      </c>
      <c r="D5268" s="345" t="s">
        <v>515</v>
      </c>
      <c r="E5268" s="345">
        <v>1050840570</v>
      </c>
      <c r="F5268" s="345">
        <v>26058</v>
      </c>
      <c r="G5268" s="345" t="s">
        <v>13784</v>
      </c>
      <c r="H5268" s="820">
        <v>8286</v>
      </c>
      <c r="I5268" s="567"/>
    </row>
    <row r="5269" spans="1:9" x14ac:dyDescent="0.2">
      <c r="A5269" s="345">
        <v>5267</v>
      </c>
      <c r="B5269" s="345" t="s">
        <v>5889</v>
      </c>
      <c r="C5269" s="345" t="s">
        <v>726</v>
      </c>
      <c r="D5269" s="345" t="s">
        <v>16416</v>
      </c>
      <c r="E5269" s="345">
        <v>1040140620</v>
      </c>
      <c r="F5269" s="345">
        <v>21065</v>
      </c>
      <c r="G5269" s="345" t="s">
        <v>13785</v>
      </c>
      <c r="H5269" s="820">
        <v>202</v>
      </c>
      <c r="I5269" s="567"/>
    </row>
    <row r="5270" spans="1:9" x14ac:dyDescent="0.2">
      <c r="A5270" s="345">
        <v>5268</v>
      </c>
      <c r="B5270" s="345" t="s">
        <v>5890</v>
      </c>
      <c r="C5270" s="345" t="s">
        <v>691</v>
      </c>
      <c r="D5270" s="345" t="s">
        <v>508</v>
      </c>
      <c r="E5270" s="345">
        <v>1030770520</v>
      </c>
      <c r="F5270" s="345">
        <v>14052</v>
      </c>
      <c r="G5270" s="345" t="s">
        <v>13786</v>
      </c>
      <c r="H5270" s="820">
        <v>2255</v>
      </c>
      <c r="I5270" s="567"/>
    </row>
    <row r="5271" spans="1:9" x14ac:dyDescent="0.2">
      <c r="A5271" s="345">
        <v>5269</v>
      </c>
      <c r="B5271" s="345" t="s">
        <v>5891</v>
      </c>
      <c r="C5271" s="345" t="s">
        <v>696</v>
      </c>
      <c r="D5271" s="345" t="s">
        <v>508</v>
      </c>
      <c r="E5271" s="345">
        <v>1030241770</v>
      </c>
      <c r="F5271" s="345">
        <v>13188</v>
      </c>
      <c r="G5271" s="345" t="s">
        <v>13787</v>
      </c>
      <c r="H5271" s="820">
        <v>4242</v>
      </c>
      <c r="I5271" s="567"/>
    </row>
    <row r="5272" spans="1:9" x14ac:dyDescent="0.2">
      <c r="A5272" s="345">
        <v>5270</v>
      </c>
      <c r="B5272" s="345" t="s">
        <v>5892</v>
      </c>
      <c r="C5272" s="345" t="s">
        <v>632</v>
      </c>
      <c r="D5272" s="345" t="s">
        <v>515</v>
      </c>
      <c r="E5272" s="345">
        <v>1050100400</v>
      </c>
      <c r="F5272" s="345">
        <v>25040</v>
      </c>
      <c r="G5272" s="345" t="s">
        <v>13788</v>
      </c>
      <c r="H5272" s="820">
        <v>7930</v>
      </c>
      <c r="I5272" s="567"/>
    </row>
    <row r="5273" spans="1:9" x14ac:dyDescent="0.2">
      <c r="A5273" s="345">
        <v>5271</v>
      </c>
      <c r="B5273" s="345" t="s">
        <v>5893</v>
      </c>
      <c r="C5273" s="345" t="s">
        <v>672</v>
      </c>
      <c r="D5273" s="345" t="s">
        <v>508</v>
      </c>
      <c r="E5273" s="345">
        <v>1030571140</v>
      </c>
      <c r="F5273" s="345">
        <v>18117</v>
      </c>
      <c r="G5273" s="345" t="s">
        <v>13789</v>
      </c>
      <c r="H5273" s="820">
        <v>772</v>
      </c>
      <c r="I5273" s="567"/>
    </row>
    <row r="5274" spans="1:9" x14ac:dyDescent="0.2">
      <c r="A5274" s="345">
        <v>5272</v>
      </c>
      <c r="B5274" s="345" t="s">
        <v>5894</v>
      </c>
      <c r="C5274" s="345" t="s">
        <v>601</v>
      </c>
      <c r="D5274" s="345" t="s">
        <v>508</v>
      </c>
      <c r="E5274" s="345">
        <v>1030121571</v>
      </c>
      <c r="F5274" s="345">
        <v>16168</v>
      </c>
      <c r="G5274" s="345" t="s">
        <v>13790</v>
      </c>
      <c r="H5274" s="820">
        <v>1719</v>
      </c>
      <c r="I5274" s="567"/>
    </row>
    <row r="5275" spans="1:9" x14ac:dyDescent="0.2">
      <c r="A5275" s="345">
        <v>5273</v>
      </c>
      <c r="B5275" s="345" t="s">
        <v>5895</v>
      </c>
      <c r="C5275" s="345" t="s">
        <v>522</v>
      </c>
      <c r="D5275" s="345" t="s">
        <v>515</v>
      </c>
      <c r="E5275" s="345">
        <v>1050540690</v>
      </c>
      <c r="F5275" s="345">
        <v>28069</v>
      </c>
      <c r="G5275" s="345" t="s">
        <v>13791</v>
      </c>
      <c r="H5275" s="820">
        <v>13307</v>
      </c>
      <c r="I5275" s="567"/>
    </row>
    <row r="5276" spans="1:9" x14ac:dyDescent="0.2">
      <c r="A5276" s="345">
        <v>5274</v>
      </c>
      <c r="B5276" s="345" t="s">
        <v>5896</v>
      </c>
      <c r="C5276" s="345" t="s">
        <v>601</v>
      </c>
      <c r="D5276" s="345" t="s">
        <v>508</v>
      </c>
      <c r="E5276" s="345">
        <v>1030121590</v>
      </c>
      <c r="F5276" s="345">
        <v>16170</v>
      </c>
      <c r="G5276" s="345" t="s">
        <v>13792</v>
      </c>
      <c r="H5276" s="820">
        <v>11481</v>
      </c>
      <c r="I5276" s="567"/>
    </row>
    <row r="5277" spans="1:9" x14ac:dyDescent="0.2">
      <c r="A5277" s="345">
        <v>5275</v>
      </c>
      <c r="B5277" s="345" t="s">
        <v>5897</v>
      </c>
      <c r="C5277" s="345" t="s">
        <v>652</v>
      </c>
      <c r="D5277" s="345" t="s">
        <v>16417</v>
      </c>
      <c r="E5277" s="345">
        <v>1060850760</v>
      </c>
      <c r="F5277" s="345">
        <v>30076</v>
      </c>
      <c r="G5277" s="345" t="s">
        <v>13793</v>
      </c>
      <c r="H5277" s="820">
        <v>1322</v>
      </c>
      <c r="I5277" s="567"/>
    </row>
    <row r="5278" spans="1:9" x14ac:dyDescent="0.2">
      <c r="A5278" s="345">
        <v>5276</v>
      </c>
      <c r="B5278" s="345" t="s">
        <v>5898</v>
      </c>
      <c r="C5278" s="345" t="s">
        <v>553</v>
      </c>
      <c r="D5278" s="345" t="s">
        <v>506</v>
      </c>
      <c r="E5278" s="345">
        <v>3150720990</v>
      </c>
      <c r="F5278" s="345">
        <v>65099</v>
      </c>
      <c r="G5278" s="345" t="s">
        <v>13794</v>
      </c>
      <c r="H5278" s="820">
        <v>25839</v>
      </c>
      <c r="I5278" s="567"/>
    </row>
    <row r="5279" spans="1:9" x14ac:dyDescent="0.2">
      <c r="A5279" s="345">
        <v>5277</v>
      </c>
      <c r="B5279" s="345" t="s">
        <v>5899</v>
      </c>
      <c r="C5279" s="345" t="s">
        <v>604</v>
      </c>
      <c r="D5279" s="345" t="s">
        <v>515</v>
      </c>
      <c r="E5279" s="345">
        <v>1050710380</v>
      </c>
      <c r="F5279" s="345">
        <v>29038</v>
      </c>
      <c r="G5279" s="345" t="s">
        <v>13795</v>
      </c>
      <c r="H5279" s="820">
        <v>2214</v>
      </c>
      <c r="I5279" s="567"/>
    </row>
    <row r="5280" spans="1:9" x14ac:dyDescent="0.2">
      <c r="A5280" s="345">
        <v>5278</v>
      </c>
      <c r="B5280" s="345" t="s">
        <v>5900</v>
      </c>
      <c r="C5280" s="345" t="s">
        <v>544</v>
      </c>
      <c r="D5280" s="345" t="s">
        <v>510</v>
      </c>
      <c r="E5280" s="345">
        <v>1010271720</v>
      </c>
      <c r="F5280" s="345">
        <v>4172</v>
      </c>
      <c r="G5280" s="345" t="s">
        <v>13796</v>
      </c>
      <c r="H5280" s="820">
        <v>187</v>
      </c>
      <c r="I5280" s="567"/>
    </row>
    <row r="5281" spans="1:9" x14ac:dyDescent="0.2">
      <c r="A5281" s="345">
        <v>5279</v>
      </c>
      <c r="B5281" s="345" t="s">
        <v>5901</v>
      </c>
      <c r="C5281" s="345" t="s">
        <v>563</v>
      </c>
      <c r="D5281" s="345" t="s">
        <v>493</v>
      </c>
      <c r="E5281" s="345">
        <v>2120330560</v>
      </c>
      <c r="F5281" s="345">
        <v>60056</v>
      </c>
      <c r="G5281" s="345" t="s">
        <v>13797</v>
      </c>
      <c r="H5281" s="820">
        <v>12438</v>
      </c>
      <c r="I5281" s="567"/>
    </row>
    <row r="5282" spans="1:9" x14ac:dyDescent="0.2">
      <c r="A5282" s="345">
        <v>5280</v>
      </c>
      <c r="B5282" s="345" t="s">
        <v>5902</v>
      </c>
      <c r="C5282" s="345" t="s">
        <v>595</v>
      </c>
      <c r="D5282" s="345" t="s">
        <v>510</v>
      </c>
      <c r="E5282" s="345">
        <v>1010021290</v>
      </c>
      <c r="F5282" s="345">
        <v>6132</v>
      </c>
      <c r="G5282" s="345" t="s">
        <v>13798</v>
      </c>
      <c r="H5282" s="820">
        <v>3427</v>
      </c>
      <c r="I5282" s="567"/>
    </row>
    <row r="5283" spans="1:9" x14ac:dyDescent="0.2">
      <c r="A5283" s="345">
        <v>5281</v>
      </c>
      <c r="B5283" s="345" t="s">
        <v>5903</v>
      </c>
      <c r="C5283" s="345" t="s">
        <v>664</v>
      </c>
      <c r="D5283" s="345" t="s">
        <v>507</v>
      </c>
      <c r="E5283" s="345">
        <v>1070370420</v>
      </c>
      <c r="F5283" s="345">
        <v>8045</v>
      </c>
      <c r="G5283" s="345" t="s">
        <v>13799</v>
      </c>
      <c r="H5283" s="820">
        <v>2341</v>
      </c>
      <c r="I5283" s="567"/>
    </row>
    <row r="5284" spans="1:9" x14ac:dyDescent="0.2">
      <c r="A5284" s="345">
        <v>5282</v>
      </c>
      <c r="B5284" s="345" t="s">
        <v>5904</v>
      </c>
      <c r="C5284" s="345" t="s">
        <v>1311</v>
      </c>
      <c r="D5284" s="345" t="s">
        <v>492</v>
      </c>
      <c r="E5284" s="345">
        <v>2090620280</v>
      </c>
      <c r="F5284" s="345">
        <v>50029</v>
      </c>
      <c r="G5284" s="345" t="s">
        <v>13800</v>
      </c>
      <c r="H5284" s="820">
        <v>29284</v>
      </c>
      <c r="I5284" s="567"/>
    </row>
    <row r="5285" spans="1:9" x14ac:dyDescent="0.2">
      <c r="A5285" s="345">
        <v>5283</v>
      </c>
      <c r="B5285" s="345" t="s">
        <v>5905</v>
      </c>
      <c r="C5285" s="345" t="s">
        <v>662</v>
      </c>
      <c r="D5285" s="345" t="s">
        <v>506</v>
      </c>
      <c r="E5285" s="345">
        <v>3150110530</v>
      </c>
      <c r="F5285" s="345">
        <v>62054</v>
      </c>
      <c r="G5285" s="345" t="s">
        <v>13801</v>
      </c>
      <c r="H5285" s="820">
        <v>2021</v>
      </c>
      <c r="I5285" s="567"/>
    </row>
    <row r="5286" spans="1:9" x14ac:dyDescent="0.2">
      <c r="A5286" s="345">
        <v>5284</v>
      </c>
      <c r="B5286" s="345" t="s">
        <v>5906</v>
      </c>
      <c r="C5286" s="345" t="s">
        <v>657</v>
      </c>
      <c r="D5286" s="345" t="s">
        <v>506</v>
      </c>
      <c r="E5286" s="345">
        <v>3150200610</v>
      </c>
      <c r="F5286" s="345">
        <v>61061</v>
      </c>
      <c r="G5286" s="345" t="s">
        <v>13802</v>
      </c>
      <c r="H5286" s="820">
        <v>1543</v>
      </c>
      <c r="I5286" s="567"/>
    </row>
    <row r="5287" spans="1:9" x14ac:dyDescent="0.2">
      <c r="A5287" s="345">
        <v>5285</v>
      </c>
      <c r="B5287" s="345" t="s">
        <v>5907</v>
      </c>
      <c r="C5287" s="345" t="s">
        <v>522</v>
      </c>
      <c r="D5287" s="345" t="s">
        <v>515</v>
      </c>
      <c r="E5287" s="345">
        <v>1050540680</v>
      </c>
      <c r="F5287" s="345">
        <v>28068</v>
      </c>
      <c r="G5287" s="345" t="s">
        <v>13803</v>
      </c>
      <c r="H5287" s="820">
        <v>3641</v>
      </c>
      <c r="I5287" s="567"/>
    </row>
    <row r="5288" spans="1:9" x14ac:dyDescent="0.2">
      <c r="A5288" s="345">
        <v>5286</v>
      </c>
      <c r="B5288" s="345" t="s">
        <v>5908</v>
      </c>
      <c r="C5288" s="345" t="s">
        <v>614</v>
      </c>
      <c r="D5288" s="345" t="s">
        <v>16415</v>
      </c>
      <c r="E5288" s="345">
        <v>1080610370</v>
      </c>
      <c r="F5288" s="345">
        <v>33037</v>
      </c>
      <c r="G5288" s="345" t="s">
        <v>13804</v>
      </c>
      <c r="H5288" s="820">
        <v>6511</v>
      </c>
      <c r="I5288" s="567"/>
    </row>
    <row r="5289" spans="1:9" x14ac:dyDescent="0.2">
      <c r="A5289" s="345">
        <v>5287</v>
      </c>
      <c r="B5289" s="345" t="s">
        <v>5909</v>
      </c>
      <c r="C5289" s="345" t="s">
        <v>601</v>
      </c>
      <c r="D5289" s="345" t="s">
        <v>508</v>
      </c>
      <c r="E5289" s="345">
        <v>1030121580</v>
      </c>
      <c r="F5289" s="345">
        <v>16169</v>
      </c>
      <c r="G5289" s="345" t="s">
        <v>13805</v>
      </c>
      <c r="H5289" s="820">
        <v>6682</v>
      </c>
      <c r="I5289" s="567"/>
    </row>
    <row r="5290" spans="1:9" x14ac:dyDescent="0.2">
      <c r="A5290" s="345">
        <v>5288</v>
      </c>
      <c r="B5290" s="345" t="s">
        <v>5910</v>
      </c>
      <c r="C5290" s="345" t="s">
        <v>595</v>
      </c>
      <c r="D5290" s="345" t="s">
        <v>510</v>
      </c>
      <c r="E5290" s="345">
        <v>1010021300</v>
      </c>
      <c r="F5290" s="345">
        <v>6133</v>
      </c>
      <c r="G5290" s="345" t="s">
        <v>13806</v>
      </c>
      <c r="H5290" s="820">
        <v>1312</v>
      </c>
      <c r="I5290" s="567"/>
    </row>
    <row r="5291" spans="1:9" x14ac:dyDescent="0.2">
      <c r="A5291" s="345">
        <v>5289</v>
      </c>
      <c r="B5291" s="345" t="s">
        <v>5911</v>
      </c>
      <c r="C5291" s="345" t="s">
        <v>567</v>
      </c>
      <c r="D5291" s="345" t="s">
        <v>508</v>
      </c>
      <c r="E5291" s="345">
        <v>1030151400</v>
      </c>
      <c r="F5291" s="345">
        <v>17149</v>
      </c>
      <c r="G5291" s="345" t="s">
        <v>13807</v>
      </c>
      <c r="H5291" s="820">
        <v>6991</v>
      </c>
      <c r="I5291" s="567"/>
    </row>
    <row r="5292" spans="1:9" x14ac:dyDescent="0.2">
      <c r="A5292" s="345">
        <v>5290</v>
      </c>
      <c r="B5292" s="345" t="s">
        <v>5912</v>
      </c>
      <c r="C5292" s="345" t="s">
        <v>755</v>
      </c>
      <c r="D5292" s="345" t="s">
        <v>516</v>
      </c>
      <c r="E5292" s="345">
        <v>1020040500</v>
      </c>
      <c r="F5292" s="345">
        <v>7051</v>
      </c>
      <c r="G5292" s="345" t="s">
        <v>13808</v>
      </c>
      <c r="H5292" s="820">
        <v>795</v>
      </c>
      <c r="I5292" s="567"/>
    </row>
    <row r="5293" spans="1:9" x14ac:dyDescent="0.2">
      <c r="A5293" s="345">
        <v>5291</v>
      </c>
      <c r="B5293" s="345" t="s">
        <v>5913</v>
      </c>
      <c r="C5293" s="345" t="s">
        <v>595</v>
      </c>
      <c r="D5293" s="345" t="s">
        <v>510</v>
      </c>
      <c r="E5293" s="345">
        <v>1010021310</v>
      </c>
      <c r="F5293" s="345">
        <v>6134</v>
      </c>
      <c r="G5293" s="345" t="s">
        <v>13809</v>
      </c>
      <c r="H5293" s="820">
        <v>544</v>
      </c>
      <c r="I5293" s="567"/>
    </row>
    <row r="5294" spans="1:9" x14ac:dyDescent="0.2">
      <c r="A5294" s="345">
        <v>5292</v>
      </c>
      <c r="B5294" s="345" t="s">
        <v>5914</v>
      </c>
      <c r="C5294" s="345" t="s">
        <v>573</v>
      </c>
      <c r="D5294" s="345" t="s">
        <v>508</v>
      </c>
      <c r="E5294" s="345">
        <v>1030450440</v>
      </c>
      <c r="F5294" s="345">
        <v>20044</v>
      </c>
      <c r="G5294" s="345" t="s">
        <v>13810</v>
      </c>
      <c r="H5294" s="820">
        <v>2275</v>
      </c>
      <c r="I5294" s="567"/>
    </row>
    <row r="5295" spans="1:9" x14ac:dyDescent="0.2">
      <c r="A5295" s="345">
        <v>5293</v>
      </c>
      <c r="B5295" s="345" t="s">
        <v>5915</v>
      </c>
      <c r="C5295" s="345" t="s">
        <v>601</v>
      </c>
      <c r="D5295" s="345" t="s">
        <v>508</v>
      </c>
      <c r="E5295" s="345">
        <v>1030121600</v>
      </c>
      <c r="F5295" s="345">
        <v>16171</v>
      </c>
      <c r="G5295" s="345" t="s">
        <v>13811</v>
      </c>
      <c r="H5295" s="820">
        <v>3276</v>
      </c>
      <c r="I5295" s="567"/>
    </row>
    <row r="5296" spans="1:9" x14ac:dyDescent="0.2">
      <c r="A5296" s="345">
        <v>5294</v>
      </c>
      <c r="B5296" s="345" t="s">
        <v>5916</v>
      </c>
      <c r="C5296" s="345" t="s">
        <v>886</v>
      </c>
      <c r="D5296" s="345" t="s">
        <v>493</v>
      </c>
      <c r="E5296" s="345">
        <v>2120400170</v>
      </c>
      <c r="F5296" s="345">
        <v>59017</v>
      </c>
      <c r="G5296" s="345" t="s">
        <v>13812</v>
      </c>
      <c r="H5296" s="820">
        <v>14913</v>
      </c>
      <c r="I5296" s="567"/>
    </row>
    <row r="5297" spans="1:9" x14ac:dyDescent="0.2">
      <c r="A5297" s="345">
        <v>5295</v>
      </c>
      <c r="B5297" s="345" t="s">
        <v>5917</v>
      </c>
      <c r="C5297" s="345" t="s">
        <v>677</v>
      </c>
      <c r="D5297" s="345" t="s">
        <v>507</v>
      </c>
      <c r="E5297" s="345">
        <v>1070740510</v>
      </c>
      <c r="F5297" s="345">
        <v>9051</v>
      </c>
      <c r="G5297" s="345" t="s">
        <v>13813</v>
      </c>
      <c r="H5297" s="820">
        <v>820</v>
      </c>
      <c r="I5297" s="567"/>
    </row>
    <row r="5298" spans="1:9" x14ac:dyDescent="0.2">
      <c r="A5298" s="345">
        <v>5296</v>
      </c>
      <c r="B5298" s="345" t="s">
        <v>5918</v>
      </c>
      <c r="C5298" s="345" t="s">
        <v>601</v>
      </c>
      <c r="D5298" s="345" t="s">
        <v>508</v>
      </c>
      <c r="E5298" s="345">
        <v>1030121610</v>
      </c>
      <c r="F5298" s="345">
        <v>16172</v>
      </c>
      <c r="G5298" s="345" t="s">
        <v>13814</v>
      </c>
      <c r="H5298" s="820">
        <v>4946</v>
      </c>
      <c r="I5298" s="567"/>
    </row>
    <row r="5299" spans="1:9" x14ac:dyDescent="0.2">
      <c r="A5299" s="345">
        <v>5297</v>
      </c>
      <c r="B5299" s="345" t="s">
        <v>5919</v>
      </c>
      <c r="C5299" s="345" t="s">
        <v>567</v>
      </c>
      <c r="D5299" s="345" t="s">
        <v>508</v>
      </c>
      <c r="E5299" s="345">
        <v>1030151410</v>
      </c>
      <c r="F5299" s="345">
        <v>17150</v>
      </c>
      <c r="G5299" s="345" t="s">
        <v>13815</v>
      </c>
      <c r="H5299" s="820">
        <v>6902</v>
      </c>
      <c r="I5299" s="567"/>
    </row>
    <row r="5300" spans="1:9" x14ac:dyDescent="0.2">
      <c r="A5300" s="345">
        <v>5298</v>
      </c>
      <c r="B5300" s="345" t="s">
        <v>5920</v>
      </c>
      <c r="C5300" s="345" t="s">
        <v>1017</v>
      </c>
      <c r="D5300" s="345" t="s">
        <v>492</v>
      </c>
      <c r="E5300" s="345">
        <v>2090460140</v>
      </c>
      <c r="F5300" s="345">
        <v>45014</v>
      </c>
      <c r="G5300" s="345" t="s">
        <v>13816</v>
      </c>
      <c r="H5300" s="820">
        <v>6931</v>
      </c>
      <c r="I5300" s="567"/>
    </row>
    <row r="5301" spans="1:9" x14ac:dyDescent="0.2">
      <c r="A5301" s="345">
        <v>5299</v>
      </c>
      <c r="B5301" s="345" t="s">
        <v>5921</v>
      </c>
      <c r="C5301" s="345" t="s">
        <v>886</v>
      </c>
      <c r="D5301" s="345" t="s">
        <v>493</v>
      </c>
      <c r="E5301" s="345">
        <v>2120400180</v>
      </c>
      <c r="F5301" s="345">
        <v>59018</v>
      </c>
      <c r="G5301" s="345" t="s">
        <v>13817</v>
      </c>
      <c r="H5301" s="820">
        <v>3305</v>
      </c>
      <c r="I5301" s="567"/>
    </row>
    <row r="5302" spans="1:9" x14ac:dyDescent="0.2">
      <c r="A5302" s="345">
        <v>5300</v>
      </c>
      <c r="B5302" s="345" t="s">
        <v>5922</v>
      </c>
      <c r="C5302" s="345" t="s">
        <v>781</v>
      </c>
      <c r="D5302" s="345" t="s">
        <v>494</v>
      </c>
      <c r="E5302" s="345">
        <v>2111050320</v>
      </c>
      <c r="F5302" s="345">
        <v>109032</v>
      </c>
      <c r="G5302" s="345" t="s">
        <v>13818</v>
      </c>
      <c r="H5302" s="820">
        <v>1641</v>
      </c>
      <c r="I5302" s="567"/>
    </row>
    <row r="5303" spans="1:9" x14ac:dyDescent="0.2">
      <c r="A5303" s="345">
        <v>5301</v>
      </c>
      <c r="B5303" s="345" t="s">
        <v>5923</v>
      </c>
      <c r="C5303" s="345" t="s">
        <v>595</v>
      </c>
      <c r="D5303" s="345" t="s">
        <v>510</v>
      </c>
      <c r="E5303" s="345">
        <v>1010021320</v>
      </c>
      <c r="F5303" s="345">
        <v>6135</v>
      </c>
      <c r="G5303" s="345" t="s">
        <v>13819</v>
      </c>
      <c r="H5303" s="820">
        <v>315</v>
      </c>
      <c r="I5303" s="567"/>
    </row>
    <row r="5304" spans="1:9" x14ac:dyDescent="0.2">
      <c r="A5304" s="345">
        <v>5302</v>
      </c>
      <c r="B5304" s="345" t="s">
        <v>5924</v>
      </c>
      <c r="C5304" s="345" t="s">
        <v>609</v>
      </c>
      <c r="D5304" s="345" t="s">
        <v>493</v>
      </c>
      <c r="E5304" s="345">
        <v>2120700790</v>
      </c>
      <c r="F5304" s="345">
        <v>58080</v>
      </c>
      <c r="G5304" s="345" t="s">
        <v>13820</v>
      </c>
      <c r="H5304" s="820">
        <v>1161</v>
      </c>
      <c r="I5304" s="567"/>
    </row>
    <row r="5305" spans="1:9" x14ac:dyDescent="0.2">
      <c r="A5305" s="345">
        <v>5303</v>
      </c>
      <c r="B5305" s="345" t="s">
        <v>5925</v>
      </c>
      <c r="C5305" s="345" t="s">
        <v>787</v>
      </c>
      <c r="D5305" s="345" t="s">
        <v>515</v>
      </c>
      <c r="E5305" s="345">
        <v>1050840580</v>
      </c>
      <c r="F5305" s="345">
        <v>26059</v>
      </c>
      <c r="G5305" s="345" t="s">
        <v>13821</v>
      </c>
      <c r="H5305" s="820">
        <v>12981</v>
      </c>
      <c r="I5305" s="567"/>
    </row>
    <row r="5306" spans="1:9" x14ac:dyDescent="0.2">
      <c r="A5306" s="345">
        <v>5304</v>
      </c>
      <c r="B5306" s="345" t="s">
        <v>5926</v>
      </c>
      <c r="C5306" s="345" t="s">
        <v>595</v>
      </c>
      <c r="D5306" s="345" t="s">
        <v>510</v>
      </c>
      <c r="E5306" s="345">
        <v>1010021330</v>
      </c>
      <c r="F5306" s="345">
        <v>6136</v>
      </c>
      <c r="G5306" s="345" t="s">
        <v>13822</v>
      </c>
      <c r="H5306" s="820">
        <v>999</v>
      </c>
      <c r="I5306" s="567"/>
    </row>
    <row r="5307" spans="1:9" x14ac:dyDescent="0.2">
      <c r="A5307" s="345">
        <v>5305</v>
      </c>
      <c r="B5307" s="345" t="s">
        <v>5927</v>
      </c>
      <c r="C5307" s="345" t="s">
        <v>532</v>
      </c>
      <c r="D5307" s="345" t="s">
        <v>503</v>
      </c>
      <c r="E5307" s="345">
        <v>3130600330</v>
      </c>
      <c r="F5307" s="345">
        <v>68033</v>
      </c>
      <c r="G5307" s="345" t="s">
        <v>13823</v>
      </c>
      <c r="H5307" s="820">
        <v>4757</v>
      </c>
      <c r="I5307" s="567"/>
    </row>
    <row r="5308" spans="1:9" x14ac:dyDescent="0.2">
      <c r="A5308" s="345">
        <v>5306</v>
      </c>
      <c r="B5308" s="345" t="s">
        <v>5928</v>
      </c>
      <c r="C5308" s="345" t="s">
        <v>842</v>
      </c>
      <c r="D5308" s="345" t="s">
        <v>492</v>
      </c>
      <c r="E5308" s="345">
        <v>2090050310</v>
      </c>
      <c r="F5308" s="345">
        <v>51031</v>
      </c>
      <c r="G5308" s="345" t="s">
        <v>13824</v>
      </c>
      <c r="H5308" s="820">
        <v>5879</v>
      </c>
      <c r="I5308" s="567"/>
    </row>
    <row r="5309" spans="1:9" x14ac:dyDescent="0.2">
      <c r="A5309" s="345">
        <v>5307</v>
      </c>
      <c r="B5309" s="345" t="s">
        <v>5929</v>
      </c>
      <c r="C5309" s="345" t="s">
        <v>582</v>
      </c>
      <c r="D5309" s="345" t="s">
        <v>514</v>
      </c>
      <c r="E5309" s="345">
        <v>2100800280</v>
      </c>
      <c r="F5309" s="345">
        <v>55028</v>
      </c>
      <c r="G5309" s="345" t="s">
        <v>13825</v>
      </c>
      <c r="H5309" s="820">
        <v>1904</v>
      </c>
      <c r="I5309" s="567"/>
    </row>
    <row r="5310" spans="1:9" x14ac:dyDescent="0.2">
      <c r="A5310" s="345">
        <v>5308</v>
      </c>
      <c r="B5310" s="345" t="s">
        <v>5930</v>
      </c>
      <c r="C5310" s="345" t="s">
        <v>795</v>
      </c>
      <c r="D5310" s="345" t="s">
        <v>492</v>
      </c>
      <c r="E5310" s="345">
        <v>2090430260</v>
      </c>
      <c r="F5310" s="345">
        <v>46026</v>
      </c>
      <c r="G5310" s="345" t="s">
        <v>13826</v>
      </c>
      <c r="H5310" s="820">
        <v>8789</v>
      </c>
      <c r="I5310" s="567"/>
    </row>
    <row r="5311" spans="1:9" x14ac:dyDescent="0.2">
      <c r="A5311" s="345">
        <v>5309</v>
      </c>
      <c r="B5311" s="345" t="s">
        <v>5931</v>
      </c>
      <c r="C5311" s="345" t="s">
        <v>833</v>
      </c>
      <c r="D5311" s="345" t="s">
        <v>16417</v>
      </c>
      <c r="E5311" s="345">
        <v>1060930320</v>
      </c>
      <c r="F5311" s="345">
        <v>93032</v>
      </c>
      <c r="G5311" s="345" t="s">
        <v>13827</v>
      </c>
      <c r="H5311" s="820">
        <v>14985</v>
      </c>
      <c r="I5311" s="567"/>
    </row>
    <row r="5312" spans="1:9" x14ac:dyDescent="0.2">
      <c r="A5312" s="345">
        <v>5310</v>
      </c>
      <c r="B5312" s="345" t="s">
        <v>5932</v>
      </c>
      <c r="C5312" s="345" t="s">
        <v>833</v>
      </c>
      <c r="D5312" s="345" t="s">
        <v>16417</v>
      </c>
      <c r="E5312" s="345">
        <v>1060930330</v>
      </c>
      <c r="F5312" s="345">
        <v>93033</v>
      </c>
      <c r="G5312" s="345" t="s">
        <v>13828</v>
      </c>
      <c r="H5312" s="820">
        <v>51617</v>
      </c>
      <c r="I5312" s="567"/>
    </row>
    <row r="5313" spans="1:9" x14ac:dyDescent="0.2">
      <c r="A5313" s="345">
        <v>5311</v>
      </c>
      <c r="B5313" s="345" t="s">
        <v>5933</v>
      </c>
      <c r="C5313" s="345" t="s">
        <v>696</v>
      </c>
      <c r="D5313" s="345" t="s">
        <v>508</v>
      </c>
      <c r="E5313" s="345">
        <v>1030241780</v>
      </c>
      <c r="F5313" s="345">
        <v>13189</v>
      </c>
      <c r="G5313" s="345" t="s">
        <v>13829</v>
      </c>
      <c r="H5313" s="820">
        <v>4820</v>
      </c>
      <c r="I5313" s="567"/>
    </row>
    <row r="5314" spans="1:9" x14ac:dyDescent="0.2">
      <c r="A5314" s="345">
        <v>5312</v>
      </c>
      <c r="B5314" s="345" t="s">
        <v>5934</v>
      </c>
      <c r="C5314" s="345" t="s">
        <v>664</v>
      </c>
      <c r="D5314" s="345" t="s">
        <v>507</v>
      </c>
      <c r="E5314" s="345">
        <v>1070370430</v>
      </c>
      <c r="F5314" s="345">
        <v>8046</v>
      </c>
      <c r="G5314" s="345" t="s">
        <v>13830</v>
      </c>
      <c r="H5314" s="820">
        <v>656</v>
      </c>
      <c r="I5314" s="567"/>
    </row>
    <row r="5315" spans="1:9" x14ac:dyDescent="0.2">
      <c r="A5315" s="345">
        <v>5313</v>
      </c>
      <c r="B5315" s="345" t="s">
        <v>5935</v>
      </c>
      <c r="C5315" s="345" t="s">
        <v>652</v>
      </c>
      <c r="D5315" s="345" t="s">
        <v>16417</v>
      </c>
      <c r="E5315" s="345">
        <v>1060850770</v>
      </c>
      <c r="F5315" s="345">
        <v>30077</v>
      </c>
      <c r="G5315" s="345" t="s">
        <v>13831</v>
      </c>
      <c r="H5315" s="820">
        <v>2475</v>
      </c>
      <c r="I5315" s="567"/>
    </row>
    <row r="5316" spans="1:9" x14ac:dyDescent="0.2">
      <c r="A5316" s="345">
        <v>5314</v>
      </c>
      <c r="B5316" s="345" t="s">
        <v>5936</v>
      </c>
      <c r="C5316" s="345" t="s">
        <v>622</v>
      </c>
      <c r="D5316" s="345" t="s">
        <v>510</v>
      </c>
      <c r="E5316" s="345">
        <v>1010070870</v>
      </c>
      <c r="F5316" s="345">
        <v>5087</v>
      </c>
      <c r="G5316" s="345" t="s">
        <v>13832</v>
      </c>
      <c r="H5316" s="820">
        <v>1926</v>
      </c>
      <c r="I5316" s="567"/>
    </row>
    <row r="5317" spans="1:9" x14ac:dyDescent="0.2">
      <c r="A5317" s="345">
        <v>5315</v>
      </c>
      <c r="B5317" s="345" t="s">
        <v>5937</v>
      </c>
      <c r="C5317" s="345" t="s">
        <v>672</v>
      </c>
      <c r="D5317" s="345" t="s">
        <v>508</v>
      </c>
      <c r="E5317" s="345">
        <v>1030571150</v>
      </c>
      <c r="F5317" s="345">
        <v>18118</v>
      </c>
      <c r="G5317" s="345" t="s">
        <v>13833</v>
      </c>
      <c r="H5317" s="820">
        <v>1449</v>
      </c>
      <c r="I5317" s="567"/>
    </row>
    <row r="5318" spans="1:9" x14ac:dyDescent="0.2">
      <c r="A5318" s="345">
        <v>5316</v>
      </c>
      <c r="B5318" s="345" t="s">
        <v>5938</v>
      </c>
      <c r="C5318" s="345" t="s">
        <v>624</v>
      </c>
      <c r="D5318" s="345" t="s">
        <v>510</v>
      </c>
      <c r="E5318" s="345">
        <v>1010811950</v>
      </c>
      <c r="F5318" s="345">
        <v>1200</v>
      </c>
      <c r="G5318" s="345" t="s">
        <v>13834</v>
      </c>
      <c r="H5318" s="820">
        <v>1079</v>
      </c>
      <c r="I5318" s="567"/>
    </row>
    <row r="5319" spans="1:9" x14ac:dyDescent="0.2">
      <c r="A5319" s="345">
        <v>5317</v>
      </c>
      <c r="B5319" s="345" t="s">
        <v>5939</v>
      </c>
      <c r="C5319" s="345" t="s">
        <v>668</v>
      </c>
      <c r="D5319" s="345" t="s">
        <v>16416</v>
      </c>
      <c r="E5319" s="345">
        <v>1040831335</v>
      </c>
      <c r="F5319" s="345">
        <v>22244</v>
      </c>
      <c r="G5319" s="345" t="s">
        <v>13835</v>
      </c>
      <c r="H5319" s="820">
        <v>1782</v>
      </c>
      <c r="I5319" s="567"/>
    </row>
    <row r="5320" spans="1:9" x14ac:dyDescent="0.2">
      <c r="A5320" s="345">
        <v>5318</v>
      </c>
      <c r="B5320" s="345" t="s">
        <v>5940</v>
      </c>
      <c r="C5320" s="345" t="s">
        <v>555</v>
      </c>
      <c r="D5320" s="345" t="s">
        <v>506</v>
      </c>
      <c r="E5320" s="345">
        <v>3150510590</v>
      </c>
      <c r="F5320" s="345">
        <v>63059</v>
      </c>
      <c r="G5320" s="345" t="s">
        <v>13836</v>
      </c>
      <c r="H5320" s="820">
        <v>52500</v>
      </c>
      <c r="I5320" s="567"/>
    </row>
    <row r="5321" spans="1:9" x14ac:dyDescent="0.2">
      <c r="A5321" s="345">
        <v>5319</v>
      </c>
      <c r="B5321" s="345" t="s">
        <v>5941</v>
      </c>
      <c r="C5321" s="345" t="s">
        <v>657</v>
      </c>
      <c r="D5321" s="345" t="s">
        <v>506</v>
      </c>
      <c r="E5321" s="345">
        <v>3150200620</v>
      </c>
      <c r="F5321" s="345">
        <v>61062</v>
      </c>
      <c r="G5321" s="345" t="s">
        <v>13837</v>
      </c>
      <c r="H5321" s="820">
        <v>7768</v>
      </c>
      <c r="I5321" s="567"/>
    </row>
    <row r="5322" spans="1:9" x14ac:dyDescent="0.2">
      <c r="A5322" s="345">
        <v>5320</v>
      </c>
      <c r="B5322" s="345" t="s">
        <v>5942</v>
      </c>
      <c r="C5322" s="345" t="s">
        <v>1075</v>
      </c>
      <c r="D5322" s="345" t="s">
        <v>16415</v>
      </c>
      <c r="E5322" s="345">
        <v>1080320300</v>
      </c>
      <c r="F5322" s="345">
        <v>40031</v>
      </c>
      <c r="G5322" s="345" t="s">
        <v>13838</v>
      </c>
      <c r="H5322" s="820">
        <v>735</v>
      </c>
      <c r="I5322" s="567"/>
    </row>
    <row r="5323" spans="1:9" x14ac:dyDescent="0.2">
      <c r="A5323" s="345">
        <v>5321</v>
      </c>
      <c r="B5323" s="345" t="s">
        <v>5943</v>
      </c>
      <c r="C5323" s="345" t="s">
        <v>612</v>
      </c>
      <c r="D5323" s="345" t="s">
        <v>505</v>
      </c>
      <c r="E5323" s="345">
        <v>3180670620</v>
      </c>
      <c r="F5323" s="345">
        <v>80062</v>
      </c>
      <c r="G5323" s="345" t="s">
        <v>13839</v>
      </c>
      <c r="H5323" s="820">
        <v>1091</v>
      </c>
      <c r="I5323" s="567"/>
    </row>
    <row r="5324" spans="1:9" x14ac:dyDescent="0.2">
      <c r="A5324" s="345">
        <v>5322</v>
      </c>
      <c r="B5324" s="345" t="s">
        <v>5944</v>
      </c>
      <c r="C5324" s="345" t="s">
        <v>1302</v>
      </c>
      <c r="D5324" s="345" t="s">
        <v>492</v>
      </c>
      <c r="E5324" s="345">
        <v>2090420130</v>
      </c>
      <c r="F5324" s="345">
        <v>49013</v>
      </c>
      <c r="G5324" s="345" t="s">
        <v>13840</v>
      </c>
      <c r="H5324" s="820">
        <v>3640</v>
      </c>
      <c r="I5324" s="567"/>
    </row>
    <row r="5325" spans="1:9" x14ac:dyDescent="0.2">
      <c r="A5325" s="345">
        <v>5323</v>
      </c>
      <c r="B5325" s="345" t="s">
        <v>5945</v>
      </c>
      <c r="C5325" s="345" t="s">
        <v>635</v>
      </c>
      <c r="D5325" s="345" t="s">
        <v>508</v>
      </c>
      <c r="E5325" s="345">
        <v>1030860970</v>
      </c>
      <c r="F5325" s="345">
        <v>12113</v>
      </c>
      <c r="G5325" s="345" t="s">
        <v>13841</v>
      </c>
      <c r="H5325" s="820">
        <v>2838</v>
      </c>
      <c r="I5325" s="567"/>
    </row>
    <row r="5326" spans="1:9" x14ac:dyDescent="0.2">
      <c r="A5326" s="345">
        <v>5324</v>
      </c>
      <c r="B5326" s="345" t="s">
        <v>5946</v>
      </c>
      <c r="C5326" s="345" t="s">
        <v>732</v>
      </c>
      <c r="D5326" s="345" t="s">
        <v>511</v>
      </c>
      <c r="E5326" s="345">
        <v>3160410601</v>
      </c>
      <c r="F5326" s="345">
        <v>75097</v>
      </c>
      <c r="G5326" s="345" t="s">
        <v>13842</v>
      </c>
      <c r="H5326" s="820">
        <v>6300</v>
      </c>
      <c r="I5326" s="567"/>
    </row>
    <row r="5327" spans="1:9" x14ac:dyDescent="0.2">
      <c r="A5327" s="345">
        <v>5325</v>
      </c>
      <c r="B5327" s="345" t="s">
        <v>5947</v>
      </c>
      <c r="C5327" s="345" t="s">
        <v>641</v>
      </c>
      <c r="D5327" s="345" t="s">
        <v>513</v>
      </c>
      <c r="E5327" s="345">
        <v>4190010280</v>
      </c>
      <c r="F5327" s="345">
        <v>84028</v>
      </c>
      <c r="G5327" s="345" t="s">
        <v>13843</v>
      </c>
      <c r="H5327" s="820">
        <v>15661</v>
      </c>
      <c r="I5327" s="567"/>
    </row>
    <row r="5328" spans="1:9" x14ac:dyDescent="0.2">
      <c r="A5328" s="345">
        <v>5326</v>
      </c>
      <c r="B5328" s="345" t="s">
        <v>5948</v>
      </c>
      <c r="C5328" s="345" t="s">
        <v>573</v>
      </c>
      <c r="D5328" s="345" t="s">
        <v>508</v>
      </c>
      <c r="E5328" s="345">
        <v>1030450450</v>
      </c>
      <c r="F5328" s="345">
        <v>20045</v>
      </c>
      <c r="G5328" s="345" t="s">
        <v>13844</v>
      </c>
      <c r="H5328" s="820">
        <v>16498</v>
      </c>
      <c r="I5328" s="567"/>
    </row>
    <row r="5329" spans="1:9" x14ac:dyDescent="0.2">
      <c r="A5329" s="345">
        <v>5327</v>
      </c>
      <c r="B5329" s="345" t="s">
        <v>5949</v>
      </c>
      <c r="C5329" s="345" t="s">
        <v>875</v>
      </c>
      <c r="D5329" s="345" t="s">
        <v>494</v>
      </c>
      <c r="E5329" s="345">
        <v>2110440420</v>
      </c>
      <c r="F5329" s="345">
        <v>43042</v>
      </c>
      <c r="G5329" s="345" t="s">
        <v>13845</v>
      </c>
      <c r="H5329" s="820">
        <v>12324</v>
      </c>
      <c r="I5329" s="567"/>
    </row>
    <row r="5330" spans="1:9" x14ac:dyDescent="0.2">
      <c r="A5330" s="345">
        <v>5328</v>
      </c>
      <c r="B5330" s="345" t="s">
        <v>5950</v>
      </c>
      <c r="C5330" s="345" t="s">
        <v>781</v>
      </c>
      <c r="D5330" s="345" t="s">
        <v>494</v>
      </c>
      <c r="E5330" s="345">
        <v>2111050330</v>
      </c>
      <c r="F5330" s="345">
        <v>109033</v>
      </c>
      <c r="G5330" s="345" t="s">
        <v>13846</v>
      </c>
      <c r="H5330" s="820">
        <v>15699</v>
      </c>
      <c r="I5330" s="567"/>
    </row>
    <row r="5331" spans="1:9" x14ac:dyDescent="0.2">
      <c r="A5331" s="345">
        <v>5329</v>
      </c>
      <c r="B5331" s="345" t="s">
        <v>5951</v>
      </c>
      <c r="C5331" s="345" t="s">
        <v>781</v>
      </c>
      <c r="D5331" s="345" t="s">
        <v>494</v>
      </c>
      <c r="E5331" s="345">
        <v>2111050340</v>
      </c>
      <c r="F5331" s="345">
        <v>109034</v>
      </c>
      <c r="G5331" s="345" t="s">
        <v>13847</v>
      </c>
      <c r="H5331" s="820">
        <v>25757</v>
      </c>
      <c r="I5331" s="567"/>
    </row>
    <row r="5332" spans="1:9" x14ac:dyDescent="0.2">
      <c r="A5332" s="345">
        <v>5330</v>
      </c>
      <c r="B5332" s="345" t="s">
        <v>5952</v>
      </c>
      <c r="C5332" s="345" t="s">
        <v>604</v>
      </c>
      <c r="D5332" s="345" t="s">
        <v>515</v>
      </c>
      <c r="E5332" s="345">
        <v>1050710390</v>
      </c>
      <c r="F5332" s="345">
        <v>29039</v>
      </c>
      <c r="G5332" s="345" t="s">
        <v>13848</v>
      </c>
      <c r="H5332" s="820">
        <v>9135</v>
      </c>
      <c r="I5332" s="567"/>
    </row>
    <row r="5333" spans="1:9" x14ac:dyDescent="0.2">
      <c r="A5333" s="345">
        <v>5331</v>
      </c>
      <c r="B5333" s="345" t="s">
        <v>5953</v>
      </c>
      <c r="C5333" s="345" t="s">
        <v>617</v>
      </c>
      <c r="D5333" s="345" t="s">
        <v>512</v>
      </c>
      <c r="E5333" s="345">
        <v>4200730570</v>
      </c>
      <c r="F5333" s="345">
        <v>90058</v>
      </c>
      <c r="G5333" s="345" t="s">
        <v>13849</v>
      </c>
      <c r="H5333" s="820">
        <v>21330</v>
      </c>
      <c r="I5333" s="567"/>
    </row>
    <row r="5334" spans="1:9" x14ac:dyDescent="0.2">
      <c r="A5334" s="345">
        <v>5332</v>
      </c>
      <c r="B5334" s="345" t="s">
        <v>5954</v>
      </c>
      <c r="C5334" s="345" t="s">
        <v>635</v>
      </c>
      <c r="D5334" s="345" t="s">
        <v>508</v>
      </c>
      <c r="E5334" s="345">
        <v>1030860980</v>
      </c>
      <c r="F5334" s="345">
        <v>12114</v>
      </c>
      <c r="G5334" s="345" t="s">
        <v>13850</v>
      </c>
      <c r="H5334" s="820">
        <v>2266</v>
      </c>
      <c r="I5334" s="567"/>
    </row>
    <row r="5335" spans="1:9" x14ac:dyDescent="0.2">
      <c r="A5335" s="345">
        <v>5333</v>
      </c>
      <c r="B5335" s="345" t="s">
        <v>5955</v>
      </c>
      <c r="C5335" s="345" t="s">
        <v>604</v>
      </c>
      <c r="D5335" s="345" t="s">
        <v>515</v>
      </c>
      <c r="E5335" s="345">
        <v>1050710391</v>
      </c>
      <c r="F5335" s="345">
        <v>29052</v>
      </c>
      <c r="G5335" s="345" t="s">
        <v>13851</v>
      </c>
      <c r="H5335" s="820">
        <v>13782</v>
      </c>
      <c r="I5335" s="567"/>
    </row>
    <row r="5336" spans="1:9" x14ac:dyDescent="0.2">
      <c r="A5336" s="345">
        <v>5334</v>
      </c>
      <c r="B5336" s="345" t="s">
        <v>5956</v>
      </c>
      <c r="C5336" s="345" t="s">
        <v>787</v>
      </c>
      <c r="D5336" s="345" t="s">
        <v>515</v>
      </c>
      <c r="E5336" s="345">
        <v>1050840590</v>
      </c>
      <c r="F5336" s="345">
        <v>26060</v>
      </c>
      <c r="G5336" s="345" t="s">
        <v>13852</v>
      </c>
      <c r="H5336" s="820">
        <v>736</v>
      </c>
      <c r="I5336" s="567"/>
    </row>
    <row r="5337" spans="1:9" x14ac:dyDescent="0.2">
      <c r="A5337" s="345">
        <v>5335</v>
      </c>
      <c r="B5337" s="345" t="s">
        <v>5957</v>
      </c>
      <c r="C5337" s="345" t="s">
        <v>584</v>
      </c>
      <c r="D5337" s="345" t="s">
        <v>509</v>
      </c>
      <c r="E5337" s="345">
        <v>3140190550</v>
      </c>
      <c r="F5337" s="345">
        <v>70055</v>
      </c>
      <c r="G5337" s="345" t="s">
        <v>13853</v>
      </c>
      <c r="H5337" s="820">
        <v>2339</v>
      </c>
      <c r="I5337" s="567"/>
    </row>
    <row r="5338" spans="1:9" x14ac:dyDescent="0.2">
      <c r="A5338" s="345">
        <v>5336</v>
      </c>
      <c r="B5338" s="345" t="s">
        <v>5958</v>
      </c>
      <c r="C5338" s="345" t="s">
        <v>1302</v>
      </c>
      <c r="D5338" s="345" t="s">
        <v>492</v>
      </c>
      <c r="E5338" s="345">
        <v>2090420140</v>
      </c>
      <c r="F5338" s="345">
        <v>49014</v>
      </c>
      <c r="G5338" s="345" t="s">
        <v>13854</v>
      </c>
      <c r="H5338" s="820">
        <v>11864</v>
      </c>
      <c r="I5338" s="567"/>
    </row>
    <row r="5339" spans="1:9" x14ac:dyDescent="0.2">
      <c r="A5339" s="345">
        <v>5337</v>
      </c>
      <c r="B5339" s="345" t="s">
        <v>5959</v>
      </c>
      <c r="C5339" s="345" t="s">
        <v>924</v>
      </c>
      <c r="D5339" s="345" t="s">
        <v>507</v>
      </c>
      <c r="E5339" s="345">
        <v>1070340440</v>
      </c>
      <c r="F5339" s="345">
        <v>10044</v>
      </c>
      <c r="G5339" s="345" t="s">
        <v>13855</v>
      </c>
      <c r="H5339" s="820">
        <v>369</v>
      </c>
      <c r="I5339" s="567"/>
    </row>
    <row r="5340" spans="1:9" x14ac:dyDescent="0.2">
      <c r="A5340" s="345">
        <v>5338</v>
      </c>
      <c r="B5340" s="345" t="s">
        <v>5960</v>
      </c>
      <c r="C5340" s="345" t="s">
        <v>852</v>
      </c>
      <c r="D5340" s="345" t="s">
        <v>515</v>
      </c>
      <c r="E5340" s="345">
        <v>1050870290</v>
      </c>
      <c r="F5340" s="345">
        <v>27029</v>
      </c>
      <c r="G5340" s="345" t="s">
        <v>13856</v>
      </c>
      <c r="H5340" s="820">
        <v>24488</v>
      </c>
      <c r="I5340" s="567"/>
    </row>
    <row r="5341" spans="1:9" x14ac:dyDescent="0.2">
      <c r="A5341" s="345">
        <v>5339</v>
      </c>
      <c r="B5341" s="345" t="s">
        <v>5961</v>
      </c>
      <c r="C5341" s="345" t="s">
        <v>930</v>
      </c>
      <c r="D5341" s="345" t="s">
        <v>16415</v>
      </c>
      <c r="E5341" s="345">
        <v>1080290170</v>
      </c>
      <c r="F5341" s="345">
        <v>38019</v>
      </c>
      <c r="G5341" s="345" t="s">
        <v>13857</v>
      </c>
      <c r="H5341" s="820">
        <v>11584</v>
      </c>
      <c r="I5341" s="567"/>
    </row>
    <row r="5342" spans="1:9" x14ac:dyDescent="0.2">
      <c r="A5342" s="345">
        <v>5340</v>
      </c>
      <c r="B5342" s="345" t="s">
        <v>5962</v>
      </c>
      <c r="C5342" s="345" t="s">
        <v>1014</v>
      </c>
      <c r="D5342" s="345" t="s">
        <v>513</v>
      </c>
      <c r="E5342" s="345">
        <v>4190760151</v>
      </c>
      <c r="F5342" s="345">
        <v>89020</v>
      </c>
      <c r="G5342" s="345" t="s">
        <v>13858</v>
      </c>
      <c r="H5342" s="820">
        <v>3798</v>
      </c>
      <c r="I5342" s="567"/>
    </row>
    <row r="5343" spans="1:9" x14ac:dyDescent="0.2">
      <c r="A5343" s="345">
        <v>5341</v>
      </c>
      <c r="B5343" s="345" t="s">
        <v>5963</v>
      </c>
      <c r="C5343" s="345" t="s">
        <v>899</v>
      </c>
      <c r="D5343" s="346" t="s">
        <v>512</v>
      </c>
      <c r="E5343" s="345">
        <v>4201110570</v>
      </c>
      <c r="F5343" s="345">
        <v>111057</v>
      </c>
      <c r="G5343" s="345" t="s">
        <v>13859</v>
      </c>
      <c r="H5343" s="820">
        <v>4869</v>
      </c>
      <c r="I5343" s="567"/>
    </row>
    <row r="5344" spans="1:9" x14ac:dyDescent="0.2">
      <c r="A5344" s="345">
        <v>5342</v>
      </c>
      <c r="B5344" s="345" t="s">
        <v>5964</v>
      </c>
      <c r="C5344" s="345" t="s">
        <v>814</v>
      </c>
      <c r="D5344" s="345" t="s">
        <v>507</v>
      </c>
      <c r="E5344" s="345">
        <v>1070390220</v>
      </c>
      <c r="F5344" s="345">
        <v>11022</v>
      </c>
      <c r="G5344" s="345" t="s">
        <v>13860</v>
      </c>
      <c r="H5344" s="820">
        <v>3310</v>
      </c>
      <c r="I5344" s="567"/>
    </row>
    <row r="5345" spans="1:9" x14ac:dyDescent="0.2">
      <c r="A5345" s="345">
        <v>5343</v>
      </c>
      <c r="B5345" s="345" t="s">
        <v>5965</v>
      </c>
      <c r="C5345" s="345" t="s">
        <v>659</v>
      </c>
      <c r="D5345" s="345" t="s">
        <v>510</v>
      </c>
      <c r="E5345" s="345">
        <v>1010960480</v>
      </c>
      <c r="F5345" s="345">
        <v>96048</v>
      </c>
      <c r="G5345" s="345" t="s">
        <v>13861</v>
      </c>
      <c r="H5345" s="820">
        <v>1133</v>
      </c>
      <c r="I5345" s="567"/>
    </row>
    <row r="5346" spans="1:9" x14ac:dyDescent="0.2">
      <c r="A5346" s="345">
        <v>5344</v>
      </c>
      <c r="B5346" s="345" t="s">
        <v>5966</v>
      </c>
      <c r="C5346" s="345" t="s">
        <v>942</v>
      </c>
      <c r="D5346" s="345" t="s">
        <v>512</v>
      </c>
      <c r="E5346" s="345">
        <v>4200530710</v>
      </c>
      <c r="F5346" s="345">
        <v>91073</v>
      </c>
      <c r="G5346" s="345" t="s">
        <v>13862</v>
      </c>
      <c r="H5346" s="820">
        <v>3020</v>
      </c>
      <c r="I5346" s="567"/>
    </row>
    <row r="5347" spans="1:9" x14ac:dyDescent="0.2">
      <c r="A5347" s="345">
        <v>5345</v>
      </c>
      <c r="B5347" s="345" t="s">
        <v>5967</v>
      </c>
      <c r="C5347" s="345" t="s">
        <v>241</v>
      </c>
      <c r="D5347" s="345" t="s">
        <v>515</v>
      </c>
      <c r="E5347" s="345">
        <v>1050900800</v>
      </c>
      <c r="F5347" s="345">
        <v>24080</v>
      </c>
      <c r="G5347" s="345" t="s">
        <v>13863</v>
      </c>
      <c r="H5347" s="820">
        <v>558</v>
      </c>
      <c r="I5347" s="567"/>
    </row>
    <row r="5348" spans="1:9" x14ac:dyDescent="0.2">
      <c r="A5348" s="345">
        <v>5346</v>
      </c>
      <c r="B5348" s="345" t="s">
        <v>5968</v>
      </c>
      <c r="C5348" s="345" t="s">
        <v>553</v>
      </c>
      <c r="D5348" s="345" t="s">
        <v>506</v>
      </c>
      <c r="E5348" s="345">
        <v>3150721000</v>
      </c>
      <c r="F5348" s="345">
        <v>65100</v>
      </c>
      <c r="G5348" s="345" t="s">
        <v>13864</v>
      </c>
      <c r="H5348" s="820">
        <v>3772</v>
      </c>
      <c r="I5348" s="567"/>
    </row>
    <row r="5349" spans="1:9" x14ac:dyDescent="0.2">
      <c r="A5349" s="345">
        <v>5347</v>
      </c>
      <c r="B5349" s="345" t="s">
        <v>5969</v>
      </c>
      <c r="C5349" s="345" t="s">
        <v>787</v>
      </c>
      <c r="D5349" s="345" t="s">
        <v>515</v>
      </c>
      <c r="E5349" s="345">
        <v>1050840600</v>
      </c>
      <c r="F5349" s="345">
        <v>26061</v>
      </c>
      <c r="G5349" s="345" t="s">
        <v>13865</v>
      </c>
      <c r="H5349" s="820">
        <v>2224</v>
      </c>
      <c r="I5349" s="567"/>
    </row>
    <row r="5350" spans="1:9" x14ac:dyDescent="0.2">
      <c r="A5350" s="345">
        <v>5348</v>
      </c>
      <c r="B5350" s="345" t="s">
        <v>5970</v>
      </c>
      <c r="C5350" s="345" t="s">
        <v>550</v>
      </c>
      <c r="D5350" s="345" t="s">
        <v>493</v>
      </c>
      <c r="E5350" s="345">
        <v>2120690550</v>
      </c>
      <c r="F5350" s="345">
        <v>57057</v>
      </c>
      <c r="G5350" s="345" t="s">
        <v>13866</v>
      </c>
      <c r="H5350" s="820">
        <v>566</v>
      </c>
      <c r="I5350" s="567"/>
    </row>
    <row r="5351" spans="1:9" x14ac:dyDescent="0.2">
      <c r="A5351" s="345">
        <v>5349</v>
      </c>
      <c r="B5351" s="345" t="s">
        <v>5971</v>
      </c>
      <c r="C5351" s="345" t="s">
        <v>563</v>
      </c>
      <c r="D5351" s="345" t="s">
        <v>493</v>
      </c>
      <c r="E5351" s="345">
        <v>2120330561</v>
      </c>
      <c r="F5351" s="345">
        <v>60057</v>
      </c>
      <c r="G5351" s="345" t="s">
        <v>13867</v>
      </c>
      <c r="H5351" s="820">
        <v>1060</v>
      </c>
      <c r="I5351" s="567"/>
    </row>
    <row r="5352" spans="1:9" x14ac:dyDescent="0.2">
      <c r="A5352" s="345">
        <v>5350</v>
      </c>
      <c r="B5352" s="345" t="s">
        <v>5972</v>
      </c>
      <c r="C5352" s="345" t="s">
        <v>726</v>
      </c>
      <c r="D5352" s="345" t="s">
        <v>16416</v>
      </c>
      <c r="E5352" s="345">
        <v>1040140630</v>
      </c>
      <c r="F5352" s="345">
        <v>21066</v>
      </c>
      <c r="G5352" s="345" t="s">
        <v>13868</v>
      </c>
      <c r="H5352" s="820">
        <v>1964</v>
      </c>
      <c r="I5352" s="567"/>
    </row>
    <row r="5353" spans="1:9" x14ac:dyDescent="0.2">
      <c r="A5353" s="345">
        <v>5351</v>
      </c>
      <c r="B5353" s="345" t="s">
        <v>5973</v>
      </c>
      <c r="C5353" s="345" t="s">
        <v>691</v>
      </c>
      <c r="D5353" s="345" t="s">
        <v>508</v>
      </c>
      <c r="E5353" s="345">
        <v>1030770530</v>
      </c>
      <c r="F5353" s="345">
        <v>14053</v>
      </c>
      <c r="G5353" s="345" t="s">
        <v>13869</v>
      </c>
      <c r="H5353" s="820">
        <v>659</v>
      </c>
      <c r="I5353" s="567"/>
    </row>
    <row r="5354" spans="1:9" x14ac:dyDescent="0.2">
      <c r="A5354" s="345">
        <v>5352</v>
      </c>
      <c r="B5354" s="345" t="s">
        <v>5974</v>
      </c>
      <c r="C5354" s="345" t="s">
        <v>553</v>
      </c>
      <c r="D5354" s="345" t="s">
        <v>506</v>
      </c>
      <c r="E5354" s="345">
        <v>3150721010</v>
      </c>
      <c r="F5354" s="345">
        <v>65101</v>
      </c>
      <c r="G5354" s="345" t="s">
        <v>13870</v>
      </c>
      <c r="H5354" s="820">
        <v>1998</v>
      </c>
      <c r="I5354" s="567"/>
    </row>
    <row r="5355" spans="1:9" x14ac:dyDescent="0.2">
      <c r="A5355" s="345">
        <v>5353</v>
      </c>
      <c r="B5355" s="345" t="s">
        <v>5975</v>
      </c>
      <c r="C5355" s="345" t="s">
        <v>674</v>
      </c>
      <c r="D5355" s="345" t="s">
        <v>510</v>
      </c>
      <c r="E5355" s="345">
        <v>1010881010</v>
      </c>
      <c r="F5355" s="345">
        <v>2102</v>
      </c>
      <c r="G5355" s="345" t="s">
        <v>13871</v>
      </c>
      <c r="H5355" s="820">
        <v>561</v>
      </c>
      <c r="I5355" s="567"/>
    </row>
    <row r="5356" spans="1:9" x14ac:dyDescent="0.2">
      <c r="A5356" s="345">
        <v>5354</v>
      </c>
      <c r="B5356" s="345" t="s">
        <v>5976</v>
      </c>
      <c r="C5356" s="345" t="s">
        <v>538</v>
      </c>
      <c r="D5356" s="345" t="s">
        <v>504</v>
      </c>
      <c r="E5356" s="345">
        <v>3170640620</v>
      </c>
      <c r="F5356" s="345">
        <v>76063</v>
      </c>
      <c r="G5356" s="345" t="s">
        <v>13872</v>
      </c>
      <c r="H5356" s="820">
        <v>64850</v>
      </c>
      <c r="I5356" s="567"/>
    </row>
    <row r="5357" spans="1:9" x14ac:dyDescent="0.2">
      <c r="A5357" s="345">
        <v>5355</v>
      </c>
      <c r="B5357" s="345" t="s">
        <v>5977</v>
      </c>
      <c r="C5357" s="345" t="s">
        <v>875</v>
      </c>
      <c r="D5357" s="345" t="s">
        <v>494</v>
      </c>
      <c r="E5357" s="345">
        <v>2110440430</v>
      </c>
      <c r="F5357" s="345">
        <v>43043</v>
      </c>
      <c r="G5357" s="345" t="s">
        <v>13873</v>
      </c>
      <c r="H5357" s="820">
        <v>15515</v>
      </c>
      <c r="I5357" s="567"/>
    </row>
    <row r="5358" spans="1:9" x14ac:dyDescent="0.2">
      <c r="A5358" s="345">
        <v>5356</v>
      </c>
      <c r="B5358" s="345" t="s">
        <v>5978</v>
      </c>
      <c r="C5358" s="345" t="s">
        <v>241</v>
      </c>
      <c r="D5358" s="345" t="s">
        <v>515</v>
      </c>
      <c r="E5358" s="345">
        <v>1050900810</v>
      </c>
      <c r="F5358" s="345">
        <v>24081</v>
      </c>
      <c r="G5358" s="345" t="s">
        <v>13874</v>
      </c>
      <c r="H5358" s="820">
        <v>3160</v>
      </c>
      <c r="I5358" s="567"/>
    </row>
    <row r="5359" spans="1:9" x14ac:dyDescent="0.2">
      <c r="A5359" s="345">
        <v>5357</v>
      </c>
      <c r="B5359" s="345" t="s">
        <v>5979</v>
      </c>
      <c r="C5359" s="345" t="s">
        <v>787</v>
      </c>
      <c r="D5359" s="345" t="s">
        <v>515</v>
      </c>
      <c r="E5359" s="345">
        <v>1050840610</v>
      </c>
      <c r="F5359" s="345">
        <v>26062</v>
      </c>
      <c r="G5359" s="345" t="s">
        <v>13875</v>
      </c>
      <c r="H5359" s="820">
        <v>5104</v>
      </c>
      <c r="I5359" s="567"/>
    </row>
    <row r="5360" spans="1:9" x14ac:dyDescent="0.2">
      <c r="A5360" s="345">
        <v>5358</v>
      </c>
      <c r="B5360" s="345" t="s">
        <v>5980</v>
      </c>
      <c r="C5360" s="345" t="s">
        <v>607</v>
      </c>
      <c r="D5360" s="345" t="s">
        <v>515</v>
      </c>
      <c r="E5360" s="345">
        <v>1050890590</v>
      </c>
      <c r="F5360" s="345">
        <v>23060</v>
      </c>
      <c r="G5360" s="345" t="s">
        <v>13876</v>
      </c>
      <c r="H5360" s="820">
        <v>7330</v>
      </c>
      <c r="I5360" s="567"/>
    </row>
    <row r="5361" spans="1:9" x14ac:dyDescent="0.2">
      <c r="A5361" s="345">
        <v>5359</v>
      </c>
      <c r="B5361" s="345" t="s">
        <v>5981</v>
      </c>
      <c r="C5361" s="345" t="s">
        <v>711</v>
      </c>
      <c r="D5361" s="345" t="s">
        <v>16415</v>
      </c>
      <c r="E5361" s="345">
        <v>1080680290</v>
      </c>
      <c r="F5361" s="345">
        <v>35029</v>
      </c>
      <c r="G5361" s="345" t="s">
        <v>13877</v>
      </c>
      <c r="H5361" s="820">
        <v>7096</v>
      </c>
      <c r="I5361" s="567"/>
    </row>
    <row r="5362" spans="1:9" x14ac:dyDescent="0.2">
      <c r="A5362" s="345">
        <v>5360</v>
      </c>
      <c r="B5362" s="345" t="s">
        <v>5982</v>
      </c>
      <c r="C5362" s="345" t="s">
        <v>652</v>
      </c>
      <c r="D5362" s="345" t="s">
        <v>16417</v>
      </c>
      <c r="E5362" s="345">
        <v>1060850780</v>
      </c>
      <c r="F5362" s="345">
        <v>30078</v>
      </c>
      <c r="G5362" s="345" t="s">
        <v>13878</v>
      </c>
      <c r="H5362" s="820">
        <v>5410</v>
      </c>
      <c r="I5362" s="567"/>
    </row>
    <row r="5363" spans="1:9" x14ac:dyDescent="0.2">
      <c r="A5363" s="345">
        <v>5361</v>
      </c>
      <c r="B5363" s="345" t="s">
        <v>5983</v>
      </c>
      <c r="C5363" s="345" t="s">
        <v>550</v>
      </c>
      <c r="D5363" s="345" t="s">
        <v>493</v>
      </c>
      <c r="E5363" s="345">
        <v>2120690560</v>
      </c>
      <c r="F5363" s="345">
        <v>57058</v>
      </c>
      <c r="G5363" s="345" t="s">
        <v>13879</v>
      </c>
      <c r="H5363" s="820">
        <v>308</v>
      </c>
      <c r="I5363" s="567"/>
    </row>
    <row r="5364" spans="1:9" x14ac:dyDescent="0.2">
      <c r="A5364" s="345">
        <v>5362</v>
      </c>
      <c r="B5364" s="345" t="s">
        <v>5984</v>
      </c>
      <c r="C5364" s="345" t="s">
        <v>571</v>
      </c>
      <c r="D5364" s="345" t="s">
        <v>508</v>
      </c>
      <c r="E5364" s="345">
        <v>1030260750</v>
      </c>
      <c r="F5364" s="345">
        <v>19077</v>
      </c>
      <c r="G5364" s="345" t="s">
        <v>13880</v>
      </c>
      <c r="H5364" s="820">
        <v>1443</v>
      </c>
      <c r="I5364" s="567"/>
    </row>
    <row r="5365" spans="1:9" x14ac:dyDescent="0.2">
      <c r="A5365" s="345">
        <v>5363</v>
      </c>
      <c r="B5365" s="345" t="s">
        <v>5985</v>
      </c>
      <c r="C5365" s="345" t="s">
        <v>540</v>
      </c>
      <c r="D5365" s="345" t="s">
        <v>513</v>
      </c>
      <c r="E5365" s="345">
        <v>4190650080</v>
      </c>
      <c r="F5365" s="345">
        <v>88008</v>
      </c>
      <c r="G5365" s="345" t="s">
        <v>13881</v>
      </c>
      <c r="H5365" s="820">
        <v>18997</v>
      </c>
      <c r="I5365" s="567"/>
    </row>
    <row r="5366" spans="1:9" x14ac:dyDescent="0.2">
      <c r="A5366" s="345">
        <v>5364</v>
      </c>
      <c r="B5366" s="345" t="s">
        <v>5986</v>
      </c>
      <c r="C5366" s="345" t="s">
        <v>586</v>
      </c>
      <c r="D5366" s="345" t="s">
        <v>509</v>
      </c>
      <c r="E5366" s="345">
        <v>3140940380</v>
      </c>
      <c r="F5366" s="345">
        <v>94038</v>
      </c>
      <c r="G5366" s="345" t="s">
        <v>13882</v>
      </c>
      <c r="H5366" s="820">
        <v>2174</v>
      </c>
      <c r="I5366" s="567"/>
    </row>
    <row r="5367" spans="1:9" x14ac:dyDescent="0.2">
      <c r="A5367" s="345">
        <v>5365</v>
      </c>
      <c r="B5367" s="345" t="s">
        <v>5987</v>
      </c>
      <c r="C5367" s="345" t="s">
        <v>534</v>
      </c>
      <c r="D5367" s="345" t="s">
        <v>508</v>
      </c>
      <c r="E5367" s="345">
        <v>1030491760</v>
      </c>
      <c r="F5367" s="345">
        <v>15177</v>
      </c>
      <c r="G5367" s="345" t="s">
        <v>13883</v>
      </c>
      <c r="H5367" s="820">
        <v>6472</v>
      </c>
      <c r="I5367" s="567"/>
    </row>
    <row r="5368" spans="1:9" x14ac:dyDescent="0.2">
      <c r="A5368" s="345">
        <v>5366</v>
      </c>
      <c r="B5368" s="345" t="s">
        <v>5988</v>
      </c>
      <c r="C5368" s="345" t="s">
        <v>595</v>
      </c>
      <c r="D5368" s="345" t="s">
        <v>510</v>
      </c>
      <c r="E5368" s="345">
        <v>1010021340</v>
      </c>
      <c r="F5368" s="345">
        <v>6137</v>
      </c>
      <c r="G5368" s="345" t="s">
        <v>13884</v>
      </c>
      <c r="H5368" s="820">
        <v>296</v>
      </c>
      <c r="I5368" s="567"/>
    </row>
    <row r="5369" spans="1:9" x14ac:dyDescent="0.2">
      <c r="A5369" s="345">
        <v>5367</v>
      </c>
      <c r="B5369" s="345" t="s">
        <v>5989</v>
      </c>
      <c r="C5369" s="345" t="s">
        <v>567</v>
      </c>
      <c r="D5369" s="345" t="s">
        <v>508</v>
      </c>
      <c r="E5369" s="345">
        <v>1030151420</v>
      </c>
      <c r="F5369" s="345">
        <v>17151</v>
      </c>
      <c r="G5369" s="345" t="s">
        <v>13885</v>
      </c>
      <c r="H5369" s="820">
        <v>3556</v>
      </c>
      <c r="I5369" s="567"/>
    </row>
    <row r="5370" spans="1:9" x14ac:dyDescent="0.2">
      <c r="A5370" s="345">
        <v>5368</v>
      </c>
      <c r="B5370" s="345" t="s">
        <v>5990</v>
      </c>
      <c r="C5370" s="345" t="s">
        <v>241</v>
      </c>
      <c r="D5370" s="345" t="s">
        <v>515</v>
      </c>
      <c r="E5370" s="345">
        <v>1050900820</v>
      </c>
      <c r="F5370" s="345">
        <v>24082</v>
      </c>
      <c r="G5370" s="345" t="s">
        <v>13886</v>
      </c>
      <c r="H5370" s="820">
        <v>2773</v>
      </c>
      <c r="I5370" s="567"/>
    </row>
    <row r="5371" spans="1:9" x14ac:dyDescent="0.2">
      <c r="A5371" s="345">
        <v>5369</v>
      </c>
      <c r="B5371" s="345" t="s">
        <v>5991</v>
      </c>
      <c r="C5371" s="345" t="s">
        <v>595</v>
      </c>
      <c r="D5371" s="345" t="s">
        <v>510</v>
      </c>
      <c r="E5371" s="345">
        <v>1010021350</v>
      </c>
      <c r="F5371" s="345">
        <v>6138</v>
      </c>
      <c r="G5371" s="345" t="s">
        <v>13887</v>
      </c>
      <c r="H5371" s="820">
        <v>4513</v>
      </c>
      <c r="I5371" s="567"/>
    </row>
    <row r="5372" spans="1:9" x14ac:dyDescent="0.2">
      <c r="A5372" s="345">
        <v>5370</v>
      </c>
      <c r="B5372" s="345" t="s">
        <v>5992</v>
      </c>
      <c r="C5372" s="345" t="s">
        <v>617</v>
      </c>
      <c r="D5372" s="345" t="s">
        <v>512</v>
      </c>
      <c r="E5372" s="345">
        <v>4200730580</v>
      </c>
      <c r="F5372" s="345">
        <v>90059</v>
      </c>
      <c r="G5372" s="345" t="s">
        <v>13888</v>
      </c>
      <c r="H5372" s="820">
        <v>2416</v>
      </c>
      <c r="I5372" s="567"/>
    </row>
    <row r="5373" spans="1:9" x14ac:dyDescent="0.2">
      <c r="A5373" s="345">
        <v>5371</v>
      </c>
      <c r="B5373" s="345" t="s">
        <v>5993</v>
      </c>
      <c r="C5373" s="345" t="s">
        <v>522</v>
      </c>
      <c r="D5373" s="345" t="s">
        <v>515</v>
      </c>
      <c r="E5373" s="345">
        <v>1050540700</v>
      </c>
      <c r="F5373" s="345">
        <v>28070</v>
      </c>
      <c r="G5373" s="345" t="s">
        <v>13889</v>
      </c>
      <c r="H5373" s="820">
        <v>3482</v>
      </c>
      <c r="I5373" s="567"/>
    </row>
    <row r="5374" spans="1:9" x14ac:dyDescent="0.2">
      <c r="A5374" s="345">
        <v>5372</v>
      </c>
      <c r="B5374" s="345" t="s">
        <v>5994</v>
      </c>
      <c r="C5374" s="345" t="s">
        <v>555</v>
      </c>
      <c r="D5374" s="345" t="s">
        <v>506</v>
      </c>
      <c r="E5374" s="345">
        <v>3150510600</v>
      </c>
      <c r="F5374" s="345">
        <v>63060</v>
      </c>
      <c r="G5374" s="345" t="s">
        <v>13890</v>
      </c>
      <c r="H5374" s="820">
        <v>76952</v>
      </c>
      <c r="I5374" s="567"/>
    </row>
    <row r="5375" spans="1:9" x14ac:dyDescent="0.2">
      <c r="A5375" s="345">
        <v>5373</v>
      </c>
      <c r="B5375" s="345" t="s">
        <v>5995</v>
      </c>
      <c r="C5375" s="345" t="s">
        <v>652</v>
      </c>
      <c r="D5375" s="345" t="s">
        <v>16417</v>
      </c>
      <c r="E5375" s="345">
        <v>1060850790</v>
      </c>
      <c r="F5375" s="345">
        <v>30079</v>
      </c>
      <c r="G5375" s="345" t="s">
        <v>13891</v>
      </c>
      <c r="H5375" s="820">
        <v>6906</v>
      </c>
      <c r="I5375" s="567"/>
    </row>
    <row r="5376" spans="1:9" x14ac:dyDescent="0.2">
      <c r="A5376" s="345">
        <v>5374</v>
      </c>
      <c r="B5376" s="345" t="s">
        <v>5996</v>
      </c>
      <c r="C5376" s="345" t="s">
        <v>534</v>
      </c>
      <c r="D5376" s="345" t="s">
        <v>508</v>
      </c>
      <c r="E5376" s="345">
        <v>1030491770</v>
      </c>
      <c r="F5376" s="345">
        <v>15178</v>
      </c>
      <c r="G5376" s="345" t="s">
        <v>13892</v>
      </c>
      <c r="H5376" s="820">
        <v>8543</v>
      </c>
      <c r="I5376" s="567"/>
    </row>
    <row r="5377" spans="1:9" x14ac:dyDescent="0.2">
      <c r="A5377" s="345">
        <v>5375</v>
      </c>
      <c r="B5377" s="345" t="s">
        <v>5997</v>
      </c>
      <c r="C5377" s="345" t="s">
        <v>601</v>
      </c>
      <c r="D5377" s="345" t="s">
        <v>508</v>
      </c>
      <c r="E5377" s="345">
        <v>1030121620</v>
      </c>
      <c r="F5377" s="345">
        <v>16173</v>
      </c>
      <c r="G5377" s="345" t="s">
        <v>13893</v>
      </c>
      <c r="H5377" s="820">
        <v>4518</v>
      </c>
      <c r="I5377" s="567"/>
    </row>
    <row r="5378" spans="1:9" x14ac:dyDescent="0.2">
      <c r="A5378" s="345">
        <v>5376</v>
      </c>
      <c r="B5378" s="345" t="s">
        <v>5998</v>
      </c>
      <c r="C5378" s="345" t="s">
        <v>652</v>
      </c>
      <c r="D5378" s="345" t="s">
        <v>16417</v>
      </c>
      <c r="E5378" s="345">
        <v>1060850800</v>
      </c>
      <c r="F5378" s="345">
        <v>30080</v>
      </c>
      <c r="G5378" s="345" t="s">
        <v>13894</v>
      </c>
      <c r="H5378" s="820">
        <v>3522</v>
      </c>
      <c r="I5378" s="567"/>
    </row>
    <row r="5379" spans="1:9" x14ac:dyDescent="0.2">
      <c r="A5379" s="345">
        <v>5377</v>
      </c>
      <c r="B5379" s="345" t="s">
        <v>5999</v>
      </c>
      <c r="C5379" s="345" t="s">
        <v>544</v>
      </c>
      <c r="D5379" s="345" t="s">
        <v>510</v>
      </c>
      <c r="E5379" s="345">
        <v>1010271730</v>
      </c>
      <c r="F5379" s="345">
        <v>4173</v>
      </c>
      <c r="G5379" s="345" t="s">
        <v>13895</v>
      </c>
      <c r="H5379" s="820">
        <v>241</v>
      </c>
      <c r="I5379" s="567"/>
    </row>
    <row r="5380" spans="1:9" x14ac:dyDescent="0.2">
      <c r="A5380" s="345">
        <v>5378</v>
      </c>
      <c r="B5380" s="345" t="s">
        <v>6000</v>
      </c>
      <c r="C5380" s="345" t="s">
        <v>624</v>
      </c>
      <c r="D5380" s="345" t="s">
        <v>510</v>
      </c>
      <c r="E5380" s="345">
        <v>1010811960</v>
      </c>
      <c r="F5380" s="345">
        <v>1201</v>
      </c>
      <c r="G5380" s="345" t="s">
        <v>13896</v>
      </c>
      <c r="H5380" s="820">
        <v>735</v>
      </c>
      <c r="I5380" s="567"/>
    </row>
    <row r="5381" spans="1:9" x14ac:dyDescent="0.2">
      <c r="A5381" s="345">
        <v>5379</v>
      </c>
      <c r="B5381" s="345" t="s">
        <v>6001</v>
      </c>
      <c r="C5381" s="345" t="s">
        <v>565</v>
      </c>
      <c r="D5381" s="345" t="s">
        <v>505</v>
      </c>
      <c r="E5381" s="345">
        <v>3180251020</v>
      </c>
      <c r="F5381" s="345">
        <v>78101</v>
      </c>
      <c r="G5381" s="345" t="s">
        <v>13897</v>
      </c>
      <c r="H5381" s="820">
        <v>6418</v>
      </c>
      <c r="I5381" s="567"/>
    </row>
    <row r="5382" spans="1:9" x14ac:dyDescent="0.2">
      <c r="A5382" s="345">
        <v>5380</v>
      </c>
      <c r="B5382" s="345" t="s">
        <v>6002</v>
      </c>
      <c r="C5382" s="345" t="s">
        <v>553</v>
      </c>
      <c r="D5382" s="345" t="s">
        <v>506</v>
      </c>
      <c r="E5382" s="345">
        <v>3150721020</v>
      </c>
      <c r="F5382" s="345">
        <v>65102</v>
      </c>
      <c r="G5382" s="345" t="s">
        <v>13898</v>
      </c>
      <c r="H5382" s="820">
        <v>2009</v>
      </c>
      <c r="I5382" s="567"/>
    </row>
    <row r="5383" spans="1:9" x14ac:dyDescent="0.2">
      <c r="A5383" s="345">
        <v>5381</v>
      </c>
      <c r="B5383" s="345" t="s">
        <v>6003</v>
      </c>
      <c r="C5383" s="345" t="s">
        <v>567</v>
      </c>
      <c r="D5383" s="345" t="s">
        <v>508</v>
      </c>
      <c r="E5383" s="345">
        <v>1030151430</v>
      </c>
      <c r="F5383" s="345">
        <v>17152</v>
      </c>
      <c r="G5383" s="345" t="s">
        <v>13899</v>
      </c>
      <c r="H5383" s="820">
        <v>2803</v>
      </c>
      <c r="I5383" s="567"/>
    </row>
    <row r="5384" spans="1:9" x14ac:dyDescent="0.2">
      <c r="A5384" s="345">
        <v>5382</v>
      </c>
      <c r="B5384" s="345" t="s">
        <v>6004</v>
      </c>
      <c r="C5384" s="345" t="s">
        <v>624</v>
      </c>
      <c r="D5384" s="345" t="s">
        <v>510</v>
      </c>
      <c r="E5384" s="345">
        <v>1010811970</v>
      </c>
      <c r="F5384" s="345">
        <v>1202</v>
      </c>
      <c r="G5384" s="345" t="s">
        <v>13900</v>
      </c>
      <c r="H5384" s="820">
        <v>249</v>
      </c>
      <c r="I5384" s="567"/>
    </row>
    <row r="5385" spans="1:9" x14ac:dyDescent="0.2">
      <c r="A5385" s="345">
        <v>5383</v>
      </c>
      <c r="B5385" s="345" t="s">
        <v>6005</v>
      </c>
      <c r="C5385" s="345" t="s">
        <v>624</v>
      </c>
      <c r="D5385" s="345" t="s">
        <v>510</v>
      </c>
      <c r="E5385" s="345">
        <v>1010811980</v>
      </c>
      <c r="F5385" s="345">
        <v>1203</v>
      </c>
      <c r="G5385" s="345" t="s">
        <v>13901</v>
      </c>
      <c r="H5385" s="820">
        <v>1899</v>
      </c>
      <c r="I5385" s="567"/>
    </row>
    <row r="5386" spans="1:9" x14ac:dyDescent="0.2">
      <c r="A5386" s="345">
        <v>5384</v>
      </c>
      <c r="B5386" s="345" t="s">
        <v>6006</v>
      </c>
      <c r="C5386" s="345" t="s">
        <v>659</v>
      </c>
      <c r="D5386" s="345" t="s">
        <v>510</v>
      </c>
      <c r="E5386" s="345">
        <v>1010960490</v>
      </c>
      <c r="F5386" s="345">
        <v>96049</v>
      </c>
      <c r="G5386" s="345" t="s">
        <v>13902</v>
      </c>
      <c r="H5386" s="820">
        <v>2290</v>
      </c>
      <c r="I5386" s="567"/>
    </row>
    <row r="5387" spans="1:9" x14ac:dyDescent="0.2">
      <c r="A5387" s="345">
        <v>5385</v>
      </c>
      <c r="B5387" s="345" t="s">
        <v>6007</v>
      </c>
      <c r="C5387" s="345" t="s">
        <v>852</v>
      </c>
      <c r="D5387" s="345" t="s">
        <v>515</v>
      </c>
      <c r="E5387" s="345">
        <v>1050870300</v>
      </c>
      <c r="F5387" s="345">
        <v>27030</v>
      </c>
      <c r="G5387" s="345" t="s">
        <v>13903</v>
      </c>
      <c r="H5387" s="820">
        <v>4721</v>
      </c>
      <c r="I5387" s="567"/>
    </row>
    <row r="5388" spans="1:9" x14ac:dyDescent="0.2">
      <c r="A5388" s="345">
        <v>5386</v>
      </c>
      <c r="B5388" s="345" t="s">
        <v>6008</v>
      </c>
      <c r="C5388" s="345" t="s">
        <v>624</v>
      </c>
      <c r="D5388" s="345" t="s">
        <v>510</v>
      </c>
      <c r="E5388" s="345">
        <v>1010811981</v>
      </c>
      <c r="F5388" s="345">
        <v>1204</v>
      </c>
      <c r="G5388" s="345" t="s">
        <v>13904</v>
      </c>
      <c r="H5388" s="820">
        <v>222</v>
      </c>
      <c r="I5388" s="567"/>
    </row>
    <row r="5389" spans="1:9" x14ac:dyDescent="0.2">
      <c r="A5389" s="345">
        <v>5387</v>
      </c>
      <c r="B5389" s="345" t="s">
        <v>6009</v>
      </c>
      <c r="C5389" s="345" t="s">
        <v>674</v>
      </c>
      <c r="D5389" s="345" t="s">
        <v>510</v>
      </c>
      <c r="E5389" s="345">
        <v>1010881030</v>
      </c>
      <c r="F5389" s="345">
        <v>2104</v>
      </c>
      <c r="G5389" s="345" t="s">
        <v>13905</v>
      </c>
      <c r="H5389" s="820">
        <v>708</v>
      </c>
      <c r="I5389" s="567"/>
    </row>
    <row r="5390" spans="1:9" x14ac:dyDescent="0.2">
      <c r="A5390" s="345">
        <v>5388</v>
      </c>
      <c r="B5390" s="345" t="s">
        <v>6010</v>
      </c>
      <c r="C5390" s="345" t="s">
        <v>624</v>
      </c>
      <c r="D5390" s="345" t="s">
        <v>510</v>
      </c>
      <c r="E5390" s="345">
        <v>1010811982</v>
      </c>
      <c r="F5390" s="345">
        <v>1205</v>
      </c>
      <c r="G5390" s="345" t="s">
        <v>13906</v>
      </c>
      <c r="H5390" s="820">
        <v>1255</v>
      </c>
      <c r="I5390" s="567"/>
    </row>
    <row r="5391" spans="1:9" x14ac:dyDescent="0.2">
      <c r="A5391" s="345">
        <v>5389</v>
      </c>
      <c r="B5391" s="345" t="s">
        <v>6011</v>
      </c>
      <c r="C5391" s="345" t="s">
        <v>595</v>
      </c>
      <c r="D5391" s="345" t="s">
        <v>510</v>
      </c>
      <c r="E5391" s="345">
        <v>1010021360</v>
      </c>
      <c r="F5391" s="345">
        <v>6139</v>
      </c>
      <c r="G5391" s="345" t="s">
        <v>13907</v>
      </c>
      <c r="H5391" s="820">
        <v>479</v>
      </c>
      <c r="I5391" s="567"/>
    </row>
    <row r="5392" spans="1:9" x14ac:dyDescent="0.2">
      <c r="A5392" s="345">
        <v>5390</v>
      </c>
      <c r="B5392" s="345" t="s">
        <v>6012</v>
      </c>
      <c r="C5392" s="345" t="s">
        <v>624</v>
      </c>
      <c r="D5392" s="345" t="s">
        <v>510</v>
      </c>
      <c r="E5392" s="345">
        <v>1010811990</v>
      </c>
      <c r="F5392" s="345">
        <v>1206</v>
      </c>
      <c r="G5392" s="345" t="s">
        <v>13908</v>
      </c>
      <c r="H5392" s="820">
        <v>726</v>
      </c>
      <c r="I5392" s="567"/>
    </row>
    <row r="5393" spans="1:9" x14ac:dyDescent="0.2">
      <c r="A5393" s="345">
        <v>5391</v>
      </c>
      <c r="B5393" s="345" t="s">
        <v>6013</v>
      </c>
      <c r="C5393" s="345" t="s">
        <v>691</v>
      </c>
      <c r="D5393" s="345" t="s">
        <v>508</v>
      </c>
      <c r="E5393" s="345">
        <v>1030770540</v>
      </c>
      <c r="F5393" s="345">
        <v>14054</v>
      </c>
      <c r="G5393" s="345" t="s">
        <v>13909</v>
      </c>
      <c r="H5393" s="820">
        <v>2918</v>
      </c>
      <c r="I5393" s="567"/>
    </row>
    <row r="5394" spans="1:9" x14ac:dyDescent="0.2">
      <c r="A5394" s="345">
        <v>5392</v>
      </c>
      <c r="B5394" s="345" t="s">
        <v>6014</v>
      </c>
      <c r="C5394" s="345" t="s">
        <v>548</v>
      </c>
      <c r="D5394" s="345" t="s">
        <v>503</v>
      </c>
      <c r="E5394" s="345">
        <v>3130380740</v>
      </c>
      <c r="F5394" s="345">
        <v>66074</v>
      </c>
      <c r="G5394" s="345" t="s">
        <v>13910</v>
      </c>
      <c r="H5394" s="820">
        <v>453</v>
      </c>
      <c r="I5394" s="567"/>
    </row>
    <row r="5395" spans="1:9" x14ac:dyDescent="0.2">
      <c r="A5395" s="345">
        <v>5393</v>
      </c>
      <c r="B5395" s="345" t="s">
        <v>6015</v>
      </c>
      <c r="C5395" s="345" t="s">
        <v>833</v>
      </c>
      <c r="D5395" s="345" t="s">
        <v>16417</v>
      </c>
      <c r="E5395" s="345">
        <v>1060930340</v>
      </c>
      <c r="F5395" s="345">
        <v>93034</v>
      </c>
      <c r="G5395" s="345" t="s">
        <v>13911</v>
      </c>
      <c r="H5395" s="820">
        <v>8350</v>
      </c>
      <c r="I5395" s="567"/>
    </row>
    <row r="5396" spans="1:9" x14ac:dyDescent="0.2">
      <c r="A5396" s="345">
        <v>5394</v>
      </c>
      <c r="B5396" s="345" t="s">
        <v>6016</v>
      </c>
      <c r="C5396" s="345" t="s">
        <v>654</v>
      </c>
      <c r="D5396" s="345" t="s">
        <v>506</v>
      </c>
      <c r="E5396" s="345">
        <v>3150080730</v>
      </c>
      <c r="F5396" s="345">
        <v>64074</v>
      </c>
      <c r="G5396" s="345" t="s">
        <v>13912</v>
      </c>
      <c r="H5396" s="820">
        <v>2781</v>
      </c>
      <c r="I5396" s="567"/>
    </row>
    <row r="5397" spans="1:9" x14ac:dyDescent="0.2">
      <c r="A5397" s="345">
        <v>5395</v>
      </c>
      <c r="B5397" s="345" t="s">
        <v>6017</v>
      </c>
      <c r="C5397" s="345" t="s">
        <v>657</v>
      </c>
      <c r="D5397" s="345" t="s">
        <v>506</v>
      </c>
      <c r="E5397" s="345">
        <v>3150200630</v>
      </c>
      <c r="F5397" s="345">
        <v>61063</v>
      </c>
      <c r="G5397" s="345" t="s">
        <v>13913</v>
      </c>
      <c r="H5397" s="820">
        <v>1394</v>
      </c>
      <c r="I5397" s="567"/>
    </row>
    <row r="5398" spans="1:9" x14ac:dyDescent="0.2">
      <c r="A5398" s="345">
        <v>5396</v>
      </c>
      <c r="B5398" s="345" t="s">
        <v>6018</v>
      </c>
      <c r="C5398" s="345" t="s">
        <v>657</v>
      </c>
      <c r="D5398" s="345" t="s">
        <v>506</v>
      </c>
      <c r="E5398" s="345">
        <v>3150200640</v>
      </c>
      <c r="F5398" s="345">
        <v>61064</v>
      </c>
      <c r="G5398" s="345" t="s">
        <v>13914</v>
      </c>
      <c r="H5398" s="820">
        <v>1457</v>
      </c>
      <c r="I5398" s="567"/>
    </row>
    <row r="5399" spans="1:9" x14ac:dyDescent="0.2">
      <c r="A5399" s="345">
        <v>5397</v>
      </c>
      <c r="B5399" s="345" t="s">
        <v>6019</v>
      </c>
      <c r="C5399" s="345" t="s">
        <v>624</v>
      </c>
      <c r="D5399" s="345" t="s">
        <v>510</v>
      </c>
      <c r="E5399" s="345">
        <v>1010812000</v>
      </c>
      <c r="F5399" s="345">
        <v>1207</v>
      </c>
      <c r="G5399" s="345" t="s">
        <v>13915</v>
      </c>
      <c r="H5399" s="820">
        <v>458</v>
      </c>
      <c r="I5399" s="567"/>
    </row>
    <row r="5400" spans="1:9" x14ac:dyDescent="0.2">
      <c r="A5400" s="345">
        <v>5398</v>
      </c>
      <c r="B5400" s="345" t="s">
        <v>6020</v>
      </c>
      <c r="C5400" s="345" t="s">
        <v>1863</v>
      </c>
      <c r="D5400" s="345" t="s">
        <v>492</v>
      </c>
      <c r="E5400" s="345">
        <v>2091000050</v>
      </c>
      <c r="F5400" s="345">
        <v>100005</v>
      </c>
      <c r="G5400" s="345" t="s">
        <v>13916</v>
      </c>
      <c r="H5400" s="820">
        <v>195213</v>
      </c>
      <c r="I5400" s="567"/>
    </row>
    <row r="5401" spans="1:9" x14ac:dyDescent="0.2">
      <c r="A5401" s="345">
        <v>5399</v>
      </c>
      <c r="B5401" s="345" t="s">
        <v>6021</v>
      </c>
      <c r="C5401" s="345" t="s">
        <v>726</v>
      </c>
      <c r="D5401" s="345" t="s">
        <v>16416</v>
      </c>
      <c r="E5401" s="345">
        <v>1040140640</v>
      </c>
      <c r="F5401" s="345">
        <v>21067</v>
      </c>
      <c r="G5401" s="345" t="s">
        <v>13917</v>
      </c>
      <c r="H5401" s="820">
        <v>3734</v>
      </c>
      <c r="I5401" s="567"/>
    </row>
    <row r="5402" spans="1:9" x14ac:dyDescent="0.2">
      <c r="A5402" s="345">
        <v>5400</v>
      </c>
      <c r="B5402" s="345" t="s">
        <v>6022</v>
      </c>
      <c r="C5402" s="345" t="s">
        <v>652</v>
      </c>
      <c r="D5402" s="345" t="s">
        <v>16417</v>
      </c>
      <c r="E5402" s="345">
        <v>1060850810</v>
      </c>
      <c r="F5402" s="345">
        <v>30081</v>
      </c>
      <c r="G5402" s="345" t="s">
        <v>13918</v>
      </c>
      <c r="H5402" s="820">
        <v>853</v>
      </c>
      <c r="I5402" s="567"/>
    </row>
    <row r="5403" spans="1:9" x14ac:dyDescent="0.2">
      <c r="A5403" s="345">
        <v>5401</v>
      </c>
      <c r="B5403" s="345" t="s">
        <v>6023</v>
      </c>
      <c r="C5403" s="345" t="s">
        <v>639</v>
      </c>
      <c r="D5403" s="345" t="s">
        <v>510</v>
      </c>
      <c r="E5403" s="345">
        <v>1010521160</v>
      </c>
      <c r="F5403" s="345">
        <v>3122</v>
      </c>
      <c r="G5403" s="345" t="s">
        <v>13919</v>
      </c>
      <c r="H5403" s="820">
        <v>1849</v>
      </c>
      <c r="I5403" s="567"/>
    </row>
    <row r="5404" spans="1:9" x14ac:dyDescent="0.2">
      <c r="A5404" s="345">
        <v>5402</v>
      </c>
      <c r="B5404" s="345" t="s">
        <v>6024</v>
      </c>
      <c r="C5404" s="345" t="s">
        <v>548</v>
      </c>
      <c r="D5404" s="345" t="s">
        <v>503</v>
      </c>
      <c r="E5404" s="345">
        <v>3130380750</v>
      </c>
      <c r="F5404" s="345">
        <v>66075</v>
      </c>
      <c r="G5404" s="345" t="s">
        <v>13920</v>
      </c>
      <c r="H5404" s="820">
        <v>7132</v>
      </c>
      <c r="I5404" s="567"/>
    </row>
    <row r="5405" spans="1:9" x14ac:dyDescent="0.2">
      <c r="A5405" s="345">
        <v>5403</v>
      </c>
      <c r="B5405" s="345" t="s">
        <v>6025</v>
      </c>
      <c r="C5405" s="345" t="s">
        <v>654</v>
      </c>
      <c r="D5405" s="345" t="s">
        <v>506</v>
      </c>
      <c r="E5405" s="345">
        <v>3150080740</v>
      </c>
      <c r="F5405" s="345">
        <v>64075</v>
      </c>
      <c r="G5405" s="345" t="s">
        <v>13921</v>
      </c>
      <c r="H5405" s="820">
        <v>3643</v>
      </c>
      <c r="I5405" s="567"/>
    </row>
    <row r="5406" spans="1:9" x14ac:dyDescent="0.2">
      <c r="A5406" s="345">
        <v>5404</v>
      </c>
      <c r="B5406" s="345" t="s">
        <v>6026</v>
      </c>
      <c r="C5406" s="345" t="s">
        <v>842</v>
      </c>
      <c r="D5406" s="345" t="s">
        <v>492</v>
      </c>
      <c r="E5406" s="345">
        <v>2090050321</v>
      </c>
      <c r="F5406" s="345">
        <v>51041</v>
      </c>
      <c r="G5406" s="345" t="s">
        <v>13922</v>
      </c>
      <c r="H5406" s="820">
        <v>5439</v>
      </c>
      <c r="I5406" s="567"/>
    </row>
    <row r="5407" spans="1:9" x14ac:dyDescent="0.2">
      <c r="A5407" s="345">
        <v>5405</v>
      </c>
      <c r="B5407" s="345" t="s">
        <v>6027</v>
      </c>
      <c r="C5407" s="345" t="s">
        <v>833</v>
      </c>
      <c r="D5407" s="345" t="s">
        <v>16417</v>
      </c>
      <c r="E5407" s="345">
        <v>1060930350</v>
      </c>
      <c r="F5407" s="345">
        <v>93035</v>
      </c>
      <c r="G5407" s="345" t="s">
        <v>13923</v>
      </c>
      <c r="H5407" s="820">
        <v>3410</v>
      </c>
      <c r="I5407" s="567"/>
    </row>
    <row r="5408" spans="1:9" x14ac:dyDescent="0.2">
      <c r="A5408" s="345">
        <v>5406</v>
      </c>
      <c r="B5408" s="345" t="s">
        <v>6028</v>
      </c>
      <c r="C5408" s="345" t="s">
        <v>659</v>
      </c>
      <c r="D5408" s="345" t="s">
        <v>510</v>
      </c>
      <c r="E5408" s="345">
        <v>1010960500</v>
      </c>
      <c r="F5408" s="345">
        <v>96050</v>
      </c>
      <c r="G5408" s="345" t="s">
        <v>13924</v>
      </c>
      <c r="H5408" s="820">
        <v>2008</v>
      </c>
      <c r="I5408" s="567"/>
    </row>
    <row r="5409" spans="1:9" x14ac:dyDescent="0.2">
      <c r="A5409" s="345">
        <v>5407</v>
      </c>
      <c r="B5409" s="345" t="s">
        <v>6029</v>
      </c>
      <c r="C5409" s="345" t="s">
        <v>544</v>
      </c>
      <c r="D5409" s="345" t="s">
        <v>510</v>
      </c>
      <c r="E5409" s="345">
        <v>1010271740</v>
      </c>
      <c r="F5409" s="345">
        <v>4174</v>
      </c>
      <c r="G5409" s="345" t="s">
        <v>13925</v>
      </c>
      <c r="H5409" s="820">
        <v>177</v>
      </c>
      <c r="I5409" s="567"/>
    </row>
    <row r="5410" spans="1:9" x14ac:dyDescent="0.2">
      <c r="A5410" s="345">
        <v>5408</v>
      </c>
      <c r="B5410" s="345" t="s">
        <v>6030</v>
      </c>
      <c r="C5410" s="345" t="s">
        <v>755</v>
      </c>
      <c r="D5410" s="345" t="s">
        <v>516</v>
      </c>
      <c r="E5410" s="345">
        <v>1020040520</v>
      </c>
      <c r="F5410" s="345">
        <v>7053</v>
      </c>
      <c r="G5410" s="345" t="s">
        <v>13926</v>
      </c>
      <c r="H5410" s="820">
        <v>977</v>
      </c>
      <c r="I5410" s="567"/>
    </row>
    <row r="5411" spans="1:9" x14ac:dyDescent="0.2">
      <c r="A5411" s="345">
        <v>5409</v>
      </c>
      <c r="B5411" s="345" t="s">
        <v>6031</v>
      </c>
      <c r="C5411" s="345" t="s">
        <v>652</v>
      </c>
      <c r="D5411" s="345" t="s">
        <v>16417</v>
      </c>
      <c r="E5411" s="345">
        <v>1060850820</v>
      </c>
      <c r="F5411" s="345">
        <v>30082</v>
      </c>
      <c r="G5411" s="345" t="s">
        <v>13927</v>
      </c>
      <c r="H5411" s="820">
        <v>1433</v>
      </c>
      <c r="I5411" s="567"/>
    </row>
    <row r="5412" spans="1:9" x14ac:dyDescent="0.2">
      <c r="A5412" s="345">
        <v>5410</v>
      </c>
      <c r="B5412" s="345" t="s">
        <v>6032</v>
      </c>
      <c r="C5412" s="345" t="s">
        <v>996</v>
      </c>
      <c r="D5412" s="345" t="s">
        <v>514</v>
      </c>
      <c r="E5412" s="345">
        <v>2100580430</v>
      </c>
      <c r="F5412" s="345">
        <v>54043</v>
      </c>
      <c r="G5412" s="345" t="s">
        <v>13928</v>
      </c>
      <c r="H5412" s="820">
        <v>683</v>
      </c>
      <c r="I5412" s="567"/>
    </row>
    <row r="5413" spans="1:9" x14ac:dyDescent="0.2">
      <c r="A5413" s="345">
        <v>5411</v>
      </c>
      <c r="B5413" s="345" t="s">
        <v>6033</v>
      </c>
      <c r="C5413" s="345" t="s">
        <v>668</v>
      </c>
      <c r="D5413" s="345" t="s">
        <v>16416</v>
      </c>
      <c r="E5413" s="345">
        <v>1040831355</v>
      </c>
      <c r="F5413" s="345">
        <v>22230</v>
      </c>
      <c r="G5413" s="345" t="s">
        <v>13929</v>
      </c>
      <c r="H5413" s="820">
        <v>6815</v>
      </c>
      <c r="I5413" s="567"/>
    </row>
    <row r="5414" spans="1:9" x14ac:dyDescent="0.2">
      <c r="A5414" s="345">
        <v>5412</v>
      </c>
      <c r="B5414" s="345" t="s">
        <v>6034</v>
      </c>
      <c r="C5414" s="345" t="s">
        <v>1075</v>
      </c>
      <c r="D5414" s="345" t="s">
        <v>16415</v>
      </c>
      <c r="E5414" s="345">
        <v>1080320310</v>
      </c>
      <c r="F5414" s="345">
        <v>40032</v>
      </c>
      <c r="G5414" s="345" t="s">
        <v>13930</v>
      </c>
      <c r="H5414" s="820">
        <v>6237</v>
      </c>
      <c r="I5414" s="567"/>
    </row>
    <row r="5415" spans="1:9" x14ac:dyDescent="0.2">
      <c r="A5415" s="345">
        <v>5413</v>
      </c>
      <c r="B5415" s="345" t="s">
        <v>6035</v>
      </c>
      <c r="C5415" s="345" t="s">
        <v>668</v>
      </c>
      <c r="D5415" s="345" t="s">
        <v>16416</v>
      </c>
      <c r="E5415" s="345">
        <v>1040831360</v>
      </c>
      <c r="F5415" s="345">
        <v>22147</v>
      </c>
      <c r="G5415" s="345" t="s">
        <v>13931</v>
      </c>
      <c r="H5415" s="820">
        <v>4502</v>
      </c>
      <c r="I5415" s="567"/>
    </row>
    <row r="5416" spans="1:9" x14ac:dyDescent="0.2">
      <c r="A5416" s="345">
        <v>5414</v>
      </c>
      <c r="B5416" s="345" t="s">
        <v>6036</v>
      </c>
      <c r="C5416" s="345" t="s">
        <v>726</v>
      </c>
      <c r="D5416" s="345" t="s">
        <v>16416</v>
      </c>
      <c r="E5416" s="345">
        <v>1040140641</v>
      </c>
      <c r="F5416" s="345">
        <v>21068</v>
      </c>
      <c r="G5416" s="345" t="s">
        <v>13932</v>
      </c>
      <c r="H5416" s="820">
        <v>528</v>
      </c>
      <c r="I5416" s="567"/>
    </row>
    <row r="5417" spans="1:9" x14ac:dyDescent="0.2">
      <c r="A5417" s="345">
        <v>5415</v>
      </c>
      <c r="B5417" s="345" t="s">
        <v>6037</v>
      </c>
      <c r="C5417" s="345" t="s">
        <v>601</v>
      </c>
      <c r="D5417" s="345" t="s">
        <v>508</v>
      </c>
      <c r="E5417" s="345">
        <v>1030121630</v>
      </c>
      <c r="F5417" s="345">
        <v>16174</v>
      </c>
      <c r="G5417" s="345" t="s">
        <v>13933</v>
      </c>
      <c r="H5417" s="820">
        <v>1846</v>
      </c>
      <c r="I5417" s="567"/>
    </row>
    <row r="5418" spans="1:9" x14ac:dyDescent="0.2">
      <c r="A5418" s="345">
        <v>5416</v>
      </c>
      <c r="B5418" s="345" t="s">
        <v>6038</v>
      </c>
      <c r="C5418" s="345" t="s">
        <v>595</v>
      </c>
      <c r="D5418" s="345" t="s">
        <v>510</v>
      </c>
      <c r="E5418" s="345">
        <v>1010021370</v>
      </c>
      <c r="F5418" s="345">
        <v>6140</v>
      </c>
      <c r="G5418" s="345" t="s">
        <v>13934</v>
      </c>
      <c r="H5418" s="820">
        <v>1895</v>
      </c>
      <c r="I5418" s="567"/>
    </row>
    <row r="5419" spans="1:9" x14ac:dyDescent="0.2">
      <c r="A5419" s="345">
        <v>5417</v>
      </c>
      <c r="B5419" s="345" t="s">
        <v>6039</v>
      </c>
      <c r="C5419" s="345" t="s">
        <v>787</v>
      </c>
      <c r="D5419" s="345" t="s">
        <v>515</v>
      </c>
      <c r="E5419" s="345">
        <v>1050840620</v>
      </c>
      <c r="F5419" s="345">
        <v>26063</v>
      </c>
      <c r="G5419" s="345" t="s">
        <v>13935</v>
      </c>
      <c r="H5419" s="820">
        <v>16799</v>
      </c>
      <c r="I5419" s="567"/>
    </row>
    <row r="5420" spans="1:9" x14ac:dyDescent="0.2">
      <c r="A5420" s="345">
        <v>5418</v>
      </c>
      <c r="B5420" s="345" t="s">
        <v>6040</v>
      </c>
      <c r="C5420" s="345" t="s">
        <v>534</v>
      </c>
      <c r="D5420" s="345" t="s">
        <v>508</v>
      </c>
      <c r="E5420" s="345">
        <v>1030491780</v>
      </c>
      <c r="F5420" s="345">
        <v>15179</v>
      </c>
      <c r="G5420" s="345" t="s">
        <v>13936</v>
      </c>
      <c r="H5420" s="820">
        <v>7286</v>
      </c>
      <c r="I5420" s="567"/>
    </row>
    <row r="5421" spans="1:9" x14ac:dyDescent="0.2">
      <c r="A5421" s="345">
        <v>5419</v>
      </c>
      <c r="B5421" s="345" t="s">
        <v>6041</v>
      </c>
      <c r="C5421" s="345" t="s">
        <v>664</v>
      </c>
      <c r="D5421" s="345" t="s">
        <v>507</v>
      </c>
      <c r="E5421" s="345">
        <v>1070370440</v>
      </c>
      <c r="F5421" s="345">
        <v>8047</v>
      </c>
      <c r="G5421" s="345" t="s">
        <v>13937</v>
      </c>
      <c r="H5421" s="820">
        <v>482</v>
      </c>
      <c r="I5421" s="567"/>
    </row>
    <row r="5422" spans="1:9" x14ac:dyDescent="0.2">
      <c r="A5422" s="345">
        <v>5420</v>
      </c>
      <c r="B5422" s="345" t="s">
        <v>6042</v>
      </c>
      <c r="C5422" s="345" t="s">
        <v>526</v>
      </c>
      <c r="D5422" s="345" t="s">
        <v>508</v>
      </c>
      <c r="E5422" s="345">
        <v>1030980690</v>
      </c>
      <c r="F5422" s="345">
        <v>97069</v>
      </c>
      <c r="G5422" s="345" t="s">
        <v>13938</v>
      </c>
      <c r="H5422" s="820">
        <v>2178</v>
      </c>
      <c r="I5422" s="567"/>
    </row>
    <row r="5423" spans="1:9" x14ac:dyDescent="0.2">
      <c r="A5423" s="345">
        <v>5421</v>
      </c>
      <c r="B5423" s="345" t="s">
        <v>6043</v>
      </c>
      <c r="C5423" s="345" t="s">
        <v>652</v>
      </c>
      <c r="D5423" s="345" t="s">
        <v>16417</v>
      </c>
      <c r="E5423" s="345">
        <v>1060850830</v>
      </c>
      <c r="F5423" s="345">
        <v>30083</v>
      </c>
      <c r="G5423" s="345" t="s">
        <v>13939</v>
      </c>
      <c r="H5423" s="820">
        <v>3973</v>
      </c>
      <c r="I5423" s="567"/>
    </row>
    <row r="5424" spans="1:9" x14ac:dyDescent="0.2">
      <c r="A5424" s="345">
        <v>5422</v>
      </c>
      <c r="B5424" s="345" t="s">
        <v>6044</v>
      </c>
      <c r="C5424" s="345" t="s">
        <v>863</v>
      </c>
      <c r="D5424" s="345" t="s">
        <v>510</v>
      </c>
      <c r="E5424" s="345">
        <v>1011020550</v>
      </c>
      <c r="F5424" s="345">
        <v>103055</v>
      </c>
      <c r="G5424" s="345" t="s">
        <v>13940</v>
      </c>
      <c r="H5424" s="820">
        <v>764</v>
      </c>
      <c r="I5424" s="567"/>
    </row>
    <row r="5425" spans="1:9" x14ac:dyDescent="0.2">
      <c r="A5425" s="345">
        <v>5423</v>
      </c>
      <c r="B5425" s="345" t="s">
        <v>6045</v>
      </c>
      <c r="C5425" s="345" t="s">
        <v>863</v>
      </c>
      <c r="D5425" s="345" t="s">
        <v>510</v>
      </c>
      <c r="E5425" s="345">
        <v>1011020560</v>
      </c>
      <c r="F5425" s="345">
        <v>103056</v>
      </c>
      <c r="G5425" s="345" t="s">
        <v>13941</v>
      </c>
      <c r="H5425" s="820">
        <v>544</v>
      </c>
      <c r="I5425" s="567"/>
    </row>
    <row r="5426" spans="1:9" x14ac:dyDescent="0.2">
      <c r="A5426" s="345">
        <v>5424</v>
      </c>
      <c r="B5426" s="345" t="s">
        <v>6046</v>
      </c>
      <c r="C5426" s="345" t="s">
        <v>1075</v>
      </c>
      <c r="D5426" s="345" t="s">
        <v>16415</v>
      </c>
      <c r="E5426" s="345">
        <v>1080320320</v>
      </c>
      <c r="F5426" s="345">
        <v>40033</v>
      </c>
      <c r="G5426" s="345" t="s">
        <v>13942</v>
      </c>
      <c r="H5426" s="820">
        <v>708</v>
      </c>
      <c r="I5426" s="567"/>
    </row>
    <row r="5427" spans="1:9" x14ac:dyDescent="0.2">
      <c r="A5427" s="345">
        <v>5425</v>
      </c>
      <c r="B5427" s="345" t="s">
        <v>6047</v>
      </c>
      <c r="C5427" s="345" t="s">
        <v>601</v>
      </c>
      <c r="D5427" s="345" t="s">
        <v>508</v>
      </c>
      <c r="E5427" s="345">
        <v>1030121640</v>
      </c>
      <c r="F5427" s="345">
        <v>16175</v>
      </c>
      <c r="G5427" s="345" t="s">
        <v>13943</v>
      </c>
      <c r="H5427" s="820">
        <v>1061</v>
      </c>
      <c r="I5427" s="567"/>
    </row>
    <row r="5428" spans="1:9" x14ac:dyDescent="0.2">
      <c r="A5428" s="345">
        <v>5426</v>
      </c>
      <c r="B5428" s="345" t="s">
        <v>6048</v>
      </c>
      <c r="C5428" s="345" t="s">
        <v>863</v>
      </c>
      <c r="D5428" s="345" t="s">
        <v>510</v>
      </c>
      <c r="E5428" s="345">
        <v>1011020570</v>
      </c>
      <c r="F5428" s="345">
        <v>103057</v>
      </c>
      <c r="G5428" s="345" t="s">
        <v>13944</v>
      </c>
      <c r="H5428" s="820">
        <v>1838</v>
      </c>
      <c r="I5428" s="567"/>
    </row>
    <row r="5429" spans="1:9" x14ac:dyDescent="0.2">
      <c r="A5429" s="345">
        <v>5427</v>
      </c>
      <c r="B5429" s="345" t="s">
        <v>6049</v>
      </c>
      <c r="C5429" s="345" t="s">
        <v>652</v>
      </c>
      <c r="D5429" s="345" t="s">
        <v>16417</v>
      </c>
      <c r="E5429" s="345">
        <v>1060850840</v>
      </c>
      <c r="F5429" s="345">
        <v>30084</v>
      </c>
      <c r="G5429" s="345" t="s">
        <v>13945</v>
      </c>
      <c r="H5429" s="820">
        <v>252</v>
      </c>
      <c r="I5429" s="567"/>
    </row>
    <row r="5430" spans="1:9" x14ac:dyDescent="0.2">
      <c r="A5430" s="345">
        <v>5428</v>
      </c>
      <c r="B5430" s="345" t="s">
        <v>6050</v>
      </c>
      <c r="C5430" s="345" t="s">
        <v>652</v>
      </c>
      <c r="D5430" s="345" t="s">
        <v>16417</v>
      </c>
      <c r="E5430" s="345">
        <v>1060850850</v>
      </c>
      <c r="F5430" s="345">
        <v>30085</v>
      </c>
      <c r="G5430" s="345" t="s">
        <v>13946</v>
      </c>
      <c r="H5430" s="820">
        <v>713</v>
      </c>
      <c r="I5430" s="567"/>
    </row>
    <row r="5431" spans="1:9" x14ac:dyDescent="0.2">
      <c r="A5431" s="345">
        <v>5429</v>
      </c>
      <c r="B5431" s="345" t="s">
        <v>6051</v>
      </c>
      <c r="C5431" s="345" t="s">
        <v>567</v>
      </c>
      <c r="D5431" s="345" t="s">
        <v>508</v>
      </c>
      <c r="E5431" s="345">
        <v>1030151440</v>
      </c>
      <c r="F5431" s="345">
        <v>17153</v>
      </c>
      <c r="G5431" s="345" t="s">
        <v>13947</v>
      </c>
      <c r="H5431" s="820">
        <v>1465</v>
      </c>
      <c r="I5431" s="567"/>
    </row>
    <row r="5432" spans="1:9" x14ac:dyDescent="0.2">
      <c r="A5432" s="345">
        <v>5430</v>
      </c>
      <c r="B5432" s="345" t="s">
        <v>6052</v>
      </c>
      <c r="C5432" s="345" t="s">
        <v>657</v>
      </c>
      <c r="D5432" s="345" t="s">
        <v>506</v>
      </c>
      <c r="E5432" s="345">
        <v>3150200650</v>
      </c>
      <c r="F5432" s="345">
        <v>61065</v>
      </c>
      <c r="G5432" s="345" t="s">
        <v>13948</v>
      </c>
      <c r="H5432" s="820">
        <v>1658</v>
      </c>
      <c r="I5432" s="567"/>
    </row>
    <row r="5433" spans="1:9" x14ac:dyDescent="0.2">
      <c r="A5433" s="345">
        <v>5431</v>
      </c>
      <c r="B5433" s="345" t="s">
        <v>6053</v>
      </c>
      <c r="C5433" s="345" t="s">
        <v>601</v>
      </c>
      <c r="D5433" s="345" t="s">
        <v>508</v>
      </c>
      <c r="E5433" s="345">
        <v>1030121650</v>
      </c>
      <c r="F5433" s="345">
        <v>16176</v>
      </c>
      <c r="G5433" s="345" t="s">
        <v>13949</v>
      </c>
      <c r="H5433" s="820">
        <v>4802</v>
      </c>
      <c r="I5433" s="567"/>
    </row>
    <row r="5434" spans="1:9" x14ac:dyDescent="0.2">
      <c r="A5434" s="345">
        <v>5432</v>
      </c>
      <c r="B5434" s="345" t="s">
        <v>6054</v>
      </c>
      <c r="C5434" s="345" t="s">
        <v>732</v>
      </c>
      <c r="D5434" s="345" t="s">
        <v>511</v>
      </c>
      <c r="E5434" s="345">
        <v>3160410611</v>
      </c>
      <c r="F5434" s="345">
        <v>75098</v>
      </c>
      <c r="G5434" s="345" t="s">
        <v>13950</v>
      </c>
      <c r="H5434" s="820">
        <v>9402</v>
      </c>
      <c r="I5434" s="567"/>
    </row>
    <row r="5435" spans="1:9" x14ac:dyDescent="0.2">
      <c r="A5435" s="345">
        <v>5433</v>
      </c>
      <c r="B5435" s="345" t="s">
        <v>6055</v>
      </c>
      <c r="C5435" s="345" t="s">
        <v>607</v>
      </c>
      <c r="D5435" s="345" t="s">
        <v>515</v>
      </c>
      <c r="E5435" s="345">
        <v>1050890600</v>
      </c>
      <c r="F5435" s="345">
        <v>23061</v>
      </c>
      <c r="G5435" s="345" t="s">
        <v>13951</v>
      </c>
      <c r="H5435" s="820">
        <v>2510</v>
      </c>
      <c r="I5435" s="567"/>
    </row>
    <row r="5436" spans="1:9" x14ac:dyDescent="0.2">
      <c r="A5436" s="345">
        <v>5434</v>
      </c>
      <c r="B5436" s="345" t="s">
        <v>6056</v>
      </c>
      <c r="C5436" s="345" t="s">
        <v>784</v>
      </c>
      <c r="D5436" s="345" t="s">
        <v>503</v>
      </c>
      <c r="E5436" s="345">
        <v>3130230690</v>
      </c>
      <c r="F5436" s="345">
        <v>69069</v>
      </c>
      <c r="G5436" s="345" t="s">
        <v>13952</v>
      </c>
      <c r="H5436" s="820">
        <v>865</v>
      </c>
      <c r="I5436" s="567"/>
    </row>
    <row r="5437" spans="1:9" x14ac:dyDescent="0.2">
      <c r="A5437" s="345">
        <v>5435</v>
      </c>
      <c r="B5437" s="345" t="s">
        <v>6057</v>
      </c>
      <c r="C5437" s="345" t="s">
        <v>567</v>
      </c>
      <c r="D5437" s="345" t="s">
        <v>508</v>
      </c>
      <c r="E5437" s="345">
        <v>1030151460</v>
      </c>
      <c r="F5437" s="345">
        <v>17155</v>
      </c>
      <c r="G5437" s="345" t="s">
        <v>13953</v>
      </c>
      <c r="H5437" s="820">
        <v>6815</v>
      </c>
      <c r="I5437" s="567"/>
    </row>
    <row r="5438" spans="1:9" x14ac:dyDescent="0.2">
      <c r="A5438" s="345">
        <v>5436</v>
      </c>
      <c r="B5438" s="345" t="s">
        <v>6058</v>
      </c>
      <c r="C5438" s="345" t="s">
        <v>548</v>
      </c>
      <c r="D5438" s="345" t="s">
        <v>503</v>
      </c>
      <c r="E5438" s="345">
        <v>3130380760</v>
      </c>
      <c r="F5438" s="345">
        <v>66076</v>
      </c>
      <c r="G5438" s="345" t="s">
        <v>13954</v>
      </c>
      <c r="H5438" s="820">
        <v>886</v>
      </c>
      <c r="I5438" s="567"/>
    </row>
    <row r="5439" spans="1:9" x14ac:dyDescent="0.2">
      <c r="A5439" s="345">
        <v>5437</v>
      </c>
      <c r="B5439" s="345" t="s">
        <v>6059</v>
      </c>
      <c r="C5439" s="345" t="s">
        <v>544</v>
      </c>
      <c r="D5439" s="345" t="s">
        <v>510</v>
      </c>
      <c r="E5439" s="345">
        <v>1010271750</v>
      </c>
      <c r="F5439" s="345">
        <v>4175</v>
      </c>
      <c r="G5439" s="345" t="s">
        <v>13955</v>
      </c>
      <c r="H5439" s="820">
        <v>525</v>
      </c>
      <c r="I5439" s="567"/>
    </row>
    <row r="5440" spans="1:9" x14ac:dyDescent="0.2">
      <c r="A5440" s="345">
        <v>5438</v>
      </c>
      <c r="B5440" s="345" t="s">
        <v>6060</v>
      </c>
      <c r="C5440" s="345" t="s">
        <v>553</v>
      </c>
      <c r="D5440" s="345" t="s">
        <v>506</v>
      </c>
      <c r="E5440" s="345">
        <v>3150721030</v>
      </c>
      <c r="F5440" s="345">
        <v>65103</v>
      </c>
      <c r="G5440" s="345" t="s">
        <v>13956</v>
      </c>
      <c r="H5440" s="820">
        <v>1070</v>
      </c>
      <c r="I5440" s="567"/>
    </row>
    <row r="5441" spans="1:9" x14ac:dyDescent="0.2">
      <c r="A5441" s="345">
        <v>5439</v>
      </c>
      <c r="B5441" s="345" t="s">
        <v>6061</v>
      </c>
      <c r="C5441" s="345" t="s">
        <v>1189</v>
      </c>
      <c r="D5441" s="345" t="s">
        <v>16415</v>
      </c>
      <c r="E5441" s="345">
        <v>1080500320</v>
      </c>
      <c r="F5441" s="345">
        <v>36033</v>
      </c>
      <c r="G5441" s="345" t="s">
        <v>13957</v>
      </c>
      <c r="H5441" s="820">
        <v>3763</v>
      </c>
      <c r="I5441" s="567"/>
    </row>
    <row r="5442" spans="1:9" x14ac:dyDescent="0.2">
      <c r="A5442" s="345">
        <v>5440</v>
      </c>
      <c r="B5442" s="345" t="s">
        <v>6062</v>
      </c>
      <c r="C5442" s="345" t="s">
        <v>526</v>
      </c>
      <c r="D5442" s="345" t="s">
        <v>508</v>
      </c>
      <c r="E5442" s="345">
        <v>1030980700</v>
      </c>
      <c r="F5442" s="345">
        <v>97070</v>
      </c>
      <c r="G5442" s="345" t="s">
        <v>13958</v>
      </c>
      <c r="H5442" s="820">
        <v>2246</v>
      </c>
      <c r="I5442" s="567"/>
    </row>
    <row r="5443" spans="1:9" x14ac:dyDescent="0.2">
      <c r="A5443" s="345">
        <v>5441</v>
      </c>
      <c r="B5443" s="345" t="s">
        <v>6063</v>
      </c>
      <c r="C5443" s="345" t="s">
        <v>668</v>
      </c>
      <c r="D5443" s="345" t="s">
        <v>16416</v>
      </c>
      <c r="E5443" s="345">
        <v>1040831375</v>
      </c>
      <c r="F5443" s="345">
        <v>22245</v>
      </c>
      <c r="G5443" s="345" t="s">
        <v>13959</v>
      </c>
      <c r="H5443" s="820">
        <v>5182</v>
      </c>
      <c r="I5443" s="567"/>
    </row>
    <row r="5444" spans="1:9" x14ac:dyDescent="0.2">
      <c r="A5444" s="345">
        <v>5442</v>
      </c>
      <c r="B5444" s="345" t="s">
        <v>6064</v>
      </c>
      <c r="C5444" s="345" t="s">
        <v>544</v>
      </c>
      <c r="D5444" s="345" t="s">
        <v>510</v>
      </c>
      <c r="E5444" s="345">
        <v>1010271760</v>
      </c>
      <c r="F5444" s="345">
        <v>4176</v>
      </c>
      <c r="G5444" s="345" t="s">
        <v>13960</v>
      </c>
      <c r="H5444" s="820">
        <v>2025</v>
      </c>
      <c r="I5444" s="567"/>
    </row>
    <row r="5445" spans="1:9" x14ac:dyDescent="0.2">
      <c r="A5445" s="345">
        <v>5443</v>
      </c>
      <c r="B5445" s="345" t="s">
        <v>6065</v>
      </c>
      <c r="C5445" s="345" t="s">
        <v>544</v>
      </c>
      <c r="D5445" s="345" t="s">
        <v>510</v>
      </c>
      <c r="E5445" s="345">
        <v>1010271770</v>
      </c>
      <c r="F5445" s="345">
        <v>4177</v>
      </c>
      <c r="G5445" s="345" t="s">
        <v>13961</v>
      </c>
      <c r="H5445" s="820">
        <v>658</v>
      </c>
      <c r="I5445" s="567"/>
    </row>
    <row r="5446" spans="1:9" x14ac:dyDescent="0.2">
      <c r="A5446" s="345">
        <v>5444</v>
      </c>
      <c r="B5446" s="345" t="s">
        <v>6066</v>
      </c>
      <c r="C5446" s="345" t="s">
        <v>1014</v>
      </c>
      <c r="D5446" s="345" t="s">
        <v>513</v>
      </c>
      <c r="E5446" s="345">
        <v>4190760152</v>
      </c>
      <c r="F5446" s="345">
        <v>89021</v>
      </c>
      <c r="G5446" s="345" t="s">
        <v>13962</v>
      </c>
      <c r="H5446" s="820">
        <v>11453</v>
      </c>
      <c r="I5446" s="567"/>
    </row>
    <row r="5447" spans="1:9" x14ac:dyDescent="0.2">
      <c r="A5447" s="345">
        <v>5445</v>
      </c>
      <c r="B5447" s="345" t="s">
        <v>6067</v>
      </c>
      <c r="C5447" s="345" t="s">
        <v>886</v>
      </c>
      <c r="D5447" s="345" t="s">
        <v>493</v>
      </c>
      <c r="E5447" s="345">
        <v>2120400190</v>
      </c>
      <c r="F5447" s="345">
        <v>59019</v>
      </c>
      <c r="G5447" s="345" t="s">
        <v>13963</v>
      </c>
      <c r="H5447" s="820">
        <v>13792</v>
      </c>
      <c r="I5447" s="567"/>
    </row>
    <row r="5448" spans="1:9" x14ac:dyDescent="0.2">
      <c r="A5448" s="345">
        <v>5446</v>
      </c>
      <c r="B5448" s="345" t="s">
        <v>6068</v>
      </c>
      <c r="C5448" s="345" t="s">
        <v>745</v>
      </c>
      <c r="D5448" s="345" t="s">
        <v>513</v>
      </c>
      <c r="E5448" s="345">
        <v>4190550580</v>
      </c>
      <c r="F5448" s="345">
        <v>82060</v>
      </c>
      <c r="G5448" s="345" t="s">
        <v>13964</v>
      </c>
      <c r="H5448" s="820">
        <v>4264</v>
      </c>
      <c r="I5448" s="567"/>
    </row>
    <row r="5449" spans="1:9" x14ac:dyDescent="0.2">
      <c r="A5449" s="345">
        <v>5447</v>
      </c>
      <c r="B5449" s="345" t="s">
        <v>6069</v>
      </c>
      <c r="C5449" s="345" t="s">
        <v>575</v>
      </c>
      <c r="D5449" s="345" t="s">
        <v>493</v>
      </c>
      <c r="E5449" s="345">
        <v>2120910430</v>
      </c>
      <c r="F5449" s="345">
        <v>56044</v>
      </c>
      <c r="G5449" s="345" t="s">
        <v>13965</v>
      </c>
      <c r="H5449" s="820">
        <v>528</v>
      </c>
      <c r="I5449" s="567"/>
    </row>
    <row r="5450" spans="1:9" x14ac:dyDescent="0.2">
      <c r="A5450" s="345">
        <v>5448</v>
      </c>
      <c r="B5450" s="345" t="s">
        <v>6070</v>
      </c>
      <c r="C5450" s="345" t="s">
        <v>555</v>
      </c>
      <c r="D5450" s="345" t="s">
        <v>506</v>
      </c>
      <c r="E5450" s="345">
        <v>3150510610</v>
      </c>
      <c r="F5450" s="345">
        <v>63061</v>
      </c>
      <c r="G5450" s="345" t="s">
        <v>13966</v>
      </c>
      <c r="H5450" s="820">
        <v>10160</v>
      </c>
      <c r="I5450" s="567"/>
    </row>
    <row r="5451" spans="1:9" x14ac:dyDescent="0.2">
      <c r="A5451" s="345">
        <v>5449</v>
      </c>
      <c r="B5451" s="345" t="s">
        <v>6071</v>
      </c>
      <c r="C5451" s="345" t="s">
        <v>924</v>
      </c>
      <c r="D5451" s="345" t="s">
        <v>507</v>
      </c>
      <c r="E5451" s="345">
        <v>1070340450</v>
      </c>
      <c r="F5451" s="345">
        <v>10045</v>
      </c>
      <c r="G5451" s="345" t="s">
        <v>13967</v>
      </c>
      <c r="H5451" s="820">
        <v>113</v>
      </c>
      <c r="I5451" s="567"/>
    </row>
    <row r="5452" spans="1:9" x14ac:dyDescent="0.2">
      <c r="A5452" s="345">
        <v>5450</v>
      </c>
      <c r="B5452" s="345" t="s">
        <v>6072</v>
      </c>
      <c r="C5452" s="345" t="s">
        <v>696</v>
      </c>
      <c r="D5452" s="345" t="s">
        <v>508</v>
      </c>
      <c r="E5452" s="345">
        <v>1030241810</v>
      </c>
      <c r="F5452" s="345">
        <v>13192</v>
      </c>
      <c r="G5452" s="345" t="s">
        <v>13968</v>
      </c>
      <c r="H5452" s="820">
        <v>940</v>
      </c>
      <c r="I5452" s="567"/>
    </row>
    <row r="5453" spans="1:9" x14ac:dyDescent="0.2">
      <c r="A5453" s="345">
        <v>5451</v>
      </c>
      <c r="B5453" s="345" t="s">
        <v>6073</v>
      </c>
      <c r="C5453" s="345" t="s">
        <v>886</v>
      </c>
      <c r="D5453" s="345" t="s">
        <v>493</v>
      </c>
      <c r="E5453" s="345">
        <v>2120400200</v>
      </c>
      <c r="F5453" s="345">
        <v>59020</v>
      </c>
      <c r="G5453" s="345" t="s">
        <v>13969</v>
      </c>
      <c r="H5453" s="820">
        <v>1171</v>
      </c>
      <c r="I5453" s="567"/>
    </row>
    <row r="5454" spans="1:9" x14ac:dyDescent="0.2">
      <c r="A5454" s="345">
        <v>5452</v>
      </c>
      <c r="B5454" s="345" t="s">
        <v>6074</v>
      </c>
      <c r="C5454" s="345" t="s">
        <v>567</v>
      </c>
      <c r="D5454" s="345" t="s">
        <v>508</v>
      </c>
      <c r="E5454" s="345">
        <v>1030151470</v>
      </c>
      <c r="F5454" s="345">
        <v>17156</v>
      </c>
      <c r="G5454" s="345" t="s">
        <v>13970</v>
      </c>
      <c r="H5454" s="820">
        <v>7161</v>
      </c>
      <c r="I5454" s="567"/>
    </row>
    <row r="5455" spans="1:9" x14ac:dyDescent="0.2">
      <c r="A5455" s="345">
        <v>5453</v>
      </c>
      <c r="B5455" s="345" t="s">
        <v>6075</v>
      </c>
      <c r="C5455" s="345" t="s">
        <v>567</v>
      </c>
      <c r="D5455" s="345" t="s">
        <v>508</v>
      </c>
      <c r="E5455" s="345">
        <v>1030151480</v>
      </c>
      <c r="F5455" s="345">
        <v>17157</v>
      </c>
      <c r="G5455" s="345" t="s">
        <v>13971</v>
      </c>
      <c r="H5455" s="820">
        <v>884</v>
      </c>
      <c r="I5455" s="567"/>
    </row>
    <row r="5456" spans="1:9" x14ac:dyDescent="0.2">
      <c r="A5456" s="345">
        <v>5454</v>
      </c>
      <c r="B5456" s="345" t="s">
        <v>6076</v>
      </c>
      <c r="C5456" s="345" t="s">
        <v>726</v>
      </c>
      <c r="D5456" s="345" t="s">
        <v>16416</v>
      </c>
      <c r="E5456" s="345">
        <v>1040140650</v>
      </c>
      <c r="F5456" s="345">
        <v>21069</v>
      </c>
      <c r="G5456" s="345" t="s">
        <v>13972</v>
      </c>
      <c r="H5456" s="820">
        <v>258</v>
      </c>
      <c r="I5456" s="567"/>
    </row>
    <row r="5457" spans="1:9" x14ac:dyDescent="0.2">
      <c r="A5457" s="345">
        <v>5455</v>
      </c>
      <c r="B5457" s="345" t="s">
        <v>6077</v>
      </c>
      <c r="C5457" s="345" t="s">
        <v>584</v>
      </c>
      <c r="D5457" s="345" t="s">
        <v>509</v>
      </c>
      <c r="E5457" s="345">
        <v>3140190560</v>
      </c>
      <c r="F5457" s="345">
        <v>70056</v>
      </c>
      <c r="G5457" s="345" t="s">
        <v>13973</v>
      </c>
      <c r="H5457" s="820">
        <v>107</v>
      </c>
      <c r="I5457" s="567"/>
    </row>
    <row r="5458" spans="1:9" x14ac:dyDescent="0.2">
      <c r="A5458" s="345">
        <v>5456</v>
      </c>
      <c r="B5458" s="345" t="s">
        <v>6078</v>
      </c>
      <c r="C5458" s="345" t="s">
        <v>544</v>
      </c>
      <c r="D5458" s="345" t="s">
        <v>510</v>
      </c>
      <c r="E5458" s="345">
        <v>1010271780</v>
      </c>
      <c r="F5458" s="345">
        <v>4178</v>
      </c>
      <c r="G5458" s="345" t="s">
        <v>13974</v>
      </c>
      <c r="H5458" s="820">
        <v>409</v>
      </c>
      <c r="I5458" s="567"/>
    </row>
    <row r="5459" spans="1:9" x14ac:dyDescent="0.2">
      <c r="A5459" s="345">
        <v>5457</v>
      </c>
      <c r="B5459" s="345" t="s">
        <v>6079</v>
      </c>
      <c r="C5459" s="345" t="s">
        <v>567</v>
      </c>
      <c r="D5459" s="345" t="s">
        <v>508</v>
      </c>
      <c r="E5459" s="345">
        <v>1030151490</v>
      </c>
      <c r="F5459" s="345">
        <v>17158</v>
      </c>
      <c r="G5459" s="345" t="s">
        <v>13975</v>
      </c>
      <c r="H5459" s="820">
        <v>3464</v>
      </c>
      <c r="I5459" s="567"/>
    </row>
    <row r="5460" spans="1:9" x14ac:dyDescent="0.2">
      <c r="A5460" s="345">
        <v>5458</v>
      </c>
      <c r="B5460" s="345" t="s">
        <v>6080</v>
      </c>
      <c r="C5460" s="345" t="s">
        <v>662</v>
      </c>
      <c r="D5460" s="345" t="s">
        <v>506</v>
      </c>
      <c r="E5460" s="345">
        <v>3150110540</v>
      </c>
      <c r="F5460" s="345">
        <v>62055</v>
      </c>
      <c r="G5460" s="345" t="s">
        <v>13976</v>
      </c>
      <c r="H5460" s="820">
        <v>1304</v>
      </c>
      <c r="I5460" s="567"/>
    </row>
    <row r="5461" spans="1:9" x14ac:dyDescent="0.2">
      <c r="A5461" s="345">
        <v>5459</v>
      </c>
      <c r="B5461" s="345" t="s">
        <v>6081</v>
      </c>
      <c r="C5461" s="345" t="s">
        <v>994</v>
      </c>
      <c r="D5461" s="345" t="s">
        <v>512</v>
      </c>
      <c r="E5461" s="345">
        <v>4200170500</v>
      </c>
      <c r="F5461" s="345">
        <v>92050</v>
      </c>
      <c r="G5461" s="345" t="s">
        <v>13977</v>
      </c>
      <c r="H5461" s="820">
        <v>7106</v>
      </c>
      <c r="I5461" s="567"/>
    </row>
    <row r="5462" spans="1:9" x14ac:dyDescent="0.2">
      <c r="A5462" s="345">
        <v>5460</v>
      </c>
      <c r="B5462" s="345" t="s">
        <v>6082</v>
      </c>
      <c r="C5462" s="345" t="s">
        <v>652</v>
      </c>
      <c r="D5462" s="345" t="s">
        <v>16417</v>
      </c>
      <c r="E5462" s="345">
        <v>1060850860</v>
      </c>
      <c r="F5462" s="345">
        <v>30086</v>
      </c>
      <c r="G5462" s="345" t="s">
        <v>13978</v>
      </c>
      <c r="H5462" s="820">
        <v>855</v>
      </c>
      <c r="I5462" s="567"/>
    </row>
    <row r="5463" spans="1:9" x14ac:dyDescent="0.2">
      <c r="A5463" s="345">
        <v>5461</v>
      </c>
      <c r="B5463" s="345" t="s">
        <v>6083</v>
      </c>
      <c r="C5463" s="345" t="s">
        <v>1030</v>
      </c>
      <c r="D5463" s="345" t="s">
        <v>511</v>
      </c>
      <c r="E5463" s="345">
        <v>3160780220</v>
      </c>
      <c r="F5463" s="345">
        <v>73022</v>
      </c>
      <c r="G5463" s="345" t="s">
        <v>13979</v>
      </c>
      <c r="H5463" s="820">
        <v>11204</v>
      </c>
      <c r="I5463" s="567"/>
    </row>
    <row r="5464" spans="1:9" x14ac:dyDescent="0.2">
      <c r="A5464" s="345">
        <v>5462</v>
      </c>
      <c r="B5464" s="345" t="s">
        <v>6084</v>
      </c>
      <c r="C5464" s="345" t="s">
        <v>601</v>
      </c>
      <c r="D5464" s="345" t="s">
        <v>508</v>
      </c>
      <c r="E5464" s="345">
        <v>1030121660</v>
      </c>
      <c r="F5464" s="345">
        <v>16177</v>
      </c>
      <c r="G5464" s="345" t="s">
        <v>13980</v>
      </c>
      <c r="H5464" s="820">
        <v>1679</v>
      </c>
      <c r="I5464" s="567"/>
    </row>
    <row r="5465" spans="1:9" x14ac:dyDescent="0.2">
      <c r="A5465" s="345">
        <v>5463</v>
      </c>
      <c r="B5465" s="345" t="s">
        <v>6085</v>
      </c>
      <c r="C5465" s="345" t="s">
        <v>696</v>
      </c>
      <c r="D5465" s="345" t="s">
        <v>508</v>
      </c>
      <c r="E5465" s="345">
        <v>1030241820</v>
      </c>
      <c r="F5465" s="345">
        <v>13193</v>
      </c>
      <c r="G5465" s="345" t="s">
        <v>13981</v>
      </c>
      <c r="H5465" s="820">
        <v>1334</v>
      </c>
      <c r="I5465" s="567"/>
    </row>
    <row r="5466" spans="1:9" x14ac:dyDescent="0.2">
      <c r="A5466" s="345">
        <v>5464</v>
      </c>
      <c r="B5466" s="345" t="s">
        <v>6086</v>
      </c>
      <c r="C5466" s="345" t="s">
        <v>617</v>
      </c>
      <c r="D5466" s="345" t="s">
        <v>512</v>
      </c>
      <c r="E5466" s="345">
        <v>4200730590</v>
      </c>
      <c r="F5466" s="345">
        <v>90060</v>
      </c>
      <c r="G5466" s="345" t="s">
        <v>13982</v>
      </c>
      <c r="H5466" s="820">
        <v>691</v>
      </c>
      <c r="I5466" s="567"/>
    </row>
    <row r="5467" spans="1:9" x14ac:dyDescent="0.2">
      <c r="A5467" s="345">
        <v>5465</v>
      </c>
      <c r="B5467" s="345" t="s">
        <v>6087</v>
      </c>
      <c r="C5467" s="345" t="s">
        <v>588</v>
      </c>
      <c r="D5467" s="345" t="s">
        <v>511</v>
      </c>
      <c r="E5467" s="345">
        <v>3160090350</v>
      </c>
      <c r="F5467" s="345">
        <v>72036</v>
      </c>
      <c r="G5467" s="345" t="s">
        <v>13983</v>
      </c>
      <c r="H5467" s="820">
        <v>26087</v>
      </c>
      <c r="I5467" s="567"/>
    </row>
    <row r="5468" spans="1:9" x14ac:dyDescent="0.2">
      <c r="A5468" s="345">
        <v>5466</v>
      </c>
      <c r="B5468" s="345" t="s">
        <v>6088</v>
      </c>
      <c r="C5468" s="345" t="s">
        <v>654</v>
      </c>
      <c r="D5468" s="345" t="s">
        <v>506</v>
      </c>
      <c r="E5468" s="345">
        <v>3150080750</v>
      </c>
      <c r="F5468" s="345">
        <v>64076</v>
      </c>
      <c r="G5468" s="345" t="s">
        <v>13984</v>
      </c>
      <c r="H5468" s="820">
        <v>1802</v>
      </c>
      <c r="I5468" s="567"/>
    </row>
    <row r="5469" spans="1:9" x14ac:dyDescent="0.2">
      <c r="A5469" s="345">
        <v>5467</v>
      </c>
      <c r="B5469" s="345" t="s">
        <v>6089</v>
      </c>
      <c r="C5469" s="345" t="s">
        <v>784</v>
      </c>
      <c r="D5469" s="345" t="s">
        <v>503</v>
      </c>
      <c r="E5469" s="345">
        <v>3130230700</v>
      </c>
      <c r="F5469" s="345">
        <v>69070</v>
      </c>
      <c r="G5469" s="345" t="s">
        <v>13985</v>
      </c>
      <c r="H5469" s="820">
        <v>717</v>
      </c>
      <c r="I5469" s="567"/>
    </row>
    <row r="5470" spans="1:9" x14ac:dyDescent="0.2">
      <c r="A5470" s="345">
        <v>5468</v>
      </c>
      <c r="B5470" s="345" t="s">
        <v>6090</v>
      </c>
      <c r="C5470" s="345" t="s">
        <v>624</v>
      </c>
      <c r="D5470" s="345" t="s">
        <v>510</v>
      </c>
      <c r="E5470" s="345">
        <v>1010812010</v>
      </c>
      <c r="F5470" s="345">
        <v>1208</v>
      </c>
      <c r="G5470" s="345" t="s">
        <v>13986</v>
      </c>
      <c r="H5470" s="820">
        <v>333</v>
      </c>
      <c r="I5470" s="567"/>
    </row>
    <row r="5471" spans="1:9" x14ac:dyDescent="0.2">
      <c r="A5471" s="345">
        <v>5469</v>
      </c>
      <c r="B5471" s="345" t="s">
        <v>6091</v>
      </c>
      <c r="C5471" s="345" t="s">
        <v>555</v>
      </c>
      <c r="D5471" s="345" t="s">
        <v>506</v>
      </c>
      <c r="E5471" s="345">
        <v>3150510620</v>
      </c>
      <c r="F5471" s="345">
        <v>63062</v>
      </c>
      <c r="G5471" s="345" t="s">
        <v>13987</v>
      </c>
      <c r="H5471" s="820">
        <v>24723</v>
      </c>
      <c r="I5471" s="567"/>
    </row>
    <row r="5472" spans="1:9" x14ac:dyDescent="0.2">
      <c r="A5472" s="345">
        <v>5470</v>
      </c>
      <c r="B5472" s="345" t="s">
        <v>6092</v>
      </c>
      <c r="C5472" s="345" t="s">
        <v>622</v>
      </c>
      <c r="D5472" s="345" t="s">
        <v>510</v>
      </c>
      <c r="E5472" s="345">
        <v>1010070880</v>
      </c>
      <c r="F5472" s="345">
        <v>5088</v>
      </c>
      <c r="G5472" s="345" t="s">
        <v>13988</v>
      </c>
      <c r="H5472" s="820">
        <v>150</v>
      </c>
      <c r="I5472" s="567"/>
    </row>
    <row r="5473" spans="1:9" x14ac:dyDescent="0.2">
      <c r="A5473" s="345">
        <v>5471</v>
      </c>
      <c r="B5473" s="345" t="s">
        <v>6093</v>
      </c>
      <c r="C5473" s="345" t="s">
        <v>659</v>
      </c>
      <c r="D5473" s="345" t="s">
        <v>510</v>
      </c>
      <c r="E5473" s="345">
        <v>1010960515</v>
      </c>
      <c r="F5473" s="345">
        <v>96087</v>
      </c>
      <c r="G5473" s="345" t="s">
        <v>13989</v>
      </c>
      <c r="H5473" s="820">
        <v>2031</v>
      </c>
      <c r="I5473" s="567"/>
    </row>
    <row r="5474" spans="1:9" x14ac:dyDescent="0.2">
      <c r="A5474" s="345">
        <v>5472</v>
      </c>
      <c r="B5474" s="345" t="s">
        <v>6094</v>
      </c>
      <c r="C5474" s="345" t="s">
        <v>595</v>
      </c>
      <c r="D5474" s="345" t="s">
        <v>510</v>
      </c>
      <c r="E5474" s="345">
        <v>1010021380</v>
      </c>
      <c r="F5474" s="345">
        <v>6141</v>
      </c>
      <c r="G5474" s="345" t="s">
        <v>13990</v>
      </c>
      <c r="H5474" s="820">
        <v>1347</v>
      </c>
      <c r="I5474" s="567"/>
    </row>
    <row r="5475" spans="1:9" x14ac:dyDescent="0.2">
      <c r="A5475" s="345">
        <v>5473</v>
      </c>
      <c r="B5475" s="345" t="s">
        <v>6095</v>
      </c>
      <c r="C5475" s="345" t="s">
        <v>863</v>
      </c>
      <c r="D5475" s="345" t="s">
        <v>510</v>
      </c>
      <c r="E5475" s="345">
        <v>1011020580</v>
      </c>
      <c r="F5475" s="345">
        <v>103058</v>
      </c>
      <c r="G5475" s="345" t="s">
        <v>13991</v>
      </c>
      <c r="H5475" s="820">
        <v>252</v>
      </c>
      <c r="I5475" s="567"/>
    </row>
    <row r="5476" spans="1:9" x14ac:dyDescent="0.2">
      <c r="A5476" s="345">
        <v>5474</v>
      </c>
      <c r="B5476" s="345" t="s">
        <v>6096</v>
      </c>
      <c r="C5476" s="345" t="s">
        <v>863</v>
      </c>
      <c r="D5476" s="345" t="s">
        <v>510</v>
      </c>
      <c r="E5476" s="345">
        <v>1011020590</v>
      </c>
      <c r="F5476" s="345">
        <v>103059</v>
      </c>
      <c r="G5476" s="345" t="s">
        <v>13992</v>
      </c>
      <c r="H5476" s="820">
        <v>365</v>
      </c>
      <c r="I5476" s="567"/>
    </row>
    <row r="5477" spans="1:9" x14ac:dyDescent="0.2">
      <c r="A5477" s="345">
        <v>5475</v>
      </c>
      <c r="B5477" s="345" t="s">
        <v>6097</v>
      </c>
      <c r="C5477" s="345" t="s">
        <v>674</v>
      </c>
      <c r="D5477" s="345" t="s">
        <v>510</v>
      </c>
      <c r="E5477" s="345">
        <v>1010881060</v>
      </c>
      <c r="F5477" s="345">
        <v>2107</v>
      </c>
      <c r="G5477" s="345" t="s">
        <v>13993</v>
      </c>
      <c r="H5477" s="820">
        <v>3804</v>
      </c>
      <c r="I5477" s="567"/>
    </row>
    <row r="5478" spans="1:9" x14ac:dyDescent="0.2">
      <c r="A5478" s="345">
        <v>5476</v>
      </c>
      <c r="B5478" s="345" t="s">
        <v>6098</v>
      </c>
      <c r="C5478" s="345" t="s">
        <v>536</v>
      </c>
      <c r="D5478" s="345" t="s">
        <v>492</v>
      </c>
      <c r="E5478" s="345">
        <v>2090630161</v>
      </c>
      <c r="F5478" s="345">
        <v>47017</v>
      </c>
      <c r="G5478" s="345" t="s">
        <v>13994</v>
      </c>
      <c r="H5478" s="820">
        <v>26795</v>
      </c>
      <c r="I5478" s="567"/>
    </row>
    <row r="5479" spans="1:9" x14ac:dyDescent="0.2">
      <c r="A5479" s="345">
        <v>5477</v>
      </c>
      <c r="B5479" s="345" t="s">
        <v>6099</v>
      </c>
      <c r="C5479" s="345" t="s">
        <v>755</v>
      </c>
      <c r="D5479" s="345" t="s">
        <v>516</v>
      </c>
      <c r="E5479" s="345">
        <v>1020040530</v>
      </c>
      <c r="F5479" s="345">
        <v>7054</v>
      </c>
      <c r="G5479" s="345" t="s">
        <v>13995</v>
      </c>
      <c r="H5479" s="820">
        <v>4089</v>
      </c>
      <c r="I5479" s="567"/>
    </row>
    <row r="5480" spans="1:9" x14ac:dyDescent="0.2">
      <c r="A5480" s="345">
        <v>5478</v>
      </c>
      <c r="B5480" s="345" t="s">
        <v>6100</v>
      </c>
      <c r="C5480" s="345" t="s">
        <v>555</v>
      </c>
      <c r="D5480" s="345" t="s">
        <v>506</v>
      </c>
      <c r="E5480" s="345">
        <v>3150510630</v>
      </c>
      <c r="F5480" s="345">
        <v>63063</v>
      </c>
      <c r="G5480" s="345" t="s">
        <v>13996</v>
      </c>
      <c r="H5480" s="820">
        <v>41290</v>
      </c>
      <c r="I5480" s="567"/>
    </row>
    <row r="5481" spans="1:9" x14ac:dyDescent="0.2">
      <c r="A5481" s="345">
        <v>5479</v>
      </c>
      <c r="B5481" s="345" t="s">
        <v>6101</v>
      </c>
      <c r="C5481" s="345" t="s">
        <v>852</v>
      </c>
      <c r="D5481" s="345" t="s">
        <v>515</v>
      </c>
      <c r="E5481" s="345">
        <v>1050870310</v>
      </c>
      <c r="F5481" s="345">
        <v>27031</v>
      </c>
      <c r="G5481" s="345" t="s">
        <v>13997</v>
      </c>
      <c r="H5481" s="820">
        <v>8000</v>
      </c>
      <c r="I5481" s="567"/>
    </row>
    <row r="5482" spans="1:9" x14ac:dyDescent="0.2">
      <c r="A5482" s="345">
        <v>5480</v>
      </c>
      <c r="B5482" s="345" t="s">
        <v>6102</v>
      </c>
      <c r="C5482" s="345" t="s">
        <v>994</v>
      </c>
      <c r="D5482" s="345" t="s">
        <v>512</v>
      </c>
      <c r="E5482" s="345">
        <v>4200170510</v>
      </c>
      <c r="F5482" s="345">
        <v>92051</v>
      </c>
      <c r="G5482" s="345" t="s">
        <v>13998</v>
      </c>
      <c r="H5482" s="820">
        <v>68853</v>
      </c>
      <c r="I5482" s="567"/>
    </row>
    <row r="5483" spans="1:9" x14ac:dyDescent="0.2">
      <c r="A5483" s="345">
        <v>5481</v>
      </c>
      <c r="B5483" s="345" t="s">
        <v>6103</v>
      </c>
      <c r="C5483" s="345" t="s">
        <v>994</v>
      </c>
      <c r="D5483" s="345" t="s">
        <v>512</v>
      </c>
      <c r="E5483" s="345">
        <v>4200170501</v>
      </c>
      <c r="F5483" s="345">
        <v>92105</v>
      </c>
      <c r="G5483" s="345" t="s">
        <v>13999</v>
      </c>
      <c r="H5483" s="820">
        <v>12910</v>
      </c>
      <c r="I5483" s="567"/>
    </row>
    <row r="5484" spans="1:9" x14ac:dyDescent="0.2">
      <c r="A5484" s="345">
        <v>5482</v>
      </c>
      <c r="B5484" s="345" t="s">
        <v>6104</v>
      </c>
      <c r="C5484" s="345" t="s">
        <v>624</v>
      </c>
      <c r="D5484" s="345" t="s">
        <v>510</v>
      </c>
      <c r="E5484" s="345">
        <v>1010812011</v>
      </c>
      <c r="F5484" s="345">
        <v>1209</v>
      </c>
      <c r="G5484" s="345" t="s">
        <v>14000</v>
      </c>
      <c r="H5484" s="820">
        <v>339</v>
      </c>
      <c r="I5484" s="567"/>
    </row>
    <row r="5485" spans="1:9" x14ac:dyDescent="0.2">
      <c r="A5485" s="345">
        <v>5483</v>
      </c>
      <c r="B5485" s="345" t="s">
        <v>6105</v>
      </c>
      <c r="C5485" s="345" t="s">
        <v>595</v>
      </c>
      <c r="D5485" s="345" t="s">
        <v>510</v>
      </c>
      <c r="E5485" s="345">
        <v>1010021390</v>
      </c>
      <c r="F5485" s="345">
        <v>6142</v>
      </c>
      <c r="G5485" s="345" t="s">
        <v>14001</v>
      </c>
      <c r="H5485" s="820">
        <v>1497</v>
      </c>
      <c r="I5485" s="567"/>
    </row>
    <row r="5486" spans="1:9" x14ac:dyDescent="0.2">
      <c r="A5486" s="345">
        <v>5484</v>
      </c>
      <c r="B5486" s="345" t="s">
        <v>6106</v>
      </c>
      <c r="C5486" s="345" t="s">
        <v>711</v>
      </c>
      <c r="D5486" s="345" t="s">
        <v>16415</v>
      </c>
      <c r="E5486" s="345">
        <v>1080680300</v>
      </c>
      <c r="F5486" s="345">
        <v>35030</v>
      </c>
      <c r="G5486" s="345" t="s">
        <v>14002</v>
      </c>
      <c r="H5486" s="820">
        <v>13123</v>
      </c>
      <c r="I5486" s="567"/>
    </row>
    <row r="5487" spans="1:9" x14ac:dyDescent="0.2">
      <c r="A5487" s="345">
        <v>5485</v>
      </c>
      <c r="B5487" s="345" t="s">
        <v>6107</v>
      </c>
      <c r="C5487" s="345" t="s">
        <v>677</v>
      </c>
      <c r="D5487" s="345" t="s">
        <v>507</v>
      </c>
      <c r="E5487" s="345">
        <v>1070740520</v>
      </c>
      <c r="F5487" s="345">
        <v>9052</v>
      </c>
      <c r="G5487" s="345" t="s">
        <v>14003</v>
      </c>
      <c r="H5487" s="820">
        <v>6902</v>
      </c>
      <c r="I5487" s="567"/>
    </row>
    <row r="5488" spans="1:9" x14ac:dyDescent="0.2">
      <c r="A5488" s="345">
        <v>5486</v>
      </c>
      <c r="B5488" s="345" t="s">
        <v>6108</v>
      </c>
      <c r="C5488" s="345" t="s">
        <v>624</v>
      </c>
      <c r="D5488" s="345" t="s">
        <v>510</v>
      </c>
      <c r="E5488" s="345">
        <v>1010812020</v>
      </c>
      <c r="F5488" s="345">
        <v>1210</v>
      </c>
      <c r="G5488" s="345" t="s">
        <v>14004</v>
      </c>
      <c r="H5488" s="820">
        <v>992</v>
      </c>
      <c r="I5488" s="567"/>
    </row>
    <row r="5489" spans="1:9" x14ac:dyDescent="0.2">
      <c r="A5489" s="345">
        <v>5487</v>
      </c>
      <c r="B5489" s="345" t="s">
        <v>6109</v>
      </c>
      <c r="C5489" s="345" t="s">
        <v>654</v>
      </c>
      <c r="D5489" s="345" t="s">
        <v>506</v>
      </c>
      <c r="E5489" s="345">
        <v>3150080760</v>
      </c>
      <c r="F5489" s="345">
        <v>64077</v>
      </c>
      <c r="G5489" s="345" t="s">
        <v>14005</v>
      </c>
      <c r="H5489" s="820">
        <v>1825</v>
      </c>
      <c r="I5489" s="567"/>
    </row>
    <row r="5490" spans="1:9" x14ac:dyDescent="0.2">
      <c r="A5490" s="345">
        <v>5488</v>
      </c>
      <c r="B5490" s="345" t="s">
        <v>6110</v>
      </c>
      <c r="C5490" s="345" t="s">
        <v>573</v>
      </c>
      <c r="D5490" s="345" t="s">
        <v>508</v>
      </c>
      <c r="E5490" s="345">
        <v>1030450460</v>
      </c>
      <c r="F5490" s="345">
        <v>20046</v>
      </c>
      <c r="G5490" s="345" t="s">
        <v>14006</v>
      </c>
      <c r="H5490" s="820">
        <v>1058</v>
      </c>
      <c r="I5490" s="567"/>
    </row>
    <row r="5491" spans="1:9" x14ac:dyDescent="0.2">
      <c r="A5491" s="345">
        <v>5489</v>
      </c>
      <c r="B5491" s="345" t="s">
        <v>6111</v>
      </c>
      <c r="C5491" s="345" t="s">
        <v>571</v>
      </c>
      <c r="D5491" s="345" t="s">
        <v>508</v>
      </c>
      <c r="E5491" s="345">
        <v>1030260760</v>
      </c>
      <c r="F5491" s="345">
        <v>19078</v>
      </c>
      <c r="G5491" s="345" t="s">
        <v>14007</v>
      </c>
      <c r="H5491" s="820">
        <v>894</v>
      </c>
      <c r="I5491" s="567"/>
    </row>
    <row r="5492" spans="1:9" x14ac:dyDescent="0.2">
      <c r="A5492" s="345">
        <v>5490</v>
      </c>
      <c r="B5492" s="345" t="s">
        <v>6112</v>
      </c>
      <c r="C5492" s="345" t="s">
        <v>787</v>
      </c>
      <c r="D5492" s="345" t="s">
        <v>515</v>
      </c>
      <c r="E5492" s="345">
        <v>1050840630</v>
      </c>
      <c r="F5492" s="345">
        <v>26064</v>
      </c>
      <c r="G5492" s="345" t="s">
        <v>14008</v>
      </c>
      <c r="H5492" s="820">
        <v>9945</v>
      </c>
      <c r="I5492" s="567"/>
    </row>
    <row r="5493" spans="1:9" x14ac:dyDescent="0.2">
      <c r="A5493" s="345">
        <v>5491</v>
      </c>
      <c r="B5493" s="345" t="s">
        <v>6113</v>
      </c>
      <c r="C5493" s="345" t="s">
        <v>674</v>
      </c>
      <c r="D5493" s="345" t="s">
        <v>510</v>
      </c>
      <c r="E5493" s="345">
        <v>1010881070</v>
      </c>
      <c r="F5493" s="345">
        <v>2108</v>
      </c>
      <c r="G5493" s="345" t="s">
        <v>14009</v>
      </c>
      <c r="H5493" s="820">
        <v>391</v>
      </c>
      <c r="I5493" s="567"/>
    </row>
    <row r="5494" spans="1:9" x14ac:dyDescent="0.2">
      <c r="A5494" s="345">
        <v>5492</v>
      </c>
      <c r="B5494" s="345" t="s">
        <v>6114</v>
      </c>
      <c r="C5494" s="345" t="s">
        <v>241</v>
      </c>
      <c r="D5494" s="345" t="s">
        <v>515</v>
      </c>
      <c r="E5494" s="345">
        <v>1050900830</v>
      </c>
      <c r="F5494" s="345">
        <v>24083</v>
      </c>
      <c r="G5494" s="345" t="s">
        <v>14010</v>
      </c>
      <c r="H5494" s="820">
        <v>5868</v>
      </c>
      <c r="I5494" s="567"/>
    </row>
    <row r="5495" spans="1:9" x14ac:dyDescent="0.2">
      <c r="A5495" s="345">
        <v>5493</v>
      </c>
      <c r="B5495" s="345" t="s">
        <v>6115</v>
      </c>
      <c r="C5495" s="345" t="s">
        <v>567</v>
      </c>
      <c r="D5495" s="345" t="s">
        <v>508</v>
      </c>
      <c r="E5495" s="345">
        <v>1030151500</v>
      </c>
      <c r="F5495" s="345">
        <v>17159</v>
      </c>
      <c r="G5495" s="345" t="s">
        <v>14011</v>
      </c>
      <c r="H5495" s="820">
        <v>6177</v>
      </c>
      <c r="I5495" s="567"/>
    </row>
    <row r="5496" spans="1:9" x14ac:dyDescent="0.2">
      <c r="A5496" s="345">
        <v>5494</v>
      </c>
      <c r="B5496" s="345" t="s">
        <v>6116</v>
      </c>
      <c r="C5496" s="345" t="s">
        <v>573</v>
      </c>
      <c r="D5496" s="345" t="s">
        <v>508</v>
      </c>
      <c r="E5496" s="345">
        <v>1030450470</v>
      </c>
      <c r="F5496" s="345">
        <v>20047</v>
      </c>
      <c r="G5496" s="345" t="s">
        <v>14012</v>
      </c>
      <c r="H5496" s="820">
        <v>5320</v>
      </c>
      <c r="I5496" s="567"/>
    </row>
    <row r="5497" spans="1:9" x14ac:dyDescent="0.2">
      <c r="A5497" s="345">
        <v>5495</v>
      </c>
      <c r="B5497" s="345" t="s">
        <v>6117</v>
      </c>
      <c r="C5497" s="345" t="s">
        <v>668</v>
      </c>
      <c r="D5497" s="345" t="s">
        <v>16416</v>
      </c>
      <c r="E5497" s="345">
        <v>1040831390</v>
      </c>
      <c r="F5497" s="345">
        <v>22150</v>
      </c>
      <c r="G5497" s="345" t="s">
        <v>14013</v>
      </c>
      <c r="H5497" s="820">
        <v>1345</v>
      </c>
      <c r="I5497" s="567"/>
    </row>
    <row r="5498" spans="1:9" x14ac:dyDescent="0.2">
      <c r="A5498" s="345">
        <v>5496</v>
      </c>
      <c r="B5498" s="345" t="s">
        <v>6118</v>
      </c>
      <c r="C5498" s="345" t="s">
        <v>732</v>
      </c>
      <c r="D5498" s="345" t="s">
        <v>511</v>
      </c>
      <c r="E5498" s="345">
        <v>3160410620</v>
      </c>
      <c r="F5498" s="345">
        <v>75063</v>
      </c>
      <c r="G5498" s="345" t="s">
        <v>14014</v>
      </c>
      <c r="H5498" s="820">
        <v>10743</v>
      </c>
      <c r="I5498" s="567"/>
    </row>
    <row r="5499" spans="1:9" x14ac:dyDescent="0.2">
      <c r="A5499" s="345">
        <v>5497</v>
      </c>
      <c r="B5499" s="345" t="s">
        <v>6119</v>
      </c>
      <c r="C5499" s="345" t="s">
        <v>641</v>
      </c>
      <c r="D5499" s="345" t="s">
        <v>513</v>
      </c>
      <c r="E5499" s="345">
        <v>4190010290</v>
      </c>
      <c r="F5499" s="345">
        <v>84029</v>
      </c>
      <c r="G5499" s="345" t="s">
        <v>14015</v>
      </c>
      <c r="H5499" s="820">
        <v>7645</v>
      </c>
      <c r="I5499" s="567"/>
    </row>
    <row r="5500" spans="1:9" x14ac:dyDescent="0.2">
      <c r="A5500" s="345">
        <v>5498</v>
      </c>
      <c r="B5500" s="345" t="s">
        <v>6120</v>
      </c>
      <c r="C5500" s="345" t="s">
        <v>544</v>
      </c>
      <c r="D5500" s="345" t="s">
        <v>510</v>
      </c>
      <c r="E5500" s="345">
        <v>1010271790</v>
      </c>
      <c r="F5500" s="345">
        <v>4179</v>
      </c>
      <c r="G5500" s="345" t="s">
        <v>14016</v>
      </c>
      <c r="H5500" s="820">
        <v>9622</v>
      </c>
      <c r="I5500" s="567"/>
    </row>
    <row r="5501" spans="1:9" x14ac:dyDescent="0.2">
      <c r="A5501" s="345">
        <v>5499</v>
      </c>
      <c r="B5501" s="345" t="s">
        <v>6121</v>
      </c>
      <c r="C5501" s="345" t="s">
        <v>593</v>
      </c>
      <c r="D5501" s="345" t="s">
        <v>513</v>
      </c>
      <c r="E5501" s="345">
        <v>4190480680</v>
      </c>
      <c r="F5501" s="345">
        <v>83069</v>
      </c>
      <c r="G5501" s="345" t="s">
        <v>14017</v>
      </c>
      <c r="H5501" s="820">
        <v>889</v>
      </c>
      <c r="I5501" s="567"/>
    </row>
    <row r="5502" spans="1:9" x14ac:dyDescent="0.2">
      <c r="A5502" s="345">
        <v>5500</v>
      </c>
      <c r="B5502" s="345" t="s">
        <v>6122</v>
      </c>
      <c r="C5502" s="345" t="s">
        <v>726</v>
      </c>
      <c r="D5502" s="345" t="s">
        <v>16416</v>
      </c>
      <c r="E5502" s="345">
        <v>1040140660</v>
      </c>
      <c r="F5502" s="345">
        <v>21070</v>
      </c>
      <c r="G5502" s="345" t="s">
        <v>14018</v>
      </c>
      <c r="H5502" s="820">
        <v>4580</v>
      </c>
      <c r="I5502" s="567"/>
    </row>
    <row r="5503" spans="1:9" x14ac:dyDescent="0.2">
      <c r="A5503" s="345">
        <v>5501</v>
      </c>
      <c r="B5503" s="345" t="s">
        <v>6123</v>
      </c>
      <c r="C5503" s="345" t="s">
        <v>528</v>
      </c>
      <c r="D5503" s="345" t="s">
        <v>492</v>
      </c>
      <c r="E5503" s="345">
        <v>2090750230</v>
      </c>
      <c r="F5503" s="345">
        <v>52023</v>
      </c>
      <c r="G5503" s="345" t="s">
        <v>14019</v>
      </c>
      <c r="H5503" s="820">
        <v>1470</v>
      </c>
      <c r="I5503" s="567"/>
    </row>
    <row r="5504" spans="1:9" x14ac:dyDescent="0.2">
      <c r="A5504" s="345">
        <v>5502</v>
      </c>
      <c r="B5504" s="345" t="s">
        <v>6124</v>
      </c>
      <c r="C5504" s="345" t="s">
        <v>557</v>
      </c>
      <c r="D5504" s="345" t="s">
        <v>513</v>
      </c>
      <c r="E5504" s="345">
        <v>4190210350</v>
      </c>
      <c r="F5504" s="345">
        <v>87036</v>
      </c>
      <c r="G5504" s="345" t="s">
        <v>14020</v>
      </c>
      <c r="H5504" s="820">
        <v>2848</v>
      </c>
      <c r="I5504" s="567"/>
    </row>
    <row r="5505" spans="1:9" x14ac:dyDescent="0.2">
      <c r="A5505" s="345">
        <v>5503</v>
      </c>
      <c r="B5505" s="345" t="s">
        <v>6125</v>
      </c>
      <c r="C5505" s="345" t="s">
        <v>528</v>
      </c>
      <c r="D5505" s="345" t="s">
        <v>492</v>
      </c>
      <c r="E5505" s="345">
        <v>2090750240</v>
      </c>
      <c r="F5505" s="345">
        <v>52024</v>
      </c>
      <c r="G5505" s="345" t="s">
        <v>14021</v>
      </c>
      <c r="H5505" s="820">
        <v>1065</v>
      </c>
      <c r="I5505" s="567"/>
    </row>
    <row r="5506" spans="1:9" x14ac:dyDescent="0.2">
      <c r="A5506" s="345">
        <v>5504</v>
      </c>
      <c r="B5506" s="345" t="s">
        <v>6126</v>
      </c>
      <c r="C5506" s="345" t="s">
        <v>528</v>
      </c>
      <c r="D5506" s="345" t="s">
        <v>492</v>
      </c>
      <c r="E5506" s="345">
        <v>2090750250</v>
      </c>
      <c r="F5506" s="345">
        <v>52025</v>
      </c>
      <c r="G5506" s="345" t="s">
        <v>14022</v>
      </c>
      <c r="H5506" s="820">
        <v>925</v>
      </c>
      <c r="I5506" s="567"/>
    </row>
    <row r="5507" spans="1:9" x14ac:dyDescent="0.2">
      <c r="A5507" s="345">
        <v>5505</v>
      </c>
      <c r="B5507" s="345" t="s">
        <v>6127</v>
      </c>
      <c r="C5507" s="345" t="s">
        <v>641</v>
      </c>
      <c r="D5507" s="345" t="s">
        <v>513</v>
      </c>
      <c r="E5507" s="345">
        <v>4190010300</v>
      </c>
      <c r="F5507" s="345">
        <v>84030</v>
      </c>
      <c r="G5507" s="345" t="s">
        <v>14023</v>
      </c>
      <c r="H5507" s="820">
        <v>12184</v>
      </c>
      <c r="I5507" s="567"/>
    </row>
    <row r="5508" spans="1:9" x14ac:dyDescent="0.2">
      <c r="A5508" s="345">
        <v>5506</v>
      </c>
      <c r="B5508" s="345" t="s">
        <v>6128</v>
      </c>
      <c r="C5508" s="345" t="s">
        <v>557</v>
      </c>
      <c r="D5508" s="345" t="s">
        <v>513</v>
      </c>
      <c r="E5508" s="345">
        <v>4190210351</v>
      </c>
      <c r="F5508" s="345">
        <v>87058</v>
      </c>
      <c r="G5508" s="345" t="s">
        <v>14024</v>
      </c>
      <c r="H5508" s="820">
        <v>4184</v>
      </c>
      <c r="I5508" s="567"/>
    </row>
    <row r="5509" spans="1:9" x14ac:dyDescent="0.2">
      <c r="A5509" s="345">
        <v>5507</v>
      </c>
      <c r="B5509" s="345" t="s">
        <v>6129</v>
      </c>
      <c r="C5509" s="345" t="s">
        <v>652</v>
      </c>
      <c r="D5509" s="345" t="s">
        <v>16417</v>
      </c>
      <c r="E5509" s="345">
        <v>1060850870</v>
      </c>
      <c r="F5509" s="345">
        <v>30087</v>
      </c>
      <c r="G5509" s="345" t="s">
        <v>14025</v>
      </c>
      <c r="H5509" s="820">
        <v>2812</v>
      </c>
      <c r="I5509" s="567"/>
    </row>
    <row r="5510" spans="1:9" x14ac:dyDescent="0.2">
      <c r="A5510" s="345">
        <v>5508</v>
      </c>
      <c r="B5510" s="345" t="s">
        <v>6130</v>
      </c>
      <c r="C5510" s="345" t="s">
        <v>540</v>
      </c>
      <c r="D5510" s="345" t="s">
        <v>513</v>
      </c>
      <c r="E5510" s="345">
        <v>4190650090</v>
      </c>
      <c r="F5510" s="345">
        <v>88009</v>
      </c>
      <c r="G5510" s="345" t="s">
        <v>14026</v>
      </c>
      <c r="H5510" s="820">
        <v>72779</v>
      </c>
      <c r="I5510" s="567"/>
    </row>
    <row r="5511" spans="1:9" x14ac:dyDescent="0.2">
      <c r="A5511" s="345">
        <v>5509</v>
      </c>
      <c r="B5511" s="345" t="s">
        <v>6131</v>
      </c>
      <c r="C5511" s="345" t="s">
        <v>548</v>
      </c>
      <c r="D5511" s="345" t="s">
        <v>503</v>
      </c>
      <c r="E5511" s="345">
        <v>3130380770</v>
      </c>
      <c r="F5511" s="345">
        <v>66077</v>
      </c>
      <c r="G5511" s="345" t="s">
        <v>14027</v>
      </c>
      <c r="H5511" s="820">
        <v>2631</v>
      </c>
      <c r="I5511" s="567"/>
    </row>
    <row r="5512" spans="1:9" x14ac:dyDescent="0.2">
      <c r="A5512" s="345">
        <v>5510</v>
      </c>
      <c r="B5512" s="345" t="s">
        <v>6132</v>
      </c>
      <c r="C5512" s="345" t="s">
        <v>557</v>
      </c>
      <c r="D5512" s="345" t="s">
        <v>513</v>
      </c>
      <c r="E5512" s="345">
        <v>4190210360</v>
      </c>
      <c r="F5512" s="345">
        <v>87037</v>
      </c>
      <c r="G5512" s="345" t="s">
        <v>14028</v>
      </c>
      <c r="H5512" s="820">
        <v>10344</v>
      </c>
      <c r="I5512" s="567"/>
    </row>
    <row r="5513" spans="1:9" x14ac:dyDescent="0.2">
      <c r="A5513" s="345">
        <v>5511</v>
      </c>
      <c r="B5513" s="345" t="s">
        <v>6133</v>
      </c>
      <c r="C5513" s="345" t="s">
        <v>635</v>
      </c>
      <c r="D5513" s="345" t="s">
        <v>508</v>
      </c>
      <c r="E5513" s="345">
        <v>1030860990</v>
      </c>
      <c r="F5513" s="345">
        <v>12115</v>
      </c>
      <c r="G5513" s="345" t="s">
        <v>14029</v>
      </c>
      <c r="H5513" s="820">
        <v>906</v>
      </c>
      <c r="I5513" s="567"/>
    </row>
    <row r="5514" spans="1:9" x14ac:dyDescent="0.2">
      <c r="A5514" s="345">
        <v>5512</v>
      </c>
      <c r="B5514" s="345" t="s">
        <v>6134</v>
      </c>
      <c r="C5514" s="345" t="s">
        <v>635</v>
      </c>
      <c r="D5514" s="345" t="s">
        <v>508</v>
      </c>
      <c r="E5514" s="345">
        <v>1030860992</v>
      </c>
      <c r="F5514" s="345">
        <v>12116</v>
      </c>
      <c r="G5514" s="345" t="s">
        <v>14030</v>
      </c>
      <c r="H5514" s="820">
        <v>1251</v>
      </c>
      <c r="I5514" s="567"/>
    </row>
    <row r="5515" spans="1:9" x14ac:dyDescent="0.2">
      <c r="A5515" s="345">
        <v>5513</v>
      </c>
      <c r="B5515" s="345" t="s">
        <v>6135</v>
      </c>
      <c r="C5515" s="345" t="s">
        <v>557</v>
      </c>
      <c r="D5515" s="345" t="s">
        <v>513</v>
      </c>
      <c r="E5515" s="345">
        <v>4190210370</v>
      </c>
      <c r="F5515" s="345">
        <v>87038</v>
      </c>
      <c r="G5515" s="345" t="s">
        <v>14031</v>
      </c>
      <c r="H5515" s="820">
        <v>10313</v>
      </c>
      <c r="I5515" s="567"/>
    </row>
    <row r="5516" spans="1:9" x14ac:dyDescent="0.2">
      <c r="A5516" s="345">
        <v>5514</v>
      </c>
      <c r="B5516" s="345" t="s">
        <v>6136</v>
      </c>
      <c r="C5516" s="345" t="s">
        <v>601</v>
      </c>
      <c r="D5516" s="345" t="s">
        <v>508</v>
      </c>
      <c r="E5516" s="345">
        <v>1030121670</v>
      </c>
      <c r="F5516" s="345">
        <v>16178</v>
      </c>
      <c r="G5516" s="345" t="s">
        <v>14032</v>
      </c>
      <c r="H5516" s="820">
        <v>5879</v>
      </c>
      <c r="I5516" s="567"/>
    </row>
    <row r="5517" spans="1:9" x14ac:dyDescent="0.2">
      <c r="A5517" s="345">
        <v>5515</v>
      </c>
      <c r="B5517" s="345" t="s">
        <v>6137</v>
      </c>
      <c r="C5517" s="345" t="s">
        <v>601</v>
      </c>
      <c r="D5517" s="345" t="s">
        <v>508</v>
      </c>
      <c r="E5517" s="345">
        <v>1030121680</v>
      </c>
      <c r="F5517" s="345">
        <v>16179</v>
      </c>
      <c r="G5517" s="345" t="s">
        <v>14033</v>
      </c>
      <c r="H5517" s="820">
        <v>1239</v>
      </c>
      <c r="I5517" s="567"/>
    </row>
    <row r="5518" spans="1:9" x14ac:dyDescent="0.2">
      <c r="A5518" s="345">
        <v>5516</v>
      </c>
      <c r="B5518" s="345" t="s">
        <v>6138</v>
      </c>
      <c r="C5518" s="345" t="s">
        <v>664</v>
      </c>
      <c r="D5518" s="345" t="s">
        <v>507</v>
      </c>
      <c r="E5518" s="345">
        <v>1070370450</v>
      </c>
      <c r="F5518" s="345">
        <v>8048</v>
      </c>
      <c r="G5518" s="345" t="s">
        <v>14034</v>
      </c>
      <c r="H5518" s="820">
        <v>558</v>
      </c>
      <c r="I5518" s="567"/>
    </row>
    <row r="5519" spans="1:9" x14ac:dyDescent="0.2">
      <c r="A5519" s="345">
        <v>5517</v>
      </c>
      <c r="B5519" s="345" t="s">
        <v>6139</v>
      </c>
      <c r="C5519" s="345" t="s">
        <v>781</v>
      </c>
      <c r="D5519" s="345" t="s">
        <v>494</v>
      </c>
      <c r="E5519" s="345">
        <v>2111050350</v>
      </c>
      <c r="F5519" s="345">
        <v>109035</v>
      </c>
      <c r="G5519" s="345" t="s">
        <v>14035</v>
      </c>
      <c r="H5519" s="820">
        <v>1927</v>
      </c>
      <c r="I5519" s="567"/>
    </row>
    <row r="5520" spans="1:9" x14ac:dyDescent="0.2">
      <c r="A5520" s="345">
        <v>5518</v>
      </c>
      <c r="B5520" s="345" t="s">
        <v>6140</v>
      </c>
      <c r="C5520" s="345" t="s">
        <v>924</v>
      </c>
      <c r="D5520" s="345" t="s">
        <v>507</v>
      </c>
      <c r="E5520" s="345">
        <v>1070340460</v>
      </c>
      <c r="F5520" s="345">
        <v>10046</v>
      </c>
      <c r="G5520" s="345" t="s">
        <v>14036</v>
      </c>
      <c r="H5520" s="820">
        <v>29107</v>
      </c>
      <c r="I5520" s="567"/>
    </row>
    <row r="5521" spans="1:9" x14ac:dyDescent="0.2">
      <c r="A5521" s="345">
        <v>5519</v>
      </c>
      <c r="B5521" s="345" t="s">
        <v>6141</v>
      </c>
      <c r="C5521" s="345" t="s">
        <v>784</v>
      </c>
      <c r="D5521" s="345" t="s">
        <v>503</v>
      </c>
      <c r="E5521" s="345">
        <v>3130230710</v>
      </c>
      <c r="F5521" s="345">
        <v>69071</v>
      </c>
      <c r="G5521" s="345" t="s">
        <v>14037</v>
      </c>
      <c r="H5521" s="820">
        <v>1202</v>
      </c>
      <c r="I5521" s="567"/>
    </row>
    <row r="5522" spans="1:9" x14ac:dyDescent="0.2">
      <c r="A5522" s="345">
        <v>5520</v>
      </c>
      <c r="B5522" s="345" t="s">
        <v>6142</v>
      </c>
      <c r="C5522" s="345" t="s">
        <v>528</v>
      </c>
      <c r="D5522" s="345" t="s">
        <v>492</v>
      </c>
      <c r="E5522" s="345">
        <v>2090750260</v>
      </c>
      <c r="F5522" s="345">
        <v>52026</v>
      </c>
      <c r="G5522" s="345" t="s">
        <v>14038</v>
      </c>
      <c r="H5522" s="820">
        <v>5030</v>
      </c>
      <c r="I5522" s="567"/>
    </row>
    <row r="5523" spans="1:9" x14ac:dyDescent="0.2">
      <c r="A5523" s="345">
        <v>5521</v>
      </c>
      <c r="B5523" s="345" t="s">
        <v>6143</v>
      </c>
      <c r="C5523" s="345" t="s">
        <v>538</v>
      </c>
      <c r="D5523" s="345" t="s">
        <v>504</v>
      </c>
      <c r="E5523" s="345">
        <v>3170640630</v>
      </c>
      <c r="F5523" s="345">
        <v>76064</v>
      </c>
      <c r="G5523" s="345" t="s">
        <v>14039</v>
      </c>
      <c r="H5523" s="820">
        <v>4191</v>
      </c>
      <c r="I5523" s="567"/>
    </row>
    <row r="5524" spans="1:9" x14ac:dyDescent="0.2">
      <c r="A5524" s="345">
        <v>5522</v>
      </c>
      <c r="B5524" s="345" t="s">
        <v>6144</v>
      </c>
      <c r="C5524" s="345" t="s">
        <v>538</v>
      </c>
      <c r="D5524" s="345" t="s">
        <v>504</v>
      </c>
      <c r="E5524" s="345">
        <v>3170640640</v>
      </c>
      <c r="F5524" s="345">
        <v>76065</v>
      </c>
      <c r="G5524" s="345" t="s">
        <v>14040</v>
      </c>
      <c r="H5524" s="820">
        <v>885</v>
      </c>
      <c r="I5524" s="567"/>
    </row>
    <row r="5525" spans="1:9" x14ac:dyDescent="0.2">
      <c r="A5525" s="345">
        <v>5523</v>
      </c>
      <c r="B5525" s="345" t="s">
        <v>6145</v>
      </c>
      <c r="C5525" s="345" t="s">
        <v>674</v>
      </c>
      <c r="D5525" s="345" t="s">
        <v>510</v>
      </c>
      <c r="E5525" s="345">
        <v>1010881090</v>
      </c>
      <c r="F5525" s="345">
        <v>2110</v>
      </c>
      <c r="G5525" s="345" t="s">
        <v>14041</v>
      </c>
      <c r="H5525" s="820">
        <v>62</v>
      </c>
      <c r="I5525" s="567"/>
    </row>
    <row r="5526" spans="1:9" x14ac:dyDescent="0.2">
      <c r="A5526" s="345">
        <v>5524</v>
      </c>
      <c r="B5526" s="345" t="s">
        <v>6146</v>
      </c>
      <c r="C5526" s="345" t="s">
        <v>726</v>
      </c>
      <c r="D5526" s="345" t="s">
        <v>16416</v>
      </c>
      <c r="E5526" s="345">
        <v>1040140661</v>
      </c>
      <c r="F5526" s="345">
        <v>21071</v>
      </c>
      <c r="G5526" s="345" t="s">
        <v>14042</v>
      </c>
      <c r="H5526" s="820">
        <v>2911</v>
      </c>
      <c r="I5526" s="567"/>
    </row>
    <row r="5527" spans="1:9" x14ac:dyDescent="0.2">
      <c r="A5527" s="345">
        <v>5525</v>
      </c>
      <c r="B5527" s="345" t="s">
        <v>6147</v>
      </c>
      <c r="C5527" s="345" t="s">
        <v>691</v>
      </c>
      <c r="D5527" s="345" t="s">
        <v>508</v>
      </c>
      <c r="E5527" s="345">
        <v>1030770550</v>
      </c>
      <c r="F5527" s="345">
        <v>14055</v>
      </c>
      <c r="G5527" s="345" t="s">
        <v>14043</v>
      </c>
      <c r="H5527" s="820">
        <v>291</v>
      </c>
      <c r="I5527" s="567"/>
    </row>
    <row r="5528" spans="1:9" x14ac:dyDescent="0.2">
      <c r="A5528" s="345">
        <v>5526</v>
      </c>
      <c r="B5528" s="345" t="s">
        <v>6148</v>
      </c>
      <c r="C5528" s="345" t="s">
        <v>641</v>
      </c>
      <c r="D5528" s="345" t="s">
        <v>513</v>
      </c>
      <c r="E5528" s="345">
        <v>4190010310</v>
      </c>
      <c r="F5528" s="345">
        <v>84031</v>
      </c>
      <c r="G5528" s="345" t="s">
        <v>14044</v>
      </c>
      <c r="H5528" s="820">
        <v>10500</v>
      </c>
      <c r="I5528" s="567"/>
    </row>
    <row r="5529" spans="1:9" x14ac:dyDescent="0.2">
      <c r="A5529" s="345">
        <v>5527</v>
      </c>
      <c r="B5529" s="345" t="s">
        <v>6149</v>
      </c>
      <c r="C5529" s="345" t="s">
        <v>1189</v>
      </c>
      <c r="D5529" s="345" t="s">
        <v>16415</v>
      </c>
      <c r="E5529" s="345">
        <v>1080500330</v>
      </c>
      <c r="F5529" s="345">
        <v>36034</v>
      </c>
      <c r="G5529" s="345" t="s">
        <v>14045</v>
      </c>
      <c r="H5529" s="820">
        <v>6214</v>
      </c>
      <c r="I5529" s="567"/>
    </row>
    <row r="5530" spans="1:9" x14ac:dyDescent="0.2">
      <c r="A5530" s="345">
        <v>5528</v>
      </c>
      <c r="B5530" s="345" t="s">
        <v>6150</v>
      </c>
      <c r="C5530" s="345" t="s">
        <v>652</v>
      </c>
      <c r="D5530" s="345" t="s">
        <v>16417</v>
      </c>
      <c r="E5530" s="345">
        <v>1060850880</v>
      </c>
      <c r="F5530" s="345">
        <v>30088</v>
      </c>
      <c r="G5530" s="345" t="s">
        <v>14046</v>
      </c>
      <c r="H5530" s="820">
        <v>494</v>
      </c>
      <c r="I5530" s="567"/>
    </row>
    <row r="5531" spans="1:9" x14ac:dyDescent="0.2">
      <c r="A5531" s="345">
        <v>5529</v>
      </c>
      <c r="B5531" s="345" t="s">
        <v>6151</v>
      </c>
      <c r="C5531" s="345" t="s">
        <v>553</v>
      </c>
      <c r="D5531" s="345" t="s">
        <v>506</v>
      </c>
      <c r="E5531" s="345">
        <v>3150721040</v>
      </c>
      <c r="F5531" s="345">
        <v>65104</v>
      </c>
      <c r="G5531" s="345" t="s">
        <v>14047</v>
      </c>
      <c r="H5531" s="820">
        <v>2395</v>
      </c>
      <c r="I5531" s="567"/>
    </row>
    <row r="5532" spans="1:9" x14ac:dyDescent="0.2">
      <c r="A5532" s="345">
        <v>5530</v>
      </c>
      <c r="B5532" s="345" t="s">
        <v>6152</v>
      </c>
      <c r="C5532" s="345" t="s">
        <v>739</v>
      </c>
      <c r="D5532" s="345" t="s">
        <v>16415</v>
      </c>
      <c r="E5532" s="345">
        <v>1080660140</v>
      </c>
      <c r="F5532" s="345">
        <v>39014</v>
      </c>
      <c r="G5532" s="345" t="s">
        <v>14048</v>
      </c>
      <c r="H5532" s="820">
        <v>155836</v>
      </c>
      <c r="I5532" s="567"/>
    </row>
    <row r="5533" spans="1:9" x14ac:dyDescent="0.2">
      <c r="A5533" s="345">
        <v>5531</v>
      </c>
      <c r="B5533" s="345" t="s">
        <v>6153</v>
      </c>
      <c r="C5533" s="345" t="s">
        <v>652</v>
      </c>
      <c r="D5533" s="345" t="s">
        <v>16417</v>
      </c>
      <c r="E5533" s="345">
        <v>1060850890</v>
      </c>
      <c r="F5533" s="345">
        <v>30089</v>
      </c>
      <c r="G5533" s="345" t="s">
        <v>14049</v>
      </c>
      <c r="H5533" s="820">
        <v>444</v>
      </c>
      <c r="I5533" s="567"/>
    </row>
    <row r="5534" spans="1:9" x14ac:dyDescent="0.2">
      <c r="A5534" s="345">
        <v>5532</v>
      </c>
      <c r="B5534" s="345" t="s">
        <v>6154</v>
      </c>
      <c r="C5534" s="345" t="s">
        <v>657</v>
      </c>
      <c r="D5534" s="345" t="s">
        <v>506</v>
      </c>
      <c r="E5534" s="345">
        <v>3150200660</v>
      </c>
      <c r="F5534" s="345">
        <v>61066</v>
      </c>
      <c r="G5534" s="345" t="s">
        <v>14050</v>
      </c>
      <c r="H5534" s="820">
        <v>1184</v>
      </c>
      <c r="I5534" s="567"/>
    </row>
    <row r="5535" spans="1:9" x14ac:dyDescent="0.2">
      <c r="A5535" s="345">
        <v>5533</v>
      </c>
      <c r="B5535" s="345" t="s">
        <v>711</v>
      </c>
      <c r="C5535" s="345" t="s">
        <v>863</v>
      </c>
      <c r="D5535" s="345" t="s">
        <v>510</v>
      </c>
      <c r="E5535" s="345">
        <v>1011020600</v>
      </c>
      <c r="F5535" s="345">
        <v>103060</v>
      </c>
      <c r="G5535" s="345" t="s">
        <v>14051</v>
      </c>
      <c r="H5535" s="820">
        <v>698</v>
      </c>
      <c r="I5535" s="567"/>
    </row>
    <row r="5536" spans="1:9" x14ac:dyDescent="0.2">
      <c r="A5536" s="345">
        <v>5534</v>
      </c>
      <c r="B5536" s="345" t="s">
        <v>6155</v>
      </c>
      <c r="C5536" s="345" t="s">
        <v>672</v>
      </c>
      <c r="D5536" s="345" t="s">
        <v>508</v>
      </c>
      <c r="E5536" s="345">
        <v>1030571161</v>
      </c>
      <c r="F5536" s="345">
        <v>18119</v>
      </c>
      <c r="G5536" s="345" t="s">
        <v>14052</v>
      </c>
      <c r="H5536" s="820">
        <v>389</v>
      </c>
      <c r="I5536" s="567"/>
    </row>
    <row r="5537" spans="1:9" x14ac:dyDescent="0.2">
      <c r="A5537" s="345">
        <v>5535</v>
      </c>
      <c r="B5537" s="345" t="s">
        <v>6156</v>
      </c>
      <c r="C5537" s="345" t="s">
        <v>641</v>
      </c>
      <c r="D5537" s="345" t="s">
        <v>513</v>
      </c>
      <c r="E5537" s="345">
        <v>4190010320</v>
      </c>
      <c r="F5537" s="345">
        <v>84032</v>
      </c>
      <c r="G5537" s="345" t="s">
        <v>14053</v>
      </c>
      <c r="H5537" s="820">
        <v>4384</v>
      </c>
      <c r="I5537" s="567"/>
    </row>
    <row r="5538" spans="1:9" x14ac:dyDescent="0.2">
      <c r="A5538" s="345">
        <v>5536</v>
      </c>
      <c r="B5538" s="345" t="s">
        <v>6157</v>
      </c>
      <c r="C5538" s="345" t="s">
        <v>652</v>
      </c>
      <c r="D5538" s="345" t="s">
        <v>16417</v>
      </c>
      <c r="E5538" s="345">
        <v>1060850900</v>
      </c>
      <c r="F5538" s="345">
        <v>30090</v>
      </c>
      <c r="G5538" s="345" t="s">
        <v>14054</v>
      </c>
      <c r="H5538" s="820">
        <v>4737</v>
      </c>
      <c r="I5538" s="567"/>
    </row>
    <row r="5539" spans="1:9" x14ac:dyDescent="0.2">
      <c r="A5539" s="345">
        <v>5537</v>
      </c>
      <c r="B5539" s="345" t="s">
        <v>6158</v>
      </c>
      <c r="C5539" s="345" t="s">
        <v>624</v>
      </c>
      <c r="D5539" s="345" t="s">
        <v>510</v>
      </c>
      <c r="E5539" s="345">
        <v>1010812030</v>
      </c>
      <c r="F5539" s="345">
        <v>1211</v>
      </c>
      <c r="G5539" s="345" t="s">
        <v>14055</v>
      </c>
      <c r="H5539" s="820">
        <v>1753</v>
      </c>
      <c r="I5539" s="567"/>
    </row>
    <row r="5540" spans="1:9" x14ac:dyDescent="0.2">
      <c r="A5540" s="345">
        <v>5538</v>
      </c>
      <c r="B5540" s="345" t="s">
        <v>6159</v>
      </c>
      <c r="C5540" s="345" t="s">
        <v>657</v>
      </c>
      <c r="D5540" s="345" t="s">
        <v>506</v>
      </c>
      <c r="E5540" s="345">
        <v>3150200670</v>
      </c>
      <c r="F5540" s="345">
        <v>61067</v>
      </c>
      <c r="G5540" s="345" t="s">
        <v>14056</v>
      </c>
      <c r="H5540" s="820">
        <v>7647</v>
      </c>
      <c r="I5540" s="567"/>
    </row>
    <row r="5541" spans="1:9" x14ac:dyDescent="0.2">
      <c r="A5541" s="345">
        <v>5539</v>
      </c>
      <c r="B5541" s="345" t="s">
        <v>6160</v>
      </c>
      <c r="C5541" s="345" t="s">
        <v>875</v>
      </c>
      <c r="D5541" s="345" t="s">
        <v>494</v>
      </c>
      <c r="E5541" s="345">
        <v>2110440440</v>
      </c>
      <c r="F5541" s="345">
        <v>43044</v>
      </c>
      <c r="G5541" s="345" t="s">
        <v>14057</v>
      </c>
      <c r="H5541" s="820">
        <v>20697</v>
      </c>
      <c r="I5541" s="567"/>
    </row>
    <row r="5542" spans="1:9" x14ac:dyDescent="0.2">
      <c r="A5542" s="345">
        <v>5540</v>
      </c>
      <c r="B5542" s="345" t="s">
        <v>6161</v>
      </c>
      <c r="C5542" s="345" t="s">
        <v>924</v>
      </c>
      <c r="D5542" s="345" t="s">
        <v>507</v>
      </c>
      <c r="E5542" s="345">
        <v>1070340470</v>
      </c>
      <c r="F5542" s="345">
        <v>10047</v>
      </c>
      <c r="G5542" s="345" t="s">
        <v>14058</v>
      </c>
      <c r="H5542" s="820">
        <v>9464</v>
      </c>
      <c r="I5542" s="567"/>
    </row>
    <row r="5543" spans="1:9" x14ac:dyDescent="0.2">
      <c r="A5543" s="345">
        <v>5541</v>
      </c>
      <c r="B5543" s="345" t="s">
        <v>6162</v>
      </c>
      <c r="C5543" s="345" t="s">
        <v>639</v>
      </c>
      <c r="D5543" s="345" t="s">
        <v>510</v>
      </c>
      <c r="E5543" s="345">
        <v>1010521230</v>
      </c>
      <c r="F5543" s="345">
        <v>3129</v>
      </c>
      <c r="G5543" s="345" t="s">
        <v>14059</v>
      </c>
      <c r="H5543" s="820">
        <v>956</v>
      </c>
      <c r="I5543" s="567"/>
    </row>
    <row r="5544" spans="1:9" x14ac:dyDescent="0.2">
      <c r="A5544" s="345">
        <v>5542</v>
      </c>
      <c r="B5544" s="345" t="s">
        <v>6163</v>
      </c>
      <c r="C5544" s="345" t="s">
        <v>241</v>
      </c>
      <c r="D5544" s="345" t="s">
        <v>515</v>
      </c>
      <c r="E5544" s="345">
        <v>1050900840</v>
      </c>
      <c r="F5544" s="345">
        <v>24084</v>
      </c>
      <c r="G5544" s="345" t="s">
        <v>14060</v>
      </c>
      <c r="H5544" s="820">
        <v>6076</v>
      </c>
      <c r="I5544" s="567"/>
    </row>
    <row r="5545" spans="1:9" x14ac:dyDescent="0.2">
      <c r="A5545" s="345">
        <v>5543</v>
      </c>
      <c r="B5545" s="345" t="s">
        <v>6164</v>
      </c>
      <c r="C5545" s="345" t="s">
        <v>672</v>
      </c>
      <c r="D5545" s="345" t="s">
        <v>508</v>
      </c>
      <c r="E5545" s="345">
        <v>1030571170</v>
      </c>
      <c r="F5545" s="345">
        <v>18120</v>
      </c>
      <c r="G5545" s="345" t="s">
        <v>14061</v>
      </c>
      <c r="H5545" s="820">
        <v>1064</v>
      </c>
      <c r="I5545" s="567"/>
    </row>
    <row r="5546" spans="1:9" x14ac:dyDescent="0.2">
      <c r="A5546" s="345">
        <v>5544</v>
      </c>
      <c r="B5546" s="345" t="s">
        <v>6165</v>
      </c>
      <c r="C5546" s="345" t="s">
        <v>573</v>
      </c>
      <c r="D5546" s="345" t="s">
        <v>508</v>
      </c>
      <c r="E5546" s="345">
        <v>1030450480</v>
      </c>
      <c r="F5546" s="345">
        <v>20048</v>
      </c>
      <c r="G5546" s="345" t="s">
        <v>14062</v>
      </c>
      <c r="H5546" s="820">
        <v>1214</v>
      </c>
      <c r="I5546" s="567"/>
    </row>
    <row r="5547" spans="1:9" x14ac:dyDescent="0.2">
      <c r="A5547" s="345">
        <v>5545</v>
      </c>
      <c r="B5547" s="345" t="s">
        <v>6166</v>
      </c>
      <c r="C5547" s="345" t="s">
        <v>622</v>
      </c>
      <c r="D5547" s="345" t="s">
        <v>510</v>
      </c>
      <c r="E5547" s="345">
        <v>1010070890</v>
      </c>
      <c r="F5547" s="345">
        <v>5089</v>
      </c>
      <c r="G5547" s="345" t="s">
        <v>14063</v>
      </c>
      <c r="H5547" s="820">
        <v>1579</v>
      </c>
      <c r="I5547" s="567"/>
    </row>
    <row r="5548" spans="1:9" x14ac:dyDescent="0.2">
      <c r="A5548" s="345">
        <v>5546</v>
      </c>
      <c r="B5548" s="345" t="s">
        <v>6167</v>
      </c>
      <c r="C5548" s="345" t="s">
        <v>787</v>
      </c>
      <c r="D5548" s="345" t="s">
        <v>515</v>
      </c>
      <c r="E5548" s="345">
        <v>1050840640</v>
      </c>
      <c r="F5548" s="345">
        <v>26065</v>
      </c>
      <c r="G5548" s="345" t="s">
        <v>14064</v>
      </c>
      <c r="H5548" s="820">
        <v>1728</v>
      </c>
      <c r="I5548" s="567"/>
    </row>
    <row r="5549" spans="1:9" x14ac:dyDescent="0.2">
      <c r="A5549" s="345">
        <v>5547</v>
      </c>
      <c r="B5549" s="345" t="s">
        <v>6168</v>
      </c>
      <c r="C5549" s="345" t="s">
        <v>619</v>
      </c>
      <c r="D5549" s="345" t="s">
        <v>513</v>
      </c>
      <c r="E5549" s="345">
        <v>4190280160</v>
      </c>
      <c r="F5549" s="345">
        <v>86016</v>
      </c>
      <c r="G5549" s="345" t="s">
        <v>14065</v>
      </c>
      <c r="H5549" s="820">
        <v>6743</v>
      </c>
      <c r="I5549" s="567"/>
    </row>
    <row r="5550" spans="1:9" x14ac:dyDescent="0.2">
      <c r="A5550" s="345">
        <v>5548</v>
      </c>
      <c r="B5550" s="345" t="s">
        <v>6169</v>
      </c>
      <c r="C5550" s="345" t="s">
        <v>1073</v>
      </c>
      <c r="D5550" s="345" t="s">
        <v>492</v>
      </c>
      <c r="E5550" s="345">
        <v>2090300350</v>
      </c>
      <c r="F5550" s="345">
        <v>48035</v>
      </c>
      <c r="G5550" s="345" t="s">
        <v>14066</v>
      </c>
      <c r="H5550" s="820">
        <v>16529</v>
      </c>
      <c r="I5550" s="567"/>
    </row>
    <row r="5551" spans="1:9" x14ac:dyDescent="0.2">
      <c r="A5551" s="345">
        <v>5549</v>
      </c>
      <c r="B5551" s="345" t="s">
        <v>6170</v>
      </c>
      <c r="C5551" s="345" t="s">
        <v>612</v>
      </c>
      <c r="D5551" s="345" t="s">
        <v>505</v>
      </c>
      <c r="E5551" s="345">
        <v>3180670630</v>
      </c>
      <c r="F5551" s="345">
        <v>80063</v>
      </c>
      <c r="G5551" s="345" t="s">
        <v>14067</v>
      </c>
      <c r="H5551" s="820">
        <v>172479</v>
      </c>
      <c r="I5551" s="567"/>
    </row>
    <row r="5552" spans="1:9" x14ac:dyDescent="0.2">
      <c r="A5552" s="345">
        <v>5550</v>
      </c>
      <c r="B5552" s="345" t="s">
        <v>6171</v>
      </c>
      <c r="C5552" s="345" t="s">
        <v>711</v>
      </c>
      <c r="D5552" s="345" t="s">
        <v>16415</v>
      </c>
      <c r="E5552" s="345">
        <v>1080680330</v>
      </c>
      <c r="F5552" s="345">
        <v>35033</v>
      </c>
      <c r="G5552" s="345" t="s">
        <v>14068</v>
      </c>
      <c r="H5552" s="820">
        <v>169908</v>
      </c>
      <c r="I5552" s="567"/>
    </row>
    <row r="5553" spans="1:9" x14ac:dyDescent="0.2">
      <c r="A5553" s="345">
        <v>5551</v>
      </c>
      <c r="B5553" s="345" t="s">
        <v>6172</v>
      </c>
      <c r="C5553" s="345" t="s">
        <v>711</v>
      </c>
      <c r="D5553" s="345" t="s">
        <v>16415</v>
      </c>
      <c r="E5553" s="345">
        <v>1080680320</v>
      </c>
      <c r="F5553" s="345">
        <v>35032</v>
      </c>
      <c r="G5553" s="345" t="s">
        <v>14069</v>
      </c>
      <c r="H5553" s="820">
        <v>9123</v>
      </c>
      <c r="I5553" s="567"/>
    </row>
    <row r="5554" spans="1:9" x14ac:dyDescent="0.2">
      <c r="A5554" s="345">
        <v>5552</v>
      </c>
      <c r="B5554" s="345" t="s">
        <v>6173</v>
      </c>
      <c r="C5554" s="345" t="s">
        <v>662</v>
      </c>
      <c r="D5554" s="345" t="s">
        <v>506</v>
      </c>
      <c r="E5554" s="345">
        <v>3150110550</v>
      </c>
      <c r="F5554" s="345">
        <v>62056</v>
      </c>
      <c r="G5554" s="345" t="s">
        <v>14070</v>
      </c>
      <c r="H5554" s="820">
        <v>1112</v>
      </c>
      <c r="I5554" s="567"/>
    </row>
    <row r="5555" spans="1:9" x14ac:dyDescent="0.2">
      <c r="A5555" s="345">
        <v>5553</v>
      </c>
      <c r="B5555" s="345" t="s">
        <v>6174</v>
      </c>
      <c r="C5555" s="345" t="s">
        <v>593</v>
      </c>
      <c r="D5555" s="345" t="s">
        <v>513</v>
      </c>
      <c r="E5555" s="345">
        <v>4190480690</v>
      </c>
      <c r="F5555" s="345">
        <v>83070</v>
      </c>
      <c r="G5555" s="345" t="s">
        <v>14071</v>
      </c>
      <c r="H5555" s="820">
        <v>733</v>
      </c>
      <c r="I5555" s="567"/>
    </row>
    <row r="5556" spans="1:9" x14ac:dyDescent="0.2">
      <c r="A5556" s="345">
        <v>5554</v>
      </c>
      <c r="B5556" s="345" t="s">
        <v>6175</v>
      </c>
      <c r="C5556" s="345" t="s">
        <v>652</v>
      </c>
      <c r="D5556" s="345" t="s">
        <v>16417</v>
      </c>
      <c r="E5556" s="345">
        <v>1060850910</v>
      </c>
      <c r="F5556" s="345">
        <v>30091</v>
      </c>
      <c r="G5556" s="345" t="s">
        <v>14072</v>
      </c>
      <c r="H5556" s="820">
        <v>6064</v>
      </c>
      <c r="I5556" s="567"/>
    </row>
    <row r="5557" spans="1:9" x14ac:dyDescent="0.2">
      <c r="A5557" s="345">
        <v>5555</v>
      </c>
      <c r="B5557" s="345" t="s">
        <v>6176</v>
      </c>
      <c r="C5557" s="345" t="s">
        <v>567</v>
      </c>
      <c r="D5557" s="345" t="s">
        <v>508</v>
      </c>
      <c r="E5557" s="345">
        <v>1030151510</v>
      </c>
      <c r="F5557" s="345">
        <v>17160</v>
      </c>
      <c r="G5557" s="345" t="s">
        <v>14073</v>
      </c>
      <c r="H5557" s="820">
        <v>3346</v>
      </c>
      <c r="I5557" s="567"/>
    </row>
    <row r="5558" spans="1:9" x14ac:dyDescent="0.2">
      <c r="A5558" s="345">
        <v>5556</v>
      </c>
      <c r="B5558" s="345" t="s">
        <v>6177</v>
      </c>
      <c r="C5558" s="345" t="s">
        <v>637</v>
      </c>
      <c r="D5558" s="345" t="s">
        <v>508</v>
      </c>
      <c r="E5558" s="345">
        <v>1031040370</v>
      </c>
      <c r="F5558" s="345">
        <v>108037</v>
      </c>
      <c r="G5558" s="345" t="s">
        <v>14074</v>
      </c>
      <c r="H5558" s="820">
        <v>3991</v>
      </c>
      <c r="I5558" s="567"/>
    </row>
    <row r="5559" spans="1:9" x14ac:dyDescent="0.2">
      <c r="A5559" s="345">
        <v>5557</v>
      </c>
      <c r="B5559" s="345" t="s">
        <v>6178</v>
      </c>
      <c r="C5559" s="345" t="s">
        <v>565</v>
      </c>
      <c r="D5559" s="345" t="s">
        <v>505</v>
      </c>
      <c r="E5559" s="345">
        <v>3180251030</v>
      </c>
      <c r="F5559" s="345">
        <v>78102</v>
      </c>
      <c r="G5559" s="345" t="s">
        <v>14075</v>
      </c>
      <c r="H5559" s="820">
        <v>36123</v>
      </c>
      <c r="I5559" s="567"/>
    </row>
    <row r="5560" spans="1:9" x14ac:dyDescent="0.2">
      <c r="A5560" s="345">
        <v>5558</v>
      </c>
      <c r="B5560" s="345" t="s">
        <v>6179</v>
      </c>
      <c r="C5560" s="345" t="s">
        <v>726</v>
      </c>
      <c r="D5560" s="345" t="s">
        <v>16416</v>
      </c>
      <c r="E5560" s="345">
        <v>1040140680</v>
      </c>
      <c r="F5560" s="345">
        <v>21072</v>
      </c>
      <c r="G5560" s="345" t="s">
        <v>14076</v>
      </c>
      <c r="H5560" s="820">
        <v>8062</v>
      </c>
      <c r="I5560" s="567"/>
    </row>
    <row r="5561" spans="1:9" x14ac:dyDescent="0.2">
      <c r="A5561" s="345">
        <v>5559</v>
      </c>
      <c r="B5561" s="345" t="s">
        <v>6180</v>
      </c>
      <c r="C5561" s="345" t="s">
        <v>787</v>
      </c>
      <c r="D5561" s="345" t="s">
        <v>515</v>
      </c>
      <c r="E5561" s="345">
        <v>1050840650</v>
      </c>
      <c r="F5561" s="345">
        <v>26066</v>
      </c>
      <c r="G5561" s="345" t="s">
        <v>14077</v>
      </c>
      <c r="H5561" s="820">
        <v>9380</v>
      </c>
      <c r="I5561" s="567"/>
    </row>
    <row r="5562" spans="1:9" x14ac:dyDescent="0.2">
      <c r="A5562" s="345">
        <v>5560</v>
      </c>
      <c r="B5562" s="345" t="s">
        <v>6181</v>
      </c>
      <c r="C5562" s="345" t="s">
        <v>534</v>
      </c>
      <c r="D5562" s="345" t="s">
        <v>508</v>
      </c>
      <c r="E5562" s="345">
        <v>1030491800</v>
      </c>
      <c r="F5562" s="345">
        <v>15181</v>
      </c>
      <c r="G5562" s="345" t="s">
        <v>14078</v>
      </c>
      <c r="H5562" s="820">
        <v>14129</v>
      </c>
      <c r="I5562" s="567"/>
    </row>
    <row r="5563" spans="1:9" x14ac:dyDescent="0.2">
      <c r="A5563" s="345">
        <v>5561</v>
      </c>
      <c r="B5563" s="345" t="s">
        <v>6182</v>
      </c>
      <c r="C5563" s="345" t="s">
        <v>652</v>
      </c>
      <c r="D5563" s="345" t="s">
        <v>16417</v>
      </c>
      <c r="E5563" s="345">
        <v>1060850920</v>
      </c>
      <c r="F5563" s="345">
        <v>30092</v>
      </c>
      <c r="G5563" s="345" t="s">
        <v>14079</v>
      </c>
      <c r="H5563" s="820">
        <v>933</v>
      </c>
      <c r="I5563" s="567"/>
    </row>
    <row r="5564" spans="1:9" x14ac:dyDescent="0.2">
      <c r="A5564" s="345">
        <v>5562</v>
      </c>
      <c r="B5564" s="345" t="s">
        <v>6183</v>
      </c>
      <c r="C5564" s="345" t="s">
        <v>652</v>
      </c>
      <c r="D5564" s="345" t="s">
        <v>16417</v>
      </c>
      <c r="E5564" s="345">
        <v>1060850930</v>
      </c>
      <c r="F5564" s="345">
        <v>30093</v>
      </c>
      <c r="G5564" s="345" t="s">
        <v>14080</v>
      </c>
      <c r="H5564" s="820">
        <v>259</v>
      </c>
      <c r="I5564" s="567"/>
    </row>
    <row r="5565" spans="1:9" x14ac:dyDescent="0.2">
      <c r="A5565" s="345">
        <v>5563</v>
      </c>
      <c r="B5565" s="345" t="s">
        <v>6184</v>
      </c>
      <c r="C5565" s="345" t="s">
        <v>591</v>
      </c>
      <c r="D5565" s="345" t="s">
        <v>513</v>
      </c>
      <c r="E5565" s="345">
        <v>4190180140</v>
      </c>
      <c r="F5565" s="345">
        <v>85014</v>
      </c>
      <c r="G5565" s="345" t="s">
        <v>14081</v>
      </c>
      <c r="H5565" s="820">
        <v>1767</v>
      </c>
      <c r="I5565" s="567"/>
    </row>
    <row r="5566" spans="1:9" x14ac:dyDescent="0.2">
      <c r="A5566" s="345">
        <v>5564</v>
      </c>
      <c r="B5566" s="345" t="s">
        <v>6185</v>
      </c>
      <c r="C5566" s="345" t="s">
        <v>672</v>
      </c>
      <c r="D5566" s="345" t="s">
        <v>508</v>
      </c>
      <c r="E5566" s="345">
        <v>1030571180</v>
      </c>
      <c r="F5566" s="345">
        <v>18121</v>
      </c>
      <c r="G5566" s="345" t="s">
        <v>14082</v>
      </c>
      <c r="H5566" s="820">
        <v>1530</v>
      </c>
      <c r="I5566" s="567"/>
    </row>
    <row r="5567" spans="1:9" x14ac:dyDescent="0.2">
      <c r="A5567" s="345">
        <v>5565</v>
      </c>
      <c r="B5567" s="345" t="s">
        <v>6186</v>
      </c>
      <c r="C5567" s="345" t="s">
        <v>544</v>
      </c>
      <c r="D5567" s="345" t="s">
        <v>510</v>
      </c>
      <c r="E5567" s="345">
        <v>1010271800</v>
      </c>
      <c r="F5567" s="345">
        <v>4180</v>
      </c>
      <c r="G5567" s="345" t="s">
        <v>14083</v>
      </c>
      <c r="H5567" s="820">
        <v>4193</v>
      </c>
      <c r="I5567" s="567"/>
    </row>
    <row r="5568" spans="1:9" x14ac:dyDescent="0.2">
      <c r="A5568" s="345">
        <v>5566</v>
      </c>
      <c r="B5568" s="345" t="s">
        <v>6187</v>
      </c>
      <c r="C5568" s="345" t="s">
        <v>622</v>
      </c>
      <c r="D5568" s="345" t="s">
        <v>510</v>
      </c>
      <c r="E5568" s="345">
        <v>1010070900</v>
      </c>
      <c r="F5568" s="345">
        <v>5090</v>
      </c>
      <c r="G5568" s="345" t="s">
        <v>14084</v>
      </c>
      <c r="H5568" s="820">
        <v>729</v>
      </c>
      <c r="I5568" s="567"/>
    </row>
    <row r="5569" spans="1:9" x14ac:dyDescent="0.2">
      <c r="A5569" s="345">
        <v>5567</v>
      </c>
      <c r="B5569" s="345" t="s">
        <v>6188</v>
      </c>
      <c r="C5569" s="345" t="s">
        <v>787</v>
      </c>
      <c r="D5569" s="345" t="s">
        <v>515</v>
      </c>
      <c r="E5569" s="345">
        <v>1050840660</v>
      </c>
      <c r="F5569" s="345">
        <v>26067</v>
      </c>
      <c r="G5569" s="345" t="s">
        <v>14085</v>
      </c>
      <c r="H5569" s="820">
        <v>2103</v>
      </c>
      <c r="I5569" s="567"/>
    </row>
    <row r="5570" spans="1:9" x14ac:dyDescent="0.2">
      <c r="A5570" s="345">
        <v>5568</v>
      </c>
      <c r="B5570" s="345" t="s">
        <v>6189</v>
      </c>
      <c r="C5570" s="345" t="s">
        <v>696</v>
      </c>
      <c r="D5570" s="345" t="s">
        <v>508</v>
      </c>
      <c r="E5570" s="345">
        <v>1030241840</v>
      </c>
      <c r="F5570" s="345">
        <v>13195</v>
      </c>
      <c r="G5570" s="345" t="s">
        <v>14086</v>
      </c>
      <c r="H5570" s="820">
        <v>308</v>
      </c>
      <c r="I5570" s="567"/>
    </row>
    <row r="5571" spans="1:9" x14ac:dyDescent="0.2">
      <c r="A5571" s="345">
        <v>5569</v>
      </c>
      <c r="B5571" s="345" t="s">
        <v>6190</v>
      </c>
      <c r="C5571" s="345" t="s">
        <v>567</v>
      </c>
      <c r="D5571" s="345" t="s">
        <v>508</v>
      </c>
      <c r="E5571" s="345">
        <v>1030151520</v>
      </c>
      <c r="F5571" s="345">
        <v>17161</v>
      </c>
      <c r="G5571" s="345" t="s">
        <v>14087</v>
      </c>
      <c r="H5571" s="820">
        <v>13345</v>
      </c>
      <c r="I5571" s="567"/>
    </row>
    <row r="5572" spans="1:9" x14ac:dyDescent="0.2">
      <c r="A5572" s="345">
        <v>5570</v>
      </c>
      <c r="B5572" s="345" t="s">
        <v>6191</v>
      </c>
      <c r="C5572" s="345" t="s">
        <v>664</v>
      </c>
      <c r="D5572" s="345" t="s">
        <v>507</v>
      </c>
      <c r="E5572" s="345">
        <v>1070370460</v>
      </c>
      <c r="F5572" s="345">
        <v>8049</v>
      </c>
      <c r="G5572" s="345" t="s">
        <v>14088</v>
      </c>
      <c r="H5572" s="820">
        <v>312</v>
      </c>
      <c r="I5572" s="567"/>
    </row>
    <row r="5573" spans="1:9" x14ac:dyDescent="0.2">
      <c r="A5573" s="345">
        <v>5571</v>
      </c>
      <c r="B5573" s="345" t="s">
        <v>6192</v>
      </c>
      <c r="C5573" s="345" t="s">
        <v>924</v>
      </c>
      <c r="D5573" s="345" t="s">
        <v>507</v>
      </c>
      <c r="E5573" s="345">
        <v>1070340480</v>
      </c>
      <c r="F5573" s="345">
        <v>10048</v>
      </c>
      <c r="G5573" s="345" t="s">
        <v>14089</v>
      </c>
      <c r="H5573" s="820">
        <v>875</v>
      </c>
      <c r="I5573" s="567"/>
    </row>
    <row r="5574" spans="1:9" x14ac:dyDescent="0.2">
      <c r="A5574" s="345">
        <v>5572</v>
      </c>
      <c r="B5574" s="345" t="s">
        <v>6193</v>
      </c>
      <c r="C5574" s="345" t="s">
        <v>755</v>
      </c>
      <c r="D5574" s="345" t="s">
        <v>516</v>
      </c>
      <c r="E5574" s="345">
        <v>1020040540</v>
      </c>
      <c r="F5574" s="345">
        <v>7055</v>
      </c>
      <c r="G5574" s="345" t="s">
        <v>14090</v>
      </c>
      <c r="H5574" s="820">
        <v>81</v>
      </c>
      <c r="I5574" s="567"/>
    </row>
    <row r="5575" spans="1:9" x14ac:dyDescent="0.2">
      <c r="A5575" s="345">
        <v>5573</v>
      </c>
      <c r="B5575" s="345" t="s">
        <v>6194</v>
      </c>
      <c r="C5575" s="345" t="s">
        <v>755</v>
      </c>
      <c r="D5575" s="345" t="s">
        <v>516</v>
      </c>
      <c r="E5575" s="345">
        <v>1020040550</v>
      </c>
      <c r="F5575" s="345">
        <v>7056</v>
      </c>
      <c r="G5575" s="345" t="s">
        <v>14091</v>
      </c>
      <c r="H5575" s="820">
        <v>167</v>
      </c>
      <c r="I5575" s="567"/>
    </row>
    <row r="5576" spans="1:9" x14ac:dyDescent="0.2">
      <c r="A5576" s="345">
        <v>5574</v>
      </c>
      <c r="B5576" s="345" t="s">
        <v>6195</v>
      </c>
      <c r="C5576" s="345" t="s">
        <v>534</v>
      </c>
      <c r="D5576" s="345" t="s">
        <v>508</v>
      </c>
      <c r="E5576" s="345">
        <v>1030491810</v>
      </c>
      <c r="F5576" s="345">
        <v>15182</v>
      </c>
      <c r="G5576" s="345" t="s">
        <v>14092</v>
      </c>
      <c r="H5576" s="820">
        <v>50618</v>
      </c>
      <c r="I5576" s="567"/>
    </row>
    <row r="5577" spans="1:9" x14ac:dyDescent="0.2">
      <c r="A5577" s="345">
        <v>5575</v>
      </c>
      <c r="B5577" s="345" t="s">
        <v>6196</v>
      </c>
      <c r="C5577" s="345" t="s">
        <v>612</v>
      </c>
      <c r="D5577" s="345" t="s">
        <v>505</v>
      </c>
      <c r="E5577" s="345">
        <v>3180670640</v>
      </c>
      <c r="F5577" s="345">
        <v>80064</v>
      </c>
      <c r="G5577" s="345" t="s">
        <v>14093</v>
      </c>
      <c r="H5577" s="820">
        <v>1813</v>
      </c>
      <c r="I5577" s="567"/>
    </row>
    <row r="5578" spans="1:9" x14ac:dyDescent="0.2">
      <c r="A5578" s="345">
        <v>5576</v>
      </c>
      <c r="B5578" s="345" t="s">
        <v>6197</v>
      </c>
      <c r="C5578" s="345" t="s">
        <v>677</v>
      </c>
      <c r="D5578" s="345" t="s">
        <v>507</v>
      </c>
      <c r="E5578" s="345">
        <v>1070740530</v>
      </c>
      <c r="F5578" s="345">
        <v>9053</v>
      </c>
      <c r="G5578" s="345" t="s">
        <v>14094</v>
      </c>
      <c r="H5578" s="820">
        <v>546</v>
      </c>
      <c r="I5578" s="567"/>
    </row>
    <row r="5579" spans="1:9" x14ac:dyDescent="0.2">
      <c r="A5579" s="345">
        <v>5577</v>
      </c>
      <c r="B5579" s="345" t="s">
        <v>6198</v>
      </c>
      <c r="C5579" s="345" t="s">
        <v>609</v>
      </c>
      <c r="D5579" s="345" t="s">
        <v>493</v>
      </c>
      <c r="E5579" s="345">
        <v>2120700800</v>
      </c>
      <c r="F5579" s="345">
        <v>58081</v>
      </c>
      <c r="G5579" s="345" t="s">
        <v>14095</v>
      </c>
      <c r="H5579" s="820">
        <v>10271</v>
      </c>
      <c r="I5579" s="567"/>
    </row>
    <row r="5580" spans="1:9" x14ac:dyDescent="0.2">
      <c r="A5580" s="345">
        <v>5578</v>
      </c>
      <c r="B5580" s="345" t="s">
        <v>6199</v>
      </c>
      <c r="C5580" s="345" t="s">
        <v>657</v>
      </c>
      <c r="D5580" s="345" t="s">
        <v>506</v>
      </c>
      <c r="E5580" s="345">
        <v>3150200680</v>
      </c>
      <c r="F5580" s="345">
        <v>61068</v>
      </c>
      <c r="G5580" s="345" t="s">
        <v>14096</v>
      </c>
      <c r="H5580" s="820">
        <v>2245</v>
      </c>
      <c r="I5580" s="567"/>
    </row>
    <row r="5581" spans="1:9" x14ac:dyDescent="0.2">
      <c r="A5581" s="345">
        <v>5579</v>
      </c>
      <c r="B5581" s="345" t="s">
        <v>6200</v>
      </c>
      <c r="C5581" s="345" t="s">
        <v>641</v>
      </c>
      <c r="D5581" s="345" t="s">
        <v>513</v>
      </c>
      <c r="E5581" s="345">
        <v>4190010330</v>
      </c>
      <c r="F5581" s="345">
        <v>84033</v>
      </c>
      <c r="G5581" s="345" t="s">
        <v>14097</v>
      </c>
      <c r="H5581" s="820">
        <v>17986</v>
      </c>
      <c r="I5581" s="567"/>
    </row>
    <row r="5582" spans="1:9" x14ac:dyDescent="0.2">
      <c r="A5582" s="345">
        <v>5580</v>
      </c>
      <c r="B5582" s="345" t="s">
        <v>6201</v>
      </c>
      <c r="C5582" s="345" t="s">
        <v>624</v>
      </c>
      <c r="D5582" s="345" t="s">
        <v>510</v>
      </c>
      <c r="E5582" s="345">
        <v>1010812040</v>
      </c>
      <c r="F5582" s="345">
        <v>1212</v>
      </c>
      <c r="G5582" s="345" t="s">
        <v>14098</v>
      </c>
      <c r="H5582" s="820">
        <v>49</v>
      </c>
      <c r="I5582" s="567"/>
    </row>
    <row r="5583" spans="1:9" x14ac:dyDescent="0.2">
      <c r="A5583" s="345">
        <v>5581</v>
      </c>
      <c r="B5583" s="345" t="s">
        <v>6202</v>
      </c>
      <c r="C5583" s="345" t="s">
        <v>578</v>
      </c>
      <c r="D5583" s="345" t="s">
        <v>505</v>
      </c>
      <c r="E5583" s="345">
        <v>3181030300</v>
      </c>
      <c r="F5583" s="345">
        <v>102030</v>
      </c>
      <c r="G5583" s="345" t="s">
        <v>14099</v>
      </c>
      <c r="H5583" s="820">
        <v>4959</v>
      </c>
      <c r="I5583" s="567"/>
    </row>
    <row r="5584" spans="1:9" x14ac:dyDescent="0.2">
      <c r="A5584" s="345">
        <v>5582</v>
      </c>
      <c r="B5584" s="345" t="s">
        <v>6203</v>
      </c>
      <c r="C5584" s="345" t="s">
        <v>595</v>
      </c>
      <c r="D5584" s="345" t="s">
        <v>510</v>
      </c>
      <c r="E5584" s="345">
        <v>1010021400</v>
      </c>
      <c r="F5584" s="345">
        <v>6143</v>
      </c>
      <c r="G5584" s="345" t="s">
        <v>14100</v>
      </c>
      <c r="H5584" s="820">
        <v>612</v>
      </c>
      <c r="I5584" s="567"/>
    </row>
    <row r="5585" spans="1:9" x14ac:dyDescent="0.2">
      <c r="A5585" s="345">
        <v>5583</v>
      </c>
      <c r="B5585" s="345" t="s">
        <v>6204</v>
      </c>
      <c r="C5585" s="345" t="s">
        <v>584</v>
      </c>
      <c r="D5585" s="345" t="s">
        <v>509</v>
      </c>
      <c r="E5585" s="345">
        <v>3140190570</v>
      </c>
      <c r="F5585" s="345">
        <v>70057</v>
      </c>
      <c r="G5585" s="345" t="s">
        <v>14101</v>
      </c>
      <c r="H5585" s="820">
        <v>4901</v>
      </c>
      <c r="I5585" s="567"/>
    </row>
    <row r="5586" spans="1:9" x14ac:dyDescent="0.2">
      <c r="A5586" s="345">
        <v>5584</v>
      </c>
      <c r="B5586" s="345" t="s">
        <v>6205</v>
      </c>
      <c r="C5586" s="345" t="s">
        <v>1218</v>
      </c>
      <c r="D5586" s="345" t="s">
        <v>16415</v>
      </c>
      <c r="E5586" s="345">
        <v>1081010130</v>
      </c>
      <c r="F5586" s="345">
        <v>99013</v>
      </c>
      <c r="G5586" s="345" t="s">
        <v>14102</v>
      </c>
      <c r="H5586" s="820">
        <v>34603</v>
      </c>
      <c r="I5586" s="567"/>
    </row>
    <row r="5587" spans="1:9" x14ac:dyDescent="0.2">
      <c r="A5587" s="345">
        <v>5585</v>
      </c>
      <c r="B5587" s="345" t="s">
        <v>6206</v>
      </c>
      <c r="C5587" s="345" t="s">
        <v>814</v>
      </c>
      <c r="D5587" s="345" t="s">
        <v>507</v>
      </c>
      <c r="E5587" s="345">
        <v>1070390230</v>
      </c>
      <c r="F5587" s="345">
        <v>11023</v>
      </c>
      <c r="G5587" s="345" t="s">
        <v>14103</v>
      </c>
      <c r="H5587" s="820">
        <v>3615</v>
      </c>
      <c r="I5587" s="567"/>
    </row>
    <row r="5588" spans="1:9" x14ac:dyDescent="0.2">
      <c r="A5588" s="345">
        <v>5586</v>
      </c>
      <c r="B5588" s="345" t="s">
        <v>6207</v>
      </c>
      <c r="C5588" s="345" t="s">
        <v>571</v>
      </c>
      <c r="D5588" s="345" t="s">
        <v>508</v>
      </c>
      <c r="E5588" s="345">
        <v>1030260770</v>
      </c>
      <c r="F5588" s="345">
        <v>19079</v>
      </c>
      <c r="G5588" s="345" t="s">
        <v>14104</v>
      </c>
      <c r="H5588" s="820">
        <v>1738</v>
      </c>
      <c r="I5588" s="567"/>
    </row>
    <row r="5589" spans="1:9" x14ac:dyDescent="0.2">
      <c r="A5589" s="345">
        <v>5587</v>
      </c>
      <c r="B5589" s="345" t="s">
        <v>6208</v>
      </c>
      <c r="C5589" s="345" t="s">
        <v>553</v>
      </c>
      <c r="D5589" s="345" t="s">
        <v>506</v>
      </c>
      <c r="E5589" s="345">
        <v>3150721050</v>
      </c>
      <c r="F5589" s="345">
        <v>65105</v>
      </c>
      <c r="G5589" s="345" t="s">
        <v>14105</v>
      </c>
      <c r="H5589" s="820">
        <v>1073</v>
      </c>
      <c r="I5589" s="567"/>
    </row>
    <row r="5590" spans="1:9" x14ac:dyDescent="0.2">
      <c r="A5590" s="345">
        <v>5588</v>
      </c>
      <c r="B5590" s="345" t="s">
        <v>6209</v>
      </c>
      <c r="C5590" s="345" t="s">
        <v>787</v>
      </c>
      <c r="D5590" s="345" t="s">
        <v>515</v>
      </c>
      <c r="E5590" s="345">
        <v>1050840670</v>
      </c>
      <c r="F5590" s="345">
        <v>26068</v>
      </c>
      <c r="G5590" s="345" t="s">
        <v>14106</v>
      </c>
      <c r="H5590" s="820">
        <v>10901</v>
      </c>
      <c r="I5590" s="567"/>
    </row>
    <row r="5591" spans="1:9" x14ac:dyDescent="0.2">
      <c r="A5591" s="345">
        <v>5589</v>
      </c>
      <c r="B5591" s="345" t="s">
        <v>6210</v>
      </c>
      <c r="C5591" s="345" t="s">
        <v>591</v>
      </c>
      <c r="D5591" s="345" t="s">
        <v>513</v>
      </c>
      <c r="E5591" s="345">
        <v>4190180150</v>
      </c>
      <c r="F5591" s="345">
        <v>85015</v>
      </c>
      <c r="G5591" s="345" t="s">
        <v>14107</v>
      </c>
      <c r="H5591" s="820">
        <v>10631</v>
      </c>
      <c r="I5591" s="567"/>
    </row>
    <row r="5592" spans="1:9" x14ac:dyDescent="0.2">
      <c r="A5592" s="345">
        <v>5590</v>
      </c>
      <c r="B5592" s="345" t="s">
        <v>6211</v>
      </c>
      <c r="C5592" s="345" t="s">
        <v>550</v>
      </c>
      <c r="D5592" s="345" t="s">
        <v>493</v>
      </c>
      <c r="E5592" s="345">
        <v>2120690570</v>
      </c>
      <c r="F5592" s="345">
        <v>57059</v>
      </c>
      <c r="G5592" s="345" t="s">
        <v>14108</v>
      </c>
      <c r="H5592" s="820">
        <v>45557</v>
      </c>
      <c r="I5592" s="567"/>
    </row>
    <row r="5593" spans="1:9" x14ac:dyDescent="0.2">
      <c r="A5593" s="345">
        <v>5591</v>
      </c>
      <c r="B5593" s="345" t="s">
        <v>6212</v>
      </c>
      <c r="C5593" s="345" t="s">
        <v>726</v>
      </c>
      <c r="D5593" s="345" t="s">
        <v>16416</v>
      </c>
      <c r="E5593" s="345">
        <v>1040140690</v>
      </c>
      <c r="F5593" s="345">
        <v>21073</v>
      </c>
      <c r="G5593" s="345" t="s">
        <v>14109</v>
      </c>
      <c r="H5593" s="820">
        <v>1370</v>
      </c>
      <c r="I5593" s="567"/>
    </row>
    <row r="5594" spans="1:9" x14ac:dyDescent="0.2">
      <c r="A5594" s="345">
        <v>5592</v>
      </c>
      <c r="B5594" s="345" t="s">
        <v>6213</v>
      </c>
      <c r="C5594" s="345" t="s">
        <v>544</v>
      </c>
      <c r="D5594" s="345" t="s">
        <v>510</v>
      </c>
      <c r="E5594" s="345">
        <v>1010271810</v>
      </c>
      <c r="F5594" s="345">
        <v>4181</v>
      </c>
      <c r="G5594" s="345" t="s">
        <v>14110</v>
      </c>
      <c r="H5594" s="820">
        <v>1050</v>
      </c>
      <c r="I5594" s="567"/>
    </row>
    <row r="5595" spans="1:9" x14ac:dyDescent="0.2">
      <c r="A5595" s="345">
        <v>5593</v>
      </c>
      <c r="B5595" s="345" t="s">
        <v>6214</v>
      </c>
      <c r="C5595" s="345" t="s">
        <v>609</v>
      </c>
      <c r="D5595" s="345" t="s">
        <v>493</v>
      </c>
      <c r="E5595" s="345">
        <v>2120700810</v>
      </c>
      <c r="F5595" s="345">
        <v>58082</v>
      </c>
      <c r="G5595" s="345" t="s">
        <v>14111</v>
      </c>
      <c r="H5595" s="820">
        <v>10105</v>
      </c>
      <c r="I5595" s="567"/>
    </row>
    <row r="5596" spans="1:9" x14ac:dyDescent="0.2">
      <c r="A5596" s="345">
        <v>5594</v>
      </c>
      <c r="B5596" s="345" t="s">
        <v>6215</v>
      </c>
      <c r="C5596" s="345" t="s">
        <v>542</v>
      </c>
      <c r="D5596" s="345" t="s">
        <v>511</v>
      </c>
      <c r="E5596" s="345">
        <v>3160310390</v>
      </c>
      <c r="F5596" s="345">
        <v>71041</v>
      </c>
      <c r="G5596" s="345" t="s">
        <v>14112</v>
      </c>
      <c r="H5596" s="820">
        <v>1847</v>
      </c>
      <c r="I5596" s="567"/>
    </row>
    <row r="5597" spans="1:9" x14ac:dyDescent="0.2">
      <c r="A5597" s="345">
        <v>5595</v>
      </c>
      <c r="B5597" s="345" t="s">
        <v>6216</v>
      </c>
      <c r="C5597" s="345" t="s">
        <v>1073</v>
      </c>
      <c r="D5597" s="345" t="s">
        <v>492</v>
      </c>
      <c r="E5597" s="345">
        <v>2090300360</v>
      </c>
      <c r="F5597" s="345">
        <v>48036</v>
      </c>
      <c r="G5597" s="345" t="s">
        <v>14113</v>
      </c>
      <c r="H5597" s="820">
        <v>8566</v>
      </c>
      <c r="I5597" s="567"/>
    </row>
    <row r="5598" spans="1:9" x14ac:dyDescent="0.2">
      <c r="A5598" s="345">
        <v>5596</v>
      </c>
      <c r="B5598" s="345" t="s">
        <v>6217</v>
      </c>
      <c r="C5598" s="345" t="s">
        <v>652</v>
      </c>
      <c r="D5598" s="345" t="s">
        <v>16417</v>
      </c>
      <c r="E5598" s="345">
        <v>1060850940</v>
      </c>
      <c r="F5598" s="345">
        <v>30094</v>
      </c>
      <c r="G5598" s="345" t="s">
        <v>14114</v>
      </c>
      <c r="H5598" s="820">
        <v>369</v>
      </c>
      <c r="I5598" s="567"/>
    </row>
    <row r="5599" spans="1:9" x14ac:dyDescent="0.2">
      <c r="A5599" s="345">
        <v>5597</v>
      </c>
      <c r="B5599" s="345" t="s">
        <v>6218</v>
      </c>
      <c r="C5599" s="345" t="s">
        <v>674</v>
      </c>
      <c r="D5599" s="345" t="s">
        <v>510</v>
      </c>
      <c r="E5599" s="345">
        <v>1010881120</v>
      </c>
      <c r="F5599" s="345">
        <v>2113</v>
      </c>
      <c r="G5599" s="345" t="s">
        <v>14115</v>
      </c>
      <c r="H5599" s="820">
        <v>133</v>
      </c>
      <c r="I5599" s="567"/>
    </row>
    <row r="5600" spans="1:9" x14ac:dyDescent="0.2">
      <c r="A5600" s="345">
        <v>5598</v>
      </c>
      <c r="B5600" s="345" t="s">
        <v>6219</v>
      </c>
      <c r="C5600" s="345" t="s">
        <v>1218</v>
      </c>
      <c r="D5600" s="345" t="s">
        <v>16415</v>
      </c>
      <c r="E5600" s="345">
        <v>1081010140</v>
      </c>
      <c r="F5600" s="345">
        <v>99014</v>
      </c>
      <c r="G5600" s="345" t="s">
        <v>14116</v>
      </c>
      <c r="H5600" s="820">
        <v>149169</v>
      </c>
      <c r="I5600" s="567"/>
    </row>
    <row r="5601" spans="1:9" x14ac:dyDescent="0.2">
      <c r="A5601" s="345">
        <v>5599</v>
      </c>
      <c r="B5601" s="345" t="s">
        <v>6220</v>
      </c>
      <c r="C5601" s="345" t="s">
        <v>1302</v>
      </c>
      <c r="D5601" s="345" t="s">
        <v>492</v>
      </c>
      <c r="E5601" s="345">
        <v>2090420155</v>
      </c>
      <c r="F5601" s="345">
        <v>49021</v>
      </c>
      <c r="G5601" s="345" t="s">
        <v>14117</v>
      </c>
      <c r="H5601" s="820">
        <v>3315</v>
      </c>
      <c r="I5601" s="567"/>
    </row>
    <row r="5602" spans="1:9" x14ac:dyDescent="0.2">
      <c r="A5602" s="345">
        <v>5600</v>
      </c>
      <c r="B5602" s="345" t="s">
        <v>6221</v>
      </c>
      <c r="C5602" s="345" t="s">
        <v>726</v>
      </c>
      <c r="D5602" s="345" t="s">
        <v>16416</v>
      </c>
      <c r="E5602" s="345">
        <v>1040140700</v>
      </c>
      <c r="F5602" s="345">
        <v>21074</v>
      </c>
      <c r="G5602" s="345" t="s">
        <v>14118</v>
      </c>
      <c r="H5602" s="820">
        <v>3142</v>
      </c>
      <c r="I5602" s="567"/>
    </row>
    <row r="5603" spans="1:9" x14ac:dyDescent="0.2">
      <c r="A5603" s="345">
        <v>5601</v>
      </c>
      <c r="B5603" s="345" t="s">
        <v>6222</v>
      </c>
      <c r="C5603" s="345" t="s">
        <v>711</v>
      </c>
      <c r="D5603" s="345" t="s">
        <v>16415</v>
      </c>
      <c r="E5603" s="345">
        <v>1080680340</v>
      </c>
      <c r="F5603" s="345">
        <v>35034</v>
      </c>
      <c r="G5603" s="345" t="s">
        <v>14119</v>
      </c>
      <c r="H5603" s="820">
        <v>6002</v>
      </c>
      <c r="I5603" s="567"/>
    </row>
    <row r="5604" spans="1:9" x14ac:dyDescent="0.2">
      <c r="A5604" s="345">
        <v>5602</v>
      </c>
      <c r="B5604" s="345" t="s">
        <v>6223</v>
      </c>
      <c r="C5604" s="345" t="s">
        <v>609</v>
      </c>
      <c r="D5604" s="345" t="s">
        <v>493</v>
      </c>
      <c r="E5604" s="345">
        <v>2120700820</v>
      </c>
      <c r="F5604" s="345">
        <v>58083</v>
      </c>
      <c r="G5604" s="345" t="s">
        <v>14120</v>
      </c>
      <c r="H5604" s="820">
        <v>739</v>
      </c>
      <c r="I5604" s="567"/>
    </row>
    <row r="5605" spans="1:9" x14ac:dyDescent="0.2">
      <c r="A5605" s="345">
        <v>5603</v>
      </c>
      <c r="B5605" s="345" t="s">
        <v>6224</v>
      </c>
      <c r="C5605" s="345" t="s">
        <v>530</v>
      </c>
      <c r="D5605" s="345" t="s">
        <v>512</v>
      </c>
      <c r="E5605" s="345">
        <v>4200950430</v>
      </c>
      <c r="F5605" s="345">
        <v>95043</v>
      </c>
      <c r="G5605" s="345" t="s">
        <v>14121</v>
      </c>
      <c r="H5605" s="820">
        <v>2060</v>
      </c>
      <c r="I5605" s="567"/>
    </row>
    <row r="5606" spans="1:9" x14ac:dyDescent="0.2">
      <c r="A5606" s="345">
        <v>5604</v>
      </c>
      <c r="B5606" s="345" t="s">
        <v>6225</v>
      </c>
      <c r="C5606" s="345" t="s">
        <v>739</v>
      </c>
      <c r="D5606" s="345" t="s">
        <v>16415</v>
      </c>
      <c r="E5606" s="345">
        <v>1080660150</v>
      </c>
      <c r="F5606" s="345">
        <v>39015</v>
      </c>
      <c r="G5606" s="345" t="s">
        <v>14122</v>
      </c>
      <c r="H5606" s="820">
        <v>5767</v>
      </c>
      <c r="I5606" s="567"/>
    </row>
    <row r="5607" spans="1:9" x14ac:dyDescent="0.2">
      <c r="A5607" s="345">
        <v>5605</v>
      </c>
      <c r="B5607" s="345" t="s">
        <v>6226</v>
      </c>
      <c r="C5607" s="345" t="s">
        <v>1189</v>
      </c>
      <c r="D5607" s="345" t="s">
        <v>16415</v>
      </c>
      <c r="E5607" s="345">
        <v>1080500340</v>
      </c>
      <c r="F5607" s="345">
        <v>36035</v>
      </c>
      <c r="G5607" s="345" t="s">
        <v>14123</v>
      </c>
      <c r="H5607" s="820">
        <v>662</v>
      </c>
      <c r="I5607" s="567"/>
    </row>
    <row r="5608" spans="1:9" x14ac:dyDescent="0.2">
      <c r="A5608" s="345">
        <v>5606</v>
      </c>
      <c r="B5608" s="345" t="s">
        <v>6227</v>
      </c>
      <c r="C5608" s="345" t="s">
        <v>814</v>
      </c>
      <c r="D5608" s="345" t="s">
        <v>507</v>
      </c>
      <c r="E5608" s="345">
        <v>1070390240</v>
      </c>
      <c r="F5608" s="345">
        <v>11024</v>
      </c>
      <c r="G5608" s="345" t="s">
        <v>14124</v>
      </c>
      <c r="H5608" s="820">
        <v>1353</v>
      </c>
      <c r="I5608" s="567"/>
    </row>
    <row r="5609" spans="1:9" x14ac:dyDescent="0.2">
      <c r="A5609" s="345">
        <v>5607</v>
      </c>
      <c r="B5609" s="345" t="s">
        <v>6228</v>
      </c>
      <c r="C5609" s="345" t="s">
        <v>538</v>
      </c>
      <c r="D5609" s="345" t="s">
        <v>504</v>
      </c>
      <c r="E5609" s="345">
        <v>3170640650</v>
      </c>
      <c r="F5609" s="345">
        <v>76066</v>
      </c>
      <c r="G5609" s="345" t="s">
        <v>14125</v>
      </c>
      <c r="H5609" s="820">
        <v>12636</v>
      </c>
      <c r="I5609" s="567"/>
    </row>
    <row r="5610" spans="1:9" x14ac:dyDescent="0.2">
      <c r="A5610" s="345">
        <v>5608</v>
      </c>
      <c r="B5610" s="345" t="s">
        <v>6229</v>
      </c>
      <c r="C5610" s="345" t="s">
        <v>586</v>
      </c>
      <c r="D5610" s="345" t="s">
        <v>509</v>
      </c>
      <c r="E5610" s="345">
        <v>3140940390</v>
      </c>
      <c r="F5610" s="345">
        <v>94039</v>
      </c>
      <c r="G5610" s="345" t="s">
        <v>14126</v>
      </c>
      <c r="H5610" s="820">
        <v>998</v>
      </c>
      <c r="I5610" s="567"/>
    </row>
    <row r="5611" spans="1:9" x14ac:dyDescent="0.2">
      <c r="A5611" s="345">
        <v>5609</v>
      </c>
      <c r="B5611" s="345" t="s">
        <v>6230</v>
      </c>
      <c r="C5611" s="345" t="s">
        <v>784</v>
      </c>
      <c r="D5611" s="345" t="s">
        <v>503</v>
      </c>
      <c r="E5611" s="345">
        <v>3130230720</v>
      </c>
      <c r="F5611" s="345">
        <v>69072</v>
      </c>
      <c r="G5611" s="345" t="s">
        <v>14127</v>
      </c>
      <c r="H5611" s="820">
        <v>3981</v>
      </c>
      <c r="I5611" s="567"/>
    </row>
    <row r="5612" spans="1:9" x14ac:dyDescent="0.2">
      <c r="A5612" s="345">
        <v>5610</v>
      </c>
      <c r="B5612" s="345" t="s">
        <v>6231</v>
      </c>
      <c r="C5612" s="345" t="s">
        <v>584</v>
      </c>
      <c r="D5612" s="345" t="s">
        <v>509</v>
      </c>
      <c r="E5612" s="345">
        <v>3140190580</v>
      </c>
      <c r="F5612" s="345">
        <v>70058</v>
      </c>
      <c r="G5612" s="345" t="s">
        <v>14128</v>
      </c>
      <c r="H5612" s="820">
        <v>456</v>
      </c>
      <c r="I5612" s="567"/>
    </row>
    <row r="5613" spans="1:9" x14ac:dyDescent="0.2">
      <c r="A5613" s="345">
        <v>5611</v>
      </c>
      <c r="B5613" s="345" t="s">
        <v>6232</v>
      </c>
      <c r="C5613" s="345" t="s">
        <v>538</v>
      </c>
      <c r="D5613" s="345" t="s">
        <v>504</v>
      </c>
      <c r="E5613" s="345">
        <v>3170640660</v>
      </c>
      <c r="F5613" s="345">
        <v>76067</v>
      </c>
      <c r="G5613" s="345" t="s">
        <v>14129</v>
      </c>
      <c r="H5613" s="820">
        <v>1594</v>
      </c>
      <c r="I5613" s="567"/>
    </row>
    <row r="5614" spans="1:9" x14ac:dyDescent="0.2">
      <c r="A5614" s="345">
        <v>5612</v>
      </c>
      <c r="B5614" s="345" t="s">
        <v>6233</v>
      </c>
      <c r="C5614" s="345" t="s">
        <v>584</v>
      </c>
      <c r="D5614" s="345" t="s">
        <v>509</v>
      </c>
      <c r="E5614" s="345">
        <v>3140190590</v>
      </c>
      <c r="F5614" s="345">
        <v>70059</v>
      </c>
      <c r="G5614" s="345" t="s">
        <v>14130</v>
      </c>
      <c r="H5614" s="820">
        <v>3036</v>
      </c>
      <c r="I5614" s="567"/>
    </row>
    <row r="5615" spans="1:9" x14ac:dyDescent="0.2">
      <c r="A5615" s="345">
        <v>5613</v>
      </c>
      <c r="B5615" s="345" t="s">
        <v>6234</v>
      </c>
      <c r="C5615" s="345" t="s">
        <v>571</v>
      </c>
      <c r="D5615" s="345" t="s">
        <v>508</v>
      </c>
      <c r="E5615" s="345">
        <v>1030260780</v>
      </c>
      <c r="F5615" s="345">
        <v>19080</v>
      </c>
      <c r="G5615" s="345" t="s">
        <v>14131</v>
      </c>
      <c r="H5615" s="820">
        <v>1001</v>
      </c>
      <c r="I5615" s="567"/>
    </row>
    <row r="5616" spans="1:9" x14ac:dyDescent="0.2">
      <c r="A5616" s="345">
        <v>5614</v>
      </c>
      <c r="B5616" s="345" t="s">
        <v>6235</v>
      </c>
      <c r="C5616" s="345" t="s">
        <v>571</v>
      </c>
      <c r="D5616" s="345" t="s">
        <v>508</v>
      </c>
      <c r="E5616" s="345">
        <v>1030260790</v>
      </c>
      <c r="F5616" s="345">
        <v>19081</v>
      </c>
      <c r="G5616" s="345" t="s">
        <v>14132</v>
      </c>
      <c r="H5616" s="820">
        <v>3414</v>
      </c>
      <c r="I5616" s="567"/>
    </row>
    <row r="5617" spans="1:9" x14ac:dyDescent="0.2">
      <c r="A5617" s="345">
        <v>5615</v>
      </c>
      <c r="B5617" s="345" t="s">
        <v>6236</v>
      </c>
      <c r="C5617" s="345" t="s">
        <v>571</v>
      </c>
      <c r="D5617" s="345" t="s">
        <v>508</v>
      </c>
      <c r="E5617" s="345">
        <v>1030260791</v>
      </c>
      <c r="F5617" s="345">
        <v>19082</v>
      </c>
      <c r="G5617" s="345" t="s">
        <v>14133</v>
      </c>
      <c r="H5617" s="820">
        <v>532</v>
      </c>
      <c r="I5617" s="567"/>
    </row>
    <row r="5618" spans="1:9" x14ac:dyDescent="0.2">
      <c r="A5618" s="345">
        <v>5616</v>
      </c>
      <c r="B5618" s="345" t="s">
        <v>6237</v>
      </c>
      <c r="C5618" s="345" t="s">
        <v>1311</v>
      </c>
      <c r="D5618" s="345" t="s">
        <v>492</v>
      </c>
      <c r="E5618" s="345">
        <v>2090620290</v>
      </c>
      <c r="F5618" s="345">
        <v>50030</v>
      </c>
      <c r="G5618" s="345" t="s">
        <v>14134</v>
      </c>
      <c r="H5618" s="820">
        <v>1572</v>
      </c>
      <c r="I5618" s="567"/>
    </row>
    <row r="5619" spans="1:9" x14ac:dyDescent="0.2">
      <c r="A5619" s="345">
        <v>5617</v>
      </c>
      <c r="B5619" s="345" t="s">
        <v>6238</v>
      </c>
      <c r="C5619" s="345" t="s">
        <v>580</v>
      </c>
      <c r="D5619" s="345" t="s">
        <v>494</v>
      </c>
      <c r="E5619" s="345">
        <v>2110060620</v>
      </c>
      <c r="F5619" s="345">
        <v>44063</v>
      </c>
      <c r="G5619" s="345" t="s">
        <v>14135</v>
      </c>
      <c r="H5619" s="820">
        <v>4042</v>
      </c>
      <c r="I5619" s="567"/>
    </row>
    <row r="5620" spans="1:9" x14ac:dyDescent="0.2">
      <c r="A5620" s="345">
        <v>5618</v>
      </c>
      <c r="B5620" s="345" t="s">
        <v>6239</v>
      </c>
      <c r="C5620" s="345" t="s">
        <v>875</v>
      </c>
      <c r="D5620" s="345" t="s">
        <v>494</v>
      </c>
      <c r="E5620" s="345">
        <v>2110440450</v>
      </c>
      <c r="F5620" s="345">
        <v>43045</v>
      </c>
      <c r="G5620" s="345" t="s">
        <v>14136</v>
      </c>
      <c r="H5620" s="820">
        <v>818</v>
      </c>
      <c r="I5620" s="567"/>
    </row>
    <row r="5621" spans="1:9" x14ac:dyDescent="0.2">
      <c r="A5621" s="345">
        <v>5619</v>
      </c>
      <c r="B5621" s="345" t="s">
        <v>6240</v>
      </c>
      <c r="C5621" s="345" t="s">
        <v>563</v>
      </c>
      <c r="D5621" s="345" t="s">
        <v>493</v>
      </c>
      <c r="E5621" s="345">
        <v>2120330570</v>
      </c>
      <c r="F5621" s="345">
        <v>60058</v>
      </c>
      <c r="G5621" s="345" t="s">
        <v>14137</v>
      </c>
      <c r="H5621" s="820">
        <v>5059</v>
      </c>
      <c r="I5621" s="567"/>
    </row>
    <row r="5622" spans="1:9" x14ac:dyDescent="0.2">
      <c r="A5622" s="345">
        <v>5620</v>
      </c>
      <c r="B5622" s="345" t="s">
        <v>6241</v>
      </c>
      <c r="C5622" s="345" t="s">
        <v>557</v>
      </c>
      <c r="D5622" s="345" t="s">
        <v>513</v>
      </c>
      <c r="E5622" s="345">
        <v>4190210380</v>
      </c>
      <c r="F5622" s="345">
        <v>87039</v>
      </c>
      <c r="G5622" s="345" t="s">
        <v>14138</v>
      </c>
      <c r="H5622" s="820">
        <v>14078</v>
      </c>
      <c r="I5622" s="567"/>
    </row>
    <row r="5623" spans="1:9" x14ac:dyDescent="0.2">
      <c r="A5623" s="345">
        <v>5621</v>
      </c>
      <c r="B5623" s="345" t="s">
        <v>6242</v>
      </c>
      <c r="C5623" s="345" t="s">
        <v>544</v>
      </c>
      <c r="D5623" s="345" t="s">
        <v>510</v>
      </c>
      <c r="E5623" s="345">
        <v>1010271820</v>
      </c>
      <c r="F5623" s="345">
        <v>4182</v>
      </c>
      <c r="G5623" s="345" t="s">
        <v>14139</v>
      </c>
      <c r="H5623" s="820">
        <v>109</v>
      </c>
      <c r="I5623" s="567"/>
    </row>
    <row r="5624" spans="1:9" x14ac:dyDescent="0.2">
      <c r="A5624" s="345">
        <v>5622</v>
      </c>
      <c r="B5624" s="345" t="s">
        <v>6243</v>
      </c>
      <c r="C5624" s="345" t="s">
        <v>668</v>
      </c>
      <c r="D5624" s="345" t="s">
        <v>16416</v>
      </c>
      <c r="E5624" s="345">
        <v>1040831420</v>
      </c>
      <c r="F5624" s="345">
        <v>22153</v>
      </c>
      <c r="G5624" s="345" t="s">
        <v>14140</v>
      </c>
      <c r="H5624" s="820">
        <v>17742</v>
      </c>
      <c r="I5624" s="567"/>
    </row>
    <row r="5625" spans="1:9" x14ac:dyDescent="0.2">
      <c r="A5625" s="345">
        <v>5623</v>
      </c>
      <c r="B5625" s="345" t="s">
        <v>6244</v>
      </c>
      <c r="C5625" s="345" t="s">
        <v>930</v>
      </c>
      <c r="D5625" s="345" t="s">
        <v>16415</v>
      </c>
      <c r="E5625" s="345">
        <v>1080290175</v>
      </c>
      <c r="F5625" s="345">
        <v>38029</v>
      </c>
      <c r="G5625" s="345" t="s">
        <v>14141</v>
      </c>
      <c r="H5625" s="820">
        <v>7511</v>
      </c>
      <c r="I5625" s="567"/>
    </row>
    <row r="5626" spans="1:9" x14ac:dyDescent="0.2">
      <c r="A5626" s="345">
        <v>5624</v>
      </c>
      <c r="B5626" s="345" t="s">
        <v>6245</v>
      </c>
      <c r="C5626" s="345" t="s">
        <v>601</v>
      </c>
      <c r="D5626" s="345" t="s">
        <v>508</v>
      </c>
      <c r="E5626" s="345">
        <v>1030121690</v>
      </c>
      <c r="F5626" s="345">
        <v>16180</v>
      </c>
      <c r="G5626" s="345" t="s">
        <v>14142</v>
      </c>
      <c r="H5626" s="820">
        <v>881</v>
      </c>
      <c r="I5626" s="567"/>
    </row>
    <row r="5627" spans="1:9" x14ac:dyDescent="0.2">
      <c r="A5627" s="345">
        <v>5625</v>
      </c>
      <c r="B5627" s="345" t="s">
        <v>6246</v>
      </c>
      <c r="C5627" s="345" t="s">
        <v>664</v>
      </c>
      <c r="D5627" s="345" t="s">
        <v>507</v>
      </c>
      <c r="E5627" s="345">
        <v>1070370461</v>
      </c>
      <c r="F5627" s="345">
        <v>8050</v>
      </c>
      <c r="G5627" s="345" t="s">
        <v>14143</v>
      </c>
      <c r="H5627" s="820">
        <v>2812</v>
      </c>
      <c r="I5627" s="567"/>
    </row>
    <row r="5628" spans="1:9" x14ac:dyDescent="0.2">
      <c r="A5628" s="345">
        <v>5626</v>
      </c>
      <c r="B5628" s="345" t="s">
        <v>6247</v>
      </c>
      <c r="C5628" s="345" t="s">
        <v>624</v>
      </c>
      <c r="D5628" s="345" t="s">
        <v>510</v>
      </c>
      <c r="E5628" s="345">
        <v>1010812070</v>
      </c>
      <c r="F5628" s="345">
        <v>1215</v>
      </c>
      <c r="G5628" s="345" t="s">
        <v>14144</v>
      </c>
      <c r="H5628" s="820">
        <v>4750</v>
      </c>
      <c r="I5628" s="567"/>
    </row>
    <row r="5629" spans="1:9" x14ac:dyDescent="0.2">
      <c r="A5629" s="345">
        <v>5627</v>
      </c>
      <c r="B5629" s="345" t="s">
        <v>6248</v>
      </c>
      <c r="C5629" s="345" t="s">
        <v>624</v>
      </c>
      <c r="D5629" s="345" t="s">
        <v>510</v>
      </c>
      <c r="E5629" s="345">
        <v>1010812050</v>
      </c>
      <c r="F5629" s="345">
        <v>1213</v>
      </c>
      <c r="G5629" s="345" t="s">
        <v>14145</v>
      </c>
      <c r="H5629" s="820">
        <v>1158</v>
      </c>
      <c r="I5629" s="567"/>
    </row>
    <row r="5630" spans="1:9" x14ac:dyDescent="0.2">
      <c r="A5630" s="345">
        <v>5628</v>
      </c>
      <c r="B5630" s="345" t="s">
        <v>6249</v>
      </c>
      <c r="C5630" s="345" t="s">
        <v>595</v>
      </c>
      <c r="D5630" s="345" t="s">
        <v>510</v>
      </c>
      <c r="E5630" s="345">
        <v>1010021410</v>
      </c>
      <c r="F5630" s="345">
        <v>6144</v>
      </c>
      <c r="G5630" s="345" t="s">
        <v>14146</v>
      </c>
      <c r="H5630" s="820">
        <v>1394</v>
      </c>
      <c r="I5630" s="567"/>
    </row>
    <row r="5631" spans="1:9" x14ac:dyDescent="0.2">
      <c r="A5631" s="345">
        <v>5629</v>
      </c>
      <c r="B5631" s="345" t="s">
        <v>6250</v>
      </c>
      <c r="C5631" s="345" t="s">
        <v>624</v>
      </c>
      <c r="D5631" s="345" t="s">
        <v>510</v>
      </c>
      <c r="E5631" s="345">
        <v>1010812060</v>
      </c>
      <c r="F5631" s="345">
        <v>1214</v>
      </c>
      <c r="G5631" s="345" t="s">
        <v>14147</v>
      </c>
      <c r="H5631" s="820">
        <v>20172</v>
      </c>
      <c r="I5631" s="567"/>
    </row>
    <row r="5632" spans="1:9" x14ac:dyDescent="0.2">
      <c r="A5632" s="345">
        <v>5630</v>
      </c>
      <c r="B5632" s="345" t="s">
        <v>6251</v>
      </c>
      <c r="C5632" s="345" t="s">
        <v>632</v>
      </c>
      <c r="D5632" s="345" t="s">
        <v>515</v>
      </c>
      <c r="E5632" s="345">
        <v>1050100430</v>
      </c>
      <c r="F5632" s="345">
        <v>25043</v>
      </c>
      <c r="G5632" s="345" t="s">
        <v>14148</v>
      </c>
      <c r="H5632" s="820">
        <v>627</v>
      </c>
      <c r="I5632" s="567"/>
    </row>
    <row r="5633" spans="1:9" x14ac:dyDescent="0.2">
      <c r="A5633" s="345">
        <v>5631</v>
      </c>
      <c r="B5633" s="345" t="s">
        <v>6252</v>
      </c>
      <c r="C5633" s="345" t="s">
        <v>672</v>
      </c>
      <c r="D5633" s="345" t="s">
        <v>508</v>
      </c>
      <c r="E5633" s="345">
        <v>1030571190</v>
      </c>
      <c r="F5633" s="345">
        <v>18122</v>
      </c>
      <c r="G5633" s="345" t="s">
        <v>14149</v>
      </c>
      <c r="H5633" s="820">
        <v>5139</v>
      </c>
      <c r="I5633" s="567"/>
    </row>
    <row r="5634" spans="1:9" x14ac:dyDescent="0.2">
      <c r="A5634" s="345">
        <v>5632</v>
      </c>
      <c r="B5634" s="345" t="s">
        <v>6253</v>
      </c>
      <c r="C5634" s="345" t="s">
        <v>624</v>
      </c>
      <c r="D5634" s="345" t="s">
        <v>510</v>
      </c>
      <c r="E5634" s="345">
        <v>1010812080</v>
      </c>
      <c r="F5634" s="345">
        <v>1216</v>
      </c>
      <c r="G5634" s="345" t="s">
        <v>14150</v>
      </c>
      <c r="H5634" s="820">
        <v>2496</v>
      </c>
      <c r="I5634" s="567"/>
    </row>
    <row r="5635" spans="1:9" x14ac:dyDescent="0.2">
      <c r="A5635" s="345">
        <v>5633</v>
      </c>
      <c r="B5635" s="345" t="s">
        <v>6254</v>
      </c>
      <c r="C5635" s="345" t="s">
        <v>624</v>
      </c>
      <c r="D5635" s="345" t="s">
        <v>510</v>
      </c>
      <c r="E5635" s="345">
        <v>1010812090</v>
      </c>
      <c r="F5635" s="345">
        <v>1217</v>
      </c>
      <c r="G5635" s="345" t="s">
        <v>14151</v>
      </c>
      <c r="H5635" s="820">
        <v>12280</v>
      </c>
      <c r="I5635" s="567"/>
    </row>
    <row r="5636" spans="1:9" x14ac:dyDescent="0.2">
      <c r="A5636" s="345">
        <v>5634</v>
      </c>
      <c r="B5636" s="345" t="s">
        <v>6255</v>
      </c>
      <c r="C5636" s="345" t="s">
        <v>571</v>
      </c>
      <c r="D5636" s="345" t="s">
        <v>508</v>
      </c>
      <c r="E5636" s="345">
        <v>1030260800</v>
      </c>
      <c r="F5636" s="345">
        <v>19083</v>
      </c>
      <c r="G5636" s="345" t="s">
        <v>14152</v>
      </c>
      <c r="H5636" s="820">
        <v>1824</v>
      </c>
      <c r="I5636" s="567"/>
    </row>
    <row r="5637" spans="1:9" x14ac:dyDescent="0.2">
      <c r="A5637" s="345">
        <v>5635</v>
      </c>
      <c r="B5637" s="345" t="s">
        <v>6256</v>
      </c>
      <c r="C5637" s="345" t="s">
        <v>573</v>
      </c>
      <c r="D5637" s="345" t="s">
        <v>508</v>
      </c>
      <c r="E5637" s="345">
        <v>1030450500</v>
      </c>
      <c r="F5637" s="345">
        <v>20050</v>
      </c>
      <c r="G5637" s="345" t="s">
        <v>14153</v>
      </c>
      <c r="H5637" s="820">
        <v>2415</v>
      </c>
      <c r="I5637" s="567"/>
    </row>
    <row r="5638" spans="1:9" x14ac:dyDescent="0.2">
      <c r="A5638" s="345">
        <v>5636</v>
      </c>
      <c r="B5638" s="345" t="s">
        <v>6257</v>
      </c>
      <c r="C5638" s="345" t="s">
        <v>595</v>
      </c>
      <c r="D5638" s="345" t="s">
        <v>510</v>
      </c>
      <c r="E5638" s="345">
        <v>1010021420</v>
      </c>
      <c r="F5638" s="345">
        <v>6145</v>
      </c>
      <c r="G5638" s="345" t="s">
        <v>14154</v>
      </c>
      <c r="H5638" s="820">
        <v>393</v>
      </c>
      <c r="I5638" s="567"/>
    </row>
    <row r="5639" spans="1:9" x14ac:dyDescent="0.2">
      <c r="A5639" s="345">
        <v>5637</v>
      </c>
      <c r="B5639" s="345" t="s">
        <v>6258</v>
      </c>
      <c r="C5639" s="345" t="s">
        <v>624</v>
      </c>
      <c r="D5639" s="345" t="s">
        <v>510</v>
      </c>
      <c r="E5639" s="345">
        <v>1010812100</v>
      </c>
      <c r="F5639" s="345">
        <v>1218</v>
      </c>
      <c r="G5639" s="345" t="s">
        <v>14155</v>
      </c>
      <c r="H5639" s="820">
        <v>1548</v>
      </c>
      <c r="I5639" s="567"/>
    </row>
    <row r="5640" spans="1:9" x14ac:dyDescent="0.2">
      <c r="A5640" s="345">
        <v>5638</v>
      </c>
      <c r="B5640" s="345" t="s">
        <v>6259</v>
      </c>
      <c r="C5640" s="345" t="s">
        <v>674</v>
      </c>
      <c r="D5640" s="345" t="s">
        <v>510</v>
      </c>
      <c r="E5640" s="345">
        <v>1010881140</v>
      </c>
      <c r="F5640" s="345">
        <v>2115</v>
      </c>
      <c r="G5640" s="345" t="s">
        <v>14156</v>
      </c>
      <c r="H5640" s="820">
        <v>424</v>
      </c>
      <c r="I5640" s="567"/>
    </row>
    <row r="5641" spans="1:9" x14ac:dyDescent="0.2">
      <c r="A5641" s="345">
        <v>5639</v>
      </c>
      <c r="B5641" s="345" t="s">
        <v>6260</v>
      </c>
      <c r="C5641" s="345" t="s">
        <v>652</v>
      </c>
      <c r="D5641" s="345" t="s">
        <v>16417</v>
      </c>
      <c r="E5641" s="345">
        <v>1060850950</v>
      </c>
      <c r="F5641" s="345">
        <v>30095</v>
      </c>
      <c r="G5641" s="345" t="s">
        <v>14157</v>
      </c>
      <c r="H5641" s="820">
        <v>2358</v>
      </c>
      <c r="I5641" s="567"/>
    </row>
    <row r="5642" spans="1:9" x14ac:dyDescent="0.2">
      <c r="A5642" s="345">
        <v>5640</v>
      </c>
      <c r="B5642" s="345" t="s">
        <v>6261</v>
      </c>
      <c r="C5642" s="345" t="s">
        <v>538</v>
      </c>
      <c r="D5642" s="345" t="s">
        <v>504</v>
      </c>
      <c r="E5642" s="345">
        <v>3170640670</v>
      </c>
      <c r="F5642" s="345">
        <v>76068</v>
      </c>
      <c r="G5642" s="345" t="s">
        <v>14158</v>
      </c>
      <c r="H5642" s="820">
        <v>2542</v>
      </c>
      <c r="I5642" s="567"/>
    </row>
    <row r="5643" spans="1:9" x14ac:dyDescent="0.2">
      <c r="A5643" s="345">
        <v>5641</v>
      </c>
      <c r="B5643" s="345" t="s">
        <v>6262</v>
      </c>
      <c r="C5643" s="345" t="s">
        <v>614</v>
      </c>
      <c r="D5643" s="345" t="s">
        <v>16415</v>
      </c>
      <c r="E5643" s="345">
        <v>1080610380</v>
      </c>
      <c r="F5643" s="345">
        <v>33038</v>
      </c>
      <c r="G5643" s="345" t="s">
        <v>14159</v>
      </c>
      <c r="H5643" s="820">
        <v>7023</v>
      </c>
      <c r="I5643" s="567"/>
    </row>
    <row r="5644" spans="1:9" x14ac:dyDescent="0.2">
      <c r="A5644" s="345">
        <v>5642</v>
      </c>
      <c r="B5644" s="345" t="s">
        <v>6263</v>
      </c>
      <c r="C5644" s="345" t="s">
        <v>652</v>
      </c>
      <c r="D5644" s="345" t="s">
        <v>16417</v>
      </c>
      <c r="E5644" s="345">
        <v>1060850965</v>
      </c>
      <c r="F5644" s="345">
        <v>30188</v>
      </c>
      <c r="G5644" s="345" t="s">
        <v>14160</v>
      </c>
      <c r="H5644" s="820">
        <v>6185</v>
      </c>
      <c r="I5644" s="567"/>
    </row>
    <row r="5645" spans="1:9" x14ac:dyDescent="0.2">
      <c r="A5645" s="345">
        <v>5643</v>
      </c>
      <c r="B5645" s="345" t="s">
        <v>6264</v>
      </c>
      <c r="C5645" s="345" t="s">
        <v>548</v>
      </c>
      <c r="D5645" s="345" t="s">
        <v>503</v>
      </c>
      <c r="E5645" s="345">
        <v>3130380780</v>
      </c>
      <c r="F5645" s="345">
        <v>66078</v>
      </c>
      <c r="G5645" s="345" t="s">
        <v>14161</v>
      </c>
      <c r="H5645" s="820">
        <v>674</v>
      </c>
      <c r="I5645" s="567"/>
    </row>
    <row r="5646" spans="1:9" x14ac:dyDescent="0.2">
      <c r="A5646" s="345">
        <v>5644</v>
      </c>
      <c r="B5646" s="345" t="s">
        <v>6265</v>
      </c>
      <c r="C5646" s="345" t="s">
        <v>550</v>
      </c>
      <c r="D5646" s="345" t="s">
        <v>493</v>
      </c>
      <c r="E5646" s="345">
        <v>2120690580</v>
      </c>
      <c r="F5646" s="345">
        <v>57060</v>
      </c>
      <c r="G5646" s="345" t="s">
        <v>14162</v>
      </c>
      <c r="H5646" s="820">
        <v>1150</v>
      </c>
      <c r="I5646" s="567"/>
    </row>
    <row r="5647" spans="1:9" x14ac:dyDescent="0.2">
      <c r="A5647" s="345">
        <v>5645</v>
      </c>
      <c r="B5647" s="345" t="s">
        <v>6266</v>
      </c>
      <c r="C5647" s="345" t="s">
        <v>624</v>
      </c>
      <c r="D5647" s="345" t="s">
        <v>510</v>
      </c>
      <c r="E5647" s="345">
        <v>1010812110</v>
      </c>
      <c r="F5647" s="345">
        <v>1219</v>
      </c>
      <c r="G5647" s="345" t="s">
        <v>14163</v>
      </c>
      <c r="H5647" s="820">
        <v>47481</v>
      </c>
      <c r="I5647" s="567"/>
    </row>
    <row r="5648" spans="1:9" x14ac:dyDescent="0.2">
      <c r="A5648" s="345">
        <v>5646</v>
      </c>
      <c r="B5648" s="345" t="s">
        <v>6267</v>
      </c>
      <c r="C5648" s="345" t="s">
        <v>607</v>
      </c>
      <c r="D5648" s="345" t="s">
        <v>515</v>
      </c>
      <c r="E5648" s="345">
        <v>1050890610</v>
      </c>
      <c r="F5648" s="345">
        <v>23062</v>
      </c>
      <c r="G5648" s="345" t="s">
        <v>14164</v>
      </c>
      <c r="H5648" s="820">
        <v>2175</v>
      </c>
      <c r="I5648" s="567"/>
    </row>
    <row r="5649" spans="1:9" x14ac:dyDescent="0.2">
      <c r="A5649" s="345">
        <v>5647</v>
      </c>
      <c r="B5649" s="345" t="s">
        <v>6268</v>
      </c>
      <c r="C5649" s="345" t="s">
        <v>571</v>
      </c>
      <c r="D5649" s="345" t="s">
        <v>508</v>
      </c>
      <c r="E5649" s="345">
        <v>1030260810</v>
      </c>
      <c r="F5649" s="345">
        <v>19084</v>
      </c>
      <c r="G5649" s="345" t="s">
        <v>14165</v>
      </c>
      <c r="H5649" s="820">
        <v>8137</v>
      </c>
      <c r="I5649" s="567"/>
    </row>
    <row r="5650" spans="1:9" x14ac:dyDescent="0.2">
      <c r="A5650" s="345">
        <v>5648</v>
      </c>
      <c r="B5650" s="345" t="s">
        <v>6269</v>
      </c>
      <c r="C5650" s="345" t="s">
        <v>612</v>
      </c>
      <c r="D5650" s="345" t="s">
        <v>505</v>
      </c>
      <c r="E5650" s="345">
        <v>3180670650</v>
      </c>
      <c r="F5650" s="345">
        <v>80065</v>
      </c>
      <c r="G5650" s="345" t="s">
        <v>14166</v>
      </c>
      <c r="H5650" s="820">
        <v>7711</v>
      </c>
      <c r="I5650" s="567"/>
    </row>
    <row r="5651" spans="1:9" x14ac:dyDescent="0.2">
      <c r="A5651" s="345">
        <v>5649</v>
      </c>
      <c r="B5651" s="345" t="s">
        <v>6270</v>
      </c>
      <c r="C5651" s="345" t="s">
        <v>241</v>
      </c>
      <c r="D5651" s="345" t="s">
        <v>515</v>
      </c>
      <c r="E5651" s="345">
        <v>1050900850</v>
      </c>
      <c r="F5651" s="345">
        <v>24085</v>
      </c>
      <c r="G5651" s="345" t="s">
        <v>14167</v>
      </c>
      <c r="H5651" s="820">
        <v>4161</v>
      </c>
      <c r="I5651" s="567"/>
    </row>
    <row r="5652" spans="1:9" x14ac:dyDescent="0.2">
      <c r="A5652" s="345">
        <v>5650</v>
      </c>
      <c r="B5652" s="345" t="s">
        <v>6271</v>
      </c>
      <c r="C5652" s="345" t="s">
        <v>544</v>
      </c>
      <c r="D5652" s="345" t="s">
        <v>510</v>
      </c>
      <c r="E5652" s="345">
        <v>1010271830</v>
      </c>
      <c r="F5652" s="345">
        <v>4183</v>
      </c>
      <c r="G5652" s="345" t="s">
        <v>14168</v>
      </c>
      <c r="H5652" s="820">
        <v>95</v>
      </c>
      <c r="I5652" s="567"/>
    </row>
    <row r="5653" spans="1:9" x14ac:dyDescent="0.2">
      <c r="A5653" s="345">
        <v>5651</v>
      </c>
      <c r="B5653" s="345" t="s">
        <v>6272</v>
      </c>
      <c r="C5653" s="345" t="s">
        <v>544</v>
      </c>
      <c r="D5653" s="345" t="s">
        <v>510</v>
      </c>
      <c r="E5653" s="345">
        <v>1010271840</v>
      </c>
      <c r="F5653" s="345">
        <v>4184</v>
      </c>
      <c r="G5653" s="345" t="s">
        <v>14169</v>
      </c>
      <c r="H5653" s="820">
        <v>91</v>
      </c>
      <c r="I5653" s="567"/>
    </row>
    <row r="5654" spans="1:9" x14ac:dyDescent="0.2">
      <c r="A5654" s="345">
        <v>5652</v>
      </c>
      <c r="B5654" s="345" t="s">
        <v>6273</v>
      </c>
      <c r="C5654" s="345" t="s">
        <v>674</v>
      </c>
      <c r="D5654" s="345" t="s">
        <v>510</v>
      </c>
      <c r="E5654" s="345">
        <v>1010881150</v>
      </c>
      <c r="F5654" s="345">
        <v>2116</v>
      </c>
      <c r="G5654" s="345" t="s">
        <v>14170</v>
      </c>
      <c r="H5654" s="820">
        <v>2250</v>
      </c>
      <c r="I5654" s="567"/>
    </row>
    <row r="5655" spans="1:9" x14ac:dyDescent="0.2">
      <c r="A5655" s="345">
        <v>5653</v>
      </c>
      <c r="B5655" s="345" t="s">
        <v>6274</v>
      </c>
      <c r="C5655" s="345" t="s">
        <v>622</v>
      </c>
      <c r="D5655" s="345" t="s">
        <v>510</v>
      </c>
      <c r="E5655" s="345">
        <v>1010070910</v>
      </c>
      <c r="F5655" s="345">
        <v>5091</v>
      </c>
      <c r="G5655" s="345" t="s">
        <v>14171</v>
      </c>
      <c r="H5655" s="820">
        <v>368</v>
      </c>
      <c r="I5655" s="567"/>
    </row>
    <row r="5656" spans="1:9" x14ac:dyDescent="0.2">
      <c r="A5656" s="345">
        <v>5654</v>
      </c>
      <c r="B5656" s="345" t="s">
        <v>6275</v>
      </c>
      <c r="C5656" s="345" t="s">
        <v>624</v>
      </c>
      <c r="D5656" s="345" t="s">
        <v>510</v>
      </c>
      <c r="E5656" s="345">
        <v>1010812120</v>
      </c>
      <c r="F5656" s="345">
        <v>1220</v>
      </c>
      <c r="G5656" s="345" t="s">
        <v>14172</v>
      </c>
      <c r="H5656" s="820">
        <v>3052</v>
      </c>
      <c r="I5656" s="567"/>
    </row>
    <row r="5657" spans="1:9" x14ac:dyDescent="0.2">
      <c r="A5657" s="345">
        <v>5655</v>
      </c>
      <c r="B5657" s="345" t="s">
        <v>6276</v>
      </c>
      <c r="C5657" s="345" t="s">
        <v>526</v>
      </c>
      <c r="D5657" s="345" t="s">
        <v>508</v>
      </c>
      <c r="E5657" s="345">
        <v>1030980710</v>
      </c>
      <c r="F5657" s="345">
        <v>97071</v>
      </c>
      <c r="G5657" s="345" t="s">
        <v>14173</v>
      </c>
      <c r="H5657" s="820">
        <v>6262</v>
      </c>
      <c r="I5657" s="567"/>
    </row>
    <row r="5658" spans="1:9" x14ac:dyDescent="0.2">
      <c r="A5658" s="345">
        <v>5656</v>
      </c>
      <c r="B5658" s="345" t="s">
        <v>6277</v>
      </c>
      <c r="C5658" s="345" t="s">
        <v>672</v>
      </c>
      <c r="D5658" s="345" t="s">
        <v>508</v>
      </c>
      <c r="E5658" s="345">
        <v>1030571200</v>
      </c>
      <c r="F5658" s="345">
        <v>18123</v>
      </c>
      <c r="G5658" s="345" t="s">
        <v>14174</v>
      </c>
      <c r="H5658" s="820">
        <v>5767</v>
      </c>
      <c r="I5658" s="567"/>
    </row>
    <row r="5659" spans="1:9" x14ac:dyDescent="0.2">
      <c r="A5659" s="345">
        <v>5657</v>
      </c>
      <c r="B5659" s="345" t="s">
        <v>6278</v>
      </c>
      <c r="C5659" s="345" t="s">
        <v>534</v>
      </c>
      <c r="D5659" s="345" t="s">
        <v>508</v>
      </c>
      <c r="E5659" s="345">
        <v>1030491820</v>
      </c>
      <c r="F5659" s="345">
        <v>15183</v>
      </c>
      <c r="G5659" s="345" t="s">
        <v>14175</v>
      </c>
      <c r="H5659" s="820">
        <v>4767</v>
      </c>
      <c r="I5659" s="567"/>
    </row>
    <row r="5660" spans="1:9" x14ac:dyDescent="0.2">
      <c r="A5660" s="345">
        <v>5658</v>
      </c>
      <c r="B5660" s="345" t="s">
        <v>6279</v>
      </c>
      <c r="C5660" s="345" t="s">
        <v>571</v>
      </c>
      <c r="D5660" s="345" t="s">
        <v>508</v>
      </c>
      <c r="E5660" s="345">
        <v>1030260820</v>
      </c>
      <c r="F5660" s="345">
        <v>19085</v>
      </c>
      <c r="G5660" s="345" t="s">
        <v>14176</v>
      </c>
      <c r="H5660" s="820">
        <v>2249</v>
      </c>
      <c r="I5660" s="567"/>
    </row>
    <row r="5661" spans="1:9" x14ac:dyDescent="0.2">
      <c r="A5661" s="345">
        <v>5659</v>
      </c>
      <c r="B5661" s="345" t="s">
        <v>6280</v>
      </c>
      <c r="C5661" s="345" t="s">
        <v>672</v>
      </c>
      <c r="D5661" s="345" t="s">
        <v>508</v>
      </c>
      <c r="E5661" s="345">
        <v>1030571210</v>
      </c>
      <c r="F5661" s="345">
        <v>18124</v>
      </c>
      <c r="G5661" s="345" t="s">
        <v>14177</v>
      </c>
      <c r="H5661" s="820">
        <v>518</v>
      </c>
      <c r="I5661" s="567"/>
    </row>
    <row r="5662" spans="1:9" x14ac:dyDescent="0.2">
      <c r="A5662" s="345">
        <v>5660</v>
      </c>
      <c r="B5662" s="345" t="s">
        <v>6281</v>
      </c>
      <c r="C5662" s="345" t="s">
        <v>534</v>
      </c>
      <c r="D5662" s="345" t="s">
        <v>508</v>
      </c>
      <c r="E5662" s="345">
        <v>1030491830</v>
      </c>
      <c r="F5662" s="345">
        <v>15184</v>
      </c>
      <c r="G5662" s="345" t="s">
        <v>14178</v>
      </c>
      <c r="H5662" s="820">
        <v>6745</v>
      </c>
      <c r="I5662" s="567"/>
    </row>
    <row r="5663" spans="1:9" x14ac:dyDescent="0.2">
      <c r="A5663" s="345">
        <v>5661</v>
      </c>
      <c r="B5663" s="345" t="s">
        <v>6282</v>
      </c>
      <c r="C5663" s="345" t="s">
        <v>622</v>
      </c>
      <c r="D5663" s="345" t="s">
        <v>510</v>
      </c>
      <c r="E5663" s="345">
        <v>1010070920</v>
      </c>
      <c r="F5663" s="345">
        <v>5092</v>
      </c>
      <c r="G5663" s="345" t="s">
        <v>14179</v>
      </c>
      <c r="H5663" s="820">
        <v>437</v>
      </c>
      <c r="I5663" s="567"/>
    </row>
    <row r="5664" spans="1:9" x14ac:dyDescent="0.2">
      <c r="A5664" s="345">
        <v>5662</v>
      </c>
      <c r="B5664" s="345" t="s">
        <v>6283</v>
      </c>
      <c r="C5664" s="345" t="s">
        <v>544</v>
      </c>
      <c r="D5664" s="345" t="s">
        <v>510</v>
      </c>
      <c r="E5664" s="345">
        <v>1010271850</v>
      </c>
      <c r="F5664" s="345">
        <v>4185</v>
      </c>
      <c r="G5664" s="345" t="s">
        <v>14180</v>
      </c>
      <c r="H5664" s="820">
        <v>2147</v>
      </c>
      <c r="I5664" s="567"/>
    </row>
    <row r="5665" spans="1:9" x14ac:dyDescent="0.2">
      <c r="A5665" s="345">
        <v>5663</v>
      </c>
      <c r="B5665" s="345" t="s">
        <v>6284</v>
      </c>
      <c r="C5665" s="345" t="s">
        <v>544</v>
      </c>
      <c r="D5665" s="345" t="s">
        <v>510</v>
      </c>
      <c r="E5665" s="345">
        <v>1010271860</v>
      </c>
      <c r="F5665" s="345">
        <v>4186</v>
      </c>
      <c r="G5665" s="345" t="s">
        <v>14181</v>
      </c>
      <c r="H5665" s="820">
        <v>476</v>
      </c>
      <c r="I5665" s="567"/>
    </row>
    <row r="5666" spans="1:9" x14ac:dyDescent="0.2">
      <c r="A5666" s="345">
        <v>5664</v>
      </c>
      <c r="B5666" s="345" t="s">
        <v>6285</v>
      </c>
      <c r="C5666" s="345" t="s">
        <v>624</v>
      </c>
      <c r="D5666" s="345" t="s">
        <v>510</v>
      </c>
      <c r="E5666" s="345">
        <v>1010812130</v>
      </c>
      <c r="F5666" s="345">
        <v>1221</v>
      </c>
      <c r="G5666" s="345" t="s">
        <v>14182</v>
      </c>
      <c r="H5666" s="820">
        <v>1667</v>
      </c>
      <c r="I5666" s="567"/>
    </row>
    <row r="5667" spans="1:9" x14ac:dyDescent="0.2">
      <c r="A5667" s="345">
        <v>5665</v>
      </c>
      <c r="B5667" s="345" t="s">
        <v>6286</v>
      </c>
      <c r="C5667" s="345" t="s">
        <v>609</v>
      </c>
      <c r="D5667" s="345" t="s">
        <v>493</v>
      </c>
      <c r="E5667" s="345">
        <v>2120700830</v>
      </c>
      <c r="F5667" s="345">
        <v>58084</v>
      </c>
      <c r="G5667" s="345" t="s">
        <v>14183</v>
      </c>
      <c r="H5667" s="820">
        <v>182</v>
      </c>
      <c r="I5667" s="567"/>
    </row>
    <row r="5668" spans="1:9" x14ac:dyDescent="0.2">
      <c r="A5668" s="345">
        <v>5666</v>
      </c>
      <c r="B5668" s="345" t="s">
        <v>6287</v>
      </c>
      <c r="C5668" s="345" t="s">
        <v>544</v>
      </c>
      <c r="D5668" s="345" t="s">
        <v>510</v>
      </c>
      <c r="E5668" s="345">
        <v>1010271880</v>
      </c>
      <c r="F5668" s="345">
        <v>4188</v>
      </c>
      <c r="G5668" s="345" t="s">
        <v>14184</v>
      </c>
      <c r="H5668" s="820">
        <v>125</v>
      </c>
      <c r="I5668" s="567"/>
    </row>
    <row r="5669" spans="1:9" x14ac:dyDescent="0.2">
      <c r="A5669" s="345">
        <v>5667</v>
      </c>
      <c r="B5669" s="345" t="s">
        <v>6288</v>
      </c>
      <c r="C5669" s="345" t="s">
        <v>622</v>
      </c>
      <c r="D5669" s="345" t="s">
        <v>510</v>
      </c>
      <c r="E5669" s="345">
        <v>1010070930</v>
      </c>
      <c r="F5669" s="345">
        <v>5093</v>
      </c>
      <c r="G5669" s="345" t="s">
        <v>14185</v>
      </c>
      <c r="H5669" s="820">
        <v>909</v>
      </c>
      <c r="I5669" s="567"/>
    </row>
    <row r="5670" spans="1:9" x14ac:dyDescent="0.2">
      <c r="A5670" s="345">
        <v>5668</v>
      </c>
      <c r="B5670" s="345" t="s">
        <v>6289</v>
      </c>
      <c r="C5670" s="345" t="s">
        <v>563</v>
      </c>
      <c r="D5670" s="345" t="s">
        <v>493</v>
      </c>
      <c r="E5670" s="345">
        <v>2120330580</v>
      </c>
      <c r="F5670" s="345">
        <v>60059</v>
      </c>
      <c r="G5670" s="345" t="s">
        <v>14186</v>
      </c>
      <c r="H5670" s="820">
        <v>911</v>
      </c>
      <c r="I5670" s="567"/>
    </row>
    <row r="5671" spans="1:9" x14ac:dyDescent="0.2">
      <c r="A5671" s="345">
        <v>5669</v>
      </c>
      <c r="B5671" s="345" t="s">
        <v>6290</v>
      </c>
      <c r="C5671" s="345" t="s">
        <v>657</v>
      </c>
      <c r="D5671" s="345" t="s">
        <v>506</v>
      </c>
      <c r="E5671" s="345">
        <v>3150200690</v>
      </c>
      <c r="F5671" s="345">
        <v>61069</v>
      </c>
      <c r="G5671" s="345" t="s">
        <v>14187</v>
      </c>
      <c r="H5671" s="820">
        <v>3042</v>
      </c>
      <c r="I5671" s="567"/>
    </row>
    <row r="5672" spans="1:9" x14ac:dyDescent="0.2">
      <c r="A5672" s="345">
        <v>5670</v>
      </c>
      <c r="B5672" s="345" t="s">
        <v>6291</v>
      </c>
      <c r="C5672" s="345" t="s">
        <v>544</v>
      </c>
      <c r="D5672" s="345" t="s">
        <v>510</v>
      </c>
      <c r="E5672" s="345">
        <v>1010271890</v>
      </c>
      <c r="F5672" s="345">
        <v>4189</v>
      </c>
      <c r="G5672" s="345" t="s">
        <v>14188</v>
      </c>
      <c r="H5672" s="820">
        <v>1565</v>
      </c>
      <c r="I5672" s="567"/>
    </row>
    <row r="5673" spans="1:9" x14ac:dyDescent="0.2">
      <c r="A5673" s="345">
        <v>5671</v>
      </c>
      <c r="B5673" s="345" t="s">
        <v>6292</v>
      </c>
      <c r="C5673" s="345" t="s">
        <v>672</v>
      </c>
      <c r="D5673" s="345" t="s">
        <v>508</v>
      </c>
      <c r="E5673" s="345">
        <v>1030571220</v>
      </c>
      <c r="F5673" s="345">
        <v>18125</v>
      </c>
      <c r="G5673" s="345" t="s">
        <v>14189</v>
      </c>
      <c r="H5673" s="820">
        <v>60</v>
      </c>
      <c r="I5673" s="567"/>
    </row>
    <row r="5674" spans="1:9" x14ac:dyDescent="0.2">
      <c r="A5674" s="345">
        <v>5672</v>
      </c>
      <c r="B5674" s="345" t="s">
        <v>6293</v>
      </c>
      <c r="C5674" s="345" t="s">
        <v>548</v>
      </c>
      <c r="D5674" s="345" t="s">
        <v>503</v>
      </c>
      <c r="E5674" s="345">
        <v>3130380800</v>
      </c>
      <c r="F5674" s="345">
        <v>66080</v>
      </c>
      <c r="G5674" s="345" t="s">
        <v>14190</v>
      </c>
      <c r="H5674" s="820">
        <v>856</v>
      </c>
      <c r="I5674" s="567"/>
    </row>
    <row r="5675" spans="1:9" x14ac:dyDescent="0.2">
      <c r="A5675" s="345">
        <v>5673</v>
      </c>
      <c r="B5675" s="345" t="s">
        <v>6294</v>
      </c>
      <c r="C5675" s="345" t="s">
        <v>548</v>
      </c>
      <c r="D5675" s="345" t="s">
        <v>503</v>
      </c>
      <c r="E5675" s="345">
        <v>3130380810</v>
      </c>
      <c r="F5675" s="345">
        <v>66081</v>
      </c>
      <c r="G5675" s="345" t="s">
        <v>14191</v>
      </c>
      <c r="H5675" s="820">
        <v>490</v>
      </c>
      <c r="I5675" s="567"/>
    </row>
    <row r="5676" spans="1:9" x14ac:dyDescent="0.2">
      <c r="A5676" s="345">
        <v>5674</v>
      </c>
      <c r="B5676" s="345" t="s">
        <v>6295</v>
      </c>
      <c r="C5676" s="345" t="s">
        <v>609</v>
      </c>
      <c r="D5676" s="345" t="s">
        <v>493</v>
      </c>
      <c r="E5676" s="345">
        <v>2120700840</v>
      </c>
      <c r="F5676" s="345">
        <v>58085</v>
      </c>
      <c r="G5676" s="345" t="s">
        <v>14192</v>
      </c>
      <c r="H5676" s="820">
        <v>349</v>
      </c>
      <c r="I5676" s="567"/>
    </row>
    <row r="5677" spans="1:9" x14ac:dyDescent="0.2">
      <c r="A5677" s="345">
        <v>5675</v>
      </c>
      <c r="B5677" s="345" t="s">
        <v>6296</v>
      </c>
      <c r="C5677" s="345" t="s">
        <v>548</v>
      </c>
      <c r="D5677" s="345" t="s">
        <v>503</v>
      </c>
      <c r="E5677" s="345">
        <v>3130380820</v>
      </c>
      <c r="F5677" s="345">
        <v>66082</v>
      </c>
      <c r="G5677" s="345" t="s">
        <v>14193</v>
      </c>
      <c r="H5677" s="820">
        <v>1348</v>
      </c>
      <c r="I5677" s="567"/>
    </row>
    <row r="5678" spans="1:9" x14ac:dyDescent="0.2">
      <c r="A5678" s="345">
        <v>5676</v>
      </c>
      <c r="B5678" s="345" t="s">
        <v>6297</v>
      </c>
      <c r="C5678" s="345" t="s">
        <v>1237</v>
      </c>
      <c r="D5678" s="345" t="s">
        <v>505</v>
      </c>
      <c r="E5678" s="345">
        <v>3180970190</v>
      </c>
      <c r="F5678" s="345">
        <v>101019</v>
      </c>
      <c r="G5678" s="345" t="s">
        <v>14194</v>
      </c>
      <c r="H5678" s="820">
        <v>5343</v>
      </c>
      <c r="I5678" s="567"/>
    </row>
    <row r="5679" spans="1:9" x14ac:dyDescent="0.2">
      <c r="A5679" s="345">
        <v>5677</v>
      </c>
      <c r="B5679" s="345" t="s">
        <v>6298</v>
      </c>
      <c r="C5679" s="345" t="s">
        <v>609</v>
      </c>
      <c r="D5679" s="345" t="s">
        <v>493</v>
      </c>
      <c r="E5679" s="345">
        <v>2120700850</v>
      </c>
      <c r="F5679" s="345">
        <v>58086</v>
      </c>
      <c r="G5679" s="345" t="s">
        <v>14195</v>
      </c>
      <c r="H5679" s="820">
        <v>17390</v>
      </c>
      <c r="I5679" s="567"/>
    </row>
    <row r="5680" spans="1:9" x14ac:dyDescent="0.2">
      <c r="A5680" s="345">
        <v>5678</v>
      </c>
      <c r="B5680" s="345" t="s">
        <v>6299</v>
      </c>
      <c r="C5680" s="345" t="s">
        <v>595</v>
      </c>
      <c r="D5680" s="345" t="s">
        <v>510</v>
      </c>
      <c r="E5680" s="345">
        <v>1010021440</v>
      </c>
      <c r="F5680" s="345">
        <v>6147</v>
      </c>
      <c r="G5680" s="345" t="s">
        <v>14196</v>
      </c>
      <c r="H5680" s="820">
        <v>1430</v>
      </c>
      <c r="I5680" s="567"/>
    </row>
    <row r="5681" spans="1:9" x14ac:dyDescent="0.2">
      <c r="A5681" s="345">
        <v>5679</v>
      </c>
      <c r="B5681" s="345" t="s">
        <v>6300</v>
      </c>
      <c r="C5681" s="345" t="s">
        <v>565</v>
      </c>
      <c r="D5681" s="345" t="s">
        <v>505</v>
      </c>
      <c r="E5681" s="345">
        <v>3180251040</v>
      </c>
      <c r="F5681" s="345">
        <v>78103</v>
      </c>
      <c r="G5681" s="345" t="s">
        <v>14197</v>
      </c>
      <c r="H5681" s="820">
        <v>3226</v>
      </c>
      <c r="I5681" s="567"/>
    </row>
    <row r="5682" spans="1:9" x14ac:dyDescent="0.2">
      <c r="A5682" s="345">
        <v>5680</v>
      </c>
      <c r="B5682" s="345" t="s">
        <v>6301</v>
      </c>
      <c r="C5682" s="345" t="s">
        <v>886</v>
      </c>
      <c r="D5682" s="345" t="s">
        <v>493</v>
      </c>
      <c r="E5682" s="345">
        <v>2120400220</v>
      </c>
      <c r="F5682" s="345">
        <v>59022</v>
      </c>
      <c r="G5682" s="345" t="s">
        <v>14198</v>
      </c>
      <c r="H5682" s="820">
        <v>1080</v>
      </c>
      <c r="I5682" s="567"/>
    </row>
    <row r="5683" spans="1:9" x14ac:dyDescent="0.2">
      <c r="A5683" s="345">
        <v>5681</v>
      </c>
      <c r="B5683" s="345" t="s">
        <v>6302</v>
      </c>
      <c r="C5683" s="345" t="s">
        <v>548</v>
      </c>
      <c r="D5683" s="345" t="s">
        <v>503</v>
      </c>
      <c r="E5683" s="345">
        <v>3130380830</v>
      </c>
      <c r="F5683" s="345">
        <v>66083</v>
      </c>
      <c r="G5683" s="345" t="s">
        <v>14199</v>
      </c>
      <c r="H5683" s="820">
        <v>178</v>
      </c>
      <c r="I5683" s="567"/>
    </row>
    <row r="5684" spans="1:9" x14ac:dyDescent="0.2">
      <c r="A5684" s="345">
        <v>5682</v>
      </c>
      <c r="B5684" s="345" t="s">
        <v>6303</v>
      </c>
      <c r="C5684" s="345" t="s">
        <v>632</v>
      </c>
      <c r="D5684" s="345" t="s">
        <v>515</v>
      </c>
      <c r="E5684" s="345">
        <v>1050100440</v>
      </c>
      <c r="F5684" s="345">
        <v>25044</v>
      </c>
      <c r="G5684" s="345" t="s">
        <v>14200</v>
      </c>
      <c r="H5684" s="820">
        <v>1146</v>
      </c>
      <c r="I5684" s="567"/>
    </row>
    <row r="5685" spans="1:9" x14ac:dyDescent="0.2">
      <c r="A5685" s="345">
        <v>5683</v>
      </c>
      <c r="B5685" s="345" t="s">
        <v>6304</v>
      </c>
      <c r="C5685" s="345" t="s">
        <v>609</v>
      </c>
      <c r="D5685" s="345" t="s">
        <v>493</v>
      </c>
      <c r="E5685" s="345">
        <v>2120700870</v>
      </c>
      <c r="F5685" s="345">
        <v>58088</v>
      </c>
      <c r="G5685" s="345" t="s">
        <v>14201</v>
      </c>
      <c r="H5685" s="820">
        <v>12076</v>
      </c>
      <c r="I5685" s="567"/>
    </row>
    <row r="5686" spans="1:9" x14ac:dyDescent="0.2">
      <c r="A5686" s="345">
        <v>5684</v>
      </c>
      <c r="B5686" s="345" t="s">
        <v>6305</v>
      </c>
      <c r="C5686" s="345" t="s">
        <v>1075</v>
      </c>
      <c r="D5686" s="345" t="s">
        <v>16415</v>
      </c>
      <c r="E5686" s="345">
        <v>1080320350</v>
      </c>
      <c r="F5686" s="345">
        <v>40036</v>
      </c>
      <c r="G5686" s="345" t="s">
        <v>14202</v>
      </c>
      <c r="H5686" s="820">
        <v>1791</v>
      </c>
      <c r="I5686" s="567"/>
    </row>
    <row r="5687" spans="1:9" x14ac:dyDescent="0.2">
      <c r="A5687" s="345">
        <v>5685</v>
      </c>
      <c r="B5687" s="345" t="s">
        <v>6306</v>
      </c>
      <c r="C5687" s="345" t="s">
        <v>654</v>
      </c>
      <c r="D5687" s="345" t="s">
        <v>506</v>
      </c>
      <c r="E5687" s="345">
        <v>3150080780</v>
      </c>
      <c r="F5687" s="345">
        <v>64079</v>
      </c>
      <c r="G5687" s="345" t="s">
        <v>14203</v>
      </c>
      <c r="H5687" s="820">
        <v>797</v>
      </c>
      <c r="I5687" s="567"/>
    </row>
    <row r="5688" spans="1:9" x14ac:dyDescent="0.2">
      <c r="A5688" s="345">
        <v>5686</v>
      </c>
      <c r="B5688" s="345" t="s">
        <v>6307</v>
      </c>
      <c r="C5688" s="345" t="s">
        <v>784</v>
      </c>
      <c r="D5688" s="345" t="s">
        <v>503</v>
      </c>
      <c r="E5688" s="345">
        <v>3130230740</v>
      </c>
      <c r="F5688" s="345">
        <v>69074</v>
      </c>
      <c r="G5688" s="345" t="s">
        <v>14204</v>
      </c>
      <c r="H5688" s="820">
        <v>2281</v>
      </c>
      <c r="I5688" s="567"/>
    </row>
    <row r="5689" spans="1:9" x14ac:dyDescent="0.2">
      <c r="A5689" s="345">
        <v>5687</v>
      </c>
      <c r="B5689" s="345" t="s">
        <v>6308</v>
      </c>
      <c r="C5689" s="345" t="s">
        <v>681</v>
      </c>
      <c r="D5689" s="345" t="s">
        <v>503</v>
      </c>
      <c r="E5689" s="345">
        <v>3130790350</v>
      </c>
      <c r="F5689" s="345">
        <v>67036</v>
      </c>
      <c r="G5689" s="345" t="s">
        <v>14205</v>
      </c>
      <c r="H5689" s="820">
        <v>477</v>
      </c>
      <c r="I5689" s="567"/>
    </row>
    <row r="5690" spans="1:9" x14ac:dyDescent="0.2">
      <c r="A5690" s="345">
        <v>5688</v>
      </c>
      <c r="B5690" s="345" t="s">
        <v>6309</v>
      </c>
      <c r="C5690" s="345" t="s">
        <v>609</v>
      </c>
      <c r="D5690" s="345" t="s">
        <v>493</v>
      </c>
      <c r="E5690" s="345">
        <v>2120700880</v>
      </c>
      <c r="F5690" s="345">
        <v>58089</v>
      </c>
      <c r="G5690" s="345" t="s">
        <v>14206</v>
      </c>
      <c r="H5690" s="820">
        <v>934</v>
      </c>
      <c r="I5690" s="567"/>
    </row>
    <row r="5691" spans="1:9" x14ac:dyDescent="0.2">
      <c r="A5691" s="345">
        <v>5689</v>
      </c>
      <c r="B5691" s="345" t="s">
        <v>6310</v>
      </c>
      <c r="C5691" s="345" t="s">
        <v>550</v>
      </c>
      <c r="D5691" s="345" t="s">
        <v>493</v>
      </c>
      <c r="E5691" s="345">
        <v>2120690600</v>
      </c>
      <c r="F5691" s="345">
        <v>57062</v>
      </c>
      <c r="G5691" s="345" t="s">
        <v>14207</v>
      </c>
      <c r="H5691" s="820">
        <v>790</v>
      </c>
      <c r="I5691" s="567"/>
    </row>
    <row r="5692" spans="1:9" x14ac:dyDescent="0.2">
      <c r="A5692" s="345">
        <v>5690</v>
      </c>
      <c r="B5692" s="345" t="s">
        <v>6311</v>
      </c>
      <c r="C5692" s="345" t="s">
        <v>672</v>
      </c>
      <c r="D5692" s="345" t="s">
        <v>508</v>
      </c>
      <c r="E5692" s="345">
        <v>1030571230</v>
      </c>
      <c r="F5692" s="345">
        <v>18126</v>
      </c>
      <c r="G5692" s="345" t="s">
        <v>14208</v>
      </c>
      <c r="H5692" s="820">
        <v>228</v>
      </c>
      <c r="I5692" s="567"/>
    </row>
    <row r="5693" spans="1:9" x14ac:dyDescent="0.2">
      <c r="A5693" s="345">
        <v>5691</v>
      </c>
      <c r="B5693" s="345" t="s">
        <v>6312</v>
      </c>
      <c r="C5693" s="345" t="s">
        <v>654</v>
      </c>
      <c r="D5693" s="345" t="s">
        <v>506</v>
      </c>
      <c r="E5693" s="345">
        <v>3150080770</v>
      </c>
      <c r="F5693" s="345">
        <v>64078</v>
      </c>
      <c r="G5693" s="345" t="s">
        <v>14209</v>
      </c>
      <c r="H5693" s="820">
        <v>2319</v>
      </c>
      <c r="I5693" s="567"/>
    </row>
    <row r="5694" spans="1:9" x14ac:dyDescent="0.2">
      <c r="A5694" s="345">
        <v>5692</v>
      </c>
      <c r="B5694" s="345" t="s">
        <v>6313</v>
      </c>
      <c r="C5694" s="345" t="s">
        <v>1237</v>
      </c>
      <c r="D5694" s="345" t="s">
        <v>505</v>
      </c>
      <c r="E5694" s="345">
        <v>3180970180</v>
      </c>
      <c r="F5694" s="345">
        <v>101018</v>
      </c>
      <c r="G5694" s="345" t="s">
        <v>14210</v>
      </c>
      <c r="H5694" s="820">
        <v>3167</v>
      </c>
      <c r="I5694" s="567"/>
    </row>
    <row r="5695" spans="1:9" x14ac:dyDescent="0.2">
      <c r="A5695" s="345">
        <v>5693</v>
      </c>
      <c r="B5695" s="345" t="s">
        <v>6314</v>
      </c>
      <c r="C5695" s="345" t="s">
        <v>693</v>
      </c>
      <c r="D5695" s="345" t="s">
        <v>16415</v>
      </c>
      <c r="E5695" s="345">
        <v>1080560300</v>
      </c>
      <c r="F5695" s="345">
        <v>34030</v>
      </c>
      <c r="G5695" s="345" t="s">
        <v>14211</v>
      </c>
      <c r="H5695" s="820">
        <v>2887</v>
      </c>
      <c r="I5695" s="567"/>
    </row>
    <row r="5696" spans="1:9" x14ac:dyDescent="0.2">
      <c r="A5696" s="345">
        <v>5694</v>
      </c>
      <c r="B5696" s="345" t="s">
        <v>6315</v>
      </c>
      <c r="C5696" s="345" t="s">
        <v>544</v>
      </c>
      <c r="D5696" s="345" t="s">
        <v>510</v>
      </c>
      <c r="E5696" s="345">
        <v>1010271870</v>
      </c>
      <c r="F5696" s="345">
        <v>4187</v>
      </c>
      <c r="G5696" s="345" t="s">
        <v>14212</v>
      </c>
      <c r="H5696" s="820">
        <v>1531</v>
      </c>
      <c r="I5696" s="567"/>
    </row>
    <row r="5697" spans="1:9" x14ac:dyDescent="0.2">
      <c r="A5697" s="345">
        <v>5695</v>
      </c>
      <c r="B5697" s="345" t="s">
        <v>6316</v>
      </c>
      <c r="C5697" s="345" t="s">
        <v>548</v>
      </c>
      <c r="D5697" s="345" t="s">
        <v>503</v>
      </c>
      <c r="E5697" s="345">
        <v>3130380790</v>
      </c>
      <c r="F5697" s="345">
        <v>66079</v>
      </c>
      <c r="G5697" s="345" t="s">
        <v>14213</v>
      </c>
      <c r="H5697" s="820">
        <v>598</v>
      </c>
      <c r="I5697" s="567"/>
    </row>
    <row r="5698" spans="1:9" x14ac:dyDescent="0.2">
      <c r="A5698" s="345">
        <v>5696</v>
      </c>
      <c r="B5698" s="345" t="s">
        <v>6317</v>
      </c>
      <c r="C5698" s="345" t="s">
        <v>553</v>
      </c>
      <c r="D5698" s="345" t="s">
        <v>506</v>
      </c>
      <c r="E5698" s="345">
        <v>3150721060</v>
      </c>
      <c r="F5698" s="345">
        <v>65106</v>
      </c>
      <c r="G5698" s="345" t="s">
        <v>14214</v>
      </c>
      <c r="H5698" s="820">
        <v>6971</v>
      </c>
      <c r="I5698" s="567"/>
    </row>
    <row r="5699" spans="1:9" x14ac:dyDescent="0.2">
      <c r="A5699" s="345">
        <v>5697</v>
      </c>
      <c r="B5699" s="345" t="s">
        <v>6318</v>
      </c>
      <c r="C5699" s="345" t="s">
        <v>593</v>
      </c>
      <c r="D5699" s="345" t="s">
        <v>513</v>
      </c>
      <c r="E5699" s="345">
        <v>4190480700</v>
      </c>
      <c r="F5699" s="345">
        <v>83071</v>
      </c>
      <c r="G5699" s="345" t="s">
        <v>14215</v>
      </c>
      <c r="H5699" s="820">
        <v>182</v>
      </c>
      <c r="I5699" s="567"/>
    </row>
    <row r="5700" spans="1:9" x14ac:dyDescent="0.2">
      <c r="A5700" s="345">
        <v>5698</v>
      </c>
      <c r="B5700" s="345" t="s">
        <v>6319</v>
      </c>
      <c r="C5700" s="345" t="s">
        <v>580</v>
      </c>
      <c r="D5700" s="345" t="s">
        <v>494</v>
      </c>
      <c r="E5700" s="345">
        <v>2110060630</v>
      </c>
      <c r="F5700" s="345">
        <v>44064</v>
      </c>
      <c r="G5700" s="345" t="s">
        <v>14216</v>
      </c>
      <c r="H5700" s="820">
        <v>1903</v>
      </c>
      <c r="I5700" s="567"/>
    </row>
    <row r="5701" spans="1:9" x14ac:dyDescent="0.2">
      <c r="A5701" s="345">
        <v>5699</v>
      </c>
      <c r="B5701" s="345" t="s">
        <v>6320</v>
      </c>
      <c r="C5701" s="345" t="s">
        <v>612</v>
      </c>
      <c r="D5701" s="345" t="s">
        <v>505</v>
      </c>
      <c r="E5701" s="345">
        <v>3180670660</v>
      </c>
      <c r="F5701" s="345">
        <v>80066</v>
      </c>
      <c r="G5701" s="345" t="s">
        <v>14217</v>
      </c>
      <c r="H5701" s="820">
        <v>367</v>
      </c>
      <c r="I5701" s="567"/>
    </row>
    <row r="5702" spans="1:9" x14ac:dyDescent="0.2">
      <c r="A5702" s="345">
        <v>5700</v>
      </c>
      <c r="B5702" s="345" t="s">
        <v>6321</v>
      </c>
      <c r="C5702" s="345" t="s">
        <v>595</v>
      </c>
      <c r="D5702" s="345" t="s">
        <v>510</v>
      </c>
      <c r="E5702" s="345">
        <v>1010021430</v>
      </c>
      <c r="F5702" s="345">
        <v>6146</v>
      </c>
      <c r="G5702" s="345" t="s">
        <v>14218</v>
      </c>
      <c r="H5702" s="820">
        <v>123</v>
      </c>
      <c r="I5702" s="567"/>
    </row>
    <row r="5703" spans="1:9" x14ac:dyDescent="0.2">
      <c r="A5703" s="345">
        <v>5701</v>
      </c>
      <c r="B5703" s="345" t="s">
        <v>6322</v>
      </c>
      <c r="C5703" s="345" t="s">
        <v>544</v>
      </c>
      <c r="D5703" s="345" t="s">
        <v>510</v>
      </c>
      <c r="E5703" s="345">
        <v>1010271900</v>
      </c>
      <c r="F5703" s="345">
        <v>4190</v>
      </c>
      <c r="G5703" s="345" t="s">
        <v>14219</v>
      </c>
      <c r="H5703" s="820">
        <v>2056</v>
      </c>
      <c r="I5703" s="567"/>
    </row>
    <row r="5704" spans="1:9" x14ac:dyDescent="0.2">
      <c r="A5704" s="345">
        <v>5702</v>
      </c>
      <c r="B5704" s="345" t="s">
        <v>6323</v>
      </c>
      <c r="C5704" s="345" t="s">
        <v>1030</v>
      </c>
      <c r="D5704" s="345" t="s">
        <v>511</v>
      </c>
      <c r="E5704" s="345">
        <v>3160780230</v>
      </c>
      <c r="F5704" s="345">
        <v>73023</v>
      </c>
      <c r="G5704" s="345" t="s">
        <v>14220</v>
      </c>
      <c r="H5704" s="820">
        <v>1800</v>
      </c>
      <c r="I5704" s="567"/>
    </row>
    <row r="5705" spans="1:9" x14ac:dyDescent="0.2">
      <c r="A5705" s="345">
        <v>5703</v>
      </c>
      <c r="B5705" s="345" t="s">
        <v>6324</v>
      </c>
      <c r="C5705" s="345" t="s">
        <v>567</v>
      </c>
      <c r="D5705" s="345" t="s">
        <v>508</v>
      </c>
      <c r="E5705" s="345">
        <v>1030151530</v>
      </c>
      <c r="F5705" s="345">
        <v>17162</v>
      </c>
      <c r="G5705" s="345" t="s">
        <v>14221</v>
      </c>
      <c r="H5705" s="820">
        <v>4835</v>
      </c>
      <c r="I5705" s="567"/>
    </row>
    <row r="5706" spans="1:9" x14ac:dyDescent="0.2">
      <c r="A5706" s="345">
        <v>5704</v>
      </c>
      <c r="B5706" s="345" t="s">
        <v>6325</v>
      </c>
      <c r="C5706" s="345" t="s">
        <v>609</v>
      </c>
      <c r="D5706" s="345" t="s">
        <v>493</v>
      </c>
      <c r="E5706" s="345">
        <v>2120700860</v>
      </c>
      <c r="F5706" s="345">
        <v>58087</v>
      </c>
      <c r="G5706" s="345" t="s">
        <v>14222</v>
      </c>
      <c r="H5706" s="820">
        <v>259</v>
      </c>
      <c r="I5706" s="567"/>
    </row>
    <row r="5707" spans="1:9" x14ac:dyDescent="0.2">
      <c r="A5707" s="345">
        <v>5705</v>
      </c>
      <c r="B5707" s="345" t="s">
        <v>6326</v>
      </c>
      <c r="C5707" s="345" t="s">
        <v>553</v>
      </c>
      <c r="D5707" s="345" t="s">
        <v>506</v>
      </c>
      <c r="E5707" s="345">
        <v>3150721070</v>
      </c>
      <c r="F5707" s="345">
        <v>65107</v>
      </c>
      <c r="G5707" s="345" t="s">
        <v>14223</v>
      </c>
      <c r="H5707" s="820">
        <v>1563</v>
      </c>
      <c r="I5707" s="567"/>
    </row>
    <row r="5708" spans="1:9" x14ac:dyDescent="0.2">
      <c r="A5708" s="345">
        <v>5706</v>
      </c>
      <c r="B5708" s="345" t="s">
        <v>6327</v>
      </c>
      <c r="C5708" s="345" t="s">
        <v>886</v>
      </c>
      <c r="D5708" s="345" t="s">
        <v>493</v>
      </c>
      <c r="E5708" s="345">
        <v>2120400210</v>
      </c>
      <c r="F5708" s="345">
        <v>59021</v>
      </c>
      <c r="G5708" s="345" t="s">
        <v>14224</v>
      </c>
      <c r="H5708" s="820">
        <v>4202</v>
      </c>
      <c r="I5708" s="567"/>
    </row>
    <row r="5709" spans="1:9" x14ac:dyDescent="0.2">
      <c r="A5709" s="345">
        <v>5707</v>
      </c>
      <c r="B5709" s="345" t="s">
        <v>6328</v>
      </c>
      <c r="C5709" s="345" t="s">
        <v>906</v>
      </c>
      <c r="D5709" s="345" t="s">
        <v>492</v>
      </c>
      <c r="E5709" s="345">
        <v>2090360190</v>
      </c>
      <c r="F5709" s="345">
        <v>53020</v>
      </c>
      <c r="G5709" s="345" t="s">
        <v>14225</v>
      </c>
      <c r="H5709" s="820">
        <v>923</v>
      </c>
      <c r="I5709" s="567"/>
    </row>
    <row r="5710" spans="1:9" x14ac:dyDescent="0.2">
      <c r="A5710" s="345">
        <v>5708</v>
      </c>
      <c r="B5710" s="345" t="s">
        <v>6329</v>
      </c>
      <c r="C5710" s="345" t="s">
        <v>593</v>
      </c>
      <c r="D5710" s="345" t="s">
        <v>513</v>
      </c>
      <c r="E5710" s="345">
        <v>4190480710</v>
      </c>
      <c r="F5710" s="345">
        <v>83072</v>
      </c>
      <c r="G5710" s="345" t="s">
        <v>14226</v>
      </c>
      <c r="H5710" s="820">
        <v>3914</v>
      </c>
      <c r="I5710" s="567"/>
    </row>
    <row r="5711" spans="1:9" x14ac:dyDescent="0.2">
      <c r="A5711" s="345">
        <v>5709</v>
      </c>
      <c r="B5711" s="345" t="s">
        <v>6330</v>
      </c>
      <c r="C5711" s="345" t="s">
        <v>586</v>
      </c>
      <c r="D5711" s="345" t="s">
        <v>509</v>
      </c>
      <c r="E5711" s="345">
        <v>3140940400</v>
      </c>
      <c r="F5711" s="345">
        <v>94040</v>
      </c>
      <c r="G5711" s="345" t="s">
        <v>14227</v>
      </c>
      <c r="H5711" s="820">
        <v>857</v>
      </c>
      <c r="I5711" s="567"/>
    </row>
    <row r="5712" spans="1:9" x14ac:dyDescent="0.2">
      <c r="A5712" s="345">
        <v>5710</v>
      </c>
      <c r="B5712" s="345" t="s">
        <v>6331</v>
      </c>
      <c r="C5712" s="345" t="s">
        <v>745</v>
      </c>
      <c r="D5712" s="345" t="s">
        <v>513</v>
      </c>
      <c r="E5712" s="345">
        <v>4190550590</v>
      </c>
      <c r="F5712" s="345">
        <v>82061</v>
      </c>
      <c r="G5712" s="345" t="s">
        <v>14228</v>
      </c>
      <c r="H5712" s="820">
        <v>1394</v>
      </c>
      <c r="I5712" s="567"/>
    </row>
    <row r="5713" spans="1:9" x14ac:dyDescent="0.2">
      <c r="A5713" s="345">
        <v>5711</v>
      </c>
      <c r="B5713" s="345" t="s">
        <v>6332</v>
      </c>
      <c r="C5713" s="345" t="s">
        <v>657</v>
      </c>
      <c r="D5713" s="345" t="s">
        <v>506</v>
      </c>
      <c r="E5713" s="345">
        <v>3150200700</v>
      </c>
      <c r="F5713" s="345">
        <v>61070</v>
      </c>
      <c r="G5713" s="345" t="s">
        <v>14229</v>
      </c>
      <c r="H5713" s="820">
        <v>3206</v>
      </c>
      <c r="I5713" s="567"/>
    </row>
    <row r="5714" spans="1:9" x14ac:dyDescent="0.2">
      <c r="A5714" s="345">
        <v>5712</v>
      </c>
      <c r="B5714" s="345" t="s">
        <v>6333</v>
      </c>
      <c r="C5714" s="345" t="s">
        <v>784</v>
      </c>
      <c r="D5714" s="345" t="s">
        <v>503</v>
      </c>
      <c r="E5714" s="345">
        <v>3130230730</v>
      </c>
      <c r="F5714" s="345">
        <v>69073</v>
      </c>
      <c r="G5714" s="345" t="s">
        <v>14230</v>
      </c>
      <c r="H5714" s="820">
        <v>1572</v>
      </c>
      <c r="I5714" s="567"/>
    </row>
    <row r="5715" spans="1:9" x14ac:dyDescent="0.2">
      <c r="A5715" s="345">
        <v>5713</v>
      </c>
      <c r="B5715" s="345" t="s">
        <v>6334</v>
      </c>
      <c r="C5715" s="345" t="s">
        <v>532</v>
      </c>
      <c r="D5715" s="345" t="s">
        <v>503</v>
      </c>
      <c r="E5715" s="345">
        <v>3130600340</v>
      </c>
      <c r="F5715" s="345">
        <v>68034</v>
      </c>
      <c r="G5715" s="345" t="s">
        <v>14231</v>
      </c>
      <c r="H5715" s="820">
        <v>894</v>
      </c>
      <c r="I5715" s="567"/>
    </row>
    <row r="5716" spans="1:9" x14ac:dyDescent="0.2">
      <c r="A5716" s="345">
        <v>5714</v>
      </c>
      <c r="B5716" s="345" t="s">
        <v>6335</v>
      </c>
      <c r="C5716" s="345" t="s">
        <v>538</v>
      </c>
      <c r="D5716" s="345" t="s">
        <v>504</v>
      </c>
      <c r="E5716" s="345">
        <v>3170640680</v>
      </c>
      <c r="F5716" s="345">
        <v>76069</v>
      </c>
      <c r="G5716" s="345" t="s">
        <v>14232</v>
      </c>
      <c r="H5716" s="820">
        <v>1313</v>
      </c>
      <c r="I5716" s="567"/>
    </row>
    <row r="5717" spans="1:9" x14ac:dyDescent="0.2">
      <c r="A5717" s="345">
        <v>5715</v>
      </c>
      <c r="B5717" s="345" t="s">
        <v>6336</v>
      </c>
      <c r="C5717" s="345" t="s">
        <v>550</v>
      </c>
      <c r="D5717" s="345" t="s">
        <v>493</v>
      </c>
      <c r="E5717" s="345">
        <v>2120690590</v>
      </c>
      <c r="F5717" s="345">
        <v>57061</v>
      </c>
      <c r="G5717" s="345" t="s">
        <v>14233</v>
      </c>
      <c r="H5717" s="820">
        <v>548</v>
      </c>
      <c r="I5717" s="567"/>
    </row>
    <row r="5718" spans="1:9" x14ac:dyDescent="0.2">
      <c r="A5718" s="345">
        <v>5716</v>
      </c>
      <c r="B5718" s="345" t="s">
        <v>6337</v>
      </c>
      <c r="C5718" s="345" t="s">
        <v>745</v>
      </c>
      <c r="D5718" s="345" t="s">
        <v>513</v>
      </c>
      <c r="E5718" s="345">
        <v>4190550600</v>
      </c>
      <c r="F5718" s="345">
        <v>82062</v>
      </c>
      <c r="G5718" s="345" t="s">
        <v>14234</v>
      </c>
      <c r="H5718" s="820">
        <v>2264</v>
      </c>
      <c r="I5718" s="567"/>
    </row>
    <row r="5719" spans="1:9" x14ac:dyDescent="0.2">
      <c r="A5719" s="345">
        <v>5717</v>
      </c>
      <c r="B5719" s="345" t="s">
        <v>6338</v>
      </c>
      <c r="C5719" s="345" t="s">
        <v>553</v>
      </c>
      <c r="D5719" s="345" t="s">
        <v>506</v>
      </c>
      <c r="E5719" s="345">
        <v>3150721080</v>
      </c>
      <c r="F5719" s="345">
        <v>65108</v>
      </c>
      <c r="G5719" s="345" t="s">
        <v>14235</v>
      </c>
      <c r="H5719" s="820">
        <v>8718</v>
      </c>
      <c r="I5719" s="567"/>
    </row>
    <row r="5720" spans="1:9" x14ac:dyDescent="0.2">
      <c r="A5720" s="345">
        <v>5718</v>
      </c>
      <c r="B5720" s="345" t="s">
        <v>6339</v>
      </c>
      <c r="C5720" s="345" t="s">
        <v>555</v>
      </c>
      <c r="D5720" s="345" t="s">
        <v>506</v>
      </c>
      <c r="E5720" s="345">
        <v>3150510650</v>
      </c>
      <c r="F5720" s="345">
        <v>63065</v>
      </c>
      <c r="G5720" s="345" t="s">
        <v>14236</v>
      </c>
      <c r="H5720" s="820">
        <v>6623</v>
      </c>
      <c r="I5720" s="567"/>
    </row>
    <row r="5721" spans="1:9" x14ac:dyDescent="0.2">
      <c r="A5721" s="345">
        <v>5719</v>
      </c>
      <c r="B5721" s="345" t="s">
        <v>6340</v>
      </c>
      <c r="C5721" s="345" t="s">
        <v>548</v>
      </c>
      <c r="D5721" s="345" t="s">
        <v>503</v>
      </c>
      <c r="E5721" s="345">
        <v>3130380840</v>
      </c>
      <c r="F5721" s="345">
        <v>66084</v>
      </c>
      <c r="G5721" s="345" t="s">
        <v>14237</v>
      </c>
      <c r="H5721" s="820">
        <v>1507</v>
      </c>
      <c r="I5721" s="567"/>
    </row>
    <row r="5722" spans="1:9" x14ac:dyDescent="0.2">
      <c r="A5722" s="345">
        <v>5720</v>
      </c>
      <c r="B5722" s="345" t="s">
        <v>6341</v>
      </c>
      <c r="C5722" s="345" t="s">
        <v>657</v>
      </c>
      <c r="D5722" s="345" t="s">
        <v>506</v>
      </c>
      <c r="E5722" s="345">
        <v>3150200710</v>
      </c>
      <c r="F5722" s="345">
        <v>61071</v>
      </c>
      <c r="G5722" s="345" t="s">
        <v>14238</v>
      </c>
      <c r="H5722" s="820">
        <v>839</v>
      </c>
      <c r="I5722" s="567"/>
    </row>
    <row r="5723" spans="1:9" x14ac:dyDescent="0.2">
      <c r="A5723" s="345">
        <v>5721</v>
      </c>
      <c r="B5723" s="345" t="s">
        <v>6342</v>
      </c>
      <c r="C5723" s="345" t="s">
        <v>784</v>
      </c>
      <c r="D5723" s="345" t="s">
        <v>503</v>
      </c>
      <c r="E5723" s="345">
        <v>3130230750</v>
      </c>
      <c r="F5723" s="345">
        <v>69075</v>
      </c>
      <c r="G5723" s="345" t="s">
        <v>14239</v>
      </c>
      <c r="H5723" s="820">
        <v>1057</v>
      </c>
      <c r="I5723" s="567"/>
    </row>
    <row r="5724" spans="1:9" x14ac:dyDescent="0.2">
      <c r="A5724" s="345">
        <v>5722</v>
      </c>
      <c r="B5724" s="345" t="s">
        <v>6343</v>
      </c>
      <c r="C5724" s="345" t="s">
        <v>563</v>
      </c>
      <c r="D5724" s="345" t="s">
        <v>493</v>
      </c>
      <c r="E5724" s="345">
        <v>2120330590</v>
      </c>
      <c r="F5724" s="345">
        <v>60060</v>
      </c>
      <c r="G5724" s="345" t="s">
        <v>14240</v>
      </c>
      <c r="H5724" s="820">
        <v>6975</v>
      </c>
      <c r="I5724" s="567"/>
    </row>
    <row r="5725" spans="1:9" x14ac:dyDescent="0.2">
      <c r="A5725" s="345">
        <v>5723</v>
      </c>
      <c r="B5725" s="345" t="s">
        <v>6344</v>
      </c>
      <c r="C5725" s="345" t="s">
        <v>886</v>
      </c>
      <c r="D5725" s="345" t="s">
        <v>493</v>
      </c>
      <c r="E5725" s="345">
        <v>2120400230</v>
      </c>
      <c r="F5725" s="345">
        <v>59023</v>
      </c>
      <c r="G5725" s="345" t="s">
        <v>14241</v>
      </c>
      <c r="H5725" s="820">
        <v>1050</v>
      </c>
      <c r="I5725" s="567"/>
    </row>
    <row r="5726" spans="1:9" x14ac:dyDescent="0.2">
      <c r="A5726" s="345">
        <v>5724</v>
      </c>
      <c r="B5726" s="345" t="s">
        <v>6345</v>
      </c>
      <c r="C5726" s="345" t="s">
        <v>586</v>
      </c>
      <c r="D5726" s="345" t="s">
        <v>509</v>
      </c>
      <c r="E5726" s="345">
        <v>3140940410</v>
      </c>
      <c r="F5726" s="345">
        <v>94041</v>
      </c>
      <c r="G5726" s="345" t="s">
        <v>14242</v>
      </c>
      <c r="H5726" s="820">
        <v>492</v>
      </c>
      <c r="I5726" s="567"/>
    </row>
    <row r="5727" spans="1:9" x14ac:dyDescent="0.2">
      <c r="A5727" s="345">
        <v>5725</v>
      </c>
      <c r="B5727" s="345" t="s">
        <v>6346</v>
      </c>
      <c r="C5727" s="345" t="s">
        <v>544</v>
      </c>
      <c r="D5727" s="345" t="s">
        <v>510</v>
      </c>
      <c r="E5727" s="345">
        <v>1010271910</v>
      </c>
      <c r="F5727" s="345">
        <v>4191</v>
      </c>
      <c r="G5727" s="345" t="s">
        <v>14243</v>
      </c>
      <c r="H5727" s="820">
        <v>743</v>
      </c>
      <c r="I5727" s="567"/>
    </row>
    <row r="5728" spans="1:9" x14ac:dyDescent="0.2">
      <c r="A5728" s="345">
        <v>5726</v>
      </c>
      <c r="B5728" s="345" t="s">
        <v>6347</v>
      </c>
      <c r="C5728" s="345" t="s">
        <v>784</v>
      </c>
      <c r="D5728" s="345" t="s">
        <v>503</v>
      </c>
      <c r="E5728" s="345">
        <v>3130230760</v>
      </c>
      <c r="F5728" s="345">
        <v>69076</v>
      </c>
      <c r="G5728" s="345" t="s">
        <v>14244</v>
      </c>
      <c r="H5728" s="820">
        <v>1195</v>
      </c>
      <c r="I5728" s="567"/>
    </row>
    <row r="5729" spans="1:9" x14ac:dyDescent="0.2">
      <c r="A5729" s="345">
        <v>5727</v>
      </c>
      <c r="B5729" s="345" t="s">
        <v>6348</v>
      </c>
      <c r="C5729" s="345" t="s">
        <v>906</v>
      </c>
      <c r="D5729" s="345" t="s">
        <v>492</v>
      </c>
      <c r="E5729" s="345">
        <v>2090360200</v>
      </c>
      <c r="F5729" s="345">
        <v>53021</v>
      </c>
      <c r="G5729" s="345" t="s">
        <v>14245</v>
      </c>
      <c r="H5729" s="820">
        <v>8761</v>
      </c>
      <c r="I5729" s="567"/>
    </row>
    <row r="5730" spans="1:9" x14ac:dyDescent="0.2">
      <c r="A5730" s="345">
        <v>5728</v>
      </c>
      <c r="B5730" s="345" t="s">
        <v>6349</v>
      </c>
      <c r="C5730" s="345" t="s">
        <v>593</v>
      </c>
      <c r="D5730" s="345" t="s">
        <v>513</v>
      </c>
      <c r="E5730" s="345">
        <v>4190480720</v>
      </c>
      <c r="F5730" s="345">
        <v>83073</v>
      </c>
      <c r="G5730" s="345" t="s">
        <v>14246</v>
      </c>
      <c r="H5730" s="820">
        <v>1006</v>
      </c>
      <c r="I5730" s="567"/>
    </row>
    <row r="5731" spans="1:9" x14ac:dyDescent="0.2">
      <c r="A5731" s="345">
        <v>5729</v>
      </c>
      <c r="B5731" s="345" t="s">
        <v>6350</v>
      </c>
      <c r="C5731" s="345" t="s">
        <v>622</v>
      </c>
      <c r="D5731" s="345" t="s">
        <v>510</v>
      </c>
      <c r="E5731" s="345">
        <v>1010070940</v>
      </c>
      <c r="F5731" s="345">
        <v>5094</v>
      </c>
      <c r="G5731" s="345" t="s">
        <v>14247</v>
      </c>
      <c r="H5731" s="820">
        <v>368</v>
      </c>
      <c r="I5731" s="567"/>
    </row>
    <row r="5732" spans="1:9" x14ac:dyDescent="0.2">
      <c r="A5732" s="345">
        <v>5730</v>
      </c>
      <c r="B5732" s="345" t="s">
        <v>6351</v>
      </c>
      <c r="C5732" s="345" t="s">
        <v>677</v>
      </c>
      <c r="D5732" s="345" t="s">
        <v>507</v>
      </c>
      <c r="E5732" s="345">
        <v>1070740540</v>
      </c>
      <c r="F5732" s="345">
        <v>9054</v>
      </c>
      <c r="G5732" s="345" t="s">
        <v>14248</v>
      </c>
      <c r="H5732" s="820">
        <v>741</v>
      </c>
      <c r="I5732" s="567"/>
    </row>
    <row r="5733" spans="1:9" x14ac:dyDescent="0.2">
      <c r="A5733" s="345">
        <v>5731</v>
      </c>
      <c r="B5733" s="345" t="s">
        <v>6352</v>
      </c>
      <c r="C5733" s="345" t="s">
        <v>544</v>
      </c>
      <c r="D5733" s="345" t="s">
        <v>510</v>
      </c>
      <c r="E5733" s="345">
        <v>1010271920</v>
      </c>
      <c r="F5733" s="345">
        <v>4192</v>
      </c>
      <c r="G5733" s="345" t="s">
        <v>14249</v>
      </c>
      <c r="H5733" s="820">
        <v>2636</v>
      </c>
      <c r="I5733" s="567"/>
    </row>
    <row r="5734" spans="1:9" x14ac:dyDescent="0.2">
      <c r="A5734" s="345">
        <v>5732</v>
      </c>
      <c r="B5734" s="345" t="s">
        <v>6353</v>
      </c>
      <c r="C5734" s="345" t="s">
        <v>584</v>
      </c>
      <c r="D5734" s="345" t="s">
        <v>509</v>
      </c>
      <c r="E5734" s="345">
        <v>3140190600</v>
      </c>
      <c r="F5734" s="345">
        <v>70060</v>
      </c>
      <c r="G5734" s="345" t="s">
        <v>14250</v>
      </c>
      <c r="H5734" s="820">
        <v>641</v>
      </c>
      <c r="I5734" s="567"/>
    </row>
    <row r="5735" spans="1:9" x14ac:dyDescent="0.2">
      <c r="A5735" s="345">
        <v>5733</v>
      </c>
      <c r="B5735" s="345" t="s">
        <v>6354</v>
      </c>
      <c r="C5735" s="345" t="s">
        <v>612</v>
      </c>
      <c r="D5735" s="345" t="s">
        <v>505</v>
      </c>
      <c r="E5735" s="345">
        <v>3180670670</v>
      </c>
      <c r="F5735" s="345">
        <v>80067</v>
      </c>
      <c r="G5735" s="345" t="s">
        <v>14251</v>
      </c>
      <c r="H5735" s="820">
        <v>6180</v>
      </c>
      <c r="I5735" s="567"/>
    </row>
    <row r="5736" spans="1:9" x14ac:dyDescent="0.2">
      <c r="A5736" s="345">
        <v>5734</v>
      </c>
      <c r="B5736" s="345" t="s">
        <v>6355</v>
      </c>
      <c r="C5736" s="345" t="s">
        <v>593</v>
      </c>
      <c r="D5736" s="345" t="s">
        <v>513</v>
      </c>
      <c r="E5736" s="345">
        <v>4190480730</v>
      </c>
      <c r="F5736" s="345">
        <v>83074</v>
      </c>
      <c r="G5736" s="345" t="s">
        <v>14252</v>
      </c>
      <c r="H5736" s="820">
        <v>567</v>
      </c>
      <c r="I5736" s="567"/>
    </row>
    <row r="5737" spans="1:9" x14ac:dyDescent="0.2">
      <c r="A5737" s="345">
        <v>5735</v>
      </c>
      <c r="B5737" s="345" t="s">
        <v>6356</v>
      </c>
      <c r="C5737" s="345" t="s">
        <v>586</v>
      </c>
      <c r="D5737" s="345" t="s">
        <v>509</v>
      </c>
      <c r="E5737" s="345">
        <v>3140940420</v>
      </c>
      <c r="F5737" s="345">
        <v>94042</v>
      </c>
      <c r="G5737" s="345" t="s">
        <v>14253</v>
      </c>
      <c r="H5737" s="820">
        <v>1074</v>
      </c>
      <c r="I5737" s="567"/>
    </row>
    <row r="5738" spans="1:9" x14ac:dyDescent="0.2">
      <c r="A5738" s="345">
        <v>5736</v>
      </c>
      <c r="B5738" s="345" t="s">
        <v>6357</v>
      </c>
      <c r="C5738" s="345" t="s">
        <v>544</v>
      </c>
      <c r="D5738" s="345" t="s">
        <v>510</v>
      </c>
      <c r="E5738" s="345">
        <v>1010271930</v>
      </c>
      <c r="F5738" s="345">
        <v>4193</v>
      </c>
      <c r="G5738" s="345" t="s">
        <v>14254</v>
      </c>
      <c r="H5738" s="820">
        <v>155</v>
      </c>
      <c r="I5738" s="567"/>
    </row>
    <row r="5739" spans="1:9" x14ac:dyDescent="0.2">
      <c r="A5739" s="345">
        <v>5737</v>
      </c>
      <c r="B5739" s="345" t="s">
        <v>6358</v>
      </c>
      <c r="C5739" s="345" t="s">
        <v>814</v>
      </c>
      <c r="D5739" s="345" t="s">
        <v>507</v>
      </c>
      <c r="E5739" s="345">
        <v>1070390250</v>
      </c>
      <c r="F5739" s="345">
        <v>11025</v>
      </c>
      <c r="G5739" s="345" t="s">
        <v>14255</v>
      </c>
      <c r="H5739" s="820">
        <v>674</v>
      </c>
      <c r="I5739" s="567"/>
    </row>
    <row r="5740" spans="1:9" x14ac:dyDescent="0.2">
      <c r="A5740" s="345">
        <v>5738</v>
      </c>
      <c r="B5740" s="345" t="s">
        <v>6359</v>
      </c>
      <c r="C5740" s="345" t="s">
        <v>657</v>
      </c>
      <c r="D5740" s="345" t="s">
        <v>506</v>
      </c>
      <c r="E5740" s="345">
        <v>3150200720</v>
      </c>
      <c r="F5740" s="345">
        <v>61072</v>
      </c>
      <c r="G5740" s="345" t="s">
        <v>14256</v>
      </c>
      <c r="H5740" s="820">
        <v>451</v>
      </c>
      <c r="I5740" s="567"/>
    </row>
    <row r="5741" spans="1:9" x14ac:dyDescent="0.2">
      <c r="A5741" s="345">
        <v>5739</v>
      </c>
      <c r="B5741" s="345" t="s">
        <v>6360</v>
      </c>
      <c r="C5741" s="345" t="s">
        <v>595</v>
      </c>
      <c r="D5741" s="345" t="s">
        <v>510</v>
      </c>
      <c r="E5741" s="345">
        <v>1010021450</v>
      </c>
      <c r="F5741" s="345">
        <v>6148</v>
      </c>
      <c r="G5741" s="345" t="s">
        <v>14257</v>
      </c>
      <c r="H5741" s="820">
        <v>218</v>
      </c>
      <c r="I5741" s="567"/>
    </row>
    <row r="5742" spans="1:9" x14ac:dyDescent="0.2">
      <c r="A5742" s="345">
        <v>5740</v>
      </c>
      <c r="B5742" s="345" t="s">
        <v>6361</v>
      </c>
      <c r="C5742" s="345" t="s">
        <v>664</v>
      </c>
      <c r="D5742" s="345" t="s">
        <v>507</v>
      </c>
      <c r="E5742" s="345">
        <v>1070370480</v>
      </c>
      <c r="F5742" s="345">
        <v>8051</v>
      </c>
      <c r="G5742" s="345" t="s">
        <v>14258</v>
      </c>
      <c r="H5742" s="820">
        <v>293</v>
      </c>
      <c r="I5742" s="567"/>
    </row>
    <row r="5743" spans="1:9" x14ac:dyDescent="0.2">
      <c r="A5743" s="345">
        <v>5741</v>
      </c>
      <c r="B5743" s="345" t="s">
        <v>6362</v>
      </c>
      <c r="C5743" s="345" t="s">
        <v>622</v>
      </c>
      <c r="D5743" s="345" t="s">
        <v>510</v>
      </c>
      <c r="E5743" s="345">
        <v>1010070950</v>
      </c>
      <c r="F5743" s="345">
        <v>5095</v>
      </c>
      <c r="G5743" s="345" t="s">
        <v>14259</v>
      </c>
      <c r="H5743" s="820">
        <v>342</v>
      </c>
      <c r="I5743" s="567"/>
    </row>
    <row r="5744" spans="1:9" x14ac:dyDescent="0.2">
      <c r="A5744" s="345">
        <v>5742</v>
      </c>
      <c r="B5744" s="345" t="s">
        <v>6363</v>
      </c>
      <c r="C5744" s="345" t="s">
        <v>542</v>
      </c>
      <c r="D5744" s="345" t="s">
        <v>511</v>
      </c>
      <c r="E5744" s="345">
        <v>3160310400</v>
      </c>
      <c r="F5744" s="345">
        <v>71042</v>
      </c>
      <c r="G5744" s="345" t="s">
        <v>14260</v>
      </c>
      <c r="H5744" s="820">
        <v>1683</v>
      </c>
      <c r="I5744" s="567"/>
    </row>
    <row r="5745" spans="1:9" x14ac:dyDescent="0.2">
      <c r="A5745" s="345">
        <v>5743</v>
      </c>
      <c r="B5745" s="345" t="s">
        <v>6364</v>
      </c>
      <c r="C5745" s="345" t="s">
        <v>622</v>
      </c>
      <c r="D5745" s="345" t="s">
        <v>510</v>
      </c>
      <c r="E5745" s="345">
        <v>1010070960</v>
      </c>
      <c r="F5745" s="345">
        <v>5096</v>
      </c>
      <c r="G5745" s="345" t="s">
        <v>14261</v>
      </c>
      <c r="H5745" s="820">
        <v>1367</v>
      </c>
      <c r="I5745" s="567"/>
    </row>
    <row r="5746" spans="1:9" x14ac:dyDescent="0.2">
      <c r="A5746" s="345">
        <v>5744</v>
      </c>
      <c r="B5746" s="345" t="s">
        <v>6365</v>
      </c>
      <c r="C5746" s="345" t="s">
        <v>534</v>
      </c>
      <c r="D5746" s="345" t="s">
        <v>508</v>
      </c>
      <c r="E5746" s="345">
        <v>1030491840</v>
      </c>
      <c r="F5746" s="345">
        <v>15185</v>
      </c>
      <c r="G5746" s="345" t="s">
        <v>14262</v>
      </c>
      <c r="H5746" s="820">
        <v>4627</v>
      </c>
      <c r="I5746" s="567"/>
    </row>
    <row r="5747" spans="1:9" x14ac:dyDescent="0.2">
      <c r="A5747" s="345">
        <v>5745</v>
      </c>
      <c r="B5747" s="345" t="s">
        <v>6366</v>
      </c>
      <c r="C5747" s="345" t="s">
        <v>544</v>
      </c>
      <c r="D5747" s="345" t="s">
        <v>510</v>
      </c>
      <c r="E5747" s="345">
        <v>1010271940</v>
      </c>
      <c r="F5747" s="345">
        <v>4194</v>
      </c>
      <c r="G5747" s="345" t="s">
        <v>14263</v>
      </c>
      <c r="H5747" s="820">
        <v>1572</v>
      </c>
      <c r="I5747" s="567"/>
    </row>
    <row r="5748" spans="1:9" x14ac:dyDescent="0.2">
      <c r="A5748" s="345">
        <v>5746</v>
      </c>
      <c r="B5748" s="345" t="s">
        <v>6367</v>
      </c>
      <c r="C5748" s="345" t="s">
        <v>544</v>
      </c>
      <c r="D5748" s="345" t="s">
        <v>510</v>
      </c>
      <c r="E5748" s="345">
        <v>1010271950</v>
      </c>
      <c r="F5748" s="345">
        <v>4195</v>
      </c>
      <c r="G5748" s="345" t="s">
        <v>14264</v>
      </c>
      <c r="H5748" s="820">
        <v>409</v>
      </c>
      <c r="I5748" s="567"/>
    </row>
    <row r="5749" spans="1:9" x14ac:dyDescent="0.2">
      <c r="A5749" s="345">
        <v>5747</v>
      </c>
      <c r="B5749" s="345" t="s">
        <v>6368</v>
      </c>
      <c r="C5749" s="345" t="s">
        <v>544</v>
      </c>
      <c r="D5749" s="345" t="s">
        <v>510</v>
      </c>
      <c r="E5749" s="345">
        <v>1010271960</v>
      </c>
      <c r="F5749" s="345">
        <v>4196</v>
      </c>
      <c r="G5749" s="345" t="s">
        <v>14265</v>
      </c>
      <c r="H5749" s="820">
        <v>963</v>
      </c>
      <c r="I5749" s="567"/>
    </row>
    <row r="5750" spans="1:9" x14ac:dyDescent="0.2">
      <c r="A5750" s="345">
        <v>5748</v>
      </c>
      <c r="B5750" s="345" t="s">
        <v>6369</v>
      </c>
      <c r="C5750" s="345" t="s">
        <v>567</v>
      </c>
      <c r="D5750" s="345" t="s">
        <v>508</v>
      </c>
      <c r="E5750" s="345">
        <v>1030151540</v>
      </c>
      <c r="F5750" s="345">
        <v>17163</v>
      </c>
      <c r="G5750" s="345" t="s">
        <v>14266</v>
      </c>
      <c r="H5750" s="820">
        <v>9797</v>
      </c>
      <c r="I5750" s="567"/>
    </row>
    <row r="5751" spans="1:9" x14ac:dyDescent="0.2">
      <c r="A5751" s="345">
        <v>5749</v>
      </c>
      <c r="B5751" s="345" t="s">
        <v>6370</v>
      </c>
      <c r="C5751" s="345" t="s">
        <v>726</v>
      </c>
      <c r="D5751" s="345" t="s">
        <v>16416</v>
      </c>
      <c r="E5751" s="345">
        <v>1040140701</v>
      </c>
      <c r="F5751" s="345">
        <v>21075</v>
      </c>
      <c r="G5751" s="345" t="s">
        <v>14267</v>
      </c>
      <c r="H5751" s="820">
        <v>1253</v>
      </c>
      <c r="I5751" s="567"/>
    </row>
    <row r="5752" spans="1:9" x14ac:dyDescent="0.2">
      <c r="A5752" s="345">
        <v>5750</v>
      </c>
      <c r="B5752" s="345" t="s">
        <v>6371</v>
      </c>
      <c r="C5752" s="345" t="s">
        <v>696</v>
      </c>
      <c r="D5752" s="345" t="s">
        <v>508</v>
      </c>
      <c r="E5752" s="345">
        <v>1030241860</v>
      </c>
      <c r="F5752" s="345">
        <v>13197</v>
      </c>
      <c r="G5752" s="345" t="s">
        <v>14268</v>
      </c>
      <c r="H5752" s="820">
        <v>1259</v>
      </c>
      <c r="I5752" s="567"/>
    </row>
    <row r="5753" spans="1:9" x14ac:dyDescent="0.2">
      <c r="A5753" s="345">
        <v>5751</v>
      </c>
      <c r="B5753" s="345" t="s">
        <v>6372</v>
      </c>
      <c r="C5753" s="345" t="s">
        <v>542</v>
      </c>
      <c r="D5753" s="345" t="s">
        <v>511</v>
      </c>
      <c r="E5753" s="345">
        <v>3160310410</v>
      </c>
      <c r="F5753" s="345">
        <v>71043</v>
      </c>
      <c r="G5753" s="345" t="s">
        <v>14269</v>
      </c>
      <c r="H5753" s="820">
        <v>3350</v>
      </c>
      <c r="I5753" s="567"/>
    </row>
    <row r="5754" spans="1:9" x14ac:dyDescent="0.2">
      <c r="A5754" s="345">
        <v>5752</v>
      </c>
      <c r="B5754" s="345" t="s">
        <v>6373</v>
      </c>
      <c r="C5754" s="345" t="s">
        <v>593</v>
      </c>
      <c r="D5754" s="345" t="s">
        <v>513</v>
      </c>
      <c r="E5754" s="345">
        <v>4190480740</v>
      </c>
      <c r="F5754" s="345">
        <v>83075</v>
      </c>
      <c r="G5754" s="345" t="s">
        <v>14270</v>
      </c>
      <c r="H5754" s="820">
        <v>1947</v>
      </c>
      <c r="I5754" s="567"/>
    </row>
    <row r="5755" spans="1:9" x14ac:dyDescent="0.2">
      <c r="A5755" s="345">
        <v>5753</v>
      </c>
      <c r="B5755" s="345" t="s">
        <v>6374</v>
      </c>
      <c r="C5755" s="345" t="s">
        <v>573</v>
      </c>
      <c r="D5755" s="345" t="s">
        <v>508</v>
      </c>
      <c r="E5755" s="345">
        <v>1030450510</v>
      </c>
      <c r="F5755" s="345">
        <v>20051</v>
      </c>
      <c r="G5755" s="345" t="s">
        <v>14271</v>
      </c>
      <c r="H5755" s="820">
        <v>5153</v>
      </c>
      <c r="I5755" s="567"/>
    </row>
    <row r="5756" spans="1:9" x14ac:dyDescent="0.2">
      <c r="A5756" s="345">
        <v>5754</v>
      </c>
      <c r="B5756" s="345" t="s">
        <v>6375</v>
      </c>
      <c r="C5756" s="345" t="s">
        <v>567</v>
      </c>
      <c r="D5756" s="345" t="s">
        <v>508</v>
      </c>
      <c r="E5756" s="345">
        <v>1030151550</v>
      </c>
      <c r="F5756" s="345">
        <v>17164</v>
      </c>
      <c r="G5756" s="345" t="s">
        <v>14272</v>
      </c>
      <c r="H5756" s="820">
        <v>4366</v>
      </c>
      <c r="I5756" s="567"/>
    </row>
    <row r="5757" spans="1:9" x14ac:dyDescent="0.2">
      <c r="A5757" s="345">
        <v>5755</v>
      </c>
      <c r="B5757" s="345" t="s">
        <v>6376</v>
      </c>
      <c r="C5757" s="345" t="s">
        <v>553</v>
      </c>
      <c r="D5757" s="345" t="s">
        <v>506</v>
      </c>
      <c r="E5757" s="345">
        <v>3150721090</v>
      </c>
      <c r="F5757" s="345">
        <v>65109</v>
      </c>
      <c r="G5757" s="345" t="s">
        <v>14273</v>
      </c>
      <c r="H5757" s="820">
        <v>1293</v>
      </c>
      <c r="I5757" s="567"/>
    </row>
    <row r="5758" spans="1:9" x14ac:dyDescent="0.2">
      <c r="A5758" s="345">
        <v>5756</v>
      </c>
      <c r="B5758" s="345" t="s">
        <v>6377</v>
      </c>
      <c r="C5758" s="345" t="s">
        <v>526</v>
      </c>
      <c r="D5758" s="345" t="s">
        <v>508</v>
      </c>
      <c r="E5758" s="345">
        <v>1030980720</v>
      </c>
      <c r="F5758" s="345">
        <v>97072</v>
      </c>
      <c r="G5758" s="345" t="s">
        <v>14274</v>
      </c>
      <c r="H5758" s="820">
        <v>3058</v>
      </c>
      <c r="I5758" s="567"/>
    </row>
    <row r="5759" spans="1:9" x14ac:dyDescent="0.2">
      <c r="A5759" s="345">
        <v>5757</v>
      </c>
      <c r="B5759" s="345" t="s">
        <v>6378</v>
      </c>
      <c r="C5759" s="345" t="s">
        <v>565</v>
      </c>
      <c r="D5759" s="345" t="s">
        <v>505</v>
      </c>
      <c r="E5759" s="345">
        <v>3180251050</v>
      </c>
      <c r="F5759" s="345">
        <v>78104</v>
      </c>
      <c r="G5759" s="345" t="s">
        <v>14275</v>
      </c>
      <c r="H5759" s="820">
        <v>6820</v>
      </c>
      <c r="I5759" s="567"/>
    </row>
    <row r="5760" spans="1:9" x14ac:dyDescent="0.2">
      <c r="A5760" s="345">
        <v>5758</v>
      </c>
      <c r="B5760" s="345" t="s">
        <v>6379</v>
      </c>
      <c r="C5760" s="345" t="s">
        <v>612</v>
      </c>
      <c r="D5760" s="345" t="s">
        <v>505</v>
      </c>
      <c r="E5760" s="345">
        <v>3180670680</v>
      </c>
      <c r="F5760" s="345">
        <v>80068</v>
      </c>
      <c r="G5760" s="345" t="s">
        <v>14276</v>
      </c>
      <c r="H5760" s="820">
        <v>971</v>
      </c>
      <c r="I5760" s="567"/>
    </row>
    <row r="5761" spans="1:9" x14ac:dyDescent="0.2">
      <c r="A5761" s="345">
        <v>5759</v>
      </c>
      <c r="B5761" s="345" t="s">
        <v>6380</v>
      </c>
      <c r="C5761" s="345" t="s">
        <v>565</v>
      </c>
      <c r="D5761" s="345" t="s">
        <v>505</v>
      </c>
      <c r="E5761" s="345">
        <v>3180251060</v>
      </c>
      <c r="F5761" s="345">
        <v>78105</v>
      </c>
      <c r="G5761" s="345" t="s">
        <v>14277</v>
      </c>
      <c r="H5761" s="820">
        <v>5399</v>
      </c>
      <c r="I5761" s="567"/>
    </row>
    <row r="5762" spans="1:9" x14ac:dyDescent="0.2">
      <c r="A5762" s="345">
        <v>5760</v>
      </c>
      <c r="B5762" s="345" t="s">
        <v>6381</v>
      </c>
      <c r="C5762" s="345" t="s">
        <v>672</v>
      </c>
      <c r="D5762" s="345" t="s">
        <v>508</v>
      </c>
      <c r="E5762" s="345">
        <v>1030571240</v>
      </c>
      <c r="F5762" s="345">
        <v>18127</v>
      </c>
      <c r="G5762" s="345" t="s">
        <v>14278</v>
      </c>
      <c r="H5762" s="820">
        <v>660</v>
      </c>
      <c r="I5762" s="567"/>
    </row>
    <row r="5763" spans="1:9" x14ac:dyDescent="0.2">
      <c r="A5763" s="345">
        <v>5761</v>
      </c>
      <c r="B5763" s="345" t="s">
        <v>6382</v>
      </c>
      <c r="C5763" s="345" t="s">
        <v>601</v>
      </c>
      <c r="D5763" s="345" t="s">
        <v>508</v>
      </c>
      <c r="E5763" s="345">
        <v>1030121720</v>
      </c>
      <c r="F5763" s="345">
        <v>16182</v>
      </c>
      <c r="G5763" s="345" t="s">
        <v>14279</v>
      </c>
      <c r="H5763" s="820">
        <v>3874</v>
      </c>
      <c r="I5763" s="567"/>
    </row>
    <row r="5764" spans="1:9" x14ac:dyDescent="0.2">
      <c r="A5764" s="345">
        <v>5762</v>
      </c>
      <c r="B5764" s="345" t="s">
        <v>6383</v>
      </c>
      <c r="C5764" s="345" t="s">
        <v>691</v>
      </c>
      <c r="D5764" s="345" t="s">
        <v>508</v>
      </c>
      <c r="E5764" s="345">
        <v>1030770560</v>
      </c>
      <c r="F5764" s="345">
        <v>14056</v>
      </c>
      <c r="G5764" s="345" t="s">
        <v>14280</v>
      </c>
      <c r="H5764" s="820">
        <v>561</v>
      </c>
      <c r="I5764" s="567"/>
    </row>
    <row r="5765" spans="1:9" x14ac:dyDescent="0.2">
      <c r="A5765" s="345">
        <v>5763</v>
      </c>
      <c r="B5765" s="345" t="s">
        <v>6384</v>
      </c>
      <c r="C5765" s="345" t="s">
        <v>609</v>
      </c>
      <c r="D5765" s="345" t="s">
        <v>493</v>
      </c>
      <c r="E5765" s="345">
        <v>2120700890</v>
      </c>
      <c r="F5765" s="345">
        <v>58090</v>
      </c>
      <c r="G5765" s="345" t="s">
        <v>14281</v>
      </c>
      <c r="H5765" s="820">
        <v>649</v>
      </c>
      <c r="I5765" s="567"/>
    </row>
    <row r="5766" spans="1:9" x14ac:dyDescent="0.2">
      <c r="A5766" s="345">
        <v>5764</v>
      </c>
      <c r="B5766" s="345" t="s">
        <v>6385</v>
      </c>
      <c r="C5766" s="345" t="s">
        <v>784</v>
      </c>
      <c r="D5766" s="345" t="s">
        <v>503</v>
      </c>
      <c r="E5766" s="345">
        <v>3130230770</v>
      </c>
      <c r="F5766" s="345">
        <v>69077</v>
      </c>
      <c r="G5766" s="345" t="s">
        <v>14282</v>
      </c>
      <c r="H5766" s="820">
        <v>98</v>
      </c>
      <c r="I5766" s="567"/>
    </row>
    <row r="5767" spans="1:9" x14ac:dyDescent="0.2">
      <c r="A5767" s="345">
        <v>5765</v>
      </c>
      <c r="B5767" s="345" t="s">
        <v>6386</v>
      </c>
      <c r="C5767" s="345" t="s">
        <v>755</v>
      </c>
      <c r="D5767" s="345" t="s">
        <v>516</v>
      </c>
      <c r="E5767" s="345">
        <v>1020040560</v>
      </c>
      <c r="F5767" s="345">
        <v>7057</v>
      </c>
      <c r="G5767" s="345" t="s">
        <v>14283</v>
      </c>
      <c r="H5767" s="820">
        <v>1005</v>
      </c>
      <c r="I5767" s="567"/>
    </row>
    <row r="5768" spans="1:9" x14ac:dyDescent="0.2">
      <c r="A5768" s="345">
        <v>5766</v>
      </c>
      <c r="B5768" s="345" t="s">
        <v>6387</v>
      </c>
      <c r="C5768" s="345" t="s">
        <v>624</v>
      </c>
      <c r="D5768" s="345" t="s">
        <v>510</v>
      </c>
      <c r="E5768" s="345">
        <v>1010812131</v>
      </c>
      <c r="F5768" s="345">
        <v>1222</v>
      </c>
      <c r="G5768" s="345" t="s">
        <v>14284</v>
      </c>
      <c r="H5768" s="820">
        <v>1988</v>
      </c>
      <c r="I5768" s="567"/>
    </row>
    <row r="5769" spans="1:9" x14ac:dyDescent="0.2">
      <c r="A5769" s="345">
        <v>5767</v>
      </c>
      <c r="B5769" s="345" t="s">
        <v>6388</v>
      </c>
      <c r="C5769" s="345" t="s">
        <v>711</v>
      </c>
      <c r="D5769" s="345" t="s">
        <v>16415</v>
      </c>
      <c r="E5769" s="345">
        <v>1080680350</v>
      </c>
      <c r="F5769" s="345">
        <v>35035</v>
      </c>
      <c r="G5769" s="345" t="s">
        <v>14285</v>
      </c>
      <c r="H5769" s="820">
        <v>4016</v>
      </c>
      <c r="I5769" s="567"/>
    </row>
    <row r="5770" spans="1:9" x14ac:dyDescent="0.2">
      <c r="A5770" s="345">
        <v>5768</v>
      </c>
      <c r="B5770" s="345" t="s">
        <v>6389</v>
      </c>
      <c r="C5770" s="345" t="s">
        <v>609</v>
      </c>
      <c r="D5770" s="345" t="s">
        <v>493</v>
      </c>
      <c r="E5770" s="345">
        <v>2120700900</v>
      </c>
      <c r="F5770" s="345">
        <v>58091</v>
      </c>
      <c r="G5770" s="345" t="s">
        <v>14286</v>
      </c>
      <c r="H5770" s="820">
        <v>2749031</v>
      </c>
      <c r="I5770" s="567"/>
    </row>
    <row r="5771" spans="1:9" x14ac:dyDescent="0.2">
      <c r="A5771" s="345">
        <v>5769</v>
      </c>
      <c r="B5771" s="345" t="s">
        <v>6390</v>
      </c>
      <c r="C5771" s="345" t="s">
        <v>553</v>
      </c>
      <c r="D5771" s="345" t="s">
        <v>506</v>
      </c>
      <c r="E5771" s="345">
        <v>3150721100</v>
      </c>
      <c r="F5771" s="345">
        <v>65110</v>
      </c>
      <c r="G5771" s="345" t="s">
        <v>14287</v>
      </c>
      <c r="H5771" s="820">
        <v>375</v>
      </c>
      <c r="I5771" s="567"/>
    </row>
    <row r="5772" spans="1:9" x14ac:dyDescent="0.2">
      <c r="A5772" s="345">
        <v>5770</v>
      </c>
      <c r="B5772" s="345" t="s">
        <v>6391</v>
      </c>
      <c r="C5772" s="345" t="s">
        <v>639</v>
      </c>
      <c r="D5772" s="345" t="s">
        <v>510</v>
      </c>
      <c r="E5772" s="345">
        <v>1010521240</v>
      </c>
      <c r="F5772" s="345">
        <v>3130</v>
      </c>
      <c r="G5772" s="345" t="s">
        <v>14288</v>
      </c>
      <c r="H5772" s="820">
        <v>3677</v>
      </c>
      <c r="I5772" s="567"/>
    </row>
    <row r="5773" spans="1:9" x14ac:dyDescent="0.2">
      <c r="A5773" s="345">
        <v>5771</v>
      </c>
      <c r="B5773" s="345" t="s">
        <v>6392</v>
      </c>
      <c r="C5773" s="345" t="s">
        <v>672</v>
      </c>
      <c r="D5773" s="345" t="s">
        <v>508</v>
      </c>
      <c r="E5773" s="345">
        <v>1030571250</v>
      </c>
      <c r="F5773" s="345">
        <v>18128</v>
      </c>
      <c r="G5773" s="345" t="s">
        <v>14289</v>
      </c>
      <c r="H5773" s="820">
        <v>580</v>
      </c>
      <c r="I5773" s="567"/>
    </row>
    <row r="5774" spans="1:9" x14ac:dyDescent="0.2">
      <c r="A5774" s="345">
        <v>5772</v>
      </c>
      <c r="B5774" s="345" t="s">
        <v>6393</v>
      </c>
      <c r="C5774" s="345" t="s">
        <v>617</v>
      </c>
      <c r="D5774" s="345" t="s">
        <v>512</v>
      </c>
      <c r="E5774" s="345">
        <v>4200730600</v>
      </c>
      <c r="F5774" s="345">
        <v>90061</v>
      </c>
      <c r="G5774" s="345" t="s">
        <v>14290</v>
      </c>
      <c r="H5774" s="820">
        <v>497</v>
      </c>
      <c r="I5774" s="567"/>
    </row>
    <row r="5775" spans="1:9" x14ac:dyDescent="0.2">
      <c r="A5775" s="345">
        <v>5773</v>
      </c>
      <c r="B5775" s="345" t="s">
        <v>6394</v>
      </c>
      <c r="C5775" s="345" t="s">
        <v>571</v>
      </c>
      <c r="D5775" s="345" t="s">
        <v>508</v>
      </c>
      <c r="E5775" s="345">
        <v>1030260830</v>
      </c>
      <c r="F5775" s="345">
        <v>19086</v>
      </c>
      <c r="G5775" s="345" t="s">
        <v>14291</v>
      </c>
      <c r="H5775" s="820">
        <v>3190</v>
      </c>
      <c r="I5775" s="567"/>
    </row>
    <row r="5776" spans="1:9" x14ac:dyDescent="0.2">
      <c r="A5776" s="345">
        <v>5774</v>
      </c>
      <c r="B5776" s="345" t="s">
        <v>6395</v>
      </c>
      <c r="C5776" s="345" t="s">
        <v>624</v>
      </c>
      <c r="D5776" s="345" t="s">
        <v>510</v>
      </c>
      <c r="E5776" s="345">
        <v>1010812140</v>
      </c>
      <c r="F5776" s="345">
        <v>1223</v>
      </c>
      <c r="G5776" s="345" t="s">
        <v>14292</v>
      </c>
      <c r="H5776" s="820">
        <v>2642</v>
      </c>
      <c r="I5776" s="567"/>
    </row>
    <row r="5777" spans="1:9" x14ac:dyDescent="0.2">
      <c r="A5777" s="345">
        <v>5775</v>
      </c>
      <c r="B5777" s="345" t="s">
        <v>6396</v>
      </c>
      <c r="C5777" s="345" t="s">
        <v>241</v>
      </c>
      <c r="D5777" s="345" t="s">
        <v>515</v>
      </c>
      <c r="E5777" s="345">
        <v>1050900860</v>
      </c>
      <c r="F5777" s="345">
        <v>24086</v>
      </c>
      <c r="G5777" s="345" t="s">
        <v>14293</v>
      </c>
      <c r="H5777" s="820">
        <v>14150</v>
      </c>
      <c r="I5777" s="567"/>
    </row>
    <row r="5778" spans="1:9" x14ac:dyDescent="0.2">
      <c r="A5778" s="345">
        <v>5776</v>
      </c>
      <c r="B5778" s="345" t="s">
        <v>6397</v>
      </c>
      <c r="C5778" s="345" t="s">
        <v>601</v>
      </c>
      <c r="D5778" s="345" t="s">
        <v>508</v>
      </c>
      <c r="E5778" s="345">
        <v>1030121730</v>
      </c>
      <c r="F5778" s="345">
        <v>16183</v>
      </c>
      <c r="G5778" s="345" t="s">
        <v>14294</v>
      </c>
      <c r="H5778" s="820">
        <v>20613</v>
      </c>
      <c r="I5778" s="567"/>
    </row>
    <row r="5779" spans="1:9" x14ac:dyDescent="0.2">
      <c r="A5779" s="345">
        <v>5777</v>
      </c>
      <c r="B5779" s="345" t="s">
        <v>6398</v>
      </c>
      <c r="C5779" s="345" t="s">
        <v>1935</v>
      </c>
      <c r="D5779" s="345" t="s">
        <v>16417</v>
      </c>
      <c r="E5779" s="345">
        <v>1060350120</v>
      </c>
      <c r="F5779" s="345">
        <v>31015</v>
      </c>
      <c r="G5779" s="345" t="s">
        <v>14295</v>
      </c>
      <c r="H5779" s="820">
        <v>3636</v>
      </c>
      <c r="I5779" s="567"/>
    </row>
    <row r="5780" spans="1:9" x14ac:dyDescent="0.2">
      <c r="A5780" s="345">
        <v>5778</v>
      </c>
      <c r="B5780" s="345" t="s">
        <v>6399</v>
      </c>
      <c r="C5780" s="345" t="s">
        <v>578</v>
      </c>
      <c r="D5780" s="345" t="s">
        <v>505</v>
      </c>
      <c r="E5780" s="345">
        <v>3181030310</v>
      </c>
      <c r="F5780" s="345">
        <v>102031</v>
      </c>
      <c r="G5780" s="345" t="s">
        <v>14296</v>
      </c>
      <c r="H5780" s="820">
        <v>4354</v>
      </c>
      <c r="I5780" s="567"/>
    </row>
    <row r="5781" spans="1:9" x14ac:dyDescent="0.2">
      <c r="A5781" s="345">
        <v>5779</v>
      </c>
      <c r="B5781" s="345" t="s">
        <v>6400</v>
      </c>
      <c r="C5781" s="345" t="s">
        <v>668</v>
      </c>
      <c r="D5781" s="345" t="s">
        <v>16416</v>
      </c>
      <c r="E5781" s="345">
        <v>1040831440</v>
      </c>
      <c r="F5781" s="345">
        <v>22155</v>
      </c>
      <c r="G5781" s="345" t="s">
        <v>14297</v>
      </c>
      <c r="H5781" s="820">
        <v>1397</v>
      </c>
      <c r="I5781" s="567"/>
    </row>
    <row r="5782" spans="1:9" x14ac:dyDescent="0.2">
      <c r="A5782" s="345">
        <v>5780</v>
      </c>
      <c r="B5782" s="345" t="s">
        <v>6401</v>
      </c>
      <c r="C5782" s="345" t="s">
        <v>639</v>
      </c>
      <c r="D5782" s="345" t="s">
        <v>510</v>
      </c>
      <c r="E5782" s="345">
        <v>1010521250</v>
      </c>
      <c r="F5782" s="345">
        <v>3131</v>
      </c>
      <c r="G5782" s="345" t="s">
        <v>14298</v>
      </c>
      <c r="H5782" s="820">
        <v>5625</v>
      </c>
      <c r="I5782" s="567"/>
    </row>
    <row r="5783" spans="1:9" x14ac:dyDescent="0.2">
      <c r="A5783" s="345">
        <v>5781</v>
      </c>
      <c r="B5783" s="345" t="s">
        <v>6402</v>
      </c>
      <c r="C5783" s="345" t="s">
        <v>593</v>
      </c>
      <c r="D5783" s="345" t="s">
        <v>513</v>
      </c>
      <c r="E5783" s="345">
        <v>4190480750</v>
      </c>
      <c r="F5783" s="345">
        <v>83076</v>
      </c>
      <c r="G5783" s="345" t="s">
        <v>14299</v>
      </c>
      <c r="H5783" s="820">
        <v>6529</v>
      </c>
      <c r="I5783" s="567"/>
    </row>
    <row r="5784" spans="1:9" x14ac:dyDescent="0.2">
      <c r="A5784" s="345">
        <v>5782</v>
      </c>
      <c r="B5784" s="345" t="s">
        <v>6403</v>
      </c>
      <c r="C5784" s="345" t="s">
        <v>607</v>
      </c>
      <c r="D5784" s="345" t="s">
        <v>515</v>
      </c>
      <c r="E5784" s="345">
        <v>1050890620</v>
      </c>
      <c r="F5784" s="345">
        <v>23063</v>
      </c>
      <c r="G5784" s="345" t="s">
        <v>14300</v>
      </c>
      <c r="H5784" s="820">
        <v>3752</v>
      </c>
      <c r="I5784" s="567"/>
    </row>
    <row r="5785" spans="1:9" x14ac:dyDescent="0.2">
      <c r="A5785" s="345">
        <v>5783</v>
      </c>
      <c r="B5785" s="345" t="s">
        <v>6404</v>
      </c>
      <c r="C5785" s="345" t="s">
        <v>787</v>
      </c>
      <c r="D5785" s="345" t="s">
        <v>515</v>
      </c>
      <c r="E5785" s="345">
        <v>1050840680</v>
      </c>
      <c r="F5785" s="345">
        <v>26069</v>
      </c>
      <c r="G5785" s="345" t="s">
        <v>14301</v>
      </c>
      <c r="H5785" s="820">
        <v>14680</v>
      </c>
      <c r="I5785" s="567"/>
    </row>
    <row r="5786" spans="1:9" x14ac:dyDescent="0.2">
      <c r="A5786" s="345">
        <v>5784</v>
      </c>
      <c r="B5786" s="345" t="s">
        <v>6405</v>
      </c>
      <c r="C5786" s="345" t="s">
        <v>567</v>
      </c>
      <c r="D5786" s="345" t="s">
        <v>508</v>
      </c>
      <c r="E5786" s="345">
        <v>1030151560</v>
      </c>
      <c r="F5786" s="345">
        <v>17165</v>
      </c>
      <c r="G5786" s="345" t="s">
        <v>14302</v>
      </c>
      <c r="H5786" s="820">
        <v>9282</v>
      </c>
      <c r="I5786" s="567"/>
    </row>
    <row r="5787" spans="1:9" x14ac:dyDescent="0.2">
      <c r="A5787" s="345">
        <v>5785</v>
      </c>
      <c r="B5787" s="345" t="s">
        <v>6406</v>
      </c>
      <c r="C5787" s="345" t="s">
        <v>672</v>
      </c>
      <c r="D5787" s="345" t="s">
        <v>508</v>
      </c>
      <c r="E5787" s="345">
        <v>1030571260</v>
      </c>
      <c r="F5787" s="345">
        <v>18129</v>
      </c>
      <c r="G5787" s="345" t="s">
        <v>14303</v>
      </c>
      <c r="H5787" s="820">
        <v>1555</v>
      </c>
      <c r="I5787" s="567"/>
    </row>
    <row r="5788" spans="1:9" x14ac:dyDescent="0.2">
      <c r="A5788" s="345">
        <v>5786</v>
      </c>
      <c r="B5788" s="345" t="s">
        <v>6407</v>
      </c>
      <c r="C5788" s="345" t="s">
        <v>668</v>
      </c>
      <c r="D5788" s="345" t="s">
        <v>16416</v>
      </c>
      <c r="E5788" s="345">
        <v>1040831450</v>
      </c>
      <c r="F5788" s="345">
        <v>22156</v>
      </c>
      <c r="G5788" s="345" t="s">
        <v>14304</v>
      </c>
      <c r="H5788" s="820">
        <v>2914</v>
      </c>
      <c r="I5788" s="567"/>
    </row>
    <row r="5789" spans="1:9" x14ac:dyDescent="0.2">
      <c r="A5789" s="345">
        <v>5787</v>
      </c>
      <c r="B5789" s="345" t="s">
        <v>6408</v>
      </c>
      <c r="C5789" s="345" t="s">
        <v>637</v>
      </c>
      <c r="D5789" s="345" t="s">
        <v>508</v>
      </c>
      <c r="E5789" s="345">
        <v>1031040375</v>
      </c>
      <c r="F5789" s="345">
        <v>108055</v>
      </c>
      <c r="G5789" s="345" t="s">
        <v>14305</v>
      </c>
      <c r="H5789" s="820">
        <v>4785</v>
      </c>
      <c r="I5789" s="567"/>
    </row>
    <row r="5790" spans="1:9" x14ac:dyDescent="0.2">
      <c r="A5790" s="345">
        <v>5788</v>
      </c>
      <c r="B5790" s="345" t="s">
        <v>6409</v>
      </c>
      <c r="C5790" s="345" t="s">
        <v>1935</v>
      </c>
      <c r="D5790" s="345" t="s">
        <v>16417</v>
      </c>
      <c r="E5790" s="345">
        <v>1060350130</v>
      </c>
      <c r="F5790" s="345">
        <v>31016</v>
      </c>
      <c r="G5790" s="345" t="s">
        <v>14306</v>
      </c>
      <c r="H5790" s="820">
        <v>11807</v>
      </c>
      <c r="I5790" s="567"/>
    </row>
    <row r="5791" spans="1:9" x14ac:dyDescent="0.2">
      <c r="A5791" s="345">
        <v>5789</v>
      </c>
      <c r="B5791" s="345" t="s">
        <v>6410</v>
      </c>
      <c r="C5791" s="345" t="s">
        <v>668</v>
      </c>
      <c r="D5791" s="345" t="s">
        <v>16416</v>
      </c>
      <c r="E5791" s="345">
        <v>1040831460</v>
      </c>
      <c r="F5791" s="345">
        <v>22157</v>
      </c>
      <c r="G5791" s="345" t="s">
        <v>14307</v>
      </c>
      <c r="H5791" s="820">
        <v>454</v>
      </c>
      <c r="I5791" s="567"/>
    </row>
    <row r="5792" spans="1:9" x14ac:dyDescent="0.2">
      <c r="A5792" s="345">
        <v>5790</v>
      </c>
      <c r="B5792" s="345" t="s">
        <v>6411</v>
      </c>
      <c r="C5792" s="345" t="s">
        <v>652</v>
      </c>
      <c r="D5792" s="345" t="s">
        <v>16417</v>
      </c>
      <c r="E5792" s="345">
        <v>1060850970</v>
      </c>
      <c r="F5792" s="345">
        <v>30097</v>
      </c>
      <c r="G5792" s="345" t="s">
        <v>14308</v>
      </c>
      <c r="H5792" s="820">
        <v>1942</v>
      </c>
      <c r="I5792" s="567"/>
    </row>
    <row r="5793" spans="1:9" x14ac:dyDescent="0.2">
      <c r="A5793" s="345">
        <v>5791</v>
      </c>
      <c r="B5793" s="345" t="s">
        <v>6412</v>
      </c>
      <c r="C5793" s="345" t="s">
        <v>575</v>
      </c>
      <c r="D5793" s="345" t="s">
        <v>493</v>
      </c>
      <c r="E5793" s="345">
        <v>2120910440</v>
      </c>
      <c r="F5793" s="345">
        <v>56045</v>
      </c>
      <c r="G5793" s="345" t="s">
        <v>14309</v>
      </c>
      <c r="H5793" s="820">
        <v>8417</v>
      </c>
      <c r="I5793" s="567"/>
    </row>
    <row r="5794" spans="1:9" x14ac:dyDescent="0.2">
      <c r="A5794" s="345">
        <v>5792</v>
      </c>
      <c r="B5794" s="345" t="s">
        <v>6413</v>
      </c>
      <c r="C5794" s="345" t="s">
        <v>607</v>
      </c>
      <c r="D5794" s="345" t="s">
        <v>515</v>
      </c>
      <c r="E5794" s="345">
        <v>1050890630</v>
      </c>
      <c r="F5794" s="345">
        <v>23064</v>
      </c>
      <c r="G5794" s="345" t="s">
        <v>14310</v>
      </c>
      <c r="H5794" s="820">
        <v>5946</v>
      </c>
      <c r="I5794" s="567"/>
    </row>
    <row r="5795" spans="1:9" x14ac:dyDescent="0.2">
      <c r="A5795" s="345">
        <v>5793</v>
      </c>
      <c r="B5795" s="345" t="s">
        <v>6414</v>
      </c>
      <c r="C5795" s="345" t="s">
        <v>659</v>
      </c>
      <c r="D5795" s="345" t="s">
        <v>510</v>
      </c>
      <c r="E5795" s="345">
        <v>1010960530</v>
      </c>
      <c r="F5795" s="345">
        <v>96053</v>
      </c>
      <c r="G5795" s="345" t="s">
        <v>14311</v>
      </c>
      <c r="H5795" s="820">
        <v>1432</v>
      </c>
      <c r="I5795" s="567"/>
    </row>
    <row r="5796" spans="1:9" x14ac:dyDescent="0.2">
      <c r="A5796" s="345">
        <v>5794</v>
      </c>
      <c r="B5796" s="345" t="s">
        <v>6415</v>
      </c>
      <c r="C5796" s="345" t="s">
        <v>637</v>
      </c>
      <c r="D5796" s="345" t="s">
        <v>508</v>
      </c>
      <c r="E5796" s="345">
        <v>1031040380</v>
      </c>
      <c r="F5796" s="345">
        <v>108038</v>
      </c>
      <c r="G5796" s="345" t="s">
        <v>14312</v>
      </c>
      <c r="H5796" s="820">
        <v>3581</v>
      </c>
      <c r="I5796" s="567"/>
    </row>
    <row r="5797" spans="1:9" x14ac:dyDescent="0.2">
      <c r="A5797" s="345">
        <v>5795</v>
      </c>
      <c r="B5797" s="345" t="s">
        <v>6416</v>
      </c>
      <c r="C5797" s="345" t="s">
        <v>624</v>
      </c>
      <c r="D5797" s="345" t="s">
        <v>510</v>
      </c>
      <c r="E5797" s="345">
        <v>1010812150</v>
      </c>
      <c r="F5797" s="345">
        <v>1224</v>
      </c>
      <c r="G5797" s="345" t="s">
        <v>14313</v>
      </c>
      <c r="H5797" s="820">
        <v>293</v>
      </c>
      <c r="I5797" s="567"/>
    </row>
    <row r="5798" spans="1:9" x14ac:dyDescent="0.2">
      <c r="A5798" s="345">
        <v>5796</v>
      </c>
      <c r="B5798" s="345" t="s">
        <v>6417</v>
      </c>
      <c r="C5798" s="345" t="s">
        <v>924</v>
      </c>
      <c r="D5798" s="345" t="s">
        <v>507</v>
      </c>
      <c r="E5798" s="345">
        <v>1070340490</v>
      </c>
      <c r="F5798" s="345">
        <v>10049</v>
      </c>
      <c r="G5798" s="345" t="s">
        <v>14314</v>
      </c>
      <c r="H5798" s="820">
        <v>4179</v>
      </c>
      <c r="I5798" s="567"/>
    </row>
    <row r="5799" spans="1:9" x14ac:dyDescent="0.2">
      <c r="A5799" s="345">
        <v>5797</v>
      </c>
      <c r="B5799" s="345" t="s">
        <v>6418</v>
      </c>
      <c r="C5799" s="345" t="s">
        <v>601</v>
      </c>
      <c r="D5799" s="345" t="s">
        <v>508</v>
      </c>
      <c r="E5799" s="345">
        <v>1030121740</v>
      </c>
      <c r="F5799" s="345">
        <v>16184</v>
      </c>
      <c r="G5799" s="345" t="s">
        <v>14315</v>
      </c>
      <c r="H5799" s="820">
        <v>420</v>
      </c>
      <c r="I5799" s="567"/>
    </row>
    <row r="5800" spans="1:9" x14ac:dyDescent="0.2">
      <c r="A5800" s="345">
        <v>5798</v>
      </c>
      <c r="B5800" s="345" t="s">
        <v>6419</v>
      </c>
      <c r="C5800" s="345" t="s">
        <v>573</v>
      </c>
      <c r="D5800" s="345" t="s">
        <v>508</v>
      </c>
      <c r="E5800" s="345">
        <v>1030450520</v>
      </c>
      <c r="F5800" s="345">
        <v>20052</v>
      </c>
      <c r="G5800" s="345" t="s">
        <v>14316</v>
      </c>
      <c r="H5800" s="820">
        <v>6802</v>
      </c>
      <c r="I5800" s="567"/>
    </row>
    <row r="5801" spans="1:9" x14ac:dyDescent="0.2">
      <c r="A5801" s="345">
        <v>5799</v>
      </c>
      <c r="B5801" s="345" t="s">
        <v>6420</v>
      </c>
      <c r="C5801" s="345" t="s">
        <v>1075</v>
      </c>
      <c r="D5801" s="345" t="s">
        <v>16415</v>
      </c>
      <c r="E5801" s="345">
        <v>1080320360</v>
      </c>
      <c r="F5801" s="345">
        <v>40037</v>
      </c>
      <c r="G5801" s="345" t="s">
        <v>14317</v>
      </c>
      <c r="H5801" s="820">
        <v>3379</v>
      </c>
      <c r="I5801" s="567"/>
    </row>
    <row r="5802" spans="1:9" x14ac:dyDescent="0.2">
      <c r="A5802" s="345">
        <v>5800</v>
      </c>
      <c r="B5802" s="345" t="s">
        <v>6421</v>
      </c>
      <c r="C5802" s="345" t="s">
        <v>601</v>
      </c>
      <c r="D5802" s="345" t="s">
        <v>508</v>
      </c>
      <c r="E5802" s="345">
        <v>1030121750</v>
      </c>
      <c r="F5802" s="345">
        <v>16185</v>
      </c>
      <c r="G5802" s="345" t="s">
        <v>14318</v>
      </c>
      <c r="H5802" s="820">
        <v>869</v>
      </c>
      <c r="I5802" s="567"/>
    </row>
    <row r="5803" spans="1:9" x14ac:dyDescent="0.2">
      <c r="A5803" s="345">
        <v>5801</v>
      </c>
      <c r="B5803" s="345" t="s">
        <v>6422</v>
      </c>
      <c r="C5803" s="345" t="s">
        <v>924</v>
      </c>
      <c r="D5803" s="345" t="s">
        <v>507</v>
      </c>
      <c r="E5803" s="345">
        <v>1070340500</v>
      </c>
      <c r="F5803" s="345">
        <v>10050</v>
      </c>
      <c r="G5803" s="345" t="s">
        <v>14319</v>
      </c>
      <c r="H5803" s="820">
        <v>60</v>
      </c>
      <c r="I5803" s="567"/>
    </row>
    <row r="5804" spans="1:9" x14ac:dyDescent="0.2">
      <c r="A5804" s="345">
        <v>5802</v>
      </c>
      <c r="B5804" s="345" t="s">
        <v>6423</v>
      </c>
      <c r="C5804" s="345" t="s">
        <v>624</v>
      </c>
      <c r="D5804" s="345" t="s">
        <v>510</v>
      </c>
      <c r="E5804" s="345">
        <v>1010812160</v>
      </c>
      <c r="F5804" s="345">
        <v>1225</v>
      </c>
      <c r="G5804" s="345" t="s">
        <v>14320</v>
      </c>
      <c r="H5804" s="820">
        <v>1849</v>
      </c>
      <c r="I5804" s="567"/>
    </row>
    <row r="5805" spans="1:9" x14ac:dyDescent="0.2">
      <c r="A5805" s="345">
        <v>5803</v>
      </c>
      <c r="B5805" s="345" t="s">
        <v>6424</v>
      </c>
      <c r="C5805" s="345" t="s">
        <v>674</v>
      </c>
      <c r="D5805" s="345" t="s">
        <v>510</v>
      </c>
      <c r="E5805" s="345">
        <v>1010881170</v>
      </c>
      <c r="F5805" s="345">
        <v>2118</v>
      </c>
      <c r="G5805" s="345" t="s">
        <v>14321</v>
      </c>
      <c r="H5805" s="820">
        <v>543</v>
      </c>
      <c r="I5805" s="567"/>
    </row>
    <row r="5806" spans="1:9" x14ac:dyDescent="0.2">
      <c r="A5806" s="345">
        <v>5804</v>
      </c>
      <c r="B5806" s="345" t="s">
        <v>6425</v>
      </c>
      <c r="C5806" s="345" t="s">
        <v>668</v>
      </c>
      <c r="D5806" s="345" t="s">
        <v>16416</v>
      </c>
      <c r="E5806" s="345">
        <v>1040831471</v>
      </c>
      <c r="F5806" s="345">
        <v>22135</v>
      </c>
      <c r="G5806" s="345" t="s">
        <v>14322</v>
      </c>
      <c r="H5806" s="820">
        <v>992</v>
      </c>
      <c r="I5806" s="567"/>
    </row>
    <row r="5807" spans="1:9" x14ac:dyDescent="0.2">
      <c r="A5807" s="345">
        <v>5805</v>
      </c>
      <c r="B5807" s="345" t="s">
        <v>6426</v>
      </c>
      <c r="C5807" s="345" t="s">
        <v>668</v>
      </c>
      <c r="D5807" s="345" t="s">
        <v>16416</v>
      </c>
      <c r="E5807" s="345">
        <v>1040831480</v>
      </c>
      <c r="F5807" s="345">
        <v>22159</v>
      </c>
      <c r="G5807" s="345" t="s">
        <v>14323</v>
      </c>
      <c r="H5807" s="820">
        <v>459</v>
      </c>
      <c r="I5807" s="567"/>
    </row>
    <row r="5808" spans="1:9" x14ac:dyDescent="0.2">
      <c r="A5808" s="345">
        <v>5806</v>
      </c>
      <c r="B5808" s="345" t="s">
        <v>6427</v>
      </c>
      <c r="C5808" s="345" t="s">
        <v>659</v>
      </c>
      <c r="D5808" s="345" t="s">
        <v>510</v>
      </c>
      <c r="E5808" s="345">
        <v>1010960540</v>
      </c>
      <c r="F5808" s="345">
        <v>96054</v>
      </c>
      <c r="G5808" s="345" t="s">
        <v>14324</v>
      </c>
      <c r="H5808" s="820">
        <v>861</v>
      </c>
      <c r="I5808" s="567"/>
    </row>
    <row r="5809" spans="1:9" x14ac:dyDescent="0.2">
      <c r="A5809" s="345">
        <v>5807</v>
      </c>
      <c r="B5809" s="345" t="s">
        <v>6428</v>
      </c>
      <c r="C5809" s="345" t="s">
        <v>624</v>
      </c>
      <c r="D5809" s="345" t="s">
        <v>510</v>
      </c>
      <c r="E5809" s="345">
        <v>1010812170</v>
      </c>
      <c r="F5809" s="345">
        <v>1226</v>
      </c>
      <c r="G5809" s="345" t="s">
        <v>14325</v>
      </c>
      <c r="H5809" s="820">
        <v>227</v>
      </c>
      <c r="I5809" s="567"/>
    </row>
    <row r="5810" spans="1:9" x14ac:dyDescent="0.2">
      <c r="A5810" s="345">
        <v>5808</v>
      </c>
      <c r="B5810" s="345" t="s">
        <v>6429</v>
      </c>
      <c r="C5810" s="345" t="s">
        <v>241</v>
      </c>
      <c r="D5810" s="345" t="s">
        <v>515</v>
      </c>
      <c r="E5810" s="345">
        <v>1050900870</v>
      </c>
      <c r="F5810" s="345">
        <v>24087</v>
      </c>
      <c r="G5810" s="345" t="s">
        <v>14326</v>
      </c>
      <c r="H5810" s="820">
        <v>14649</v>
      </c>
      <c r="I5810" s="567"/>
    </row>
    <row r="5811" spans="1:9" x14ac:dyDescent="0.2">
      <c r="A5811" s="345">
        <v>5809</v>
      </c>
      <c r="B5811" s="345" t="s">
        <v>6430</v>
      </c>
      <c r="C5811" s="345" t="s">
        <v>612</v>
      </c>
      <c r="D5811" s="345" t="s">
        <v>505</v>
      </c>
      <c r="E5811" s="345">
        <v>3180670690</v>
      </c>
      <c r="F5811" s="345">
        <v>80069</v>
      </c>
      <c r="G5811" s="345" t="s">
        <v>14327</v>
      </c>
      <c r="H5811" s="820">
        <v>14639</v>
      </c>
      <c r="I5811" s="567"/>
    </row>
    <row r="5812" spans="1:9" x14ac:dyDescent="0.2">
      <c r="A5812" s="345">
        <v>5810</v>
      </c>
      <c r="B5812" s="345" t="s">
        <v>6431</v>
      </c>
      <c r="C5812" s="345" t="s">
        <v>672</v>
      </c>
      <c r="D5812" s="345" t="s">
        <v>508</v>
      </c>
      <c r="E5812" s="345">
        <v>1030571270</v>
      </c>
      <c r="F5812" s="345">
        <v>18130</v>
      </c>
      <c r="G5812" s="345" t="s">
        <v>14328</v>
      </c>
      <c r="H5812" s="820">
        <v>546</v>
      </c>
      <c r="I5812" s="567"/>
    </row>
    <row r="5813" spans="1:9" x14ac:dyDescent="0.2">
      <c r="A5813" s="345">
        <v>5811</v>
      </c>
      <c r="B5813" s="345" t="s">
        <v>6432</v>
      </c>
      <c r="C5813" s="345" t="s">
        <v>534</v>
      </c>
      <c r="D5813" s="345" t="s">
        <v>508</v>
      </c>
      <c r="E5813" s="345">
        <v>1030491870</v>
      </c>
      <c r="F5813" s="345">
        <v>15188</v>
      </c>
      <c r="G5813" s="345" t="s">
        <v>14329</v>
      </c>
      <c r="H5813" s="820">
        <v>5758</v>
      </c>
      <c r="I5813" s="567"/>
    </row>
    <row r="5814" spans="1:9" x14ac:dyDescent="0.2">
      <c r="A5814" s="345">
        <v>5812</v>
      </c>
      <c r="B5814" s="345" t="s">
        <v>6433</v>
      </c>
      <c r="C5814" s="345" t="s">
        <v>659</v>
      </c>
      <c r="D5814" s="345" t="s">
        <v>510</v>
      </c>
      <c r="E5814" s="345">
        <v>1010960550</v>
      </c>
      <c r="F5814" s="345">
        <v>96055</v>
      </c>
      <c r="G5814" s="345" t="s">
        <v>14330</v>
      </c>
      <c r="H5814" s="820">
        <v>104</v>
      </c>
      <c r="I5814" s="567"/>
    </row>
    <row r="5815" spans="1:9" x14ac:dyDescent="0.2">
      <c r="A5815" s="345">
        <v>5813</v>
      </c>
      <c r="B5815" s="345" t="s">
        <v>6434</v>
      </c>
      <c r="C5815" s="345" t="s">
        <v>532</v>
      </c>
      <c r="D5815" s="345" t="s">
        <v>503</v>
      </c>
      <c r="E5815" s="345">
        <v>3130600350</v>
      </c>
      <c r="F5815" s="345">
        <v>68035</v>
      </c>
      <c r="G5815" s="345" t="s">
        <v>14331</v>
      </c>
      <c r="H5815" s="820">
        <v>4038</v>
      </c>
      <c r="I5815" s="567"/>
    </row>
    <row r="5816" spans="1:9" x14ac:dyDescent="0.2">
      <c r="A5816" s="345">
        <v>5814</v>
      </c>
      <c r="B5816" s="345" t="s">
        <v>6435</v>
      </c>
      <c r="C5816" s="345" t="s">
        <v>553</v>
      </c>
      <c r="D5816" s="345" t="s">
        <v>506</v>
      </c>
      <c r="E5816" s="345">
        <v>3150721110</v>
      </c>
      <c r="F5816" s="345">
        <v>65111</v>
      </c>
      <c r="G5816" s="345" t="s">
        <v>14332</v>
      </c>
      <c r="H5816" s="820">
        <v>662</v>
      </c>
      <c r="I5816" s="567"/>
    </row>
    <row r="5817" spans="1:9" x14ac:dyDescent="0.2">
      <c r="A5817" s="345">
        <v>5815</v>
      </c>
      <c r="B5817" s="345" t="s">
        <v>6436</v>
      </c>
      <c r="C5817" s="345" t="s">
        <v>565</v>
      </c>
      <c r="D5817" s="345" t="s">
        <v>505</v>
      </c>
      <c r="E5817" s="345">
        <v>3180251070</v>
      </c>
      <c r="F5817" s="345">
        <v>78106</v>
      </c>
      <c r="G5817" s="345" t="s">
        <v>14333</v>
      </c>
      <c r="H5817" s="820">
        <v>4164</v>
      </c>
      <c r="I5817" s="567"/>
    </row>
    <row r="5818" spans="1:9" x14ac:dyDescent="0.2">
      <c r="A5818" s="345">
        <v>5816</v>
      </c>
      <c r="B5818" s="345" t="s">
        <v>6437</v>
      </c>
      <c r="C5818" s="345" t="s">
        <v>784</v>
      </c>
      <c r="D5818" s="345" t="s">
        <v>503</v>
      </c>
      <c r="E5818" s="345">
        <v>3130230780</v>
      </c>
      <c r="F5818" s="345">
        <v>69078</v>
      </c>
      <c r="G5818" s="345" t="s">
        <v>14334</v>
      </c>
      <c r="H5818" s="820">
        <v>186</v>
      </c>
      <c r="I5818" s="567"/>
    </row>
    <row r="5819" spans="1:9" x14ac:dyDescent="0.2">
      <c r="A5819" s="345">
        <v>5817</v>
      </c>
      <c r="B5819" s="345" t="s">
        <v>6438</v>
      </c>
      <c r="C5819" s="345" t="s">
        <v>565</v>
      </c>
      <c r="D5819" s="345" t="s">
        <v>505</v>
      </c>
      <c r="E5819" s="345">
        <v>3180251080</v>
      </c>
      <c r="F5819" s="345">
        <v>78107</v>
      </c>
      <c r="G5819" s="345" t="s">
        <v>14335</v>
      </c>
      <c r="H5819" s="820">
        <v>1859</v>
      </c>
      <c r="I5819" s="567"/>
    </row>
    <row r="5820" spans="1:9" x14ac:dyDescent="0.2">
      <c r="A5820" s="345">
        <v>5818</v>
      </c>
      <c r="B5820" s="345" t="s">
        <v>6439</v>
      </c>
      <c r="C5820" s="345" t="s">
        <v>681</v>
      </c>
      <c r="D5820" s="345" t="s">
        <v>503</v>
      </c>
      <c r="E5820" s="345">
        <v>3130790360</v>
      </c>
      <c r="F5820" s="345">
        <v>67037</v>
      </c>
      <c r="G5820" s="345" t="s">
        <v>14336</v>
      </c>
      <c r="H5820" s="820">
        <v>25473</v>
      </c>
      <c r="I5820" s="567"/>
    </row>
    <row r="5821" spans="1:9" x14ac:dyDescent="0.2">
      <c r="A5821" s="345">
        <v>5819</v>
      </c>
      <c r="B5821" s="345" t="s">
        <v>6440</v>
      </c>
      <c r="C5821" s="345" t="s">
        <v>542</v>
      </c>
      <c r="D5821" s="345" t="s">
        <v>511</v>
      </c>
      <c r="E5821" s="345">
        <v>3160310420</v>
      </c>
      <c r="F5821" s="345">
        <v>71044</v>
      </c>
      <c r="G5821" s="345" t="s">
        <v>14337</v>
      </c>
      <c r="H5821" s="820">
        <v>986</v>
      </c>
      <c r="I5821" s="567"/>
    </row>
    <row r="5822" spans="1:9" x14ac:dyDescent="0.2">
      <c r="A5822" s="345">
        <v>5820</v>
      </c>
      <c r="B5822" s="345" t="s">
        <v>6441</v>
      </c>
      <c r="C5822" s="345" t="s">
        <v>1302</v>
      </c>
      <c r="D5822" s="345" t="s">
        <v>492</v>
      </c>
      <c r="E5822" s="345">
        <v>2090420170</v>
      </c>
      <c r="F5822" s="345">
        <v>49017</v>
      </c>
      <c r="G5822" s="345" t="s">
        <v>14338</v>
      </c>
      <c r="H5822" s="820">
        <v>30072</v>
      </c>
      <c r="I5822" s="567"/>
    </row>
    <row r="5823" spans="1:9" x14ac:dyDescent="0.2">
      <c r="A5823" s="345">
        <v>5821</v>
      </c>
      <c r="B5823" s="345" t="s">
        <v>6442</v>
      </c>
      <c r="C5823" s="345" t="s">
        <v>595</v>
      </c>
      <c r="D5823" s="345" t="s">
        <v>510</v>
      </c>
      <c r="E5823" s="345">
        <v>1010021460</v>
      </c>
      <c r="F5823" s="345">
        <v>6149</v>
      </c>
      <c r="G5823" s="345" t="s">
        <v>14339</v>
      </c>
      <c r="H5823" s="820">
        <v>1458</v>
      </c>
      <c r="I5823" s="567"/>
    </row>
    <row r="5824" spans="1:9" x14ac:dyDescent="0.2">
      <c r="A5824" s="345">
        <v>5822</v>
      </c>
      <c r="B5824" s="345" t="s">
        <v>6443</v>
      </c>
      <c r="C5824" s="345" t="s">
        <v>604</v>
      </c>
      <c r="D5824" s="345" t="s">
        <v>515</v>
      </c>
      <c r="E5824" s="345">
        <v>1050710400</v>
      </c>
      <c r="F5824" s="345">
        <v>29040</v>
      </c>
      <c r="G5824" s="345" t="s">
        <v>14340</v>
      </c>
      <c r="H5824" s="820">
        <v>6221</v>
      </c>
      <c r="I5824" s="567"/>
    </row>
    <row r="5825" spans="1:9" x14ac:dyDescent="0.2">
      <c r="A5825" s="345">
        <v>5823</v>
      </c>
      <c r="B5825" s="345" t="s">
        <v>6444</v>
      </c>
      <c r="C5825" s="345" t="s">
        <v>1014</v>
      </c>
      <c r="D5825" s="345" t="s">
        <v>513</v>
      </c>
      <c r="E5825" s="345">
        <v>4190760160</v>
      </c>
      <c r="F5825" s="345">
        <v>89016</v>
      </c>
      <c r="G5825" s="345" t="s">
        <v>14341</v>
      </c>
      <c r="H5825" s="820">
        <v>20639</v>
      </c>
      <c r="I5825" s="567"/>
    </row>
    <row r="5826" spans="1:9" x14ac:dyDescent="0.2">
      <c r="A5826" s="345">
        <v>5824</v>
      </c>
      <c r="B5826" s="345" t="s">
        <v>6445</v>
      </c>
      <c r="C5826" s="345" t="s">
        <v>644</v>
      </c>
      <c r="D5826" s="345" t="s">
        <v>494</v>
      </c>
      <c r="E5826" s="345">
        <v>2110030400</v>
      </c>
      <c r="F5826" s="345">
        <v>42040</v>
      </c>
      <c r="G5826" s="345" t="s">
        <v>14342</v>
      </c>
      <c r="H5826" s="820">
        <v>1858</v>
      </c>
      <c r="I5826" s="567"/>
    </row>
    <row r="5827" spans="1:9" x14ac:dyDescent="0.2">
      <c r="A5827" s="345">
        <v>5825</v>
      </c>
      <c r="B5827" s="345" t="s">
        <v>6446</v>
      </c>
      <c r="C5827" s="345" t="s">
        <v>674</v>
      </c>
      <c r="D5827" s="345" t="s">
        <v>510</v>
      </c>
      <c r="E5827" s="345">
        <v>1010881200</v>
      </c>
      <c r="F5827" s="345">
        <v>2121</v>
      </c>
      <c r="G5827" s="345" t="s">
        <v>14343</v>
      </c>
      <c r="H5827" s="820">
        <v>175</v>
      </c>
      <c r="I5827" s="567"/>
    </row>
    <row r="5828" spans="1:9" x14ac:dyDescent="0.2">
      <c r="A5828" s="345">
        <v>5826</v>
      </c>
      <c r="B5828" s="345" t="s">
        <v>6447</v>
      </c>
      <c r="C5828" s="345" t="s">
        <v>544</v>
      </c>
      <c r="D5828" s="345" t="s">
        <v>510</v>
      </c>
      <c r="E5828" s="345">
        <v>1010271970</v>
      </c>
      <c r="F5828" s="345">
        <v>4197</v>
      </c>
      <c r="G5828" s="345" t="s">
        <v>14344</v>
      </c>
      <c r="H5828" s="820">
        <v>820</v>
      </c>
      <c r="I5828" s="567"/>
    </row>
    <row r="5829" spans="1:9" x14ac:dyDescent="0.2">
      <c r="A5829" s="345">
        <v>5827</v>
      </c>
      <c r="B5829" s="345" t="s">
        <v>6448</v>
      </c>
      <c r="C5829" s="345" t="s">
        <v>241</v>
      </c>
      <c r="D5829" s="345" t="s">
        <v>515</v>
      </c>
      <c r="E5829" s="345">
        <v>1050900880</v>
      </c>
      <c r="F5829" s="345">
        <v>24088</v>
      </c>
      <c r="G5829" s="345" t="s">
        <v>14345</v>
      </c>
      <c r="H5829" s="820">
        <v>8183</v>
      </c>
      <c r="I5829" s="567"/>
    </row>
    <row r="5830" spans="1:9" x14ac:dyDescent="0.2">
      <c r="A5830" s="345">
        <v>5828</v>
      </c>
      <c r="B5830" s="345" t="s">
        <v>6449</v>
      </c>
      <c r="C5830" s="345" t="s">
        <v>924</v>
      </c>
      <c r="D5830" s="345" t="s">
        <v>507</v>
      </c>
      <c r="E5830" s="345">
        <v>1070340510</v>
      </c>
      <c r="F5830" s="345">
        <v>10051</v>
      </c>
      <c r="G5830" s="345" t="s">
        <v>14346</v>
      </c>
      <c r="H5830" s="820">
        <v>2560</v>
      </c>
      <c r="I5830" s="567"/>
    </row>
    <row r="5831" spans="1:9" x14ac:dyDescent="0.2">
      <c r="A5831" s="345">
        <v>5829</v>
      </c>
      <c r="B5831" s="345" t="s">
        <v>6450</v>
      </c>
      <c r="C5831" s="345" t="s">
        <v>624</v>
      </c>
      <c r="D5831" s="345" t="s">
        <v>510</v>
      </c>
      <c r="E5831" s="345">
        <v>1010812190</v>
      </c>
      <c r="F5831" s="345">
        <v>1228</v>
      </c>
      <c r="G5831" s="345" t="s">
        <v>14347</v>
      </c>
      <c r="H5831" s="820">
        <v>5056</v>
      </c>
      <c r="I5831" s="567"/>
    </row>
    <row r="5832" spans="1:9" x14ac:dyDescent="0.2">
      <c r="A5832" s="345">
        <v>5830</v>
      </c>
      <c r="B5832" s="345" t="s">
        <v>6451</v>
      </c>
      <c r="C5832" s="345" t="s">
        <v>601</v>
      </c>
      <c r="D5832" s="345" t="s">
        <v>508</v>
      </c>
      <c r="E5832" s="345">
        <v>1030121760</v>
      </c>
      <c r="F5832" s="345">
        <v>16186</v>
      </c>
      <c r="G5832" s="345" t="s">
        <v>14348</v>
      </c>
      <c r="H5832" s="820">
        <v>895</v>
      </c>
      <c r="I5832" s="567"/>
    </row>
    <row r="5833" spans="1:9" x14ac:dyDescent="0.2">
      <c r="A5833" s="345">
        <v>5831</v>
      </c>
      <c r="B5833" s="345" t="s">
        <v>6452</v>
      </c>
      <c r="C5833" s="345" t="s">
        <v>565</v>
      </c>
      <c r="D5833" s="345" t="s">
        <v>505</v>
      </c>
      <c r="E5833" s="345">
        <v>3180251100</v>
      </c>
      <c r="F5833" s="345">
        <v>78109</v>
      </c>
      <c r="G5833" s="345" t="s">
        <v>14349</v>
      </c>
      <c r="H5833" s="820">
        <v>1011</v>
      </c>
      <c r="I5833" s="567"/>
    </row>
    <row r="5834" spans="1:9" x14ac:dyDescent="0.2">
      <c r="A5834" s="345">
        <v>5832</v>
      </c>
      <c r="B5834" s="345" t="s">
        <v>6453</v>
      </c>
      <c r="C5834" s="345" t="s">
        <v>580</v>
      </c>
      <c r="D5834" s="345" t="s">
        <v>494</v>
      </c>
      <c r="E5834" s="345">
        <v>2110060640</v>
      </c>
      <c r="F5834" s="345">
        <v>44065</v>
      </c>
      <c r="G5834" s="345" t="s">
        <v>14350</v>
      </c>
      <c r="H5834" s="820">
        <v>815</v>
      </c>
      <c r="I5834" s="567"/>
    </row>
    <row r="5835" spans="1:9" x14ac:dyDescent="0.2">
      <c r="A5835" s="345">
        <v>5833</v>
      </c>
      <c r="B5835" s="345" t="s">
        <v>6454</v>
      </c>
      <c r="C5835" s="345" t="s">
        <v>584</v>
      </c>
      <c r="D5835" s="345" t="s">
        <v>509</v>
      </c>
      <c r="E5835" s="345">
        <v>3140190610</v>
      </c>
      <c r="F5835" s="345">
        <v>70061</v>
      </c>
      <c r="G5835" s="345" t="s">
        <v>14351</v>
      </c>
      <c r="H5835" s="820">
        <v>1122</v>
      </c>
      <c r="I5835" s="567"/>
    </row>
    <row r="5836" spans="1:9" x14ac:dyDescent="0.2">
      <c r="A5836" s="345">
        <v>5834</v>
      </c>
      <c r="B5836" s="345" t="s">
        <v>6455</v>
      </c>
      <c r="C5836" s="345" t="s">
        <v>538</v>
      </c>
      <c r="D5836" s="345" t="s">
        <v>504</v>
      </c>
      <c r="E5836" s="345">
        <v>3170640690</v>
      </c>
      <c r="F5836" s="345">
        <v>76070</v>
      </c>
      <c r="G5836" s="345" t="s">
        <v>14352</v>
      </c>
      <c r="H5836" s="820">
        <v>3225</v>
      </c>
      <c r="I5836" s="567"/>
    </row>
    <row r="5837" spans="1:9" x14ac:dyDescent="0.2">
      <c r="A5837" s="345">
        <v>5835</v>
      </c>
      <c r="B5837" s="345" t="s">
        <v>6456</v>
      </c>
      <c r="C5837" s="345" t="s">
        <v>546</v>
      </c>
      <c r="D5837" s="345" t="s">
        <v>504</v>
      </c>
      <c r="E5837" s="345">
        <v>3170470220</v>
      </c>
      <c r="F5837" s="345">
        <v>77023</v>
      </c>
      <c r="G5837" s="345" t="s">
        <v>14353</v>
      </c>
      <c r="H5837" s="820">
        <v>2448</v>
      </c>
      <c r="I5837" s="567"/>
    </row>
    <row r="5838" spans="1:9" x14ac:dyDescent="0.2">
      <c r="A5838" s="345">
        <v>5836</v>
      </c>
      <c r="B5838" s="345" t="s">
        <v>6457</v>
      </c>
      <c r="C5838" s="345" t="s">
        <v>654</v>
      </c>
      <c r="D5838" s="345" t="s">
        <v>506</v>
      </c>
      <c r="E5838" s="345">
        <v>3150080790</v>
      </c>
      <c r="F5838" s="345">
        <v>64080</v>
      </c>
      <c r="G5838" s="345" t="s">
        <v>14354</v>
      </c>
      <c r="H5838" s="820">
        <v>3424</v>
      </c>
      <c r="I5838" s="567"/>
    </row>
    <row r="5839" spans="1:9" x14ac:dyDescent="0.2">
      <c r="A5839" s="345">
        <v>5837</v>
      </c>
      <c r="B5839" s="345" t="s">
        <v>6458</v>
      </c>
      <c r="C5839" s="345" t="s">
        <v>614</v>
      </c>
      <c r="D5839" s="345" t="s">
        <v>16415</v>
      </c>
      <c r="E5839" s="345">
        <v>1080610390</v>
      </c>
      <c r="F5839" s="345">
        <v>33039</v>
      </c>
      <c r="G5839" s="345" t="s">
        <v>14355</v>
      </c>
      <c r="H5839" s="820">
        <v>12200</v>
      </c>
      <c r="I5839" s="567"/>
    </row>
    <row r="5840" spans="1:9" x14ac:dyDescent="0.2">
      <c r="A5840" s="345">
        <v>5838</v>
      </c>
      <c r="B5840" s="345" t="s">
        <v>6459</v>
      </c>
      <c r="C5840" s="345" t="s">
        <v>241</v>
      </c>
      <c r="D5840" s="345" t="s">
        <v>515</v>
      </c>
      <c r="E5840" s="345">
        <v>1050900890</v>
      </c>
      <c r="F5840" s="345">
        <v>24089</v>
      </c>
      <c r="G5840" s="345" t="s">
        <v>14356</v>
      </c>
      <c r="H5840" s="820">
        <v>641</v>
      </c>
      <c r="I5840" s="567"/>
    </row>
    <row r="5841" spans="1:9" x14ac:dyDescent="0.2">
      <c r="A5841" s="345">
        <v>5839</v>
      </c>
      <c r="B5841" s="345" t="s">
        <v>6460</v>
      </c>
      <c r="C5841" s="345" t="s">
        <v>624</v>
      </c>
      <c r="D5841" s="345" t="s">
        <v>510</v>
      </c>
      <c r="E5841" s="345">
        <v>1010812191</v>
      </c>
      <c r="F5841" s="345">
        <v>1227</v>
      </c>
      <c r="G5841" s="345" t="s">
        <v>14357</v>
      </c>
      <c r="H5841" s="820">
        <v>765</v>
      </c>
      <c r="I5841" s="567"/>
    </row>
    <row r="5842" spans="1:9" x14ac:dyDescent="0.2">
      <c r="A5842" s="345">
        <v>5840</v>
      </c>
      <c r="B5842" s="345" t="s">
        <v>6461</v>
      </c>
      <c r="C5842" s="345" t="s">
        <v>674</v>
      </c>
      <c r="D5842" s="345" t="s">
        <v>510</v>
      </c>
      <c r="E5842" s="345">
        <v>1010881210</v>
      </c>
      <c r="F5842" s="345">
        <v>2122</v>
      </c>
      <c r="G5842" s="345" t="s">
        <v>14358</v>
      </c>
      <c r="H5842" s="820">
        <v>912</v>
      </c>
      <c r="I5842" s="567"/>
    </row>
    <row r="5843" spans="1:9" x14ac:dyDescent="0.2">
      <c r="A5843" s="345">
        <v>5841</v>
      </c>
      <c r="B5843" s="345" t="s">
        <v>6462</v>
      </c>
      <c r="C5843" s="345" t="s">
        <v>567</v>
      </c>
      <c r="D5843" s="345" t="s">
        <v>508</v>
      </c>
      <c r="E5843" s="345">
        <v>1030151570</v>
      </c>
      <c r="F5843" s="345">
        <v>17166</v>
      </c>
      <c r="G5843" s="345" t="s">
        <v>14359</v>
      </c>
      <c r="H5843" s="820">
        <v>19198</v>
      </c>
      <c r="I5843" s="567"/>
    </row>
    <row r="5844" spans="1:9" x14ac:dyDescent="0.2">
      <c r="A5844" s="345">
        <v>5842</v>
      </c>
      <c r="B5844" s="345" t="s">
        <v>6463</v>
      </c>
      <c r="C5844" s="345" t="s">
        <v>924</v>
      </c>
      <c r="D5844" s="345" t="s">
        <v>507</v>
      </c>
      <c r="E5844" s="345">
        <v>1070340520</v>
      </c>
      <c r="F5844" s="345">
        <v>10052</v>
      </c>
      <c r="G5844" s="345" t="s">
        <v>14360</v>
      </c>
      <c r="H5844" s="820">
        <v>492</v>
      </c>
      <c r="I5844" s="567"/>
    </row>
    <row r="5845" spans="1:9" x14ac:dyDescent="0.2">
      <c r="A5845" s="345">
        <v>5843</v>
      </c>
      <c r="B5845" s="345" t="s">
        <v>6464</v>
      </c>
      <c r="C5845" s="345" t="s">
        <v>696</v>
      </c>
      <c r="D5845" s="345" t="s">
        <v>508</v>
      </c>
      <c r="E5845" s="345">
        <v>1030241890</v>
      </c>
      <c r="F5845" s="345">
        <v>13201</v>
      </c>
      <c r="G5845" s="345" t="s">
        <v>14361</v>
      </c>
      <c r="H5845" s="820">
        <v>7923</v>
      </c>
      <c r="I5845" s="567"/>
    </row>
    <row r="5846" spans="1:9" x14ac:dyDescent="0.2">
      <c r="A5846" s="345">
        <v>5844</v>
      </c>
      <c r="B5846" s="345" t="s">
        <v>6465</v>
      </c>
      <c r="C5846" s="345" t="s">
        <v>696</v>
      </c>
      <c r="D5846" s="345" t="s">
        <v>508</v>
      </c>
      <c r="E5846" s="345">
        <v>1030241900</v>
      </c>
      <c r="F5846" s="345">
        <v>13202</v>
      </c>
      <c r="G5846" s="345" t="s">
        <v>14362</v>
      </c>
      <c r="H5846" s="820">
        <v>6209</v>
      </c>
      <c r="I5846" s="567"/>
    </row>
    <row r="5847" spans="1:9" x14ac:dyDescent="0.2">
      <c r="A5847" s="345">
        <v>5845</v>
      </c>
      <c r="B5847" s="345" t="s">
        <v>6466</v>
      </c>
      <c r="C5847" s="345" t="s">
        <v>573</v>
      </c>
      <c r="D5847" s="345" t="s">
        <v>508</v>
      </c>
      <c r="E5847" s="345">
        <v>1030450530</v>
      </c>
      <c r="F5847" s="345">
        <v>20053</v>
      </c>
      <c r="G5847" s="345" t="s">
        <v>14363</v>
      </c>
      <c r="H5847" s="820">
        <v>8670</v>
      </c>
      <c r="I5847" s="567"/>
    </row>
    <row r="5848" spans="1:9" x14ac:dyDescent="0.2">
      <c r="A5848" s="345">
        <v>5846</v>
      </c>
      <c r="B5848" s="345" t="s">
        <v>6467</v>
      </c>
      <c r="C5848" s="345" t="s">
        <v>607</v>
      </c>
      <c r="D5848" s="345" t="s">
        <v>515</v>
      </c>
      <c r="E5848" s="345">
        <v>1050890640</v>
      </c>
      <c r="F5848" s="345">
        <v>23065</v>
      </c>
      <c r="G5848" s="345" t="s">
        <v>14364</v>
      </c>
      <c r="H5848" s="820">
        <v>2582</v>
      </c>
      <c r="I5848" s="567"/>
    </row>
    <row r="5849" spans="1:9" x14ac:dyDescent="0.2">
      <c r="A5849" s="345">
        <v>5847</v>
      </c>
      <c r="B5849" s="345" t="s">
        <v>6468</v>
      </c>
      <c r="C5849" s="345" t="s">
        <v>668</v>
      </c>
      <c r="D5849" s="345" t="s">
        <v>16416</v>
      </c>
      <c r="E5849" s="345">
        <v>1040831490</v>
      </c>
      <c r="F5849" s="345">
        <v>22160</v>
      </c>
      <c r="G5849" s="345" t="s">
        <v>14365</v>
      </c>
      <c r="H5849" s="820">
        <v>1638</v>
      </c>
      <c r="I5849" s="567"/>
    </row>
    <row r="5850" spans="1:9" x14ac:dyDescent="0.2">
      <c r="A5850" s="345">
        <v>5848</v>
      </c>
      <c r="B5850" s="345" t="s">
        <v>6469</v>
      </c>
      <c r="C5850" s="345" t="s">
        <v>607</v>
      </c>
      <c r="D5850" s="345" t="s">
        <v>515</v>
      </c>
      <c r="E5850" s="345">
        <v>1050890660</v>
      </c>
      <c r="F5850" s="345">
        <v>23067</v>
      </c>
      <c r="G5850" s="345" t="s">
        <v>14366</v>
      </c>
      <c r="H5850" s="820">
        <v>2094</v>
      </c>
      <c r="I5850" s="567"/>
    </row>
    <row r="5851" spans="1:9" x14ac:dyDescent="0.2">
      <c r="A5851" s="345">
        <v>5849</v>
      </c>
      <c r="B5851" s="345" t="s">
        <v>6470</v>
      </c>
      <c r="C5851" s="345" t="s">
        <v>607</v>
      </c>
      <c r="D5851" s="345" t="s">
        <v>515</v>
      </c>
      <c r="E5851" s="345">
        <v>1050890650</v>
      </c>
      <c r="F5851" s="345">
        <v>23066</v>
      </c>
      <c r="G5851" s="345" t="s">
        <v>14367</v>
      </c>
      <c r="H5851" s="820">
        <v>1618</v>
      </c>
      <c r="I5851" s="567"/>
    </row>
    <row r="5852" spans="1:9" x14ac:dyDescent="0.2">
      <c r="A5852" s="345">
        <v>5850</v>
      </c>
      <c r="B5852" s="345" t="s">
        <v>6471</v>
      </c>
      <c r="C5852" s="345" t="s">
        <v>833</v>
      </c>
      <c r="D5852" s="345" t="s">
        <v>16417</v>
      </c>
      <c r="E5852" s="345">
        <v>1060930360</v>
      </c>
      <c r="F5852" s="345">
        <v>93036</v>
      </c>
      <c r="G5852" s="345" t="s">
        <v>14368</v>
      </c>
      <c r="H5852" s="820">
        <v>5860</v>
      </c>
      <c r="I5852" s="567"/>
    </row>
    <row r="5853" spans="1:9" x14ac:dyDescent="0.2">
      <c r="A5853" s="345">
        <v>5851</v>
      </c>
      <c r="B5853" s="345" t="s">
        <v>6472</v>
      </c>
      <c r="C5853" s="345" t="s">
        <v>668</v>
      </c>
      <c r="D5853" s="345" t="s">
        <v>16416</v>
      </c>
      <c r="E5853" s="345">
        <v>1040831500</v>
      </c>
      <c r="F5853" s="345">
        <v>22161</v>
      </c>
      <c r="G5853" s="345" t="s">
        <v>14369</v>
      </c>
      <c r="H5853" s="820">
        <v>39766</v>
      </c>
      <c r="I5853" s="567"/>
    </row>
    <row r="5854" spans="1:9" x14ac:dyDescent="0.2">
      <c r="A5854" s="345">
        <v>5852</v>
      </c>
      <c r="B5854" s="345" t="s">
        <v>6473</v>
      </c>
      <c r="C5854" s="345" t="s">
        <v>672</v>
      </c>
      <c r="D5854" s="345" t="s">
        <v>508</v>
      </c>
      <c r="E5854" s="345">
        <v>1030571280</v>
      </c>
      <c r="F5854" s="345">
        <v>18131</v>
      </c>
      <c r="G5854" s="345" t="s">
        <v>14370</v>
      </c>
      <c r="H5854" s="820">
        <v>845</v>
      </c>
      <c r="I5854" s="567"/>
    </row>
    <row r="5855" spans="1:9" x14ac:dyDescent="0.2">
      <c r="A5855" s="345">
        <v>5853</v>
      </c>
      <c r="B5855" s="345" t="s">
        <v>6474</v>
      </c>
      <c r="C5855" s="345" t="s">
        <v>601</v>
      </c>
      <c r="D5855" s="345" t="s">
        <v>508</v>
      </c>
      <c r="E5855" s="345">
        <v>1030121770</v>
      </c>
      <c r="F5855" s="345">
        <v>16187</v>
      </c>
      <c r="G5855" s="345" t="s">
        <v>14371</v>
      </c>
      <c r="H5855" s="820">
        <v>4110</v>
      </c>
      <c r="I5855" s="567"/>
    </row>
    <row r="5856" spans="1:9" x14ac:dyDescent="0.2">
      <c r="A5856" s="345">
        <v>5854</v>
      </c>
      <c r="B5856" s="345" t="s">
        <v>6475</v>
      </c>
      <c r="C5856" s="345" t="s">
        <v>609</v>
      </c>
      <c r="D5856" s="345" t="s">
        <v>493</v>
      </c>
      <c r="E5856" s="345">
        <v>2120700910</v>
      </c>
      <c r="F5856" s="345">
        <v>58092</v>
      </c>
      <c r="G5856" s="345" t="s">
        <v>14372</v>
      </c>
      <c r="H5856" s="820">
        <v>1256</v>
      </c>
      <c r="I5856" s="567"/>
    </row>
    <row r="5857" spans="1:9" x14ac:dyDescent="0.2">
      <c r="A5857" s="345">
        <v>5855</v>
      </c>
      <c r="B5857" s="345" t="s">
        <v>6476</v>
      </c>
      <c r="C5857" s="345" t="s">
        <v>604</v>
      </c>
      <c r="D5857" s="345" t="s">
        <v>515</v>
      </c>
      <c r="E5857" s="345">
        <v>1050710410</v>
      </c>
      <c r="F5857" s="345">
        <v>29041</v>
      </c>
      <c r="G5857" s="345" t="s">
        <v>14373</v>
      </c>
      <c r="H5857" s="820">
        <v>50190</v>
      </c>
      <c r="I5857" s="567"/>
    </row>
    <row r="5858" spans="1:9" x14ac:dyDescent="0.2">
      <c r="A5858" s="345">
        <v>5856</v>
      </c>
      <c r="B5858" s="345" t="s">
        <v>6477</v>
      </c>
      <c r="C5858" s="345" t="s">
        <v>565</v>
      </c>
      <c r="D5858" s="345" t="s">
        <v>505</v>
      </c>
      <c r="E5858" s="345">
        <v>3180251110</v>
      </c>
      <c r="F5858" s="345">
        <v>78110</v>
      </c>
      <c r="G5858" s="345" t="s">
        <v>14374</v>
      </c>
      <c r="H5858" s="820">
        <v>3025</v>
      </c>
      <c r="I5858" s="567"/>
    </row>
    <row r="5859" spans="1:9" x14ac:dyDescent="0.2">
      <c r="A5859" s="345">
        <v>5857</v>
      </c>
      <c r="B5859" s="345" t="s">
        <v>6478</v>
      </c>
      <c r="C5859" s="345" t="s">
        <v>522</v>
      </c>
      <c r="D5859" s="345" t="s">
        <v>515</v>
      </c>
      <c r="E5859" s="345">
        <v>1050540710</v>
      </c>
      <c r="F5859" s="345">
        <v>28071</v>
      </c>
      <c r="G5859" s="345" t="s">
        <v>14375</v>
      </c>
      <c r="H5859" s="820">
        <v>4878</v>
      </c>
      <c r="I5859" s="567"/>
    </row>
    <row r="5860" spans="1:9" x14ac:dyDescent="0.2">
      <c r="A5860" s="345">
        <v>5858</v>
      </c>
      <c r="B5860" s="345" t="s">
        <v>6479</v>
      </c>
      <c r="C5860" s="345" t="s">
        <v>534</v>
      </c>
      <c r="D5860" s="345" t="s">
        <v>508</v>
      </c>
      <c r="E5860" s="345">
        <v>1030491880</v>
      </c>
      <c r="F5860" s="345">
        <v>15189</v>
      </c>
      <c r="G5860" s="345" t="s">
        <v>14376</v>
      </c>
      <c r="H5860" s="820">
        <v>41435</v>
      </c>
      <c r="I5860" s="567"/>
    </row>
    <row r="5861" spans="1:9" x14ac:dyDescent="0.2">
      <c r="A5861" s="345">
        <v>5859</v>
      </c>
      <c r="B5861" s="345" t="s">
        <v>6480</v>
      </c>
      <c r="C5861" s="345" t="s">
        <v>522</v>
      </c>
      <c r="D5861" s="345" t="s">
        <v>515</v>
      </c>
      <c r="E5861" s="345">
        <v>1050540720</v>
      </c>
      <c r="F5861" s="345">
        <v>28072</v>
      </c>
      <c r="G5861" s="345" t="s">
        <v>14377</v>
      </c>
      <c r="H5861" s="820">
        <v>16794</v>
      </c>
      <c r="I5861" s="567"/>
    </row>
    <row r="5862" spans="1:9" x14ac:dyDescent="0.2">
      <c r="A5862" s="345">
        <v>5860</v>
      </c>
      <c r="B5862" s="345" t="s">
        <v>6481</v>
      </c>
      <c r="C5862" s="345" t="s">
        <v>624</v>
      </c>
      <c r="D5862" s="345" t="s">
        <v>510</v>
      </c>
      <c r="E5862" s="345">
        <v>1010812200</v>
      </c>
      <c r="F5862" s="345">
        <v>1229</v>
      </c>
      <c r="G5862" s="345" t="s">
        <v>14378</v>
      </c>
      <c r="H5862" s="820">
        <v>2391</v>
      </c>
      <c r="I5862" s="567"/>
    </row>
    <row r="5863" spans="1:9" x14ac:dyDescent="0.2">
      <c r="A5863" s="345">
        <v>5861</v>
      </c>
      <c r="B5863" s="345" t="s">
        <v>6482</v>
      </c>
      <c r="C5863" s="345" t="s">
        <v>711</v>
      </c>
      <c r="D5863" s="345" t="s">
        <v>16415</v>
      </c>
      <c r="E5863" s="345">
        <v>1080680360</v>
      </c>
      <c r="F5863" s="345">
        <v>35036</v>
      </c>
      <c r="G5863" s="345" t="s">
        <v>14379</v>
      </c>
      <c r="H5863" s="820">
        <v>14765</v>
      </c>
      <c r="I5863" s="567"/>
    </row>
    <row r="5864" spans="1:9" x14ac:dyDescent="0.2">
      <c r="A5864" s="345">
        <v>5862</v>
      </c>
      <c r="B5864" s="345" t="s">
        <v>6483</v>
      </c>
      <c r="C5864" s="345" t="s">
        <v>652</v>
      </c>
      <c r="D5864" s="345" t="s">
        <v>16417</v>
      </c>
      <c r="E5864" s="345">
        <v>1060850980</v>
      </c>
      <c r="F5864" s="345">
        <v>30098</v>
      </c>
      <c r="G5864" s="345" t="s">
        <v>14380</v>
      </c>
      <c r="H5864" s="820">
        <v>2790</v>
      </c>
      <c r="I5864" s="567"/>
    </row>
    <row r="5865" spans="1:9" x14ac:dyDescent="0.2">
      <c r="A5865" s="345">
        <v>5863</v>
      </c>
      <c r="B5865" s="345" t="s">
        <v>6484</v>
      </c>
      <c r="C5865" s="345" t="s">
        <v>567</v>
      </c>
      <c r="D5865" s="345" t="s">
        <v>508</v>
      </c>
      <c r="E5865" s="345">
        <v>1030151580</v>
      </c>
      <c r="F5865" s="345">
        <v>17167</v>
      </c>
      <c r="G5865" s="345" t="s">
        <v>14381</v>
      </c>
      <c r="H5865" s="820">
        <v>5857</v>
      </c>
      <c r="I5865" s="567"/>
    </row>
    <row r="5866" spans="1:9" x14ac:dyDescent="0.2">
      <c r="A5866" s="345">
        <v>5864</v>
      </c>
      <c r="B5866" s="345" t="s">
        <v>6485</v>
      </c>
      <c r="C5866" s="345" t="s">
        <v>624</v>
      </c>
      <c r="D5866" s="345" t="s">
        <v>510</v>
      </c>
      <c r="E5866" s="345">
        <v>1010812210</v>
      </c>
      <c r="F5866" s="345">
        <v>1230</v>
      </c>
      <c r="G5866" s="345" t="s">
        <v>14382</v>
      </c>
      <c r="H5866" s="820">
        <v>788</v>
      </c>
      <c r="I5866" s="567"/>
    </row>
    <row r="5867" spans="1:9" x14ac:dyDescent="0.2">
      <c r="A5867" s="345">
        <v>5865</v>
      </c>
      <c r="B5867" s="345" t="s">
        <v>6486</v>
      </c>
      <c r="C5867" s="345" t="s">
        <v>732</v>
      </c>
      <c r="D5867" s="345" t="s">
        <v>511</v>
      </c>
      <c r="E5867" s="345">
        <v>3160410630</v>
      </c>
      <c r="F5867" s="345">
        <v>75064</v>
      </c>
      <c r="G5867" s="345" t="s">
        <v>14383</v>
      </c>
      <c r="H5867" s="820">
        <v>9353</v>
      </c>
      <c r="I5867" s="567"/>
    </row>
    <row r="5868" spans="1:9" x14ac:dyDescent="0.2">
      <c r="A5868" s="345">
        <v>5866</v>
      </c>
      <c r="B5868" s="345" t="s">
        <v>6487</v>
      </c>
      <c r="C5868" s="345" t="s">
        <v>544</v>
      </c>
      <c r="D5868" s="345" t="s">
        <v>510</v>
      </c>
      <c r="E5868" s="345">
        <v>1010271980</v>
      </c>
      <c r="F5868" s="345">
        <v>4198</v>
      </c>
      <c r="G5868" s="345" t="s">
        <v>14384</v>
      </c>
      <c r="H5868" s="820">
        <v>364</v>
      </c>
      <c r="I5868" s="567"/>
    </row>
    <row r="5869" spans="1:9" x14ac:dyDescent="0.2">
      <c r="A5869" s="345">
        <v>5867</v>
      </c>
      <c r="B5869" s="345" t="s">
        <v>6488</v>
      </c>
      <c r="C5869" s="345" t="s">
        <v>668</v>
      </c>
      <c r="D5869" s="345" t="s">
        <v>16416</v>
      </c>
      <c r="E5869" s="345">
        <v>1040831510</v>
      </c>
      <c r="F5869" s="345">
        <v>22162</v>
      </c>
      <c r="G5869" s="345" t="s">
        <v>14385</v>
      </c>
      <c r="H5869" s="820">
        <v>427</v>
      </c>
      <c r="I5869" s="567"/>
    </row>
    <row r="5870" spans="1:9" x14ac:dyDescent="0.2">
      <c r="A5870" s="345">
        <v>5868</v>
      </c>
      <c r="B5870" s="345" t="s">
        <v>6489</v>
      </c>
      <c r="C5870" s="345" t="s">
        <v>1073</v>
      </c>
      <c r="D5870" s="345" t="s">
        <v>492</v>
      </c>
      <c r="E5870" s="345">
        <v>2090300370</v>
      </c>
      <c r="F5870" s="345">
        <v>48037</v>
      </c>
      <c r="G5870" s="345" t="s">
        <v>14386</v>
      </c>
      <c r="H5870" s="820">
        <v>7118</v>
      </c>
      <c r="I5870" s="567"/>
    </row>
    <row r="5871" spans="1:9" x14ac:dyDescent="0.2">
      <c r="A5871" s="345">
        <v>5869</v>
      </c>
      <c r="B5871" s="345" t="s">
        <v>6490</v>
      </c>
      <c r="C5871" s="345" t="s">
        <v>530</v>
      </c>
      <c r="D5871" s="345" t="s">
        <v>512</v>
      </c>
      <c r="E5871" s="345">
        <v>4200950440</v>
      </c>
      <c r="F5871" s="345">
        <v>95044</v>
      </c>
      <c r="G5871" s="345" t="s">
        <v>14387</v>
      </c>
      <c r="H5871" s="820">
        <v>621</v>
      </c>
      <c r="I5871" s="567"/>
    </row>
    <row r="5872" spans="1:9" x14ac:dyDescent="0.2">
      <c r="A5872" s="345">
        <v>5870</v>
      </c>
      <c r="B5872" s="345" t="s">
        <v>6491</v>
      </c>
      <c r="C5872" s="345" t="s">
        <v>668</v>
      </c>
      <c r="D5872" s="345" t="s">
        <v>16416</v>
      </c>
      <c r="E5872" s="345">
        <v>1040831520</v>
      </c>
      <c r="F5872" s="345">
        <v>22163</v>
      </c>
      <c r="G5872" s="345" t="s">
        <v>14388</v>
      </c>
      <c r="H5872" s="820">
        <v>798</v>
      </c>
      <c r="I5872" s="567"/>
    </row>
    <row r="5873" spans="1:9" x14ac:dyDescent="0.2">
      <c r="A5873" s="345">
        <v>5871</v>
      </c>
      <c r="B5873" s="345" t="s">
        <v>6492</v>
      </c>
      <c r="C5873" s="345" t="s">
        <v>538</v>
      </c>
      <c r="D5873" s="345" t="s">
        <v>504</v>
      </c>
      <c r="E5873" s="345">
        <v>3170640700</v>
      </c>
      <c r="F5873" s="345">
        <v>76071</v>
      </c>
      <c r="G5873" s="345" t="s">
        <v>14389</v>
      </c>
      <c r="H5873" s="820">
        <v>3345</v>
      </c>
      <c r="I5873" s="567"/>
    </row>
    <row r="5874" spans="1:9" x14ac:dyDescent="0.2">
      <c r="A5874" s="345">
        <v>5872</v>
      </c>
      <c r="B5874" s="345" t="s">
        <v>6493</v>
      </c>
      <c r="C5874" s="345" t="s">
        <v>739</v>
      </c>
      <c r="D5874" s="345" t="s">
        <v>16415</v>
      </c>
      <c r="E5874" s="345">
        <v>1080660160</v>
      </c>
      <c r="F5874" s="345">
        <v>39016</v>
      </c>
      <c r="G5874" s="345" t="s">
        <v>14390</v>
      </c>
      <c r="H5874" s="820">
        <v>12107</v>
      </c>
      <c r="I5874" s="567"/>
    </row>
    <row r="5875" spans="1:9" x14ac:dyDescent="0.2">
      <c r="A5875" s="345">
        <v>5873</v>
      </c>
      <c r="B5875" s="345" t="s">
        <v>6494</v>
      </c>
      <c r="C5875" s="345" t="s">
        <v>588</v>
      </c>
      <c r="D5875" s="345" t="s">
        <v>511</v>
      </c>
      <c r="E5875" s="345">
        <v>3160090360</v>
      </c>
      <c r="F5875" s="345">
        <v>72037</v>
      </c>
      <c r="G5875" s="345" t="s">
        <v>14391</v>
      </c>
      <c r="H5875" s="820">
        <v>18262</v>
      </c>
      <c r="I5875" s="567"/>
    </row>
    <row r="5876" spans="1:9" x14ac:dyDescent="0.2">
      <c r="A5876" s="345">
        <v>5874</v>
      </c>
      <c r="B5876" s="345" t="s">
        <v>6495</v>
      </c>
      <c r="C5876" s="345" t="s">
        <v>553</v>
      </c>
      <c r="D5876" s="345" t="s">
        <v>506</v>
      </c>
      <c r="E5876" s="345">
        <v>3150721120</v>
      </c>
      <c r="F5876" s="345">
        <v>65112</v>
      </c>
      <c r="G5876" s="345" t="s">
        <v>14392</v>
      </c>
      <c r="H5876" s="820">
        <v>765</v>
      </c>
      <c r="I5876" s="567"/>
    </row>
    <row r="5877" spans="1:9" x14ac:dyDescent="0.2">
      <c r="A5877" s="345">
        <v>5875</v>
      </c>
      <c r="B5877" s="345" t="s">
        <v>6496</v>
      </c>
      <c r="C5877" s="345" t="s">
        <v>657</v>
      </c>
      <c r="D5877" s="345" t="s">
        <v>506</v>
      </c>
      <c r="E5877" s="345">
        <v>3150200730</v>
      </c>
      <c r="F5877" s="345">
        <v>61073</v>
      </c>
      <c r="G5877" s="345" t="s">
        <v>14393</v>
      </c>
      <c r="H5877" s="820">
        <v>1716</v>
      </c>
      <c r="I5877" s="567"/>
    </row>
    <row r="5878" spans="1:9" x14ac:dyDescent="0.2">
      <c r="A5878" s="345">
        <v>5876</v>
      </c>
      <c r="B5878" s="345" t="s">
        <v>6497</v>
      </c>
      <c r="C5878" s="345" t="s">
        <v>538</v>
      </c>
      <c r="D5878" s="345" t="s">
        <v>504</v>
      </c>
      <c r="E5878" s="345">
        <v>3170640710</v>
      </c>
      <c r="F5878" s="345">
        <v>76072</v>
      </c>
      <c r="G5878" s="345" t="s">
        <v>14394</v>
      </c>
      <c r="H5878" s="820">
        <v>1001</v>
      </c>
      <c r="I5878" s="567"/>
    </row>
    <row r="5879" spans="1:9" x14ac:dyDescent="0.2">
      <c r="A5879" s="345">
        <v>5877</v>
      </c>
      <c r="B5879" s="345" t="s">
        <v>6498</v>
      </c>
      <c r="C5879" s="345" t="s">
        <v>588</v>
      </c>
      <c r="D5879" s="345" t="s">
        <v>511</v>
      </c>
      <c r="E5879" s="345">
        <v>3160090370</v>
      </c>
      <c r="F5879" s="345">
        <v>72038</v>
      </c>
      <c r="G5879" s="345" t="s">
        <v>14395</v>
      </c>
      <c r="H5879" s="820">
        <v>24520</v>
      </c>
      <c r="I5879" s="567"/>
    </row>
    <row r="5880" spans="1:9" x14ac:dyDescent="0.2">
      <c r="A5880" s="345">
        <v>5878</v>
      </c>
      <c r="B5880" s="345" t="s">
        <v>6499</v>
      </c>
      <c r="C5880" s="345" t="s">
        <v>886</v>
      </c>
      <c r="D5880" s="345" t="s">
        <v>493</v>
      </c>
      <c r="E5880" s="345">
        <v>2120400240</v>
      </c>
      <c r="F5880" s="345">
        <v>59024</v>
      </c>
      <c r="G5880" s="345" t="s">
        <v>14396</v>
      </c>
      <c r="H5880" s="820">
        <v>19666</v>
      </c>
      <c r="I5880" s="567"/>
    </row>
    <row r="5881" spans="1:9" x14ac:dyDescent="0.2">
      <c r="A5881" s="345">
        <v>5879</v>
      </c>
      <c r="B5881" s="345" t="s">
        <v>6500</v>
      </c>
      <c r="C5881" s="345" t="s">
        <v>567</v>
      </c>
      <c r="D5881" s="345" t="s">
        <v>508</v>
      </c>
      <c r="E5881" s="345">
        <v>1030151590</v>
      </c>
      <c r="F5881" s="345">
        <v>17168</v>
      </c>
      <c r="G5881" s="345" t="s">
        <v>14397</v>
      </c>
      <c r="H5881" s="820">
        <v>3932</v>
      </c>
      <c r="I5881" s="567"/>
    </row>
    <row r="5882" spans="1:9" x14ac:dyDescent="0.2">
      <c r="A5882" s="345">
        <v>5880</v>
      </c>
      <c r="B5882" s="345" t="s">
        <v>6501</v>
      </c>
      <c r="C5882" s="345" t="s">
        <v>573</v>
      </c>
      <c r="D5882" s="345" t="s">
        <v>508</v>
      </c>
      <c r="E5882" s="345">
        <v>1030450540</v>
      </c>
      <c r="F5882" s="345">
        <v>20054</v>
      </c>
      <c r="G5882" s="345" t="s">
        <v>14398</v>
      </c>
      <c r="H5882" s="820">
        <v>4100</v>
      </c>
      <c r="I5882" s="567"/>
    </row>
    <row r="5883" spans="1:9" x14ac:dyDescent="0.2">
      <c r="A5883" s="345">
        <v>5881</v>
      </c>
      <c r="B5883" s="345" t="s">
        <v>6502</v>
      </c>
      <c r="C5883" s="345" t="s">
        <v>553</v>
      </c>
      <c r="D5883" s="345" t="s">
        <v>506</v>
      </c>
      <c r="E5883" s="345">
        <v>3150721130</v>
      </c>
      <c r="F5883" s="345">
        <v>65113</v>
      </c>
      <c r="G5883" s="345" t="s">
        <v>14399</v>
      </c>
      <c r="H5883" s="820">
        <v>443</v>
      </c>
      <c r="I5883" s="567"/>
    </row>
    <row r="5884" spans="1:9" x14ac:dyDescent="0.2">
      <c r="A5884" s="345">
        <v>5882</v>
      </c>
      <c r="B5884" s="345" t="s">
        <v>6503</v>
      </c>
      <c r="C5884" s="345" t="s">
        <v>522</v>
      </c>
      <c r="D5884" s="345" t="s">
        <v>515</v>
      </c>
      <c r="E5884" s="345">
        <v>1050540730</v>
      </c>
      <c r="F5884" s="345">
        <v>28073</v>
      </c>
      <c r="G5884" s="345" t="s">
        <v>14400</v>
      </c>
      <c r="H5884" s="820">
        <v>4900</v>
      </c>
      <c r="I5884" s="567"/>
    </row>
    <row r="5885" spans="1:9" x14ac:dyDescent="0.2">
      <c r="A5885" s="345">
        <v>5883</v>
      </c>
      <c r="B5885" s="345" t="s">
        <v>6504</v>
      </c>
      <c r="C5885" s="345" t="s">
        <v>833</v>
      </c>
      <c r="D5885" s="345" t="s">
        <v>16417</v>
      </c>
      <c r="E5885" s="345">
        <v>1060930370</v>
      </c>
      <c r="F5885" s="345">
        <v>93037</v>
      </c>
      <c r="G5885" s="345" t="s">
        <v>14401</v>
      </c>
      <c r="H5885" s="820">
        <v>19877</v>
      </c>
      <c r="I5885" s="567"/>
    </row>
    <row r="5886" spans="1:9" x14ac:dyDescent="0.2">
      <c r="A5886" s="345">
        <v>5884</v>
      </c>
      <c r="B5886" s="345" t="s">
        <v>6505</v>
      </c>
      <c r="C5886" s="345" t="s">
        <v>609</v>
      </c>
      <c r="D5886" s="345" t="s">
        <v>493</v>
      </c>
      <c r="E5886" s="345">
        <v>2120700920</v>
      </c>
      <c r="F5886" s="345">
        <v>58093</v>
      </c>
      <c r="G5886" s="345" t="s">
        <v>14402</v>
      </c>
      <c r="H5886" s="820">
        <v>7403</v>
      </c>
      <c r="I5886" s="567"/>
    </row>
    <row r="5887" spans="1:9" x14ac:dyDescent="0.2">
      <c r="A5887" s="345">
        <v>5885</v>
      </c>
      <c r="B5887" s="345" t="s">
        <v>6506</v>
      </c>
      <c r="C5887" s="345" t="s">
        <v>899</v>
      </c>
      <c r="D5887" s="346" t="s">
        <v>512</v>
      </c>
      <c r="E5887" s="345">
        <v>4201110580</v>
      </c>
      <c r="F5887" s="345">
        <v>111058</v>
      </c>
      <c r="G5887" s="345" t="s">
        <v>14403</v>
      </c>
      <c r="H5887" s="820">
        <v>873</v>
      </c>
      <c r="I5887" s="567"/>
    </row>
    <row r="5888" spans="1:9" x14ac:dyDescent="0.2">
      <c r="A5888" s="345">
        <v>5886</v>
      </c>
      <c r="B5888" s="345" t="s">
        <v>6507</v>
      </c>
      <c r="C5888" s="345" t="s">
        <v>530</v>
      </c>
      <c r="D5888" s="345" t="s">
        <v>512</v>
      </c>
      <c r="E5888" s="345">
        <v>4200950446</v>
      </c>
      <c r="F5888" s="345">
        <v>95086</v>
      </c>
      <c r="G5888" s="345" t="s">
        <v>14404</v>
      </c>
      <c r="H5888" s="820">
        <v>195</v>
      </c>
      <c r="I5888" s="567"/>
    </row>
    <row r="5889" spans="1:9" x14ac:dyDescent="0.2">
      <c r="A5889" s="345">
        <v>5887</v>
      </c>
      <c r="B5889" s="345" t="s">
        <v>6508</v>
      </c>
      <c r="C5889" s="345" t="s">
        <v>659</v>
      </c>
      <c r="D5889" s="345" t="s">
        <v>510</v>
      </c>
      <c r="E5889" s="345">
        <v>1010960560</v>
      </c>
      <c r="F5889" s="345">
        <v>96056</v>
      </c>
      <c r="G5889" s="345" t="s">
        <v>14405</v>
      </c>
      <c r="H5889" s="820">
        <v>1540</v>
      </c>
      <c r="I5889" s="567"/>
    </row>
    <row r="5890" spans="1:9" x14ac:dyDescent="0.2">
      <c r="A5890" s="345">
        <v>5888</v>
      </c>
      <c r="B5890" s="345" t="s">
        <v>6509</v>
      </c>
      <c r="C5890" s="345" t="s">
        <v>1935</v>
      </c>
      <c r="D5890" s="345" t="s">
        <v>16417</v>
      </c>
      <c r="E5890" s="345">
        <v>1060350140</v>
      </c>
      <c r="F5890" s="345">
        <v>31017</v>
      </c>
      <c r="G5890" s="345" t="s">
        <v>14406</v>
      </c>
      <c r="H5890" s="820">
        <v>2168</v>
      </c>
      <c r="I5890" s="567"/>
    </row>
    <row r="5891" spans="1:9" x14ac:dyDescent="0.2">
      <c r="A5891" s="345">
        <v>5889</v>
      </c>
      <c r="B5891" s="345" t="s">
        <v>6510</v>
      </c>
      <c r="C5891" s="345" t="s">
        <v>668</v>
      </c>
      <c r="D5891" s="345" t="s">
        <v>16416</v>
      </c>
      <c r="E5891" s="345">
        <v>1040831530</v>
      </c>
      <c r="F5891" s="345">
        <v>22164</v>
      </c>
      <c r="G5891" s="345" t="s">
        <v>14407</v>
      </c>
      <c r="H5891" s="820">
        <v>178</v>
      </c>
      <c r="I5891" s="567"/>
    </row>
    <row r="5892" spans="1:9" x14ac:dyDescent="0.2">
      <c r="A5892" s="345">
        <v>5890</v>
      </c>
      <c r="B5892" s="345" t="s">
        <v>6511</v>
      </c>
      <c r="C5892" s="345" t="s">
        <v>755</v>
      </c>
      <c r="D5892" s="345" t="s">
        <v>516</v>
      </c>
      <c r="E5892" s="345">
        <v>1020040570</v>
      </c>
      <c r="F5892" s="345">
        <v>7058</v>
      </c>
      <c r="G5892" s="345" t="s">
        <v>14408</v>
      </c>
      <c r="H5892" s="820">
        <v>3484</v>
      </c>
      <c r="I5892" s="567"/>
    </row>
    <row r="5893" spans="1:9" x14ac:dyDescent="0.2">
      <c r="A5893" s="345">
        <v>5891</v>
      </c>
      <c r="B5893" s="345" t="s">
        <v>6512</v>
      </c>
      <c r="C5893" s="345" t="s">
        <v>755</v>
      </c>
      <c r="D5893" s="345" t="s">
        <v>516</v>
      </c>
      <c r="E5893" s="345">
        <v>1020040580</v>
      </c>
      <c r="F5893" s="345">
        <v>7059</v>
      </c>
      <c r="G5893" s="345" t="s">
        <v>14409</v>
      </c>
      <c r="H5893" s="820">
        <v>371</v>
      </c>
      <c r="I5893" s="567"/>
    </row>
    <row r="5894" spans="1:9" x14ac:dyDescent="0.2">
      <c r="A5894" s="345">
        <v>5892</v>
      </c>
      <c r="B5894" s="345" t="s">
        <v>6513</v>
      </c>
      <c r="C5894" s="345" t="s">
        <v>755</v>
      </c>
      <c r="D5894" s="345" t="s">
        <v>516</v>
      </c>
      <c r="E5894" s="345">
        <v>1020040590</v>
      </c>
      <c r="F5894" s="345">
        <v>7060</v>
      </c>
      <c r="G5894" s="345" t="s">
        <v>14410</v>
      </c>
      <c r="H5894" s="820">
        <v>1312</v>
      </c>
      <c r="I5894" s="567"/>
    </row>
    <row r="5895" spans="1:9" x14ac:dyDescent="0.2">
      <c r="A5895" s="345">
        <v>5893</v>
      </c>
      <c r="B5895" s="345" t="s">
        <v>6514</v>
      </c>
      <c r="C5895" s="345" t="s">
        <v>755</v>
      </c>
      <c r="D5895" s="345" t="s">
        <v>516</v>
      </c>
      <c r="E5895" s="345">
        <v>1020040600</v>
      </c>
      <c r="F5895" s="345">
        <v>7061</v>
      </c>
      <c r="G5895" s="345" t="s">
        <v>14411</v>
      </c>
      <c r="H5895" s="820">
        <v>321</v>
      </c>
      <c r="I5895" s="567"/>
    </row>
    <row r="5896" spans="1:9" x14ac:dyDescent="0.2">
      <c r="A5896" s="345">
        <v>5894</v>
      </c>
      <c r="B5896" s="345" t="s">
        <v>6515</v>
      </c>
      <c r="C5896" s="345" t="s">
        <v>755</v>
      </c>
      <c r="D5896" s="345" t="s">
        <v>516</v>
      </c>
      <c r="E5896" s="345">
        <v>1020040610</v>
      </c>
      <c r="F5896" s="345">
        <v>7062</v>
      </c>
      <c r="G5896" s="345" t="s">
        <v>14412</v>
      </c>
      <c r="H5896" s="820">
        <v>198</v>
      </c>
      <c r="I5896" s="567"/>
    </row>
    <row r="5897" spans="1:9" x14ac:dyDescent="0.2">
      <c r="A5897" s="345">
        <v>5895</v>
      </c>
      <c r="B5897" s="345" t="s">
        <v>6516</v>
      </c>
      <c r="C5897" s="345" t="s">
        <v>755</v>
      </c>
      <c r="D5897" s="345" t="s">
        <v>516</v>
      </c>
      <c r="E5897" s="345">
        <v>1020040620</v>
      </c>
      <c r="F5897" s="345">
        <v>7063</v>
      </c>
      <c r="G5897" s="345" t="s">
        <v>14413</v>
      </c>
      <c r="H5897" s="820">
        <v>3240</v>
      </c>
      <c r="I5897" s="567"/>
    </row>
    <row r="5898" spans="1:9" x14ac:dyDescent="0.2">
      <c r="A5898" s="345">
        <v>5896</v>
      </c>
      <c r="B5898" s="345" t="s">
        <v>6517</v>
      </c>
      <c r="C5898" s="345" t="s">
        <v>755</v>
      </c>
      <c r="D5898" s="345" t="s">
        <v>516</v>
      </c>
      <c r="E5898" s="345">
        <v>1020040630</v>
      </c>
      <c r="F5898" s="345">
        <v>7064</v>
      </c>
      <c r="G5898" s="345" t="s">
        <v>14414</v>
      </c>
      <c r="H5898" s="820">
        <v>330</v>
      </c>
      <c r="I5898" s="567"/>
    </row>
    <row r="5899" spans="1:9" x14ac:dyDescent="0.2">
      <c r="A5899" s="345">
        <v>5897</v>
      </c>
      <c r="B5899" s="345" t="s">
        <v>6518</v>
      </c>
      <c r="C5899" s="345" t="s">
        <v>755</v>
      </c>
      <c r="D5899" s="345" t="s">
        <v>516</v>
      </c>
      <c r="E5899" s="345">
        <v>1020040640</v>
      </c>
      <c r="F5899" s="345">
        <v>7065</v>
      </c>
      <c r="G5899" s="345" t="s">
        <v>14415</v>
      </c>
      <c r="H5899" s="820">
        <v>4451</v>
      </c>
      <c r="I5899" s="567"/>
    </row>
    <row r="5900" spans="1:9" x14ac:dyDescent="0.2">
      <c r="A5900" s="345">
        <v>5898</v>
      </c>
      <c r="B5900" s="345" t="s">
        <v>6519</v>
      </c>
      <c r="C5900" s="345" t="s">
        <v>693</v>
      </c>
      <c r="D5900" s="345" t="s">
        <v>16415</v>
      </c>
      <c r="E5900" s="345">
        <v>1080560310</v>
      </c>
      <c r="F5900" s="345">
        <v>34031</v>
      </c>
      <c r="G5900" s="345" t="s">
        <v>14416</v>
      </c>
      <c r="H5900" s="820">
        <v>5802</v>
      </c>
      <c r="I5900" s="567"/>
    </row>
    <row r="5901" spans="1:9" x14ac:dyDescent="0.2">
      <c r="A5901" s="345">
        <v>5899</v>
      </c>
      <c r="B5901" s="345" t="s">
        <v>6520</v>
      </c>
      <c r="C5901" s="345" t="s">
        <v>659</v>
      </c>
      <c r="D5901" s="345" t="s">
        <v>510</v>
      </c>
      <c r="E5901" s="345">
        <v>1010960570</v>
      </c>
      <c r="F5901" s="345">
        <v>96057</v>
      </c>
      <c r="G5901" s="345" t="s">
        <v>14417</v>
      </c>
      <c r="H5901" s="820">
        <v>571</v>
      </c>
      <c r="I5901" s="567"/>
    </row>
    <row r="5902" spans="1:9" x14ac:dyDescent="0.2">
      <c r="A5902" s="345">
        <v>5900</v>
      </c>
      <c r="B5902" s="345" t="s">
        <v>6521</v>
      </c>
      <c r="C5902" s="345" t="s">
        <v>790</v>
      </c>
      <c r="D5902" s="345" t="s">
        <v>16415</v>
      </c>
      <c r="E5902" s="345">
        <v>1080130500</v>
      </c>
      <c r="F5902" s="345">
        <v>37050</v>
      </c>
      <c r="G5902" s="345" t="s">
        <v>14418</v>
      </c>
      <c r="H5902" s="820">
        <v>8462</v>
      </c>
      <c r="I5902" s="567"/>
    </row>
    <row r="5903" spans="1:9" x14ac:dyDescent="0.2">
      <c r="A5903" s="345">
        <v>5901</v>
      </c>
      <c r="B5903" s="345" t="s">
        <v>6522</v>
      </c>
      <c r="C5903" s="345" t="s">
        <v>696</v>
      </c>
      <c r="D5903" s="345" t="s">
        <v>508</v>
      </c>
      <c r="E5903" s="345">
        <v>1030241910</v>
      </c>
      <c r="F5903" s="345">
        <v>13203</v>
      </c>
      <c r="G5903" s="345" t="s">
        <v>14419</v>
      </c>
      <c r="H5903" s="820">
        <v>481</v>
      </c>
      <c r="I5903" s="567"/>
    </row>
    <row r="5904" spans="1:9" x14ac:dyDescent="0.2">
      <c r="A5904" s="345">
        <v>5902</v>
      </c>
      <c r="B5904" s="345" t="s">
        <v>6523</v>
      </c>
      <c r="C5904" s="345" t="s">
        <v>553</v>
      </c>
      <c r="D5904" s="345" t="s">
        <v>506</v>
      </c>
      <c r="E5904" s="345">
        <v>3150721140</v>
      </c>
      <c r="F5904" s="345">
        <v>65114</v>
      </c>
      <c r="G5904" s="345" t="s">
        <v>14420</v>
      </c>
      <c r="H5904" s="820">
        <v>12258</v>
      </c>
      <c r="I5904" s="567"/>
    </row>
    <row r="5905" spans="1:9" x14ac:dyDescent="0.2">
      <c r="A5905" s="345">
        <v>5903</v>
      </c>
      <c r="B5905" s="345" t="s">
        <v>6524</v>
      </c>
      <c r="C5905" s="345" t="s">
        <v>595</v>
      </c>
      <c r="D5905" s="345" t="s">
        <v>510</v>
      </c>
      <c r="E5905" s="345">
        <v>1010021470</v>
      </c>
      <c r="F5905" s="345">
        <v>6150</v>
      </c>
      <c r="G5905" s="345" t="s">
        <v>14421</v>
      </c>
      <c r="H5905" s="820">
        <v>340</v>
      </c>
      <c r="I5905" s="567"/>
    </row>
    <row r="5906" spans="1:9" x14ac:dyDescent="0.2">
      <c r="A5906" s="345">
        <v>5904</v>
      </c>
      <c r="B5906" s="345" t="s">
        <v>6525</v>
      </c>
      <c r="C5906" s="345" t="s">
        <v>546</v>
      </c>
      <c r="D5906" s="345" t="s">
        <v>504</v>
      </c>
      <c r="E5906" s="345">
        <v>3170470230</v>
      </c>
      <c r="F5906" s="345">
        <v>77024</v>
      </c>
      <c r="G5906" s="345" t="s">
        <v>14422</v>
      </c>
      <c r="H5906" s="820">
        <v>2575</v>
      </c>
      <c r="I5906" s="567"/>
    </row>
    <row r="5907" spans="1:9" x14ac:dyDescent="0.2">
      <c r="A5907" s="345">
        <v>5905</v>
      </c>
      <c r="B5907" s="345" t="s">
        <v>6526</v>
      </c>
      <c r="C5907" s="345" t="s">
        <v>722</v>
      </c>
      <c r="D5907" s="345" t="s">
        <v>513</v>
      </c>
      <c r="E5907" s="345">
        <v>4190820180</v>
      </c>
      <c r="F5907" s="345">
        <v>81017</v>
      </c>
      <c r="G5907" s="345" t="s">
        <v>14423</v>
      </c>
      <c r="H5907" s="820">
        <v>1595</v>
      </c>
      <c r="I5907" s="567"/>
    </row>
    <row r="5908" spans="1:9" x14ac:dyDescent="0.2">
      <c r="A5908" s="345">
        <v>5906</v>
      </c>
      <c r="B5908" s="345" t="s">
        <v>6527</v>
      </c>
      <c r="C5908" s="345" t="s">
        <v>604</v>
      </c>
      <c r="D5908" s="345" t="s">
        <v>515</v>
      </c>
      <c r="E5908" s="345">
        <v>1050710420</v>
      </c>
      <c r="F5908" s="345">
        <v>29042</v>
      </c>
      <c r="G5908" s="345" t="s">
        <v>14424</v>
      </c>
      <c r="H5908" s="820">
        <v>1053</v>
      </c>
      <c r="I5908" s="567"/>
    </row>
    <row r="5909" spans="1:9" x14ac:dyDescent="0.2">
      <c r="A5909" s="345">
        <v>5907</v>
      </c>
      <c r="B5909" s="345" t="s">
        <v>6528</v>
      </c>
      <c r="C5909" s="345" t="s">
        <v>674</v>
      </c>
      <c r="D5909" s="345" t="s">
        <v>510</v>
      </c>
      <c r="E5909" s="345">
        <v>1010881250</v>
      </c>
      <c r="F5909" s="345">
        <v>2126</v>
      </c>
      <c r="G5909" s="345" t="s">
        <v>14425</v>
      </c>
      <c r="H5909" s="820">
        <v>207</v>
      </c>
      <c r="I5909" s="567"/>
    </row>
    <row r="5910" spans="1:9" x14ac:dyDescent="0.2">
      <c r="A5910" s="345">
        <v>5908</v>
      </c>
      <c r="B5910" s="345" t="s">
        <v>6529</v>
      </c>
      <c r="C5910" s="345" t="s">
        <v>624</v>
      </c>
      <c r="D5910" s="345" t="s">
        <v>510</v>
      </c>
      <c r="E5910" s="345">
        <v>1010812230</v>
      </c>
      <c r="F5910" s="345">
        <v>1231</v>
      </c>
      <c r="G5910" s="345" t="s">
        <v>14426</v>
      </c>
      <c r="H5910" s="820">
        <v>1792</v>
      </c>
      <c r="I5910" s="567"/>
    </row>
    <row r="5911" spans="1:9" x14ac:dyDescent="0.2">
      <c r="A5911" s="345">
        <v>5909</v>
      </c>
      <c r="B5911" s="345" t="s">
        <v>6530</v>
      </c>
      <c r="C5911" s="345" t="s">
        <v>624</v>
      </c>
      <c r="D5911" s="345" t="s">
        <v>510</v>
      </c>
      <c r="E5911" s="345">
        <v>1010812231</v>
      </c>
      <c r="F5911" s="345">
        <v>1232</v>
      </c>
      <c r="G5911" s="345" t="s">
        <v>14427</v>
      </c>
      <c r="H5911" s="820">
        <v>605</v>
      </c>
      <c r="I5911" s="567"/>
    </row>
    <row r="5912" spans="1:9" x14ac:dyDescent="0.2">
      <c r="A5912" s="345">
        <v>5910</v>
      </c>
      <c r="B5912" s="345" t="s">
        <v>6531</v>
      </c>
      <c r="C5912" s="345" t="s">
        <v>241</v>
      </c>
      <c r="D5912" s="345" t="s">
        <v>515</v>
      </c>
      <c r="E5912" s="345">
        <v>1050900900</v>
      </c>
      <c r="F5912" s="345">
        <v>24090</v>
      </c>
      <c r="G5912" s="345" t="s">
        <v>14428</v>
      </c>
      <c r="H5912" s="820">
        <v>1024</v>
      </c>
      <c r="I5912" s="567"/>
    </row>
    <row r="5913" spans="1:9" x14ac:dyDescent="0.2">
      <c r="A5913" s="345">
        <v>5911</v>
      </c>
      <c r="B5913" s="345" t="s">
        <v>6532</v>
      </c>
      <c r="C5913" s="345" t="s">
        <v>584</v>
      </c>
      <c r="D5913" s="345" t="s">
        <v>509</v>
      </c>
      <c r="E5913" s="345">
        <v>3140190620</v>
      </c>
      <c r="F5913" s="345">
        <v>70062</v>
      </c>
      <c r="G5913" s="345" t="s">
        <v>14429</v>
      </c>
      <c r="H5913" s="820">
        <v>631</v>
      </c>
      <c r="I5913" s="567"/>
    </row>
    <row r="5914" spans="1:9" x14ac:dyDescent="0.2">
      <c r="A5914" s="345">
        <v>5912</v>
      </c>
      <c r="B5914" s="345" t="s">
        <v>6533</v>
      </c>
      <c r="C5914" s="345" t="s">
        <v>595</v>
      </c>
      <c r="D5914" s="345" t="s">
        <v>510</v>
      </c>
      <c r="E5914" s="345">
        <v>1010021480</v>
      </c>
      <c r="F5914" s="345">
        <v>6151</v>
      </c>
      <c r="G5914" s="345" t="s">
        <v>14430</v>
      </c>
      <c r="H5914" s="820">
        <v>3916</v>
      </c>
      <c r="I5914" s="567"/>
    </row>
    <row r="5915" spans="1:9" x14ac:dyDescent="0.2">
      <c r="A5915" s="345">
        <v>5913</v>
      </c>
      <c r="B5915" s="345" t="s">
        <v>6534</v>
      </c>
      <c r="C5915" s="345" t="s">
        <v>544</v>
      </c>
      <c r="D5915" s="345" t="s">
        <v>510</v>
      </c>
      <c r="E5915" s="345">
        <v>1010271990</v>
      </c>
      <c r="F5915" s="345">
        <v>4199</v>
      </c>
      <c r="G5915" s="345" t="s">
        <v>14431</v>
      </c>
      <c r="H5915" s="820">
        <v>472</v>
      </c>
      <c r="I5915" s="567"/>
    </row>
    <row r="5916" spans="1:9" x14ac:dyDescent="0.2">
      <c r="A5916" s="345">
        <v>5914</v>
      </c>
      <c r="B5916" s="345" t="s">
        <v>6535</v>
      </c>
      <c r="C5916" s="345" t="s">
        <v>567</v>
      </c>
      <c r="D5916" s="345" t="s">
        <v>508</v>
      </c>
      <c r="E5916" s="345">
        <v>1030151600</v>
      </c>
      <c r="F5916" s="345">
        <v>17169</v>
      </c>
      <c r="G5916" s="345" t="s">
        <v>14432</v>
      </c>
      <c r="H5916" s="820">
        <v>3290</v>
      </c>
      <c r="I5916" s="567"/>
    </row>
    <row r="5917" spans="1:9" x14ac:dyDescent="0.2">
      <c r="A5917" s="345">
        <v>5915</v>
      </c>
      <c r="B5917" s="345" t="s">
        <v>6536</v>
      </c>
      <c r="C5917" s="345" t="s">
        <v>544</v>
      </c>
      <c r="D5917" s="345" t="s">
        <v>510</v>
      </c>
      <c r="E5917" s="345">
        <v>1010272000</v>
      </c>
      <c r="F5917" s="345">
        <v>4200</v>
      </c>
      <c r="G5917" s="345" t="s">
        <v>14433</v>
      </c>
      <c r="H5917" s="820">
        <v>154</v>
      </c>
      <c r="I5917" s="567"/>
    </row>
    <row r="5918" spans="1:9" x14ac:dyDescent="0.2">
      <c r="A5918" s="345">
        <v>5916</v>
      </c>
      <c r="B5918" s="345" t="s">
        <v>6537</v>
      </c>
      <c r="C5918" s="345" t="s">
        <v>722</v>
      </c>
      <c r="D5918" s="345" t="s">
        <v>513</v>
      </c>
      <c r="E5918" s="345">
        <v>4190820190</v>
      </c>
      <c r="F5918" s="345">
        <v>81018</v>
      </c>
      <c r="G5918" s="345" t="s">
        <v>14434</v>
      </c>
      <c r="H5918" s="820">
        <v>10082</v>
      </c>
      <c r="I5918" s="567"/>
    </row>
    <row r="5919" spans="1:9" x14ac:dyDescent="0.2">
      <c r="A5919" s="345">
        <v>5917</v>
      </c>
      <c r="B5919" s="345" t="s">
        <v>6538</v>
      </c>
      <c r="C5919" s="345" t="s">
        <v>553</v>
      </c>
      <c r="D5919" s="345" t="s">
        <v>506</v>
      </c>
      <c r="E5919" s="345">
        <v>3150721150</v>
      </c>
      <c r="F5919" s="345">
        <v>65115</v>
      </c>
      <c r="G5919" s="345" t="s">
        <v>14435</v>
      </c>
      <c r="H5919" s="820">
        <v>1802</v>
      </c>
      <c r="I5919" s="567"/>
    </row>
    <row r="5920" spans="1:9" x14ac:dyDescent="0.2">
      <c r="A5920" s="345">
        <v>5918</v>
      </c>
      <c r="B5920" s="345" t="s">
        <v>6539</v>
      </c>
      <c r="C5920" s="345" t="s">
        <v>624</v>
      </c>
      <c r="D5920" s="345" t="s">
        <v>510</v>
      </c>
      <c r="E5920" s="345">
        <v>1010812240</v>
      </c>
      <c r="F5920" s="345">
        <v>1233</v>
      </c>
      <c r="G5920" s="345" t="s">
        <v>14436</v>
      </c>
      <c r="H5920" s="820">
        <v>458</v>
      </c>
      <c r="I5920" s="567"/>
    </row>
    <row r="5921" spans="1:9" x14ac:dyDescent="0.2">
      <c r="A5921" s="345">
        <v>5919</v>
      </c>
      <c r="B5921" s="345" t="s">
        <v>6540</v>
      </c>
      <c r="C5921" s="345" t="s">
        <v>524</v>
      </c>
      <c r="D5921" s="345" t="s">
        <v>508</v>
      </c>
      <c r="E5921" s="345">
        <v>1030990460</v>
      </c>
      <c r="F5921" s="345">
        <v>98046</v>
      </c>
      <c r="G5921" s="345" t="s">
        <v>14437</v>
      </c>
      <c r="H5921" s="820">
        <v>2602</v>
      </c>
      <c r="I5921" s="567"/>
    </row>
    <row r="5922" spans="1:9" x14ac:dyDescent="0.2">
      <c r="A5922" s="345">
        <v>5920</v>
      </c>
      <c r="B5922" s="345" t="s">
        <v>6541</v>
      </c>
      <c r="C5922" s="345" t="s">
        <v>553</v>
      </c>
      <c r="D5922" s="345" t="s">
        <v>506</v>
      </c>
      <c r="E5922" s="345">
        <v>3150721160</v>
      </c>
      <c r="F5922" s="345">
        <v>65116</v>
      </c>
      <c r="G5922" s="345" t="s">
        <v>14438</v>
      </c>
      <c r="H5922" s="820">
        <v>128136</v>
      </c>
      <c r="I5922" s="567"/>
    </row>
    <row r="5923" spans="1:9" x14ac:dyDescent="0.2">
      <c r="A5923" s="345">
        <v>5921</v>
      </c>
      <c r="B5923" s="345" t="s">
        <v>6542</v>
      </c>
      <c r="C5923" s="345" t="s">
        <v>787</v>
      </c>
      <c r="D5923" s="345" t="s">
        <v>515</v>
      </c>
      <c r="E5923" s="345">
        <v>1050840690</v>
      </c>
      <c r="F5923" s="345">
        <v>26070</v>
      </c>
      <c r="G5923" s="345" t="s">
        <v>14439</v>
      </c>
      <c r="H5923" s="820">
        <v>6567</v>
      </c>
      <c r="I5923" s="567"/>
    </row>
    <row r="5924" spans="1:9" x14ac:dyDescent="0.2">
      <c r="A5924" s="345">
        <v>5922</v>
      </c>
      <c r="B5924" s="345" t="s">
        <v>6543</v>
      </c>
      <c r="C5924" s="345" t="s">
        <v>674</v>
      </c>
      <c r="D5924" s="345" t="s">
        <v>510</v>
      </c>
      <c r="E5924" s="345">
        <v>1010881260</v>
      </c>
      <c r="F5924" s="345">
        <v>2127</v>
      </c>
      <c r="G5924" s="345" t="s">
        <v>14440</v>
      </c>
      <c r="H5924" s="820">
        <v>99</v>
      </c>
      <c r="I5924" s="567"/>
    </row>
    <row r="5925" spans="1:9" x14ac:dyDescent="0.2">
      <c r="A5925" s="345">
        <v>5923</v>
      </c>
      <c r="B5925" s="345" t="s">
        <v>6544</v>
      </c>
      <c r="C5925" s="345" t="s">
        <v>732</v>
      </c>
      <c r="D5925" s="345" t="s">
        <v>511</v>
      </c>
      <c r="E5925" s="345">
        <v>3160410640</v>
      </c>
      <c r="F5925" s="345">
        <v>75065</v>
      </c>
      <c r="G5925" s="345" t="s">
        <v>14441</v>
      </c>
      <c r="H5925" s="820">
        <v>7838</v>
      </c>
      <c r="I5925" s="567"/>
    </row>
    <row r="5926" spans="1:9" x14ac:dyDescent="0.2">
      <c r="A5926" s="345">
        <v>5924</v>
      </c>
      <c r="B5926" s="345" t="s">
        <v>6545</v>
      </c>
      <c r="C5926" s="345" t="s">
        <v>544</v>
      </c>
      <c r="D5926" s="345" t="s">
        <v>510</v>
      </c>
      <c r="E5926" s="345">
        <v>1010272010</v>
      </c>
      <c r="F5926" s="345">
        <v>4201</v>
      </c>
      <c r="G5926" s="345" t="s">
        <v>14442</v>
      </c>
      <c r="H5926" s="820">
        <v>1184</v>
      </c>
      <c r="I5926" s="567"/>
    </row>
    <row r="5927" spans="1:9" x14ac:dyDescent="0.2">
      <c r="A5927" s="345">
        <v>5925</v>
      </c>
      <c r="B5927" s="345" t="s">
        <v>6546</v>
      </c>
      <c r="C5927" s="345" t="s">
        <v>550</v>
      </c>
      <c r="D5927" s="345" t="s">
        <v>493</v>
      </c>
      <c r="E5927" s="345">
        <v>2120690610</v>
      </c>
      <c r="F5927" s="345">
        <v>57063</v>
      </c>
      <c r="G5927" s="345" t="s">
        <v>14443</v>
      </c>
      <c r="H5927" s="820">
        <v>498</v>
      </c>
      <c r="I5927" s="567"/>
    </row>
    <row r="5928" spans="1:9" x14ac:dyDescent="0.2">
      <c r="A5928" s="345">
        <v>5926</v>
      </c>
      <c r="B5928" s="345" t="s">
        <v>6547</v>
      </c>
      <c r="C5928" s="345" t="s">
        <v>607</v>
      </c>
      <c r="D5928" s="345" t="s">
        <v>515</v>
      </c>
      <c r="E5928" s="345">
        <v>1050890670</v>
      </c>
      <c r="F5928" s="345">
        <v>23068</v>
      </c>
      <c r="G5928" s="345" t="s">
        <v>14444</v>
      </c>
      <c r="H5928" s="820">
        <v>3759</v>
      </c>
      <c r="I5928" s="567"/>
    </row>
    <row r="5929" spans="1:9" x14ac:dyDescent="0.2">
      <c r="A5929" s="345">
        <v>5927</v>
      </c>
      <c r="B5929" s="345" t="s">
        <v>6548</v>
      </c>
      <c r="C5929" s="345" t="s">
        <v>532</v>
      </c>
      <c r="D5929" s="345" t="s">
        <v>503</v>
      </c>
      <c r="E5929" s="345">
        <v>3130600360</v>
      </c>
      <c r="F5929" s="345">
        <v>68036</v>
      </c>
      <c r="G5929" s="345" t="s">
        <v>14445</v>
      </c>
      <c r="H5929" s="820">
        <v>270</v>
      </c>
      <c r="I5929" s="567"/>
    </row>
    <row r="5930" spans="1:9" x14ac:dyDescent="0.2">
      <c r="A5930" s="345">
        <v>5928</v>
      </c>
      <c r="B5930" s="345" t="s">
        <v>6549</v>
      </c>
      <c r="C5930" s="345" t="s">
        <v>544</v>
      </c>
      <c r="D5930" s="345" t="s">
        <v>510</v>
      </c>
      <c r="E5930" s="345">
        <v>1010272020</v>
      </c>
      <c r="F5930" s="345">
        <v>4202</v>
      </c>
      <c r="G5930" s="345" t="s">
        <v>14446</v>
      </c>
      <c r="H5930" s="820">
        <v>716</v>
      </c>
      <c r="I5930" s="567"/>
    </row>
    <row r="5931" spans="1:9" x14ac:dyDescent="0.2">
      <c r="A5931" s="345">
        <v>5929</v>
      </c>
      <c r="B5931" s="345" t="s">
        <v>6550</v>
      </c>
      <c r="C5931" s="345" t="s">
        <v>567</v>
      </c>
      <c r="D5931" s="345" t="s">
        <v>508</v>
      </c>
      <c r="E5931" s="345">
        <v>1030151610</v>
      </c>
      <c r="F5931" s="345">
        <v>17170</v>
      </c>
      <c r="G5931" s="345" t="s">
        <v>14447</v>
      </c>
      <c r="H5931" s="820">
        <v>10448</v>
      </c>
      <c r="I5931" s="567"/>
    </row>
    <row r="5932" spans="1:9" x14ac:dyDescent="0.2">
      <c r="A5932" s="345">
        <v>5930</v>
      </c>
      <c r="B5932" s="345" t="s">
        <v>6551</v>
      </c>
      <c r="C5932" s="345" t="s">
        <v>726</v>
      </c>
      <c r="D5932" s="345" t="s">
        <v>16416</v>
      </c>
      <c r="E5932" s="345">
        <v>1040140710</v>
      </c>
      <c r="F5932" s="345">
        <v>21076</v>
      </c>
      <c r="G5932" s="345" t="s">
        <v>14448</v>
      </c>
      <c r="H5932" s="820">
        <v>3768</v>
      </c>
      <c r="I5932" s="567"/>
    </row>
    <row r="5933" spans="1:9" x14ac:dyDescent="0.2">
      <c r="A5933" s="345">
        <v>5931</v>
      </c>
      <c r="B5933" s="345" t="s">
        <v>6552</v>
      </c>
      <c r="C5933" s="345" t="s">
        <v>693</v>
      </c>
      <c r="D5933" s="345" t="s">
        <v>16415</v>
      </c>
      <c r="E5933" s="345">
        <v>1080560320</v>
      </c>
      <c r="F5933" s="345">
        <v>34032</v>
      </c>
      <c r="G5933" s="345" t="s">
        <v>14449</v>
      </c>
      <c r="H5933" s="820">
        <v>19906</v>
      </c>
      <c r="I5933" s="567"/>
    </row>
    <row r="5934" spans="1:9" x14ac:dyDescent="0.2">
      <c r="A5934" s="345">
        <v>5932</v>
      </c>
      <c r="B5934" s="345" t="s">
        <v>6553</v>
      </c>
      <c r="C5934" s="345" t="s">
        <v>635</v>
      </c>
      <c r="D5934" s="345" t="s">
        <v>508</v>
      </c>
      <c r="E5934" s="345">
        <v>1030860991</v>
      </c>
      <c r="F5934" s="345">
        <v>12117</v>
      </c>
      <c r="G5934" s="345" t="s">
        <v>14450</v>
      </c>
      <c r="H5934" s="820">
        <v>2987</v>
      </c>
      <c r="I5934" s="567"/>
    </row>
    <row r="5935" spans="1:9" x14ac:dyDescent="0.2">
      <c r="A5935" s="345">
        <v>5933</v>
      </c>
      <c r="B5935" s="345" t="s">
        <v>6554</v>
      </c>
      <c r="C5935" s="345" t="s">
        <v>1218</v>
      </c>
      <c r="D5935" s="345" t="s">
        <v>16415</v>
      </c>
      <c r="E5935" s="345">
        <v>1081010150</v>
      </c>
      <c r="F5935" s="345">
        <v>99015</v>
      </c>
      <c r="G5935" s="345" t="s">
        <v>14451</v>
      </c>
      <c r="H5935" s="820">
        <v>3048</v>
      </c>
      <c r="I5935" s="567"/>
    </row>
    <row r="5936" spans="1:9" x14ac:dyDescent="0.2">
      <c r="A5936" s="345">
        <v>5934</v>
      </c>
      <c r="B5936" s="345" t="s">
        <v>6555</v>
      </c>
      <c r="C5936" s="345" t="s">
        <v>674</v>
      </c>
      <c r="D5936" s="345" t="s">
        <v>510</v>
      </c>
      <c r="E5936" s="345">
        <v>1010881270</v>
      </c>
      <c r="F5936" s="345">
        <v>2128</v>
      </c>
      <c r="G5936" s="345" t="s">
        <v>14452</v>
      </c>
      <c r="H5936" s="820">
        <v>3777</v>
      </c>
      <c r="I5936" s="567"/>
    </row>
    <row r="5937" spans="1:9" x14ac:dyDescent="0.2">
      <c r="A5937" s="345">
        <v>5935</v>
      </c>
      <c r="B5937" s="345" t="s">
        <v>6556</v>
      </c>
      <c r="C5937" s="345" t="s">
        <v>659</v>
      </c>
      <c r="D5937" s="345" t="s">
        <v>510</v>
      </c>
      <c r="E5937" s="345">
        <v>1010960580</v>
      </c>
      <c r="F5937" s="345">
        <v>96058</v>
      </c>
      <c r="G5937" s="345" t="s">
        <v>14453</v>
      </c>
      <c r="H5937" s="820">
        <v>1868</v>
      </c>
      <c r="I5937" s="567"/>
    </row>
    <row r="5938" spans="1:9" x14ac:dyDescent="0.2">
      <c r="A5938" s="345">
        <v>5936</v>
      </c>
      <c r="B5938" s="345" t="s">
        <v>6557</v>
      </c>
      <c r="C5938" s="345" t="s">
        <v>544</v>
      </c>
      <c r="D5938" s="345" t="s">
        <v>510</v>
      </c>
      <c r="E5938" s="345">
        <v>1010272030</v>
      </c>
      <c r="F5938" s="345">
        <v>4203</v>
      </c>
      <c r="G5938" s="345" t="s">
        <v>14454</v>
      </c>
      <c r="H5938" s="820">
        <v>17433</v>
      </c>
      <c r="I5938" s="567"/>
    </row>
    <row r="5939" spans="1:9" x14ac:dyDescent="0.2">
      <c r="A5939" s="345">
        <v>5937</v>
      </c>
      <c r="B5939" s="345" t="s">
        <v>6558</v>
      </c>
      <c r="C5939" s="345" t="s">
        <v>732</v>
      </c>
      <c r="D5939" s="345" t="s">
        <v>511</v>
      </c>
      <c r="E5939" s="345">
        <v>3160410650</v>
      </c>
      <c r="F5939" s="345">
        <v>75066</v>
      </c>
      <c r="G5939" s="345" t="s">
        <v>14455</v>
      </c>
      <c r="H5939" s="820">
        <v>4485</v>
      </c>
      <c r="I5939" s="567"/>
    </row>
    <row r="5940" spans="1:9" x14ac:dyDescent="0.2">
      <c r="A5940" s="345">
        <v>5938</v>
      </c>
      <c r="B5940" s="345" t="s">
        <v>6559</v>
      </c>
      <c r="C5940" s="345" t="s">
        <v>571</v>
      </c>
      <c r="D5940" s="345" t="s">
        <v>508</v>
      </c>
      <c r="E5940" s="345">
        <v>1030260840</v>
      </c>
      <c r="F5940" s="345">
        <v>19087</v>
      </c>
      <c r="G5940" s="345" t="s">
        <v>14456</v>
      </c>
      <c r="H5940" s="820">
        <v>1162</v>
      </c>
      <c r="I5940" s="567"/>
    </row>
    <row r="5941" spans="1:9" x14ac:dyDescent="0.2">
      <c r="A5941" s="345">
        <v>5939</v>
      </c>
      <c r="B5941" s="345" t="s">
        <v>6560</v>
      </c>
      <c r="C5941" s="345" t="s">
        <v>553</v>
      </c>
      <c r="D5941" s="345" t="s">
        <v>506</v>
      </c>
      <c r="E5941" s="345">
        <v>3150721170</v>
      </c>
      <c r="F5941" s="345">
        <v>65117</v>
      </c>
      <c r="G5941" s="345" t="s">
        <v>14457</v>
      </c>
      <c r="H5941" s="820">
        <v>496</v>
      </c>
      <c r="I5941" s="567"/>
    </row>
    <row r="5942" spans="1:9" x14ac:dyDescent="0.2">
      <c r="A5942" s="345">
        <v>5940</v>
      </c>
      <c r="B5942" s="345" t="s">
        <v>6561</v>
      </c>
      <c r="C5942" s="345" t="s">
        <v>624</v>
      </c>
      <c r="D5942" s="345" t="s">
        <v>510</v>
      </c>
      <c r="E5942" s="345">
        <v>1010812250</v>
      </c>
      <c r="F5942" s="345">
        <v>1234</v>
      </c>
      <c r="G5942" s="345" t="s">
        <v>14458</v>
      </c>
      <c r="H5942" s="820">
        <v>74</v>
      </c>
      <c r="I5942" s="567"/>
    </row>
    <row r="5943" spans="1:9" x14ac:dyDescent="0.2">
      <c r="A5943" s="345">
        <v>5941</v>
      </c>
      <c r="B5943" s="345" t="s">
        <v>6562</v>
      </c>
      <c r="C5943" s="345" t="s">
        <v>654</v>
      </c>
      <c r="D5943" s="345" t="s">
        <v>506</v>
      </c>
      <c r="E5943" s="345">
        <v>3150080800</v>
      </c>
      <c r="F5943" s="345">
        <v>64081</v>
      </c>
      <c r="G5943" s="345" t="s">
        <v>14459</v>
      </c>
      <c r="H5943" s="820">
        <v>723</v>
      </c>
      <c r="I5943" s="567"/>
    </row>
    <row r="5944" spans="1:9" x14ac:dyDescent="0.2">
      <c r="A5944" s="345">
        <v>5942</v>
      </c>
      <c r="B5944" s="345" t="s">
        <v>6563</v>
      </c>
      <c r="C5944" s="345" t="s">
        <v>852</v>
      </c>
      <c r="D5944" s="345" t="s">
        <v>515</v>
      </c>
      <c r="E5944" s="345">
        <v>1050870320</v>
      </c>
      <c r="F5944" s="345">
        <v>27032</v>
      </c>
      <c r="G5944" s="345" t="s">
        <v>14460</v>
      </c>
      <c r="H5944" s="820">
        <v>12802</v>
      </c>
      <c r="I5944" s="567"/>
    </row>
    <row r="5945" spans="1:9" x14ac:dyDescent="0.2">
      <c r="A5945" s="345">
        <v>5943</v>
      </c>
      <c r="B5945" s="345" t="s">
        <v>6564</v>
      </c>
      <c r="C5945" s="345" t="s">
        <v>635</v>
      </c>
      <c r="D5945" s="345" t="s">
        <v>508</v>
      </c>
      <c r="E5945" s="345">
        <v>1030861000</v>
      </c>
      <c r="F5945" s="345">
        <v>12118</v>
      </c>
      <c r="G5945" s="345" t="s">
        <v>14461</v>
      </c>
      <c r="H5945" s="820">
        <v>16037</v>
      </c>
      <c r="I5945" s="567"/>
    </row>
    <row r="5946" spans="1:9" x14ac:dyDescent="0.2">
      <c r="A5946" s="345">
        <v>5944</v>
      </c>
      <c r="B5946" s="345" t="s">
        <v>6565</v>
      </c>
      <c r="C5946" s="345" t="s">
        <v>899</v>
      </c>
      <c r="D5946" s="346" t="s">
        <v>512</v>
      </c>
      <c r="E5946" s="345">
        <v>4201110590</v>
      </c>
      <c r="F5946" s="345">
        <v>111059</v>
      </c>
      <c r="G5946" s="345" t="s">
        <v>14462</v>
      </c>
      <c r="H5946" s="820">
        <v>4836</v>
      </c>
      <c r="I5946" s="567"/>
    </row>
    <row r="5947" spans="1:9" x14ac:dyDescent="0.2">
      <c r="A5947" s="345">
        <v>5945</v>
      </c>
      <c r="B5947" s="346" t="s">
        <v>6566</v>
      </c>
      <c r="C5947" s="345" t="s">
        <v>899</v>
      </c>
      <c r="D5947" s="346" t="s">
        <v>512</v>
      </c>
      <c r="E5947" s="345">
        <v>4201110600</v>
      </c>
      <c r="F5947" s="345">
        <v>111060</v>
      </c>
      <c r="G5947" s="345" t="s">
        <v>14463</v>
      </c>
      <c r="H5947" s="820">
        <v>1558</v>
      </c>
      <c r="I5947" s="567"/>
    </row>
    <row r="5948" spans="1:9" x14ac:dyDescent="0.2">
      <c r="A5948" s="345">
        <v>5946</v>
      </c>
      <c r="B5948" s="345" t="s">
        <v>6567</v>
      </c>
      <c r="C5948" s="345" t="s">
        <v>641</v>
      </c>
      <c r="D5948" s="345" t="s">
        <v>513</v>
      </c>
      <c r="E5948" s="345">
        <v>4190010340</v>
      </c>
      <c r="F5948" s="345">
        <v>84034</v>
      </c>
      <c r="G5948" s="345" t="s">
        <v>14464</v>
      </c>
      <c r="H5948" s="820">
        <v>5418</v>
      </c>
      <c r="I5948" s="567"/>
    </row>
    <row r="5949" spans="1:9" x14ac:dyDescent="0.2">
      <c r="A5949" s="345">
        <v>5947</v>
      </c>
      <c r="B5949" s="345" t="s">
        <v>6568</v>
      </c>
      <c r="C5949" s="345" t="s">
        <v>536</v>
      </c>
      <c r="D5949" s="345" t="s">
        <v>492</v>
      </c>
      <c r="E5949" s="345">
        <v>2090630170</v>
      </c>
      <c r="F5949" s="345">
        <v>47018</v>
      </c>
      <c r="G5949" s="345" t="s">
        <v>14465</v>
      </c>
      <c r="H5949" s="820">
        <v>1446</v>
      </c>
      <c r="I5949" s="567"/>
    </row>
    <row r="5950" spans="1:9" x14ac:dyDescent="0.2">
      <c r="A5950" s="345">
        <v>5948</v>
      </c>
      <c r="B5950" s="345" t="s">
        <v>6569</v>
      </c>
      <c r="C5950" s="345" t="s">
        <v>609</v>
      </c>
      <c r="D5950" s="345" t="s">
        <v>493</v>
      </c>
      <c r="E5950" s="345">
        <v>2120700930</v>
      </c>
      <c r="F5950" s="345">
        <v>58094</v>
      </c>
      <c r="G5950" s="345" t="s">
        <v>14466</v>
      </c>
      <c r="H5950" s="820">
        <v>839</v>
      </c>
      <c r="I5950" s="567"/>
    </row>
    <row r="5951" spans="1:9" x14ac:dyDescent="0.2">
      <c r="A5951" s="345">
        <v>5949</v>
      </c>
      <c r="B5951" s="345" t="s">
        <v>6570</v>
      </c>
      <c r="C5951" s="345" t="s">
        <v>544</v>
      </c>
      <c r="D5951" s="345" t="s">
        <v>510</v>
      </c>
      <c r="E5951" s="345">
        <v>1010272040</v>
      </c>
      <c r="F5951" s="345">
        <v>4204</v>
      </c>
      <c r="G5951" s="345" t="s">
        <v>14467</v>
      </c>
      <c r="H5951" s="820">
        <v>86</v>
      </c>
      <c r="I5951" s="567"/>
    </row>
    <row r="5952" spans="1:9" x14ac:dyDescent="0.2">
      <c r="A5952" s="345">
        <v>5950</v>
      </c>
      <c r="B5952" s="345" t="s">
        <v>6571</v>
      </c>
      <c r="C5952" s="345" t="s">
        <v>588</v>
      </c>
      <c r="D5952" s="345" t="s">
        <v>511</v>
      </c>
      <c r="E5952" s="345">
        <v>3160090380</v>
      </c>
      <c r="F5952" s="345">
        <v>72039</v>
      </c>
      <c r="G5952" s="345" t="s">
        <v>14468</v>
      </c>
      <c r="H5952" s="820">
        <v>6074</v>
      </c>
      <c r="I5952" s="567"/>
    </row>
    <row r="5953" spans="1:9" x14ac:dyDescent="0.2">
      <c r="A5953" s="345">
        <v>5951</v>
      </c>
      <c r="B5953" s="345" t="s">
        <v>6572</v>
      </c>
      <c r="C5953" s="345" t="s">
        <v>612</v>
      </c>
      <c r="D5953" s="345" t="s">
        <v>505</v>
      </c>
      <c r="E5953" s="345">
        <v>3180670700</v>
      </c>
      <c r="F5953" s="345">
        <v>80070</v>
      </c>
      <c r="G5953" s="345" t="s">
        <v>14469</v>
      </c>
      <c r="H5953" s="820">
        <v>737</v>
      </c>
      <c r="I5953" s="567"/>
    </row>
    <row r="5954" spans="1:9" x14ac:dyDescent="0.2">
      <c r="A5954" s="345">
        <v>5952</v>
      </c>
      <c r="B5954" s="345" t="s">
        <v>6573</v>
      </c>
      <c r="C5954" s="345" t="s">
        <v>691</v>
      </c>
      <c r="D5954" s="345" t="s">
        <v>508</v>
      </c>
      <c r="E5954" s="345">
        <v>1030770570</v>
      </c>
      <c r="F5954" s="345">
        <v>14057</v>
      </c>
      <c r="G5954" s="345" t="s">
        <v>14470</v>
      </c>
      <c r="H5954" s="820">
        <v>2886</v>
      </c>
      <c r="I5954" s="567"/>
    </row>
    <row r="5955" spans="1:9" x14ac:dyDescent="0.2">
      <c r="A5955" s="345">
        <v>5953</v>
      </c>
      <c r="B5955" s="345" t="s">
        <v>6574</v>
      </c>
      <c r="C5955" s="345" t="s">
        <v>668</v>
      </c>
      <c r="D5955" s="345" t="s">
        <v>16416</v>
      </c>
      <c r="E5955" s="345">
        <v>1040831540</v>
      </c>
      <c r="F5955" s="345">
        <v>22165</v>
      </c>
      <c r="G5955" s="345" t="s">
        <v>14471</v>
      </c>
      <c r="H5955" s="820">
        <v>544</v>
      </c>
      <c r="I5955" s="567"/>
    </row>
    <row r="5956" spans="1:9" x14ac:dyDescent="0.2">
      <c r="A5956" s="345">
        <v>5954</v>
      </c>
      <c r="B5956" s="345" t="s">
        <v>6574</v>
      </c>
      <c r="C5956" s="345" t="s">
        <v>624</v>
      </c>
      <c r="D5956" s="345" t="s">
        <v>510</v>
      </c>
      <c r="E5956" s="345">
        <v>1010812260</v>
      </c>
      <c r="F5956" s="345">
        <v>1235</v>
      </c>
      <c r="G5956" s="345" t="s">
        <v>14472</v>
      </c>
      <c r="H5956" s="820">
        <v>544</v>
      </c>
      <c r="I5956" s="567"/>
    </row>
    <row r="5957" spans="1:9" x14ac:dyDescent="0.2">
      <c r="A5957" s="345">
        <v>5955</v>
      </c>
      <c r="B5957" s="345" t="s">
        <v>6575</v>
      </c>
      <c r="C5957" s="345" t="s">
        <v>544</v>
      </c>
      <c r="D5957" s="345" t="s">
        <v>510</v>
      </c>
      <c r="E5957" s="345">
        <v>1010272050</v>
      </c>
      <c r="F5957" s="345">
        <v>4205</v>
      </c>
      <c r="G5957" s="345" t="s">
        <v>14473</v>
      </c>
      <c r="H5957" s="820">
        <v>988</v>
      </c>
      <c r="I5957" s="567"/>
    </row>
    <row r="5958" spans="1:9" x14ac:dyDescent="0.2">
      <c r="A5958" s="345">
        <v>5956</v>
      </c>
      <c r="B5958" s="345" t="s">
        <v>6576</v>
      </c>
      <c r="C5958" s="345" t="s">
        <v>530</v>
      </c>
      <c r="D5958" s="345" t="s">
        <v>512</v>
      </c>
      <c r="E5958" s="345">
        <v>4200950450</v>
      </c>
      <c r="F5958" s="345">
        <v>95045</v>
      </c>
      <c r="G5958" s="345" t="s">
        <v>14474</v>
      </c>
      <c r="H5958" s="820">
        <v>2796</v>
      </c>
      <c r="I5958" s="567"/>
    </row>
    <row r="5959" spans="1:9" x14ac:dyDescent="0.2">
      <c r="A5959" s="345">
        <v>5957</v>
      </c>
      <c r="B5959" s="345" t="s">
        <v>6577</v>
      </c>
      <c r="C5959" s="345" t="s">
        <v>664</v>
      </c>
      <c r="D5959" s="345" t="s">
        <v>507</v>
      </c>
      <c r="E5959" s="345">
        <v>1070370490</v>
      </c>
      <c r="F5959" s="345">
        <v>8052</v>
      </c>
      <c r="G5959" s="345" t="s">
        <v>14475</v>
      </c>
      <c r="H5959" s="820">
        <v>2943</v>
      </c>
      <c r="I5959" s="567"/>
    </row>
    <row r="5960" spans="1:9" x14ac:dyDescent="0.2">
      <c r="A5960" s="345">
        <v>5958</v>
      </c>
      <c r="B5960" s="345" t="s">
        <v>6578</v>
      </c>
      <c r="C5960" s="345" t="s">
        <v>662</v>
      </c>
      <c r="D5960" s="345" t="s">
        <v>506</v>
      </c>
      <c r="E5960" s="345">
        <v>3150110560</v>
      </c>
      <c r="F5960" s="345">
        <v>62057</v>
      </c>
      <c r="G5960" s="345" t="s">
        <v>14476</v>
      </c>
      <c r="H5960" s="820">
        <v>4417</v>
      </c>
      <c r="I5960" s="567"/>
    </row>
    <row r="5961" spans="1:9" x14ac:dyDescent="0.2">
      <c r="A5961" s="345">
        <v>5959</v>
      </c>
      <c r="B5961" s="345" t="s">
        <v>6579</v>
      </c>
      <c r="C5961" s="345" t="s">
        <v>696</v>
      </c>
      <c r="D5961" s="345" t="s">
        <v>508</v>
      </c>
      <c r="E5961" s="345">
        <v>1030241920</v>
      </c>
      <c r="F5961" s="345">
        <v>13204</v>
      </c>
      <c r="G5961" s="345" t="s">
        <v>14477</v>
      </c>
      <c r="H5961" s="820">
        <v>967</v>
      </c>
      <c r="I5961" s="567"/>
    </row>
    <row r="5962" spans="1:9" x14ac:dyDescent="0.2">
      <c r="A5962" s="345">
        <v>5960</v>
      </c>
      <c r="B5962" s="345" t="s">
        <v>6580</v>
      </c>
      <c r="C5962" s="345" t="s">
        <v>565</v>
      </c>
      <c r="D5962" s="345" t="s">
        <v>505</v>
      </c>
      <c r="E5962" s="345">
        <v>3180251120</v>
      </c>
      <c r="F5962" s="345">
        <v>78111</v>
      </c>
      <c r="G5962" s="345" t="s">
        <v>14478</v>
      </c>
      <c r="H5962" s="820">
        <v>954</v>
      </c>
      <c r="I5962" s="567"/>
    </row>
    <row r="5963" spans="1:9" x14ac:dyDescent="0.2">
      <c r="A5963" s="345">
        <v>5961</v>
      </c>
      <c r="B5963" s="345" t="s">
        <v>6581</v>
      </c>
      <c r="C5963" s="345" t="s">
        <v>899</v>
      </c>
      <c r="D5963" s="346" t="s">
        <v>512</v>
      </c>
      <c r="E5963" s="345">
        <v>4201110610</v>
      </c>
      <c r="F5963" s="345">
        <v>111061</v>
      </c>
      <c r="G5963" s="345" t="s">
        <v>14479</v>
      </c>
      <c r="H5963" s="820">
        <v>1150</v>
      </c>
      <c r="I5963" s="567"/>
    </row>
    <row r="5964" spans="1:9" x14ac:dyDescent="0.2">
      <c r="A5964" s="345">
        <v>5962</v>
      </c>
      <c r="B5964" s="345" t="s">
        <v>6582</v>
      </c>
      <c r="C5964" s="345" t="s">
        <v>571</v>
      </c>
      <c r="D5964" s="345" t="s">
        <v>508</v>
      </c>
      <c r="E5964" s="345">
        <v>1030260850</v>
      </c>
      <c r="F5964" s="345">
        <v>19088</v>
      </c>
      <c r="G5964" s="345" t="s">
        <v>14480</v>
      </c>
      <c r="H5964" s="820">
        <v>2105</v>
      </c>
      <c r="I5964" s="567"/>
    </row>
    <row r="5965" spans="1:9" x14ac:dyDescent="0.2">
      <c r="A5965" s="345">
        <v>5963</v>
      </c>
      <c r="B5965" s="345" t="s">
        <v>6583</v>
      </c>
      <c r="C5965" s="345" t="s">
        <v>604</v>
      </c>
      <c r="D5965" s="345" t="s">
        <v>515</v>
      </c>
      <c r="E5965" s="345">
        <v>1050710430</v>
      </c>
      <c r="F5965" s="345">
        <v>29043</v>
      </c>
      <c r="G5965" s="345" t="s">
        <v>14481</v>
      </c>
      <c r="H5965" s="820">
        <v>1035</v>
      </c>
      <c r="I5965" s="567"/>
    </row>
    <row r="5966" spans="1:9" x14ac:dyDescent="0.2">
      <c r="A5966" s="345">
        <v>5964</v>
      </c>
      <c r="B5966" s="345" t="s">
        <v>6584</v>
      </c>
      <c r="C5966" s="345" t="s">
        <v>544</v>
      </c>
      <c r="D5966" s="345" t="s">
        <v>510</v>
      </c>
      <c r="E5966" s="345">
        <v>1010272060</v>
      </c>
      <c r="F5966" s="345">
        <v>4206</v>
      </c>
      <c r="G5966" s="345" t="s">
        <v>14482</v>
      </c>
      <c r="H5966" s="820">
        <v>151</v>
      </c>
      <c r="I5966" s="567"/>
    </row>
    <row r="5967" spans="1:9" x14ac:dyDescent="0.2">
      <c r="A5967" s="345">
        <v>5965</v>
      </c>
      <c r="B5967" s="345" t="s">
        <v>6585</v>
      </c>
      <c r="C5967" s="345" t="s">
        <v>548</v>
      </c>
      <c r="D5967" s="345" t="s">
        <v>503</v>
      </c>
      <c r="E5967" s="345">
        <v>3130380850</v>
      </c>
      <c r="F5967" s="345">
        <v>66085</v>
      </c>
      <c r="G5967" s="345" t="s">
        <v>14483</v>
      </c>
      <c r="H5967" s="820">
        <v>3746</v>
      </c>
      <c r="I5967" s="567"/>
    </row>
    <row r="5968" spans="1:9" x14ac:dyDescent="0.2">
      <c r="A5968" s="345">
        <v>5966</v>
      </c>
      <c r="B5968" s="345" t="s">
        <v>6586</v>
      </c>
      <c r="C5968" s="345" t="s">
        <v>580</v>
      </c>
      <c r="D5968" s="345" t="s">
        <v>494</v>
      </c>
      <c r="E5968" s="345">
        <v>2110060650</v>
      </c>
      <c r="F5968" s="345">
        <v>44066</v>
      </c>
      <c r="G5968" s="345" t="s">
        <v>14484</v>
      </c>
      <c r="H5968" s="820">
        <v>47000</v>
      </c>
      <c r="I5968" s="567"/>
    </row>
    <row r="5969" spans="1:9" x14ac:dyDescent="0.2">
      <c r="A5969" s="345">
        <v>5967</v>
      </c>
      <c r="B5969" s="345" t="s">
        <v>6587</v>
      </c>
      <c r="C5969" s="345" t="s">
        <v>548</v>
      </c>
      <c r="D5969" s="345" t="s">
        <v>503</v>
      </c>
      <c r="E5969" s="345">
        <v>3130380860</v>
      </c>
      <c r="F5969" s="345">
        <v>66086</v>
      </c>
      <c r="G5969" s="345" t="s">
        <v>14485</v>
      </c>
      <c r="H5969" s="820">
        <v>98</v>
      </c>
      <c r="I5969" s="567"/>
    </row>
    <row r="5970" spans="1:9" x14ac:dyDescent="0.2">
      <c r="A5970" s="345">
        <v>5968</v>
      </c>
      <c r="B5970" s="345" t="s">
        <v>6588</v>
      </c>
      <c r="C5970" s="345" t="s">
        <v>573</v>
      </c>
      <c r="D5970" s="345" t="s">
        <v>508</v>
      </c>
      <c r="E5970" s="345">
        <v>1030450550</v>
      </c>
      <c r="F5970" s="345">
        <v>20055</v>
      </c>
      <c r="G5970" s="345" t="s">
        <v>14486</v>
      </c>
      <c r="H5970" s="820">
        <v>6716</v>
      </c>
      <c r="I5970" s="567"/>
    </row>
    <row r="5971" spans="1:9" x14ac:dyDescent="0.2">
      <c r="A5971" s="345">
        <v>5969</v>
      </c>
      <c r="B5971" s="345" t="s">
        <v>6589</v>
      </c>
      <c r="C5971" s="345" t="s">
        <v>565</v>
      </c>
      <c r="D5971" s="345" t="s">
        <v>505</v>
      </c>
      <c r="E5971" s="345">
        <v>3180251130</v>
      </c>
      <c r="F5971" s="345">
        <v>78112</v>
      </c>
      <c r="G5971" s="345" t="s">
        <v>14487</v>
      </c>
      <c r="H5971" s="820">
        <v>1390</v>
      </c>
      <c r="I5971" s="567"/>
    </row>
    <row r="5972" spans="1:9" x14ac:dyDescent="0.2">
      <c r="A5972" s="345">
        <v>5970</v>
      </c>
      <c r="B5972" s="345" t="s">
        <v>6590</v>
      </c>
      <c r="C5972" s="345" t="s">
        <v>790</v>
      </c>
      <c r="D5972" s="345" t="s">
        <v>16415</v>
      </c>
      <c r="E5972" s="345">
        <v>1080130510</v>
      </c>
      <c r="F5972" s="345">
        <v>37051</v>
      </c>
      <c r="G5972" s="345" t="s">
        <v>14488</v>
      </c>
      <c r="H5972" s="820">
        <v>4202</v>
      </c>
      <c r="I5972" s="567"/>
    </row>
    <row r="5973" spans="1:9" x14ac:dyDescent="0.2">
      <c r="A5973" s="345">
        <v>5971</v>
      </c>
      <c r="B5973" s="345" t="s">
        <v>6591</v>
      </c>
      <c r="C5973" s="345" t="s">
        <v>624</v>
      </c>
      <c r="D5973" s="345" t="s">
        <v>510</v>
      </c>
      <c r="E5973" s="345">
        <v>1010812270</v>
      </c>
      <c r="F5973" s="345">
        <v>1236</v>
      </c>
      <c r="G5973" s="345" t="s">
        <v>14489</v>
      </c>
      <c r="H5973" s="820">
        <v>5999</v>
      </c>
      <c r="I5973" s="567"/>
    </row>
    <row r="5974" spans="1:9" x14ac:dyDescent="0.2">
      <c r="A5974" s="345">
        <v>5972</v>
      </c>
      <c r="B5974" s="345" t="s">
        <v>6592</v>
      </c>
      <c r="C5974" s="345" t="s">
        <v>863</v>
      </c>
      <c r="D5974" s="345" t="s">
        <v>510</v>
      </c>
      <c r="E5974" s="345">
        <v>1011020610</v>
      </c>
      <c r="F5974" s="345">
        <v>103061</v>
      </c>
      <c r="G5974" s="345" t="s">
        <v>14490</v>
      </c>
      <c r="H5974" s="820">
        <v>1256</v>
      </c>
      <c r="I5974" s="567"/>
    </row>
    <row r="5975" spans="1:9" x14ac:dyDescent="0.2">
      <c r="A5975" s="345">
        <v>5973</v>
      </c>
      <c r="B5975" s="345" t="s">
        <v>6593</v>
      </c>
      <c r="C5975" s="345" t="s">
        <v>664</v>
      </c>
      <c r="D5975" s="345" t="s">
        <v>507</v>
      </c>
      <c r="E5975" s="345">
        <v>1070370500</v>
      </c>
      <c r="F5975" s="345">
        <v>8053</v>
      </c>
      <c r="G5975" s="345" t="s">
        <v>14491</v>
      </c>
      <c r="H5975" s="820">
        <v>1246</v>
      </c>
      <c r="I5975" s="567"/>
    </row>
    <row r="5976" spans="1:9" x14ac:dyDescent="0.2">
      <c r="A5976" s="345">
        <v>5974</v>
      </c>
      <c r="B5976" s="345" t="s">
        <v>6594</v>
      </c>
      <c r="C5976" s="345" t="s">
        <v>787</v>
      </c>
      <c r="D5976" s="345" t="s">
        <v>515</v>
      </c>
      <c r="E5976" s="345">
        <v>1050840700</v>
      </c>
      <c r="F5976" s="345">
        <v>26071</v>
      </c>
      <c r="G5976" s="345" t="s">
        <v>14492</v>
      </c>
      <c r="H5976" s="820">
        <v>12761</v>
      </c>
      <c r="I5976" s="567"/>
    </row>
    <row r="5977" spans="1:9" x14ac:dyDescent="0.2">
      <c r="A5977" s="345">
        <v>5975</v>
      </c>
      <c r="B5977" s="345" t="s">
        <v>6595</v>
      </c>
      <c r="C5977" s="345" t="s">
        <v>641</v>
      </c>
      <c r="D5977" s="345" t="s">
        <v>513</v>
      </c>
      <c r="E5977" s="345">
        <v>4190010350</v>
      </c>
      <c r="F5977" s="345">
        <v>84035</v>
      </c>
      <c r="G5977" s="345" t="s">
        <v>14493</v>
      </c>
      <c r="H5977" s="820">
        <v>2919</v>
      </c>
      <c r="I5977" s="567"/>
    </row>
    <row r="5978" spans="1:9" x14ac:dyDescent="0.2">
      <c r="A5978" s="345">
        <v>5976</v>
      </c>
      <c r="B5978" s="345" t="s">
        <v>6596</v>
      </c>
      <c r="C5978" s="345" t="s">
        <v>563</v>
      </c>
      <c r="D5978" s="345" t="s">
        <v>493</v>
      </c>
      <c r="E5978" s="345">
        <v>2120330600</v>
      </c>
      <c r="F5978" s="345">
        <v>60061</v>
      </c>
      <c r="G5978" s="345" t="s">
        <v>14494</v>
      </c>
      <c r="H5978" s="820">
        <v>313</v>
      </c>
      <c r="I5978" s="567"/>
    </row>
    <row r="5979" spans="1:9" x14ac:dyDescent="0.2">
      <c r="A5979" s="345">
        <v>5977</v>
      </c>
      <c r="B5979" s="345" t="s">
        <v>6597</v>
      </c>
      <c r="C5979" s="345" t="s">
        <v>584</v>
      </c>
      <c r="D5979" s="345" t="s">
        <v>509</v>
      </c>
      <c r="E5979" s="345">
        <v>3140190630</v>
      </c>
      <c r="F5979" s="345">
        <v>70063</v>
      </c>
      <c r="G5979" s="345" t="s">
        <v>14495</v>
      </c>
      <c r="H5979" s="820">
        <v>134</v>
      </c>
      <c r="I5979" s="567"/>
    </row>
    <row r="5980" spans="1:9" x14ac:dyDescent="0.2">
      <c r="A5980" s="345">
        <v>5978</v>
      </c>
      <c r="B5980" s="345" t="s">
        <v>6598</v>
      </c>
      <c r="C5980" s="345" t="s">
        <v>607</v>
      </c>
      <c r="D5980" s="345" t="s">
        <v>515</v>
      </c>
      <c r="E5980" s="345">
        <v>1050890680</v>
      </c>
      <c r="F5980" s="345">
        <v>23069</v>
      </c>
      <c r="G5980" s="345" t="s">
        <v>14496</v>
      </c>
      <c r="H5980" s="820">
        <v>21354</v>
      </c>
      <c r="I5980" s="567"/>
    </row>
    <row r="5981" spans="1:9" x14ac:dyDescent="0.2">
      <c r="A5981" s="345">
        <v>5979</v>
      </c>
      <c r="B5981" s="345" t="s">
        <v>6599</v>
      </c>
      <c r="C5981" s="345" t="s">
        <v>784</v>
      </c>
      <c r="D5981" s="345" t="s">
        <v>503</v>
      </c>
      <c r="E5981" s="345">
        <v>3130230790</v>
      </c>
      <c r="F5981" s="345">
        <v>69079</v>
      </c>
      <c r="G5981" s="345" t="s">
        <v>14497</v>
      </c>
      <c r="H5981" s="820">
        <v>869</v>
      </c>
      <c r="I5981" s="567"/>
    </row>
    <row r="5982" spans="1:9" x14ac:dyDescent="0.2">
      <c r="A5982" s="345">
        <v>5980</v>
      </c>
      <c r="B5982" s="345" t="s">
        <v>6600</v>
      </c>
      <c r="C5982" s="345" t="s">
        <v>578</v>
      </c>
      <c r="D5982" s="345" t="s">
        <v>505</v>
      </c>
      <c r="E5982" s="345">
        <v>3181030320</v>
      </c>
      <c r="F5982" s="345">
        <v>102032</v>
      </c>
      <c r="G5982" s="345" t="s">
        <v>14498</v>
      </c>
      <c r="H5982" s="820">
        <v>3942</v>
      </c>
      <c r="I5982" s="567"/>
    </row>
    <row r="5983" spans="1:9" x14ac:dyDescent="0.2">
      <c r="A5983" s="345">
        <v>5981</v>
      </c>
      <c r="B5983" s="345" t="s">
        <v>6601</v>
      </c>
      <c r="C5983" s="345" t="s">
        <v>726</v>
      </c>
      <c r="D5983" s="345" t="s">
        <v>16416</v>
      </c>
      <c r="E5983" s="345">
        <v>1040140720</v>
      </c>
      <c r="F5983" s="345">
        <v>21077</v>
      </c>
      <c r="G5983" s="345" t="s">
        <v>14499</v>
      </c>
      <c r="H5983" s="820">
        <v>3405</v>
      </c>
      <c r="I5983" s="567"/>
    </row>
    <row r="5984" spans="1:9" x14ac:dyDescent="0.2">
      <c r="A5984" s="345">
        <v>5982</v>
      </c>
      <c r="B5984" s="345" t="s">
        <v>6602</v>
      </c>
      <c r="C5984" s="345" t="s">
        <v>1935</v>
      </c>
      <c r="D5984" s="345" t="s">
        <v>16417</v>
      </c>
      <c r="E5984" s="345">
        <v>1060350150</v>
      </c>
      <c r="F5984" s="345">
        <v>31018</v>
      </c>
      <c r="G5984" s="345" t="s">
        <v>14500</v>
      </c>
      <c r="H5984" s="820">
        <v>6040</v>
      </c>
      <c r="I5984" s="567"/>
    </row>
    <row r="5985" spans="1:9" x14ac:dyDescent="0.2">
      <c r="A5985" s="345">
        <v>5983</v>
      </c>
      <c r="B5985" s="345" t="s">
        <v>6603</v>
      </c>
      <c r="C5985" s="345" t="s">
        <v>624</v>
      </c>
      <c r="D5985" s="345" t="s">
        <v>510</v>
      </c>
      <c r="E5985" s="345">
        <v>1010812280</v>
      </c>
      <c r="F5985" s="345">
        <v>1237</v>
      </c>
      <c r="G5985" s="345" t="s">
        <v>14501</v>
      </c>
      <c r="H5985" s="820">
        <v>4010</v>
      </c>
      <c r="I5985" s="567"/>
    </row>
    <row r="5986" spans="1:9" x14ac:dyDescent="0.2">
      <c r="A5986" s="345">
        <v>5984</v>
      </c>
      <c r="B5986" s="345" t="s">
        <v>6604</v>
      </c>
      <c r="C5986" s="345" t="s">
        <v>528</v>
      </c>
      <c r="D5986" s="345" t="s">
        <v>492</v>
      </c>
      <c r="E5986" s="345">
        <v>2090750270</v>
      </c>
      <c r="F5986" s="345">
        <v>52027</v>
      </c>
      <c r="G5986" s="345" t="s">
        <v>14502</v>
      </c>
      <c r="H5986" s="820">
        <v>1516</v>
      </c>
      <c r="I5986" s="567"/>
    </row>
    <row r="5987" spans="1:9" x14ac:dyDescent="0.2">
      <c r="A5987" s="345">
        <v>5985</v>
      </c>
      <c r="B5987" s="345" t="s">
        <v>6605</v>
      </c>
      <c r="C5987" s="345" t="s">
        <v>1073</v>
      </c>
      <c r="D5987" s="345" t="s">
        <v>492</v>
      </c>
      <c r="E5987" s="345">
        <v>2090300380</v>
      </c>
      <c r="F5987" s="345">
        <v>48038</v>
      </c>
      <c r="G5987" s="345" t="s">
        <v>14503</v>
      </c>
      <c r="H5987" s="820">
        <v>16643</v>
      </c>
      <c r="I5987" s="567"/>
    </row>
    <row r="5988" spans="1:9" x14ac:dyDescent="0.2">
      <c r="A5988" s="345">
        <v>5986</v>
      </c>
      <c r="B5988" s="345" t="s">
        <v>6606</v>
      </c>
      <c r="C5988" s="345" t="s">
        <v>732</v>
      </c>
      <c r="D5988" s="345" t="s">
        <v>511</v>
      </c>
      <c r="E5988" s="345">
        <v>3160410661</v>
      </c>
      <c r="F5988" s="345">
        <v>75095</v>
      </c>
      <c r="G5988" s="345" t="s">
        <v>14504</v>
      </c>
      <c r="H5988" s="820">
        <v>1963</v>
      </c>
      <c r="I5988" s="567"/>
    </row>
    <row r="5989" spans="1:9" x14ac:dyDescent="0.2">
      <c r="A5989" s="345">
        <v>5987</v>
      </c>
      <c r="B5989" s="345" t="s">
        <v>6607</v>
      </c>
      <c r="C5989" s="345" t="s">
        <v>591</v>
      </c>
      <c r="D5989" s="345" t="s">
        <v>513</v>
      </c>
      <c r="E5989" s="345">
        <v>4190180160</v>
      </c>
      <c r="F5989" s="345">
        <v>85016</v>
      </c>
      <c r="G5989" s="345" t="s">
        <v>14505</v>
      </c>
      <c r="H5989" s="820">
        <v>21212</v>
      </c>
      <c r="I5989" s="567"/>
    </row>
    <row r="5990" spans="1:9" x14ac:dyDescent="0.2">
      <c r="A5990" s="345">
        <v>5988</v>
      </c>
      <c r="B5990" s="345" t="s">
        <v>6608</v>
      </c>
      <c r="C5990" s="345" t="s">
        <v>609</v>
      </c>
      <c r="D5990" s="345" t="s">
        <v>493</v>
      </c>
      <c r="E5990" s="345">
        <v>2120700931</v>
      </c>
      <c r="F5990" s="345">
        <v>58119</v>
      </c>
      <c r="G5990" s="345" t="s">
        <v>14506</v>
      </c>
      <c r="H5990" s="820">
        <v>15960</v>
      </c>
      <c r="I5990" s="567"/>
    </row>
    <row r="5991" spans="1:9" x14ac:dyDescent="0.2">
      <c r="A5991" s="345">
        <v>5989</v>
      </c>
      <c r="B5991" s="345" t="s">
        <v>6609</v>
      </c>
      <c r="C5991" s="345" t="s">
        <v>732</v>
      </c>
      <c r="D5991" s="345" t="s">
        <v>511</v>
      </c>
      <c r="E5991" s="345">
        <v>3160410670</v>
      </c>
      <c r="F5991" s="345">
        <v>75068</v>
      </c>
      <c r="G5991" s="345" t="s">
        <v>14507</v>
      </c>
      <c r="H5991" s="820">
        <v>7912</v>
      </c>
      <c r="I5991" s="567"/>
    </row>
    <row r="5992" spans="1:9" x14ac:dyDescent="0.2">
      <c r="A5992" s="345">
        <v>5990</v>
      </c>
      <c r="B5992" s="345" t="s">
        <v>6610</v>
      </c>
      <c r="C5992" s="345" t="s">
        <v>1189</v>
      </c>
      <c r="D5992" s="345" t="s">
        <v>16415</v>
      </c>
      <c r="E5992" s="345">
        <v>1080500350</v>
      </c>
      <c r="F5992" s="345">
        <v>36036</v>
      </c>
      <c r="G5992" s="345" t="s">
        <v>14508</v>
      </c>
      <c r="H5992" s="820">
        <v>6574</v>
      </c>
      <c r="I5992" s="567"/>
    </row>
    <row r="5993" spans="1:9" x14ac:dyDescent="0.2">
      <c r="A5993" s="345">
        <v>5991</v>
      </c>
      <c r="B5993" s="345" t="s">
        <v>6611</v>
      </c>
      <c r="C5993" s="345" t="s">
        <v>538</v>
      </c>
      <c r="D5993" s="345" t="s">
        <v>504</v>
      </c>
      <c r="E5993" s="345">
        <v>3170640720</v>
      </c>
      <c r="F5993" s="345">
        <v>76073</v>
      </c>
      <c r="G5993" s="345" t="s">
        <v>14509</v>
      </c>
      <c r="H5993" s="820">
        <v>1206</v>
      </c>
      <c r="I5993" s="567"/>
    </row>
    <row r="5994" spans="1:9" x14ac:dyDescent="0.2">
      <c r="A5994" s="345">
        <v>5992</v>
      </c>
      <c r="B5994" s="345" t="s">
        <v>6612</v>
      </c>
      <c r="C5994" s="345" t="s">
        <v>538</v>
      </c>
      <c r="D5994" s="345" t="s">
        <v>504</v>
      </c>
      <c r="E5994" s="345">
        <v>3170640730</v>
      </c>
      <c r="F5994" s="345">
        <v>76074</v>
      </c>
      <c r="G5994" s="345" t="s">
        <v>14510</v>
      </c>
      <c r="H5994" s="820">
        <v>953</v>
      </c>
      <c r="I5994" s="567"/>
    </row>
    <row r="5995" spans="1:9" x14ac:dyDescent="0.2">
      <c r="A5995" s="345">
        <v>5993</v>
      </c>
      <c r="B5995" s="345" t="s">
        <v>6613</v>
      </c>
      <c r="C5995" s="345" t="s">
        <v>745</v>
      </c>
      <c r="D5995" s="345" t="s">
        <v>513</v>
      </c>
      <c r="E5995" s="345">
        <v>4190550610</v>
      </c>
      <c r="F5995" s="345">
        <v>82063</v>
      </c>
      <c r="G5995" s="345" t="s">
        <v>14511</v>
      </c>
      <c r="H5995" s="820">
        <v>4998</v>
      </c>
      <c r="I5995" s="567"/>
    </row>
    <row r="5996" spans="1:9" x14ac:dyDescent="0.2">
      <c r="A5996" s="345">
        <v>5994</v>
      </c>
      <c r="B5996" s="345" t="s">
        <v>6614</v>
      </c>
      <c r="C5996" s="345" t="s">
        <v>657</v>
      </c>
      <c r="D5996" s="345" t="s">
        <v>506</v>
      </c>
      <c r="E5996" s="345">
        <v>3150200740</v>
      </c>
      <c r="F5996" s="345">
        <v>61074</v>
      </c>
      <c r="G5996" s="345" t="s">
        <v>14512</v>
      </c>
      <c r="H5996" s="820">
        <v>13130</v>
      </c>
      <c r="I5996" s="567"/>
    </row>
    <row r="5997" spans="1:9" x14ac:dyDescent="0.2">
      <c r="A5997" s="345">
        <v>5995</v>
      </c>
      <c r="B5997" s="345" t="s">
        <v>6615</v>
      </c>
      <c r="C5997" s="345" t="s">
        <v>553</v>
      </c>
      <c r="D5997" s="345" t="s">
        <v>506</v>
      </c>
      <c r="E5997" s="345">
        <v>3150721180</v>
      </c>
      <c r="F5997" s="345">
        <v>65118</v>
      </c>
      <c r="G5997" s="345" t="s">
        <v>14513</v>
      </c>
      <c r="H5997" s="820">
        <v>6516</v>
      </c>
      <c r="I5997" s="567"/>
    </row>
    <row r="5998" spans="1:9" x14ac:dyDescent="0.2">
      <c r="A5998" s="345">
        <v>5996</v>
      </c>
      <c r="B5998" s="345" t="s">
        <v>6616</v>
      </c>
      <c r="C5998" s="345" t="s">
        <v>672</v>
      </c>
      <c r="D5998" s="345" t="s">
        <v>508</v>
      </c>
      <c r="E5998" s="345">
        <v>1030571300</v>
      </c>
      <c r="F5998" s="345">
        <v>18133</v>
      </c>
      <c r="G5998" s="345" t="s">
        <v>14514</v>
      </c>
      <c r="H5998" s="820">
        <v>465</v>
      </c>
      <c r="I5998" s="567"/>
    </row>
    <row r="5999" spans="1:9" x14ac:dyDescent="0.2">
      <c r="A5999" s="345">
        <v>5997</v>
      </c>
      <c r="B5999" s="345" t="s">
        <v>6617</v>
      </c>
      <c r="C5999" s="345" t="s">
        <v>1218</v>
      </c>
      <c r="D5999" s="345" t="s">
        <v>16415</v>
      </c>
      <c r="E5999" s="345">
        <v>1081010160</v>
      </c>
      <c r="F5999" s="345">
        <v>99016</v>
      </c>
      <c r="G5999" s="345" t="s">
        <v>14515</v>
      </c>
      <c r="H5999" s="820">
        <v>5671</v>
      </c>
      <c r="I5999" s="567"/>
    </row>
    <row r="6000" spans="1:9" x14ac:dyDescent="0.2">
      <c r="A6000" s="345">
        <v>5998</v>
      </c>
      <c r="B6000" s="345" t="s">
        <v>6618</v>
      </c>
      <c r="C6000" s="345" t="s">
        <v>534</v>
      </c>
      <c r="D6000" s="345" t="s">
        <v>508</v>
      </c>
      <c r="E6000" s="345">
        <v>1030491900</v>
      </c>
      <c r="F6000" s="345">
        <v>15191</v>
      </c>
      <c r="G6000" s="345" t="s">
        <v>14516</v>
      </c>
      <c r="H6000" s="820">
        <v>7239</v>
      </c>
      <c r="I6000" s="567"/>
    </row>
    <row r="6001" spans="1:9" x14ac:dyDescent="0.2">
      <c r="A6001" s="345">
        <v>5999</v>
      </c>
      <c r="B6001" s="345" t="s">
        <v>6619</v>
      </c>
      <c r="C6001" s="345" t="s">
        <v>624</v>
      </c>
      <c r="D6001" s="345" t="s">
        <v>510</v>
      </c>
      <c r="E6001" s="345">
        <v>1010812290</v>
      </c>
      <c r="F6001" s="345">
        <v>1238</v>
      </c>
      <c r="G6001" s="345" t="s">
        <v>14517</v>
      </c>
      <c r="H6001" s="820">
        <v>358</v>
      </c>
      <c r="I6001" s="567"/>
    </row>
    <row r="6002" spans="1:9" x14ac:dyDescent="0.2">
      <c r="A6002" s="345">
        <v>6000</v>
      </c>
      <c r="B6002" s="345" t="s">
        <v>6620</v>
      </c>
      <c r="C6002" s="345" t="s">
        <v>924</v>
      </c>
      <c r="D6002" s="345" t="s">
        <v>507</v>
      </c>
      <c r="E6002" s="345">
        <v>1070340530</v>
      </c>
      <c r="F6002" s="345">
        <v>10053</v>
      </c>
      <c r="G6002" s="345" t="s">
        <v>14518</v>
      </c>
      <c r="H6002" s="820">
        <v>2563</v>
      </c>
      <c r="I6002" s="567"/>
    </row>
    <row r="6003" spans="1:9" x14ac:dyDescent="0.2">
      <c r="A6003" s="345">
        <v>6001</v>
      </c>
      <c r="B6003" s="345" t="s">
        <v>6621</v>
      </c>
      <c r="C6003" s="345" t="s">
        <v>557</v>
      </c>
      <c r="D6003" s="345" t="s">
        <v>513</v>
      </c>
      <c r="E6003" s="345">
        <v>4190210390</v>
      </c>
      <c r="F6003" s="345">
        <v>87040</v>
      </c>
      <c r="G6003" s="345" t="s">
        <v>14519</v>
      </c>
      <c r="H6003" s="820">
        <v>2440</v>
      </c>
      <c r="I6003" s="567"/>
    </row>
    <row r="6004" spans="1:9" x14ac:dyDescent="0.2">
      <c r="A6004" s="345">
        <v>6002</v>
      </c>
      <c r="B6004" s="345" t="s">
        <v>6622</v>
      </c>
      <c r="C6004" s="345" t="s">
        <v>565</v>
      </c>
      <c r="D6004" s="345" t="s">
        <v>505</v>
      </c>
      <c r="E6004" s="345">
        <v>3180251140</v>
      </c>
      <c r="F6004" s="345">
        <v>78113</v>
      </c>
      <c r="G6004" s="345" t="s">
        <v>14520</v>
      </c>
      <c r="H6004" s="820">
        <v>578</v>
      </c>
      <c r="I6004" s="567"/>
    </row>
    <row r="6005" spans="1:9" x14ac:dyDescent="0.2">
      <c r="A6005" s="345">
        <v>6003</v>
      </c>
      <c r="B6005" s="345" t="s">
        <v>6623</v>
      </c>
      <c r="C6005" s="345" t="s">
        <v>538</v>
      </c>
      <c r="D6005" s="345" t="s">
        <v>504</v>
      </c>
      <c r="E6005" s="345">
        <v>3170640740</v>
      </c>
      <c r="F6005" s="345">
        <v>76075</v>
      </c>
      <c r="G6005" s="345" t="s">
        <v>14521</v>
      </c>
      <c r="H6005" s="820">
        <v>624</v>
      </c>
      <c r="I6005" s="567"/>
    </row>
    <row r="6006" spans="1:9" x14ac:dyDescent="0.2">
      <c r="A6006" s="345">
        <v>6004</v>
      </c>
      <c r="B6006" s="345" t="s">
        <v>6624</v>
      </c>
      <c r="C6006" s="345" t="s">
        <v>578</v>
      </c>
      <c r="D6006" s="345" t="s">
        <v>505</v>
      </c>
      <c r="E6006" s="345">
        <v>3181030330</v>
      </c>
      <c r="F6006" s="345">
        <v>102033</v>
      </c>
      <c r="G6006" s="345" t="s">
        <v>14522</v>
      </c>
      <c r="H6006" s="820">
        <v>2089</v>
      </c>
      <c r="I6006" s="567"/>
    </row>
    <row r="6007" spans="1:9" x14ac:dyDescent="0.2">
      <c r="A6007" s="345">
        <v>6005</v>
      </c>
      <c r="B6007" s="345" t="s">
        <v>6625</v>
      </c>
      <c r="C6007" s="345" t="s">
        <v>569</v>
      </c>
      <c r="D6007" s="345" t="s">
        <v>494</v>
      </c>
      <c r="E6007" s="345">
        <v>2110590510</v>
      </c>
      <c r="F6007" s="345">
        <v>41051</v>
      </c>
      <c r="G6007" s="345" t="s">
        <v>14523</v>
      </c>
      <c r="H6007" s="820">
        <v>4554</v>
      </c>
      <c r="I6007" s="567"/>
    </row>
    <row r="6008" spans="1:9" x14ac:dyDescent="0.2">
      <c r="A6008" s="345">
        <v>6006</v>
      </c>
      <c r="B6008" s="345" t="s">
        <v>6626</v>
      </c>
      <c r="C6008" s="345" t="s">
        <v>595</v>
      </c>
      <c r="D6008" s="345" t="s">
        <v>510</v>
      </c>
      <c r="E6008" s="345">
        <v>1010021490</v>
      </c>
      <c r="F6008" s="345">
        <v>6152</v>
      </c>
      <c r="G6008" s="345" t="s">
        <v>14524</v>
      </c>
      <c r="H6008" s="820">
        <v>542</v>
      </c>
      <c r="I6008" s="567"/>
    </row>
    <row r="6009" spans="1:9" x14ac:dyDescent="0.2">
      <c r="A6009" s="345">
        <v>6007</v>
      </c>
      <c r="B6009" s="345" t="s">
        <v>6627</v>
      </c>
      <c r="C6009" s="345" t="s">
        <v>672</v>
      </c>
      <c r="D6009" s="345" t="s">
        <v>508</v>
      </c>
      <c r="E6009" s="345">
        <v>1030571310</v>
      </c>
      <c r="F6009" s="345">
        <v>18134</v>
      </c>
      <c r="G6009" s="345" t="s">
        <v>14525</v>
      </c>
      <c r="H6009" s="820">
        <v>629</v>
      </c>
      <c r="I6009" s="567"/>
    </row>
    <row r="6010" spans="1:9" x14ac:dyDescent="0.2">
      <c r="A6010" s="345">
        <v>6008</v>
      </c>
      <c r="B6010" s="345" t="s">
        <v>6628</v>
      </c>
      <c r="C6010" s="345" t="s">
        <v>622</v>
      </c>
      <c r="D6010" s="345" t="s">
        <v>510</v>
      </c>
      <c r="E6010" s="345">
        <v>1010070970</v>
      </c>
      <c r="F6010" s="345">
        <v>5097</v>
      </c>
      <c r="G6010" s="345" t="s">
        <v>14526</v>
      </c>
      <c r="H6010" s="820">
        <v>8075</v>
      </c>
      <c r="I6010" s="567"/>
    </row>
    <row r="6011" spans="1:9" x14ac:dyDescent="0.2">
      <c r="A6011" s="345">
        <v>6009</v>
      </c>
      <c r="B6011" s="345" t="s">
        <v>6629</v>
      </c>
      <c r="C6011" s="345" t="s">
        <v>544</v>
      </c>
      <c r="D6011" s="345" t="s">
        <v>510</v>
      </c>
      <c r="E6011" s="345">
        <v>1010272070</v>
      </c>
      <c r="F6011" s="345">
        <v>4207</v>
      </c>
      <c r="G6011" s="345" t="s">
        <v>14527</v>
      </c>
      <c r="H6011" s="820">
        <v>414</v>
      </c>
      <c r="I6011" s="567"/>
    </row>
    <row r="6012" spans="1:9" x14ac:dyDescent="0.2">
      <c r="A6012" s="345">
        <v>6010</v>
      </c>
      <c r="B6012" s="345" t="s">
        <v>6630</v>
      </c>
      <c r="C6012" s="345" t="s">
        <v>652</v>
      </c>
      <c r="D6012" s="345" t="s">
        <v>16417</v>
      </c>
      <c r="E6012" s="345">
        <v>1060850990</v>
      </c>
      <c r="F6012" s="345">
        <v>30099</v>
      </c>
      <c r="G6012" s="345" t="s">
        <v>14528</v>
      </c>
      <c r="H6012" s="820">
        <v>7914</v>
      </c>
      <c r="I6012" s="567"/>
    </row>
    <row r="6013" spans="1:9" x14ac:dyDescent="0.2">
      <c r="A6013" s="345">
        <v>6011</v>
      </c>
      <c r="B6013" s="345" t="s">
        <v>6631</v>
      </c>
      <c r="C6013" s="345" t="s">
        <v>571</v>
      </c>
      <c r="D6013" s="345" t="s">
        <v>508</v>
      </c>
      <c r="E6013" s="345">
        <v>1030260860</v>
      </c>
      <c r="F6013" s="345">
        <v>19089</v>
      </c>
      <c r="G6013" s="345" t="s">
        <v>14529</v>
      </c>
      <c r="H6013" s="820">
        <v>1291</v>
      </c>
      <c r="I6013" s="567"/>
    </row>
    <row r="6014" spans="1:9" x14ac:dyDescent="0.2">
      <c r="A6014" s="345">
        <v>6012</v>
      </c>
      <c r="B6014" s="345" t="s">
        <v>6632</v>
      </c>
      <c r="C6014" s="345" t="s">
        <v>565</v>
      </c>
      <c r="D6014" s="345" t="s">
        <v>505</v>
      </c>
      <c r="E6014" s="345">
        <v>3180251150</v>
      </c>
      <c r="F6014" s="345">
        <v>78114</v>
      </c>
      <c r="G6014" s="345" t="s">
        <v>14530</v>
      </c>
      <c r="H6014" s="820">
        <v>3122</v>
      </c>
      <c r="I6014" s="567"/>
    </row>
    <row r="6015" spans="1:9" x14ac:dyDescent="0.2">
      <c r="A6015" s="345">
        <v>6013</v>
      </c>
      <c r="B6015" s="345" t="s">
        <v>6633</v>
      </c>
      <c r="C6015" s="345" t="s">
        <v>548</v>
      </c>
      <c r="D6015" s="345" t="s">
        <v>503</v>
      </c>
      <c r="E6015" s="345">
        <v>3130380870</v>
      </c>
      <c r="F6015" s="345">
        <v>66087</v>
      </c>
      <c r="G6015" s="345" t="s">
        <v>14531</v>
      </c>
      <c r="H6015" s="820">
        <v>1902</v>
      </c>
      <c r="I6015" s="567"/>
    </row>
    <row r="6016" spans="1:9" x14ac:dyDescent="0.2">
      <c r="A6016" s="345">
        <v>6014</v>
      </c>
      <c r="B6016" s="345" t="s">
        <v>6634</v>
      </c>
      <c r="C6016" s="345" t="s">
        <v>624</v>
      </c>
      <c r="D6016" s="345" t="s">
        <v>510</v>
      </c>
      <c r="E6016" s="345">
        <v>1010812300</v>
      </c>
      <c r="F6016" s="345">
        <v>1239</v>
      </c>
      <c r="G6016" s="345" t="s">
        <v>14532</v>
      </c>
      <c r="H6016" s="820">
        <v>516</v>
      </c>
      <c r="I6016" s="567"/>
    </row>
    <row r="6017" spans="1:9" x14ac:dyDescent="0.2">
      <c r="A6017" s="345">
        <v>6015</v>
      </c>
      <c r="B6017" s="345" t="s">
        <v>6635</v>
      </c>
      <c r="C6017" s="345" t="s">
        <v>852</v>
      </c>
      <c r="D6017" s="345" t="s">
        <v>515</v>
      </c>
      <c r="E6017" s="345">
        <v>1050870330</v>
      </c>
      <c r="F6017" s="345">
        <v>27033</v>
      </c>
      <c r="G6017" s="345" t="s">
        <v>14533</v>
      </c>
      <c r="H6017" s="820">
        <v>41664</v>
      </c>
      <c r="I6017" s="567"/>
    </row>
    <row r="6018" spans="1:9" x14ac:dyDescent="0.2">
      <c r="A6018" s="345">
        <v>6016</v>
      </c>
      <c r="B6018" s="345" t="s">
        <v>6636</v>
      </c>
      <c r="C6018" s="345" t="s">
        <v>1539</v>
      </c>
      <c r="D6018" s="345" t="s">
        <v>511</v>
      </c>
      <c r="E6018" s="345">
        <v>3160160130</v>
      </c>
      <c r="F6018" s="345">
        <v>74013</v>
      </c>
      <c r="G6018" s="345" t="s">
        <v>14534</v>
      </c>
      <c r="H6018" s="820">
        <v>6216</v>
      </c>
      <c r="I6018" s="567"/>
    </row>
    <row r="6019" spans="1:9" x14ac:dyDescent="0.2">
      <c r="A6019" s="345">
        <v>6017</v>
      </c>
      <c r="B6019" s="345" t="s">
        <v>6637</v>
      </c>
      <c r="C6019" s="345" t="s">
        <v>732</v>
      </c>
      <c r="D6019" s="345" t="s">
        <v>511</v>
      </c>
      <c r="E6019" s="345">
        <v>3160410680</v>
      </c>
      <c r="F6019" s="345">
        <v>75069</v>
      </c>
      <c r="G6019" s="345" t="s">
        <v>14535</v>
      </c>
      <c r="H6019" s="820">
        <v>5484</v>
      </c>
      <c r="I6019" s="567"/>
    </row>
    <row r="6020" spans="1:9" x14ac:dyDescent="0.2">
      <c r="A6020" s="345">
        <v>6018</v>
      </c>
      <c r="B6020" s="345" t="s">
        <v>6638</v>
      </c>
      <c r="C6020" s="345" t="s">
        <v>565</v>
      </c>
      <c r="D6020" s="345" t="s">
        <v>505</v>
      </c>
      <c r="E6020" s="345">
        <v>3180251160</v>
      </c>
      <c r="F6020" s="345">
        <v>78115</v>
      </c>
      <c r="G6020" s="345" t="s">
        <v>14536</v>
      </c>
      <c r="H6020" s="820">
        <v>1131</v>
      </c>
      <c r="I6020" s="567"/>
    </row>
    <row r="6021" spans="1:9" x14ac:dyDescent="0.2">
      <c r="A6021" s="345">
        <v>6019</v>
      </c>
      <c r="B6021" s="345" t="s">
        <v>6639</v>
      </c>
      <c r="C6021" s="345" t="s">
        <v>534</v>
      </c>
      <c r="D6021" s="345" t="s">
        <v>508</v>
      </c>
      <c r="E6021" s="345">
        <v>1030491910</v>
      </c>
      <c r="F6021" s="345">
        <v>15192</v>
      </c>
      <c r="G6021" s="345" t="s">
        <v>14537</v>
      </c>
      <c r="H6021" s="820">
        <v>32008</v>
      </c>
      <c r="I6021" s="567"/>
    </row>
    <row r="6022" spans="1:9" x14ac:dyDescent="0.2">
      <c r="A6022" s="345">
        <v>6020</v>
      </c>
      <c r="B6022" s="345" t="s">
        <v>6640</v>
      </c>
      <c r="C6022" s="345" t="s">
        <v>563</v>
      </c>
      <c r="D6022" s="345" t="s">
        <v>493</v>
      </c>
      <c r="E6022" s="345">
        <v>2120330610</v>
      </c>
      <c r="F6022" s="345">
        <v>60062</v>
      </c>
      <c r="G6022" s="345" t="s">
        <v>14538</v>
      </c>
      <c r="H6022" s="820">
        <v>1897</v>
      </c>
      <c r="I6022" s="567"/>
    </row>
    <row r="6023" spans="1:9" x14ac:dyDescent="0.2">
      <c r="A6023" s="345">
        <v>6021</v>
      </c>
      <c r="B6023" s="345" t="s">
        <v>6641</v>
      </c>
      <c r="C6023" s="345" t="s">
        <v>3194</v>
      </c>
      <c r="D6023" s="345" t="s">
        <v>16417</v>
      </c>
      <c r="E6023" s="345">
        <v>1060920040</v>
      </c>
      <c r="F6023" s="345">
        <v>32004</v>
      </c>
      <c r="G6023" s="345" t="s">
        <v>14539</v>
      </c>
      <c r="H6023" s="820">
        <v>5693</v>
      </c>
      <c r="I6023" s="567"/>
    </row>
    <row r="6024" spans="1:9" x14ac:dyDescent="0.2">
      <c r="A6024" s="345">
        <v>6022</v>
      </c>
      <c r="B6024" s="345" t="s">
        <v>6642</v>
      </c>
      <c r="C6024" s="345" t="s">
        <v>538</v>
      </c>
      <c r="D6024" s="345" t="s">
        <v>504</v>
      </c>
      <c r="E6024" s="345">
        <v>3170640750</v>
      </c>
      <c r="F6024" s="345">
        <v>76076</v>
      </c>
      <c r="G6024" s="345" t="s">
        <v>14540</v>
      </c>
      <c r="H6024" s="820">
        <v>2655</v>
      </c>
      <c r="I6024" s="567"/>
    </row>
    <row r="6025" spans="1:9" x14ac:dyDescent="0.2">
      <c r="A6025" s="345">
        <v>6023</v>
      </c>
      <c r="B6025" s="345" t="s">
        <v>6643</v>
      </c>
      <c r="C6025" s="345" t="s">
        <v>657</v>
      </c>
      <c r="D6025" s="345" t="s">
        <v>506</v>
      </c>
      <c r="E6025" s="345">
        <v>3150200750</v>
      </c>
      <c r="F6025" s="345">
        <v>61075</v>
      </c>
      <c r="G6025" s="345" t="s">
        <v>14541</v>
      </c>
      <c r="H6025" s="820">
        <v>16963</v>
      </c>
      <c r="I6025" s="567"/>
    </row>
    <row r="6026" spans="1:9" x14ac:dyDescent="0.2">
      <c r="A6026" s="345">
        <v>6024</v>
      </c>
      <c r="B6026" s="345" t="s">
        <v>6644</v>
      </c>
      <c r="C6026" s="345" t="s">
        <v>886</v>
      </c>
      <c r="D6026" s="345" t="s">
        <v>493</v>
      </c>
      <c r="E6026" s="345">
        <v>2120400250</v>
      </c>
      <c r="F6026" s="345">
        <v>59025</v>
      </c>
      <c r="G6026" s="345" t="s">
        <v>14542</v>
      </c>
      <c r="H6026" s="820">
        <v>10100</v>
      </c>
      <c r="I6026" s="567"/>
    </row>
    <row r="6027" spans="1:9" x14ac:dyDescent="0.2">
      <c r="A6027" s="345">
        <v>6025</v>
      </c>
      <c r="B6027" s="345" t="s">
        <v>6645</v>
      </c>
      <c r="C6027" s="345" t="s">
        <v>567</v>
      </c>
      <c r="D6027" s="345" t="s">
        <v>508</v>
      </c>
      <c r="E6027" s="345">
        <v>1030151620</v>
      </c>
      <c r="F6027" s="345">
        <v>17171</v>
      </c>
      <c r="G6027" s="345" t="s">
        <v>14543</v>
      </c>
      <c r="H6027" s="820">
        <v>3465</v>
      </c>
      <c r="I6027" s="567"/>
    </row>
    <row r="6028" spans="1:9" x14ac:dyDescent="0.2">
      <c r="A6028" s="345">
        <v>6026</v>
      </c>
      <c r="B6028" s="345" t="s">
        <v>6646</v>
      </c>
      <c r="C6028" s="345" t="s">
        <v>584</v>
      </c>
      <c r="D6028" s="345" t="s">
        <v>509</v>
      </c>
      <c r="E6028" s="345">
        <v>3140190640</v>
      </c>
      <c r="F6028" s="345">
        <v>70064</v>
      </c>
      <c r="G6028" s="345" t="s">
        <v>14544</v>
      </c>
      <c r="H6028" s="820">
        <v>560</v>
      </c>
      <c r="I6028" s="567"/>
    </row>
    <row r="6029" spans="1:9" x14ac:dyDescent="0.2">
      <c r="A6029" s="345">
        <v>6027</v>
      </c>
      <c r="B6029" s="345" t="s">
        <v>6647</v>
      </c>
      <c r="C6029" s="345" t="s">
        <v>1189</v>
      </c>
      <c r="D6029" s="345" t="s">
        <v>16415</v>
      </c>
      <c r="E6029" s="345">
        <v>1080500360</v>
      </c>
      <c r="F6029" s="345">
        <v>36037</v>
      </c>
      <c r="G6029" s="345" t="s">
        <v>14545</v>
      </c>
      <c r="H6029" s="820">
        <v>10679</v>
      </c>
      <c r="I6029" s="567"/>
    </row>
    <row r="6030" spans="1:9" x14ac:dyDescent="0.2">
      <c r="A6030" s="345">
        <v>6028</v>
      </c>
      <c r="B6030" s="345" t="s">
        <v>6648</v>
      </c>
      <c r="C6030" s="345" t="s">
        <v>612</v>
      </c>
      <c r="D6030" s="345" t="s">
        <v>505</v>
      </c>
      <c r="E6030" s="345">
        <v>3180670701</v>
      </c>
      <c r="F6030" s="345">
        <v>80097</v>
      </c>
      <c r="G6030" s="345" t="s">
        <v>14546</v>
      </c>
      <c r="H6030" s="820">
        <v>4488</v>
      </c>
      <c r="I6030" s="567"/>
    </row>
    <row r="6031" spans="1:9" x14ac:dyDescent="0.2">
      <c r="A6031" s="345">
        <v>6029</v>
      </c>
      <c r="B6031" s="345" t="s">
        <v>6649</v>
      </c>
      <c r="C6031" s="345" t="s">
        <v>836</v>
      </c>
      <c r="D6031" s="345" t="s">
        <v>511</v>
      </c>
      <c r="E6031" s="345">
        <v>3161060070</v>
      </c>
      <c r="F6031" s="345">
        <v>110007</v>
      </c>
      <c r="G6031" s="345" t="s">
        <v>14547</v>
      </c>
      <c r="H6031" s="820">
        <v>13713</v>
      </c>
      <c r="I6031" s="567"/>
    </row>
    <row r="6032" spans="1:9" x14ac:dyDescent="0.2">
      <c r="A6032" s="345">
        <v>6030</v>
      </c>
      <c r="B6032" s="345" t="s">
        <v>6650</v>
      </c>
      <c r="C6032" s="345" t="s">
        <v>696</v>
      </c>
      <c r="D6032" s="345" t="s">
        <v>508</v>
      </c>
      <c r="E6032" s="345">
        <v>1030241940</v>
      </c>
      <c r="F6032" s="345">
        <v>13206</v>
      </c>
      <c r="G6032" s="345" t="s">
        <v>14548</v>
      </c>
      <c r="H6032" s="820">
        <v>7799</v>
      </c>
      <c r="I6032" s="567"/>
    </row>
    <row r="6033" spans="1:9" x14ac:dyDescent="0.2">
      <c r="A6033" s="345">
        <v>6031</v>
      </c>
      <c r="B6033" s="345" t="s">
        <v>6651</v>
      </c>
      <c r="C6033" s="345" t="s">
        <v>565</v>
      </c>
      <c r="D6033" s="345" t="s">
        <v>505</v>
      </c>
      <c r="E6033" s="345">
        <v>3180251170</v>
      </c>
      <c r="F6033" s="345">
        <v>78116</v>
      </c>
      <c r="G6033" s="345" t="s">
        <v>14549</v>
      </c>
      <c r="H6033" s="820">
        <v>2531</v>
      </c>
      <c r="I6033" s="567"/>
    </row>
    <row r="6034" spans="1:9" x14ac:dyDescent="0.2">
      <c r="A6034" s="345">
        <v>6032</v>
      </c>
      <c r="B6034" s="345" t="s">
        <v>6652</v>
      </c>
      <c r="C6034" s="345" t="s">
        <v>593</v>
      </c>
      <c r="D6034" s="345" t="s">
        <v>513</v>
      </c>
      <c r="E6034" s="345">
        <v>4190480760</v>
      </c>
      <c r="F6034" s="345">
        <v>83077</v>
      </c>
      <c r="G6034" s="345" t="s">
        <v>14550</v>
      </c>
      <c r="H6034" s="820">
        <v>6791</v>
      </c>
      <c r="I6034" s="567"/>
    </row>
    <row r="6035" spans="1:9" x14ac:dyDescent="0.2">
      <c r="A6035" s="345">
        <v>6033</v>
      </c>
      <c r="B6035" s="345" t="s">
        <v>6653</v>
      </c>
      <c r="C6035" s="345" t="s">
        <v>787</v>
      </c>
      <c r="D6035" s="345" t="s">
        <v>515</v>
      </c>
      <c r="E6035" s="345">
        <v>1050840710</v>
      </c>
      <c r="F6035" s="345">
        <v>26072</v>
      </c>
      <c r="G6035" s="345" t="s">
        <v>14551</v>
      </c>
      <c r="H6035" s="820">
        <v>6843</v>
      </c>
      <c r="I6035" s="567"/>
    </row>
    <row r="6036" spans="1:9" x14ac:dyDescent="0.2">
      <c r="A6036" s="345">
        <v>6034</v>
      </c>
      <c r="B6036" s="345" t="s">
        <v>6654</v>
      </c>
      <c r="C6036" s="345" t="s">
        <v>524</v>
      </c>
      <c r="D6036" s="345" t="s">
        <v>508</v>
      </c>
      <c r="E6036" s="345">
        <v>1030990470</v>
      </c>
      <c r="F6036" s="345">
        <v>98047</v>
      </c>
      <c r="G6036" s="345" t="s">
        <v>14552</v>
      </c>
      <c r="H6036" s="820">
        <v>1851</v>
      </c>
      <c r="I6036" s="567"/>
    </row>
    <row r="6037" spans="1:9" x14ac:dyDescent="0.2">
      <c r="A6037" s="345">
        <v>6035</v>
      </c>
      <c r="B6037" s="345" t="s">
        <v>6655</v>
      </c>
      <c r="C6037" s="345" t="s">
        <v>1935</v>
      </c>
      <c r="D6037" s="345" t="s">
        <v>16417</v>
      </c>
      <c r="E6037" s="345">
        <v>1060350160</v>
      </c>
      <c r="F6037" s="345">
        <v>31019</v>
      </c>
      <c r="G6037" s="345" t="s">
        <v>14553</v>
      </c>
      <c r="H6037" s="820">
        <v>742</v>
      </c>
      <c r="I6037" s="567"/>
    </row>
    <row r="6038" spans="1:9" x14ac:dyDescent="0.2">
      <c r="A6038" s="345">
        <v>6036</v>
      </c>
      <c r="B6038" s="345" t="s">
        <v>6656</v>
      </c>
      <c r="C6038" s="345" t="s">
        <v>704</v>
      </c>
      <c r="D6038" s="345" t="s">
        <v>505</v>
      </c>
      <c r="E6038" s="345">
        <v>3180221050</v>
      </c>
      <c r="F6038" s="345">
        <v>79108</v>
      </c>
      <c r="G6038" s="345" t="s">
        <v>14554</v>
      </c>
      <c r="H6038" s="820">
        <v>689</v>
      </c>
      <c r="I6038" s="567"/>
    </row>
    <row r="6039" spans="1:9" x14ac:dyDescent="0.2">
      <c r="A6039" s="345">
        <v>6037</v>
      </c>
      <c r="B6039" s="345" t="s">
        <v>6657</v>
      </c>
      <c r="C6039" s="345" t="s">
        <v>624</v>
      </c>
      <c r="D6039" s="345" t="s">
        <v>510</v>
      </c>
      <c r="E6039" s="345">
        <v>1010812310</v>
      </c>
      <c r="F6039" s="345">
        <v>1240</v>
      </c>
      <c r="G6039" s="345" t="s">
        <v>14555</v>
      </c>
      <c r="H6039" s="820">
        <v>4847</v>
      </c>
      <c r="I6039" s="567"/>
    </row>
    <row r="6040" spans="1:9" x14ac:dyDescent="0.2">
      <c r="A6040" s="345">
        <v>6038</v>
      </c>
      <c r="B6040" s="345" t="s">
        <v>6658</v>
      </c>
      <c r="C6040" s="345" t="s">
        <v>593</v>
      </c>
      <c r="D6040" s="345" t="s">
        <v>513</v>
      </c>
      <c r="E6040" s="345">
        <v>4190480770</v>
      </c>
      <c r="F6040" s="345">
        <v>83078</v>
      </c>
      <c r="G6040" s="345" t="s">
        <v>14556</v>
      </c>
      <c r="H6040" s="820">
        <v>3323</v>
      </c>
      <c r="I6040" s="567"/>
    </row>
    <row r="6041" spans="1:9" x14ac:dyDescent="0.2">
      <c r="A6041" s="345">
        <v>6039</v>
      </c>
      <c r="B6041" s="345" t="s">
        <v>6659</v>
      </c>
      <c r="C6041" s="345" t="s">
        <v>899</v>
      </c>
      <c r="D6041" s="346" t="s">
        <v>512</v>
      </c>
      <c r="E6041" s="345">
        <v>4201110620</v>
      </c>
      <c r="F6041" s="345">
        <v>111062</v>
      </c>
      <c r="G6041" s="345" t="s">
        <v>14557</v>
      </c>
      <c r="H6041" s="820">
        <v>8160</v>
      </c>
      <c r="I6041" s="567"/>
    </row>
    <row r="6042" spans="1:9" x14ac:dyDescent="0.2">
      <c r="A6042" s="345">
        <v>6040</v>
      </c>
      <c r="B6042" s="345" t="s">
        <v>6660</v>
      </c>
      <c r="C6042" s="345" t="s">
        <v>582</v>
      </c>
      <c r="D6042" s="345" t="s">
        <v>514</v>
      </c>
      <c r="E6042" s="345">
        <v>2100800290</v>
      </c>
      <c r="F6042" s="345">
        <v>55029</v>
      </c>
      <c r="G6042" s="345" t="s">
        <v>14558</v>
      </c>
      <c r="H6042" s="820">
        <v>4769</v>
      </c>
      <c r="I6042" s="567"/>
    </row>
    <row r="6043" spans="1:9" x14ac:dyDescent="0.2">
      <c r="A6043" s="345">
        <v>6041</v>
      </c>
      <c r="B6043" s="345" t="s">
        <v>6661</v>
      </c>
      <c r="C6043" s="345" t="s">
        <v>726</v>
      </c>
      <c r="D6043" s="345" t="s">
        <v>16416</v>
      </c>
      <c r="E6043" s="345">
        <v>1040140740</v>
      </c>
      <c r="F6043" s="345">
        <v>21079</v>
      </c>
      <c r="G6043" s="345" t="s">
        <v>14559</v>
      </c>
      <c r="H6043" s="820">
        <v>3048</v>
      </c>
      <c r="I6043" s="567"/>
    </row>
    <row r="6044" spans="1:9" x14ac:dyDescent="0.2">
      <c r="A6044" s="345">
        <v>6042</v>
      </c>
      <c r="B6044" s="345" t="s">
        <v>6662</v>
      </c>
      <c r="C6044" s="345" t="s">
        <v>672</v>
      </c>
      <c r="D6044" s="345" t="s">
        <v>508</v>
      </c>
      <c r="E6044" s="345">
        <v>1030571320</v>
      </c>
      <c r="F6044" s="345">
        <v>18135</v>
      </c>
      <c r="G6044" s="345" t="s">
        <v>14560</v>
      </c>
      <c r="H6044" s="820">
        <v>4010</v>
      </c>
      <c r="I6044" s="567"/>
    </row>
    <row r="6045" spans="1:9" x14ac:dyDescent="0.2">
      <c r="A6045" s="345">
        <v>6043</v>
      </c>
      <c r="B6045" s="345" t="s">
        <v>6663</v>
      </c>
      <c r="C6045" s="345" t="s">
        <v>555</v>
      </c>
      <c r="D6045" s="345" t="s">
        <v>506</v>
      </c>
      <c r="E6045" s="345">
        <v>3150510660</v>
      </c>
      <c r="F6045" s="345">
        <v>63066</v>
      </c>
      <c r="G6045" s="345" t="s">
        <v>14561</v>
      </c>
      <c r="H6045" s="820">
        <v>12031</v>
      </c>
      <c r="I6045" s="567"/>
    </row>
    <row r="6046" spans="1:9" x14ac:dyDescent="0.2">
      <c r="A6046" s="345">
        <v>6044</v>
      </c>
      <c r="B6046" s="345" t="s">
        <v>6664</v>
      </c>
      <c r="C6046" s="345" t="s">
        <v>624</v>
      </c>
      <c r="D6046" s="345" t="s">
        <v>510</v>
      </c>
      <c r="E6046" s="345">
        <v>1010812320</v>
      </c>
      <c r="F6046" s="345">
        <v>1242</v>
      </c>
      <c r="G6046" s="345" t="s">
        <v>14562</v>
      </c>
      <c r="H6046" s="820">
        <v>1691</v>
      </c>
      <c r="I6046" s="567"/>
    </row>
    <row r="6047" spans="1:9" x14ac:dyDescent="0.2">
      <c r="A6047" s="345">
        <v>6045</v>
      </c>
      <c r="B6047" s="345" t="s">
        <v>6665</v>
      </c>
      <c r="C6047" s="345" t="s">
        <v>674</v>
      </c>
      <c r="D6047" s="345" t="s">
        <v>510</v>
      </c>
      <c r="E6047" s="345">
        <v>1010881300</v>
      </c>
      <c r="F6047" s="345">
        <v>2131</v>
      </c>
      <c r="G6047" s="345" t="s">
        <v>14563</v>
      </c>
      <c r="H6047" s="820">
        <v>1473</v>
      </c>
      <c r="I6047" s="567"/>
    </row>
    <row r="6048" spans="1:9" x14ac:dyDescent="0.2">
      <c r="A6048" s="345">
        <v>6046</v>
      </c>
      <c r="B6048" s="345" t="s">
        <v>6666</v>
      </c>
      <c r="C6048" s="345" t="s">
        <v>567</v>
      </c>
      <c r="D6048" s="345" t="s">
        <v>508</v>
      </c>
      <c r="E6048" s="345">
        <v>1030151630</v>
      </c>
      <c r="F6048" s="345">
        <v>17172</v>
      </c>
      <c r="G6048" s="345" t="s">
        <v>14564</v>
      </c>
      <c r="H6048" s="820">
        <v>2685</v>
      </c>
      <c r="I6048" s="567"/>
    </row>
    <row r="6049" spans="1:9" x14ac:dyDescent="0.2">
      <c r="A6049" s="345">
        <v>6047</v>
      </c>
      <c r="B6049" s="345" t="s">
        <v>6667</v>
      </c>
      <c r="C6049" s="345" t="s">
        <v>584</v>
      </c>
      <c r="D6049" s="345" t="s">
        <v>509</v>
      </c>
      <c r="E6049" s="345">
        <v>3140190650</v>
      </c>
      <c r="F6049" s="345">
        <v>70065</v>
      </c>
      <c r="G6049" s="345" t="s">
        <v>14565</v>
      </c>
      <c r="H6049" s="820">
        <v>1392</v>
      </c>
      <c r="I6049" s="567"/>
    </row>
    <row r="6050" spans="1:9" x14ac:dyDescent="0.2">
      <c r="A6050" s="345">
        <v>6048</v>
      </c>
      <c r="B6050" s="345" t="s">
        <v>6668</v>
      </c>
      <c r="C6050" s="345" t="s">
        <v>573</v>
      </c>
      <c r="D6050" s="345" t="s">
        <v>508</v>
      </c>
      <c r="E6050" s="345">
        <v>1030450560</v>
      </c>
      <c r="F6050" s="345">
        <v>20056</v>
      </c>
      <c r="G6050" s="345" t="s">
        <v>14566</v>
      </c>
      <c r="H6050" s="820">
        <v>1462</v>
      </c>
      <c r="I6050" s="567"/>
    </row>
    <row r="6051" spans="1:9" x14ac:dyDescent="0.2">
      <c r="A6051" s="345">
        <v>6049</v>
      </c>
      <c r="B6051" s="345" t="s">
        <v>6669</v>
      </c>
      <c r="C6051" s="345" t="s">
        <v>691</v>
      </c>
      <c r="D6051" s="345" t="s">
        <v>508</v>
      </c>
      <c r="E6051" s="345">
        <v>1030770580</v>
      </c>
      <c r="F6051" s="345">
        <v>14058</v>
      </c>
      <c r="G6051" s="345" t="s">
        <v>14567</v>
      </c>
      <c r="H6051" s="820">
        <v>369</v>
      </c>
      <c r="I6051" s="567"/>
    </row>
    <row r="6052" spans="1:9" x14ac:dyDescent="0.2">
      <c r="A6052" s="345">
        <v>6050</v>
      </c>
      <c r="B6052" s="345" t="s">
        <v>6670</v>
      </c>
      <c r="C6052" s="345" t="s">
        <v>674</v>
      </c>
      <c r="D6052" s="345" t="s">
        <v>510</v>
      </c>
      <c r="E6052" s="345">
        <v>1010881301</v>
      </c>
      <c r="F6052" s="345">
        <v>2035</v>
      </c>
      <c r="G6052" s="345" t="s">
        <v>14568</v>
      </c>
      <c r="H6052" s="820">
        <v>277</v>
      </c>
      <c r="I6052" s="567"/>
    </row>
    <row r="6053" spans="1:9" x14ac:dyDescent="0.2">
      <c r="A6053" s="345">
        <v>6051</v>
      </c>
      <c r="B6053" s="345" t="s">
        <v>6671</v>
      </c>
      <c r="C6053" s="345" t="s">
        <v>624</v>
      </c>
      <c r="D6053" s="345" t="s">
        <v>510</v>
      </c>
      <c r="E6053" s="345">
        <v>1010812330</v>
      </c>
      <c r="F6053" s="345">
        <v>1243</v>
      </c>
      <c r="G6053" s="345" t="s">
        <v>14569</v>
      </c>
      <c r="H6053" s="820">
        <v>3217</v>
      </c>
      <c r="I6053" s="567"/>
    </row>
    <row r="6054" spans="1:9" x14ac:dyDescent="0.2">
      <c r="A6054" s="345">
        <v>6052</v>
      </c>
      <c r="B6054" s="345" t="s">
        <v>6672</v>
      </c>
      <c r="C6054" s="345" t="s">
        <v>528</v>
      </c>
      <c r="D6054" s="345" t="s">
        <v>492</v>
      </c>
      <c r="E6054" s="345">
        <v>2090750280</v>
      </c>
      <c r="F6054" s="345">
        <v>52028</v>
      </c>
      <c r="G6054" s="345" t="s">
        <v>14570</v>
      </c>
      <c r="H6054" s="820">
        <v>7487</v>
      </c>
      <c r="I6054" s="567"/>
    </row>
    <row r="6055" spans="1:9" x14ac:dyDescent="0.2">
      <c r="A6055" s="345">
        <v>6053</v>
      </c>
      <c r="B6055" s="345" t="s">
        <v>6673</v>
      </c>
      <c r="C6055" s="345" t="s">
        <v>875</v>
      </c>
      <c r="D6055" s="345" t="s">
        <v>494</v>
      </c>
      <c r="E6055" s="345">
        <v>2110440460</v>
      </c>
      <c r="F6055" s="345">
        <v>43046</v>
      </c>
      <c r="G6055" s="345" t="s">
        <v>14571</v>
      </c>
      <c r="H6055" s="820">
        <v>3114</v>
      </c>
      <c r="I6055" s="567"/>
    </row>
    <row r="6056" spans="1:9" x14ac:dyDescent="0.2">
      <c r="A6056" s="345">
        <v>6054</v>
      </c>
      <c r="B6056" s="345" t="s">
        <v>6674</v>
      </c>
      <c r="C6056" s="345" t="s">
        <v>555</v>
      </c>
      <c r="D6056" s="345" t="s">
        <v>506</v>
      </c>
      <c r="E6056" s="345">
        <v>3150510670</v>
      </c>
      <c r="F6056" s="345">
        <v>63067</v>
      </c>
      <c r="G6056" s="345" t="s">
        <v>14572</v>
      </c>
      <c r="H6056" s="820">
        <v>43057</v>
      </c>
      <c r="I6056" s="567"/>
    </row>
    <row r="6057" spans="1:9" x14ac:dyDescent="0.2">
      <c r="A6057" s="345">
        <v>6055</v>
      </c>
      <c r="B6057" s="345" t="s">
        <v>6675</v>
      </c>
      <c r="C6057" s="345" t="s">
        <v>563</v>
      </c>
      <c r="D6057" s="345" t="s">
        <v>493</v>
      </c>
      <c r="E6057" s="345">
        <v>2120330620</v>
      </c>
      <c r="F6057" s="345">
        <v>60063</v>
      </c>
      <c r="G6057" s="345" t="s">
        <v>14573</v>
      </c>
      <c r="H6057" s="820">
        <v>3043</v>
      </c>
      <c r="I6057" s="567"/>
    </row>
    <row r="6058" spans="1:9" x14ac:dyDescent="0.2">
      <c r="A6058" s="345">
        <v>6056</v>
      </c>
      <c r="B6058" s="345" t="s">
        <v>6676</v>
      </c>
      <c r="C6058" s="345" t="s">
        <v>565</v>
      </c>
      <c r="D6058" s="345" t="s">
        <v>505</v>
      </c>
      <c r="E6058" s="345">
        <v>3180251190</v>
      </c>
      <c r="F6058" s="345">
        <v>78118</v>
      </c>
      <c r="G6058" s="345" t="s">
        <v>14574</v>
      </c>
      <c r="H6058" s="820">
        <v>1336</v>
      </c>
      <c r="I6058" s="567"/>
    </row>
    <row r="6059" spans="1:9" x14ac:dyDescent="0.2">
      <c r="A6059" s="345">
        <v>6057</v>
      </c>
      <c r="B6059" s="345" t="s">
        <v>6677</v>
      </c>
      <c r="C6059" s="345" t="s">
        <v>573</v>
      </c>
      <c r="D6059" s="345" t="s">
        <v>508</v>
      </c>
      <c r="E6059" s="345">
        <v>1030450570</v>
      </c>
      <c r="F6059" s="345">
        <v>20057</v>
      </c>
      <c r="G6059" s="345" t="s">
        <v>14575</v>
      </c>
      <c r="H6059" s="820">
        <v>11812</v>
      </c>
      <c r="I6059" s="567"/>
    </row>
    <row r="6060" spans="1:9" x14ac:dyDescent="0.2">
      <c r="A6060" s="345">
        <v>6058</v>
      </c>
      <c r="B6060" s="345" t="s">
        <v>6678</v>
      </c>
      <c r="C6060" s="345" t="s">
        <v>624</v>
      </c>
      <c r="D6060" s="345" t="s">
        <v>510</v>
      </c>
      <c r="E6060" s="345">
        <v>1010812340</v>
      </c>
      <c r="F6060" s="345">
        <v>1244</v>
      </c>
      <c r="G6060" s="345" t="s">
        <v>14576</v>
      </c>
      <c r="H6060" s="820">
        <v>2534</v>
      </c>
      <c r="I6060" s="567"/>
    </row>
    <row r="6061" spans="1:9" x14ac:dyDescent="0.2">
      <c r="A6061" s="345">
        <v>6059</v>
      </c>
      <c r="B6061" s="345" t="s">
        <v>6679</v>
      </c>
      <c r="C6061" s="345" t="s">
        <v>662</v>
      </c>
      <c r="D6061" s="345" t="s">
        <v>506</v>
      </c>
      <c r="E6061" s="345">
        <v>3150110570</v>
      </c>
      <c r="F6061" s="345">
        <v>62058</v>
      </c>
      <c r="G6061" s="345" t="s">
        <v>14577</v>
      </c>
      <c r="H6061" s="820">
        <v>9815</v>
      </c>
      <c r="I6061" s="567"/>
    </row>
    <row r="6062" spans="1:9" x14ac:dyDescent="0.2">
      <c r="A6062" s="345">
        <v>6060</v>
      </c>
      <c r="B6062" s="345" t="s">
        <v>6680</v>
      </c>
      <c r="C6062" s="345" t="s">
        <v>833</v>
      </c>
      <c r="D6062" s="345" t="s">
        <v>16417</v>
      </c>
      <c r="E6062" s="345">
        <v>1060930380</v>
      </c>
      <c r="F6062" s="345">
        <v>93038</v>
      </c>
      <c r="G6062" s="345" t="s">
        <v>14578</v>
      </c>
      <c r="H6062" s="820">
        <v>4531</v>
      </c>
      <c r="I6062" s="567"/>
    </row>
    <row r="6063" spans="1:9" x14ac:dyDescent="0.2">
      <c r="A6063" s="345">
        <v>6061</v>
      </c>
      <c r="B6063" s="345" t="s">
        <v>6681</v>
      </c>
      <c r="C6063" s="345" t="s">
        <v>522</v>
      </c>
      <c r="D6063" s="345" t="s">
        <v>515</v>
      </c>
      <c r="E6063" s="345">
        <v>1050540750</v>
      </c>
      <c r="F6063" s="345">
        <v>28075</v>
      </c>
      <c r="G6063" s="345" t="s">
        <v>14579</v>
      </c>
      <c r="H6063" s="820">
        <v>10130</v>
      </c>
      <c r="I6063" s="567"/>
    </row>
    <row r="6064" spans="1:9" x14ac:dyDescent="0.2">
      <c r="A6064" s="345">
        <v>6062</v>
      </c>
      <c r="B6064" s="345" t="s">
        <v>6682</v>
      </c>
      <c r="C6064" s="345" t="s">
        <v>672</v>
      </c>
      <c r="D6064" s="345" t="s">
        <v>508</v>
      </c>
      <c r="E6064" s="345">
        <v>1030571330</v>
      </c>
      <c r="F6064" s="345">
        <v>18136</v>
      </c>
      <c r="G6064" s="345" t="s">
        <v>14580</v>
      </c>
      <c r="H6064" s="820">
        <v>1013</v>
      </c>
      <c r="I6064" s="567"/>
    </row>
    <row r="6065" spans="1:9" x14ac:dyDescent="0.2">
      <c r="A6065" s="345">
        <v>6063</v>
      </c>
      <c r="B6065" s="345" t="s">
        <v>6683</v>
      </c>
      <c r="C6065" s="345" t="s">
        <v>652</v>
      </c>
      <c r="D6065" s="345" t="s">
        <v>16417</v>
      </c>
      <c r="E6065" s="345">
        <v>1060851000</v>
      </c>
      <c r="F6065" s="345">
        <v>30100</v>
      </c>
      <c r="G6065" s="345" t="s">
        <v>14581</v>
      </c>
      <c r="H6065" s="820">
        <v>7280</v>
      </c>
      <c r="I6065" s="567"/>
    </row>
    <row r="6066" spans="1:9" x14ac:dyDescent="0.2">
      <c r="A6066" s="345">
        <v>6064</v>
      </c>
      <c r="B6066" s="345" t="s">
        <v>6684</v>
      </c>
      <c r="C6066" s="345" t="s">
        <v>790</v>
      </c>
      <c r="D6066" s="345" t="s">
        <v>16415</v>
      </c>
      <c r="E6066" s="345">
        <v>1080130520</v>
      </c>
      <c r="F6066" s="345">
        <v>37052</v>
      </c>
      <c r="G6066" s="345" t="s">
        <v>14582</v>
      </c>
      <c r="H6066" s="820">
        <v>9163</v>
      </c>
      <c r="I6066" s="567"/>
    </row>
    <row r="6067" spans="1:9" x14ac:dyDescent="0.2">
      <c r="A6067" s="345">
        <v>6065</v>
      </c>
      <c r="B6067" s="345" t="s">
        <v>6685</v>
      </c>
      <c r="C6067" s="345" t="s">
        <v>522</v>
      </c>
      <c r="D6067" s="345" t="s">
        <v>515</v>
      </c>
      <c r="E6067" s="345">
        <v>1050540760</v>
      </c>
      <c r="F6067" s="345">
        <v>28076</v>
      </c>
      <c r="G6067" s="345" t="s">
        <v>14583</v>
      </c>
      <c r="H6067" s="820">
        <v>6389</v>
      </c>
      <c r="I6067" s="567"/>
    </row>
    <row r="6068" spans="1:9" x14ac:dyDescent="0.2">
      <c r="A6068" s="345">
        <v>6066</v>
      </c>
      <c r="B6068" s="345" t="s">
        <v>6686</v>
      </c>
      <c r="C6068" s="345" t="s">
        <v>1030</v>
      </c>
      <c r="D6068" s="345" t="s">
        <v>511</v>
      </c>
      <c r="E6068" s="345">
        <v>3160780240</v>
      </c>
      <c r="F6068" s="345">
        <v>73024</v>
      </c>
      <c r="G6068" s="345" t="s">
        <v>14584</v>
      </c>
      <c r="H6068" s="820">
        <v>14355</v>
      </c>
      <c r="I6068" s="567"/>
    </row>
    <row r="6069" spans="1:9" x14ac:dyDescent="0.2">
      <c r="A6069" s="345">
        <v>6067</v>
      </c>
      <c r="B6069" s="345" t="s">
        <v>6687</v>
      </c>
      <c r="C6069" s="345" t="s">
        <v>662</v>
      </c>
      <c r="D6069" s="345" t="s">
        <v>506</v>
      </c>
      <c r="E6069" s="345">
        <v>3150110580</v>
      </c>
      <c r="F6069" s="345">
        <v>62059</v>
      </c>
      <c r="G6069" s="345" t="s">
        <v>14585</v>
      </c>
      <c r="H6069" s="820">
        <v>2821</v>
      </c>
      <c r="I6069" s="567"/>
    </row>
    <row r="6070" spans="1:9" x14ac:dyDescent="0.2">
      <c r="A6070" s="345">
        <v>6068</v>
      </c>
      <c r="B6070" s="345" t="s">
        <v>6688</v>
      </c>
      <c r="C6070" s="345" t="s">
        <v>546</v>
      </c>
      <c r="D6070" s="345" t="s">
        <v>504</v>
      </c>
      <c r="E6070" s="345">
        <v>3170470240</v>
      </c>
      <c r="F6070" s="345">
        <v>77025</v>
      </c>
      <c r="G6070" s="345" t="s">
        <v>14586</v>
      </c>
      <c r="H6070" s="820">
        <v>1078</v>
      </c>
      <c r="I6070" s="567"/>
    </row>
    <row r="6071" spans="1:9" x14ac:dyDescent="0.2">
      <c r="A6071" s="345">
        <v>6069</v>
      </c>
      <c r="B6071" s="345" t="s">
        <v>6689</v>
      </c>
      <c r="C6071" s="345" t="s">
        <v>595</v>
      </c>
      <c r="D6071" s="345" t="s">
        <v>510</v>
      </c>
      <c r="E6071" s="345">
        <v>1010021500</v>
      </c>
      <c r="F6071" s="345">
        <v>6153</v>
      </c>
      <c r="G6071" s="345" t="s">
        <v>14587</v>
      </c>
      <c r="H6071" s="820">
        <v>1201</v>
      </c>
      <c r="I6071" s="567"/>
    </row>
    <row r="6072" spans="1:9" x14ac:dyDescent="0.2">
      <c r="A6072" s="345">
        <v>6070</v>
      </c>
      <c r="B6072" s="345" t="s">
        <v>6690</v>
      </c>
      <c r="C6072" s="345" t="s">
        <v>612</v>
      </c>
      <c r="D6072" s="345" t="s">
        <v>505</v>
      </c>
      <c r="E6072" s="345">
        <v>3180670710</v>
      </c>
      <c r="F6072" s="345">
        <v>80071</v>
      </c>
      <c r="G6072" s="345" t="s">
        <v>14588</v>
      </c>
      <c r="H6072" s="820">
        <v>2965</v>
      </c>
      <c r="I6072" s="567"/>
    </row>
    <row r="6073" spans="1:9" x14ac:dyDescent="0.2">
      <c r="A6073" s="345">
        <v>6071</v>
      </c>
      <c r="B6073" s="345" t="s">
        <v>6691</v>
      </c>
      <c r="C6073" s="345" t="s">
        <v>614</v>
      </c>
      <c r="D6073" s="345" t="s">
        <v>16415</v>
      </c>
      <c r="E6073" s="345">
        <v>1080610400</v>
      </c>
      <c r="F6073" s="345">
        <v>33040</v>
      </c>
      <c r="G6073" s="345" t="s">
        <v>14589</v>
      </c>
      <c r="H6073" s="820">
        <v>5605</v>
      </c>
      <c r="I6073" s="567"/>
    </row>
    <row r="6074" spans="1:9" x14ac:dyDescent="0.2">
      <c r="A6074" s="345">
        <v>6072</v>
      </c>
      <c r="B6074" s="345" t="s">
        <v>6692</v>
      </c>
      <c r="C6074" s="345" t="s">
        <v>622</v>
      </c>
      <c r="D6074" s="345" t="s">
        <v>510</v>
      </c>
      <c r="E6074" s="345">
        <v>1010070980</v>
      </c>
      <c r="F6074" s="345">
        <v>5098</v>
      </c>
      <c r="G6074" s="345" t="s">
        <v>14590</v>
      </c>
      <c r="H6074" s="820">
        <v>97</v>
      </c>
      <c r="I6074" s="567"/>
    </row>
    <row r="6075" spans="1:9" x14ac:dyDescent="0.2">
      <c r="A6075" s="345">
        <v>6073</v>
      </c>
      <c r="B6075" s="345" t="s">
        <v>6693</v>
      </c>
      <c r="C6075" s="345" t="s">
        <v>534</v>
      </c>
      <c r="D6075" s="345" t="s">
        <v>508</v>
      </c>
      <c r="E6075" s="345">
        <v>1030491930</v>
      </c>
      <c r="F6075" s="345">
        <v>15194</v>
      </c>
      <c r="G6075" s="345" t="s">
        <v>14591</v>
      </c>
      <c r="H6075" s="820">
        <v>6697</v>
      </c>
      <c r="I6075" s="567"/>
    </row>
    <row r="6076" spans="1:9" x14ac:dyDescent="0.2">
      <c r="A6076" s="345">
        <v>6074</v>
      </c>
      <c r="B6076" s="345" t="s">
        <v>6694</v>
      </c>
      <c r="C6076" s="345" t="s">
        <v>624</v>
      </c>
      <c r="D6076" s="345" t="s">
        <v>510</v>
      </c>
      <c r="E6076" s="345">
        <v>1010812350</v>
      </c>
      <c r="F6076" s="345">
        <v>1245</v>
      </c>
      <c r="G6076" s="345" t="s">
        <v>14592</v>
      </c>
      <c r="H6076" s="820">
        <v>987</v>
      </c>
      <c r="I6076" s="567"/>
    </row>
    <row r="6077" spans="1:9" x14ac:dyDescent="0.2">
      <c r="A6077" s="345">
        <v>6075</v>
      </c>
      <c r="B6077" s="345" t="s">
        <v>6695</v>
      </c>
      <c r="C6077" s="345" t="s">
        <v>553</v>
      </c>
      <c r="D6077" s="345" t="s">
        <v>506</v>
      </c>
      <c r="E6077" s="345">
        <v>3150721190</v>
      </c>
      <c r="F6077" s="345">
        <v>65119</v>
      </c>
      <c r="G6077" s="345" t="s">
        <v>14593</v>
      </c>
      <c r="H6077" s="820">
        <v>3648</v>
      </c>
      <c r="I6077" s="567"/>
    </row>
    <row r="6078" spans="1:9" x14ac:dyDescent="0.2">
      <c r="A6078" s="345">
        <v>6076</v>
      </c>
      <c r="B6078" s="345" t="s">
        <v>6696</v>
      </c>
      <c r="C6078" s="345" t="s">
        <v>652</v>
      </c>
      <c r="D6078" s="345" t="s">
        <v>16417</v>
      </c>
      <c r="E6078" s="345">
        <v>1060851010</v>
      </c>
      <c r="F6078" s="345">
        <v>30101</v>
      </c>
      <c r="G6078" s="345" t="s">
        <v>14594</v>
      </c>
      <c r="H6078" s="820">
        <v>6052</v>
      </c>
      <c r="I6078" s="567"/>
    </row>
    <row r="6079" spans="1:9" x14ac:dyDescent="0.2">
      <c r="A6079" s="345">
        <v>6077</v>
      </c>
      <c r="B6079" s="345" t="s">
        <v>6697</v>
      </c>
      <c r="C6079" s="345" t="s">
        <v>601</v>
      </c>
      <c r="D6079" s="345" t="s">
        <v>508</v>
      </c>
      <c r="E6079" s="345">
        <v>1030121780</v>
      </c>
      <c r="F6079" s="345">
        <v>16188</v>
      </c>
      <c r="G6079" s="345" t="s">
        <v>14595</v>
      </c>
      <c r="H6079" s="820">
        <v>4625</v>
      </c>
      <c r="I6079" s="567"/>
    </row>
    <row r="6080" spans="1:9" x14ac:dyDescent="0.2">
      <c r="A6080" s="345">
        <v>6078</v>
      </c>
      <c r="B6080" s="345" t="s">
        <v>6698</v>
      </c>
      <c r="C6080" s="345" t="s">
        <v>573</v>
      </c>
      <c r="D6080" s="345" t="s">
        <v>508</v>
      </c>
      <c r="E6080" s="345">
        <v>1030450580</v>
      </c>
      <c r="F6080" s="345">
        <v>20058</v>
      </c>
      <c r="G6080" s="345" t="s">
        <v>14596</v>
      </c>
      <c r="H6080" s="820">
        <v>1245</v>
      </c>
      <c r="I6080" s="567"/>
    </row>
    <row r="6081" spans="1:9" x14ac:dyDescent="0.2">
      <c r="A6081" s="345">
        <v>6079</v>
      </c>
      <c r="B6081" s="345" t="s">
        <v>6699</v>
      </c>
      <c r="C6081" s="345" t="s">
        <v>668</v>
      </c>
      <c r="D6081" s="345" t="s">
        <v>16416</v>
      </c>
      <c r="E6081" s="345">
        <v>1040831618</v>
      </c>
      <c r="F6081" s="345">
        <v>22250</v>
      </c>
      <c r="G6081" s="345" t="s">
        <v>14597</v>
      </c>
      <c r="H6081" s="820">
        <v>3576</v>
      </c>
      <c r="I6081" s="567"/>
    </row>
    <row r="6082" spans="1:9" x14ac:dyDescent="0.2">
      <c r="A6082" s="345">
        <v>6080</v>
      </c>
      <c r="B6082" s="345" t="s">
        <v>6700</v>
      </c>
      <c r="C6082" s="345" t="s">
        <v>612</v>
      </c>
      <c r="D6082" s="345" t="s">
        <v>505</v>
      </c>
      <c r="E6082" s="345">
        <v>3180670720</v>
      </c>
      <c r="F6082" s="345">
        <v>80072</v>
      </c>
      <c r="G6082" s="345" t="s">
        <v>14598</v>
      </c>
      <c r="H6082" s="820">
        <v>419</v>
      </c>
      <c r="I6082" s="567"/>
    </row>
    <row r="6083" spans="1:9" x14ac:dyDescent="0.2">
      <c r="A6083" s="345">
        <v>6081</v>
      </c>
      <c r="B6083" s="345" t="s">
        <v>6701</v>
      </c>
      <c r="C6083" s="345" t="s">
        <v>641</v>
      </c>
      <c r="D6083" s="345" t="s">
        <v>513</v>
      </c>
      <c r="E6083" s="345">
        <v>4190010360</v>
      </c>
      <c r="F6083" s="345">
        <v>84036</v>
      </c>
      <c r="G6083" s="345" t="s">
        <v>14599</v>
      </c>
      <c r="H6083" s="820">
        <v>7604</v>
      </c>
      <c r="I6083" s="567"/>
    </row>
    <row r="6084" spans="1:9" x14ac:dyDescent="0.2">
      <c r="A6084" s="345">
        <v>6082</v>
      </c>
      <c r="B6084" s="345" t="s">
        <v>6702</v>
      </c>
      <c r="C6084" s="345" t="s">
        <v>607</v>
      </c>
      <c r="D6084" s="345" t="s">
        <v>515</v>
      </c>
      <c r="E6084" s="345">
        <v>1050890690</v>
      </c>
      <c r="F6084" s="345">
        <v>23070</v>
      </c>
      <c r="G6084" s="345" t="s">
        <v>14600</v>
      </c>
      <c r="H6084" s="820">
        <v>4898</v>
      </c>
      <c r="I6084" s="567"/>
    </row>
    <row r="6085" spans="1:9" x14ac:dyDescent="0.2">
      <c r="A6085" s="345">
        <v>6083</v>
      </c>
      <c r="B6085" s="345" t="s">
        <v>6703</v>
      </c>
      <c r="C6085" s="345" t="s">
        <v>571</v>
      </c>
      <c r="D6085" s="345" t="s">
        <v>508</v>
      </c>
      <c r="E6085" s="345">
        <v>1030260870</v>
      </c>
      <c r="F6085" s="345">
        <v>19090</v>
      </c>
      <c r="G6085" s="345" t="s">
        <v>14601</v>
      </c>
      <c r="H6085" s="820">
        <v>1889</v>
      </c>
      <c r="I6085" s="567"/>
    </row>
    <row r="6086" spans="1:9" x14ac:dyDescent="0.2">
      <c r="A6086" s="345">
        <v>6084</v>
      </c>
      <c r="B6086" s="345" t="s">
        <v>6704</v>
      </c>
      <c r="C6086" s="345" t="s">
        <v>565</v>
      </c>
      <c r="D6086" s="345" t="s">
        <v>505</v>
      </c>
      <c r="E6086" s="345">
        <v>3180251200</v>
      </c>
      <c r="F6086" s="345">
        <v>78119</v>
      </c>
      <c r="G6086" s="345" t="s">
        <v>14602</v>
      </c>
      <c r="H6086" s="820">
        <v>16106</v>
      </c>
      <c r="I6086" s="567"/>
    </row>
    <row r="6087" spans="1:9" x14ac:dyDescent="0.2">
      <c r="A6087" s="345">
        <v>6085</v>
      </c>
      <c r="B6087" s="345" t="s">
        <v>6705</v>
      </c>
      <c r="C6087" s="345" t="s">
        <v>584</v>
      </c>
      <c r="D6087" s="345" t="s">
        <v>509</v>
      </c>
      <c r="E6087" s="345">
        <v>3140190660</v>
      </c>
      <c r="F6087" s="345">
        <v>70066</v>
      </c>
      <c r="G6087" s="345" t="s">
        <v>14603</v>
      </c>
      <c r="H6087" s="820">
        <v>537</v>
      </c>
      <c r="I6087" s="567"/>
    </row>
    <row r="6088" spans="1:9" x14ac:dyDescent="0.2">
      <c r="A6088" s="345">
        <v>6086</v>
      </c>
      <c r="B6088" s="345" t="s">
        <v>6706</v>
      </c>
      <c r="C6088" s="345" t="s">
        <v>1218</v>
      </c>
      <c r="D6088" s="345" t="s">
        <v>16415</v>
      </c>
      <c r="E6088" s="345">
        <v>1081010170</v>
      </c>
      <c r="F6088" s="345">
        <v>99017</v>
      </c>
      <c r="G6088" s="345" t="s">
        <v>14604</v>
      </c>
      <c r="H6088" s="820">
        <v>9451</v>
      </c>
      <c r="I6088" s="567"/>
    </row>
    <row r="6089" spans="1:9" x14ac:dyDescent="0.2">
      <c r="A6089" s="345">
        <v>6087</v>
      </c>
      <c r="B6089" s="345" t="s">
        <v>6707</v>
      </c>
      <c r="C6089" s="345" t="s">
        <v>790</v>
      </c>
      <c r="D6089" s="345" t="s">
        <v>16415</v>
      </c>
      <c r="E6089" s="345">
        <v>1080130530</v>
      </c>
      <c r="F6089" s="345">
        <v>37053</v>
      </c>
      <c r="G6089" s="345" t="s">
        <v>14605</v>
      </c>
      <c r="H6089" s="820">
        <v>27869</v>
      </c>
      <c r="I6089" s="567"/>
    </row>
    <row r="6090" spans="1:9" x14ac:dyDescent="0.2">
      <c r="A6090" s="345">
        <v>6088</v>
      </c>
      <c r="B6090" s="345" t="s">
        <v>6708</v>
      </c>
      <c r="C6090" s="345" t="s">
        <v>563</v>
      </c>
      <c r="D6090" s="345" t="s">
        <v>493</v>
      </c>
      <c r="E6090" s="345">
        <v>2120330630</v>
      </c>
      <c r="F6090" s="345">
        <v>60064</v>
      </c>
      <c r="G6090" s="345" t="s">
        <v>14606</v>
      </c>
      <c r="H6090" s="820">
        <v>3094</v>
      </c>
      <c r="I6090" s="567"/>
    </row>
    <row r="6091" spans="1:9" x14ac:dyDescent="0.2">
      <c r="A6091" s="345">
        <v>6089</v>
      </c>
      <c r="B6091" s="345" t="s">
        <v>6709</v>
      </c>
      <c r="C6091" s="345" t="s">
        <v>557</v>
      </c>
      <c r="D6091" s="345" t="s">
        <v>513</v>
      </c>
      <c r="E6091" s="345">
        <v>4190210400</v>
      </c>
      <c r="F6091" s="345">
        <v>87041</v>
      </c>
      <c r="G6091" s="345" t="s">
        <v>14607</v>
      </c>
      <c r="H6091" s="820">
        <v>23649</v>
      </c>
      <c r="I6091" s="567"/>
    </row>
    <row r="6092" spans="1:9" x14ac:dyDescent="0.2">
      <c r="A6092" s="345">
        <v>6090</v>
      </c>
      <c r="B6092" s="345" t="s">
        <v>6710</v>
      </c>
      <c r="C6092" s="345" t="s">
        <v>784</v>
      </c>
      <c r="D6092" s="345" t="s">
        <v>503</v>
      </c>
      <c r="E6092" s="345">
        <v>3130230800</v>
      </c>
      <c r="F6092" s="345">
        <v>69080</v>
      </c>
      <c r="G6092" s="345" t="s">
        <v>14608</v>
      </c>
      <c r="H6092" s="820">
        <v>139</v>
      </c>
      <c r="I6092" s="567"/>
    </row>
    <row r="6093" spans="1:9" x14ac:dyDescent="0.2">
      <c r="A6093" s="345">
        <v>6091</v>
      </c>
      <c r="B6093" s="345" t="s">
        <v>6711</v>
      </c>
      <c r="C6093" s="345" t="s">
        <v>607</v>
      </c>
      <c r="D6093" s="345" t="s">
        <v>515</v>
      </c>
      <c r="E6093" s="345">
        <v>1050890700</v>
      </c>
      <c r="F6093" s="345">
        <v>23071</v>
      </c>
      <c r="G6093" s="345" t="s">
        <v>14609</v>
      </c>
      <c r="H6093" s="820">
        <v>25334</v>
      </c>
      <c r="I6093" s="567"/>
    </row>
    <row r="6094" spans="1:9" x14ac:dyDescent="0.2">
      <c r="A6094" s="345">
        <v>6092</v>
      </c>
      <c r="B6094" s="345" t="s">
        <v>6712</v>
      </c>
      <c r="C6094" s="345" t="s">
        <v>542</v>
      </c>
      <c r="D6094" s="345" t="s">
        <v>511</v>
      </c>
      <c r="E6094" s="345">
        <v>3160310440</v>
      </c>
      <c r="F6094" s="345">
        <v>71046</v>
      </c>
      <c r="G6094" s="345" t="s">
        <v>14610</v>
      </c>
      <c r="H6094" s="820">
        <v>26382</v>
      </c>
      <c r="I6094" s="567"/>
    </row>
    <row r="6095" spans="1:9" x14ac:dyDescent="0.2">
      <c r="A6095" s="345">
        <v>6093</v>
      </c>
      <c r="B6095" s="345" t="s">
        <v>6713</v>
      </c>
      <c r="C6095" s="345" t="s">
        <v>899</v>
      </c>
      <c r="D6095" s="346" t="s">
        <v>512</v>
      </c>
      <c r="E6095" s="345">
        <v>4201110630</v>
      </c>
      <c r="F6095" s="345">
        <v>111063</v>
      </c>
      <c r="G6095" s="345" t="s">
        <v>14611</v>
      </c>
      <c r="H6095" s="820">
        <v>5689</v>
      </c>
      <c r="I6095" s="567"/>
    </row>
    <row r="6096" spans="1:9" x14ac:dyDescent="0.2">
      <c r="A6096" s="345">
        <v>6094</v>
      </c>
      <c r="B6096" s="345" t="s">
        <v>6714</v>
      </c>
      <c r="C6096" s="345" t="s">
        <v>784</v>
      </c>
      <c r="D6096" s="345" t="s">
        <v>503</v>
      </c>
      <c r="E6096" s="345">
        <v>3130230810</v>
      </c>
      <c r="F6096" s="345">
        <v>69081</v>
      </c>
      <c r="G6096" s="345" t="s">
        <v>14612</v>
      </c>
      <c r="H6096" s="820">
        <v>14258</v>
      </c>
      <c r="I6096" s="567"/>
    </row>
    <row r="6097" spans="1:9" x14ac:dyDescent="0.2">
      <c r="A6097" s="345">
        <v>6095</v>
      </c>
      <c r="B6097" s="345" t="s">
        <v>6715</v>
      </c>
      <c r="C6097" s="345" t="s">
        <v>842</v>
      </c>
      <c r="D6097" s="345" t="s">
        <v>492</v>
      </c>
      <c r="E6097" s="345">
        <v>2090050330</v>
      </c>
      <c r="F6097" s="345">
        <v>51033</v>
      </c>
      <c r="G6097" s="345" t="s">
        <v>14613</v>
      </c>
      <c r="H6097" s="820">
        <v>16644</v>
      </c>
      <c r="I6097" s="567"/>
    </row>
    <row r="6098" spans="1:9" x14ac:dyDescent="0.2">
      <c r="A6098" s="345">
        <v>6096</v>
      </c>
      <c r="B6098" s="345" t="s">
        <v>6716</v>
      </c>
      <c r="C6098" s="345" t="s">
        <v>584</v>
      </c>
      <c r="D6098" s="345" t="s">
        <v>509</v>
      </c>
      <c r="E6098" s="345">
        <v>3140190670</v>
      </c>
      <c r="F6098" s="345">
        <v>70067</v>
      </c>
      <c r="G6098" s="345" t="s">
        <v>14614</v>
      </c>
      <c r="H6098" s="820">
        <v>958</v>
      </c>
      <c r="I6098" s="567"/>
    </row>
    <row r="6099" spans="1:9" x14ac:dyDescent="0.2">
      <c r="A6099" s="345">
        <v>6097</v>
      </c>
      <c r="B6099" s="345" t="s">
        <v>6717</v>
      </c>
      <c r="C6099" s="345" t="s">
        <v>584</v>
      </c>
      <c r="D6099" s="345" t="s">
        <v>509</v>
      </c>
      <c r="E6099" s="345">
        <v>3140190680</v>
      </c>
      <c r="F6099" s="345">
        <v>70068</v>
      </c>
      <c r="G6099" s="345" t="s">
        <v>14615</v>
      </c>
      <c r="H6099" s="820">
        <v>989</v>
      </c>
      <c r="I6099" s="567"/>
    </row>
    <row r="6100" spans="1:9" x14ac:dyDescent="0.2">
      <c r="A6100" s="345">
        <v>6098</v>
      </c>
      <c r="B6100" s="345" t="s">
        <v>6718</v>
      </c>
      <c r="C6100" s="345" t="s">
        <v>534</v>
      </c>
      <c r="D6100" s="345" t="s">
        <v>508</v>
      </c>
      <c r="E6100" s="345">
        <v>1030491940</v>
      </c>
      <c r="F6100" s="345">
        <v>15195</v>
      </c>
      <c r="G6100" s="345" t="s">
        <v>14616</v>
      </c>
      <c r="H6100" s="820">
        <v>39253</v>
      </c>
      <c r="I6100" s="567"/>
    </row>
    <row r="6101" spans="1:9" x14ac:dyDescent="0.2">
      <c r="A6101" s="345">
        <v>6099</v>
      </c>
      <c r="B6101" s="345" t="s">
        <v>6719</v>
      </c>
      <c r="C6101" s="345" t="s">
        <v>1311</v>
      </c>
      <c r="D6101" s="345" t="s">
        <v>492</v>
      </c>
      <c r="E6101" s="345">
        <v>2090620300</v>
      </c>
      <c r="F6101" s="345">
        <v>50031</v>
      </c>
      <c r="G6101" s="345" t="s">
        <v>14617</v>
      </c>
      <c r="H6101" s="820">
        <v>30836</v>
      </c>
      <c r="I6101" s="567"/>
    </row>
    <row r="6102" spans="1:9" x14ac:dyDescent="0.2">
      <c r="A6102" s="345">
        <v>6100</v>
      </c>
      <c r="B6102" s="345" t="s">
        <v>6720</v>
      </c>
      <c r="C6102" s="345" t="s">
        <v>745</v>
      </c>
      <c r="D6102" s="345" t="s">
        <v>513</v>
      </c>
      <c r="E6102" s="345">
        <v>4190550620</v>
      </c>
      <c r="F6102" s="345">
        <v>82064</v>
      </c>
      <c r="G6102" s="345" t="s">
        <v>14618</v>
      </c>
      <c r="H6102" s="820">
        <v>8204</v>
      </c>
      <c r="I6102" s="567"/>
    </row>
    <row r="6103" spans="1:9" x14ac:dyDescent="0.2">
      <c r="A6103" s="345">
        <v>6101</v>
      </c>
      <c r="B6103" s="345" t="s">
        <v>6721</v>
      </c>
      <c r="C6103" s="345" t="s">
        <v>555</v>
      </c>
      <c r="D6103" s="345" t="s">
        <v>506</v>
      </c>
      <c r="E6103" s="345">
        <v>3150510680</v>
      </c>
      <c r="F6103" s="345">
        <v>63068</v>
      </c>
      <c r="G6103" s="345" t="s">
        <v>14619</v>
      </c>
      <c r="H6103" s="820">
        <v>30045</v>
      </c>
      <c r="I6103" s="567"/>
    </row>
    <row r="6104" spans="1:9" x14ac:dyDescent="0.2">
      <c r="A6104" s="345">
        <v>6102</v>
      </c>
      <c r="B6104" s="345" t="s">
        <v>6722</v>
      </c>
      <c r="C6104" s="345" t="s">
        <v>996</v>
      </c>
      <c r="D6104" s="345" t="s">
        <v>514</v>
      </c>
      <c r="E6104" s="345">
        <v>2100580440</v>
      </c>
      <c r="F6104" s="345">
        <v>54044</v>
      </c>
      <c r="G6104" s="345" t="s">
        <v>14620</v>
      </c>
      <c r="H6104" s="820">
        <v>10956</v>
      </c>
      <c r="I6104" s="567"/>
    </row>
    <row r="6105" spans="1:9" x14ac:dyDescent="0.2">
      <c r="A6105" s="345">
        <v>6103</v>
      </c>
      <c r="B6105" s="345" t="s">
        <v>6723</v>
      </c>
      <c r="C6105" s="345" t="s">
        <v>624</v>
      </c>
      <c r="D6105" s="345" t="s">
        <v>510</v>
      </c>
      <c r="E6105" s="345">
        <v>1010812360</v>
      </c>
      <c r="F6105" s="345">
        <v>1246</v>
      </c>
      <c r="G6105" s="345" t="s">
        <v>14621</v>
      </c>
      <c r="H6105" s="820">
        <v>3261</v>
      </c>
      <c r="I6105" s="567"/>
    </row>
    <row r="6106" spans="1:9" x14ac:dyDescent="0.2">
      <c r="A6106" s="345">
        <v>6104</v>
      </c>
      <c r="B6106" s="345" t="s">
        <v>6724</v>
      </c>
      <c r="C6106" s="345" t="s">
        <v>1073</v>
      </c>
      <c r="D6106" s="345" t="s">
        <v>492</v>
      </c>
      <c r="E6106" s="345">
        <v>2090300390</v>
      </c>
      <c r="F6106" s="345">
        <v>48039</v>
      </c>
      <c r="G6106" s="345" t="s">
        <v>14622</v>
      </c>
      <c r="H6106" s="820">
        <v>1060</v>
      </c>
      <c r="I6106" s="567"/>
    </row>
    <row r="6107" spans="1:9" x14ac:dyDescent="0.2">
      <c r="A6107" s="345">
        <v>6105</v>
      </c>
      <c r="B6107" s="345" t="s">
        <v>6725</v>
      </c>
      <c r="C6107" s="345" t="s">
        <v>578</v>
      </c>
      <c r="D6107" s="345" t="s">
        <v>505</v>
      </c>
      <c r="E6107" s="345">
        <v>3181030340</v>
      </c>
      <c r="F6107" s="345">
        <v>102034</v>
      </c>
      <c r="G6107" s="345" t="s">
        <v>14623</v>
      </c>
      <c r="H6107" s="820">
        <v>2521</v>
      </c>
      <c r="I6107" s="567"/>
    </row>
    <row r="6108" spans="1:9" x14ac:dyDescent="0.2">
      <c r="A6108" s="345">
        <v>6106</v>
      </c>
      <c r="B6108" s="345" t="s">
        <v>6726</v>
      </c>
      <c r="C6108" s="345" t="s">
        <v>609</v>
      </c>
      <c r="D6108" s="345" t="s">
        <v>493</v>
      </c>
      <c r="E6108" s="345">
        <v>2120700940</v>
      </c>
      <c r="F6108" s="345">
        <v>58095</v>
      </c>
      <c r="G6108" s="345" t="s">
        <v>14624</v>
      </c>
      <c r="H6108" s="820">
        <v>1457</v>
      </c>
      <c r="I6108" s="567"/>
    </row>
    <row r="6109" spans="1:9" x14ac:dyDescent="0.2">
      <c r="A6109" s="345">
        <v>6107</v>
      </c>
      <c r="B6109" s="345" t="s">
        <v>6727</v>
      </c>
      <c r="C6109" s="345" t="s">
        <v>557</v>
      </c>
      <c r="D6109" s="345" t="s">
        <v>513</v>
      </c>
      <c r="E6109" s="345">
        <v>4190210410</v>
      </c>
      <c r="F6109" s="345">
        <v>87042</v>
      </c>
      <c r="G6109" s="345" t="s">
        <v>14625</v>
      </c>
      <c r="H6109" s="820">
        <v>11487</v>
      </c>
      <c r="I6109" s="567"/>
    </row>
    <row r="6110" spans="1:9" x14ac:dyDescent="0.2">
      <c r="A6110" s="345">
        <v>6108</v>
      </c>
      <c r="B6110" s="345" t="s">
        <v>6728</v>
      </c>
      <c r="C6110" s="345" t="s">
        <v>553</v>
      </c>
      <c r="D6110" s="345" t="s">
        <v>506</v>
      </c>
      <c r="E6110" s="345">
        <v>3150721200</v>
      </c>
      <c r="F6110" s="345">
        <v>65120</v>
      </c>
      <c r="G6110" s="345" t="s">
        <v>14626</v>
      </c>
      <c r="H6110" s="820">
        <v>3990</v>
      </c>
      <c r="I6110" s="567"/>
    </row>
    <row r="6111" spans="1:9" x14ac:dyDescent="0.2">
      <c r="A6111" s="345">
        <v>6109</v>
      </c>
      <c r="B6111" s="345" t="s">
        <v>6729</v>
      </c>
      <c r="C6111" s="345" t="s">
        <v>657</v>
      </c>
      <c r="D6111" s="345" t="s">
        <v>506</v>
      </c>
      <c r="E6111" s="345">
        <v>3150200760</v>
      </c>
      <c r="F6111" s="345">
        <v>61076</v>
      </c>
      <c r="G6111" s="345" t="s">
        <v>14627</v>
      </c>
      <c r="H6111" s="820">
        <v>888</v>
      </c>
      <c r="I6111" s="567"/>
    </row>
    <row r="6112" spans="1:9" x14ac:dyDescent="0.2">
      <c r="A6112" s="345">
        <v>6110</v>
      </c>
      <c r="B6112" s="345" t="s">
        <v>6730</v>
      </c>
      <c r="C6112" s="345" t="s">
        <v>632</v>
      </c>
      <c r="D6112" s="345" t="s">
        <v>515</v>
      </c>
      <c r="E6112" s="345">
        <v>1050100450</v>
      </c>
      <c r="F6112" s="345">
        <v>25045</v>
      </c>
      <c r="G6112" s="345" t="s">
        <v>14628</v>
      </c>
      <c r="H6112" s="820">
        <v>1552</v>
      </c>
      <c r="I6112" s="567"/>
    </row>
    <row r="6113" spans="1:9" x14ac:dyDescent="0.2">
      <c r="A6113" s="345">
        <v>6111</v>
      </c>
      <c r="B6113" s="345" t="s">
        <v>6731</v>
      </c>
      <c r="C6113" s="345" t="s">
        <v>790</v>
      </c>
      <c r="D6113" s="345" t="s">
        <v>16415</v>
      </c>
      <c r="E6113" s="345">
        <v>1080130540</v>
      </c>
      <c r="F6113" s="345">
        <v>37054</v>
      </c>
      <c r="G6113" s="345" t="s">
        <v>14629</v>
      </c>
      <c r="H6113" s="820">
        <v>32606</v>
      </c>
      <c r="I6113" s="567"/>
    </row>
    <row r="6114" spans="1:9" x14ac:dyDescent="0.2">
      <c r="A6114" s="345">
        <v>6112</v>
      </c>
      <c r="B6114" s="345" t="s">
        <v>6732</v>
      </c>
      <c r="C6114" s="345" t="s">
        <v>1218</v>
      </c>
      <c r="D6114" s="345" t="s">
        <v>16415</v>
      </c>
      <c r="E6114" s="345">
        <v>1081010175</v>
      </c>
      <c r="F6114" s="345">
        <v>99025</v>
      </c>
      <c r="G6114" s="345" t="s">
        <v>14630</v>
      </c>
      <c r="H6114" s="820">
        <v>2818</v>
      </c>
      <c r="I6114" s="567"/>
    </row>
    <row r="6115" spans="1:9" x14ac:dyDescent="0.2">
      <c r="A6115" s="345">
        <v>6113</v>
      </c>
      <c r="B6115" s="345" t="s">
        <v>6733</v>
      </c>
      <c r="C6115" s="345" t="s">
        <v>652</v>
      </c>
      <c r="D6115" s="345" t="s">
        <v>16417</v>
      </c>
      <c r="E6115" s="345">
        <v>1060851020</v>
      </c>
      <c r="F6115" s="345">
        <v>30102</v>
      </c>
      <c r="G6115" s="345" t="s">
        <v>14631</v>
      </c>
      <c r="H6115" s="820">
        <v>1045</v>
      </c>
      <c r="I6115" s="567"/>
    </row>
    <row r="6116" spans="1:9" x14ac:dyDescent="0.2">
      <c r="A6116" s="345">
        <v>6114</v>
      </c>
      <c r="B6116" s="345" t="s">
        <v>6734</v>
      </c>
      <c r="C6116" s="345" t="s">
        <v>726</v>
      </c>
      <c r="D6116" s="345" t="s">
        <v>16416</v>
      </c>
      <c r="E6116" s="345">
        <v>1040140750</v>
      </c>
      <c r="F6116" s="345">
        <v>21080</v>
      </c>
      <c r="G6116" s="345" t="s">
        <v>14632</v>
      </c>
      <c r="H6116" s="820">
        <v>3615</v>
      </c>
      <c r="I6116" s="567"/>
    </row>
    <row r="6117" spans="1:9" x14ac:dyDescent="0.2">
      <c r="A6117" s="345">
        <v>6115</v>
      </c>
      <c r="B6117" s="345" t="s">
        <v>6735</v>
      </c>
      <c r="C6117" s="345" t="s">
        <v>662</v>
      </c>
      <c r="D6117" s="345" t="s">
        <v>506</v>
      </c>
      <c r="E6117" s="345">
        <v>3150110590</v>
      </c>
      <c r="F6117" s="345">
        <v>62060</v>
      </c>
      <c r="G6117" s="345" t="s">
        <v>14633</v>
      </c>
      <c r="H6117" s="820">
        <v>2949</v>
      </c>
      <c r="I6117" s="567"/>
    </row>
    <row r="6118" spans="1:9" x14ac:dyDescent="0.2">
      <c r="A6118" s="345">
        <v>6116</v>
      </c>
      <c r="B6118" s="345" t="s">
        <v>6736</v>
      </c>
      <c r="C6118" s="345" t="s">
        <v>662</v>
      </c>
      <c r="D6118" s="345" t="s">
        <v>506</v>
      </c>
      <c r="E6118" s="345">
        <v>3150110600</v>
      </c>
      <c r="F6118" s="345">
        <v>62061</v>
      </c>
      <c r="G6118" s="345" t="s">
        <v>14634</v>
      </c>
      <c r="H6118" s="820">
        <v>2125</v>
      </c>
      <c r="I6118" s="567"/>
    </row>
    <row r="6119" spans="1:9" x14ac:dyDescent="0.2">
      <c r="A6119" s="345">
        <v>6117</v>
      </c>
      <c r="B6119" s="345" t="s">
        <v>6737</v>
      </c>
      <c r="C6119" s="345" t="s">
        <v>612</v>
      </c>
      <c r="D6119" s="345" t="s">
        <v>505</v>
      </c>
      <c r="E6119" s="345">
        <v>3180670730</v>
      </c>
      <c r="F6119" s="345">
        <v>80073</v>
      </c>
      <c r="G6119" s="345" t="s">
        <v>14635</v>
      </c>
      <c r="H6119" s="820">
        <v>2271</v>
      </c>
      <c r="I6119" s="567"/>
    </row>
    <row r="6120" spans="1:9" x14ac:dyDescent="0.2">
      <c r="A6120" s="345">
        <v>6118</v>
      </c>
      <c r="B6120" s="345" t="s">
        <v>6738</v>
      </c>
      <c r="C6120" s="345" t="s">
        <v>664</v>
      </c>
      <c r="D6120" s="345" t="s">
        <v>507</v>
      </c>
      <c r="E6120" s="345">
        <v>1070370510</v>
      </c>
      <c r="F6120" s="345">
        <v>8054</v>
      </c>
      <c r="G6120" s="345" t="s">
        <v>14636</v>
      </c>
      <c r="H6120" s="820">
        <v>1226</v>
      </c>
      <c r="I6120" s="567"/>
    </row>
    <row r="6121" spans="1:9" x14ac:dyDescent="0.2">
      <c r="A6121" s="345">
        <v>6119</v>
      </c>
      <c r="B6121" s="345" t="s">
        <v>6739</v>
      </c>
      <c r="C6121" s="345" t="s">
        <v>565</v>
      </c>
      <c r="D6121" s="345" t="s">
        <v>505</v>
      </c>
      <c r="E6121" s="345">
        <v>3180251210</v>
      </c>
      <c r="F6121" s="345">
        <v>78120</v>
      </c>
      <c r="G6121" s="345" t="s">
        <v>14637</v>
      </c>
      <c r="H6121" s="820">
        <v>551</v>
      </c>
      <c r="I6121" s="567"/>
    </row>
    <row r="6122" spans="1:9" x14ac:dyDescent="0.2">
      <c r="A6122" s="345">
        <v>6120</v>
      </c>
      <c r="B6122" s="345" t="s">
        <v>6740</v>
      </c>
      <c r="C6122" s="345" t="s">
        <v>565</v>
      </c>
      <c r="D6122" s="345" t="s">
        <v>505</v>
      </c>
      <c r="E6122" s="345">
        <v>3180251220</v>
      </c>
      <c r="F6122" s="345">
        <v>78121</v>
      </c>
      <c r="G6122" s="345" t="s">
        <v>14638</v>
      </c>
      <c r="H6122" s="820">
        <v>3098</v>
      </c>
      <c r="I6122" s="567"/>
    </row>
    <row r="6123" spans="1:9" x14ac:dyDescent="0.2">
      <c r="A6123" s="345">
        <v>6121</v>
      </c>
      <c r="B6123" s="345" t="s">
        <v>6741</v>
      </c>
      <c r="C6123" s="345" t="s">
        <v>726</v>
      </c>
      <c r="D6123" s="345" t="s">
        <v>16416</v>
      </c>
      <c r="E6123" s="345">
        <v>1040140760</v>
      </c>
      <c r="F6123" s="345">
        <v>21081</v>
      </c>
      <c r="G6123" s="345" t="s">
        <v>14639</v>
      </c>
      <c r="H6123" s="820">
        <v>3845</v>
      </c>
      <c r="I6123" s="567"/>
    </row>
    <row r="6124" spans="1:9" x14ac:dyDescent="0.2">
      <c r="A6124" s="345">
        <v>6122</v>
      </c>
      <c r="B6124" s="345" t="s">
        <v>6742</v>
      </c>
      <c r="C6124" s="345" t="s">
        <v>668</v>
      </c>
      <c r="D6124" s="345" t="s">
        <v>16416</v>
      </c>
      <c r="E6124" s="345">
        <v>1040831555</v>
      </c>
      <c r="F6124" s="345">
        <v>22231</v>
      </c>
      <c r="G6124" s="345" t="s">
        <v>14640</v>
      </c>
      <c r="H6124" s="820">
        <v>1572</v>
      </c>
      <c r="I6124" s="567"/>
    </row>
    <row r="6125" spans="1:9" x14ac:dyDescent="0.2">
      <c r="A6125" s="345">
        <v>6123</v>
      </c>
      <c r="B6125" s="345" t="s">
        <v>6743</v>
      </c>
      <c r="C6125" s="345" t="s">
        <v>569</v>
      </c>
      <c r="D6125" s="345" t="s">
        <v>494</v>
      </c>
      <c r="E6125" s="345">
        <v>2110590540</v>
      </c>
      <c r="F6125" s="345">
        <v>41054</v>
      </c>
      <c r="G6125" s="345" t="s">
        <v>14641</v>
      </c>
      <c r="H6125" s="820">
        <v>3201</v>
      </c>
      <c r="I6125" s="567"/>
    </row>
    <row r="6126" spans="1:9" x14ac:dyDescent="0.2">
      <c r="A6126" s="345">
        <v>6124</v>
      </c>
      <c r="B6126" s="345" t="s">
        <v>6744</v>
      </c>
      <c r="C6126" s="345" t="s">
        <v>1935</v>
      </c>
      <c r="D6126" s="345" t="s">
        <v>16417</v>
      </c>
      <c r="E6126" s="345">
        <v>1060350161</v>
      </c>
      <c r="F6126" s="345">
        <v>31020</v>
      </c>
      <c r="G6126" s="345" t="s">
        <v>14642</v>
      </c>
      <c r="H6126" s="820">
        <v>1506</v>
      </c>
      <c r="I6126" s="567"/>
    </row>
    <row r="6127" spans="1:9" x14ac:dyDescent="0.2">
      <c r="A6127" s="345">
        <v>6125</v>
      </c>
      <c r="B6127" s="345" t="s">
        <v>6745</v>
      </c>
      <c r="C6127" s="345" t="s">
        <v>662</v>
      </c>
      <c r="D6127" s="345" t="s">
        <v>506</v>
      </c>
      <c r="E6127" s="345">
        <v>3150110610</v>
      </c>
      <c r="F6127" s="345">
        <v>62062</v>
      </c>
      <c r="G6127" s="345" t="s">
        <v>14643</v>
      </c>
      <c r="H6127" s="820">
        <v>1918</v>
      </c>
      <c r="I6127" s="567"/>
    </row>
    <row r="6128" spans="1:9" x14ac:dyDescent="0.2">
      <c r="A6128" s="345">
        <v>6126</v>
      </c>
      <c r="B6128" s="345" t="s">
        <v>6746</v>
      </c>
      <c r="C6128" s="345" t="s">
        <v>575</v>
      </c>
      <c r="D6128" s="345" t="s">
        <v>493</v>
      </c>
      <c r="E6128" s="345">
        <v>2120910460</v>
      </c>
      <c r="F6128" s="345">
        <v>56047</v>
      </c>
      <c r="G6128" s="345" t="s">
        <v>14644</v>
      </c>
      <c r="H6128" s="820">
        <v>1994</v>
      </c>
      <c r="I6128" s="567"/>
    </row>
    <row r="6129" spans="1:9" x14ac:dyDescent="0.2">
      <c r="A6129" s="345">
        <v>6127</v>
      </c>
      <c r="B6129" s="345" t="s">
        <v>6747</v>
      </c>
      <c r="C6129" s="345" t="s">
        <v>612</v>
      </c>
      <c r="D6129" s="345" t="s">
        <v>505</v>
      </c>
      <c r="E6129" s="345">
        <v>3180670740</v>
      </c>
      <c r="F6129" s="345">
        <v>80074</v>
      </c>
      <c r="G6129" s="345" t="s">
        <v>14645</v>
      </c>
      <c r="H6129" s="820">
        <v>3482</v>
      </c>
      <c r="I6129" s="567"/>
    </row>
    <row r="6130" spans="1:9" x14ac:dyDescent="0.2">
      <c r="A6130" s="345">
        <v>6128</v>
      </c>
      <c r="B6130" s="345" t="s">
        <v>6748</v>
      </c>
      <c r="C6130" s="345" t="s">
        <v>565</v>
      </c>
      <c r="D6130" s="345" t="s">
        <v>505</v>
      </c>
      <c r="E6130" s="345">
        <v>3180251230</v>
      </c>
      <c r="F6130" s="345">
        <v>78122</v>
      </c>
      <c r="G6130" s="345" t="s">
        <v>14646</v>
      </c>
      <c r="H6130" s="820">
        <v>6005</v>
      </c>
      <c r="I6130" s="567"/>
    </row>
    <row r="6131" spans="1:9" x14ac:dyDescent="0.2">
      <c r="A6131" s="345">
        <v>6129</v>
      </c>
      <c r="B6131" s="345" t="s">
        <v>6749</v>
      </c>
      <c r="C6131" s="345" t="s">
        <v>662</v>
      </c>
      <c r="D6131" s="345" t="s">
        <v>506</v>
      </c>
      <c r="E6131" s="345">
        <v>3150110620</v>
      </c>
      <c r="F6131" s="345">
        <v>62063</v>
      </c>
      <c r="G6131" s="345" t="s">
        <v>14647</v>
      </c>
      <c r="H6131" s="820">
        <v>723</v>
      </c>
      <c r="I6131" s="567"/>
    </row>
    <row r="6132" spans="1:9" x14ac:dyDescent="0.2">
      <c r="A6132" s="345">
        <v>6130</v>
      </c>
      <c r="B6132" s="345" t="s">
        <v>6750</v>
      </c>
      <c r="C6132" s="345" t="s">
        <v>704</v>
      </c>
      <c r="D6132" s="345" t="s">
        <v>505</v>
      </c>
      <c r="E6132" s="345">
        <v>3180221070</v>
      </c>
      <c r="F6132" s="345">
        <v>79110</v>
      </c>
      <c r="G6132" s="345" t="s">
        <v>14648</v>
      </c>
      <c r="H6132" s="820">
        <v>1440</v>
      </c>
      <c r="I6132" s="567"/>
    </row>
    <row r="6133" spans="1:9" x14ac:dyDescent="0.2">
      <c r="A6133" s="345">
        <v>6131</v>
      </c>
      <c r="B6133" s="345" t="s">
        <v>6751</v>
      </c>
      <c r="C6133" s="345" t="s">
        <v>553</v>
      </c>
      <c r="D6133" s="345" t="s">
        <v>506</v>
      </c>
      <c r="E6133" s="345">
        <v>3150721210</v>
      </c>
      <c r="F6133" s="345">
        <v>65121</v>
      </c>
      <c r="G6133" s="345" t="s">
        <v>14649</v>
      </c>
      <c r="H6133" s="820">
        <v>2610</v>
      </c>
      <c r="I6133" s="567"/>
    </row>
    <row r="6134" spans="1:9" x14ac:dyDescent="0.2">
      <c r="A6134" s="345">
        <v>6132</v>
      </c>
      <c r="B6134" s="345" t="s">
        <v>6752</v>
      </c>
      <c r="C6134" s="345" t="s">
        <v>654</v>
      </c>
      <c r="D6134" s="345" t="s">
        <v>506</v>
      </c>
      <c r="E6134" s="345">
        <v>3150080810</v>
      </c>
      <c r="F6134" s="345">
        <v>64082</v>
      </c>
      <c r="G6134" s="345" t="s">
        <v>14650</v>
      </c>
      <c r="H6134" s="820">
        <v>1094</v>
      </c>
      <c r="I6134" s="567"/>
    </row>
    <row r="6135" spans="1:9" x14ac:dyDescent="0.2">
      <c r="A6135" s="345">
        <v>6133</v>
      </c>
      <c r="B6135" s="345" t="s">
        <v>6753</v>
      </c>
      <c r="C6135" s="345" t="s">
        <v>657</v>
      </c>
      <c r="D6135" s="345" t="s">
        <v>506</v>
      </c>
      <c r="E6135" s="345">
        <v>3150200770</v>
      </c>
      <c r="F6135" s="345">
        <v>61077</v>
      </c>
      <c r="G6135" s="345" t="s">
        <v>14651</v>
      </c>
      <c r="H6135" s="820">
        <v>14643</v>
      </c>
      <c r="I6135" s="567"/>
    </row>
    <row r="6136" spans="1:9" x14ac:dyDescent="0.2">
      <c r="A6136" s="345">
        <v>6134</v>
      </c>
      <c r="B6136" s="345" t="s">
        <v>6754</v>
      </c>
      <c r="C6136" s="345" t="s">
        <v>644</v>
      </c>
      <c r="D6136" s="345" t="s">
        <v>494</v>
      </c>
      <c r="E6136" s="345">
        <v>2110030410</v>
      </c>
      <c r="F6136" s="345">
        <v>42041</v>
      </c>
      <c r="G6136" s="345" t="s">
        <v>14652</v>
      </c>
      <c r="H6136" s="820">
        <v>2026</v>
      </c>
      <c r="I6136" s="567"/>
    </row>
    <row r="6137" spans="1:9" x14ac:dyDescent="0.2">
      <c r="A6137" s="345">
        <v>6135</v>
      </c>
      <c r="B6137" s="345" t="s">
        <v>6755</v>
      </c>
      <c r="C6137" s="345" t="s">
        <v>536</v>
      </c>
      <c r="D6137" s="345" t="s">
        <v>492</v>
      </c>
      <c r="E6137" s="345">
        <v>2090630185</v>
      </c>
      <c r="F6137" s="345">
        <v>47024</v>
      </c>
      <c r="G6137" s="345" t="s">
        <v>14653</v>
      </c>
      <c r="H6137" s="820">
        <v>7671</v>
      </c>
      <c r="I6137" s="567"/>
    </row>
    <row r="6138" spans="1:9" x14ac:dyDescent="0.2">
      <c r="A6138" s="345">
        <v>6136</v>
      </c>
      <c r="B6138" s="345" t="s">
        <v>6756</v>
      </c>
      <c r="C6138" s="345" t="s">
        <v>565</v>
      </c>
      <c r="D6138" s="345" t="s">
        <v>505</v>
      </c>
      <c r="E6138" s="345">
        <v>3180251240</v>
      </c>
      <c r="F6138" s="345">
        <v>78123</v>
      </c>
      <c r="G6138" s="345" t="s">
        <v>14654</v>
      </c>
      <c r="H6138" s="820">
        <v>6942</v>
      </c>
      <c r="I6138" s="567"/>
    </row>
    <row r="6139" spans="1:9" x14ac:dyDescent="0.2">
      <c r="A6139" s="345">
        <v>6137</v>
      </c>
      <c r="B6139" s="345" t="s">
        <v>6757</v>
      </c>
      <c r="C6139" s="345" t="s">
        <v>593</v>
      </c>
      <c r="D6139" s="345" t="s">
        <v>513</v>
      </c>
      <c r="E6139" s="345">
        <v>4190480780</v>
      </c>
      <c r="F6139" s="345">
        <v>83079</v>
      </c>
      <c r="G6139" s="345" t="s">
        <v>14655</v>
      </c>
      <c r="H6139" s="820">
        <v>1812</v>
      </c>
      <c r="I6139" s="567"/>
    </row>
    <row r="6140" spans="1:9" x14ac:dyDescent="0.2">
      <c r="A6140" s="345">
        <v>6138</v>
      </c>
      <c r="B6140" s="345" t="s">
        <v>6758</v>
      </c>
      <c r="C6140" s="345" t="s">
        <v>662</v>
      </c>
      <c r="D6140" s="345" t="s">
        <v>506</v>
      </c>
      <c r="E6140" s="345">
        <v>3150110630</v>
      </c>
      <c r="F6140" s="345">
        <v>62064</v>
      </c>
      <c r="G6140" s="345" t="s">
        <v>14656</v>
      </c>
      <c r="H6140" s="820">
        <v>3014</v>
      </c>
      <c r="I6140" s="567"/>
    </row>
    <row r="6141" spans="1:9" x14ac:dyDescent="0.2">
      <c r="A6141" s="345">
        <v>6139</v>
      </c>
      <c r="B6141" s="345" t="s">
        <v>6759</v>
      </c>
      <c r="C6141" s="345" t="s">
        <v>657</v>
      </c>
      <c r="D6141" s="345" t="s">
        <v>506</v>
      </c>
      <c r="E6141" s="345">
        <v>3150200771</v>
      </c>
      <c r="F6141" s="345">
        <v>61104</v>
      </c>
      <c r="G6141" s="345" t="s">
        <v>14657</v>
      </c>
      <c r="H6141" s="820">
        <v>6456</v>
      </c>
      <c r="I6141" s="567"/>
    </row>
    <row r="6142" spans="1:9" x14ac:dyDescent="0.2">
      <c r="A6142" s="345">
        <v>6140</v>
      </c>
      <c r="B6142" s="345" t="s">
        <v>6760</v>
      </c>
      <c r="C6142" s="345" t="s">
        <v>542</v>
      </c>
      <c r="D6142" s="345" t="s">
        <v>511</v>
      </c>
      <c r="E6142" s="345">
        <v>3160310450</v>
      </c>
      <c r="F6142" s="345">
        <v>71047</v>
      </c>
      <c r="G6142" s="345" t="s">
        <v>14658</v>
      </c>
      <c r="H6142" s="820">
        <v>12789</v>
      </c>
      <c r="I6142" s="567"/>
    </row>
    <row r="6143" spans="1:9" x14ac:dyDescent="0.2">
      <c r="A6143" s="345">
        <v>6141</v>
      </c>
      <c r="B6143" s="345" t="s">
        <v>6761</v>
      </c>
      <c r="C6143" s="345" t="s">
        <v>542</v>
      </c>
      <c r="D6143" s="345" t="s">
        <v>511</v>
      </c>
      <c r="E6143" s="345">
        <v>3160310460</v>
      </c>
      <c r="F6143" s="345">
        <v>71048</v>
      </c>
      <c r="G6143" s="345" t="s">
        <v>14659</v>
      </c>
      <c r="H6143" s="820">
        <v>890</v>
      </c>
      <c r="I6143" s="567"/>
    </row>
    <row r="6144" spans="1:9" x14ac:dyDescent="0.2">
      <c r="A6144" s="345">
        <v>6142</v>
      </c>
      <c r="B6144" s="345" t="s">
        <v>6762</v>
      </c>
      <c r="C6144" s="345" t="s">
        <v>833</v>
      </c>
      <c r="D6144" s="345" t="s">
        <v>16417</v>
      </c>
      <c r="E6144" s="345">
        <v>1060930390</v>
      </c>
      <c r="F6144" s="345">
        <v>93039</v>
      </c>
      <c r="G6144" s="345" t="s">
        <v>14660</v>
      </c>
      <c r="H6144" s="820">
        <v>1453</v>
      </c>
      <c r="I6144" s="567"/>
    </row>
    <row r="6145" spans="1:9" x14ac:dyDescent="0.2">
      <c r="A6145" s="345">
        <v>6143</v>
      </c>
      <c r="B6145" s="345" t="s">
        <v>6763</v>
      </c>
      <c r="C6145" s="345" t="s">
        <v>622</v>
      </c>
      <c r="D6145" s="345" t="s">
        <v>510</v>
      </c>
      <c r="E6145" s="345">
        <v>1010070990</v>
      </c>
      <c r="F6145" s="345">
        <v>5099</v>
      </c>
      <c r="G6145" s="345" t="s">
        <v>14661</v>
      </c>
      <c r="H6145" s="820">
        <v>660</v>
      </c>
      <c r="I6145" s="567"/>
    </row>
    <row r="6146" spans="1:9" x14ac:dyDescent="0.2">
      <c r="A6146" s="345">
        <v>6144</v>
      </c>
      <c r="B6146" s="345" t="s">
        <v>6764</v>
      </c>
      <c r="C6146" s="345" t="s">
        <v>607</v>
      </c>
      <c r="D6146" s="345" t="s">
        <v>515</v>
      </c>
      <c r="E6146" s="345">
        <v>1050890720</v>
      </c>
      <c r="F6146" s="345">
        <v>23073</v>
      </c>
      <c r="G6146" s="345" t="s">
        <v>14662</v>
      </c>
      <c r="H6146" s="820">
        <v>16021</v>
      </c>
      <c r="I6146" s="567"/>
    </row>
    <row r="6147" spans="1:9" x14ac:dyDescent="0.2">
      <c r="A6147" s="345">
        <v>6145</v>
      </c>
      <c r="B6147" s="345" t="s">
        <v>6765</v>
      </c>
      <c r="C6147" s="345" t="s">
        <v>624</v>
      </c>
      <c r="D6147" s="345" t="s">
        <v>510</v>
      </c>
      <c r="E6147" s="345">
        <v>1010812370</v>
      </c>
      <c r="F6147" s="345">
        <v>1247</v>
      </c>
      <c r="G6147" s="345" t="s">
        <v>14663</v>
      </c>
      <c r="H6147" s="820">
        <v>811</v>
      </c>
      <c r="I6147" s="567"/>
    </row>
    <row r="6148" spans="1:9" x14ac:dyDescent="0.2">
      <c r="A6148" s="345">
        <v>6146</v>
      </c>
      <c r="B6148" s="345" t="s">
        <v>6766</v>
      </c>
      <c r="C6148" s="345" t="s">
        <v>538</v>
      </c>
      <c r="D6148" s="345" t="s">
        <v>504</v>
      </c>
      <c r="E6148" s="345">
        <v>3170640760</v>
      </c>
      <c r="F6148" s="345">
        <v>76077</v>
      </c>
      <c r="G6148" s="345" t="s">
        <v>14664</v>
      </c>
      <c r="H6148" s="820">
        <v>688</v>
      </c>
      <c r="I6148" s="567"/>
    </row>
    <row r="6149" spans="1:9" x14ac:dyDescent="0.2">
      <c r="A6149" s="345">
        <v>6147</v>
      </c>
      <c r="B6149" s="345" t="s">
        <v>6767</v>
      </c>
      <c r="C6149" s="345" t="s">
        <v>573</v>
      </c>
      <c r="D6149" s="345" t="s">
        <v>508</v>
      </c>
      <c r="E6149" s="345">
        <v>1030450590</v>
      </c>
      <c r="F6149" s="345">
        <v>20059</v>
      </c>
      <c r="G6149" s="345" t="s">
        <v>14665</v>
      </c>
      <c r="H6149" s="820">
        <v>1598</v>
      </c>
      <c r="I6149" s="567"/>
    </row>
    <row r="6150" spans="1:9" x14ac:dyDescent="0.2">
      <c r="A6150" s="345">
        <v>6148</v>
      </c>
      <c r="B6150" s="345" t="s">
        <v>6768</v>
      </c>
      <c r="C6150" s="345" t="s">
        <v>571</v>
      </c>
      <c r="D6150" s="345" t="s">
        <v>508</v>
      </c>
      <c r="E6150" s="345">
        <v>1030260880</v>
      </c>
      <c r="F6150" s="345">
        <v>19091</v>
      </c>
      <c r="G6150" s="345" t="s">
        <v>14666</v>
      </c>
      <c r="H6150" s="820">
        <v>397</v>
      </c>
      <c r="I6150" s="567"/>
    </row>
    <row r="6151" spans="1:9" x14ac:dyDescent="0.2">
      <c r="A6151" s="345">
        <v>6149</v>
      </c>
      <c r="B6151" s="345" t="s">
        <v>6769</v>
      </c>
      <c r="C6151" s="345" t="s">
        <v>565</v>
      </c>
      <c r="D6151" s="345" t="s">
        <v>505</v>
      </c>
      <c r="E6151" s="345">
        <v>3180251250</v>
      </c>
      <c r="F6151" s="345">
        <v>78124</v>
      </c>
      <c r="G6151" s="345" t="s">
        <v>14667</v>
      </c>
      <c r="H6151" s="820">
        <v>968</v>
      </c>
      <c r="I6151" s="567"/>
    </row>
    <row r="6152" spans="1:9" x14ac:dyDescent="0.2">
      <c r="A6152" s="345">
        <v>6150</v>
      </c>
      <c r="B6152" s="345" t="s">
        <v>6770</v>
      </c>
      <c r="C6152" s="345" t="s">
        <v>522</v>
      </c>
      <c r="D6152" s="345" t="s">
        <v>515</v>
      </c>
      <c r="E6152" s="345">
        <v>1050540770</v>
      </c>
      <c r="F6152" s="345">
        <v>28077</v>
      </c>
      <c r="G6152" s="345" t="s">
        <v>14668</v>
      </c>
      <c r="H6152" s="820">
        <v>13184</v>
      </c>
      <c r="I6152" s="567"/>
    </row>
    <row r="6153" spans="1:9" x14ac:dyDescent="0.2">
      <c r="A6153" s="345">
        <v>6151</v>
      </c>
      <c r="B6153" s="345" t="s">
        <v>6771</v>
      </c>
      <c r="C6153" s="345" t="s">
        <v>604</v>
      </c>
      <c r="D6153" s="345" t="s">
        <v>515</v>
      </c>
      <c r="E6153" s="345">
        <v>1050710440</v>
      </c>
      <c r="F6153" s="345">
        <v>29044</v>
      </c>
      <c r="G6153" s="345" t="s">
        <v>14669</v>
      </c>
      <c r="H6153" s="820">
        <v>3758</v>
      </c>
      <c r="I6153" s="567"/>
    </row>
    <row r="6154" spans="1:9" x14ac:dyDescent="0.2">
      <c r="A6154" s="345">
        <v>6152</v>
      </c>
      <c r="B6154" s="345" t="s">
        <v>6772</v>
      </c>
      <c r="C6154" s="345" t="s">
        <v>726</v>
      </c>
      <c r="D6154" s="345" t="s">
        <v>16416</v>
      </c>
      <c r="E6154" s="345">
        <v>1040140770</v>
      </c>
      <c r="F6154" s="345">
        <v>21082</v>
      </c>
      <c r="G6154" s="345" t="s">
        <v>14670</v>
      </c>
      <c r="H6154" s="820">
        <v>1761</v>
      </c>
      <c r="I6154" s="567"/>
    </row>
    <row r="6155" spans="1:9" x14ac:dyDescent="0.2">
      <c r="A6155" s="345">
        <v>6153</v>
      </c>
      <c r="B6155" s="345" t="s">
        <v>6773</v>
      </c>
      <c r="C6155" s="345" t="s">
        <v>726</v>
      </c>
      <c r="D6155" s="345" t="s">
        <v>16416</v>
      </c>
      <c r="E6155" s="345">
        <v>1040140771</v>
      </c>
      <c r="F6155" s="345">
        <v>21083</v>
      </c>
      <c r="G6155" s="345" t="s">
        <v>14671</v>
      </c>
      <c r="H6155" s="820">
        <v>3235</v>
      </c>
      <c r="I6155" s="567"/>
    </row>
    <row r="6156" spans="1:9" x14ac:dyDescent="0.2">
      <c r="A6156" s="345">
        <v>6154</v>
      </c>
      <c r="B6156" s="345" t="s">
        <v>6774</v>
      </c>
      <c r="C6156" s="345" t="s">
        <v>584</v>
      </c>
      <c r="D6156" s="345" t="s">
        <v>509</v>
      </c>
      <c r="E6156" s="345">
        <v>3140190690</v>
      </c>
      <c r="F6156" s="345">
        <v>70069</v>
      </c>
      <c r="G6156" s="345" t="s">
        <v>14672</v>
      </c>
      <c r="H6156" s="820">
        <v>4531</v>
      </c>
      <c r="I6156" s="567"/>
    </row>
    <row r="6157" spans="1:9" x14ac:dyDescent="0.2">
      <c r="A6157" s="345">
        <v>6155</v>
      </c>
      <c r="B6157" s="345" t="s">
        <v>6775</v>
      </c>
      <c r="C6157" s="345" t="s">
        <v>711</v>
      </c>
      <c r="D6157" s="345" t="s">
        <v>16415</v>
      </c>
      <c r="E6157" s="345">
        <v>1080680370</v>
      </c>
      <c r="F6157" s="345">
        <v>35037</v>
      </c>
      <c r="G6157" s="345" t="s">
        <v>14673</v>
      </c>
      <c r="H6157" s="820">
        <v>8194</v>
      </c>
      <c r="I6157" s="567"/>
    </row>
    <row r="6158" spans="1:9" x14ac:dyDescent="0.2">
      <c r="A6158" s="345">
        <v>6156</v>
      </c>
      <c r="B6158" s="345" t="s">
        <v>6776</v>
      </c>
      <c r="C6158" s="345" t="s">
        <v>524</v>
      </c>
      <c r="D6158" s="345" t="s">
        <v>508</v>
      </c>
      <c r="E6158" s="345">
        <v>1030990480</v>
      </c>
      <c r="F6158" s="345">
        <v>98048</v>
      </c>
      <c r="G6158" s="345" t="s">
        <v>14674</v>
      </c>
      <c r="H6158" s="820">
        <v>3710</v>
      </c>
      <c r="I6158" s="567"/>
    </row>
    <row r="6159" spans="1:9" x14ac:dyDescent="0.2">
      <c r="A6159" s="345">
        <v>6157</v>
      </c>
      <c r="B6159" s="345" t="s">
        <v>6777</v>
      </c>
      <c r="C6159" s="345" t="s">
        <v>662</v>
      </c>
      <c r="D6159" s="345" t="s">
        <v>506</v>
      </c>
      <c r="E6159" s="345">
        <v>3150110640</v>
      </c>
      <c r="F6159" s="345">
        <v>62065</v>
      </c>
      <c r="G6159" s="345" t="s">
        <v>14675</v>
      </c>
      <c r="H6159" s="820">
        <v>1158</v>
      </c>
      <c r="I6159" s="567"/>
    </row>
    <row r="6160" spans="1:9" x14ac:dyDescent="0.2">
      <c r="A6160" s="345">
        <v>6158</v>
      </c>
      <c r="B6160" s="345" t="s">
        <v>6778</v>
      </c>
      <c r="C6160" s="345" t="s">
        <v>672</v>
      </c>
      <c r="D6160" s="345" t="s">
        <v>508</v>
      </c>
      <c r="E6160" s="345">
        <v>1030571340</v>
      </c>
      <c r="F6160" s="345">
        <v>18137</v>
      </c>
      <c r="G6160" s="345" t="s">
        <v>14676</v>
      </c>
      <c r="H6160" s="820">
        <v>6326</v>
      </c>
      <c r="I6160" s="567"/>
    </row>
    <row r="6161" spans="1:9" x14ac:dyDescent="0.2">
      <c r="A6161" s="345">
        <v>6159</v>
      </c>
      <c r="B6161" s="345" t="s">
        <v>6779</v>
      </c>
      <c r="C6161" s="345" t="s">
        <v>784</v>
      </c>
      <c r="D6161" s="345" t="s">
        <v>503</v>
      </c>
      <c r="E6161" s="345">
        <v>3130230820</v>
      </c>
      <c r="F6161" s="345">
        <v>69082</v>
      </c>
      <c r="G6161" s="345" t="s">
        <v>14677</v>
      </c>
      <c r="H6161" s="820">
        <v>832</v>
      </c>
      <c r="I6161" s="567"/>
    </row>
    <row r="6162" spans="1:9" x14ac:dyDescent="0.2">
      <c r="A6162" s="345">
        <v>6160</v>
      </c>
      <c r="B6162" s="345" t="s">
        <v>6780</v>
      </c>
      <c r="C6162" s="345" t="s">
        <v>654</v>
      </c>
      <c r="D6162" s="345" t="s">
        <v>506</v>
      </c>
      <c r="E6162" s="345">
        <v>3150080820</v>
      </c>
      <c r="F6162" s="345">
        <v>64083</v>
      </c>
      <c r="G6162" s="345" t="s">
        <v>14678</v>
      </c>
      <c r="H6162" s="820">
        <v>4805</v>
      </c>
      <c r="I6162" s="567"/>
    </row>
    <row r="6163" spans="1:9" x14ac:dyDescent="0.2">
      <c r="A6163" s="345">
        <v>6161</v>
      </c>
      <c r="B6163" s="345" t="s">
        <v>6781</v>
      </c>
      <c r="C6163" s="345" t="s">
        <v>1030</v>
      </c>
      <c r="D6163" s="345" t="s">
        <v>511</v>
      </c>
      <c r="E6163" s="345">
        <v>3160780250</v>
      </c>
      <c r="F6163" s="345">
        <v>73025</v>
      </c>
      <c r="G6163" s="345" t="s">
        <v>14679</v>
      </c>
      <c r="H6163" s="820">
        <v>8963</v>
      </c>
      <c r="I6163" s="567"/>
    </row>
    <row r="6164" spans="1:9" x14ac:dyDescent="0.2">
      <c r="A6164" s="345">
        <v>6162</v>
      </c>
      <c r="B6164" s="345" t="s">
        <v>6782</v>
      </c>
      <c r="C6164" s="345" t="s">
        <v>622</v>
      </c>
      <c r="D6164" s="345" t="s">
        <v>510</v>
      </c>
      <c r="E6164" s="345">
        <v>1010071000</v>
      </c>
      <c r="F6164" s="345">
        <v>5100</v>
      </c>
      <c r="G6164" s="345" t="s">
        <v>14680</v>
      </c>
      <c r="H6164" s="820">
        <v>989</v>
      </c>
      <c r="I6164" s="567"/>
    </row>
    <row r="6165" spans="1:9" x14ac:dyDescent="0.2">
      <c r="A6165" s="345">
        <v>6163</v>
      </c>
      <c r="B6165" s="345" t="s">
        <v>6783</v>
      </c>
      <c r="C6165" s="345" t="s">
        <v>553</v>
      </c>
      <c r="D6165" s="345" t="s">
        <v>506</v>
      </c>
      <c r="E6165" s="345">
        <v>3150721220</v>
      </c>
      <c r="F6165" s="345">
        <v>65122</v>
      </c>
      <c r="G6165" s="345" t="s">
        <v>14681</v>
      </c>
      <c r="H6165" s="820">
        <v>10325</v>
      </c>
      <c r="I6165" s="567"/>
    </row>
    <row r="6166" spans="1:9" x14ac:dyDescent="0.2">
      <c r="A6166" s="345">
        <v>6164</v>
      </c>
      <c r="B6166" s="345" t="s">
        <v>6784</v>
      </c>
      <c r="C6166" s="345" t="s">
        <v>584</v>
      </c>
      <c r="D6166" s="345" t="s">
        <v>509</v>
      </c>
      <c r="E6166" s="345">
        <v>3140190700</v>
      </c>
      <c r="F6166" s="345">
        <v>70070</v>
      </c>
      <c r="G6166" s="345" t="s">
        <v>14682</v>
      </c>
      <c r="H6166" s="820">
        <v>802</v>
      </c>
      <c r="I6166" s="567"/>
    </row>
    <row r="6167" spans="1:9" x14ac:dyDescent="0.2">
      <c r="A6167" s="345">
        <v>6165</v>
      </c>
      <c r="B6167" s="345" t="s">
        <v>6785</v>
      </c>
      <c r="C6167" s="345" t="s">
        <v>624</v>
      </c>
      <c r="D6167" s="345" t="s">
        <v>510</v>
      </c>
      <c r="E6167" s="345">
        <v>1010812380</v>
      </c>
      <c r="F6167" s="345">
        <v>1248</v>
      </c>
      <c r="G6167" s="345" t="s">
        <v>14683</v>
      </c>
      <c r="H6167" s="820">
        <v>10228</v>
      </c>
      <c r="I6167" s="567"/>
    </row>
    <row r="6168" spans="1:9" x14ac:dyDescent="0.2">
      <c r="A6168" s="345">
        <v>6166</v>
      </c>
      <c r="B6168" s="345" t="s">
        <v>6786</v>
      </c>
      <c r="C6168" s="345" t="s">
        <v>639</v>
      </c>
      <c r="D6168" s="345" t="s">
        <v>510</v>
      </c>
      <c r="E6168" s="345">
        <v>1010521270</v>
      </c>
      <c r="F6168" s="345">
        <v>3133</v>
      </c>
      <c r="G6168" s="345" t="s">
        <v>14684</v>
      </c>
      <c r="H6168" s="820">
        <v>2994</v>
      </c>
      <c r="I6168" s="567"/>
    </row>
    <row r="6169" spans="1:9" x14ac:dyDescent="0.2">
      <c r="A6169" s="345">
        <v>6167</v>
      </c>
      <c r="B6169" s="345" t="s">
        <v>6787</v>
      </c>
      <c r="C6169" s="345" t="s">
        <v>745</v>
      </c>
      <c r="D6169" s="345" t="s">
        <v>513</v>
      </c>
      <c r="E6169" s="345">
        <v>4190550630</v>
      </c>
      <c r="F6169" s="345">
        <v>82065</v>
      </c>
      <c r="G6169" s="345" t="s">
        <v>14685</v>
      </c>
      <c r="H6169" s="820">
        <v>1384</v>
      </c>
      <c r="I6169" s="567"/>
    </row>
    <row r="6170" spans="1:9" x14ac:dyDescent="0.2">
      <c r="A6170" s="345">
        <v>6168</v>
      </c>
      <c r="B6170" s="345" t="s">
        <v>6788</v>
      </c>
      <c r="C6170" s="345" t="s">
        <v>553</v>
      </c>
      <c r="D6170" s="345" t="s">
        <v>506</v>
      </c>
      <c r="E6170" s="345">
        <v>3150721230</v>
      </c>
      <c r="F6170" s="345">
        <v>65123</v>
      </c>
      <c r="G6170" s="345" t="s">
        <v>14686</v>
      </c>
      <c r="H6170" s="820">
        <v>863</v>
      </c>
      <c r="I6170" s="567"/>
    </row>
    <row r="6171" spans="1:9" x14ac:dyDescent="0.2">
      <c r="A6171" s="345">
        <v>6169</v>
      </c>
      <c r="B6171" s="345" t="s">
        <v>6789</v>
      </c>
      <c r="C6171" s="345" t="s">
        <v>607</v>
      </c>
      <c r="D6171" s="345" t="s">
        <v>515</v>
      </c>
      <c r="E6171" s="345">
        <v>1050890730</v>
      </c>
      <c r="F6171" s="345">
        <v>23074</v>
      </c>
      <c r="G6171" s="345" t="s">
        <v>14687</v>
      </c>
      <c r="H6171" s="820">
        <v>580</v>
      </c>
      <c r="I6171" s="567"/>
    </row>
    <row r="6172" spans="1:9" x14ac:dyDescent="0.2">
      <c r="A6172" s="345">
        <v>6170</v>
      </c>
      <c r="B6172" s="345" t="s">
        <v>6790</v>
      </c>
      <c r="C6172" s="345" t="s">
        <v>546</v>
      </c>
      <c r="D6172" s="345" t="s">
        <v>504</v>
      </c>
      <c r="E6172" s="345">
        <v>3170470250</v>
      </c>
      <c r="F6172" s="345">
        <v>77026</v>
      </c>
      <c r="G6172" s="345" t="s">
        <v>14688</v>
      </c>
      <c r="H6172" s="820">
        <v>1287</v>
      </c>
      <c r="I6172" s="567"/>
    </row>
    <row r="6173" spans="1:9" x14ac:dyDescent="0.2">
      <c r="A6173" s="345">
        <v>6171</v>
      </c>
      <c r="B6173" s="345" t="s">
        <v>6791</v>
      </c>
      <c r="C6173" s="345" t="s">
        <v>553</v>
      </c>
      <c r="D6173" s="345" t="s">
        <v>506</v>
      </c>
      <c r="E6173" s="345">
        <v>3150721240</v>
      </c>
      <c r="F6173" s="345">
        <v>65124</v>
      </c>
      <c r="G6173" s="345" t="s">
        <v>14689</v>
      </c>
      <c r="H6173" s="820">
        <v>542</v>
      </c>
      <c r="I6173" s="567"/>
    </row>
    <row r="6174" spans="1:9" x14ac:dyDescent="0.2">
      <c r="A6174" s="345">
        <v>6172</v>
      </c>
      <c r="B6174" s="345" t="s">
        <v>6792</v>
      </c>
      <c r="C6174" s="345" t="s">
        <v>1237</v>
      </c>
      <c r="D6174" s="345" t="s">
        <v>505</v>
      </c>
      <c r="E6174" s="345">
        <v>3180970200</v>
      </c>
      <c r="F6174" s="345">
        <v>101020</v>
      </c>
      <c r="G6174" s="345" t="s">
        <v>14690</v>
      </c>
      <c r="H6174" s="820">
        <v>1952</v>
      </c>
      <c r="I6174" s="567"/>
    </row>
    <row r="6175" spans="1:9" x14ac:dyDescent="0.2">
      <c r="A6175" s="345">
        <v>6173</v>
      </c>
      <c r="B6175" s="345" t="s">
        <v>6793</v>
      </c>
      <c r="C6175" s="345" t="s">
        <v>1075</v>
      </c>
      <c r="D6175" s="345" t="s">
        <v>16415</v>
      </c>
      <c r="E6175" s="345">
        <v>1080320400</v>
      </c>
      <c r="F6175" s="345">
        <v>40041</v>
      </c>
      <c r="G6175" s="345" t="s">
        <v>14691</v>
      </c>
      <c r="H6175" s="820">
        <v>12192</v>
      </c>
      <c r="I6175" s="567"/>
    </row>
    <row r="6176" spans="1:9" x14ac:dyDescent="0.2">
      <c r="A6176" s="345">
        <v>6174</v>
      </c>
      <c r="B6176" s="345" t="s">
        <v>6794</v>
      </c>
      <c r="C6176" s="345" t="s">
        <v>624</v>
      </c>
      <c r="D6176" s="345" t="s">
        <v>510</v>
      </c>
      <c r="E6176" s="345">
        <v>1010812390</v>
      </c>
      <c r="F6176" s="345">
        <v>1249</v>
      </c>
      <c r="G6176" s="345" t="s">
        <v>14692</v>
      </c>
      <c r="H6176" s="820">
        <v>18635</v>
      </c>
      <c r="I6176" s="567"/>
    </row>
    <row r="6177" spans="1:9" x14ac:dyDescent="0.2">
      <c r="A6177" s="345">
        <v>6175</v>
      </c>
      <c r="B6177" s="345" t="s">
        <v>6795</v>
      </c>
      <c r="C6177" s="345" t="s">
        <v>852</v>
      </c>
      <c r="D6177" s="345" t="s">
        <v>515</v>
      </c>
      <c r="E6177" s="345">
        <v>1050870340</v>
      </c>
      <c r="F6177" s="345">
        <v>27034</v>
      </c>
      <c r="G6177" s="345" t="s">
        <v>14693</v>
      </c>
      <c r="H6177" s="820">
        <v>11431</v>
      </c>
      <c r="I6177" s="567"/>
    </row>
    <row r="6178" spans="1:9" x14ac:dyDescent="0.2">
      <c r="A6178" s="345">
        <v>6176</v>
      </c>
      <c r="B6178" s="345" t="s">
        <v>6796</v>
      </c>
      <c r="C6178" s="345" t="s">
        <v>668</v>
      </c>
      <c r="D6178" s="345" t="s">
        <v>16416</v>
      </c>
      <c r="E6178" s="345">
        <v>1040831560</v>
      </c>
      <c r="F6178" s="345">
        <v>22167</v>
      </c>
      <c r="G6178" s="345" t="s">
        <v>14694</v>
      </c>
      <c r="H6178" s="820">
        <v>4010</v>
      </c>
      <c r="I6178" s="567"/>
    </row>
    <row r="6179" spans="1:9" x14ac:dyDescent="0.2">
      <c r="A6179" s="345">
        <v>6177</v>
      </c>
      <c r="B6179" s="345" t="s">
        <v>6797</v>
      </c>
      <c r="C6179" s="345" t="s">
        <v>557</v>
      </c>
      <c r="D6179" s="345" t="s">
        <v>513</v>
      </c>
      <c r="E6179" s="345">
        <v>4190210420</v>
      </c>
      <c r="F6179" s="345">
        <v>87043</v>
      </c>
      <c r="G6179" s="345" t="s">
        <v>14695</v>
      </c>
      <c r="H6179" s="820">
        <v>2922</v>
      </c>
      <c r="I6179" s="567"/>
    </row>
    <row r="6180" spans="1:9" x14ac:dyDescent="0.2">
      <c r="A6180" s="345">
        <v>6178</v>
      </c>
      <c r="B6180" s="345" t="s">
        <v>6798</v>
      </c>
      <c r="C6180" s="345" t="s">
        <v>654</v>
      </c>
      <c r="D6180" s="345" t="s">
        <v>506</v>
      </c>
      <c r="E6180" s="345">
        <v>3150080830</v>
      </c>
      <c r="F6180" s="345">
        <v>64084</v>
      </c>
      <c r="G6180" s="345" t="s">
        <v>14696</v>
      </c>
      <c r="H6180" s="820">
        <v>2435</v>
      </c>
      <c r="I6180" s="567"/>
    </row>
    <row r="6181" spans="1:9" x14ac:dyDescent="0.2">
      <c r="A6181" s="345">
        <v>6179</v>
      </c>
      <c r="B6181" s="345" t="s">
        <v>6799</v>
      </c>
      <c r="C6181" s="345" t="s">
        <v>544</v>
      </c>
      <c r="D6181" s="345" t="s">
        <v>510</v>
      </c>
      <c r="E6181" s="345">
        <v>1010272100</v>
      </c>
      <c r="F6181" s="345">
        <v>4210</v>
      </c>
      <c r="G6181" s="345" t="s">
        <v>14697</v>
      </c>
      <c r="H6181" s="820">
        <v>1810</v>
      </c>
      <c r="I6181" s="567"/>
    </row>
    <row r="6182" spans="1:9" x14ac:dyDescent="0.2">
      <c r="A6182" s="345">
        <v>6180</v>
      </c>
      <c r="B6182" s="345" t="s">
        <v>6800</v>
      </c>
      <c r="C6182" s="345" t="s">
        <v>1539</v>
      </c>
      <c r="D6182" s="345" t="s">
        <v>511</v>
      </c>
      <c r="E6182" s="345">
        <v>3160160140</v>
      </c>
      <c r="F6182" s="345">
        <v>74014</v>
      </c>
      <c r="G6182" s="345" t="s">
        <v>14698</v>
      </c>
      <c r="H6182" s="820">
        <v>6134</v>
      </c>
      <c r="I6182" s="567"/>
    </row>
    <row r="6183" spans="1:9" x14ac:dyDescent="0.2">
      <c r="A6183" s="345">
        <v>6181</v>
      </c>
      <c r="B6183" s="345" t="s">
        <v>6801</v>
      </c>
      <c r="C6183" s="345" t="s">
        <v>1311</v>
      </c>
      <c r="D6183" s="345" t="s">
        <v>492</v>
      </c>
      <c r="E6183" s="345">
        <v>2090620310</v>
      </c>
      <c r="F6183" s="345">
        <v>50032</v>
      </c>
      <c r="G6183" s="345" t="s">
        <v>14699</v>
      </c>
      <c r="H6183" s="820">
        <v>27767</v>
      </c>
      <c r="I6183" s="567"/>
    </row>
    <row r="6184" spans="1:9" x14ac:dyDescent="0.2">
      <c r="A6184" s="345">
        <v>6182</v>
      </c>
      <c r="B6184" s="345" t="s">
        <v>6802</v>
      </c>
      <c r="C6184" s="345" t="s">
        <v>662</v>
      </c>
      <c r="D6184" s="345" t="s">
        <v>506</v>
      </c>
      <c r="E6184" s="345">
        <v>3150110641</v>
      </c>
      <c r="F6184" s="345">
        <v>62066</v>
      </c>
      <c r="G6184" s="345" t="s">
        <v>14700</v>
      </c>
      <c r="H6184" s="820">
        <v>862</v>
      </c>
      <c r="I6184" s="567"/>
    </row>
    <row r="6185" spans="1:9" x14ac:dyDescent="0.2">
      <c r="A6185" s="345">
        <v>6183</v>
      </c>
      <c r="B6185" s="345" t="s">
        <v>6803</v>
      </c>
      <c r="C6185" s="345" t="s">
        <v>639</v>
      </c>
      <c r="D6185" s="345" t="s">
        <v>510</v>
      </c>
      <c r="E6185" s="345">
        <v>1010521280</v>
      </c>
      <c r="F6185" s="345">
        <v>3134</v>
      </c>
      <c r="G6185" s="345" t="s">
        <v>14701</v>
      </c>
      <c r="H6185" s="820">
        <v>731</v>
      </c>
      <c r="I6185" s="567"/>
    </row>
    <row r="6186" spans="1:9" x14ac:dyDescent="0.2">
      <c r="A6186" s="345">
        <v>6184</v>
      </c>
      <c r="B6186" s="345" t="s">
        <v>6804</v>
      </c>
      <c r="C6186" s="345" t="s">
        <v>696</v>
      </c>
      <c r="D6186" s="345" t="s">
        <v>508</v>
      </c>
      <c r="E6186" s="345">
        <v>1030241950</v>
      </c>
      <c r="F6186" s="345">
        <v>13207</v>
      </c>
      <c r="G6186" s="345" t="s">
        <v>14702</v>
      </c>
      <c r="H6186" s="820">
        <v>278</v>
      </c>
      <c r="I6186" s="567"/>
    </row>
    <row r="6187" spans="1:9" x14ac:dyDescent="0.2">
      <c r="A6187" s="345">
        <v>6185</v>
      </c>
      <c r="B6187" s="345" t="s">
        <v>6805</v>
      </c>
      <c r="C6187" s="345" t="s">
        <v>542</v>
      </c>
      <c r="D6187" s="345" t="s">
        <v>511</v>
      </c>
      <c r="E6187" s="345">
        <v>3160310470</v>
      </c>
      <c r="F6187" s="345">
        <v>71049</v>
      </c>
      <c r="G6187" s="345" t="s">
        <v>14703</v>
      </c>
      <c r="H6187" s="820">
        <v>13986</v>
      </c>
      <c r="I6187" s="567"/>
    </row>
    <row r="6188" spans="1:9" x14ac:dyDescent="0.2">
      <c r="A6188" s="345">
        <v>6186</v>
      </c>
      <c r="B6188" s="345" t="s">
        <v>6806</v>
      </c>
      <c r="C6188" s="345" t="s">
        <v>565</v>
      </c>
      <c r="D6188" s="345" t="s">
        <v>505</v>
      </c>
      <c r="E6188" s="345">
        <v>3180251260</v>
      </c>
      <c r="F6188" s="345">
        <v>78125</v>
      </c>
      <c r="G6188" s="345" t="s">
        <v>14704</v>
      </c>
      <c r="H6188" s="820">
        <v>1949</v>
      </c>
      <c r="I6188" s="567"/>
    </row>
    <row r="6189" spans="1:9" x14ac:dyDescent="0.2">
      <c r="A6189" s="345">
        <v>6187</v>
      </c>
      <c r="B6189" s="345" t="s">
        <v>6807</v>
      </c>
      <c r="C6189" s="345" t="s">
        <v>654</v>
      </c>
      <c r="D6189" s="345" t="s">
        <v>506</v>
      </c>
      <c r="E6189" s="345">
        <v>3150080840</v>
      </c>
      <c r="F6189" s="345">
        <v>64085</v>
      </c>
      <c r="G6189" s="345" t="s">
        <v>14705</v>
      </c>
      <c r="H6189" s="820">
        <v>757</v>
      </c>
      <c r="I6189" s="567"/>
    </row>
    <row r="6190" spans="1:9" x14ac:dyDescent="0.2">
      <c r="A6190" s="345">
        <v>6188</v>
      </c>
      <c r="B6190" s="345" t="s">
        <v>6808</v>
      </c>
      <c r="C6190" s="345" t="s">
        <v>578</v>
      </c>
      <c r="D6190" s="345" t="s">
        <v>505</v>
      </c>
      <c r="E6190" s="345">
        <v>3181030350</v>
      </c>
      <c r="F6190" s="345">
        <v>102035</v>
      </c>
      <c r="G6190" s="345" t="s">
        <v>14706</v>
      </c>
      <c r="H6190" s="820">
        <v>1244</v>
      </c>
      <c r="I6190" s="567"/>
    </row>
    <row r="6191" spans="1:9" x14ac:dyDescent="0.2">
      <c r="A6191" s="345">
        <v>6189</v>
      </c>
      <c r="B6191" s="345" t="s">
        <v>6809</v>
      </c>
      <c r="C6191" s="345" t="s">
        <v>1237</v>
      </c>
      <c r="D6191" s="345" t="s">
        <v>505</v>
      </c>
      <c r="E6191" s="345">
        <v>3180970210</v>
      </c>
      <c r="F6191" s="345">
        <v>101021</v>
      </c>
      <c r="G6191" s="345" t="s">
        <v>14707</v>
      </c>
      <c r="H6191" s="820">
        <v>721</v>
      </c>
      <c r="I6191" s="567"/>
    </row>
    <row r="6192" spans="1:9" x14ac:dyDescent="0.2">
      <c r="A6192" s="345">
        <v>6190</v>
      </c>
      <c r="B6192" s="345" t="s">
        <v>6810</v>
      </c>
      <c r="C6192" s="345" t="s">
        <v>657</v>
      </c>
      <c r="D6192" s="345" t="s">
        <v>506</v>
      </c>
      <c r="E6192" s="345">
        <v>3150200780</v>
      </c>
      <c r="F6192" s="345">
        <v>61078</v>
      </c>
      <c r="G6192" s="345" t="s">
        <v>14708</v>
      </c>
      <c r="H6192" s="820">
        <v>22232</v>
      </c>
      <c r="I6192" s="567"/>
    </row>
    <row r="6193" spans="1:9" x14ac:dyDescent="0.2">
      <c r="A6193" s="345">
        <v>6191</v>
      </c>
      <c r="B6193" s="345" t="s">
        <v>6811</v>
      </c>
      <c r="C6193" s="345" t="s">
        <v>662</v>
      </c>
      <c r="D6193" s="345" t="s">
        <v>506</v>
      </c>
      <c r="E6193" s="345">
        <v>3150110650</v>
      </c>
      <c r="F6193" s="345">
        <v>62067</v>
      </c>
      <c r="G6193" s="345" t="s">
        <v>14709</v>
      </c>
      <c r="H6193" s="820">
        <v>3524</v>
      </c>
      <c r="I6193" s="567"/>
    </row>
    <row r="6194" spans="1:9" x14ac:dyDescent="0.2">
      <c r="A6194" s="345">
        <v>6192</v>
      </c>
      <c r="B6194" s="345" t="s">
        <v>6812</v>
      </c>
      <c r="C6194" s="345" t="s">
        <v>530</v>
      </c>
      <c r="D6194" s="345" t="s">
        <v>512</v>
      </c>
      <c r="E6194" s="345">
        <v>4200950460</v>
      </c>
      <c r="F6194" s="345">
        <v>95046</v>
      </c>
      <c r="G6194" s="345" t="s">
        <v>14710</v>
      </c>
      <c r="H6194" s="820">
        <v>2526</v>
      </c>
      <c r="I6194" s="567"/>
    </row>
    <row r="6195" spans="1:9" x14ac:dyDescent="0.2">
      <c r="A6195" s="345">
        <v>6193</v>
      </c>
      <c r="B6195" s="345" t="s">
        <v>6813</v>
      </c>
      <c r="C6195" s="345" t="s">
        <v>632</v>
      </c>
      <c r="D6195" s="345" t="s">
        <v>515</v>
      </c>
      <c r="E6195" s="345">
        <v>1050100460</v>
      </c>
      <c r="F6195" s="345">
        <v>25046</v>
      </c>
      <c r="G6195" s="345" t="s">
        <v>14711</v>
      </c>
      <c r="H6195" s="820">
        <v>377</v>
      </c>
      <c r="I6195" s="567"/>
    </row>
    <row r="6196" spans="1:9" x14ac:dyDescent="0.2">
      <c r="A6196" s="345">
        <v>6194</v>
      </c>
      <c r="B6196" s="345" t="s">
        <v>6814</v>
      </c>
      <c r="C6196" s="345" t="s">
        <v>899</v>
      </c>
      <c r="D6196" s="346" t="s">
        <v>512</v>
      </c>
      <c r="E6196" s="345">
        <v>4201110640</v>
      </c>
      <c r="F6196" s="345">
        <v>111064</v>
      </c>
      <c r="G6196" s="345" t="s">
        <v>14712</v>
      </c>
      <c r="H6196" s="820">
        <v>718</v>
      </c>
      <c r="I6196" s="567"/>
    </row>
    <row r="6197" spans="1:9" x14ac:dyDescent="0.2">
      <c r="A6197" s="345">
        <v>6195</v>
      </c>
      <c r="B6197" s="345" t="s">
        <v>6815</v>
      </c>
      <c r="C6197" s="345" t="s">
        <v>1539</v>
      </c>
      <c r="D6197" s="345" t="s">
        <v>511</v>
      </c>
      <c r="E6197" s="345">
        <v>3160160150</v>
      </c>
      <c r="F6197" s="345">
        <v>74015</v>
      </c>
      <c r="G6197" s="345" t="s">
        <v>14713</v>
      </c>
      <c r="H6197" s="820">
        <v>9386</v>
      </c>
      <c r="I6197" s="567"/>
    </row>
    <row r="6198" spans="1:9" x14ac:dyDescent="0.2">
      <c r="A6198" s="345">
        <v>6196</v>
      </c>
      <c r="B6198" s="345" t="s">
        <v>6816</v>
      </c>
      <c r="C6198" s="345" t="s">
        <v>726</v>
      </c>
      <c r="D6198" s="345" t="s">
        <v>16416</v>
      </c>
      <c r="E6198" s="345">
        <v>1040140772</v>
      </c>
      <c r="F6198" s="345">
        <v>21084</v>
      </c>
      <c r="G6198" s="345" t="s">
        <v>14714</v>
      </c>
      <c r="H6198" s="820">
        <v>1517</v>
      </c>
      <c r="I6198" s="567"/>
    </row>
    <row r="6199" spans="1:9" x14ac:dyDescent="0.2">
      <c r="A6199" s="345">
        <v>6197</v>
      </c>
      <c r="B6199" s="345" t="s">
        <v>6817</v>
      </c>
      <c r="C6199" s="345" t="s">
        <v>567</v>
      </c>
      <c r="D6199" s="345" t="s">
        <v>508</v>
      </c>
      <c r="E6199" s="345">
        <v>1030151631</v>
      </c>
      <c r="F6199" s="345">
        <v>17138</v>
      </c>
      <c r="G6199" s="345" t="s">
        <v>14715</v>
      </c>
      <c r="H6199" s="820">
        <v>4417</v>
      </c>
      <c r="I6199" s="567"/>
    </row>
    <row r="6200" spans="1:9" x14ac:dyDescent="0.2">
      <c r="A6200" s="345">
        <v>6198</v>
      </c>
      <c r="B6200" s="345" t="s">
        <v>6818</v>
      </c>
      <c r="C6200" s="345" t="s">
        <v>538</v>
      </c>
      <c r="D6200" s="345" t="s">
        <v>504</v>
      </c>
      <c r="E6200" s="345">
        <v>3170640761</v>
      </c>
      <c r="F6200" s="345">
        <v>76020</v>
      </c>
      <c r="G6200" s="345" t="s">
        <v>14716</v>
      </c>
      <c r="H6200" s="820">
        <v>220</v>
      </c>
      <c r="I6200" s="567"/>
    </row>
    <row r="6201" spans="1:9" x14ac:dyDescent="0.2">
      <c r="A6201" s="345">
        <v>6199</v>
      </c>
      <c r="B6201" s="345" t="s">
        <v>6819</v>
      </c>
      <c r="C6201" s="345" t="s">
        <v>555</v>
      </c>
      <c r="D6201" s="345" t="s">
        <v>506</v>
      </c>
      <c r="E6201" s="345">
        <v>3150510690</v>
      </c>
      <c r="F6201" s="345">
        <v>63069</v>
      </c>
      <c r="G6201" s="345" t="s">
        <v>14717</v>
      </c>
      <c r="H6201" s="820">
        <v>3370</v>
      </c>
      <c r="I6201" s="567"/>
    </row>
    <row r="6202" spans="1:9" x14ac:dyDescent="0.2">
      <c r="A6202" s="345">
        <v>6200</v>
      </c>
      <c r="B6202" s="345" t="s">
        <v>6820</v>
      </c>
      <c r="C6202" s="345" t="s">
        <v>601</v>
      </c>
      <c r="D6202" s="345" t="s">
        <v>508</v>
      </c>
      <c r="E6202" s="345">
        <v>1030121800</v>
      </c>
      <c r="F6202" s="345">
        <v>16189</v>
      </c>
      <c r="G6202" s="345" t="s">
        <v>14718</v>
      </c>
      <c r="H6202" s="820">
        <v>5802</v>
      </c>
      <c r="I6202" s="567"/>
    </row>
    <row r="6203" spans="1:9" x14ac:dyDescent="0.2">
      <c r="A6203" s="345">
        <v>6201</v>
      </c>
      <c r="B6203" s="345" t="s">
        <v>6821</v>
      </c>
      <c r="C6203" s="345" t="s">
        <v>542</v>
      </c>
      <c r="D6203" s="345" t="s">
        <v>511</v>
      </c>
      <c r="E6203" s="345">
        <v>3160310480</v>
      </c>
      <c r="F6203" s="345">
        <v>71050</v>
      </c>
      <c r="G6203" s="345" t="s">
        <v>14719</v>
      </c>
      <c r="H6203" s="820">
        <v>5563</v>
      </c>
      <c r="I6203" s="567"/>
    </row>
    <row r="6204" spans="1:9" x14ac:dyDescent="0.2">
      <c r="A6204" s="345">
        <v>6202</v>
      </c>
      <c r="B6204" s="345" t="s">
        <v>6822</v>
      </c>
      <c r="C6204" s="345" t="s">
        <v>644</v>
      </c>
      <c r="D6204" s="345" t="s">
        <v>494</v>
      </c>
      <c r="E6204" s="345">
        <v>2110030420</v>
      </c>
      <c r="F6204" s="345">
        <v>42042</v>
      </c>
      <c r="G6204" s="345" t="s">
        <v>14720</v>
      </c>
      <c r="H6204" s="820">
        <v>885</v>
      </c>
      <c r="I6204" s="567"/>
    </row>
    <row r="6205" spans="1:9" x14ac:dyDescent="0.2">
      <c r="A6205" s="345">
        <v>6203</v>
      </c>
      <c r="B6205" s="345" t="s">
        <v>6823</v>
      </c>
      <c r="C6205" s="345" t="s">
        <v>622</v>
      </c>
      <c r="D6205" s="345" t="s">
        <v>510</v>
      </c>
      <c r="E6205" s="345">
        <v>1010071010</v>
      </c>
      <c r="F6205" s="345">
        <v>5101</v>
      </c>
      <c r="G6205" s="345" t="s">
        <v>14721</v>
      </c>
      <c r="H6205" s="820">
        <v>1160</v>
      </c>
      <c r="I6205" s="567"/>
    </row>
    <row r="6206" spans="1:9" x14ac:dyDescent="0.2">
      <c r="A6206" s="345">
        <v>6204</v>
      </c>
      <c r="B6206" s="345" t="s">
        <v>6824</v>
      </c>
      <c r="C6206" s="345" t="s">
        <v>601</v>
      </c>
      <c r="D6206" s="345" t="s">
        <v>508</v>
      </c>
      <c r="E6206" s="345">
        <v>1030121810</v>
      </c>
      <c r="F6206" s="345">
        <v>16190</v>
      </c>
      <c r="G6206" s="345" t="s">
        <v>14722</v>
      </c>
      <c r="H6206" s="820">
        <v>4704</v>
      </c>
      <c r="I6206" s="567"/>
    </row>
    <row r="6207" spans="1:9" x14ac:dyDescent="0.2">
      <c r="A6207" s="345">
        <v>6205</v>
      </c>
      <c r="B6207" s="345" t="s">
        <v>6825</v>
      </c>
      <c r="C6207" s="345" t="s">
        <v>1935</v>
      </c>
      <c r="D6207" s="345" t="s">
        <v>16417</v>
      </c>
      <c r="E6207" s="345">
        <v>1060350170</v>
      </c>
      <c r="F6207" s="345">
        <v>31021</v>
      </c>
      <c r="G6207" s="345" t="s">
        <v>14723</v>
      </c>
      <c r="H6207" s="820">
        <v>1993</v>
      </c>
      <c r="I6207" s="567"/>
    </row>
    <row r="6208" spans="1:9" x14ac:dyDescent="0.2">
      <c r="A6208" s="345">
        <v>6206</v>
      </c>
      <c r="B6208" s="345" t="s">
        <v>6826</v>
      </c>
      <c r="C6208" s="345" t="s">
        <v>593</v>
      </c>
      <c r="D6208" s="345" t="s">
        <v>513</v>
      </c>
      <c r="E6208" s="345">
        <v>4190480790</v>
      </c>
      <c r="F6208" s="345">
        <v>83080</v>
      </c>
      <c r="G6208" s="345" t="s">
        <v>14724</v>
      </c>
      <c r="H6208" s="820">
        <v>2632</v>
      </c>
      <c r="I6208" s="567"/>
    </row>
    <row r="6209" spans="1:9" x14ac:dyDescent="0.2">
      <c r="A6209" s="345">
        <v>6207</v>
      </c>
      <c r="B6209" s="345" t="s">
        <v>6827</v>
      </c>
      <c r="C6209" s="345" t="s">
        <v>593</v>
      </c>
      <c r="D6209" s="345" t="s">
        <v>513</v>
      </c>
      <c r="E6209" s="345">
        <v>4190480800</v>
      </c>
      <c r="F6209" s="345">
        <v>83081</v>
      </c>
      <c r="G6209" s="345" t="s">
        <v>14725</v>
      </c>
      <c r="H6209" s="820">
        <v>2612</v>
      </c>
      <c r="I6209" s="567"/>
    </row>
    <row r="6210" spans="1:9" x14ac:dyDescent="0.2">
      <c r="A6210" s="345">
        <v>6208</v>
      </c>
      <c r="B6210" s="345" t="s">
        <v>6828</v>
      </c>
      <c r="C6210" s="345" t="s">
        <v>704</v>
      </c>
      <c r="D6210" s="345" t="s">
        <v>505</v>
      </c>
      <c r="E6210" s="345">
        <v>3180221110</v>
      </c>
      <c r="F6210" s="345">
        <v>79114</v>
      </c>
      <c r="G6210" s="345" t="s">
        <v>14726</v>
      </c>
      <c r="H6210" s="820">
        <v>3812</v>
      </c>
      <c r="I6210" s="567"/>
    </row>
    <row r="6211" spans="1:9" x14ac:dyDescent="0.2">
      <c r="A6211" s="345">
        <v>6209</v>
      </c>
      <c r="B6211" s="345" t="s">
        <v>6829</v>
      </c>
      <c r="C6211" s="345" t="s">
        <v>652</v>
      </c>
      <c r="D6211" s="345" t="s">
        <v>16417</v>
      </c>
      <c r="E6211" s="345">
        <v>1060851030</v>
      </c>
      <c r="F6211" s="345">
        <v>30103</v>
      </c>
      <c r="G6211" s="345" t="s">
        <v>14727</v>
      </c>
      <c r="H6211" s="820">
        <v>2086</v>
      </c>
      <c r="I6211" s="567"/>
    </row>
    <row r="6212" spans="1:9" x14ac:dyDescent="0.2">
      <c r="A6212" s="345">
        <v>6210</v>
      </c>
      <c r="B6212" s="345" t="s">
        <v>6830</v>
      </c>
      <c r="C6212" s="345" t="s">
        <v>553</v>
      </c>
      <c r="D6212" s="345" t="s">
        <v>506</v>
      </c>
      <c r="E6212" s="345">
        <v>3150721250</v>
      </c>
      <c r="F6212" s="345">
        <v>65125</v>
      </c>
      <c r="G6212" s="345" t="s">
        <v>14728</v>
      </c>
      <c r="H6212" s="820">
        <v>1659</v>
      </c>
      <c r="I6212" s="567"/>
    </row>
    <row r="6213" spans="1:9" x14ac:dyDescent="0.2">
      <c r="A6213" s="345">
        <v>6211</v>
      </c>
      <c r="B6213" s="345" t="s">
        <v>6831</v>
      </c>
      <c r="C6213" s="345" t="s">
        <v>704</v>
      </c>
      <c r="D6213" s="345" t="s">
        <v>505</v>
      </c>
      <c r="E6213" s="345">
        <v>3180221120</v>
      </c>
      <c r="F6213" s="345">
        <v>79115</v>
      </c>
      <c r="G6213" s="345" t="s">
        <v>14729</v>
      </c>
      <c r="H6213" s="820">
        <v>1561</v>
      </c>
      <c r="I6213" s="567"/>
    </row>
    <row r="6214" spans="1:9" x14ac:dyDescent="0.2">
      <c r="A6214" s="345">
        <v>6212</v>
      </c>
      <c r="B6214" s="345" t="s">
        <v>6832</v>
      </c>
      <c r="C6214" s="345" t="s">
        <v>586</v>
      </c>
      <c r="D6214" s="345" t="s">
        <v>509</v>
      </c>
      <c r="E6214" s="345">
        <v>3140940430</v>
      </c>
      <c r="F6214" s="345">
        <v>94043</v>
      </c>
      <c r="G6214" s="345" t="s">
        <v>14730</v>
      </c>
      <c r="H6214" s="820">
        <v>439</v>
      </c>
      <c r="I6214" s="567"/>
    </row>
    <row r="6215" spans="1:9" x14ac:dyDescent="0.2">
      <c r="A6215" s="345">
        <v>6213</v>
      </c>
      <c r="B6215" s="345" t="s">
        <v>6833</v>
      </c>
      <c r="C6215" s="345" t="s">
        <v>557</v>
      </c>
      <c r="D6215" s="345" t="s">
        <v>513</v>
      </c>
      <c r="E6215" s="345">
        <v>4190210430</v>
      </c>
      <c r="F6215" s="345">
        <v>87044</v>
      </c>
      <c r="G6215" s="345" t="s">
        <v>14731</v>
      </c>
      <c r="H6215" s="820">
        <v>8229</v>
      </c>
      <c r="I6215" s="567"/>
    </row>
    <row r="6216" spans="1:9" x14ac:dyDescent="0.2">
      <c r="A6216" s="345">
        <v>6214</v>
      </c>
      <c r="B6216" s="345" t="s">
        <v>6834</v>
      </c>
      <c r="C6216" s="345" t="s">
        <v>632</v>
      </c>
      <c r="D6216" s="345" t="s">
        <v>515</v>
      </c>
      <c r="E6216" s="345">
        <v>1050100470</v>
      </c>
      <c r="F6216" s="345">
        <v>25047</v>
      </c>
      <c r="G6216" s="345" t="s">
        <v>14732</v>
      </c>
      <c r="H6216" s="820">
        <v>1542</v>
      </c>
      <c r="I6216" s="567"/>
    </row>
    <row r="6217" spans="1:9" x14ac:dyDescent="0.2">
      <c r="A6217" s="345">
        <v>6215</v>
      </c>
      <c r="B6217" s="345" t="s">
        <v>6835</v>
      </c>
      <c r="C6217" s="345" t="s">
        <v>612</v>
      </c>
      <c r="D6217" s="345" t="s">
        <v>505</v>
      </c>
      <c r="E6217" s="345">
        <v>3180670750</v>
      </c>
      <c r="F6217" s="345">
        <v>80075</v>
      </c>
      <c r="G6217" s="345" t="s">
        <v>14733</v>
      </c>
      <c r="H6217" s="820">
        <v>1022</v>
      </c>
      <c r="I6217" s="567"/>
    </row>
    <row r="6218" spans="1:9" x14ac:dyDescent="0.2">
      <c r="A6218" s="345">
        <v>6216</v>
      </c>
      <c r="B6218" s="345" t="s">
        <v>6836</v>
      </c>
      <c r="C6218" s="345" t="s">
        <v>787</v>
      </c>
      <c r="D6218" s="345" t="s">
        <v>515</v>
      </c>
      <c r="E6218" s="345">
        <v>1050840720</v>
      </c>
      <c r="F6218" s="345">
        <v>26073</v>
      </c>
      <c r="G6218" s="345" t="s">
        <v>14734</v>
      </c>
      <c r="H6218" s="820">
        <v>5141</v>
      </c>
      <c r="I6218" s="567"/>
    </row>
    <row r="6219" spans="1:9" x14ac:dyDescent="0.2">
      <c r="A6219" s="345">
        <v>6217</v>
      </c>
      <c r="B6219" s="345" t="s">
        <v>6837</v>
      </c>
      <c r="C6219" s="345" t="s">
        <v>607</v>
      </c>
      <c r="D6219" s="345" t="s">
        <v>515</v>
      </c>
      <c r="E6219" s="345">
        <v>1050890740</v>
      </c>
      <c r="F6219" s="345">
        <v>23075</v>
      </c>
      <c r="G6219" s="345" t="s">
        <v>14735</v>
      </c>
      <c r="H6219" s="820">
        <v>3054</v>
      </c>
      <c r="I6219" s="567"/>
    </row>
    <row r="6220" spans="1:9" x14ac:dyDescent="0.2">
      <c r="A6220" s="345">
        <v>6218</v>
      </c>
      <c r="B6220" s="345" t="s">
        <v>6838</v>
      </c>
      <c r="C6220" s="345" t="s">
        <v>565</v>
      </c>
      <c r="D6220" s="345" t="s">
        <v>505</v>
      </c>
      <c r="E6220" s="345">
        <v>3180251270</v>
      </c>
      <c r="F6220" s="345">
        <v>78126</v>
      </c>
      <c r="G6220" s="345" t="s">
        <v>14736</v>
      </c>
      <c r="H6220" s="820">
        <v>481</v>
      </c>
      <c r="I6220" s="567"/>
    </row>
    <row r="6221" spans="1:9" x14ac:dyDescent="0.2">
      <c r="A6221" s="345">
        <v>6219</v>
      </c>
      <c r="B6221" s="345" t="s">
        <v>6839</v>
      </c>
      <c r="C6221" s="345" t="s">
        <v>607</v>
      </c>
      <c r="D6221" s="345" t="s">
        <v>515</v>
      </c>
      <c r="E6221" s="345">
        <v>1050890750</v>
      </c>
      <c r="F6221" s="345">
        <v>23076</v>
      </c>
      <c r="G6221" s="345" t="s">
        <v>14737</v>
      </c>
      <c r="H6221" s="820">
        <v>12888</v>
      </c>
      <c r="I6221" s="567"/>
    </row>
    <row r="6222" spans="1:9" x14ac:dyDescent="0.2">
      <c r="A6222" s="345">
        <v>6220</v>
      </c>
      <c r="B6222" s="345" t="s">
        <v>6840</v>
      </c>
      <c r="C6222" s="345" t="s">
        <v>790</v>
      </c>
      <c r="D6222" s="345" t="s">
        <v>16415</v>
      </c>
      <c r="E6222" s="345">
        <v>1080130550</v>
      </c>
      <c r="F6222" s="345">
        <v>37055</v>
      </c>
      <c r="G6222" s="345" t="s">
        <v>14738</v>
      </c>
      <c r="H6222" s="820">
        <v>12661</v>
      </c>
      <c r="I6222" s="567"/>
    </row>
    <row r="6223" spans="1:9" x14ac:dyDescent="0.2">
      <c r="A6223" s="345">
        <v>6221</v>
      </c>
      <c r="B6223" s="345" t="s">
        <v>6841</v>
      </c>
      <c r="C6223" s="345" t="s">
        <v>614</v>
      </c>
      <c r="D6223" s="345" t="s">
        <v>16415</v>
      </c>
      <c r="E6223" s="345">
        <v>1080610410</v>
      </c>
      <c r="F6223" s="345">
        <v>33041</v>
      </c>
      <c r="G6223" s="345" t="s">
        <v>14739</v>
      </c>
      <c r="H6223" s="820">
        <v>794</v>
      </c>
      <c r="I6223" s="567"/>
    </row>
    <row r="6224" spans="1:9" x14ac:dyDescent="0.2">
      <c r="A6224" s="345">
        <v>6222</v>
      </c>
      <c r="B6224" s="345" t="s">
        <v>6842</v>
      </c>
      <c r="C6224" s="345" t="s">
        <v>522</v>
      </c>
      <c r="D6224" s="345" t="s">
        <v>515</v>
      </c>
      <c r="E6224" s="345">
        <v>1050540780</v>
      </c>
      <c r="F6224" s="345">
        <v>28078</v>
      </c>
      <c r="G6224" s="345" t="s">
        <v>14740</v>
      </c>
      <c r="H6224" s="820">
        <v>4257</v>
      </c>
      <c r="I6224" s="567"/>
    </row>
    <row r="6225" spans="1:9" x14ac:dyDescent="0.2">
      <c r="A6225" s="345">
        <v>6223</v>
      </c>
      <c r="B6225" s="345" t="s">
        <v>6843</v>
      </c>
      <c r="C6225" s="345" t="s">
        <v>565</v>
      </c>
      <c r="D6225" s="345" t="s">
        <v>505</v>
      </c>
      <c r="E6225" s="345">
        <v>3180251280</v>
      </c>
      <c r="F6225" s="345">
        <v>78127</v>
      </c>
      <c r="G6225" s="345" t="s">
        <v>14741</v>
      </c>
      <c r="H6225" s="820">
        <v>3434</v>
      </c>
      <c r="I6225" s="567"/>
    </row>
    <row r="6226" spans="1:9" x14ac:dyDescent="0.2">
      <c r="A6226" s="345">
        <v>6224</v>
      </c>
      <c r="B6226" s="345" t="s">
        <v>6844</v>
      </c>
      <c r="C6226" s="345" t="s">
        <v>732</v>
      </c>
      <c r="D6226" s="345" t="s">
        <v>511</v>
      </c>
      <c r="E6226" s="345">
        <v>3160410700</v>
      </c>
      <c r="F6226" s="345">
        <v>75071</v>
      </c>
      <c r="G6226" s="345" t="s">
        <v>14742</v>
      </c>
      <c r="H6226" s="820">
        <v>3390</v>
      </c>
      <c r="I6226" s="567"/>
    </row>
    <row r="6227" spans="1:9" x14ac:dyDescent="0.2">
      <c r="A6227" s="345">
        <v>6225</v>
      </c>
      <c r="B6227" s="345" t="s">
        <v>6845</v>
      </c>
      <c r="C6227" s="345" t="s">
        <v>657</v>
      </c>
      <c r="D6227" s="345" t="s">
        <v>506</v>
      </c>
      <c r="E6227" s="345">
        <v>3150200790</v>
      </c>
      <c r="F6227" s="345">
        <v>61079</v>
      </c>
      <c r="G6227" s="345" t="s">
        <v>14743</v>
      </c>
      <c r="H6227" s="820">
        <v>859</v>
      </c>
      <c r="I6227" s="567"/>
    </row>
    <row r="6228" spans="1:9" x14ac:dyDescent="0.2">
      <c r="A6228" s="345">
        <v>6226</v>
      </c>
      <c r="B6228" s="345" t="s">
        <v>6846</v>
      </c>
      <c r="C6228" s="345" t="s">
        <v>639</v>
      </c>
      <c r="D6228" s="345" t="s">
        <v>510</v>
      </c>
      <c r="E6228" s="345">
        <v>1010521290</v>
      </c>
      <c r="F6228" s="345">
        <v>3135</v>
      </c>
      <c r="G6228" s="345" t="s">
        <v>14744</v>
      </c>
      <c r="H6228" s="820">
        <v>1971</v>
      </c>
      <c r="I6228" s="567"/>
    </row>
    <row r="6229" spans="1:9" x14ac:dyDescent="0.2">
      <c r="A6229" s="345">
        <v>6227</v>
      </c>
      <c r="B6229" s="345" t="s">
        <v>6847</v>
      </c>
      <c r="C6229" s="345" t="s">
        <v>241</v>
      </c>
      <c r="D6229" s="345" t="s">
        <v>515</v>
      </c>
      <c r="E6229" s="345">
        <v>1050900940</v>
      </c>
      <c r="F6229" s="345">
        <v>24094</v>
      </c>
      <c r="G6229" s="345" t="s">
        <v>14745</v>
      </c>
      <c r="H6229" s="820">
        <v>1544</v>
      </c>
      <c r="I6229" s="567"/>
    </row>
    <row r="6230" spans="1:9" x14ac:dyDescent="0.2">
      <c r="A6230" s="345">
        <v>6228</v>
      </c>
      <c r="B6230" s="345" t="s">
        <v>6848</v>
      </c>
      <c r="C6230" s="345" t="s">
        <v>624</v>
      </c>
      <c r="D6230" s="345" t="s">
        <v>510</v>
      </c>
      <c r="E6230" s="345">
        <v>1010812400</v>
      </c>
      <c r="F6230" s="345">
        <v>1250</v>
      </c>
      <c r="G6230" s="345" t="s">
        <v>14746</v>
      </c>
      <c r="H6230" s="820">
        <v>1457</v>
      </c>
      <c r="I6230" s="567"/>
    </row>
    <row r="6231" spans="1:9" x14ac:dyDescent="0.2">
      <c r="A6231" s="345">
        <v>6229</v>
      </c>
      <c r="B6231" s="345" t="s">
        <v>6849</v>
      </c>
      <c r="C6231" s="345" t="s">
        <v>1539</v>
      </c>
      <c r="D6231" s="345" t="s">
        <v>511</v>
      </c>
      <c r="E6231" s="345">
        <v>3160160160</v>
      </c>
      <c r="F6231" s="345">
        <v>74016</v>
      </c>
      <c r="G6231" s="345" t="s">
        <v>14747</v>
      </c>
      <c r="H6231" s="820">
        <v>13156</v>
      </c>
      <c r="I6231" s="567"/>
    </row>
    <row r="6232" spans="1:9" x14ac:dyDescent="0.2">
      <c r="A6232" s="345">
        <v>6230</v>
      </c>
      <c r="B6232" s="345" t="s">
        <v>6850</v>
      </c>
      <c r="C6232" s="345" t="s">
        <v>522</v>
      </c>
      <c r="D6232" s="345" t="s">
        <v>515</v>
      </c>
      <c r="E6232" s="345">
        <v>1050540790</v>
      </c>
      <c r="F6232" s="345">
        <v>28079</v>
      </c>
      <c r="G6232" s="345" t="s">
        <v>14748</v>
      </c>
      <c r="H6232" s="820">
        <v>3048</v>
      </c>
      <c r="I6232" s="567"/>
    </row>
    <row r="6233" spans="1:9" x14ac:dyDescent="0.2">
      <c r="A6233" s="345">
        <v>6231</v>
      </c>
      <c r="B6233" s="345" t="s">
        <v>6851</v>
      </c>
      <c r="C6233" s="345" t="s">
        <v>548</v>
      </c>
      <c r="D6233" s="345" t="s">
        <v>503</v>
      </c>
      <c r="E6233" s="345">
        <v>3130380880</v>
      </c>
      <c r="F6233" s="345">
        <v>66088</v>
      </c>
      <c r="G6233" s="345" t="s">
        <v>14749</v>
      </c>
      <c r="H6233" s="820">
        <v>666</v>
      </c>
      <c r="I6233" s="567"/>
    </row>
    <row r="6234" spans="1:9" x14ac:dyDescent="0.2">
      <c r="A6234" s="345">
        <v>6232</v>
      </c>
      <c r="B6234" s="345" t="s">
        <v>6852</v>
      </c>
      <c r="C6234" s="345" t="s">
        <v>711</v>
      </c>
      <c r="D6234" s="345" t="s">
        <v>16415</v>
      </c>
      <c r="E6234" s="345">
        <v>1080680380</v>
      </c>
      <c r="F6234" s="345">
        <v>35038</v>
      </c>
      <c r="G6234" s="345" t="s">
        <v>14750</v>
      </c>
      <c r="H6234" s="820">
        <v>6146</v>
      </c>
      <c r="I6234" s="567"/>
    </row>
    <row r="6235" spans="1:9" x14ac:dyDescent="0.2">
      <c r="A6235" s="345">
        <v>6233</v>
      </c>
      <c r="B6235" s="345" t="s">
        <v>6853</v>
      </c>
      <c r="C6235" s="345" t="s">
        <v>609</v>
      </c>
      <c r="D6235" s="345" t="s">
        <v>493</v>
      </c>
      <c r="E6235" s="345">
        <v>2120700950</v>
      </c>
      <c r="F6235" s="345">
        <v>58096</v>
      </c>
      <c r="G6235" s="345" t="s">
        <v>14751</v>
      </c>
      <c r="H6235" s="820">
        <v>2789</v>
      </c>
      <c r="I6235" s="567"/>
    </row>
    <row r="6236" spans="1:9" x14ac:dyDescent="0.2">
      <c r="A6236" s="345">
        <v>6234</v>
      </c>
      <c r="B6236" s="345" t="s">
        <v>6854</v>
      </c>
      <c r="C6236" s="345" t="s">
        <v>787</v>
      </c>
      <c r="D6236" s="345" t="s">
        <v>515</v>
      </c>
      <c r="E6236" s="345">
        <v>1050840730</v>
      </c>
      <c r="F6236" s="345">
        <v>26074</v>
      </c>
      <c r="G6236" s="345" t="s">
        <v>14752</v>
      </c>
      <c r="H6236" s="820">
        <v>4914</v>
      </c>
      <c r="I6236" s="567"/>
    </row>
    <row r="6237" spans="1:9" x14ac:dyDescent="0.2">
      <c r="A6237" s="345">
        <v>6235</v>
      </c>
      <c r="B6237" s="345" t="s">
        <v>6855</v>
      </c>
      <c r="C6237" s="345" t="s">
        <v>584</v>
      </c>
      <c r="D6237" s="345" t="s">
        <v>509</v>
      </c>
      <c r="E6237" s="345">
        <v>3140190710</v>
      </c>
      <c r="F6237" s="345">
        <v>70071</v>
      </c>
      <c r="G6237" s="345" t="s">
        <v>14753</v>
      </c>
      <c r="H6237" s="820">
        <v>476</v>
      </c>
      <c r="I6237" s="567"/>
    </row>
    <row r="6238" spans="1:9" x14ac:dyDescent="0.2">
      <c r="A6238" s="345">
        <v>6236</v>
      </c>
      <c r="B6238" s="345" t="s">
        <v>6856</v>
      </c>
      <c r="C6238" s="345" t="s">
        <v>624</v>
      </c>
      <c r="D6238" s="345" t="s">
        <v>510</v>
      </c>
      <c r="E6238" s="345">
        <v>1010812410</v>
      </c>
      <c r="F6238" s="345">
        <v>1251</v>
      </c>
      <c r="G6238" s="345" t="s">
        <v>14754</v>
      </c>
      <c r="H6238" s="820">
        <v>248</v>
      </c>
      <c r="I6238" s="567"/>
    </row>
    <row r="6239" spans="1:9" x14ac:dyDescent="0.2">
      <c r="A6239" s="345">
        <v>6237</v>
      </c>
      <c r="B6239" s="345" t="s">
        <v>6857</v>
      </c>
      <c r="C6239" s="345" t="s">
        <v>1189</v>
      </c>
      <c r="D6239" s="345" t="s">
        <v>16415</v>
      </c>
      <c r="E6239" s="345">
        <v>1080500370</v>
      </c>
      <c r="F6239" s="345">
        <v>36038</v>
      </c>
      <c r="G6239" s="345" t="s">
        <v>14755</v>
      </c>
      <c r="H6239" s="820">
        <v>3451</v>
      </c>
      <c r="I6239" s="567"/>
    </row>
    <row r="6240" spans="1:9" x14ac:dyDescent="0.2">
      <c r="A6240" s="345">
        <v>6238</v>
      </c>
      <c r="B6240" s="345" t="s">
        <v>6858</v>
      </c>
      <c r="C6240" s="345" t="s">
        <v>657</v>
      </c>
      <c r="D6240" s="345" t="s">
        <v>506</v>
      </c>
      <c r="E6240" s="345">
        <v>3150200800</v>
      </c>
      <c r="F6240" s="345">
        <v>61080</v>
      </c>
      <c r="G6240" s="345" t="s">
        <v>14756</v>
      </c>
      <c r="H6240" s="820">
        <v>1961</v>
      </c>
      <c r="I6240" s="567"/>
    </row>
    <row r="6241" spans="1:9" x14ac:dyDescent="0.2">
      <c r="A6241" s="345">
        <v>6239</v>
      </c>
      <c r="B6241" s="345" t="s">
        <v>6859</v>
      </c>
      <c r="C6241" s="345" t="s">
        <v>654</v>
      </c>
      <c r="D6241" s="345" t="s">
        <v>506</v>
      </c>
      <c r="E6241" s="345">
        <v>3150080850</v>
      </c>
      <c r="F6241" s="345">
        <v>64086</v>
      </c>
      <c r="G6241" s="345" t="s">
        <v>14757</v>
      </c>
      <c r="H6241" s="820">
        <v>1477</v>
      </c>
      <c r="I6241" s="567"/>
    </row>
    <row r="6242" spans="1:9" x14ac:dyDescent="0.2">
      <c r="A6242" s="345">
        <v>6240</v>
      </c>
      <c r="B6242" s="345" t="s">
        <v>6860</v>
      </c>
      <c r="C6242" s="345" t="s">
        <v>657</v>
      </c>
      <c r="D6242" s="345" t="s">
        <v>506</v>
      </c>
      <c r="E6242" s="345">
        <v>3150200810</v>
      </c>
      <c r="F6242" s="345">
        <v>61081</v>
      </c>
      <c r="G6242" s="345" t="s">
        <v>14758</v>
      </c>
      <c r="H6242" s="820">
        <v>12114</v>
      </c>
      <c r="I6242" s="567"/>
    </row>
    <row r="6243" spans="1:9" x14ac:dyDescent="0.2">
      <c r="A6243" s="345">
        <v>6241</v>
      </c>
      <c r="B6243" s="345" t="s">
        <v>6861</v>
      </c>
      <c r="C6243" s="345" t="s">
        <v>612</v>
      </c>
      <c r="D6243" s="345" t="s">
        <v>505</v>
      </c>
      <c r="E6243" s="345">
        <v>3180670760</v>
      </c>
      <c r="F6243" s="345">
        <v>80076</v>
      </c>
      <c r="G6243" s="345" t="s">
        <v>14759</v>
      </c>
      <c r="H6243" s="820">
        <v>495</v>
      </c>
      <c r="I6243" s="567"/>
    </row>
    <row r="6244" spans="1:9" x14ac:dyDescent="0.2">
      <c r="A6244" s="345">
        <v>6242</v>
      </c>
      <c r="B6244" s="345" t="s">
        <v>6862</v>
      </c>
      <c r="C6244" s="345" t="s">
        <v>1189</v>
      </c>
      <c r="D6244" s="345" t="s">
        <v>16415</v>
      </c>
      <c r="E6244" s="345">
        <v>1080500380</v>
      </c>
      <c r="F6244" s="345">
        <v>36039</v>
      </c>
      <c r="G6244" s="345" t="s">
        <v>14760</v>
      </c>
      <c r="H6244" s="820">
        <v>6020</v>
      </c>
      <c r="I6244" s="567"/>
    </row>
    <row r="6245" spans="1:9" x14ac:dyDescent="0.2">
      <c r="A6245" s="345">
        <v>6243</v>
      </c>
      <c r="B6245" s="345" t="s">
        <v>6863</v>
      </c>
      <c r="C6245" s="345" t="s">
        <v>528</v>
      </c>
      <c r="D6245" s="345" t="s">
        <v>492</v>
      </c>
      <c r="E6245" s="345">
        <v>2090750300</v>
      </c>
      <c r="F6245" s="345">
        <v>52030</v>
      </c>
      <c r="G6245" s="345" t="s">
        <v>14761</v>
      </c>
      <c r="H6245" s="820">
        <v>2610</v>
      </c>
      <c r="I6245" s="567"/>
    </row>
    <row r="6246" spans="1:9" x14ac:dyDescent="0.2">
      <c r="A6246" s="345">
        <v>6244</v>
      </c>
      <c r="B6246" s="345" t="s">
        <v>6864</v>
      </c>
      <c r="C6246" s="345" t="s">
        <v>833</v>
      </c>
      <c r="D6246" s="345" t="s">
        <v>16417</v>
      </c>
      <c r="E6246" s="345">
        <v>1060930400</v>
      </c>
      <c r="F6246" s="345">
        <v>93040</v>
      </c>
      <c r="G6246" s="345" t="s">
        <v>14762</v>
      </c>
      <c r="H6246" s="820">
        <v>4191</v>
      </c>
      <c r="I6246" s="567"/>
    </row>
    <row r="6247" spans="1:9" x14ac:dyDescent="0.2">
      <c r="A6247" s="345">
        <v>6245</v>
      </c>
      <c r="B6247" s="345" t="s">
        <v>6865</v>
      </c>
      <c r="C6247" s="345" t="s">
        <v>624</v>
      </c>
      <c r="D6247" s="345" t="s">
        <v>510</v>
      </c>
      <c r="E6247" s="345">
        <v>1010812420</v>
      </c>
      <c r="F6247" s="345">
        <v>1252</v>
      </c>
      <c r="G6247" s="345" t="s">
        <v>14763</v>
      </c>
      <c r="H6247" s="820">
        <v>3146</v>
      </c>
      <c r="I6247" s="567"/>
    </row>
    <row r="6248" spans="1:9" x14ac:dyDescent="0.2">
      <c r="A6248" s="345">
        <v>6246</v>
      </c>
      <c r="B6248" s="345" t="s">
        <v>6866</v>
      </c>
      <c r="C6248" s="345" t="s">
        <v>612</v>
      </c>
      <c r="D6248" s="345" t="s">
        <v>505</v>
      </c>
      <c r="E6248" s="345">
        <v>3180670770</v>
      </c>
      <c r="F6248" s="345">
        <v>80077</v>
      </c>
      <c r="G6248" s="345" t="s">
        <v>14764</v>
      </c>
      <c r="H6248" s="820">
        <v>1551</v>
      </c>
      <c r="I6248" s="567"/>
    </row>
    <row r="6249" spans="1:9" x14ac:dyDescent="0.2">
      <c r="A6249" s="345">
        <v>6247</v>
      </c>
      <c r="B6249" s="345" t="s">
        <v>6867</v>
      </c>
      <c r="C6249" s="345" t="s">
        <v>524</v>
      </c>
      <c r="D6249" s="345" t="s">
        <v>508</v>
      </c>
      <c r="E6249" s="345">
        <v>1030990490</v>
      </c>
      <c r="F6249" s="345">
        <v>98049</v>
      </c>
      <c r="G6249" s="345" t="s">
        <v>14765</v>
      </c>
      <c r="H6249" s="820">
        <v>3347</v>
      </c>
      <c r="I6249" s="567"/>
    </row>
    <row r="6250" spans="1:9" x14ac:dyDescent="0.2">
      <c r="A6250" s="345">
        <v>6248</v>
      </c>
      <c r="B6250" s="345" t="s">
        <v>6868</v>
      </c>
      <c r="C6250" s="345" t="s">
        <v>795</v>
      </c>
      <c r="D6250" s="345" t="s">
        <v>492</v>
      </c>
      <c r="E6250" s="345">
        <v>2090430270</v>
      </c>
      <c r="F6250" s="345">
        <v>46027</v>
      </c>
      <c r="G6250" s="345" t="s">
        <v>14766</v>
      </c>
      <c r="H6250" s="820">
        <v>1352</v>
      </c>
      <c r="I6250" s="567"/>
    </row>
    <row r="6251" spans="1:9" x14ac:dyDescent="0.2">
      <c r="A6251" s="345">
        <v>6249</v>
      </c>
      <c r="B6251" s="345" t="s">
        <v>6869</v>
      </c>
      <c r="C6251" s="345" t="s">
        <v>553</v>
      </c>
      <c r="D6251" s="345" t="s">
        <v>506</v>
      </c>
      <c r="E6251" s="345">
        <v>3150721260</v>
      </c>
      <c r="F6251" s="345">
        <v>65126</v>
      </c>
      <c r="G6251" s="345" t="s">
        <v>14767</v>
      </c>
      <c r="H6251" s="820">
        <v>1637</v>
      </c>
      <c r="I6251" s="567"/>
    </row>
    <row r="6252" spans="1:9" x14ac:dyDescent="0.2">
      <c r="A6252" s="345">
        <v>6250</v>
      </c>
      <c r="B6252" s="345" t="s">
        <v>6870</v>
      </c>
      <c r="C6252" s="345" t="s">
        <v>593</v>
      </c>
      <c r="D6252" s="345" t="s">
        <v>513</v>
      </c>
      <c r="E6252" s="345">
        <v>4190480810</v>
      </c>
      <c r="F6252" s="345">
        <v>83082</v>
      </c>
      <c r="G6252" s="345" t="s">
        <v>14768</v>
      </c>
      <c r="H6252" s="820">
        <v>1150</v>
      </c>
      <c r="I6252" s="567"/>
    </row>
    <row r="6253" spans="1:9" x14ac:dyDescent="0.2">
      <c r="A6253" s="345">
        <v>6251</v>
      </c>
      <c r="B6253" s="345" t="s">
        <v>6871</v>
      </c>
      <c r="C6253" s="345" t="s">
        <v>595</v>
      </c>
      <c r="D6253" s="345" t="s">
        <v>510</v>
      </c>
      <c r="E6253" s="345">
        <v>1010021510</v>
      </c>
      <c r="F6253" s="345">
        <v>6154</v>
      </c>
      <c r="G6253" s="345" t="s">
        <v>14769</v>
      </c>
      <c r="H6253" s="820">
        <v>4045</v>
      </c>
      <c r="I6253" s="567"/>
    </row>
    <row r="6254" spans="1:9" x14ac:dyDescent="0.2">
      <c r="A6254" s="345">
        <v>6252</v>
      </c>
      <c r="B6254" s="345" t="s">
        <v>6872</v>
      </c>
      <c r="C6254" s="345" t="s">
        <v>662</v>
      </c>
      <c r="D6254" s="345" t="s">
        <v>506</v>
      </c>
      <c r="E6254" s="345">
        <v>3150110660</v>
      </c>
      <c r="F6254" s="345">
        <v>62068</v>
      </c>
      <c r="G6254" s="345" t="s">
        <v>14770</v>
      </c>
      <c r="H6254" s="820">
        <v>3842</v>
      </c>
      <c r="I6254" s="567"/>
    </row>
    <row r="6255" spans="1:9" x14ac:dyDescent="0.2">
      <c r="A6255" s="345">
        <v>6253</v>
      </c>
      <c r="B6255" s="345" t="s">
        <v>6873</v>
      </c>
      <c r="C6255" s="345" t="s">
        <v>784</v>
      </c>
      <c r="D6255" s="345" t="s">
        <v>503</v>
      </c>
      <c r="E6255" s="345">
        <v>3130230830</v>
      </c>
      <c r="F6255" s="345">
        <v>69083</v>
      </c>
      <c r="G6255" s="345" t="s">
        <v>14771</v>
      </c>
      <c r="H6255" s="820">
        <v>19555</v>
      </c>
      <c r="I6255" s="567"/>
    </row>
    <row r="6256" spans="1:9" x14ac:dyDescent="0.2">
      <c r="A6256" s="345">
        <v>6254</v>
      </c>
      <c r="B6256" s="345" t="s">
        <v>6874</v>
      </c>
      <c r="C6256" s="345" t="s">
        <v>555</v>
      </c>
      <c r="D6256" s="345" t="s">
        <v>506</v>
      </c>
      <c r="E6256" s="345">
        <v>3150510700</v>
      </c>
      <c r="F6256" s="345">
        <v>63070</v>
      </c>
      <c r="G6256" s="345" t="s">
        <v>14772</v>
      </c>
      <c r="H6256" s="820">
        <v>8721</v>
      </c>
      <c r="I6256" s="567"/>
    </row>
    <row r="6257" spans="1:9" x14ac:dyDescent="0.2">
      <c r="A6257" s="345">
        <v>6255</v>
      </c>
      <c r="B6257" s="345" t="s">
        <v>6875</v>
      </c>
      <c r="C6257" s="345" t="s">
        <v>595</v>
      </c>
      <c r="D6257" s="345" t="s">
        <v>510</v>
      </c>
      <c r="E6257" s="345">
        <v>1010021520</v>
      </c>
      <c r="F6257" s="345">
        <v>6155</v>
      </c>
      <c r="G6257" s="345" t="s">
        <v>14773</v>
      </c>
      <c r="H6257" s="820">
        <v>525</v>
      </c>
      <c r="I6257" s="567"/>
    </row>
    <row r="6258" spans="1:9" x14ac:dyDescent="0.2">
      <c r="A6258" s="345">
        <v>6256</v>
      </c>
      <c r="B6258" s="345" t="s">
        <v>6876</v>
      </c>
      <c r="C6258" s="345" t="s">
        <v>624</v>
      </c>
      <c r="D6258" s="345" t="s">
        <v>510</v>
      </c>
      <c r="E6258" s="345">
        <v>1010812430</v>
      </c>
      <c r="F6258" s="345">
        <v>1253</v>
      </c>
      <c r="G6258" s="345" t="s">
        <v>14774</v>
      </c>
      <c r="H6258" s="820">
        <v>1861</v>
      </c>
      <c r="I6258" s="567"/>
    </row>
    <row r="6259" spans="1:9" x14ac:dyDescent="0.2">
      <c r="A6259" s="345">
        <v>6257</v>
      </c>
      <c r="B6259" s="345" t="s">
        <v>6877</v>
      </c>
      <c r="C6259" s="345" t="s">
        <v>624</v>
      </c>
      <c r="D6259" s="345" t="s">
        <v>510</v>
      </c>
      <c r="E6259" s="345">
        <v>1010812440</v>
      </c>
      <c r="F6259" s="345">
        <v>1254</v>
      </c>
      <c r="G6259" s="345" t="s">
        <v>14775</v>
      </c>
      <c r="H6259" s="820">
        <v>3597</v>
      </c>
      <c r="I6259" s="567"/>
    </row>
    <row r="6260" spans="1:9" x14ac:dyDescent="0.2">
      <c r="A6260" s="345">
        <v>6258</v>
      </c>
      <c r="B6260" s="345" t="s">
        <v>6878</v>
      </c>
      <c r="C6260" s="345" t="s">
        <v>693</v>
      </c>
      <c r="D6260" s="345" t="s">
        <v>16415</v>
      </c>
      <c r="E6260" s="345">
        <v>1080560330</v>
      </c>
      <c r="F6260" s="345">
        <v>34033</v>
      </c>
      <c r="G6260" s="345" t="s">
        <v>14776</v>
      </c>
      <c r="H6260" s="820">
        <v>5816</v>
      </c>
      <c r="I6260" s="567"/>
    </row>
    <row r="6261" spans="1:9" x14ac:dyDescent="0.2">
      <c r="A6261" s="345">
        <v>6259</v>
      </c>
      <c r="B6261" s="345" t="s">
        <v>6879</v>
      </c>
      <c r="C6261" s="345" t="s">
        <v>538</v>
      </c>
      <c r="D6261" s="345" t="s">
        <v>504</v>
      </c>
      <c r="E6261" s="345">
        <v>3170640770</v>
      </c>
      <c r="F6261" s="345">
        <v>76078</v>
      </c>
      <c r="G6261" s="345" t="s">
        <v>14777</v>
      </c>
      <c r="H6261" s="820">
        <v>1404</v>
      </c>
      <c r="I6261" s="567"/>
    </row>
    <row r="6262" spans="1:9" x14ac:dyDescent="0.2">
      <c r="A6262" s="345">
        <v>6260</v>
      </c>
      <c r="B6262" s="345" t="s">
        <v>6880</v>
      </c>
      <c r="C6262" s="345" t="s">
        <v>875</v>
      </c>
      <c r="D6262" s="345" t="s">
        <v>494</v>
      </c>
      <c r="E6262" s="345">
        <v>2110440470</v>
      </c>
      <c r="F6262" s="345">
        <v>43047</v>
      </c>
      <c r="G6262" s="345" t="s">
        <v>14778</v>
      </c>
      <c r="H6262" s="820">
        <v>11985</v>
      </c>
      <c r="I6262" s="567"/>
    </row>
    <row r="6263" spans="1:9" x14ac:dyDescent="0.2">
      <c r="A6263" s="345">
        <v>6261</v>
      </c>
      <c r="B6263" s="345" t="s">
        <v>6881</v>
      </c>
      <c r="C6263" s="345" t="s">
        <v>542</v>
      </c>
      <c r="D6263" s="345" t="s">
        <v>511</v>
      </c>
      <c r="E6263" s="345">
        <v>3160310490</v>
      </c>
      <c r="F6263" s="345">
        <v>71051</v>
      </c>
      <c r="G6263" s="345" t="s">
        <v>14779</v>
      </c>
      <c r="H6263" s="820">
        <v>49843</v>
      </c>
      <c r="I6263" s="567"/>
    </row>
    <row r="6264" spans="1:9" x14ac:dyDescent="0.2">
      <c r="A6264" s="345">
        <v>6262</v>
      </c>
      <c r="B6264" s="345" t="s">
        <v>6882</v>
      </c>
      <c r="C6264" s="345" t="s">
        <v>696</v>
      </c>
      <c r="D6264" s="345" t="s">
        <v>508</v>
      </c>
      <c r="E6264" s="345">
        <v>1030241955</v>
      </c>
      <c r="F6264" s="345">
        <v>13248</v>
      </c>
      <c r="G6264" s="345" t="s">
        <v>14780</v>
      </c>
      <c r="H6264" s="820">
        <v>1693</v>
      </c>
      <c r="I6264" s="567"/>
    </row>
    <row r="6265" spans="1:9" x14ac:dyDescent="0.2">
      <c r="A6265" s="345">
        <v>6263</v>
      </c>
      <c r="B6265" s="345" t="s">
        <v>6883</v>
      </c>
      <c r="C6265" s="345" t="s">
        <v>654</v>
      </c>
      <c r="D6265" s="345" t="s">
        <v>506</v>
      </c>
      <c r="E6265" s="345">
        <v>3150080860</v>
      </c>
      <c r="F6265" s="345">
        <v>64087</v>
      </c>
      <c r="G6265" s="345" t="s">
        <v>14781</v>
      </c>
      <c r="H6265" s="820">
        <v>1523</v>
      </c>
      <c r="I6265" s="567"/>
    </row>
    <row r="6266" spans="1:9" x14ac:dyDescent="0.2">
      <c r="A6266" s="345">
        <v>6264</v>
      </c>
      <c r="B6266" s="345" t="s">
        <v>6884</v>
      </c>
      <c r="C6266" s="345" t="s">
        <v>704</v>
      </c>
      <c r="D6266" s="345" t="s">
        <v>505</v>
      </c>
      <c r="E6266" s="345">
        <v>3180221130</v>
      </c>
      <c r="F6266" s="345">
        <v>79116</v>
      </c>
      <c r="G6266" s="345" t="s">
        <v>14782</v>
      </c>
      <c r="H6266" s="820">
        <v>1414</v>
      </c>
      <c r="I6266" s="567"/>
    </row>
    <row r="6267" spans="1:9" x14ac:dyDescent="0.2">
      <c r="A6267" s="345">
        <v>6265</v>
      </c>
      <c r="B6267" s="345" t="s">
        <v>6885</v>
      </c>
      <c r="C6267" s="345" t="s">
        <v>565</v>
      </c>
      <c r="D6267" s="345" t="s">
        <v>505</v>
      </c>
      <c r="E6267" s="345">
        <v>3180251290</v>
      </c>
      <c r="F6267" s="345">
        <v>78128</v>
      </c>
      <c r="G6267" s="345" t="s">
        <v>14783</v>
      </c>
      <c r="H6267" s="820">
        <v>1879</v>
      </c>
      <c r="I6267" s="567"/>
    </row>
    <row r="6268" spans="1:9" x14ac:dyDescent="0.2">
      <c r="A6268" s="345">
        <v>6266</v>
      </c>
      <c r="B6268" s="345" t="s">
        <v>6886</v>
      </c>
      <c r="C6268" s="345" t="s">
        <v>899</v>
      </c>
      <c r="D6268" s="346" t="s">
        <v>512</v>
      </c>
      <c r="E6268" s="345">
        <v>4201110650</v>
      </c>
      <c r="F6268" s="345">
        <v>111065</v>
      </c>
      <c r="G6268" s="345" t="s">
        <v>14784</v>
      </c>
      <c r="H6268" s="820">
        <v>8398</v>
      </c>
      <c r="I6268" s="567"/>
    </row>
    <row r="6269" spans="1:9" x14ac:dyDescent="0.2">
      <c r="A6269" s="345">
        <v>6267</v>
      </c>
      <c r="B6269" s="345" t="s">
        <v>6887</v>
      </c>
      <c r="C6269" s="345" t="s">
        <v>852</v>
      </c>
      <c r="D6269" s="345" t="s">
        <v>515</v>
      </c>
      <c r="E6269" s="345">
        <v>1050870360</v>
      </c>
      <c r="F6269" s="345">
        <v>27036</v>
      </c>
      <c r="G6269" s="345" t="s">
        <v>14785</v>
      </c>
      <c r="H6269" s="820">
        <v>12720</v>
      </c>
      <c r="I6269" s="567"/>
    </row>
    <row r="6270" spans="1:9" x14ac:dyDescent="0.2">
      <c r="A6270" s="345">
        <v>6268</v>
      </c>
      <c r="B6270" s="345" t="s">
        <v>6888</v>
      </c>
      <c r="C6270" s="345" t="s">
        <v>657</v>
      </c>
      <c r="D6270" s="345" t="s">
        <v>506</v>
      </c>
      <c r="E6270" s="345">
        <v>3150200850</v>
      </c>
      <c r="F6270" s="345">
        <v>61085</v>
      </c>
      <c r="G6270" s="345" t="s">
        <v>14786</v>
      </c>
      <c r="H6270" s="820">
        <v>5714</v>
      </c>
      <c r="I6270" s="567"/>
    </row>
    <row r="6271" spans="1:9" x14ac:dyDescent="0.2">
      <c r="A6271" s="345">
        <v>6269</v>
      </c>
      <c r="B6271" s="345" t="s">
        <v>6889</v>
      </c>
      <c r="C6271" s="345" t="s">
        <v>617</v>
      </c>
      <c r="D6271" s="345" t="s">
        <v>512</v>
      </c>
      <c r="E6271" s="345">
        <v>4200730615</v>
      </c>
      <c r="F6271" s="345">
        <v>90092</v>
      </c>
      <c r="G6271" s="345" t="s">
        <v>14787</v>
      </c>
      <c r="H6271" s="820">
        <v>4992</v>
      </c>
      <c r="I6271" s="567"/>
    </row>
    <row r="6272" spans="1:9" x14ac:dyDescent="0.2">
      <c r="A6272" s="345">
        <v>6270</v>
      </c>
      <c r="B6272" s="345" t="s">
        <v>6889</v>
      </c>
      <c r="C6272" s="345" t="s">
        <v>593</v>
      </c>
      <c r="D6272" s="345" t="s">
        <v>513</v>
      </c>
      <c r="E6272" s="345">
        <v>4190480890</v>
      </c>
      <c r="F6272" s="345">
        <v>83090</v>
      </c>
      <c r="G6272" s="345" t="s">
        <v>14788</v>
      </c>
      <c r="H6272" s="820">
        <v>4992</v>
      </c>
      <c r="I6272" s="567"/>
    </row>
    <row r="6273" spans="1:9" x14ac:dyDescent="0.2">
      <c r="A6273" s="345">
        <v>6271</v>
      </c>
      <c r="B6273" s="345" t="s">
        <v>6890</v>
      </c>
      <c r="C6273" s="345" t="s">
        <v>632</v>
      </c>
      <c r="D6273" s="345" t="s">
        <v>515</v>
      </c>
      <c r="E6273" s="345">
        <v>1050100490</v>
      </c>
      <c r="F6273" s="345">
        <v>25049</v>
      </c>
      <c r="G6273" s="345" t="s">
        <v>14789</v>
      </c>
      <c r="H6273" s="820">
        <v>608</v>
      </c>
      <c r="I6273" s="567"/>
    </row>
    <row r="6274" spans="1:9" x14ac:dyDescent="0.2">
      <c r="A6274" s="345">
        <v>6272</v>
      </c>
      <c r="B6274" s="345" t="s">
        <v>6891</v>
      </c>
      <c r="C6274" s="345" t="s">
        <v>532</v>
      </c>
      <c r="D6274" s="345" t="s">
        <v>503</v>
      </c>
      <c r="E6274" s="345">
        <v>3130600380</v>
      </c>
      <c r="F6274" s="345">
        <v>68038</v>
      </c>
      <c r="G6274" s="345" t="s">
        <v>14790</v>
      </c>
      <c r="H6274" s="820">
        <v>1858</v>
      </c>
      <c r="I6274" s="567"/>
    </row>
    <row r="6275" spans="1:9" x14ac:dyDescent="0.2">
      <c r="A6275" s="345">
        <v>6273</v>
      </c>
      <c r="B6275" s="345" t="s">
        <v>6892</v>
      </c>
      <c r="C6275" s="345" t="s">
        <v>553</v>
      </c>
      <c r="D6275" s="345" t="s">
        <v>506</v>
      </c>
      <c r="E6275" s="345">
        <v>3150721320</v>
      </c>
      <c r="F6275" s="345">
        <v>65132</v>
      </c>
      <c r="G6275" s="345" t="s">
        <v>14791</v>
      </c>
      <c r="H6275" s="820">
        <v>10844</v>
      </c>
      <c r="I6275" s="567"/>
    </row>
    <row r="6276" spans="1:9" x14ac:dyDescent="0.2">
      <c r="A6276" s="345">
        <v>6274</v>
      </c>
      <c r="B6276" s="345" t="s">
        <v>6893</v>
      </c>
      <c r="C6276" s="345" t="s">
        <v>582</v>
      </c>
      <c r="D6276" s="345" t="s">
        <v>514</v>
      </c>
      <c r="E6276" s="345">
        <v>2100800300</v>
      </c>
      <c r="F6276" s="345">
        <v>55030</v>
      </c>
      <c r="G6276" s="345" t="s">
        <v>14792</v>
      </c>
      <c r="H6276" s="820">
        <v>2182</v>
      </c>
      <c r="I6276" s="567"/>
    </row>
    <row r="6277" spans="1:9" x14ac:dyDescent="0.2">
      <c r="A6277" s="345">
        <v>6275</v>
      </c>
      <c r="B6277" s="345" t="s">
        <v>6894</v>
      </c>
      <c r="C6277" s="345" t="s">
        <v>787</v>
      </c>
      <c r="D6277" s="345" t="s">
        <v>515</v>
      </c>
      <c r="E6277" s="345">
        <v>1050840750</v>
      </c>
      <c r="F6277" s="345">
        <v>26076</v>
      </c>
      <c r="G6277" s="345" t="s">
        <v>14793</v>
      </c>
      <c r="H6277" s="820">
        <v>9884</v>
      </c>
      <c r="I6277" s="567"/>
    </row>
    <row r="6278" spans="1:9" x14ac:dyDescent="0.2">
      <c r="A6278" s="345">
        <v>6276</v>
      </c>
      <c r="B6278" s="345" t="s">
        <v>6895</v>
      </c>
      <c r="C6278" s="345" t="s">
        <v>530</v>
      </c>
      <c r="D6278" s="345" t="s">
        <v>512</v>
      </c>
      <c r="E6278" s="345">
        <v>4200950500</v>
      </c>
      <c r="F6278" s="345">
        <v>95050</v>
      </c>
      <c r="G6278" s="345" t="s">
        <v>14794</v>
      </c>
      <c r="H6278" s="820">
        <v>2434</v>
      </c>
      <c r="I6278" s="567"/>
    </row>
    <row r="6279" spans="1:9" x14ac:dyDescent="0.2">
      <c r="A6279" s="345">
        <v>6277</v>
      </c>
      <c r="B6279" s="345" t="s">
        <v>6896</v>
      </c>
      <c r="C6279" s="345" t="s">
        <v>1302</v>
      </c>
      <c r="D6279" s="345" t="s">
        <v>492</v>
      </c>
      <c r="E6279" s="345">
        <v>2090420180</v>
      </c>
      <c r="F6279" s="345">
        <v>49018</v>
      </c>
      <c r="G6279" s="345" t="s">
        <v>14795</v>
      </c>
      <c r="H6279" s="820">
        <v>6498</v>
      </c>
      <c r="I6279" s="567"/>
    </row>
    <row r="6280" spans="1:9" x14ac:dyDescent="0.2">
      <c r="A6280" s="345">
        <v>6278</v>
      </c>
      <c r="B6280" s="345" t="s">
        <v>6897</v>
      </c>
      <c r="C6280" s="345" t="s">
        <v>565</v>
      </c>
      <c r="D6280" s="345" t="s">
        <v>505</v>
      </c>
      <c r="E6280" s="345">
        <v>3180251350</v>
      </c>
      <c r="F6280" s="345">
        <v>78135</v>
      </c>
      <c r="G6280" s="345" t="s">
        <v>14796</v>
      </c>
      <c r="H6280" s="820">
        <v>2022</v>
      </c>
      <c r="I6280" s="567"/>
    </row>
    <row r="6281" spans="1:9" x14ac:dyDescent="0.2">
      <c r="A6281" s="345">
        <v>6279</v>
      </c>
      <c r="B6281" s="345" t="s">
        <v>6898</v>
      </c>
      <c r="C6281" s="345" t="s">
        <v>548</v>
      </c>
      <c r="D6281" s="345" t="s">
        <v>503</v>
      </c>
      <c r="E6281" s="345">
        <v>3130380910</v>
      </c>
      <c r="F6281" s="345">
        <v>66092</v>
      </c>
      <c r="G6281" s="345" t="s">
        <v>14797</v>
      </c>
      <c r="H6281" s="820">
        <v>2115</v>
      </c>
      <c r="I6281" s="567"/>
    </row>
    <row r="6282" spans="1:9" x14ac:dyDescent="0.2">
      <c r="A6282" s="345">
        <v>6280</v>
      </c>
      <c r="B6282" s="345" t="s">
        <v>6899</v>
      </c>
      <c r="C6282" s="345" t="s">
        <v>555</v>
      </c>
      <c r="D6282" s="345" t="s">
        <v>506</v>
      </c>
      <c r="E6282" s="345">
        <v>3150510750</v>
      </c>
      <c r="F6282" s="345">
        <v>63075</v>
      </c>
      <c r="G6282" s="345" t="s">
        <v>14798</v>
      </c>
      <c r="H6282" s="820">
        <v>6421</v>
      </c>
      <c r="I6282" s="567"/>
    </row>
    <row r="6283" spans="1:9" x14ac:dyDescent="0.2">
      <c r="A6283" s="345">
        <v>6281</v>
      </c>
      <c r="B6283" s="345" t="s">
        <v>6900</v>
      </c>
      <c r="C6283" s="345" t="s">
        <v>899</v>
      </c>
      <c r="D6283" s="346" t="s">
        <v>512</v>
      </c>
      <c r="E6283" s="345">
        <v>4201110660</v>
      </c>
      <c r="F6283" s="345">
        <v>111066</v>
      </c>
      <c r="G6283" s="345" t="s">
        <v>14799</v>
      </c>
      <c r="H6283" s="820">
        <v>3488</v>
      </c>
      <c r="I6283" s="567"/>
    </row>
    <row r="6284" spans="1:9" x14ac:dyDescent="0.2">
      <c r="A6284" s="345">
        <v>6282</v>
      </c>
      <c r="B6284" s="345" t="s">
        <v>6901</v>
      </c>
      <c r="C6284" s="345" t="s">
        <v>833</v>
      </c>
      <c r="D6284" s="345" t="s">
        <v>16417</v>
      </c>
      <c r="E6284" s="345">
        <v>1060930410</v>
      </c>
      <c r="F6284" s="345">
        <v>93041</v>
      </c>
      <c r="G6284" s="345" t="s">
        <v>14800</v>
      </c>
      <c r="H6284" s="820">
        <v>15097</v>
      </c>
      <c r="I6284" s="567"/>
    </row>
    <row r="6285" spans="1:9" x14ac:dyDescent="0.2">
      <c r="A6285" s="345">
        <v>6283</v>
      </c>
      <c r="B6285" s="345" t="s">
        <v>6902</v>
      </c>
      <c r="C6285" s="345" t="s">
        <v>652</v>
      </c>
      <c r="D6285" s="345" t="s">
        <v>16417</v>
      </c>
      <c r="E6285" s="345">
        <v>1060851050</v>
      </c>
      <c r="F6285" s="345">
        <v>30105</v>
      </c>
      <c r="G6285" s="345" t="s">
        <v>14801</v>
      </c>
      <c r="H6285" s="820">
        <v>1202</v>
      </c>
      <c r="I6285" s="567"/>
    </row>
    <row r="6286" spans="1:9" x14ac:dyDescent="0.2">
      <c r="A6286" s="345">
        <v>6284</v>
      </c>
      <c r="B6286" s="345" t="s">
        <v>6903</v>
      </c>
      <c r="C6286" s="345" t="s">
        <v>784</v>
      </c>
      <c r="D6286" s="345" t="s">
        <v>503</v>
      </c>
      <c r="E6286" s="345">
        <v>3130230860</v>
      </c>
      <c r="F6286" s="345">
        <v>69086</v>
      </c>
      <c r="G6286" s="345" t="s">
        <v>14802</v>
      </c>
      <c r="H6286" s="820">
        <v>5175</v>
      </c>
      <c r="I6286" s="567"/>
    </row>
    <row r="6287" spans="1:9" x14ac:dyDescent="0.2">
      <c r="A6287" s="345">
        <v>6285</v>
      </c>
      <c r="B6287" s="345" t="s">
        <v>6904</v>
      </c>
      <c r="C6287" s="345" t="s">
        <v>1539</v>
      </c>
      <c r="D6287" s="345" t="s">
        <v>511</v>
      </c>
      <c r="E6287" s="345">
        <v>3160160170</v>
      </c>
      <c r="F6287" s="345">
        <v>74017</v>
      </c>
      <c r="G6287" s="345" t="s">
        <v>14803</v>
      </c>
      <c r="H6287" s="820">
        <v>18267</v>
      </c>
      <c r="I6287" s="567"/>
    </row>
    <row r="6288" spans="1:9" x14ac:dyDescent="0.2">
      <c r="A6288" s="345">
        <v>6286</v>
      </c>
      <c r="B6288" s="345" t="s">
        <v>6905</v>
      </c>
      <c r="C6288" s="345" t="s">
        <v>632</v>
      </c>
      <c r="D6288" s="345" t="s">
        <v>515</v>
      </c>
      <c r="E6288" s="345">
        <v>1050100510</v>
      </c>
      <c r="F6288" s="345">
        <v>25051</v>
      </c>
      <c r="G6288" s="345" t="s">
        <v>14804</v>
      </c>
      <c r="H6288" s="820">
        <v>1935</v>
      </c>
      <c r="I6288" s="567"/>
    </row>
    <row r="6289" spans="1:9" x14ac:dyDescent="0.2">
      <c r="A6289" s="345">
        <v>6287</v>
      </c>
      <c r="B6289" s="345" t="s">
        <v>6906</v>
      </c>
      <c r="C6289" s="345" t="s">
        <v>652</v>
      </c>
      <c r="D6289" s="345" t="s">
        <v>16417</v>
      </c>
      <c r="E6289" s="345">
        <v>1060851060</v>
      </c>
      <c r="F6289" s="345">
        <v>30106</v>
      </c>
      <c r="G6289" s="345" t="s">
        <v>14805</v>
      </c>
      <c r="H6289" s="820">
        <v>1679</v>
      </c>
      <c r="I6289" s="567"/>
    </row>
    <row r="6290" spans="1:9" x14ac:dyDescent="0.2">
      <c r="A6290" s="345">
        <v>6288</v>
      </c>
      <c r="B6290" s="345" t="s">
        <v>6907</v>
      </c>
      <c r="C6290" s="345" t="s">
        <v>241</v>
      </c>
      <c r="D6290" s="345" t="s">
        <v>515</v>
      </c>
      <c r="E6290" s="345">
        <v>1050900960</v>
      </c>
      <c r="F6290" s="345">
        <v>24096</v>
      </c>
      <c r="G6290" s="345" t="s">
        <v>14806</v>
      </c>
      <c r="H6290" s="820">
        <v>3571</v>
      </c>
      <c r="I6290" s="567"/>
    </row>
    <row r="6291" spans="1:9" x14ac:dyDescent="0.2">
      <c r="A6291" s="345">
        <v>6289</v>
      </c>
      <c r="B6291" s="345" t="s">
        <v>6908</v>
      </c>
      <c r="C6291" s="345" t="s">
        <v>722</v>
      </c>
      <c r="D6291" s="345" t="s">
        <v>513</v>
      </c>
      <c r="E6291" s="345">
        <v>4190820201</v>
      </c>
      <c r="F6291" s="345">
        <v>81020</v>
      </c>
      <c r="G6291" s="345" t="s">
        <v>14807</v>
      </c>
      <c r="H6291" s="820">
        <v>4820</v>
      </c>
      <c r="I6291" s="567"/>
    </row>
    <row r="6292" spans="1:9" x14ac:dyDescent="0.2">
      <c r="A6292" s="345">
        <v>6290</v>
      </c>
      <c r="B6292" s="345" t="s">
        <v>6909</v>
      </c>
      <c r="C6292" s="345" t="s">
        <v>609</v>
      </c>
      <c r="D6292" s="345" t="s">
        <v>493</v>
      </c>
      <c r="E6292" s="345">
        <v>2120700990</v>
      </c>
      <c r="F6292" s="345">
        <v>58100</v>
      </c>
      <c r="G6292" s="345" t="s">
        <v>14808</v>
      </c>
      <c r="H6292" s="820">
        <v>3075</v>
      </c>
      <c r="I6292" s="567"/>
    </row>
    <row r="6293" spans="1:9" x14ac:dyDescent="0.2">
      <c r="A6293" s="345">
        <v>6291</v>
      </c>
      <c r="B6293" s="345" t="s">
        <v>6910</v>
      </c>
      <c r="C6293" s="345" t="s">
        <v>704</v>
      </c>
      <c r="D6293" s="345" t="s">
        <v>505</v>
      </c>
      <c r="E6293" s="345">
        <v>3180221190</v>
      </c>
      <c r="F6293" s="345">
        <v>79122</v>
      </c>
      <c r="G6293" s="345" t="s">
        <v>14809</v>
      </c>
      <c r="H6293" s="820">
        <v>1629</v>
      </c>
      <c r="I6293" s="567"/>
    </row>
    <row r="6294" spans="1:9" x14ac:dyDescent="0.2">
      <c r="A6294" s="345">
        <v>6292</v>
      </c>
      <c r="B6294" s="345" t="s">
        <v>6911</v>
      </c>
      <c r="C6294" s="345" t="s">
        <v>563</v>
      </c>
      <c r="D6294" s="345" t="s">
        <v>493</v>
      </c>
      <c r="E6294" s="345">
        <v>2120330690</v>
      </c>
      <c r="F6294" s="345">
        <v>60070</v>
      </c>
      <c r="G6294" s="345" t="s">
        <v>14810</v>
      </c>
      <c r="H6294" s="820">
        <v>2474</v>
      </c>
      <c r="I6294" s="567"/>
    </row>
    <row r="6295" spans="1:9" x14ac:dyDescent="0.2">
      <c r="A6295" s="345">
        <v>6293</v>
      </c>
      <c r="B6295" s="345" t="s">
        <v>6912</v>
      </c>
      <c r="C6295" s="345" t="s">
        <v>534</v>
      </c>
      <c r="D6295" s="345" t="s">
        <v>508</v>
      </c>
      <c r="E6295" s="345">
        <v>1030492000</v>
      </c>
      <c r="F6295" s="345">
        <v>15201</v>
      </c>
      <c r="G6295" s="345" t="s">
        <v>14811</v>
      </c>
      <c r="H6295" s="820">
        <v>8259</v>
      </c>
      <c r="I6295" s="567"/>
    </row>
    <row r="6296" spans="1:9" x14ac:dyDescent="0.2">
      <c r="A6296" s="345">
        <v>6294</v>
      </c>
      <c r="B6296" s="345" t="s">
        <v>6913</v>
      </c>
      <c r="C6296" s="345" t="s">
        <v>607</v>
      </c>
      <c r="D6296" s="345" t="s">
        <v>515</v>
      </c>
      <c r="E6296" s="345">
        <v>1050890780</v>
      </c>
      <c r="F6296" s="345">
        <v>23079</v>
      </c>
      <c r="G6296" s="345" t="s">
        <v>14812</v>
      </c>
      <c r="H6296" s="820">
        <v>1440</v>
      </c>
      <c r="I6296" s="567"/>
    </row>
    <row r="6297" spans="1:9" x14ac:dyDescent="0.2">
      <c r="A6297" s="345">
        <v>6295</v>
      </c>
      <c r="B6297" s="345" t="s">
        <v>6914</v>
      </c>
      <c r="C6297" s="345" t="s">
        <v>567</v>
      </c>
      <c r="D6297" s="345" t="s">
        <v>508</v>
      </c>
      <c r="E6297" s="345">
        <v>1030151640</v>
      </c>
      <c r="F6297" s="345">
        <v>17173</v>
      </c>
      <c r="G6297" s="345" t="s">
        <v>14813</v>
      </c>
      <c r="H6297" s="820">
        <v>4704</v>
      </c>
      <c r="I6297" s="567"/>
    </row>
    <row r="6298" spans="1:9" x14ac:dyDescent="0.2">
      <c r="A6298" s="345">
        <v>6296</v>
      </c>
      <c r="B6298" s="345" t="s">
        <v>6915</v>
      </c>
      <c r="C6298" s="345" t="s">
        <v>534</v>
      </c>
      <c r="D6298" s="345" t="s">
        <v>508</v>
      </c>
      <c r="E6298" s="345">
        <v>1030492010</v>
      </c>
      <c r="F6298" s="345">
        <v>15202</v>
      </c>
      <c r="G6298" s="345" t="s">
        <v>14814</v>
      </c>
      <c r="H6298" s="820">
        <v>4489</v>
      </c>
      <c r="I6298" s="567"/>
    </row>
    <row r="6299" spans="1:9" x14ac:dyDescent="0.2">
      <c r="A6299" s="345">
        <v>6297</v>
      </c>
      <c r="B6299" s="345" t="s">
        <v>6916</v>
      </c>
      <c r="C6299" s="345" t="s">
        <v>672</v>
      </c>
      <c r="D6299" s="345" t="s">
        <v>508</v>
      </c>
      <c r="E6299" s="345">
        <v>1030571420</v>
      </c>
      <c r="F6299" s="345">
        <v>18145</v>
      </c>
      <c r="G6299" s="345" t="s">
        <v>14815</v>
      </c>
      <c r="H6299" s="820">
        <v>540</v>
      </c>
      <c r="I6299" s="567"/>
    </row>
    <row r="6300" spans="1:9" x14ac:dyDescent="0.2">
      <c r="A6300" s="345">
        <v>6298</v>
      </c>
      <c r="B6300" s="345" t="s">
        <v>6917</v>
      </c>
      <c r="C6300" s="345" t="s">
        <v>787</v>
      </c>
      <c r="D6300" s="345" t="s">
        <v>515</v>
      </c>
      <c r="E6300" s="345">
        <v>1050840760</v>
      </c>
      <c r="F6300" s="345">
        <v>26077</v>
      </c>
      <c r="G6300" s="345" t="s">
        <v>14816</v>
      </c>
      <c r="H6300" s="820">
        <v>7282</v>
      </c>
      <c r="I6300" s="567"/>
    </row>
    <row r="6301" spans="1:9" x14ac:dyDescent="0.2">
      <c r="A6301" s="345">
        <v>6299</v>
      </c>
      <c r="B6301" s="345" t="s">
        <v>6918</v>
      </c>
      <c r="C6301" s="345" t="s">
        <v>732</v>
      </c>
      <c r="D6301" s="345" t="s">
        <v>511</v>
      </c>
      <c r="E6301" s="345">
        <v>3160410660</v>
      </c>
      <c r="F6301" s="345">
        <v>75067</v>
      </c>
      <c r="G6301" s="345" t="s">
        <v>14817</v>
      </c>
      <c r="H6301" s="820">
        <v>1469</v>
      </c>
      <c r="I6301" s="567"/>
    </row>
    <row r="6302" spans="1:9" x14ac:dyDescent="0.2">
      <c r="A6302" s="345">
        <v>6300</v>
      </c>
      <c r="B6302" s="345" t="s">
        <v>6919</v>
      </c>
      <c r="C6302" s="345" t="s">
        <v>659</v>
      </c>
      <c r="D6302" s="345" t="s">
        <v>510</v>
      </c>
      <c r="E6302" s="345">
        <v>1010960590</v>
      </c>
      <c r="F6302" s="345">
        <v>96059</v>
      </c>
      <c r="G6302" s="345" t="s">
        <v>14818</v>
      </c>
      <c r="H6302" s="820">
        <v>2570</v>
      </c>
      <c r="I6302" s="567"/>
    </row>
    <row r="6303" spans="1:9" x14ac:dyDescent="0.2">
      <c r="A6303" s="345">
        <v>6301</v>
      </c>
      <c r="B6303" s="345" t="s">
        <v>6920</v>
      </c>
      <c r="C6303" s="345" t="s">
        <v>241</v>
      </c>
      <c r="D6303" s="345" t="s">
        <v>515</v>
      </c>
      <c r="E6303" s="345">
        <v>1050900910</v>
      </c>
      <c r="F6303" s="345">
        <v>24091</v>
      </c>
      <c r="G6303" s="345" t="s">
        <v>14819</v>
      </c>
      <c r="H6303" s="820">
        <v>8221</v>
      </c>
      <c r="I6303" s="567"/>
    </row>
    <row r="6304" spans="1:9" x14ac:dyDescent="0.2">
      <c r="A6304" s="345">
        <v>6302</v>
      </c>
      <c r="B6304" s="345" t="s">
        <v>6921</v>
      </c>
      <c r="C6304" s="345" t="s">
        <v>544</v>
      </c>
      <c r="D6304" s="345" t="s">
        <v>510</v>
      </c>
      <c r="E6304" s="345">
        <v>1010272080</v>
      </c>
      <c r="F6304" s="345">
        <v>4208</v>
      </c>
      <c r="G6304" s="345" t="s">
        <v>14820</v>
      </c>
      <c r="H6304" s="820">
        <v>3050</v>
      </c>
      <c r="I6304" s="567"/>
    </row>
    <row r="6305" spans="1:9" x14ac:dyDescent="0.2">
      <c r="A6305" s="345">
        <v>6303</v>
      </c>
      <c r="B6305" s="345" t="s">
        <v>6922</v>
      </c>
      <c r="C6305" s="345" t="s">
        <v>544</v>
      </c>
      <c r="D6305" s="345" t="s">
        <v>510</v>
      </c>
      <c r="E6305" s="345">
        <v>1010272090</v>
      </c>
      <c r="F6305" s="345">
        <v>4209</v>
      </c>
      <c r="G6305" s="345" t="s">
        <v>14821</v>
      </c>
      <c r="H6305" s="820">
        <v>2289</v>
      </c>
      <c r="I6305" s="567"/>
    </row>
    <row r="6306" spans="1:9" x14ac:dyDescent="0.2">
      <c r="A6306" s="345">
        <v>6304</v>
      </c>
      <c r="B6306" s="345" t="s">
        <v>6923</v>
      </c>
      <c r="C6306" s="345" t="s">
        <v>624</v>
      </c>
      <c r="D6306" s="345" t="s">
        <v>510</v>
      </c>
      <c r="E6306" s="345">
        <v>1010812311</v>
      </c>
      <c r="F6306" s="345">
        <v>1241</v>
      </c>
      <c r="G6306" s="345" t="s">
        <v>14822</v>
      </c>
      <c r="H6306" s="820">
        <v>3686</v>
      </c>
      <c r="I6306" s="567"/>
    </row>
    <row r="6307" spans="1:9" x14ac:dyDescent="0.2">
      <c r="A6307" s="345">
        <v>6305</v>
      </c>
      <c r="B6307" s="345" t="s">
        <v>6924</v>
      </c>
      <c r="C6307" s="345" t="s">
        <v>635</v>
      </c>
      <c r="D6307" s="345" t="s">
        <v>508</v>
      </c>
      <c r="E6307" s="345">
        <v>1030861001</v>
      </c>
      <c r="F6307" s="345">
        <v>12141</v>
      </c>
      <c r="G6307" s="345" t="s">
        <v>14823</v>
      </c>
      <c r="H6307" s="820">
        <v>1459</v>
      </c>
      <c r="I6307" s="567"/>
    </row>
    <row r="6308" spans="1:9" x14ac:dyDescent="0.2">
      <c r="A6308" s="345">
        <v>6306</v>
      </c>
      <c r="B6308" s="345" t="s">
        <v>6925</v>
      </c>
      <c r="C6308" s="345" t="s">
        <v>565</v>
      </c>
      <c r="D6308" s="345" t="s">
        <v>505</v>
      </c>
      <c r="E6308" s="345">
        <v>3180251180</v>
      </c>
      <c r="F6308" s="345">
        <v>78117</v>
      </c>
      <c r="G6308" s="345" t="s">
        <v>14824</v>
      </c>
      <c r="H6308" s="820">
        <v>1244</v>
      </c>
      <c r="I6308" s="567"/>
    </row>
    <row r="6309" spans="1:9" x14ac:dyDescent="0.2">
      <c r="A6309" s="345">
        <v>6307</v>
      </c>
      <c r="B6309" s="345" t="s">
        <v>6926</v>
      </c>
      <c r="C6309" s="345" t="s">
        <v>607</v>
      </c>
      <c r="D6309" s="345" t="s">
        <v>515</v>
      </c>
      <c r="E6309" s="345">
        <v>1050890710</v>
      </c>
      <c r="F6309" s="345">
        <v>23072</v>
      </c>
      <c r="G6309" s="345" t="s">
        <v>14825</v>
      </c>
      <c r="H6309" s="820">
        <v>4069</v>
      </c>
      <c r="I6309" s="567"/>
    </row>
    <row r="6310" spans="1:9" x14ac:dyDescent="0.2">
      <c r="A6310" s="345">
        <v>6308</v>
      </c>
      <c r="B6310" s="345" t="s">
        <v>6927</v>
      </c>
      <c r="C6310" s="345" t="s">
        <v>899</v>
      </c>
      <c r="D6310" s="346" t="s">
        <v>512</v>
      </c>
      <c r="E6310" s="345">
        <v>4201110670</v>
      </c>
      <c r="F6310" s="345">
        <v>111067</v>
      </c>
      <c r="G6310" s="345" t="s">
        <v>14826</v>
      </c>
      <c r="H6310" s="820">
        <v>8170</v>
      </c>
      <c r="I6310" s="567"/>
    </row>
    <row r="6311" spans="1:9" x14ac:dyDescent="0.2">
      <c r="A6311" s="345">
        <v>6309</v>
      </c>
      <c r="B6311" s="345" t="s">
        <v>6928</v>
      </c>
      <c r="C6311" s="345" t="s">
        <v>672</v>
      </c>
      <c r="D6311" s="345" t="s">
        <v>508</v>
      </c>
      <c r="E6311" s="345">
        <v>1030571350</v>
      </c>
      <c r="F6311" s="345">
        <v>18138</v>
      </c>
      <c r="G6311" s="345" t="s">
        <v>14827</v>
      </c>
      <c r="H6311" s="820">
        <v>5098</v>
      </c>
      <c r="I6311" s="567"/>
    </row>
    <row r="6312" spans="1:9" x14ac:dyDescent="0.2">
      <c r="A6312" s="345">
        <v>6310</v>
      </c>
      <c r="B6312" s="345" t="s">
        <v>6929</v>
      </c>
      <c r="C6312" s="345" t="s">
        <v>588</v>
      </c>
      <c r="D6312" s="345" t="s">
        <v>511</v>
      </c>
      <c r="E6312" s="345">
        <v>3160090390</v>
      </c>
      <c r="F6312" s="345">
        <v>72040</v>
      </c>
      <c r="G6312" s="345" t="s">
        <v>14828</v>
      </c>
      <c r="H6312" s="820">
        <v>9592</v>
      </c>
      <c r="I6312" s="567"/>
    </row>
    <row r="6313" spans="1:9" x14ac:dyDescent="0.2">
      <c r="A6313" s="345">
        <v>6311</v>
      </c>
      <c r="B6313" s="345" t="s">
        <v>6930</v>
      </c>
      <c r="C6313" s="345" t="s">
        <v>732</v>
      </c>
      <c r="D6313" s="345" t="s">
        <v>511</v>
      </c>
      <c r="E6313" s="345">
        <v>3160410690</v>
      </c>
      <c r="F6313" s="345">
        <v>75070</v>
      </c>
      <c r="G6313" s="345" t="s">
        <v>14829</v>
      </c>
      <c r="H6313" s="820">
        <v>5702</v>
      </c>
      <c r="I6313" s="567"/>
    </row>
    <row r="6314" spans="1:9" x14ac:dyDescent="0.2">
      <c r="A6314" s="345">
        <v>6312</v>
      </c>
      <c r="B6314" s="345" t="s">
        <v>6931</v>
      </c>
      <c r="C6314" s="345" t="s">
        <v>664</v>
      </c>
      <c r="D6314" s="345" t="s">
        <v>507</v>
      </c>
      <c r="E6314" s="345">
        <v>1070370520</v>
      </c>
      <c r="F6314" s="345">
        <v>8055</v>
      </c>
      <c r="G6314" s="345" t="s">
        <v>14830</v>
      </c>
      <c r="H6314" s="820">
        <v>52918</v>
      </c>
      <c r="I6314" s="567"/>
    </row>
    <row r="6315" spans="1:9" x14ac:dyDescent="0.2">
      <c r="A6315" s="345">
        <v>6313</v>
      </c>
      <c r="B6315" s="345" t="s">
        <v>6932</v>
      </c>
      <c r="C6315" s="345" t="s">
        <v>842</v>
      </c>
      <c r="D6315" s="345" t="s">
        <v>492</v>
      </c>
      <c r="E6315" s="345">
        <v>2090050340</v>
      </c>
      <c r="F6315" s="345">
        <v>51034</v>
      </c>
      <c r="G6315" s="345" t="s">
        <v>14831</v>
      </c>
      <c r="H6315" s="820">
        <v>15227</v>
      </c>
      <c r="I6315" s="567"/>
    </row>
    <row r="6316" spans="1:9" x14ac:dyDescent="0.2">
      <c r="A6316" s="345">
        <v>6314</v>
      </c>
      <c r="B6316" s="345" t="s">
        <v>6933</v>
      </c>
      <c r="C6316" s="345" t="s">
        <v>586</v>
      </c>
      <c r="D6316" s="345" t="s">
        <v>509</v>
      </c>
      <c r="E6316" s="345">
        <v>3140940440</v>
      </c>
      <c r="F6316" s="345">
        <v>94044</v>
      </c>
      <c r="G6316" s="345" t="s">
        <v>14832</v>
      </c>
      <c r="H6316" s="820">
        <v>1411</v>
      </c>
      <c r="I6316" s="567"/>
    </row>
    <row r="6317" spans="1:9" x14ac:dyDescent="0.2">
      <c r="A6317" s="345">
        <v>6315</v>
      </c>
      <c r="B6317" s="345" t="s">
        <v>6934</v>
      </c>
      <c r="C6317" s="345" t="s">
        <v>790</v>
      </c>
      <c r="D6317" s="345" t="s">
        <v>16415</v>
      </c>
      <c r="E6317" s="345">
        <v>1080130560</v>
      </c>
      <c r="F6317" s="345">
        <v>37056</v>
      </c>
      <c r="G6317" s="345" t="s">
        <v>14833</v>
      </c>
      <c r="H6317" s="820">
        <v>7335</v>
      </c>
      <c r="I6317" s="567"/>
    </row>
    <row r="6318" spans="1:9" x14ac:dyDescent="0.2">
      <c r="A6318" s="345">
        <v>6316</v>
      </c>
      <c r="B6318" s="345" t="s">
        <v>6935</v>
      </c>
      <c r="C6318" s="345" t="s">
        <v>662</v>
      </c>
      <c r="D6318" s="345" t="s">
        <v>506</v>
      </c>
      <c r="E6318" s="345">
        <v>3150110680</v>
      </c>
      <c r="F6318" s="345">
        <v>62070</v>
      </c>
      <c r="G6318" s="345" t="s">
        <v>14834</v>
      </c>
      <c r="H6318" s="820">
        <v>10388</v>
      </c>
      <c r="I6318" s="567"/>
    </row>
    <row r="6319" spans="1:9" x14ac:dyDescent="0.2">
      <c r="A6319" s="345">
        <v>6317</v>
      </c>
      <c r="B6319" s="345" t="s">
        <v>6936</v>
      </c>
      <c r="C6319" s="345" t="s">
        <v>612</v>
      </c>
      <c r="D6319" s="345" t="s">
        <v>505</v>
      </c>
      <c r="E6319" s="345">
        <v>3180670790</v>
      </c>
      <c r="F6319" s="345">
        <v>80079</v>
      </c>
      <c r="G6319" s="345" t="s">
        <v>14835</v>
      </c>
      <c r="H6319" s="820">
        <v>591</v>
      </c>
      <c r="I6319" s="567"/>
    </row>
    <row r="6320" spans="1:9" x14ac:dyDescent="0.2">
      <c r="A6320" s="345">
        <v>6318</v>
      </c>
      <c r="B6320" s="345" t="s">
        <v>6937</v>
      </c>
      <c r="C6320" s="345" t="s">
        <v>565</v>
      </c>
      <c r="D6320" s="345" t="s">
        <v>505</v>
      </c>
      <c r="E6320" s="345">
        <v>3180251320</v>
      </c>
      <c r="F6320" s="345">
        <v>78131</v>
      </c>
      <c r="G6320" s="345" t="s">
        <v>14836</v>
      </c>
      <c r="H6320" s="820">
        <v>1715</v>
      </c>
      <c r="I6320" s="567"/>
    </row>
    <row r="6321" spans="1:9" x14ac:dyDescent="0.2">
      <c r="A6321" s="345">
        <v>6319</v>
      </c>
      <c r="B6321" s="345" t="s">
        <v>6938</v>
      </c>
      <c r="C6321" s="345" t="s">
        <v>593</v>
      </c>
      <c r="D6321" s="345" t="s">
        <v>513</v>
      </c>
      <c r="E6321" s="345">
        <v>4190480830</v>
      </c>
      <c r="F6321" s="345">
        <v>83084</v>
      </c>
      <c r="G6321" s="345" t="s">
        <v>14837</v>
      </c>
      <c r="H6321" s="820">
        <v>11950</v>
      </c>
      <c r="I6321" s="567"/>
    </row>
    <row r="6322" spans="1:9" x14ac:dyDescent="0.2">
      <c r="A6322" s="345">
        <v>6320</v>
      </c>
      <c r="B6322" s="345" t="s">
        <v>6939</v>
      </c>
      <c r="C6322" s="345" t="s">
        <v>542</v>
      </c>
      <c r="D6322" s="345" t="s">
        <v>511</v>
      </c>
      <c r="E6322" s="345">
        <v>3160310500</v>
      </c>
      <c r="F6322" s="345">
        <v>71052</v>
      </c>
      <c r="G6322" s="345" t="s">
        <v>14838</v>
      </c>
      <c r="H6322" s="820">
        <v>1831</v>
      </c>
      <c r="I6322" s="567"/>
    </row>
    <row r="6323" spans="1:9" x14ac:dyDescent="0.2">
      <c r="A6323" s="345">
        <v>6321</v>
      </c>
      <c r="B6323" s="345" t="s">
        <v>6940</v>
      </c>
      <c r="C6323" s="345" t="s">
        <v>1218</v>
      </c>
      <c r="D6323" s="345" t="s">
        <v>16415</v>
      </c>
      <c r="E6323" s="345">
        <v>1081010176</v>
      </c>
      <c r="F6323" s="345">
        <v>99026</v>
      </c>
      <c r="G6323" s="345" t="s">
        <v>14839</v>
      </c>
      <c r="H6323" s="820">
        <v>1998</v>
      </c>
      <c r="I6323" s="567"/>
    </row>
    <row r="6324" spans="1:9" x14ac:dyDescent="0.2">
      <c r="A6324" s="345">
        <v>6322</v>
      </c>
      <c r="B6324" s="345" t="s">
        <v>6941</v>
      </c>
      <c r="C6324" s="345" t="s">
        <v>595</v>
      </c>
      <c r="D6324" s="345" t="s">
        <v>510</v>
      </c>
      <c r="E6324" s="345">
        <v>1010021530</v>
      </c>
      <c r="F6324" s="345">
        <v>6156</v>
      </c>
      <c r="G6324" s="345" t="s">
        <v>14840</v>
      </c>
      <c r="H6324" s="820">
        <v>367</v>
      </c>
      <c r="I6324" s="567"/>
    </row>
    <row r="6325" spans="1:9" x14ac:dyDescent="0.2">
      <c r="A6325" s="345">
        <v>6323</v>
      </c>
      <c r="B6325" s="345" t="s">
        <v>6942</v>
      </c>
      <c r="C6325" s="345" t="s">
        <v>557</v>
      </c>
      <c r="D6325" s="345" t="s">
        <v>513</v>
      </c>
      <c r="E6325" s="345">
        <v>4190210440</v>
      </c>
      <c r="F6325" s="345">
        <v>87045</v>
      </c>
      <c r="G6325" s="345" t="s">
        <v>14841</v>
      </c>
      <c r="H6325" s="820">
        <v>9338</v>
      </c>
      <c r="I6325" s="567"/>
    </row>
    <row r="6326" spans="1:9" x14ac:dyDescent="0.2">
      <c r="A6326" s="345">
        <v>6324</v>
      </c>
      <c r="B6326" s="345" t="s">
        <v>6943</v>
      </c>
      <c r="C6326" s="345" t="s">
        <v>739</v>
      </c>
      <c r="D6326" s="345" t="s">
        <v>16415</v>
      </c>
      <c r="E6326" s="345">
        <v>1080660170</v>
      </c>
      <c r="F6326" s="345">
        <v>39017</v>
      </c>
      <c r="G6326" s="345" t="s">
        <v>14842</v>
      </c>
      <c r="H6326" s="820">
        <v>2869</v>
      </c>
      <c r="I6326" s="567"/>
    </row>
    <row r="6327" spans="1:9" x14ac:dyDescent="0.2">
      <c r="A6327" s="345">
        <v>6325</v>
      </c>
      <c r="B6327" s="345" t="s">
        <v>6944</v>
      </c>
      <c r="C6327" s="345" t="s">
        <v>555</v>
      </c>
      <c r="D6327" s="345" t="s">
        <v>506</v>
      </c>
      <c r="E6327" s="345">
        <v>3150510710</v>
      </c>
      <c r="F6327" s="345">
        <v>63071</v>
      </c>
      <c r="G6327" s="345" t="s">
        <v>14843</v>
      </c>
      <c r="H6327" s="820">
        <v>8729</v>
      </c>
      <c r="I6327" s="567"/>
    </row>
    <row r="6328" spans="1:9" x14ac:dyDescent="0.2">
      <c r="A6328" s="345">
        <v>6326</v>
      </c>
      <c r="B6328" s="345" t="s">
        <v>6945</v>
      </c>
      <c r="C6328" s="345" t="s">
        <v>544</v>
      </c>
      <c r="D6328" s="345" t="s">
        <v>510</v>
      </c>
      <c r="E6328" s="345">
        <v>1010272110</v>
      </c>
      <c r="F6328" s="345">
        <v>4211</v>
      </c>
      <c r="G6328" s="345" t="s">
        <v>14844</v>
      </c>
      <c r="H6328" s="820">
        <v>2357</v>
      </c>
      <c r="I6328" s="567"/>
    </row>
    <row r="6329" spans="1:9" x14ac:dyDescent="0.2">
      <c r="A6329" s="345">
        <v>6327</v>
      </c>
      <c r="B6329" s="345" t="s">
        <v>6946</v>
      </c>
      <c r="C6329" s="345" t="s">
        <v>672</v>
      </c>
      <c r="D6329" s="345" t="s">
        <v>508</v>
      </c>
      <c r="E6329" s="345">
        <v>1030571380</v>
      </c>
      <c r="F6329" s="345">
        <v>18141</v>
      </c>
      <c r="G6329" s="345" t="s">
        <v>14845</v>
      </c>
      <c r="H6329" s="820">
        <v>1017</v>
      </c>
      <c r="I6329" s="567"/>
    </row>
    <row r="6330" spans="1:9" x14ac:dyDescent="0.2">
      <c r="A6330" s="345">
        <v>6328</v>
      </c>
      <c r="B6330" s="345" t="s">
        <v>6947</v>
      </c>
      <c r="C6330" s="345" t="s">
        <v>612</v>
      </c>
      <c r="D6330" s="345" t="s">
        <v>505</v>
      </c>
      <c r="E6330" s="345">
        <v>3180670800</v>
      </c>
      <c r="F6330" s="345">
        <v>80080</v>
      </c>
      <c r="G6330" s="345" t="s">
        <v>14846</v>
      </c>
      <c r="H6330" s="820">
        <v>331</v>
      </c>
      <c r="I6330" s="567"/>
    </row>
    <row r="6331" spans="1:9" x14ac:dyDescent="0.2">
      <c r="A6331" s="345">
        <v>6329</v>
      </c>
      <c r="B6331" s="345" t="s">
        <v>6948</v>
      </c>
      <c r="C6331" s="345" t="s">
        <v>593</v>
      </c>
      <c r="D6331" s="345" t="s">
        <v>513</v>
      </c>
      <c r="E6331" s="345">
        <v>4190480840</v>
      </c>
      <c r="F6331" s="345">
        <v>83085</v>
      </c>
      <c r="G6331" s="345" t="s">
        <v>14847</v>
      </c>
      <c r="H6331" s="820">
        <v>1527</v>
      </c>
      <c r="I6331" s="567"/>
    </row>
    <row r="6332" spans="1:9" x14ac:dyDescent="0.2">
      <c r="A6332" s="345">
        <v>6330</v>
      </c>
      <c r="B6332" s="345" t="s">
        <v>6949</v>
      </c>
      <c r="C6332" s="345" t="s">
        <v>557</v>
      </c>
      <c r="D6332" s="345" t="s">
        <v>513</v>
      </c>
      <c r="E6332" s="345">
        <v>4190210450</v>
      </c>
      <c r="F6332" s="345">
        <v>87046</v>
      </c>
      <c r="G6332" s="345" t="s">
        <v>14848</v>
      </c>
      <c r="H6332" s="820">
        <v>1518</v>
      </c>
      <c r="I6332" s="567"/>
    </row>
    <row r="6333" spans="1:9" x14ac:dyDescent="0.2">
      <c r="A6333" s="345">
        <v>6331</v>
      </c>
      <c r="B6333" s="345" t="s">
        <v>6950</v>
      </c>
      <c r="C6333" s="345" t="s">
        <v>624</v>
      </c>
      <c r="D6333" s="345" t="s">
        <v>510</v>
      </c>
      <c r="E6333" s="345">
        <v>1010812450</v>
      </c>
      <c r="F6333" s="345">
        <v>1255</v>
      </c>
      <c r="G6333" s="345" t="s">
        <v>14849</v>
      </c>
      <c r="H6333" s="820">
        <v>4597</v>
      </c>
      <c r="I6333" s="567"/>
    </row>
    <row r="6334" spans="1:9" x14ac:dyDescent="0.2">
      <c r="A6334" s="345">
        <v>6332</v>
      </c>
      <c r="B6334" s="345" t="s">
        <v>6951</v>
      </c>
      <c r="C6334" s="345" t="s">
        <v>607</v>
      </c>
      <c r="D6334" s="345" t="s">
        <v>515</v>
      </c>
      <c r="E6334" s="345">
        <v>1050890760</v>
      </c>
      <c r="F6334" s="345">
        <v>23077</v>
      </c>
      <c r="G6334" s="345" t="s">
        <v>14850</v>
      </c>
      <c r="H6334" s="820">
        <v>11923</v>
      </c>
      <c r="I6334" s="567"/>
    </row>
    <row r="6335" spans="1:9" x14ac:dyDescent="0.2">
      <c r="A6335" s="345">
        <v>6333</v>
      </c>
      <c r="B6335" s="345" t="s">
        <v>6952</v>
      </c>
      <c r="C6335" s="345" t="s">
        <v>563</v>
      </c>
      <c r="D6335" s="345" t="s">
        <v>493</v>
      </c>
      <c r="E6335" s="345">
        <v>2120330640</v>
      </c>
      <c r="F6335" s="345">
        <v>60065</v>
      </c>
      <c r="G6335" s="345" t="s">
        <v>14851</v>
      </c>
      <c r="H6335" s="820">
        <v>879</v>
      </c>
      <c r="I6335" s="567"/>
    </row>
    <row r="6336" spans="1:9" x14ac:dyDescent="0.2">
      <c r="A6336" s="345">
        <v>6334</v>
      </c>
      <c r="B6336" s="345" t="s">
        <v>6953</v>
      </c>
      <c r="C6336" s="345" t="s">
        <v>555</v>
      </c>
      <c r="D6336" s="345" t="s">
        <v>506</v>
      </c>
      <c r="E6336" s="345">
        <v>3150510720</v>
      </c>
      <c r="F6336" s="345">
        <v>63072</v>
      </c>
      <c r="G6336" s="345" t="s">
        <v>14852</v>
      </c>
      <c r="H6336" s="820">
        <v>26460</v>
      </c>
      <c r="I6336" s="567"/>
    </row>
    <row r="6337" spans="1:9" x14ac:dyDescent="0.2">
      <c r="A6337" s="345">
        <v>6335</v>
      </c>
      <c r="B6337" s="345" t="s">
        <v>6954</v>
      </c>
      <c r="C6337" s="345" t="s">
        <v>996</v>
      </c>
      <c r="D6337" s="345" t="s">
        <v>514</v>
      </c>
      <c r="E6337" s="345">
        <v>2100580450</v>
      </c>
      <c r="F6337" s="345">
        <v>54045</v>
      </c>
      <c r="G6337" s="345" t="s">
        <v>14853</v>
      </c>
      <c r="H6337" s="820">
        <v>526</v>
      </c>
      <c r="I6337" s="567"/>
    </row>
    <row r="6338" spans="1:9" x14ac:dyDescent="0.2">
      <c r="A6338" s="345">
        <v>6336</v>
      </c>
      <c r="B6338" s="345" t="s">
        <v>6955</v>
      </c>
      <c r="C6338" s="345" t="s">
        <v>704</v>
      </c>
      <c r="D6338" s="345" t="s">
        <v>505</v>
      </c>
      <c r="E6338" s="345">
        <v>3180221150</v>
      </c>
      <c r="F6338" s="345">
        <v>79118</v>
      </c>
      <c r="G6338" s="345" t="s">
        <v>14854</v>
      </c>
      <c r="H6338" s="820">
        <v>1759</v>
      </c>
      <c r="I6338" s="567"/>
    </row>
    <row r="6339" spans="1:9" x14ac:dyDescent="0.2">
      <c r="A6339" s="345">
        <v>6337</v>
      </c>
      <c r="B6339" s="345" t="s">
        <v>6956</v>
      </c>
      <c r="C6339" s="345" t="s">
        <v>563</v>
      </c>
      <c r="D6339" s="345" t="s">
        <v>493</v>
      </c>
      <c r="E6339" s="345">
        <v>2120330650</v>
      </c>
      <c r="F6339" s="345">
        <v>60066</v>
      </c>
      <c r="G6339" s="345" t="s">
        <v>14855</v>
      </c>
      <c r="H6339" s="820">
        <v>1311</v>
      </c>
      <c r="I6339" s="567"/>
    </row>
    <row r="6340" spans="1:9" x14ac:dyDescent="0.2">
      <c r="A6340" s="345">
        <v>6338</v>
      </c>
      <c r="B6340" s="345" t="s">
        <v>6957</v>
      </c>
      <c r="C6340" s="345" t="s">
        <v>654</v>
      </c>
      <c r="D6340" s="345" t="s">
        <v>506</v>
      </c>
      <c r="E6340" s="345">
        <v>3150080880</v>
      </c>
      <c r="F6340" s="345">
        <v>64089</v>
      </c>
      <c r="G6340" s="345" t="s">
        <v>14856</v>
      </c>
      <c r="H6340" s="820">
        <v>1368</v>
      </c>
      <c r="I6340" s="567"/>
    </row>
    <row r="6341" spans="1:9" x14ac:dyDescent="0.2">
      <c r="A6341" s="345">
        <v>6339</v>
      </c>
      <c r="B6341" s="345" t="s">
        <v>6958</v>
      </c>
      <c r="C6341" s="345" t="s">
        <v>899</v>
      </c>
      <c r="D6341" s="346" t="s">
        <v>512</v>
      </c>
      <c r="E6341" s="345">
        <v>4201110690</v>
      </c>
      <c r="F6341" s="345">
        <v>111069</v>
      </c>
      <c r="G6341" s="345" t="s">
        <v>14857</v>
      </c>
      <c r="H6341" s="820">
        <v>1717</v>
      </c>
      <c r="I6341" s="567"/>
    </row>
    <row r="6342" spans="1:9" x14ac:dyDescent="0.2">
      <c r="A6342" s="345">
        <v>6340</v>
      </c>
      <c r="B6342" s="345" t="s">
        <v>6959</v>
      </c>
      <c r="C6342" s="345" t="s">
        <v>662</v>
      </c>
      <c r="D6342" s="345" t="s">
        <v>506</v>
      </c>
      <c r="E6342" s="345">
        <v>3150110690</v>
      </c>
      <c r="F6342" s="345">
        <v>62071</v>
      </c>
      <c r="G6342" s="345" t="s">
        <v>14858</v>
      </c>
      <c r="H6342" s="820">
        <v>4117</v>
      </c>
      <c r="I6342" s="567"/>
    </row>
    <row r="6343" spans="1:9" x14ac:dyDescent="0.2">
      <c r="A6343" s="345">
        <v>6341</v>
      </c>
      <c r="B6343" s="345" t="s">
        <v>6960</v>
      </c>
      <c r="C6343" s="345" t="s">
        <v>553</v>
      </c>
      <c r="D6343" s="345" t="s">
        <v>506</v>
      </c>
      <c r="E6343" s="345">
        <v>3150721280</v>
      </c>
      <c r="F6343" s="345">
        <v>65128</v>
      </c>
      <c r="G6343" s="345" t="s">
        <v>14859</v>
      </c>
      <c r="H6343" s="820">
        <v>514</v>
      </c>
      <c r="I6343" s="567"/>
    </row>
    <row r="6344" spans="1:9" x14ac:dyDescent="0.2">
      <c r="A6344" s="345">
        <v>6342</v>
      </c>
      <c r="B6344" s="345" t="s">
        <v>6961</v>
      </c>
      <c r="C6344" s="345" t="s">
        <v>654</v>
      </c>
      <c r="D6344" s="345" t="s">
        <v>506</v>
      </c>
      <c r="E6344" s="345">
        <v>3150080900</v>
      </c>
      <c r="F6344" s="345">
        <v>64091</v>
      </c>
      <c r="G6344" s="345" t="s">
        <v>14860</v>
      </c>
      <c r="H6344" s="820">
        <v>702</v>
      </c>
      <c r="I6344" s="567"/>
    </row>
    <row r="6345" spans="1:9" x14ac:dyDescent="0.2">
      <c r="A6345" s="345">
        <v>6343</v>
      </c>
      <c r="B6345" s="345" t="s">
        <v>6962</v>
      </c>
      <c r="C6345" s="345" t="s">
        <v>654</v>
      </c>
      <c r="D6345" s="345" t="s">
        <v>506</v>
      </c>
      <c r="E6345" s="345">
        <v>3150080890</v>
      </c>
      <c r="F6345" s="345">
        <v>64090</v>
      </c>
      <c r="G6345" s="345" t="s">
        <v>14861</v>
      </c>
      <c r="H6345" s="820">
        <v>747</v>
      </c>
      <c r="I6345" s="567"/>
    </row>
    <row r="6346" spans="1:9" x14ac:dyDescent="0.2">
      <c r="A6346" s="345">
        <v>6344</v>
      </c>
      <c r="B6346" s="345" t="s">
        <v>6963</v>
      </c>
      <c r="C6346" s="345" t="s">
        <v>657</v>
      </c>
      <c r="D6346" s="345" t="s">
        <v>506</v>
      </c>
      <c r="E6346" s="345">
        <v>3150200860</v>
      </c>
      <c r="F6346" s="345">
        <v>61086</v>
      </c>
      <c r="G6346" s="345" t="s">
        <v>14862</v>
      </c>
      <c r="H6346" s="820">
        <v>2089</v>
      </c>
      <c r="I6346" s="567"/>
    </row>
    <row r="6347" spans="1:9" x14ac:dyDescent="0.2">
      <c r="A6347" s="345">
        <v>6345</v>
      </c>
      <c r="B6347" s="345" t="s">
        <v>6964</v>
      </c>
      <c r="C6347" s="345" t="s">
        <v>654</v>
      </c>
      <c r="D6347" s="345" t="s">
        <v>506</v>
      </c>
      <c r="E6347" s="345">
        <v>3150080910</v>
      </c>
      <c r="F6347" s="345">
        <v>64092</v>
      </c>
      <c r="G6347" s="345" t="s">
        <v>14863</v>
      </c>
      <c r="H6347" s="820">
        <v>3913</v>
      </c>
      <c r="I6347" s="567"/>
    </row>
    <row r="6348" spans="1:9" x14ac:dyDescent="0.2">
      <c r="A6348" s="345">
        <v>6346</v>
      </c>
      <c r="B6348" s="345" t="s">
        <v>6965</v>
      </c>
      <c r="C6348" s="345" t="s">
        <v>586</v>
      </c>
      <c r="D6348" s="345" t="s">
        <v>509</v>
      </c>
      <c r="E6348" s="345">
        <v>3140940460</v>
      </c>
      <c r="F6348" s="345">
        <v>94046</v>
      </c>
      <c r="G6348" s="345" t="s">
        <v>14864</v>
      </c>
      <c r="H6348" s="820">
        <v>325</v>
      </c>
      <c r="I6348" s="567"/>
    </row>
    <row r="6349" spans="1:9" x14ac:dyDescent="0.2">
      <c r="A6349" s="345">
        <v>6347</v>
      </c>
      <c r="B6349" s="345" t="s">
        <v>6966</v>
      </c>
      <c r="C6349" s="345" t="s">
        <v>593</v>
      </c>
      <c r="D6349" s="345" t="s">
        <v>513</v>
      </c>
      <c r="E6349" s="345">
        <v>4190480870</v>
      </c>
      <c r="F6349" s="345">
        <v>83088</v>
      </c>
      <c r="G6349" s="345" t="s">
        <v>14865</v>
      </c>
      <c r="H6349" s="820">
        <v>2806</v>
      </c>
      <c r="I6349" s="567"/>
    </row>
    <row r="6350" spans="1:9" x14ac:dyDescent="0.2">
      <c r="A6350" s="345">
        <v>6348</v>
      </c>
      <c r="B6350" s="345" t="s">
        <v>6967</v>
      </c>
      <c r="C6350" s="345" t="s">
        <v>522</v>
      </c>
      <c r="D6350" s="345" t="s">
        <v>515</v>
      </c>
      <c r="E6350" s="345">
        <v>1050540820</v>
      </c>
      <c r="F6350" s="345">
        <v>28082</v>
      </c>
      <c r="G6350" s="345" t="s">
        <v>14866</v>
      </c>
      <c r="H6350" s="820">
        <v>7289</v>
      </c>
      <c r="I6350" s="567"/>
    </row>
    <row r="6351" spans="1:9" x14ac:dyDescent="0.2">
      <c r="A6351" s="345">
        <v>6349</v>
      </c>
      <c r="B6351" s="345" t="s">
        <v>6968</v>
      </c>
      <c r="C6351" s="345" t="s">
        <v>875</v>
      </c>
      <c r="D6351" s="345" t="s">
        <v>494</v>
      </c>
      <c r="E6351" s="345">
        <v>2110440480</v>
      </c>
      <c r="F6351" s="345">
        <v>43048</v>
      </c>
      <c r="G6351" s="345" t="s">
        <v>14867</v>
      </c>
      <c r="H6351" s="820">
        <v>1244</v>
      </c>
      <c r="I6351" s="567"/>
    </row>
    <row r="6352" spans="1:9" x14ac:dyDescent="0.2">
      <c r="A6352" s="345">
        <v>6350</v>
      </c>
      <c r="B6352" s="345" t="s">
        <v>6969</v>
      </c>
      <c r="C6352" s="345" t="s">
        <v>569</v>
      </c>
      <c r="D6352" s="345" t="s">
        <v>494</v>
      </c>
      <c r="E6352" s="345">
        <v>2110590570</v>
      </c>
      <c r="F6352" s="345">
        <v>41057</v>
      </c>
      <c r="G6352" s="345" t="s">
        <v>14868</v>
      </c>
      <c r="H6352" s="820">
        <v>3907</v>
      </c>
      <c r="I6352" s="567"/>
    </row>
    <row r="6353" spans="1:9" x14ac:dyDescent="0.2">
      <c r="A6353" s="345">
        <v>6351</v>
      </c>
      <c r="B6353" s="345" t="s">
        <v>6970</v>
      </c>
      <c r="C6353" s="345" t="s">
        <v>538</v>
      </c>
      <c r="D6353" s="345" t="s">
        <v>504</v>
      </c>
      <c r="E6353" s="345">
        <v>3170640780</v>
      </c>
      <c r="F6353" s="345">
        <v>76079</v>
      </c>
      <c r="G6353" s="345" t="s">
        <v>14869</v>
      </c>
      <c r="H6353" s="820">
        <v>1314</v>
      </c>
      <c r="I6353" s="567"/>
    </row>
    <row r="6354" spans="1:9" x14ac:dyDescent="0.2">
      <c r="A6354" s="345">
        <v>6352</v>
      </c>
      <c r="B6354" s="345" t="s">
        <v>6971</v>
      </c>
      <c r="C6354" s="345" t="s">
        <v>584</v>
      </c>
      <c r="D6354" s="345" t="s">
        <v>509</v>
      </c>
      <c r="E6354" s="345">
        <v>3140190730</v>
      </c>
      <c r="F6354" s="345">
        <v>70073</v>
      </c>
      <c r="G6354" s="345" t="s">
        <v>14870</v>
      </c>
      <c r="H6354" s="820">
        <v>317</v>
      </c>
      <c r="I6354" s="567"/>
    </row>
    <row r="6355" spans="1:9" x14ac:dyDescent="0.2">
      <c r="A6355" s="345">
        <v>6353</v>
      </c>
      <c r="B6355" s="345" t="s">
        <v>6972</v>
      </c>
      <c r="C6355" s="345" t="s">
        <v>524</v>
      </c>
      <c r="D6355" s="345" t="s">
        <v>508</v>
      </c>
      <c r="E6355" s="345">
        <v>1030990500</v>
      </c>
      <c r="F6355" s="345">
        <v>98050</v>
      </c>
      <c r="G6355" s="345" t="s">
        <v>14871</v>
      </c>
      <c r="H6355" s="820">
        <v>13346</v>
      </c>
      <c r="I6355" s="567"/>
    </row>
    <row r="6356" spans="1:9" x14ac:dyDescent="0.2">
      <c r="A6356" s="345">
        <v>6354</v>
      </c>
      <c r="B6356" s="345" t="s">
        <v>6973</v>
      </c>
      <c r="C6356" s="345" t="s">
        <v>672</v>
      </c>
      <c r="D6356" s="345" t="s">
        <v>508</v>
      </c>
      <c r="E6356" s="345">
        <v>1030571410</v>
      </c>
      <c r="F6356" s="345">
        <v>18144</v>
      </c>
      <c r="G6356" s="345" t="s">
        <v>14872</v>
      </c>
      <c r="H6356" s="820">
        <v>817</v>
      </c>
      <c r="I6356" s="567"/>
    </row>
    <row r="6357" spans="1:9" x14ac:dyDescent="0.2">
      <c r="A6357" s="345">
        <v>6355</v>
      </c>
      <c r="B6357" s="345" t="s">
        <v>6974</v>
      </c>
      <c r="C6357" s="345" t="s">
        <v>641</v>
      </c>
      <c r="D6357" s="345" t="s">
        <v>513</v>
      </c>
      <c r="E6357" s="345">
        <v>4190010380</v>
      </c>
      <c r="F6357" s="345">
        <v>84039</v>
      </c>
      <c r="G6357" s="345" t="s">
        <v>14873</v>
      </c>
      <c r="H6357" s="820">
        <v>1182</v>
      </c>
      <c r="I6357" s="567"/>
    </row>
    <row r="6358" spans="1:9" x14ac:dyDescent="0.2">
      <c r="A6358" s="345">
        <v>6356</v>
      </c>
      <c r="B6358" s="345" t="s">
        <v>6975</v>
      </c>
      <c r="C6358" s="345" t="s">
        <v>609</v>
      </c>
      <c r="D6358" s="345" t="s">
        <v>493</v>
      </c>
      <c r="E6358" s="345">
        <v>2120700970</v>
      </c>
      <c r="F6358" s="345">
        <v>58098</v>
      </c>
      <c r="G6358" s="345" t="s">
        <v>14874</v>
      </c>
      <c r="H6358" s="820">
        <v>4945</v>
      </c>
      <c r="I6358" s="567"/>
    </row>
    <row r="6359" spans="1:9" x14ac:dyDescent="0.2">
      <c r="A6359" s="345">
        <v>6357</v>
      </c>
      <c r="B6359" s="345" t="s">
        <v>6976</v>
      </c>
      <c r="C6359" s="345" t="s">
        <v>899</v>
      </c>
      <c r="D6359" s="346" t="s">
        <v>512</v>
      </c>
      <c r="E6359" s="345">
        <v>4201110700</v>
      </c>
      <c r="F6359" s="345">
        <v>111070</v>
      </c>
      <c r="G6359" s="345" t="s">
        <v>14875</v>
      </c>
      <c r="H6359" s="820">
        <v>2663</v>
      </c>
      <c r="I6359" s="567"/>
    </row>
    <row r="6360" spans="1:9" x14ac:dyDescent="0.2">
      <c r="A6360" s="345">
        <v>6358</v>
      </c>
      <c r="B6360" s="345" t="s">
        <v>6977</v>
      </c>
      <c r="C6360" s="345" t="s">
        <v>607</v>
      </c>
      <c r="D6360" s="345" t="s">
        <v>515</v>
      </c>
      <c r="E6360" s="345">
        <v>1050890770</v>
      </c>
      <c r="F6360" s="345">
        <v>23078</v>
      </c>
      <c r="G6360" s="345" t="s">
        <v>14876</v>
      </c>
      <c r="H6360" s="820">
        <v>2540</v>
      </c>
      <c r="I6360" s="567"/>
    </row>
    <row r="6361" spans="1:9" x14ac:dyDescent="0.2">
      <c r="A6361" s="345">
        <v>6359</v>
      </c>
      <c r="B6361" s="345" t="s">
        <v>6978</v>
      </c>
      <c r="C6361" s="345" t="s">
        <v>555</v>
      </c>
      <c r="D6361" s="345" t="s">
        <v>506</v>
      </c>
      <c r="E6361" s="345">
        <v>3150510730</v>
      </c>
      <c r="F6361" s="345">
        <v>63073</v>
      </c>
      <c r="G6361" s="345" t="s">
        <v>14877</v>
      </c>
      <c r="H6361" s="820">
        <v>32576</v>
      </c>
      <c r="I6361" s="567"/>
    </row>
    <row r="6362" spans="1:9" x14ac:dyDescent="0.2">
      <c r="A6362" s="345">
        <v>6360</v>
      </c>
      <c r="B6362" s="345" t="s">
        <v>6979</v>
      </c>
      <c r="C6362" s="345" t="s">
        <v>899</v>
      </c>
      <c r="D6362" s="346" t="s">
        <v>512</v>
      </c>
      <c r="E6362" s="345">
        <v>4201110710</v>
      </c>
      <c r="F6362" s="345">
        <v>111071</v>
      </c>
      <c r="G6362" s="345" t="s">
        <v>14878</v>
      </c>
      <c r="H6362" s="820">
        <v>10756</v>
      </c>
      <c r="I6362" s="567"/>
    </row>
    <row r="6363" spans="1:9" x14ac:dyDescent="0.2">
      <c r="A6363" s="345">
        <v>6361</v>
      </c>
      <c r="B6363" s="345" t="s">
        <v>6980</v>
      </c>
      <c r="C6363" s="345" t="s">
        <v>624</v>
      </c>
      <c r="D6363" s="345" t="s">
        <v>510</v>
      </c>
      <c r="E6363" s="345">
        <v>1010812460</v>
      </c>
      <c r="F6363" s="345">
        <v>1256</v>
      </c>
      <c r="G6363" s="345" t="s">
        <v>14879</v>
      </c>
      <c r="H6363" s="820">
        <v>4064</v>
      </c>
      <c r="I6363" s="567"/>
    </row>
    <row r="6364" spans="1:9" x14ac:dyDescent="0.2">
      <c r="A6364" s="345">
        <v>6362</v>
      </c>
      <c r="B6364" s="345" t="s">
        <v>6981</v>
      </c>
      <c r="C6364" s="345" t="s">
        <v>555</v>
      </c>
      <c r="D6364" s="345" t="s">
        <v>506</v>
      </c>
      <c r="E6364" s="345">
        <v>3150510740</v>
      </c>
      <c r="F6364" s="345">
        <v>63074</v>
      </c>
      <c r="G6364" s="345" t="s">
        <v>14880</v>
      </c>
      <c r="H6364" s="820">
        <v>19169</v>
      </c>
      <c r="I6364" s="567"/>
    </row>
    <row r="6365" spans="1:9" x14ac:dyDescent="0.2">
      <c r="A6365" s="345">
        <v>6363</v>
      </c>
      <c r="B6365" s="345" t="s">
        <v>6982</v>
      </c>
      <c r="C6365" s="345" t="s">
        <v>617</v>
      </c>
      <c r="D6365" s="345" t="s">
        <v>512</v>
      </c>
      <c r="E6365" s="345">
        <v>4200730602</v>
      </c>
      <c r="F6365" s="345">
        <v>90085</v>
      </c>
      <c r="G6365" s="345" t="s">
        <v>14881</v>
      </c>
      <c r="H6365" s="820">
        <v>1443</v>
      </c>
      <c r="I6365" s="567"/>
    </row>
    <row r="6366" spans="1:9" x14ac:dyDescent="0.2">
      <c r="A6366" s="345">
        <v>6364</v>
      </c>
      <c r="B6366" s="345" t="s">
        <v>6983</v>
      </c>
      <c r="C6366" s="345" t="s">
        <v>563</v>
      </c>
      <c r="D6366" s="345" t="s">
        <v>493</v>
      </c>
      <c r="E6366" s="345">
        <v>2120330660</v>
      </c>
      <c r="F6366" s="345">
        <v>60067</v>
      </c>
      <c r="G6366" s="345" t="s">
        <v>14882</v>
      </c>
      <c r="H6366" s="820">
        <v>1842</v>
      </c>
      <c r="I6366" s="567"/>
    </row>
    <row r="6367" spans="1:9" x14ac:dyDescent="0.2">
      <c r="A6367" s="345">
        <v>6365</v>
      </c>
      <c r="B6367" s="345" t="s">
        <v>6984</v>
      </c>
      <c r="C6367" s="345" t="s">
        <v>538</v>
      </c>
      <c r="D6367" s="345" t="s">
        <v>504</v>
      </c>
      <c r="E6367" s="345">
        <v>3170640790</v>
      </c>
      <c r="F6367" s="345">
        <v>76080</v>
      </c>
      <c r="G6367" s="345" t="s">
        <v>14883</v>
      </c>
      <c r="H6367" s="820">
        <v>6032</v>
      </c>
      <c r="I6367" s="567"/>
    </row>
    <row r="6368" spans="1:9" x14ac:dyDescent="0.2">
      <c r="A6368" s="345">
        <v>6366</v>
      </c>
      <c r="B6368" s="345" t="s">
        <v>6985</v>
      </c>
      <c r="C6368" s="345" t="s">
        <v>662</v>
      </c>
      <c r="D6368" s="345" t="s">
        <v>506</v>
      </c>
      <c r="E6368" s="345">
        <v>3150110691</v>
      </c>
      <c r="F6368" s="345">
        <v>62078</v>
      </c>
      <c r="G6368" s="345" t="s">
        <v>14884</v>
      </c>
      <c r="H6368" s="820">
        <v>480</v>
      </c>
      <c r="I6368" s="567"/>
    </row>
    <row r="6369" spans="1:9" x14ac:dyDescent="0.2">
      <c r="A6369" s="345">
        <v>6367</v>
      </c>
      <c r="B6369" s="345" t="s">
        <v>6986</v>
      </c>
      <c r="C6369" s="345" t="s">
        <v>657</v>
      </c>
      <c r="D6369" s="345" t="s">
        <v>506</v>
      </c>
      <c r="E6369" s="345">
        <v>3150200870</v>
      </c>
      <c r="F6369" s="345">
        <v>61087</v>
      </c>
      <c r="G6369" s="345" t="s">
        <v>14885</v>
      </c>
      <c r="H6369" s="820">
        <v>14910</v>
      </c>
      <c r="I6369" s="567"/>
    </row>
    <row r="6370" spans="1:9" x14ac:dyDescent="0.2">
      <c r="A6370" s="345">
        <v>6368</v>
      </c>
      <c r="B6370" s="345" t="s">
        <v>6987</v>
      </c>
      <c r="C6370" s="345" t="s">
        <v>553</v>
      </c>
      <c r="D6370" s="345" t="s">
        <v>506</v>
      </c>
      <c r="E6370" s="345">
        <v>3150721290</v>
      </c>
      <c r="F6370" s="345">
        <v>65129</v>
      </c>
      <c r="G6370" s="345" t="s">
        <v>14886</v>
      </c>
      <c r="H6370" s="820">
        <v>2685</v>
      </c>
      <c r="I6370" s="567"/>
    </row>
    <row r="6371" spans="1:9" x14ac:dyDescent="0.2">
      <c r="A6371" s="345">
        <v>6369</v>
      </c>
      <c r="B6371" s="345" t="s">
        <v>6988</v>
      </c>
      <c r="C6371" s="345" t="s">
        <v>681</v>
      </c>
      <c r="D6371" s="345" t="s">
        <v>503</v>
      </c>
      <c r="E6371" s="345">
        <v>3130790370</v>
      </c>
      <c r="F6371" s="345">
        <v>67038</v>
      </c>
      <c r="G6371" s="345" t="s">
        <v>14887</v>
      </c>
      <c r="H6371" s="820">
        <v>9804</v>
      </c>
      <c r="I6371" s="567"/>
    </row>
    <row r="6372" spans="1:9" x14ac:dyDescent="0.2">
      <c r="A6372" s="345">
        <v>6370</v>
      </c>
      <c r="B6372" s="345" t="s">
        <v>6989</v>
      </c>
      <c r="C6372" s="345" t="s">
        <v>553</v>
      </c>
      <c r="D6372" s="345" t="s">
        <v>506</v>
      </c>
      <c r="E6372" s="345">
        <v>3150721300</v>
      </c>
      <c r="F6372" s="345">
        <v>65130</v>
      </c>
      <c r="G6372" s="345" t="s">
        <v>14888</v>
      </c>
      <c r="H6372" s="820">
        <v>8857</v>
      </c>
      <c r="I6372" s="567"/>
    </row>
    <row r="6373" spans="1:9" x14ac:dyDescent="0.2">
      <c r="A6373" s="345">
        <v>6371</v>
      </c>
      <c r="B6373" s="345" t="s">
        <v>6990</v>
      </c>
      <c r="C6373" s="345" t="s">
        <v>522</v>
      </c>
      <c r="D6373" s="345" t="s">
        <v>515</v>
      </c>
      <c r="E6373" s="345">
        <v>1050540830</v>
      </c>
      <c r="F6373" s="345">
        <v>28083</v>
      </c>
      <c r="G6373" s="345" t="s">
        <v>14889</v>
      </c>
      <c r="H6373" s="820">
        <v>2530</v>
      </c>
      <c r="I6373" s="567"/>
    </row>
    <row r="6374" spans="1:9" x14ac:dyDescent="0.2">
      <c r="A6374" s="345">
        <v>6372</v>
      </c>
      <c r="B6374" s="345" t="s">
        <v>6991</v>
      </c>
      <c r="C6374" s="345" t="s">
        <v>586</v>
      </c>
      <c r="D6374" s="345" t="s">
        <v>509</v>
      </c>
      <c r="E6374" s="345">
        <v>3140940470</v>
      </c>
      <c r="F6374" s="345">
        <v>94047</v>
      </c>
      <c r="G6374" s="345" t="s">
        <v>14890</v>
      </c>
      <c r="H6374" s="820">
        <v>270</v>
      </c>
      <c r="I6374" s="567"/>
    </row>
    <row r="6375" spans="1:9" x14ac:dyDescent="0.2">
      <c r="A6375" s="345">
        <v>6373</v>
      </c>
      <c r="B6375" s="345" t="s">
        <v>6992</v>
      </c>
      <c r="C6375" s="345" t="s">
        <v>584</v>
      </c>
      <c r="D6375" s="345" t="s">
        <v>509</v>
      </c>
      <c r="E6375" s="345">
        <v>3140190740</v>
      </c>
      <c r="F6375" s="345">
        <v>70074</v>
      </c>
      <c r="G6375" s="345" t="s">
        <v>14891</v>
      </c>
      <c r="H6375" s="820">
        <v>1585</v>
      </c>
      <c r="I6375" s="567"/>
    </row>
    <row r="6376" spans="1:9" x14ac:dyDescent="0.2">
      <c r="A6376" s="345">
        <v>6374</v>
      </c>
      <c r="B6376" s="345" t="s">
        <v>6993</v>
      </c>
      <c r="C6376" s="345" t="s">
        <v>563</v>
      </c>
      <c r="D6376" s="345" t="s">
        <v>493</v>
      </c>
      <c r="E6376" s="345">
        <v>2120330670</v>
      </c>
      <c r="F6376" s="345">
        <v>60068</v>
      </c>
      <c r="G6376" s="345" t="s">
        <v>14892</v>
      </c>
      <c r="H6376" s="820">
        <v>5732</v>
      </c>
      <c r="I6376" s="567"/>
    </row>
    <row r="6377" spans="1:9" x14ac:dyDescent="0.2">
      <c r="A6377" s="345">
        <v>6375</v>
      </c>
      <c r="B6377" s="345" t="s">
        <v>6994</v>
      </c>
      <c r="C6377" s="345" t="s">
        <v>781</v>
      </c>
      <c r="D6377" s="345" t="s">
        <v>494</v>
      </c>
      <c r="E6377" s="345">
        <v>2111050370</v>
      </c>
      <c r="F6377" s="345">
        <v>109037</v>
      </c>
      <c r="G6377" s="345" t="s">
        <v>14893</v>
      </c>
      <c r="H6377" s="820">
        <v>16543</v>
      </c>
      <c r="I6377" s="567"/>
    </row>
    <row r="6378" spans="1:9" x14ac:dyDescent="0.2">
      <c r="A6378" s="345">
        <v>6376</v>
      </c>
      <c r="B6378" s="345" t="s">
        <v>6995</v>
      </c>
      <c r="C6378" s="345" t="s">
        <v>532</v>
      </c>
      <c r="D6378" s="345" t="s">
        <v>503</v>
      </c>
      <c r="E6378" s="345">
        <v>3130600370</v>
      </c>
      <c r="F6378" s="345">
        <v>68037</v>
      </c>
      <c r="G6378" s="345" t="s">
        <v>14894</v>
      </c>
      <c r="H6378" s="820">
        <v>265</v>
      </c>
      <c r="I6378" s="567"/>
    </row>
    <row r="6379" spans="1:9" x14ac:dyDescent="0.2">
      <c r="A6379" s="345">
        <v>6377</v>
      </c>
      <c r="B6379" s="345" t="s">
        <v>6996</v>
      </c>
      <c r="C6379" s="345" t="s">
        <v>612</v>
      </c>
      <c r="D6379" s="345" t="s">
        <v>505</v>
      </c>
      <c r="E6379" s="345">
        <v>3180670810</v>
      </c>
      <c r="F6379" s="345">
        <v>80081</v>
      </c>
      <c r="G6379" s="345" t="s">
        <v>14895</v>
      </c>
      <c r="H6379" s="820">
        <v>3740</v>
      </c>
      <c r="I6379" s="567"/>
    </row>
    <row r="6380" spans="1:9" x14ac:dyDescent="0.2">
      <c r="A6380" s="345">
        <v>6378</v>
      </c>
      <c r="B6380" s="345" t="s">
        <v>6997</v>
      </c>
      <c r="C6380" s="345" t="s">
        <v>784</v>
      </c>
      <c r="D6380" s="345" t="s">
        <v>503</v>
      </c>
      <c r="E6380" s="345">
        <v>3130230850</v>
      </c>
      <c r="F6380" s="345">
        <v>69085</v>
      </c>
      <c r="G6380" s="345" t="s">
        <v>14896</v>
      </c>
      <c r="H6380" s="820">
        <v>2279</v>
      </c>
      <c r="I6380" s="567"/>
    </row>
    <row r="6381" spans="1:9" x14ac:dyDescent="0.2">
      <c r="A6381" s="345">
        <v>6379</v>
      </c>
      <c r="B6381" s="345" t="s">
        <v>6998</v>
      </c>
      <c r="C6381" s="345" t="s">
        <v>548</v>
      </c>
      <c r="D6381" s="345" t="s">
        <v>503</v>
      </c>
      <c r="E6381" s="345">
        <v>3130380891</v>
      </c>
      <c r="F6381" s="345">
        <v>66090</v>
      </c>
      <c r="G6381" s="345" t="s">
        <v>14897</v>
      </c>
      <c r="H6381" s="820">
        <v>359</v>
      </c>
      <c r="I6381" s="567"/>
    </row>
    <row r="6382" spans="1:9" x14ac:dyDescent="0.2">
      <c r="A6382" s="345">
        <v>6380</v>
      </c>
      <c r="B6382" s="345" t="s">
        <v>6999</v>
      </c>
      <c r="C6382" s="345" t="s">
        <v>711</v>
      </c>
      <c r="D6382" s="345" t="s">
        <v>16415</v>
      </c>
      <c r="E6382" s="345">
        <v>1080680390</v>
      </c>
      <c r="F6382" s="345">
        <v>35039</v>
      </c>
      <c r="G6382" s="345" t="s">
        <v>14898</v>
      </c>
      <c r="H6382" s="820">
        <v>11205</v>
      </c>
      <c r="I6382" s="567"/>
    </row>
    <row r="6383" spans="1:9" x14ac:dyDescent="0.2">
      <c r="A6383" s="345">
        <v>6381</v>
      </c>
      <c r="B6383" s="345" t="s">
        <v>7000</v>
      </c>
      <c r="C6383" s="345" t="s">
        <v>612</v>
      </c>
      <c r="D6383" s="345" t="s">
        <v>505</v>
      </c>
      <c r="E6383" s="345">
        <v>3180670820</v>
      </c>
      <c r="F6383" s="345">
        <v>80082</v>
      </c>
      <c r="G6383" s="345" t="s">
        <v>14899</v>
      </c>
      <c r="H6383" s="820">
        <v>1348</v>
      </c>
      <c r="I6383" s="567"/>
    </row>
    <row r="6384" spans="1:9" x14ac:dyDescent="0.2">
      <c r="A6384" s="345">
        <v>6382</v>
      </c>
      <c r="B6384" s="345" t="s">
        <v>7001</v>
      </c>
      <c r="C6384" s="345" t="s">
        <v>569</v>
      </c>
      <c r="D6384" s="345" t="s">
        <v>494</v>
      </c>
      <c r="E6384" s="345">
        <v>2110590580</v>
      </c>
      <c r="F6384" s="345">
        <v>41058</v>
      </c>
      <c r="G6384" s="345" t="s">
        <v>14900</v>
      </c>
      <c r="H6384" s="820">
        <v>1459</v>
      </c>
      <c r="I6384" s="567"/>
    </row>
    <row r="6385" spans="1:9" x14ac:dyDescent="0.2">
      <c r="A6385" s="345">
        <v>6383</v>
      </c>
      <c r="B6385" s="345" t="s">
        <v>7002</v>
      </c>
      <c r="C6385" s="345" t="s">
        <v>924</v>
      </c>
      <c r="D6385" s="345" t="s">
        <v>507</v>
      </c>
      <c r="E6385" s="345">
        <v>1070340550</v>
      </c>
      <c r="F6385" s="345">
        <v>10055</v>
      </c>
      <c r="G6385" s="345" t="s">
        <v>14901</v>
      </c>
      <c r="H6385" s="820">
        <v>5601</v>
      </c>
      <c r="I6385" s="567"/>
    </row>
    <row r="6386" spans="1:9" x14ac:dyDescent="0.2">
      <c r="A6386" s="345">
        <v>6384</v>
      </c>
      <c r="B6386" s="345" t="s">
        <v>7003</v>
      </c>
      <c r="C6386" s="345" t="s">
        <v>681</v>
      </c>
      <c r="D6386" s="345" t="s">
        <v>503</v>
      </c>
      <c r="E6386" s="345">
        <v>3130790380</v>
      </c>
      <c r="F6386" s="345">
        <v>67039</v>
      </c>
      <c r="G6386" s="345" t="s">
        <v>14902</v>
      </c>
      <c r="H6386" s="820">
        <v>5112</v>
      </c>
      <c r="I6386" s="567"/>
    </row>
    <row r="6387" spans="1:9" x14ac:dyDescent="0.2">
      <c r="A6387" s="345">
        <v>6385</v>
      </c>
      <c r="B6387" s="345" t="s">
        <v>7004</v>
      </c>
      <c r="C6387" s="345" t="s">
        <v>601</v>
      </c>
      <c r="D6387" s="345" t="s">
        <v>508</v>
      </c>
      <c r="E6387" s="345">
        <v>1030121831</v>
      </c>
      <c r="F6387" s="345">
        <v>16252</v>
      </c>
      <c r="G6387" s="345" t="s">
        <v>14903</v>
      </c>
      <c r="H6387" s="820">
        <v>3862</v>
      </c>
      <c r="I6387" s="567"/>
    </row>
    <row r="6388" spans="1:9" x14ac:dyDescent="0.2">
      <c r="A6388" s="345">
        <v>6386</v>
      </c>
      <c r="B6388" s="345" t="s">
        <v>7005</v>
      </c>
      <c r="C6388" s="345" t="s">
        <v>578</v>
      </c>
      <c r="D6388" s="345" t="s">
        <v>505</v>
      </c>
      <c r="E6388" s="345">
        <v>3181030360</v>
      </c>
      <c r="F6388" s="345">
        <v>102036</v>
      </c>
      <c r="G6388" s="345" t="s">
        <v>14904</v>
      </c>
      <c r="H6388" s="820">
        <v>2872</v>
      </c>
      <c r="I6388" s="567"/>
    </row>
    <row r="6389" spans="1:9" x14ac:dyDescent="0.2">
      <c r="A6389" s="345">
        <v>6387</v>
      </c>
      <c r="B6389" s="345" t="s">
        <v>7006</v>
      </c>
      <c r="C6389" s="345" t="s">
        <v>609</v>
      </c>
      <c r="D6389" s="345" t="s">
        <v>493</v>
      </c>
      <c r="E6389" s="345">
        <v>2120700980</v>
      </c>
      <c r="F6389" s="345">
        <v>58099</v>
      </c>
      <c r="G6389" s="345" t="s">
        <v>14905</v>
      </c>
      <c r="H6389" s="820">
        <v>3504</v>
      </c>
      <c r="I6389" s="567"/>
    </row>
    <row r="6390" spans="1:9" x14ac:dyDescent="0.2">
      <c r="A6390" s="345">
        <v>6388</v>
      </c>
      <c r="B6390" s="345" t="s">
        <v>7007</v>
      </c>
      <c r="C6390" s="345" t="s">
        <v>668</v>
      </c>
      <c r="D6390" s="345" t="s">
        <v>16416</v>
      </c>
      <c r="E6390" s="345">
        <v>1040831570</v>
      </c>
      <c r="F6390" s="345">
        <v>22168</v>
      </c>
      <c r="G6390" s="345" t="s">
        <v>14906</v>
      </c>
      <c r="H6390" s="820">
        <v>1106</v>
      </c>
      <c r="I6390" s="567"/>
    </row>
    <row r="6391" spans="1:9" x14ac:dyDescent="0.2">
      <c r="A6391" s="345">
        <v>6389</v>
      </c>
      <c r="B6391" s="345" t="s">
        <v>7008</v>
      </c>
      <c r="C6391" s="345" t="s">
        <v>522</v>
      </c>
      <c r="D6391" s="345" t="s">
        <v>515</v>
      </c>
      <c r="E6391" s="345">
        <v>1050540840</v>
      </c>
      <c r="F6391" s="345">
        <v>28084</v>
      </c>
      <c r="G6391" s="345" t="s">
        <v>14907</v>
      </c>
      <c r="H6391" s="820">
        <v>1903</v>
      </c>
      <c r="I6391" s="567"/>
    </row>
    <row r="6392" spans="1:9" x14ac:dyDescent="0.2">
      <c r="A6392" s="345">
        <v>6390</v>
      </c>
      <c r="B6392" s="345" t="s">
        <v>7009</v>
      </c>
      <c r="C6392" s="345" t="s">
        <v>601</v>
      </c>
      <c r="D6392" s="345" t="s">
        <v>508</v>
      </c>
      <c r="E6392" s="345">
        <v>1030121820</v>
      </c>
      <c r="F6392" s="345">
        <v>16191</v>
      </c>
      <c r="G6392" s="345" t="s">
        <v>14908</v>
      </c>
      <c r="H6392" s="820">
        <v>523</v>
      </c>
      <c r="I6392" s="567"/>
    </row>
    <row r="6393" spans="1:9" x14ac:dyDescent="0.2">
      <c r="A6393" s="345">
        <v>6391</v>
      </c>
      <c r="B6393" s="345" t="s">
        <v>7010</v>
      </c>
      <c r="C6393" s="345" t="s">
        <v>565</v>
      </c>
      <c r="D6393" s="345" t="s">
        <v>505</v>
      </c>
      <c r="E6393" s="345">
        <v>3180251300</v>
      </c>
      <c r="F6393" s="345">
        <v>78129</v>
      </c>
      <c r="G6393" s="345" t="s">
        <v>14909</v>
      </c>
      <c r="H6393" s="820">
        <v>1128</v>
      </c>
      <c r="I6393" s="567"/>
    </row>
    <row r="6394" spans="1:9" x14ac:dyDescent="0.2">
      <c r="A6394" s="345">
        <v>6392</v>
      </c>
      <c r="B6394" s="345" t="s">
        <v>7011</v>
      </c>
      <c r="C6394" s="345" t="s">
        <v>522</v>
      </c>
      <c r="D6394" s="345" t="s">
        <v>515</v>
      </c>
      <c r="E6394" s="345">
        <v>1050540795</v>
      </c>
      <c r="F6394" s="345">
        <v>28108</v>
      </c>
      <c r="G6394" s="345" t="s">
        <v>14910</v>
      </c>
      <c r="H6394" s="820">
        <v>2389</v>
      </c>
      <c r="I6394" s="567"/>
    </row>
    <row r="6395" spans="1:9" x14ac:dyDescent="0.2">
      <c r="A6395" s="345">
        <v>6393</v>
      </c>
      <c r="B6395" s="345" t="s">
        <v>7012</v>
      </c>
      <c r="C6395" s="345" t="s">
        <v>704</v>
      </c>
      <c r="D6395" s="345" t="s">
        <v>505</v>
      </c>
      <c r="E6395" s="345">
        <v>3180221140</v>
      </c>
      <c r="F6395" s="345">
        <v>79117</v>
      </c>
      <c r="G6395" s="345" t="s">
        <v>14911</v>
      </c>
      <c r="H6395" s="820">
        <v>1940</v>
      </c>
      <c r="I6395" s="567"/>
    </row>
    <row r="6396" spans="1:9" x14ac:dyDescent="0.2">
      <c r="A6396" s="345">
        <v>6394</v>
      </c>
      <c r="B6396" s="345" t="s">
        <v>7013</v>
      </c>
      <c r="C6396" s="345" t="s">
        <v>591</v>
      </c>
      <c r="D6396" s="345" t="s">
        <v>513</v>
      </c>
      <c r="E6396" s="345">
        <v>4190180170</v>
      </c>
      <c r="F6396" s="345">
        <v>85017</v>
      </c>
      <c r="G6396" s="345" t="s">
        <v>14912</v>
      </c>
      <c r="H6396" s="820">
        <v>4785</v>
      </c>
      <c r="I6396" s="567"/>
    </row>
    <row r="6397" spans="1:9" x14ac:dyDescent="0.2">
      <c r="A6397" s="345">
        <v>6395</v>
      </c>
      <c r="B6397" s="345" t="s">
        <v>7014</v>
      </c>
      <c r="C6397" s="345" t="s">
        <v>732</v>
      </c>
      <c r="D6397" s="345" t="s">
        <v>511</v>
      </c>
      <c r="E6397" s="345">
        <v>3160410710</v>
      </c>
      <c r="F6397" s="345">
        <v>75072</v>
      </c>
      <c r="G6397" s="345" t="s">
        <v>14913</v>
      </c>
      <c r="H6397" s="820">
        <v>2847</v>
      </c>
      <c r="I6397" s="567"/>
    </row>
    <row r="6398" spans="1:9" x14ac:dyDescent="0.2">
      <c r="A6398" s="345">
        <v>6396</v>
      </c>
      <c r="B6398" s="345" t="s">
        <v>7015</v>
      </c>
      <c r="C6398" s="345" t="s">
        <v>612</v>
      </c>
      <c r="D6398" s="345" t="s">
        <v>505</v>
      </c>
      <c r="E6398" s="345">
        <v>3180670780</v>
      </c>
      <c r="F6398" s="345">
        <v>80078</v>
      </c>
      <c r="G6398" s="345" t="s">
        <v>14914</v>
      </c>
      <c r="H6398" s="820">
        <v>774</v>
      </c>
      <c r="I6398" s="567"/>
    </row>
    <row r="6399" spans="1:9" x14ac:dyDescent="0.2">
      <c r="A6399" s="345">
        <v>6397</v>
      </c>
      <c r="B6399" s="345" t="s">
        <v>7016</v>
      </c>
      <c r="C6399" s="345" t="s">
        <v>672</v>
      </c>
      <c r="D6399" s="345" t="s">
        <v>508</v>
      </c>
      <c r="E6399" s="345">
        <v>1030571360</v>
      </c>
      <c r="F6399" s="345">
        <v>18139</v>
      </c>
      <c r="G6399" s="345" t="s">
        <v>14915</v>
      </c>
      <c r="H6399" s="820">
        <v>1873</v>
      </c>
      <c r="I6399" s="567"/>
    </row>
    <row r="6400" spans="1:9" x14ac:dyDescent="0.2">
      <c r="A6400" s="345">
        <v>6398</v>
      </c>
      <c r="B6400" s="345" t="s">
        <v>7017</v>
      </c>
      <c r="C6400" s="345" t="s">
        <v>745</v>
      </c>
      <c r="D6400" s="345" t="s">
        <v>513</v>
      </c>
      <c r="E6400" s="345">
        <v>4190550640</v>
      </c>
      <c r="F6400" s="345">
        <v>82066</v>
      </c>
      <c r="G6400" s="345" t="s">
        <v>14916</v>
      </c>
      <c r="H6400" s="820">
        <v>990</v>
      </c>
      <c r="I6400" s="567"/>
    </row>
    <row r="6401" spans="1:9" x14ac:dyDescent="0.2">
      <c r="A6401" s="345">
        <v>6399</v>
      </c>
      <c r="B6401" s="345" t="s">
        <v>7018</v>
      </c>
      <c r="C6401" s="345" t="s">
        <v>726</v>
      </c>
      <c r="D6401" s="345" t="s">
        <v>16416</v>
      </c>
      <c r="E6401" s="345">
        <v>1040140780</v>
      </c>
      <c r="F6401" s="345">
        <v>21085</v>
      </c>
      <c r="G6401" s="345" t="s">
        <v>14917</v>
      </c>
      <c r="H6401" s="820">
        <v>2001</v>
      </c>
      <c r="I6401" s="567"/>
    </row>
    <row r="6402" spans="1:9" x14ac:dyDescent="0.2">
      <c r="A6402" s="345">
        <v>6400</v>
      </c>
      <c r="B6402" s="345" t="s">
        <v>7019</v>
      </c>
      <c r="C6402" s="345" t="s">
        <v>540</v>
      </c>
      <c r="D6402" s="345" t="s">
        <v>513</v>
      </c>
      <c r="E6402" s="345">
        <v>4190650100</v>
      </c>
      <c r="F6402" s="345">
        <v>88010</v>
      </c>
      <c r="G6402" s="345" t="s">
        <v>14918</v>
      </c>
      <c r="H6402" s="820">
        <v>10912</v>
      </c>
      <c r="I6402" s="567"/>
    </row>
    <row r="6403" spans="1:9" x14ac:dyDescent="0.2">
      <c r="A6403" s="345">
        <v>6401</v>
      </c>
      <c r="B6403" s="345" t="s">
        <v>7020</v>
      </c>
      <c r="C6403" s="345" t="s">
        <v>662</v>
      </c>
      <c r="D6403" s="345" t="s">
        <v>506</v>
      </c>
      <c r="E6403" s="345">
        <v>3150110670</v>
      </c>
      <c r="F6403" s="345">
        <v>62069</v>
      </c>
      <c r="G6403" s="345" t="s">
        <v>14919</v>
      </c>
      <c r="H6403" s="820">
        <v>858</v>
      </c>
      <c r="I6403" s="567"/>
    </row>
    <row r="6404" spans="1:9" x14ac:dyDescent="0.2">
      <c r="A6404" s="345">
        <v>6402</v>
      </c>
      <c r="B6404" s="345" t="s">
        <v>7021</v>
      </c>
      <c r="C6404" s="345" t="s">
        <v>584</v>
      </c>
      <c r="D6404" s="345" t="s">
        <v>509</v>
      </c>
      <c r="E6404" s="345">
        <v>3140190720</v>
      </c>
      <c r="F6404" s="345">
        <v>70072</v>
      </c>
      <c r="G6404" s="345" t="s">
        <v>14920</v>
      </c>
      <c r="H6404" s="820">
        <v>4012</v>
      </c>
      <c r="I6404" s="567"/>
    </row>
    <row r="6405" spans="1:9" x14ac:dyDescent="0.2">
      <c r="A6405" s="345">
        <v>6403</v>
      </c>
      <c r="B6405" s="345" t="s">
        <v>7022</v>
      </c>
      <c r="C6405" s="345" t="s">
        <v>1311</v>
      </c>
      <c r="D6405" s="345" t="s">
        <v>492</v>
      </c>
      <c r="E6405" s="345">
        <v>2090620320</v>
      </c>
      <c r="F6405" s="345">
        <v>50033</v>
      </c>
      <c r="G6405" s="345" t="s">
        <v>14921</v>
      </c>
      <c r="H6405" s="820">
        <v>14608</v>
      </c>
      <c r="I6405" s="567"/>
    </row>
    <row r="6406" spans="1:9" x14ac:dyDescent="0.2">
      <c r="A6406" s="345">
        <v>6404</v>
      </c>
      <c r="B6406" s="345" t="s">
        <v>7023</v>
      </c>
      <c r="C6406" s="345" t="s">
        <v>565</v>
      </c>
      <c r="D6406" s="345" t="s">
        <v>505</v>
      </c>
      <c r="E6406" s="345">
        <v>3180251310</v>
      </c>
      <c r="F6406" s="345">
        <v>78130</v>
      </c>
      <c r="G6406" s="345" t="s">
        <v>14922</v>
      </c>
      <c r="H6406" s="820">
        <v>1140</v>
      </c>
      <c r="I6406" s="567"/>
    </row>
    <row r="6407" spans="1:9" x14ac:dyDescent="0.2">
      <c r="A6407" s="345">
        <v>6405</v>
      </c>
      <c r="B6407" s="345" t="s">
        <v>7024</v>
      </c>
      <c r="C6407" s="345" t="s">
        <v>593</v>
      </c>
      <c r="D6407" s="345" t="s">
        <v>513</v>
      </c>
      <c r="E6407" s="345">
        <v>4190480820</v>
      </c>
      <c r="F6407" s="345">
        <v>83083</v>
      </c>
      <c r="G6407" s="345" t="s">
        <v>14923</v>
      </c>
      <c r="H6407" s="820">
        <v>873</v>
      </c>
      <c r="I6407" s="567"/>
    </row>
    <row r="6408" spans="1:9" x14ac:dyDescent="0.2">
      <c r="A6408" s="345">
        <v>6406</v>
      </c>
      <c r="B6408" s="345" t="s">
        <v>7025</v>
      </c>
      <c r="C6408" s="345" t="s">
        <v>641</v>
      </c>
      <c r="D6408" s="345" t="s">
        <v>513</v>
      </c>
      <c r="E6408" s="345">
        <v>4190010361</v>
      </c>
      <c r="F6408" s="345">
        <v>84037</v>
      </c>
      <c r="G6408" s="345" t="s">
        <v>14924</v>
      </c>
      <c r="H6408" s="820">
        <v>2172</v>
      </c>
      <c r="I6408" s="567"/>
    </row>
    <row r="6409" spans="1:9" x14ac:dyDescent="0.2">
      <c r="A6409" s="345">
        <v>6407</v>
      </c>
      <c r="B6409" s="345" t="s">
        <v>7026</v>
      </c>
      <c r="C6409" s="345" t="s">
        <v>906</v>
      </c>
      <c r="D6409" s="345" t="s">
        <v>492</v>
      </c>
      <c r="E6409" s="345">
        <v>2090360210</v>
      </c>
      <c r="F6409" s="345">
        <v>53022</v>
      </c>
      <c r="G6409" s="345" t="s">
        <v>14925</v>
      </c>
      <c r="H6409" s="820">
        <v>2485</v>
      </c>
      <c r="I6409" s="567"/>
    </row>
    <row r="6410" spans="1:9" x14ac:dyDescent="0.2">
      <c r="A6410" s="345">
        <v>6408</v>
      </c>
      <c r="B6410" s="345" t="s">
        <v>7027</v>
      </c>
      <c r="C6410" s="345" t="s">
        <v>745</v>
      </c>
      <c r="D6410" s="345" t="s">
        <v>513</v>
      </c>
      <c r="E6410" s="345">
        <v>4190550650</v>
      </c>
      <c r="F6410" s="345">
        <v>82067</v>
      </c>
      <c r="G6410" s="345" t="s">
        <v>14926</v>
      </c>
      <c r="H6410" s="820">
        <v>10999</v>
      </c>
      <c r="I6410" s="567"/>
    </row>
    <row r="6411" spans="1:9" x14ac:dyDescent="0.2">
      <c r="A6411" s="345">
        <v>6409</v>
      </c>
      <c r="B6411" s="345" t="s">
        <v>7028</v>
      </c>
      <c r="C6411" s="345" t="s">
        <v>672</v>
      </c>
      <c r="D6411" s="345" t="s">
        <v>508</v>
      </c>
      <c r="E6411" s="345">
        <v>1030571370</v>
      </c>
      <c r="F6411" s="345">
        <v>18140</v>
      </c>
      <c r="G6411" s="345" t="s">
        <v>14927</v>
      </c>
      <c r="H6411" s="820">
        <v>1563</v>
      </c>
      <c r="I6411" s="567"/>
    </row>
    <row r="6412" spans="1:9" x14ac:dyDescent="0.2">
      <c r="A6412" s="345">
        <v>6410</v>
      </c>
      <c r="B6412" s="345" t="s">
        <v>7029</v>
      </c>
      <c r="C6412" s="345" t="s">
        <v>530</v>
      </c>
      <c r="D6412" s="345" t="s">
        <v>512</v>
      </c>
      <c r="E6412" s="345">
        <v>4200950470</v>
      </c>
      <c r="F6412" s="345">
        <v>95047</v>
      </c>
      <c r="G6412" s="345" t="s">
        <v>14928</v>
      </c>
      <c r="H6412" s="820">
        <v>4646</v>
      </c>
      <c r="I6412" s="567"/>
    </row>
    <row r="6413" spans="1:9" x14ac:dyDescent="0.2">
      <c r="A6413" s="345">
        <v>6411</v>
      </c>
      <c r="B6413" s="345" t="s">
        <v>7030</v>
      </c>
      <c r="C6413" s="345" t="s">
        <v>632</v>
      </c>
      <c r="D6413" s="345" t="s">
        <v>515</v>
      </c>
      <c r="E6413" s="345">
        <v>1050100480</v>
      </c>
      <c r="F6413" s="345">
        <v>25048</v>
      </c>
      <c r="G6413" s="345" t="s">
        <v>14929</v>
      </c>
      <c r="H6413" s="820">
        <v>6634</v>
      </c>
      <c r="I6413" s="567"/>
    </row>
    <row r="6414" spans="1:9" x14ac:dyDescent="0.2">
      <c r="A6414" s="345">
        <v>6412</v>
      </c>
      <c r="B6414" s="345" t="s">
        <v>7031</v>
      </c>
      <c r="C6414" s="345" t="s">
        <v>522</v>
      </c>
      <c r="D6414" s="345" t="s">
        <v>515</v>
      </c>
      <c r="E6414" s="345">
        <v>1050540800</v>
      </c>
      <c r="F6414" s="345">
        <v>28080</v>
      </c>
      <c r="G6414" s="345" t="s">
        <v>14930</v>
      </c>
      <c r="H6414" s="820">
        <v>7156</v>
      </c>
      <c r="I6414" s="567"/>
    </row>
    <row r="6415" spans="1:9" x14ac:dyDescent="0.2">
      <c r="A6415" s="345">
        <v>6413</v>
      </c>
      <c r="B6415" s="345" t="s">
        <v>7032</v>
      </c>
      <c r="C6415" s="345" t="s">
        <v>1311</v>
      </c>
      <c r="D6415" s="345" t="s">
        <v>492</v>
      </c>
      <c r="E6415" s="345">
        <v>2090620330</v>
      </c>
      <c r="F6415" s="345">
        <v>50034</v>
      </c>
      <c r="G6415" s="345" t="s">
        <v>14931</v>
      </c>
      <c r="H6415" s="820">
        <v>1637</v>
      </c>
      <c r="I6415" s="567"/>
    </row>
    <row r="6416" spans="1:9" x14ac:dyDescent="0.2">
      <c r="A6416" s="345">
        <v>6414</v>
      </c>
      <c r="B6416" s="345" t="s">
        <v>7033</v>
      </c>
      <c r="C6416" s="345" t="s">
        <v>593</v>
      </c>
      <c r="D6416" s="345" t="s">
        <v>513</v>
      </c>
      <c r="E6416" s="345">
        <v>4190480850</v>
      </c>
      <c r="F6416" s="345">
        <v>83086</v>
      </c>
      <c r="G6416" s="345" t="s">
        <v>14932</v>
      </c>
      <c r="H6416" s="820">
        <v>4428</v>
      </c>
      <c r="I6416" s="567"/>
    </row>
    <row r="6417" spans="1:9" x14ac:dyDescent="0.2">
      <c r="A6417" s="345">
        <v>6415</v>
      </c>
      <c r="B6417" s="345" t="s">
        <v>7034</v>
      </c>
      <c r="C6417" s="345" t="s">
        <v>787</v>
      </c>
      <c r="D6417" s="345" t="s">
        <v>515</v>
      </c>
      <c r="E6417" s="345">
        <v>1050840740</v>
      </c>
      <c r="F6417" s="345">
        <v>26075</v>
      </c>
      <c r="G6417" s="345" t="s">
        <v>14933</v>
      </c>
      <c r="H6417" s="820">
        <v>9127</v>
      </c>
      <c r="I6417" s="567"/>
    </row>
    <row r="6418" spans="1:9" x14ac:dyDescent="0.2">
      <c r="A6418" s="345">
        <v>6416</v>
      </c>
      <c r="B6418" s="345" t="s">
        <v>7035</v>
      </c>
      <c r="C6418" s="345" t="s">
        <v>654</v>
      </c>
      <c r="D6418" s="345" t="s">
        <v>506</v>
      </c>
      <c r="E6418" s="345">
        <v>3150080870</v>
      </c>
      <c r="F6418" s="345">
        <v>64088</v>
      </c>
      <c r="G6418" s="345" t="s">
        <v>14934</v>
      </c>
      <c r="H6418" s="820">
        <v>1405</v>
      </c>
      <c r="I6418" s="567"/>
    </row>
    <row r="6419" spans="1:9" x14ac:dyDescent="0.2">
      <c r="A6419" s="345">
        <v>6417</v>
      </c>
      <c r="B6419" s="345" t="s">
        <v>7036</v>
      </c>
      <c r="C6419" s="345" t="s">
        <v>641</v>
      </c>
      <c r="D6419" s="345" t="s">
        <v>513</v>
      </c>
      <c r="E6419" s="345">
        <v>4190010370</v>
      </c>
      <c r="F6419" s="345">
        <v>84038</v>
      </c>
      <c r="G6419" s="345" t="s">
        <v>14935</v>
      </c>
      <c r="H6419" s="820">
        <v>6097</v>
      </c>
      <c r="I6419" s="567"/>
    </row>
    <row r="6420" spans="1:9" x14ac:dyDescent="0.2">
      <c r="A6420" s="345">
        <v>6418</v>
      </c>
      <c r="B6420" s="345" t="s">
        <v>7037</v>
      </c>
      <c r="C6420" s="345" t="s">
        <v>672</v>
      </c>
      <c r="D6420" s="345" t="s">
        <v>508</v>
      </c>
      <c r="E6420" s="345">
        <v>1030571390</v>
      </c>
      <c r="F6420" s="345">
        <v>18142</v>
      </c>
      <c r="G6420" s="345" t="s">
        <v>14936</v>
      </c>
      <c r="H6420" s="820">
        <v>448</v>
      </c>
      <c r="I6420" s="567"/>
    </row>
    <row r="6421" spans="1:9" x14ac:dyDescent="0.2">
      <c r="A6421" s="345">
        <v>6419</v>
      </c>
      <c r="B6421" s="345" t="s">
        <v>7038</v>
      </c>
      <c r="C6421" s="345" t="s">
        <v>924</v>
      </c>
      <c r="D6421" s="345" t="s">
        <v>507</v>
      </c>
      <c r="E6421" s="345">
        <v>1070340540</v>
      </c>
      <c r="F6421" s="345">
        <v>10054</v>
      </c>
      <c r="G6421" s="345" t="s">
        <v>14937</v>
      </c>
      <c r="H6421" s="820">
        <v>8575</v>
      </c>
      <c r="I6421" s="567"/>
    </row>
    <row r="6422" spans="1:9" x14ac:dyDescent="0.2">
      <c r="A6422" s="345">
        <v>6420</v>
      </c>
      <c r="B6422" s="345" t="s">
        <v>7039</v>
      </c>
      <c r="C6422" s="345" t="s">
        <v>1311</v>
      </c>
      <c r="D6422" s="345" t="s">
        <v>492</v>
      </c>
      <c r="E6422" s="345">
        <v>2090620340</v>
      </c>
      <c r="F6422" s="345">
        <v>50035</v>
      </c>
      <c r="G6422" s="345" t="s">
        <v>14938</v>
      </c>
      <c r="H6422" s="820">
        <v>13307</v>
      </c>
      <c r="I6422" s="567"/>
    </row>
    <row r="6423" spans="1:9" x14ac:dyDescent="0.2">
      <c r="A6423" s="345">
        <v>6421</v>
      </c>
      <c r="B6423" s="345" t="s">
        <v>7040</v>
      </c>
      <c r="C6423" s="345" t="s">
        <v>657</v>
      </c>
      <c r="D6423" s="345" t="s">
        <v>506</v>
      </c>
      <c r="E6423" s="345">
        <v>3150200820</v>
      </c>
      <c r="F6423" s="345">
        <v>61082</v>
      </c>
      <c r="G6423" s="345" t="s">
        <v>14939</v>
      </c>
      <c r="H6423" s="820">
        <v>14249</v>
      </c>
      <c r="I6423" s="567"/>
    </row>
    <row r="6424" spans="1:9" x14ac:dyDescent="0.2">
      <c r="A6424" s="345">
        <v>6422</v>
      </c>
      <c r="B6424" s="345" t="s">
        <v>7041</v>
      </c>
      <c r="C6424" s="345" t="s">
        <v>657</v>
      </c>
      <c r="D6424" s="345" t="s">
        <v>506</v>
      </c>
      <c r="E6424" s="345">
        <v>3150200830</v>
      </c>
      <c r="F6424" s="345">
        <v>61083</v>
      </c>
      <c r="G6424" s="345" t="s">
        <v>14940</v>
      </c>
      <c r="H6424" s="820">
        <v>31934</v>
      </c>
      <c r="I6424" s="567"/>
    </row>
    <row r="6425" spans="1:9" x14ac:dyDescent="0.2">
      <c r="A6425" s="345">
        <v>6423</v>
      </c>
      <c r="B6425" s="345" t="s">
        <v>7042</v>
      </c>
      <c r="C6425" s="345" t="s">
        <v>617</v>
      </c>
      <c r="D6425" s="345" t="s">
        <v>512</v>
      </c>
      <c r="E6425" s="345">
        <v>4200730603</v>
      </c>
      <c r="F6425" s="345">
        <v>90087</v>
      </c>
      <c r="G6425" s="345" t="s">
        <v>14941</v>
      </c>
      <c r="H6425" s="820">
        <v>1309</v>
      </c>
      <c r="I6425" s="567"/>
    </row>
    <row r="6426" spans="1:9" x14ac:dyDescent="0.2">
      <c r="A6426" s="345">
        <v>6424</v>
      </c>
      <c r="B6426" s="345" t="s">
        <v>7043</v>
      </c>
      <c r="C6426" s="345" t="s">
        <v>565</v>
      </c>
      <c r="D6426" s="345" t="s">
        <v>505</v>
      </c>
      <c r="E6426" s="345">
        <v>3180251321</v>
      </c>
      <c r="F6426" s="345">
        <v>78132</v>
      </c>
      <c r="G6426" s="345" t="s">
        <v>14942</v>
      </c>
      <c r="H6426" s="820">
        <v>4949</v>
      </c>
      <c r="I6426" s="567"/>
    </row>
    <row r="6427" spans="1:9" x14ac:dyDescent="0.2">
      <c r="A6427" s="345">
        <v>6425</v>
      </c>
      <c r="B6427" s="345" t="s">
        <v>7044</v>
      </c>
      <c r="C6427" s="345" t="s">
        <v>586</v>
      </c>
      <c r="D6427" s="345" t="s">
        <v>509</v>
      </c>
      <c r="E6427" s="345">
        <v>3140940450</v>
      </c>
      <c r="F6427" s="345">
        <v>94045</v>
      </c>
      <c r="G6427" s="345" t="s">
        <v>14943</v>
      </c>
      <c r="H6427" s="820">
        <v>664</v>
      </c>
      <c r="I6427" s="567"/>
    </row>
    <row r="6428" spans="1:9" x14ac:dyDescent="0.2">
      <c r="A6428" s="345">
        <v>6426</v>
      </c>
      <c r="B6428" s="345" t="s">
        <v>7045</v>
      </c>
      <c r="C6428" s="345" t="s">
        <v>672</v>
      </c>
      <c r="D6428" s="345" t="s">
        <v>508</v>
      </c>
      <c r="E6428" s="345">
        <v>1030571400</v>
      </c>
      <c r="F6428" s="345">
        <v>18143</v>
      </c>
      <c r="G6428" s="345" t="s">
        <v>14944</v>
      </c>
      <c r="H6428" s="820">
        <v>2242</v>
      </c>
      <c r="I6428" s="567"/>
    </row>
    <row r="6429" spans="1:9" x14ac:dyDescent="0.2">
      <c r="A6429" s="345">
        <v>6427</v>
      </c>
      <c r="B6429" s="345" t="s">
        <v>7046</v>
      </c>
      <c r="C6429" s="345" t="s">
        <v>557</v>
      </c>
      <c r="D6429" s="345" t="s">
        <v>513</v>
      </c>
      <c r="E6429" s="345">
        <v>4190210460</v>
      </c>
      <c r="F6429" s="345">
        <v>87047</v>
      </c>
      <c r="G6429" s="345" t="s">
        <v>14945</v>
      </c>
      <c r="H6429" s="820">
        <v>7453</v>
      </c>
      <c r="I6429" s="567"/>
    </row>
    <row r="6430" spans="1:9" x14ac:dyDescent="0.2">
      <c r="A6430" s="345">
        <v>6428</v>
      </c>
      <c r="B6430" s="345" t="s">
        <v>7047</v>
      </c>
      <c r="C6430" s="345" t="s">
        <v>852</v>
      </c>
      <c r="D6430" s="345" t="s">
        <v>515</v>
      </c>
      <c r="E6430" s="345">
        <v>1050870350</v>
      </c>
      <c r="F6430" s="345">
        <v>27035</v>
      </c>
      <c r="G6430" s="345" t="s">
        <v>14946</v>
      </c>
      <c r="H6430" s="820">
        <v>17449</v>
      </c>
      <c r="I6430" s="567"/>
    </row>
    <row r="6431" spans="1:9" x14ac:dyDescent="0.2">
      <c r="A6431" s="345">
        <v>6429</v>
      </c>
      <c r="B6431" s="345" t="s">
        <v>7048</v>
      </c>
      <c r="C6431" s="345" t="s">
        <v>526</v>
      </c>
      <c r="D6431" s="345" t="s">
        <v>508</v>
      </c>
      <c r="E6431" s="345">
        <v>1030980740</v>
      </c>
      <c r="F6431" s="345">
        <v>97074</v>
      </c>
      <c r="G6431" s="345" t="s">
        <v>14947</v>
      </c>
      <c r="H6431" s="820">
        <v>2130</v>
      </c>
      <c r="I6431" s="567"/>
    </row>
    <row r="6432" spans="1:9" x14ac:dyDescent="0.2">
      <c r="A6432" s="345">
        <v>6430</v>
      </c>
      <c r="B6432" s="345" t="s">
        <v>7049</v>
      </c>
      <c r="C6432" s="345" t="s">
        <v>784</v>
      </c>
      <c r="D6432" s="345" t="s">
        <v>503</v>
      </c>
      <c r="E6432" s="345">
        <v>3130230840</v>
      </c>
      <c r="F6432" s="345">
        <v>69084</v>
      </c>
      <c r="G6432" s="345" t="s">
        <v>14948</v>
      </c>
      <c r="H6432" s="820">
        <v>2020</v>
      </c>
      <c r="I6432" s="567"/>
    </row>
    <row r="6433" spans="1:9" x14ac:dyDescent="0.2">
      <c r="A6433" s="345">
        <v>6431</v>
      </c>
      <c r="B6433" s="345" t="s">
        <v>7050</v>
      </c>
      <c r="C6433" s="345" t="s">
        <v>555</v>
      </c>
      <c r="D6433" s="345" t="s">
        <v>506</v>
      </c>
      <c r="E6433" s="345">
        <v>3150510711</v>
      </c>
      <c r="F6433" s="345">
        <v>63090</v>
      </c>
      <c r="G6433" s="345" t="s">
        <v>14949</v>
      </c>
      <c r="H6433" s="820">
        <v>11689</v>
      </c>
      <c r="I6433" s="567"/>
    </row>
    <row r="6434" spans="1:9" x14ac:dyDescent="0.2">
      <c r="A6434" s="345">
        <v>6432</v>
      </c>
      <c r="B6434" s="345" t="s">
        <v>7051</v>
      </c>
      <c r="C6434" s="345" t="s">
        <v>657</v>
      </c>
      <c r="D6434" s="345" t="s">
        <v>506</v>
      </c>
      <c r="E6434" s="345">
        <v>3150200840</v>
      </c>
      <c r="F6434" s="345">
        <v>61084</v>
      </c>
      <c r="G6434" s="345" t="s">
        <v>14950</v>
      </c>
      <c r="H6434" s="820">
        <v>2559</v>
      </c>
      <c r="I6434" s="567"/>
    </row>
    <row r="6435" spans="1:9" x14ac:dyDescent="0.2">
      <c r="A6435" s="345">
        <v>6433</v>
      </c>
      <c r="B6435" s="345" t="s">
        <v>7052</v>
      </c>
      <c r="C6435" s="345" t="s">
        <v>652</v>
      </c>
      <c r="D6435" s="345" t="s">
        <v>16417</v>
      </c>
      <c r="E6435" s="345">
        <v>1060851040</v>
      </c>
      <c r="F6435" s="345">
        <v>30104</v>
      </c>
      <c r="G6435" s="345" t="s">
        <v>14951</v>
      </c>
      <c r="H6435" s="820">
        <v>2313</v>
      </c>
      <c r="I6435" s="567"/>
    </row>
    <row r="6436" spans="1:9" x14ac:dyDescent="0.2">
      <c r="A6436" s="345">
        <v>6434</v>
      </c>
      <c r="B6436" s="345" t="s">
        <v>7053</v>
      </c>
      <c r="C6436" s="345" t="s">
        <v>863</v>
      </c>
      <c r="D6436" s="345" t="s">
        <v>510</v>
      </c>
      <c r="E6436" s="345">
        <v>1011020620</v>
      </c>
      <c r="F6436" s="345">
        <v>103062</v>
      </c>
      <c r="G6436" s="345" t="s">
        <v>14952</v>
      </c>
      <c r="H6436" s="820">
        <v>1290</v>
      </c>
      <c r="I6436" s="567"/>
    </row>
    <row r="6437" spans="1:9" x14ac:dyDescent="0.2">
      <c r="A6437" s="345">
        <v>6435</v>
      </c>
      <c r="B6437" s="345" t="s">
        <v>7054</v>
      </c>
      <c r="C6437" s="345" t="s">
        <v>644</v>
      </c>
      <c r="D6437" s="345" t="s">
        <v>494</v>
      </c>
      <c r="E6437" s="345">
        <v>2110030430</v>
      </c>
      <c r="F6437" s="345">
        <v>42043</v>
      </c>
      <c r="G6437" s="345" t="s">
        <v>14953</v>
      </c>
      <c r="H6437" s="820">
        <v>3980</v>
      </c>
      <c r="I6437" s="567"/>
    </row>
    <row r="6438" spans="1:9" x14ac:dyDescent="0.2">
      <c r="A6438" s="345">
        <v>6436</v>
      </c>
      <c r="B6438" s="345" t="s">
        <v>7055</v>
      </c>
      <c r="C6438" s="345" t="s">
        <v>553</v>
      </c>
      <c r="D6438" s="345" t="s">
        <v>506</v>
      </c>
      <c r="E6438" s="345">
        <v>3150721270</v>
      </c>
      <c r="F6438" s="345">
        <v>65127</v>
      </c>
      <c r="G6438" s="345" t="s">
        <v>14954</v>
      </c>
      <c r="H6438" s="820">
        <v>3198</v>
      </c>
      <c r="I6438" s="567"/>
    </row>
    <row r="6439" spans="1:9" x14ac:dyDescent="0.2">
      <c r="A6439" s="345">
        <v>6437</v>
      </c>
      <c r="B6439" s="345" t="s">
        <v>7056</v>
      </c>
      <c r="C6439" s="345" t="s">
        <v>593</v>
      </c>
      <c r="D6439" s="345" t="s">
        <v>513</v>
      </c>
      <c r="E6439" s="345">
        <v>4190480860</v>
      </c>
      <c r="F6439" s="345">
        <v>83087</v>
      </c>
      <c r="G6439" s="345" t="s">
        <v>14955</v>
      </c>
      <c r="H6439" s="820">
        <v>854</v>
      </c>
      <c r="I6439" s="567"/>
    </row>
    <row r="6440" spans="1:9" x14ac:dyDescent="0.2">
      <c r="A6440" s="345">
        <v>6438</v>
      </c>
      <c r="B6440" s="345" t="s">
        <v>7057</v>
      </c>
      <c r="C6440" s="345" t="s">
        <v>609</v>
      </c>
      <c r="D6440" s="345" t="s">
        <v>493</v>
      </c>
      <c r="E6440" s="345">
        <v>2120700960</v>
      </c>
      <c r="F6440" s="345">
        <v>58097</v>
      </c>
      <c r="G6440" s="345" t="s">
        <v>14956</v>
      </c>
      <c r="H6440" s="820">
        <v>18531</v>
      </c>
      <c r="I6440" s="567"/>
    </row>
    <row r="6441" spans="1:9" x14ac:dyDescent="0.2">
      <c r="A6441" s="345">
        <v>6439</v>
      </c>
      <c r="B6441" s="345" t="s">
        <v>7058</v>
      </c>
      <c r="C6441" s="345" t="s">
        <v>722</v>
      </c>
      <c r="D6441" s="345" t="s">
        <v>513</v>
      </c>
      <c r="E6441" s="345">
        <v>4190820200</v>
      </c>
      <c r="F6441" s="345">
        <v>81019</v>
      </c>
      <c r="G6441" s="345" t="s">
        <v>14957</v>
      </c>
      <c r="H6441" s="820">
        <v>4838</v>
      </c>
      <c r="I6441" s="567"/>
    </row>
    <row r="6442" spans="1:9" x14ac:dyDescent="0.2">
      <c r="A6442" s="345">
        <v>6440</v>
      </c>
      <c r="B6442" s="345" t="s">
        <v>7059</v>
      </c>
      <c r="C6442" s="345" t="s">
        <v>654</v>
      </c>
      <c r="D6442" s="345" t="s">
        <v>506</v>
      </c>
      <c r="E6442" s="345">
        <v>3150080920</v>
      </c>
      <c r="F6442" s="345">
        <v>64093</v>
      </c>
      <c r="G6442" s="345" t="s">
        <v>14958</v>
      </c>
      <c r="H6442" s="820">
        <v>1175</v>
      </c>
      <c r="I6442" s="567"/>
    </row>
    <row r="6443" spans="1:9" x14ac:dyDescent="0.2">
      <c r="A6443" s="345">
        <v>6441</v>
      </c>
      <c r="B6443" s="345" t="s">
        <v>7060</v>
      </c>
      <c r="C6443" s="345" t="s">
        <v>1237</v>
      </c>
      <c r="D6443" s="345" t="s">
        <v>505</v>
      </c>
      <c r="E6443" s="345">
        <v>3180970220</v>
      </c>
      <c r="F6443" s="345">
        <v>101022</v>
      </c>
      <c r="G6443" s="345" t="s">
        <v>14959</v>
      </c>
      <c r="H6443" s="820">
        <v>1929</v>
      </c>
      <c r="I6443" s="567"/>
    </row>
    <row r="6444" spans="1:9" x14ac:dyDescent="0.2">
      <c r="A6444" s="345">
        <v>6442</v>
      </c>
      <c r="B6444" s="345" t="s">
        <v>7061</v>
      </c>
      <c r="C6444" s="345" t="s">
        <v>1075</v>
      </c>
      <c r="D6444" s="345" t="s">
        <v>16415</v>
      </c>
      <c r="E6444" s="345">
        <v>1080320420</v>
      </c>
      <c r="F6444" s="345">
        <v>40043</v>
      </c>
      <c r="G6444" s="345" t="s">
        <v>14960</v>
      </c>
      <c r="H6444" s="820">
        <v>4018</v>
      </c>
      <c r="I6444" s="567"/>
    </row>
    <row r="6445" spans="1:9" x14ac:dyDescent="0.2">
      <c r="A6445" s="345">
        <v>6443</v>
      </c>
      <c r="B6445" s="345" t="s">
        <v>7062</v>
      </c>
      <c r="C6445" s="345" t="s">
        <v>565</v>
      </c>
      <c r="D6445" s="345" t="s">
        <v>505</v>
      </c>
      <c r="E6445" s="345">
        <v>3180251330</v>
      </c>
      <c r="F6445" s="345">
        <v>78133</v>
      </c>
      <c r="G6445" s="345" t="s">
        <v>14961</v>
      </c>
      <c r="H6445" s="820">
        <v>2205</v>
      </c>
      <c r="I6445" s="567"/>
    </row>
    <row r="6446" spans="1:9" x14ac:dyDescent="0.2">
      <c r="A6446" s="345">
        <v>6444</v>
      </c>
      <c r="B6446" s="345" t="s">
        <v>7063</v>
      </c>
      <c r="C6446" s="345" t="s">
        <v>593</v>
      </c>
      <c r="D6446" s="345" t="s">
        <v>513</v>
      </c>
      <c r="E6446" s="345">
        <v>4190480880</v>
      </c>
      <c r="F6446" s="345">
        <v>83089</v>
      </c>
      <c r="G6446" s="345" t="s">
        <v>14962</v>
      </c>
      <c r="H6446" s="820">
        <v>9337</v>
      </c>
      <c r="I6446" s="567"/>
    </row>
    <row r="6447" spans="1:9" x14ac:dyDescent="0.2">
      <c r="A6447" s="345">
        <v>6445</v>
      </c>
      <c r="B6447" s="345" t="s">
        <v>7064</v>
      </c>
      <c r="C6447" s="345" t="s">
        <v>617</v>
      </c>
      <c r="D6447" s="345" t="s">
        <v>512</v>
      </c>
      <c r="E6447" s="345">
        <v>4200730610</v>
      </c>
      <c r="F6447" s="345">
        <v>90063</v>
      </c>
      <c r="G6447" s="345" t="s">
        <v>14963</v>
      </c>
      <c r="H6447" s="820">
        <v>5006</v>
      </c>
      <c r="I6447" s="567"/>
    </row>
    <row r="6448" spans="1:9" x14ac:dyDescent="0.2">
      <c r="A6448" s="345">
        <v>6446</v>
      </c>
      <c r="B6448" s="345" t="s">
        <v>7065</v>
      </c>
      <c r="C6448" s="345" t="s">
        <v>557</v>
      </c>
      <c r="D6448" s="345" t="s">
        <v>513</v>
      </c>
      <c r="E6448" s="345">
        <v>4190210470</v>
      </c>
      <c r="F6448" s="345">
        <v>87048</v>
      </c>
      <c r="G6448" s="345" t="s">
        <v>14964</v>
      </c>
      <c r="H6448" s="820">
        <v>8421</v>
      </c>
      <c r="I6448" s="567"/>
    </row>
    <row r="6449" spans="1:9" x14ac:dyDescent="0.2">
      <c r="A6449" s="345">
        <v>6447</v>
      </c>
      <c r="B6449" s="345" t="s">
        <v>7066</v>
      </c>
      <c r="C6449" s="345" t="s">
        <v>544</v>
      </c>
      <c r="D6449" s="345" t="s">
        <v>510</v>
      </c>
      <c r="E6449" s="345">
        <v>1010272120</v>
      </c>
      <c r="F6449" s="345">
        <v>4212</v>
      </c>
      <c r="G6449" s="345" t="s">
        <v>14965</v>
      </c>
      <c r="H6449" s="820">
        <v>2874</v>
      </c>
      <c r="I6449" s="567"/>
    </row>
    <row r="6450" spans="1:9" x14ac:dyDescent="0.2">
      <c r="A6450" s="345">
        <v>6448</v>
      </c>
      <c r="B6450" s="345" t="s">
        <v>7067</v>
      </c>
      <c r="C6450" s="345" t="s">
        <v>781</v>
      </c>
      <c r="D6450" s="345" t="s">
        <v>494</v>
      </c>
      <c r="E6450" s="345">
        <v>2111050360</v>
      </c>
      <c r="F6450" s="345">
        <v>109036</v>
      </c>
      <c r="G6450" s="345" t="s">
        <v>14966</v>
      </c>
      <c r="H6450" s="820">
        <v>1227</v>
      </c>
      <c r="I6450" s="567"/>
    </row>
    <row r="6451" spans="1:9" x14ac:dyDescent="0.2">
      <c r="A6451" s="345">
        <v>6449</v>
      </c>
      <c r="B6451" s="345" t="s">
        <v>7068</v>
      </c>
      <c r="C6451" s="345" t="s">
        <v>899</v>
      </c>
      <c r="D6451" s="346" t="s">
        <v>512</v>
      </c>
      <c r="E6451" s="345">
        <v>4201110680</v>
      </c>
      <c r="F6451" s="345">
        <v>111068</v>
      </c>
      <c r="G6451" s="345" t="s">
        <v>14967</v>
      </c>
      <c r="H6451" s="820">
        <v>3194</v>
      </c>
      <c r="I6451" s="567"/>
    </row>
    <row r="6452" spans="1:9" x14ac:dyDescent="0.2">
      <c r="A6452" s="345">
        <v>6450</v>
      </c>
      <c r="B6452" s="345" t="s">
        <v>7069</v>
      </c>
      <c r="C6452" s="345" t="s">
        <v>1218</v>
      </c>
      <c r="D6452" s="345" t="s">
        <v>16415</v>
      </c>
      <c r="E6452" s="345">
        <v>1081010180</v>
      </c>
      <c r="F6452" s="345">
        <v>99018</v>
      </c>
      <c r="G6452" s="345" t="s">
        <v>14968</v>
      </c>
      <c r="H6452" s="820">
        <v>22184</v>
      </c>
      <c r="I6452" s="567"/>
    </row>
    <row r="6453" spans="1:9" x14ac:dyDescent="0.2">
      <c r="A6453" s="345">
        <v>6451</v>
      </c>
      <c r="B6453" s="345" t="s">
        <v>7070</v>
      </c>
      <c r="C6453" s="345" t="s">
        <v>548</v>
      </c>
      <c r="D6453" s="345" t="s">
        <v>503</v>
      </c>
      <c r="E6453" s="345">
        <v>3130380890</v>
      </c>
      <c r="F6453" s="345">
        <v>66089</v>
      </c>
      <c r="G6453" s="345" t="s">
        <v>14969</v>
      </c>
      <c r="H6453" s="820">
        <v>1099</v>
      </c>
      <c r="I6453" s="567"/>
    </row>
    <row r="6454" spans="1:9" x14ac:dyDescent="0.2">
      <c r="A6454" s="345">
        <v>6452</v>
      </c>
      <c r="B6454" s="345" t="s">
        <v>7071</v>
      </c>
      <c r="C6454" s="345" t="s">
        <v>624</v>
      </c>
      <c r="D6454" s="345" t="s">
        <v>510</v>
      </c>
      <c r="E6454" s="345">
        <v>1010812470</v>
      </c>
      <c r="F6454" s="345">
        <v>1257</v>
      </c>
      <c r="G6454" s="345" t="s">
        <v>14970</v>
      </c>
      <c r="H6454" s="820">
        <v>10531</v>
      </c>
      <c r="I6454" s="567"/>
    </row>
    <row r="6455" spans="1:9" x14ac:dyDescent="0.2">
      <c r="A6455" s="345">
        <v>6453</v>
      </c>
      <c r="B6455" s="345" t="s">
        <v>7072</v>
      </c>
      <c r="C6455" s="345" t="s">
        <v>588</v>
      </c>
      <c r="D6455" s="345" t="s">
        <v>511</v>
      </c>
      <c r="E6455" s="345">
        <v>3160090400</v>
      </c>
      <c r="F6455" s="345">
        <v>72041</v>
      </c>
      <c r="G6455" s="345" t="s">
        <v>14971</v>
      </c>
      <c r="H6455" s="820">
        <v>25870</v>
      </c>
      <c r="I6455" s="567"/>
    </row>
    <row r="6456" spans="1:9" x14ac:dyDescent="0.2">
      <c r="A6456" s="345">
        <v>6454</v>
      </c>
      <c r="B6456" s="345" t="s">
        <v>7073</v>
      </c>
      <c r="C6456" s="345" t="s">
        <v>674</v>
      </c>
      <c r="D6456" s="345" t="s">
        <v>510</v>
      </c>
      <c r="E6456" s="345">
        <v>1010881320</v>
      </c>
      <c r="F6456" s="345">
        <v>2133</v>
      </c>
      <c r="G6456" s="345" t="s">
        <v>14972</v>
      </c>
      <c r="H6456" s="820">
        <v>8109</v>
      </c>
      <c r="I6456" s="567"/>
    </row>
    <row r="6457" spans="1:9" x14ac:dyDescent="0.2">
      <c r="A6457" s="345">
        <v>6455</v>
      </c>
      <c r="B6457" s="345" t="s">
        <v>7074</v>
      </c>
      <c r="C6457" s="345" t="s">
        <v>886</v>
      </c>
      <c r="D6457" s="345" t="s">
        <v>493</v>
      </c>
      <c r="E6457" s="345">
        <v>2120400260</v>
      </c>
      <c r="F6457" s="345">
        <v>59026</v>
      </c>
      <c r="G6457" s="345" t="s">
        <v>14973</v>
      </c>
      <c r="H6457" s="820">
        <v>6854</v>
      </c>
      <c r="I6457" s="567"/>
    </row>
    <row r="6458" spans="1:9" x14ac:dyDescent="0.2">
      <c r="A6458" s="345">
        <v>6456</v>
      </c>
      <c r="B6458" s="345" t="s">
        <v>7075</v>
      </c>
      <c r="C6458" s="345" t="s">
        <v>664</v>
      </c>
      <c r="D6458" s="345" t="s">
        <v>507</v>
      </c>
      <c r="E6458" s="345">
        <v>1070370521</v>
      </c>
      <c r="F6458" s="345">
        <v>8056</v>
      </c>
      <c r="G6458" s="345" t="s">
        <v>14974</v>
      </c>
      <c r="H6458" s="820">
        <v>2031</v>
      </c>
      <c r="I6458" s="567"/>
    </row>
    <row r="6459" spans="1:9" x14ac:dyDescent="0.2">
      <c r="A6459" s="345">
        <v>6457</v>
      </c>
      <c r="B6459" s="345" t="s">
        <v>7076</v>
      </c>
      <c r="C6459" s="345" t="s">
        <v>544</v>
      </c>
      <c r="D6459" s="345" t="s">
        <v>510</v>
      </c>
      <c r="E6459" s="345">
        <v>1010272130</v>
      </c>
      <c r="F6459" s="345">
        <v>4213</v>
      </c>
      <c r="G6459" s="345" t="s">
        <v>14975</v>
      </c>
      <c r="H6459" s="820">
        <v>3823</v>
      </c>
      <c r="I6459" s="567"/>
    </row>
    <row r="6460" spans="1:9" x14ac:dyDescent="0.2">
      <c r="A6460" s="345">
        <v>6458</v>
      </c>
      <c r="B6460" s="345" t="s">
        <v>7077</v>
      </c>
      <c r="C6460" s="345" t="s">
        <v>924</v>
      </c>
      <c r="D6460" s="345" t="s">
        <v>507</v>
      </c>
      <c r="E6460" s="345">
        <v>1070340560</v>
      </c>
      <c r="F6460" s="345">
        <v>10056</v>
      </c>
      <c r="G6460" s="345" t="s">
        <v>14976</v>
      </c>
      <c r="H6460" s="820">
        <v>991</v>
      </c>
      <c r="I6460" s="567"/>
    </row>
    <row r="6461" spans="1:9" x14ac:dyDescent="0.2">
      <c r="A6461" s="345">
        <v>6459</v>
      </c>
      <c r="B6461" s="345" t="s">
        <v>7078</v>
      </c>
      <c r="C6461" s="345" t="s">
        <v>654</v>
      </c>
      <c r="D6461" s="345" t="s">
        <v>506</v>
      </c>
      <c r="E6461" s="345">
        <v>3150080940</v>
      </c>
      <c r="F6461" s="345">
        <v>64095</v>
      </c>
      <c r="G6461" s="345" t="s">
        <v>14977</v>
      </c>
      <c r="H6461" s="820">
        <v>2076</v>
      </c>
      <c r="I6461" s="567"/>
    </row>
    <row r="6462" spans="1:9" x14ac:dyDescent="0.2">
      <c r="A6462" s="345">
        <v>6460</v>
      </c>
      <c r="B6462" s="345" t="s">
        <v>7079</v>
      </c>
      <c r="C6462" s="345" t="s">
        <v>632</v>
      </c>
      <c r="D6462" s="345" t="s">
        <v>515</v>
      </c>
      <c r="E6462" s="345">
        <v>1050100500</v>
      </c>
      <c r="F6462" s="345">
        <v>25050</v>
      </c>
      <c r="G6462" s="345" t="s">
        <v>14978</v>
      </c>
      <c r="H6462" s="820">
        <v>2405</v>
      </c>
      <c r="I6462" s="567"/>
    </row>
    <row r="6463" spans="1:9" x14ac:dyDescent="0.2">
      <c r="A6463" s="345">
        <v>6461</v>
      </c>
      <c r="B6463" s="345" t="s">
        <v>7080</v>
      </c>
      <c r="C6463" s="345" t="s">
        <v>593</v>
      </c>
      <c r="D6463" s="345" t="s">
        <v>513</v>
      </c>
      <c r="E6463" s="345">
        <v>4190480900</v>
      </c>
      <c r="F6463" s="345">
        <v>83091</v>
      </c>
      <c r="G6463" s="345" t="s">
        <v>14979</v>
      </c>
      <c r="H6463" s="820">
        <v>4415</v>
      </c>
      <c r="I6463" s="567"/>
    </row>
    <row r="6464" spans="1:9" x14ac:dyDescent="0.2">
      <c r="A6464" s="345">
        <v>6462</v>
      </c>
      <c r="B6464" s="345" t="s">
        <v>7081</v>
      </c>
      <c r="C6464" s="345" t="s">
        <v>814</v>
      </c>
      <c r="D6464" s="345" t="s">
        <v>507</v>
      </c>
      <c r="E6464" s="345">
        <v>1070390260</v>
      </c>
      <c r="F6464" s="345">
        <v>11026</v>
      </c>
      <c r="G6464" s="345" t="s">
        <v>14980</v>
      </c>
      <c r="H6464" s="820">
        <v>9837</v>
      </c>
      <c r="I6464" s="567"/>
    </row>
    <row r="6465" spans="1:9" x14ac:dyDescent="0.2">
      <c r="A6465" s="345">
        <v>6463</v>
      </c>
      <c r="B6465" s="345" t="s">
        <v>7082</v>
      </c>
      <c r="C6465" s="345" t="s">
        <v>565</v>
      </c>
      <c r="D6465" s="345" t="s">
        <v>505</v>
      </c>
      <c r="E6465" s="345">
        <v>3180251340</v>
      </c>
      <c r="F6465" s="345">
        <v>78134</v>
      </c>
      <c r="G6465" s="345" t="s">
        <v>14981</v>
      </c>
      <c r="H6465" s="820">
        <v>1704</v>
      </c>
      <c r="I6465" s="567"/>
    </row>
    <row r="6466" spans="1:9" x14ac:dyDescent="0.2">
      <c r="A6466" s="345">
        <v>6464</v>
      </c>
      <c r="B6466" s="345" t="s">
        <v>7083</v>
      </c>
      <c r="C6466" s="345" t="s">
        <v>548</v>
      </c>
      <c r="D6466" s="345" t="s">
        <v>503</v>
      </c>
      <c r="E6466" s="345">
        <v>3130380900</v>
      </c>
      <c r="F6466" s="345">
        <v>66091</v>
      </c>
      <c r="G6466" s="345" t="s">
        <v>14982</v>
      </c>
      <c r="H6466" s="820">
        <v>115</v>
      </c>
      <c r="I6466" s="567"/>
    </row>
    <row r="6467" spans="1:9" x14ac:dyDescent="0.2">
      <c r="A6467" s="345">
        <v>6465</v>
      </c>
      <c r="B6467" s="345" t="s">
        <v>7084</v>
      </c>
      <c r="C6467" s="345" t="s">
        <v>612</v>
      </c>
      <c r="D6467" s="345" t="s">
        <v>505</v>
      </c>
      <c r="E6467" s="345">
        <v>3180670830</v>
      </c>
      <c r="F6467" s="345">
        <v>80083</v>
      </c>
      <c r="G6467" s="345" t="s">
        <v>14983</v>
      </c>
      <c r="H6467" s="820">
        <v>1091</v>
      </c>
      <c r="I6467" s="567"/>
    </row>
    <row r="6468" spans="1:9" x14ac:dyDescent="0.2">
      <c r="A6468" s="345">
        <v>6466</v>
      </c>
      <c r="B6468" s="345" t="s">
        <v>7085</v>
      </c>
      <c r="C6468" s="345" t="s">
        <v>524</v>
      </c>
      <c r="D6468" s="345" t="s">
        <v>508</v>
      </c>
      <c r="E6468" s="345">
        <v>1030990510</v>
      </c>
      <c r="F6468" s="345">
        <v>98051</v>
      </c>
      <c r="G6468" s="345" t="s">
        <v>14984</v>
      </c>
      <c r="H6468" s="820">
        <v>1849</v>
      </c>
      <c r="I6468" s="567"/>
    </row>
    <row r="6469" spans="1:9" x14ac:dyDescent="0.2">
      <c r="A6469" s="345">
        <v>6467</v>
      </c>
      <c r="B6469" s="345" t="s">
        <v>7086</v>
      </c>
      <c r="C6469" s="345" t="s">
        <v>641</v>
      </c>
      <c r="D6469" s="345" t="s">
        <v>513</v>
      </c>
      <c r="E6469" s="345">
        <v>4190010390</v>
      </c>
      <c r="F6469" s="345">
        <v>84040</v>
      </c>
      <c r="G6469" s="345" t="s">
        <v>14985</v>
      </c>
      <c r="H6469" s="820">
        <v>4159</v>
      </c>
      <c r="I6469" s="567"/>
    </row>
    <row r="6470" spans="1:9" x14ac:dyDescent="0.2">
      <c r="A6470" s="345">
        <v>6468</v>
      </c>
      <c r="B6470" s="345" t="s">
        <v>7087</v>
      </c>
      <c r="C6470" s="345" t="s">
        <v>544</v>
      </c>
      <c r="D6470" s="345" t="s">
        <v>510</v>
      </c>
      <c r="E6470" s="345">
        <v>1010272140</v>
      </c>
      <c r="F6470" s="345">
        <v>4214</v>
      </c>
      <c r="G6470" s="345" t="s">
        <v>14986</v>
      </c>
      <c r="H6470" s="820">
        <v>1325</v>
      </c>
      <c r="I6470" s="567"/>
    </row>
    <row r="6471" spans="1:9" x14ac:dyDescent="0.2">
      <c r="A6471" s="345">
        <v>6469</v>
      </c>
      <c r="B6471" s="345" t="s">
        <v>7088</v>
      </c>
      <c r="C6471" s="345" t="s">
        <v>534</v>
      </c>
      <c r="D6471" s="345" t="s">
        <v>508</v>
      </c>
      <c r="E6471" s="345">
        <v>1030491990</v>
      </c>
      <c r="F6471" s="345">
        <v>15200</v>
      </c>
      <c r="G6471" s="345" t="s">
        <v>14987</v>
      </c>
      <c r="H6471" s="820">
        <v>4932</v>
      </c>
      <c r="I6471" s="567"/>
    </row>
    <row r="6472" spans="1:9" x14ac:dyDescent="0.2">
      <c r="A6472" s="345">
        <v>6470</v>
      </c>
      <c r="B6472" s="345" t="s">
        <v>7089</v>
      </c>
      <c r="C6472" s="345" t="s">
        <v>553</v>
      </c>
      <c r="D6472" s="345" t="s">
        <v>506</v>
      </c>
      <c r="E6472" s="345">
        <v>3150721310</v>
      </c>
      <c r="F6472" s="345">
        <v>65131</v>
      </c>
      <c r="G6472" s="345" t="s">
        <v>14988</v>
      </c>
      <c r="H6472" s="820">
        <v>401</v>
      </c>
      <c r="I6472" s="567"/>
    </row>
    <row r="6473" spans="1:9" x14ac:dyDescent="0.2">
      <c r="A6473" s="345">
        <v>6471</v>
      </c>
      <c r="B6473" s="345" t="s">
        <v>7090</v>
      </c>
      <c r="C6473" s="345" t="s">
        <v>563</v>
      </c>
      <c r="D6473" s="345" t="s">
        <v>493</v>
      </c>
      <c r="E6473" s="345">
        <v>2120330680</v>
      </c>
      <c r="F6473" s="345">
        <v>60069</v>
      </c>
      <c r="G6473" s="345" t="s">
        <v>14989</v>
      </c>
      <c r="H6473" s="820">
        <v>1215</v>
      </c>
      <c r="I6473" s="567"/>
    </row>
    <row r="6474" spans="1:9" x14ac:dyDescent="0.2">
      <c r="A6474" s="345">
        <v>6472</v>
      </c>
      <c r="B6474" s="345" t="s">
        <v>7091</v>
      </c>
      <c r="C6474" s="345" t="s">
        <v>241</v>
      </c>
      <c r="D6474" s="345" t="s">
        <v>515</v>
      </c>
      <c r="E6474" s="345">
        <v>1050900950</v>
      </c>
      <c r="F6474" s="345">
        <v>24095</v>
      </c>
      <c r="G6474" s="345" t="s">
        <v>14990</v>
      </c>
      <c r="H6474" s="820">
        <v>5530</v>
      </c>
      <c r="I6474" s="567"/>
    </row>
    <row r="6475" spans="1:9" x14ac:dyDescent="0.2">
      <c r="A6475" s="345">
        <v>6473</v>
      </c>
      <c r="B6475" s="345" t="s">
        <v>7092</v>
      </c>
      <c r="C6475" s="345" t="s">
        <v>530</v>
      </c>
      <c r="D6475" s="345" t="s">
        <v>512</v>
      </c>
      <c r="E6475" s="345">
        <v>4200950490</v>
      </c>
      <c r="F6475" s="345">
        <v>95049</v>
      </c>
      <c r="G6475" s="345" t="s">
        <v>14991</v>
      </c>
      <c r="H6475" s="820">
        <v>2229</v>
      </c>
      <c r="I6475" s="567"/>
    </row>
    <row r="6476" spans="1:9" x14ac:dyDescent="0.2">
      <c r="A6476" s="345">
        <v>6474</v>
      </c>
      <c r="B6476" s="345" t="s">
        <v>7093</v>
      </c>
      <c r="C6476" s="345" t="s">
        <v>553</v>
      </c>
      <c r="D6476" s="345" t="s">
        <v>506</v>
      </c>
      <c r="E6476" s="345">
        <v>3150721330</v>
      </c>
      <c r="F6476" s="345">
        <v>65133</v>
      </c>
      <c r="G6476" s="345" t="s">
        <v>14992</v>
      </c>
      <c r="H6476" s="820">
        <v>2372</v>
      </c>
      <c r="I6476" s="567"/>
    </row>
    <row r="6477" spans="1:9" x14ac:dyDescent="0.2">
      <c r="A6477" s="345">
        <v>6475</v>
      </c>
      <c r="B6477" s="345" t="s">
        <v>7094</v>
      </c>
      <c r="C6477" s="345" t="s">
        <v>668</v>
      </c>
      <c r="D6477" s="345" t="s">
        <v>16416</v>
      </c>
      <c r="E6477" s="345">
        <v>1040831580</v>
      </c>
      <c r="F6477" s="345">
        <v>22169</v>
      </c>
      <c r="G6477" s="345" t="s">
        <v>14993</v>
      </c>
      <c r="H6477" s="820">
        <v>919</v>
      </c>
      <c r="I6477" s="567"/>
    </row>
    <row r="6478" spans="1:9" x14ac:dyDescent="0.2">
      <c r="A6478" s="345">
        <v>6476</v>
      </c>
      <c r="B6478" s="345" t="s">
        <v>7095</v>
      </c>
      <c r="C6478" s="345" t="s">
        <v>522</v>
      </c>
      <c r="D6478" s="345" t="s">
        <v>515</v>
      </c>
      <c r="E6478" s="345">
        <v>1050540850</v>
      </c>
      <c r="F6478" s="345">
        <v>28085</v>
      </c>
      <c r="G6478" s="345" t="s">
        <v>14994</v>
      </c>
      <c r="H6478" s="820">
        <v>10476</v>
      </c>
      <c r="I6478" s="567"/>
    </row>
    <row r="6479" spans="1:9" x14ac:dyDescent="0.2">
      <c r="A6479" s="345">
        <v>6477</v>
      </c>
      <c r="B6479" s="345" t="s">
        <v>7096</v>
      </c>
      <c r="C6479" s="345" t="s">
        <v>593</v>
      </c>
      <c r="D6479" s="345" t="s">
        <v>513</v>
      </c>
      <c r="E6479" s="345">
        <v>4190480901</v>
      </c>
      <c r="F6479" s="345">
        <v>83092</v>
      </c>
      <c r="G6479" s="345" t="s">
        <v>14995</v>
      </c>
      <c r="H6479" s="820">
        <v>3704</v>
      </c>
      <c r="I6479" s="567"/>
    </row>
    <row r="6480" spans="1:9" x14ac:dyDescent="0.2">
      <c r="A6480" s="345">
        <v>6478</v>
      </c>
      <c r="B6480" s="345" t="s">
        <v>7097</v>
      </c>
      <c r="C6480" s="345" t="s">
        <v>652</v>
      </c>
      <c r="D6480" s="345" t="s">
        <v>16417</v>
      </c>
      <c r="E6480" s="345">
        <v>1060851065</v>
      </c>
      <c r="F6480" s="345">
        <v>30189</v>
      </c>
      <c r="G6480" s="345" t="s">
        <v>14996</v>
      </c>
      <c r="H6480" s="820">
        <v>1308</v>
      </c>
      <c r="I6480" s="567"/>
    </row>
    <row r="6481" spans="1:9" x14ac:dyDescent="0.2">
      <c r="A6481" s="345">
        <v>6479</v>
      </c>
      <c r="B6481" s="345" t="s">
        <v>7098</v>
      </c>
      <c r="C6481" s="345" t="s">
        <v>553</v>
      </c>
      <c r="D6481" s="345" t="s">
        <v>506</v>
      </c>
      <c r="E6481" s="345">
        <v>3150721340</v>
      </c>
      <c r="F6481" s="345">
        <v>65134</v>
      </c>
      <c r="G6481" s="345" t="s">
        <v>14997</v>
      </c>
      <c r="H6481" s="820">
        <v>6401</v>
      </c>
      <c r="I6481" s="567"/>
    </row>
    <row r="6482" spans="1:9" x14ac:dyDescent="0.2">
      <c r="A6482" s="345">
        <v>6480</v>
      </c>
      <c r="B6482" s="345" t="s">
        <v>7099</v>
      </c>
      <c r="C6482" s="345" t="s">
        <v>565</v>
      </c>
      <c r="D6482" s="345" t="s">
        <v>505</v>
      </c>
      <c r="E6482" s="345">
        <v>3180251360</v>
      </c>
      <c r="F6482" s="345">
        <v>78136</v>
      </c>
      <c r="G6482" s="345" t="s">
        <v>14998</v>
      </c>
      <c r="H6482" s="820">
        <v>3451</v>
      </c>
      <c r="I6482" s="567"/>
    </row>
    <row r="6483" spans="1:9" x14ac:dyDescent="0.2">
      <c r="A6483" s="345">
        <v>6481</v>
      </c>
      <c r="B6483" s="345" t="s">
        <v>7100</v>
      </c>
      <c r="C6483" s="345" t="s">
        <v>609</v>
      </c>
      <c r="D6483" s="345" t="s">
        <v>493</v>
      </c>
      <c r="E6483" s="345">
        <v>2120701000</v>
      </c>
      <c r="F6483" s="345">
        <v>58101</v>
      </c>
      <c r="G6483" s="345" t="s">
        <v>14999</v>
      </c>
      <c r="H6483" s="820">
        <v>166</v>
      </c>
      <c r="I6483" s="567"/>
    </row>
    <row r="6484" spans="1:9" x14ac:dyDescent="0.2">
      <c r="A6484" s="345">
        <v>6482</v>
      </c>
      <c r="B6484" s="345" t="s">
        <v>7101</v>
      </c>
      <c r="C6484" s="345" t="s">
        <v>241</v>
      </c>
      <c r="D6484" s="345" t="s">
        <v>515</v>
      </c>
      <c r="E6484" s="345">
        <v>1050900970</v>
      </c>
      <c r="F6484" s="345">
        <v>24097</v>
      </c>
      <c r="G6484" s="345" t="s">
        <v>15000</v>
      </c>
      <c r="H6484" s="820">
        <v>5337</v>
      </c>
      <c r="I6484" s="567"/>
    </row>
    <row r="6485" spans="1:9" x14ac:dyDescent="0.2">
      <c r="A6485" s="345">
        <v>6483</v>
      </c>
      <c r="B6485" s="345" t="s">
        <v>7102</v>
      </c>
      <c r="C6485" s="345" t="s">
        <v>538</v>
      </c>
      <c r="D6485" s="345" t="s">
        <v>504</v>
      </c>
      <c r="E6485" s="345">
        <v>3170640800</v>
      </c>
      <c r="F6485" s="345">
        <v>76081</v>
      </c>
      <c r="G6485" s="345" t="s">
        <v>15001</v>
      </c>
      <c r="H6485" s="820">
        <v>1406</v>
      </c>
      <c r="I6485" s="567"/>
    </row>
    <row r="6486" spans="1:9" x14ac:dyDescent="0.2">
      <c r="A6486" s="345">
        <v>6484</v>
      </c>
      <c r="B6486" s="345" t="s">
        <v>7103</v>
      </c>
      <c r="C6486" s="345" t="s">
        <v>899</v>
      </c>
      <c r="D6486" s="346" t="s">
        <v>512</v>
      </c>
      <c r="E6486" s="345">
        <v>4201110720</v>
      </c>
      <c r="F6486" s="345">
        <v>111072</v>
      </c>
      <c r="G6486" s="345" t="s">
        <v>15002</v>
      </c>
      <c r="H6486" s="820">
        <v>3842</v>
      </c>
      <c r="I6486" s="567"/>
    </row>
    <row r="6487" spans="1:9" x14ac:dyDescent="0.2">
      <c r="A6487" s="345">
        <v>6485</v>
      </c>
      <c r="B6487" s="345" t="s">
        <v>7104</v>
      </c>
      <c r="C6487" s="345" t="s">
        <v>595</v>
      </c>
      <c r="D6487" s="345" t="s">
        <v>510</v>
      </c>
      <c r="E6487" s="345">
        <v>1010021540</v>
      </c>
      <c r="F6487" s="345">
        <v>6157</v>
      </c>
      <c r="G6487" s="345" t="s">
        <v>15003</v>
      </c>
      <c r="H6487" s="820">
        <v>386</v>
      </c>
      <c r="I6487" s="567"/>
    </row>
    <row r="6488" spans="1:9" x14ac:dyDescent="0.2">
      <c r="A6488" s="345">
        <v>6486</v>
      </c>
      <c r="B6488" s="345" t="s">
        <v>7105</v>
      </c>
      <c r="C6488" s="345" t="s">
        <v>241</v>
      </c>
      <c r="D6488" s="345" t="s">
        <v>515</v>
      </c>
      <c r="E6488" s="345">
        <v>1050900980</v>
      </c>
      <c r="F6488" s="345">
        <v>24098</v>
      </c>
      <c r="G6488" s="345" t="s">
        <v>15004</v>
      </c>
      <c r="H6488" s="820">
        <v>6709</v>
      </c>
      <c r="I6488" s="567"/>
    </row>
    <row r="6489" spans="1:9" x14ac:dyDescent="0.2">
      <c r="A6489" s="345">
        <v>6487</v>
      </c>
      <c r="B6489" s="345" t="s">
        <v>7106</v>
      </c>
      <c r="C6489" s="345" t="s">
        <v>726</v>
      </c>
      <c r="D6489" s="345" t="s">
        <v>16416</v>
      </c>
      <c r="E6489" s="345">
        <v>1040140790</v>
      </c>
      <c r="F6489" s="345">
        <v>21086</v>
      </c>
      <c r="G6489" s="345" t="s">
        <v>15005</v>
      </c>
      <c r="H6489" s="820">
        <v>7190</v>
      </c>
      <c r="I6489" s="567"/>
    </row>
    <row r="6490" spans="1:9" x14ac:dyDescent="0.2">
      <c r="A6490" s="345">
        <v>6488</v>
      </c>
      <c r="B6490" s="345" t="s">
        <v>7107</v>
      </c>
      <c r="C6490" s="345" t="s">
        <v>595</v>
      </c>
      <c r="D6490" s="345" t="s">
        <v>510</v>
      </c>
      <c r="E6490" s="345">
        <v>1010021550</v>
      </c>
      <c r="F6490" s="345">
        <v>6158</v>
      </c>
      <c r="G6490" s="345" t="s">
        <v>15006</v>
      </c>
      <c r="H6490" s="820">
        <v>1124</v>
      </c>
      <c r="I6490" s="567"/>
    </row>
    <row r="6491" spans="1:9" x14ac:dyDescent="0.2">
      <c r="A6491" s="345">
        <v>6489</v>
      </c>
      <c r="B6491" s="345" t="s">
        <v>7108</v>
      </c>
      <c r="C6491" s="345" t="s">
        <v>567</v>
      </c>
      <c r="D6491" s="345" t="s">
        <v>508</v>
      </c>
      <c r="E6491" s="345">
        <v>1030151650</v>
      </c>
      <c r="F6491" s="345">
        <v>17174</v>
      </c>
      <c r="G6491" s="345" t="s">
        <v>15007</v>
      </c>
      <c r="H6491" s="820">
        <v>13132</v>
      </c>
      <c r="I6491" s="567"/>
    </row>
    <row r="6492" spans="1:9" x14ac:dyDescent="0.2">
      <c r="A6492" s="345">
        <v>6490</v>
      </c>
      <c r="B6492" s="345" t="s">
        <v>7109</v>
      </c>
      <c r="C6492" s="345" t="s">
        <v>614</v>
      </c>
      <c r="D6492" s="345" t="s">
        <v>16415</v>
      </c>
      <c r="E6492" s="345">
        <v>1080610420</v>
      </c>
      <c r="F6492" s="345">
        <v>33042</v>
      </c>
      <c r="G6492" s="345" t="s">
        <v>15008</v>
      </c>
      <c r="H6492" s="820">
        <v>2950</v>
      </c>
      <c r="I6492" s="567"/>
    </row>
    <row r="6493" spans="1:9" x14ac:dyDescent="0.2">
      <c r="A6493" s="345">
        <v>6491</v>
      </c>
      <c r="B6493" s="345" t="s">
        <v>7110</v>
      </c>
      <c r="C6493" s="345" t="s">
        <v>787</v>
      </c>
      <c r="D6493" s="345" t="s">
        <v>515</v>
      </c>
      <c r="E6493" s="345">
        <v>1050840770</v>
      </c>
      <c r="F6493" s="345">
        <v>26078</v>
      </c>
      <c r="G6493" s="345" t="s">
        <v>15009</v>
      </c>
      <c r="H6493" s="820">
        <v>2951</v>
      </c>
      <c r="I6493" s="567"/>
    </row>
    <row r="6494" spans="1:9" x14ac:dyDescent="0.2">
      <c r="A6494" s="345">
        <v>6492</v>
      </c>
      <c r="B6494" s="345" t="s">
        <v>7111</v>
      </c>
      <c r="C6494" s="345" t="s">
        <v>875</v>
      </c>
      <c r="D6494" s="345" t="s">
        <v>494</v>
      </c>
      <c r="E6494" s="345">
        <v>2110440490</v>
      </c>
      <c r="F6494" s="345">
        <v>43049</v>
      </c>
      <c r="G6494" s="345" t="s">
        <v>15010</v>
      </c>
      <c r="H6494" s="820">
        <v>3069</v>
      </c>
      <c r="I6494" s="567"/>
    </row>
    <row r="6495" spans="1:9" x14ac:dyDescent="0.2">
      <c r="A6495" s="345">
        <v>6493</v>
      </c>
      <c r="B6495" s="345" t="s">
        <v>7112</v>
      </c>
      <c r="C6495" s="345" t="s">
        <v>601</v>
      </c>
      <c r="D6495" s="345" t="s">
        <v>508</v>
      </c>
      <c r="E6495" s="345">
        <v>1030121840</v>
      </c>
      <c r="F6495" s="345">
        <v>16193</v>
      </c>
      <c r="G6495" s="345" t="s">
        <v>15011</v>
      </c>
      <c r="H6495" s="820">
        <v>6731</v>
      </c>
      <c r="I6495" s="567"/>
    </row>
    <row r="6496" spans="1:9" x14ac:dyDescent="0.2">
      <c r="A6496" s="345">
        <v>6494</v>
      </c>
      <c r="B6496" s="345" t="s">
        <v>7113</v>
      </c>
      <c r="C6496" s="345" t="s">
        <v>553</v>
      </c>
      <c r="D6496" s="345" t="s">
        <v>506</v>
      </c>
      <c r="E6496" s="345">
        <v>3150721350</v>
      </c>
      <c r="F6496" s="345">
        <v>65135</v>
      </c>
      <c r="G6496" s="345" t="s">
        <v>15012</v>
      </c>
      <c r="H6496" s="820">
        <v>30652</v>
      </c>
      <c r="I6496" s="567"/>
    </row>
    <row r="6497" spans="1:9" x14ac:dyDescent="0.2">
      <c r="A6497" s="345">
        <v>6495</v>
      </c>
      <c r="B6497" s="345" t="s">
        <v>7114</v>
      </c>
      <c r="C6497" s="345" t="s">
        <v>668</v>
      </c>
      <c r="D6497" s="345" t="s">
        <v>16416</v>
      </c>
      <c r="E6497" s="345">
        <v>1040831590</v>
      </c>
      <c r="F6497" s="345">
        <v>22170</v>
      </c>
      <c r="G6497" s="345" t="s">
        <v>15013</v>
      </c>
      <c r="H6497" s="820">
        <v>795</v>
      </c>
      <c r="I6497" s="567"/>
    </row>
    <row r="6498" spans="1:9" x14ac:dyDescent="0.2">
      <c r="A6498" s="345">
        <v>6496</v>
      </c>
      <c r="B6498" s="345" t="s">
        <v>7115</v>
      </c>
      <c r="C6498" s="345" t="s">
        <v>635</v>
      </c>
      <c r="D6498" s="345" t="s">
        <v>508</v>
      </c>
      <c r="E6498" s="345">
        <v>1030861010</v>
      </c>
      <c r="F6498" s="345">
        <v>12119</v>
      </c>
      <c r="G6498" s="345" t="s">
        <v>15014</v>
      </c>
      <c r="H6498" s="820">
        <v>38582</v>
      </c>
      <c r="I6498" s="567"/>
    </row>
    <row r="6499" spans="1:9" x14ac:dyDescent="0.2">
      <c r="A6499" s="345">
        <v>6497</v>
      </c>
      <c r="B6499" s="345" t="s">
        <v>7116</v>
      </c>
      <c r="C6499" s="345" t="s">
        <v>755</v>
      </c>
      <c r="D6499" s="345" t="s">
        <v>516</v>
      </c>
      <c r="E6499" s="345">
        <v>1020040650</v>
      </c>
      <c r="F6499" s="345">
        <v>7066</v>
      </c>
      <c r="G6499" s="345" t="s">
        <v>15015</v>
      </c>
      <c r="H6499" s="820">
        <v>4755</v>
      </c>
      <c r="I6499" s="567"/>
    </row>
    <row r="6500" spans="1:9" x14ac:dyDescent="0.2">
      <c r="A6500" s="345">
        <v>6498</v>
      </c>
      <c r="B6500" s="345" t="s">
        <v>7117</v>
      </c>
      <c r="C6500" s="345" t="s">
        <v>994</v>
      </c>
      <c r="D6500" s="345" t="s">
        <v>512</v>
      </c>
      <c r="E6500" s="345">
        <v>4200170660</v>
      </c>
      <c r="F6500" s="345">
        <v>92066</v>
      </c>
      <c r="G6500" s="345" t="s">
        <v>15016</v>
      </c>
      <c r="H6500" s="820">
        <v>5057</v>
      </c>
      <c r="I6500" s="567"/>
    </row>
    <row r="6501" spans="1:9" x14ac:dyDescent="0.2">
      <c r="A6501" s="345">
        <v>6499</v>
      </c>
      <c r="B6501" s="345" t="s">
        <v>7118</v>
      </c>
      <c r="C6501" s="345" t="s">
        <v>1075</v>
      </c>
      <c r="D6501" s="345" t="s">
        <v>16415</v>
      </c>
      <c r="E6501" s="345">
        <v>1080320430</v>
      </c>
      <c r="F6501" s="345">
        <v>40044</v>
      </c>
      <c r="G6501" s="345" t="s">
        <v>15017</v>
      </c>
      <c r="H6501" s="820">
        <v>3303</v>
      </c>
      <c r="I6501" s="567"/>
    </row>
    <row r="6502" spans="1:9" x14ac:dyDescent="0.2">
      <c r="A6502" s="345">
        <v>6500</v>
      </c>
      <c r="B6502" s="345" t="s">
        <v>7119</v>
      </c>
      <c r="C6502" s="345" t="s">
        <v>528</v>
      </c>
      <c r="D6502" s="345" t="s">
        <v>492</v>
      </c>
      <c r="E6502" s="345">
        <v>2090750310</v>
      </c>
      <c r="F6502" s="345">
        <v>52031</v>
      </c>
      <c r="G6502" s="345" t="s">
        <v>15018</v>
      </c>
      <c r="H6502" s="820">
        <v>4476</v>
      </c>
      <c r="I6502" s="567"/>
    </row>
    <row r="6503" spans="1:9" x14ac:dyDescent="0.2">
      <c r="A6503" s="345">
        <v>6501</v>
      </c>
      <c r="B6503" s="345" t="s">
        <v>7120</v>
      </c>
      <c r="C6503" s="345" t="s">
        <v>672</v>
      </c>
      <c r="D6503" s="345" t="s">
        <v>508</v>
      </c>
      <c r="E6503" s="345">
        <v>1030571430</v>
      </c>
      <c r="F6503" s="345">
        <v>18146</v>
      </c>
      <c r="G6503" s="345" t="s">
        <v>15019</v>
      </c>
      <c r="H6503" s="820">
        <v>1457</v>
      </c>
      <c r="I6503" s="567"/>
    </row>
    <row r="6504" spans="1:9" x14ac:dyDescent="0.2">
      <c r="A6504" s="345">
        <v>6502</v>
      </c>
      <c r="B6504" s="345" t="s">
        <v>7121</v>
      </c>
      <c r="C6504" s="345" t="s">
        <v>942</v>
      </c>
      <c r="D6504" s="345" t="s">
        <v>512</v>
      </c>
      <c r="E6504" s="345">
        <v>4200530740</v>
      </c>
      <c r="F6504" s="345">
        <v>91077</v>
      </c>
      <c r="G6504" s="345" t="s">
        <v>15020</v>
      </c>
      <c r="H6504" s="820">
        <v>1564</v>
      </c>
      <c r="I6504" s="567"/>
    </row>
    <row r="6505" spans="1:9" x14ac:dyDescent="0.2">
      <c r="A6505" s="345">
        <v>6503</v>
      </c>
      <c r="B6505" s="345" t="s">
        <v>7122</v>
      </c>
      <c r="C6505" s="345" t="s">
        <v>814</v>
      </c>
      <c r="D6505" s="345" t="s">
        <v>507</v>
      </c>
      <c r="E6505" s="345">
        <v>1070390270</v>
      </c>
      <c r="F6505" s="345">
        <v>11027</v>
      </c>
      <c r="G6505" s="345" t="s">
        <v>15021</v>
      </c>
      <c r="H6505" s="820">
        <v>21610</v>
      </c>
      <c r="I6505" s="567"/>
    </row>
    <row r="6506" spans="1:9" x14ac:dyDescent="0.2">
      <c r="A6506" s="345">
        <v>6504</v>
      </c>
      <c r="B6506" s="345" t="s">
        <v>7123</v>
      </c>
      <c r="C6506" s="345" t="s">
        <v>553</v>
      </c>
      <c r="D6506" s="345" t="s">
        <v>506</v>
      </c>
      <c r="E6506" s="345">
        <v>3150721360</v>
      </c>
      <c r="F6506" s="345">
        <v>65136</v>
      </c>
      <c r="G6506" s="345" t="s">
        <v>15022</v>
      </c>
      <c r="H6506" s="820">
        <v>4634</v>
      </c>
      <c r="I6506" s="567"/>
    </row>
    <row r="6507" spans="1:9" x14ac:dyDescent="0.2">
      <c r="A6507" s="345">
        <v>6505</v>
      </c>
      <c r="B6507" s="345" t="s">
        <v>7124</v>
      </c>
      <c r="C6507" s="345" t="s">
        <v>617</v>
      </c>
      <c r="D6507" s="345" t="s">
        <v>512</v>
      </c>
      <c r="E6507" s="345">
        <v>4200730620</v>
      </c>
      <c r="F6507" s="345">
        <v>90064</v>
      </c>
      <c r="G6507" s="345" t="s">
        <v>15023</v>
      </c>
      <c r="H6507" s="820">
        <v>122159</v>
      </c>
      <c r="I6507" s="567"/>
    </row>
    <row r="6508" spans="1:9" x14ac:dyDescent="0.2">
      <c r="A6508" s="345">
        <v>6506</v>
      </c>
      <c r="B6508" s="345" t="s">
        <v>7125</v>
      </c>
      <c r="C6508" s="345" t="s">
        <v>677</v>
      </c>
      <c r="D6508" s="345" t="s">
        <v>507</v>
      </c>
      <c r="E6508" s="345">
        <v>1070740550</v>
      </c>
      <c r="F6508" s="345">
        <v>9055</v>
      </c>
      <c r="G6508" s="345" t="s">
        <v>15024</v>
      </c>
      <c r="H6508" s="820">
        <v>1747</v>
      </c>
      <c r="I6508" s="567"/>
    </row>
    <row r="6509" spans="1:9" x14ac:dyDescent="0.2">
      <c r="A6509" s="345">
        <v>6507</v>
      </c>
      <c r="B6509" s="345" t="s">
        <v>7126</v>
      </c>
      <c r="C6509" s="345" t="s">
        <v>1302</v>
      </c>
      <c r="D6509" s="345" t="s">
        <v>492</v>
      </c>
      <c r="E6509" s="345">
        <v>2090420190</v>
      </c>
      <c r="F6509" s="345">
        <v>49019</v>
      </c>
      <c r="G6509" s="345" t="s">
        <v>15025</v>
      </c>
      <c r="H6509" s="820">
        <v>475</v>
      </c>
      <c r="I6509" s="567"/>
    </row>
    <row r="6510" spans="1:9" x14ac:dyDescent="0.2">
      <c r="A6510" s="345">
        <v>6508</v>
      </c>
      <c r="B6510" s="345" t="s">
        <v>7127</v>
      </c>
      <c r="C6510" s="345" t="s">
        <v>662</v>
      </c>
      <c r="D6510" s="345" t="s">
        <v>506</v>
      </c>
      <c r="E6510" s="345">
        <v>3150110700</v>
      </c>
      <c r="F6510" s="345">
        <v>62072</v>
      </c>
      <c r="G6510" s="345" t="s">
        <v>15026</v>
      </c>
      <c r="H6510" s="820">
        <v>633</v>
      </c>
      <c r="I6510" s="567"/>
    </row>
    <row r="6511" spans="1:9" x14ac:dyDescent="0.2">
      <c r="A6511" s="345">
        <v>6509</v>
      </c>
      <c r="B6511" s="345" t="s">
        <v>7128</v>
      </c>
      <c r="C6511" s="345" t="s">
        <v>538</v>
      </c>
      <c r="D6511" s="345" t="s">
        <v>504</v>
      </c>
      <c r="E6511" s="345">
        <v>3170640810</v>
      </c>
      <c r="F6511" s="345">
        <v>76082</v>
      </c>
      <c r="G6511" s="345" t="s">
        <v>15027</v>
      </c>
      <c r="H6511" s="820">
        <v>751</v>
      </c>
      <c r="I6511" s="567"/>
    </row>
    <row r="6512" spans="1:9" x14ac:dyDescent="0.2">
      <c r="A6512" s="345">
        <v>6510</v>
      </c>
      <c r="B6512" s="345" t="s">
        <v>7129</v>
      </c>
      <c r="C6512" s="345" t="s">
        <v>790</v>
      </c>
      <c r="D6512" s="345" t="s">
        <v>16415</v>
      </c>
      <c r="E6512" s="345">
        <v>1080130570</v>
      </c>
      <c r="F6512" s="345">
        <v>37057</v>
      </c>
      <c r="G6512" s="345" t="s">
        <v>15028</v>
      </c>
      <c r="H6512" s="820">
        <v>14798</v>
      </c>
      <c r="I6512" s="567"/>
    </row>
    <row r="6513" spans="1:9" x14ac:dyDescent="0.2">
      <c r="A6513" s="345">
        <v>6511</v>
      </c>
      <c r="B6513" s="345" t="s">
        <v>7130</v>
      </c>
      <c r="C6513" s="345" t="s">
        <v>569</v>
      </c>
      <c r="D6513" s="345" t="s">
        <v>494</v>
      </c>
      <c r="E6513" s="345">
        <v>2110590595</v>
      </c>
      <c r="F6513" s="345">
        <v>41071</v>
      </c>
      <c r="G6513" s="345" t="s">
        <v>15029</v>
      </c>
      <c r="H6513" s="820">
        <v>4870</v>
      </c>
      <c r="I6513" s="567"/>
    </row>
    <row r="6514" spans="1:9" x14ac:dyDescent="0.2">
      <c r="A6514" s="345">
        <v>6512</v>
      </c>
      <c r="B6514" s="345" t="s">
        <v>7131</v>
      </c>
      <c r="C6514" s="345" t="s">
        <v>1218</v>
      </c>
      <c r="D6514" s="345" t="s">
        <v>16415</v>
      </c>
      <c r="E6514" s="345">
        <v>1081010183</v>
      </c>
      <c r="F6514" s="345">
        <v>99031</v>
      </c>
      <c r="G6514" s="345" t="s">
        <v>15030</v>
      </c>
      <c r="H6514" s="820">
        <v>1366</v>
      </c>
      <c r="I6514" s="567"/>
    </row>
    <row r="6515" spans="1:9" x14ac:dyDescent="0.2">
      <c r="A6515" s="345">
        <v>6513</v>
      </c>
      <c r="B6515" s="345" t="s">
        <v>7132</v>
      </c>
      <c r="C6515" s="345" t="s">
        <v>644</v>
      </c>
      <c r="D6515" s="345" t="s">
        <v>494</v>
      </c>
      <c r="E6515" s="345">
        <v>2110030440</v>
      </c>
      <c r="F6515" s="345">
        <v>42044</v>
      </c>
      <c r="G6515" s="345" t="s">
        <v>15031</v>
      </c>
      <c r="H6515" s="820">
        <v>6875</v>
      </c>
      <c r="I6515" s="567"/>
    </row>
    <row r="6516" spans="1:9" x14ac:dyDescent="0.2">
      <c r="A6516" s="345">
        <v>6514</v>
      </c>
      <c r="B6516" s="345" t="s">
        <v>7133</v>
      </c>
      <c r="C6516" s="345" t="s">
        <v>1189</v>
      </c>
      <c r="D6516" s="345" t="s">
        <v>16415</v>
      </c>
      <c r="E6516" s="345">
        <v>1080500390</v>
      </c>
      <c r="F6516" s="345">
        <v>36040</v>
      </c>
      <c r="G6516" s="345" t="s">
        <v>15032</v>
      </c>
      <c r="H6516" s="820">
        <v>40469</v>
      </c>
      <c r="I6516" s="567"/>
    </row>
    <row r="6517" spans="1:9" x14ac:dyDescent="0.2">
      <c r="A6517" s="345">
        <v>6515</v>
      </c>
      <c r="B6517" s="345" t="s">
        <v>7134</v>
      </c>
      <c r="C6517" s="345" t="s">
        <v>704</v>
      </c>
      <c r="D6517" s="345" t="s">
        <v>505</v>
      </c>
      <c r="E6517" s="345">
        <v>3180221200</v>
      </c>
      <c r="F6517" s="345">
        <v>79123</v>
      </c>
      <c r="G6517" s="345" t="s">
        <v>15033</v>
      </c>
      <c r="H6517" s="820">
        <v>3360</v>
      </c>
      <c r="I6517" s="567"/>
    </row>
    <row r="6518" spans="1:9" x14ac:dyDescent="0.2">
      <c r="A6518" s="345">
        <v>6516</v>
      </c>
      <c r="B6518" s="345" t="s">
        <v>7135</v>
      </c>
      <c r="C6518" s="345" t="s">
        <v>538</v>
      </c>
      <c r="D6518" s="345" t="s">
        <v>504</v>
      </c>
      <c r="E6518" s="345">
        <v>3170640820</v>
      </c>
      <c r="F6518" s="345">
        <v>76083</v>
      </c>
      <c r="G6518" s="345" t="s">
        <v>15034</v>
      </c>
      <c r="H6518" s="820">
        <v>2249</v>
      </c>
      <c r="I6518" s="567"/>
    </row>
    <row r="6519" spans="1:9" x14ac:dyDescent="0.2">
      <c r="A6519" s="345">
        <v>6517</v>
      </c>
      <c r="B6519" s="345" t="s">
        <v>7136</v>
      </c>
      <c r="C6519" s="345" t="s">
        <v>652</v>
      </c>
      <c r="D6519" s="345" t="s">
        <v>16417</v>
      </c>
      <c r="E6519" s="345">
        <v>1060851070</v>
      </c>
      <c r="F6519" s="345">
        <v>30107</v>
      </c>
      <c r="G6519" s="345" t="s">
        <v>15035</v>
      </c>
      <c r="H6519" s="820">
        <v>390</v>
      </c>
      <c r="I6519" s="567"/>
    </row>
    <row r="6520" spans="1:9" x14ac:dyDescent="0.2">
      <c r="A6520" s="345">
        <v>6518</v>
      </c>
      <c r="B6520" s="345" t="s">
        <v>7137</v>
      </c>
      <c r="C6520" s="345" t="s">
        <v>624</v>
      </c>
      <c r="D6520" s="345" t="s">
        <v>510</v>
      </c>
      <c r="E6520" s="345">
        <v>1010812490</v>
      </c>
      <c r="F6520" s="345">
        <v>1259</v>
      </c>
      <c r="G6520" s="345" t="s">
        <v>15036</v>
      </c>
      <c r="H6520" s="820">
        <v>1043</v>
      </c>
      <c r="I6520" s="567"/>
    </row>
    <row r="6521" spans="1:9" x14ac:dyDescent="0.2">
      <c r="A6521" s="345">
        <v>6519</v>
      </c>
      <c r="B6521" s="345" t="s">
        <v>7138</v>
      </c>
      <c r="C6521" s="345" t="s">
        <v>624</v>
      </c>
      <c r="D6521" s="345" t="s">
        <v>510</v>
      </c>
      <c r="E6521" s="345">
        <v>1010812480</v>
      </c>
      <c r="F6521" s="345">
        <v>1258</v>
      </c>
      <c r="G6521" s="345" t="s">
        <v>15037</v>
      </c>
      <c r="H6521" s="820">
        <v>251</v>
      </c>
      <c r="I6521" s="567"/>
    </row>
    <row r="6522" spans="1:9" x14ac:dyDescent="0.2">
      <c r="A6522" s="345">
        <v>6520</v>
      </c>
      <c r="B6522" s="345" t="s">
        <v>7139</v>
      </c>
      <c r="C6522" s="345" t="s">
        <v>1030</v>
      </c>
      <c r="D6522" s="345" t="s">
        <v>511</v>
      </c>
      <c r="E6522" s="345">
        <v>3160780260</v>
      </c>
      <c r="F6522" s="345">
        <v>73026</v>
      </c>
      <c r="G6522" s="345" t="s">
        <v>15038</v>
      </c>
      <c r="H6522" s="820">
        <v>15423</v>
      </c>
      <c r="I6522" s="567"/>
    </row>
    <row r="6523" spans="1:9" x14ac:dyDescent="0.2">
      <c r="A6523" s="345">
        <v>6521</v>
      </c>
      <c r="B6523" s="345" t="s">
        <v>7140</v>
      </c>
      <c r="C6523" s="345" t="s">
        <v>1237</v>
      </c>
      <c r="D6523" s="345" t="s">
        <v>505</v>
      </c>
      <c r="E6523" s="345">
        <v>3180970230</v>
      </c>
      <c r="F6523" s="345">
        <v>101023</v>
      </c>
      <c r="G6523" s="345" t="s">
        <v>15039</v>
      </c>
      <c r="H6523" s="820">
        <v>1045</v>
      </c>
      <c r="I6523" s="567"/>
    </row>
    <row r="6524" spans="1:9" x14ac:dyDescent="0.2">
      <c r="A6524" s="345">
        <v>6522</v>
      </c>
      <c r="B6524" s="345" t="s">
        <v>7141</v>
      </c>
      <c r="C6524" s="345" t="s">
        <v>555</v>
      </c>
      <c r="D6524" s="345" t="s">
        <v>506</v>
      </c>
      <c r="E6524" s="345">
        <v>3150510760</v>
      </c>
      <c r="F6524" s="345">
        <v>63076</v>
      </c>
      <c r="G6524" s="345" t="s">
        <v>15040</v>
      </c>
      <c r="H6524" s="820">
        <v>15933</v>
      </c>
      <c r="I6524" s="567"/>
    </row>
    <row r="6525" spans="1:9" x14ac:dyDescent="0.2">
      <c r="A6525" s="345">
        <v>6523</v>
      </c>
      <c r="B6525" s="345" t="s">
        <v>7142</v>
      </c>
      <c r="C6525" s="345" t="s">
        <v>544</v>
      </c>
      <c r="D6525" s="345" t="s">
        <v>510</v>
      </c>
      <c r="E6525" s="345">
        <v>1010272150</v>
      </c>
      <c r="F6525" s="345">
        <v>4215</v>
      </c>
      <c r="G6525" s="345" t="s">
        <v>15041</v>
      </c>
      <c r="H6525" s="820">
        <v>21453</v>
      </c>
      <c r="I6525" s="567"/>
    </row>
    <row r="6526" spans="1:9" x14ac:dyDescent="0.2">
      <c r="A6526" s="345">
        <v>6524</v>
      </c>
      <c r="B6526" s="345" t="s">
        <v>7143</v>
      </c>
      <c r="C6526" s="345" t="s">
        <v>654</v>
      </c>
      <c r="D6526" s="345" t="s">
        <v>506</v>
      </c>
      <c r="E6526" s="345">
        <v>3150080950</v>
      </c>
      <c r="F6526" s="345">
        <v>64096</v>
      </c>
      <c r="G6526" s="345" t="s">
        <v>15042</v>
      </c>
      <c r="H6526" s="820">
        <v>1026</v>
      </c>
      <c r="I6526" s="567"/>
    </row>
    <row r="6527" spans="1:9" x14ac:dyDescent="0.2">
      <c r="A6527" s="345">
        <v>6525</v>
      </c>
      <c r="B6527" s="345" t="s">
        <v>7144</v>
      </c>
      <c r="C6527" s="345" t="s">
        <v>1189</v>
      </c>
      <c r="D6527" s="345" t="s">
        <v>16415</v>
      </c>
      <c r="E6527" s="345">
        <v>1080500400</v>
      </c>
      <c r="F6527" s="345">
        <v>36041</v>
      </c>
      <c r="G6527" s="345" t="s">
        <v>15043</v>
      </c>
      <c r="H6527" s="820">
        <v>9415</v>
      </c>
      <c r="I6527" s="567"/>
    </row>
    <row r="6528" spans="1:9" x14ac:dyDescent="0.2">
      <c r="A6528" s="345">
        <v>6526</v>
      </c>
      <c r="B6528" s="345" t="s">
        <v>7145</v>
      </c>
      <c r="C6528" s="345" t="s">
        <v>1075</v>
      </c>
      <c r="D6528" s="345" t="s">
        <v>16415</v>
      </c>
      <c r="E6528" s="345">
        <v>1080320440</v>
      </c>
      <c r="F6528" s="345">
        <v>40045</v>
      </c>
      <c r="G6528" s="345" t="s">
        <v>15044</v>
      </c>
      <c r="H6528" s="820">
        <v>17797</v>
      </c>
      <c r="I6528" s="567"/>
    </row>
    <row r="6529" spans="1:9" x14ac:dyDescent="0.2">
      <c r="A6529" s="345">
        <v>6527</v>
      </c>
      <c r="B6529" s="345" t="s">
        <v>7146</v>
      </c>
      <c r="C6529" s="345" t="s">
        <v>924</v>
      </c>
      <c r="D6529" s="345" t="s">
        <v>507</v>
      </c>
      <c r="E6529" s="345">
        <v>1070340570</v>
      </c>
      <c r="F6529" s="345">
        <v>10057</v>
      </c>
      <c r="G6529" s="345" t="s">
        <v>15045</v>
      </c>
      <c r="H6529" s="820">
        <v>3038</v>
      </c>
      <c r="I6529" s="567"/>
    </row>
    <row r="6530" spans="1:9" x14ac:dyDescent="0.2">
      <c r="A6530" s="345">
        <v>6528</v>
      </c>
      <c r="B6530" s="345" t="s">
        <v>7147</v>
      </c>
      <c r="C6530" s="345" t="s">
        <v>567</v>
      </c>
      <c r="D6530" s="345" t="s">
        <v>508</v>
      </c>
      <c r="E6530" s="345">
        <v>1030151651</v>
      </c>
      <c r="F6530" s="345">
        <v>17175</v>
      </c>
      <c r="G6530" s="345" t="s">
        <v>15046</v>
      </c>
      <c r="H6530" s="820">
        <v>802</v>
      </c>
      <c r="I6530" s="567"/>
    </row>
    <row r="6531" spans="1:9" x14ac:dyDescent="0.2">
      <c r="A6531" s="345">
        <v>6529</v>
      </c>
      <c r="B6531" s="345" t="s">
        <v>7148</v>
      </c>
      <c r="C6531" s="345" t="s">
        <v>593</v>
      </c>
      <c r="D6531" s="345" t="s">
        <v>513</v>
      </c>
      <c r="E6531" s="345">
        <v>4190480910</v>
      </c>
      <c r="F6531" s="345">
        <v>83093</v>
      </c>
      <c r="G6531" s="345" t="s">
        <v>15047</v>
      </c>
      <c r="H6531" s="820">
        <v>1697</v>
      </c>
      <c r="I6531" s="567"/>
    </row>
    <row r="6532" spans="1:9" x14ac:dyDescent="0.2">
      <c r="A6532" s="345">
        <v>6530</v>
      </c>
      <c r="B6532" s="345" t="s">
        <v>7149</v>
      </c>
      <c r="C6532" s="345" t="s">
        <v>652</v>
      </c>
      <c r="D6532" s="345" t="s">
        <v>16417</v>
      </c>
      <c r="E6532" s="345">
        <v>1060851080</v>
      </c>
      <c r="F6532" s="345">
        <v>30108</v>
      </c>
      <c r="G6532" s="345" t="s">
        <v>15048</v>
      </c>
      <c r="H6532" s="820">
        <v>351</v>
      </c>
      <c r="I6532" s="567"/>
    </row>
    <row r="6533" spans="1:9" x14ac:dyDescent="0.2">
      <c r="A6533" s="345">
        <v>6531</v>
      </c>
      <c r="B6533" s="345" t="s">
        <v>7150</v>
      </c>
      <c r="C6533" s="345" t="s">
        <v>1935</v>
      </c>
      <c r="D6533" s="345" t="s">
        <v>16417</v>
      </c>
      <c r="E6533" s="345">
        <v>1060350180</v>
      </c>
      <c r="F6533" s="345">
        <v>31022</v>
      </c>
      <c r="G6533" s="345" t="s">
        <v>15049</v>
      </c>
      <c r="H6533" s="820">
        <v>1694</v>
      </c>
      <c r="I6533" s="567"/>
    </row>
    <row r="6534" spans="1:9" x14ac:dyDescent="0.2">
      <c r="A6534" s="345">
        <v>6532</v>
      </c>
      <c r="B6534" s="345" t="s">
        <v>7151</v>
      </c>
      <c r="C6534" s="345" t="s">
        <v>538</v>
      </c>
      <c r="D6534" s="345" t="s">
        <v>504</v>
      </c>
      <c r="E6534" s="345">
        <v>3170640830</v>
      </c>
      <c r="F6534" s="345">
        <v>76084</v>
      </c>
      <c r="G6534" s="345" t="s">
        <v>15050</v>
      </c>
      <c r="H6534" s="820">
        <v>1020</v>
      </c>
      <c r="I6534" s="567"/>
    </row>
    <row r="6535" spans="1:9" x14ac:dyDescent="0.2">
      <c r="A6535" s="345">
        <v>6533</v>
      </c>
      <c r="B6535" s="345" t="s">
        <v>7152</v>
      </c>
      <c r="C6535" s="345" t="s">
        <v>677</v>
      </c>
      <c r="D6535" s="345" t="s">
        <v>507</v>
      </c>
      <c r="E6535" s="345">
        <v>1070740560</v>
      </c>
      <c r="F6535" s="345">
        <v>9056</v>
      </c>
      <c r="G6535" s="345" t="s">
        <v>15051</v>
      </c>
      <c r="H6535" s="820">
        <v>58534</v>
      </c>
      <c r="I6535" s="567"/>
    </row>
    <row r="6536" spans="1:9" x14ac:dyDescent="0.2">
      <c r="A6536" s="345">
        <v>6534</v>
      </c>
      <c r="B6536" s="345" t="s">
        <v>7153</v>
      </c>
      <c r="C6536" s="345" t="s">
        <v>532</v>
      </c>
      <c r="D6536" s="345" t="s">
        <v>503</v>
      </c>
      <c r="E6536" s="345">
        <v>3130600390</v>
      </c>
      <c r="F6536" s="345">
        <v>68039</v>
      </c>
      <c r="G6536" s="345" t="s">
        <v>15052</v>
      </c>
      <c r="H6536" s="820">
        <v>3508</v>
      </c>
      <c r="I6536" s="567"/>
    </row>
    <row r="6537" spans="1:9" x14ac:dyDescent="0.2">
      <c r="A6537" s="345">
        <v>6535</v>
      </c>
      <c r="B6537" s="345" t="s">
        <v>7154</v>
      </c>
      <c r="C6537" s="345" t="s">
        <v>553</v>
      </c>
      <c r="D6537" s="345" t="s">
        <v>506</v>
      </c>
      <c r="E6537" s="345">
        <v>3150721370</v>
      </c>
      <c r="F6537" s="345">
        <v>65137</v>
      </c>
      <c r="G6537" s="345" t="s">
        <v>15053</v>
      </c>
      <c r="H6537" s="820">
        <v>48421</v>
      </c>
      <c r="I6537" s="567"/>
    </row>
    <row r="6538" spans="1:9" x14ac:dyDescent="0.2">
      <c r="A6538" s="345">
        <v>6536</v>
      </c>
      <c r="B6538" s="345" t="s">
        <v>7155</v>
      </c>
      <c r="C6538" s="345" t="s">
        <v>544</v>
      </c>
      <c r="D6538" s="345" t="s">
        <v>510</v>
      </c>
      <c r="E6538" s="345">
        <v>1010272160</v>
      </c>
      <c r="F6538" s="345">
        <v>4216</v>
      </c>
      <c r="G6538" s="345" t="s">
        <v>15054</v>
      </c>
      <c r="H6538" s="820">
        <v>174</v>
      </c>
      <c r="I6538" s="567"/>
    </row>
    <row r="6539" spans="1:9" x14ac:dyDescent="0.2">
      <c r="A6539" s="345">
        <v>6537</v>
      </c>
      <c r="B6539" s="345" t="s">
        <v>7156</v>
      </c>
      <c r="C6539" s="345" t="s">
        <v>553</v>
      </c>
      <c r="D6539" s="345" t="s">
        <v>506</v>
      </c>
      <c r="E6539" s="345">
        <v>3150721380</v>
      </c>
      <c r="F6539" s="345">
        <v>65138</v>
      </c>
      <c r="G6539" s="345" t="s">
        <v>15055</v>
      </c>
      <c r="H6539" s="820">
        <v>1504</v>
      </c>
      <c r="I6539" s="567"/>
    </row>
    <row r="6540" spans="1:9" x14ac:dyDescent="0.2">
      <c r="A6540" s="345">
        <v>6538</v>
      </c>
      <c r="B6540" s="345" t="s">
        <v>7157</v>
      </c>
      <c r="C6540" s="345" t="s">
        <v>565</v>
      </c>
      <c r="D6540" s="345" t="s">
        <v>505</v>
      </c>
      <c r="E6540" s="345">
        <v>3180251370</v>
      </c>
      <c r="F6540" s="345">
        <v>78137</v>
      </c>
      <c r="G6540" s="345" t="s">
        <v>15056</v>
      </c>
      <c r="H6540" s="820">
        <v>828</v>
      </c>
      <c r="I6540" s="567"/>
    </row>
    <row r="6541" spans="1:9" x14ac:dyDescent="0.2">
      <c r="A6541" s="345">
        <v>6539</v>
      </c>
      <c r="B6541" s="345" t="s">
        <v>7158</v>
      </c>
      <c r="C6541" s="345" t="s">
        <v>672</v>
      </c>
      <c r="D6541" s="345" t="s">
        <v>508</v>
      </c>
      <c r="E6541" s="345">
        <v>1030571440</v>
      </c>
      <c r="F6541" s="345">
        <v>18147</v>
      </c>
      <c r="G6541" s="345" t="s">
        <v>15057</v>
      </c>
      <c r="H6541" s="820">
        <v>852</v>
      </c>
      <c r="I6541" s="567"/>
    </row>
    <row r="6542" spans="1:9" x14ac:dyDescent="0.2">
      <c r="A6542" s="345">
        <v>6540</v>
      </c>
      <c r="B6542" s="345" t="s">
        <v>7159</v>
      </c>
      <c r="C6542" s="345" t="s">
        <v>565</v>
      </c>
      <c r="D6542" s="345" t="s">
        <v>505</v>
      </c>
      <c r="E6542" s="345">
        <v>3180251380</v>
      </c>
      <c r="F6542" s="345">
        <v>78138</v>
      </c>
      <c r="G6542" s="345" t="s">
        <v>15058</v>
      </c>
      <c r="H6542" s="820">
        <v>11076</v>
      </c>
      <c r="I6542" s="567"/>
    </row>
    <row r="6543" spans="1:9" x14ac:dyDescent="0.2">
      <c r="A6543" s="345">
        <v>6541</v>
      </c>
      <c r="B6543" s="345" t="s">
        <v>7160</v>
      </c>
      <c r="C6543" s="345" t="s">
        <v>624</v>
      </c>
      <c r="D6543" s="345" t="s">
        <v>510</v>
      </c>
      <c r="E6543" s="345">
        <v>1010812500</v>
      </c>
      <c r="F6543" s="345">
        <v>1260</v>
      </c>
      <c r="G6543" s="345" t="s">
        <v>15059</v>
      </c>
      <c r="H6543" s="820">
        <v>3244</v>
      </c>
      <c r="I6543" s="567"/>
    </row>
    <row r="6544" spans="1:9" x14ac:dyDescent="0.2">
      <c r="A6544" s="345">
        <v>6542</v>
      </c>
      <c r="B6544" s="345" t="s">
        <v>7161</v>
      </c>
      <c r="C6544" s="345" t="s">
        <v>593</v>
      </c>
      <c r="D6544" s="345" t="s">
        <v>513</v>
      </c>
      <c r="E6544" s="345">
        <v>4190480920</v>
      </c>
      <c r="F6544" s="345">
        <v>83094</v>
      </c>
      <c r="G6544" s="345" t="s">
        <v>15060</v>
      </c>
      <c r="H6544" s="820">
        <v>1871</v>
      </c>
      <c r="I6544" s="567"/>
    </row>
    <row r="6545" spans="1:9" x14ac:dyDescent="0.2">
      <c r="A6545" s="345">
        <v>6543</v>
      </c>
      <c r="B6545" s="345" t="s">
        <v>7162</v>
      </c>
      <c r="C6545" s="345" t="s">
        <v>654</v>
      </c>
      <c r="D6545" s="345" t="s">
        <v>506</v>
      </c>
      <c r="E6545" s="345">
        <v>3150080960</v>
      </c>
      <c r="F6545" s="345">
        <v>64097</v>
      </c>
      <c r="G6545" s="345" t="s">
        <v>15061</v>
      </c>
      <c r="H6545" s="820">
        <v>1049</v>
      </c>
      <c r="I6545" s="567"/>
    </row>
    <row r="6546" spans="1:9" x14ac:dyDescent="0.2">
      <c r="A6546" s="345">
        <v>6544</v>
      </c>
      <c r="B6546" s="345" t="s">
        <v>7163</v>
      </c>
      <c r="C6546" s="345" t="s">
        <v>1237</v>
      </c>
      <c r="D6546" s="345" t="s">
        <v>505</v>
      </c>
      <c r="E6546" s="345">
        <v>3180970240</v>
      </c>
      <c r="F6546" s="345">
        <v>101024</v>
      </c>
      <c r="G6546" s="345" t="s">
        <v>15062</v>
      </c>
      <c r="H6546" s="820">
        <v>2889</v>
      </c>
      <c r="I6546" s="567"/>
    </row>
    <row r="6547" spans="1:9" x14ac:dyDescent="0.2">
      <c r="A6547" s="345">
        <v>6545</v>
      </c>
      <c r="B6547" s="345" t="s">
        <v>7164</v>
      </c>
      <c r="C6547" s="345" t="s">
        <v>711</v>
      </c>
      <c r="D6547" s="345" t="s">
        <v>16415</v>
      </c>
      <c r="E6547" s="345">
        <v>1080680400</v>
      </c>
      <c r="F6547" s="345">
        <v>35040</v>
      </c>
      <c r="G6547" s="345" t="s">
        <v>15063</v>
      </c>
      <c r="H6547" s="820">
        <v>25767</v>
      </c>
      <c r="I6547" s="567"/>
    </row>
    <row r="6548" spans="1:9" x14ac:dyDescent="0.2">
      <c r="A6548" s="345">
        <v>6546</v>
      </c>
      <c r="B6548" s="345" t="s">
        <v>7165</v>
      </c>
      <c r="C6548" s="345" t="s">
        <v>1073</v>
      </c>
      <c r="D6548" s="345" t="s">
        <v>492</v>
      </c>
      <c r="E6548" s="345">
        <v>2090300410</v>
      </c>
      <c r="F6548" s="345">
        <v>48041</v>
      </c>
      <c r="G6548" s="345" t="s">
        <v>15064</v>
      </c>
      <c r="H6548" s="820">
        <v>49659</v>
      </c>
      <c r="I6548" s="567"/>
    </row>
    <row r="6549" spans="1:9" x14ac:dyDescent="0.2">
      <c r="A6549" s="345">
        <v>6547</v>
      </c>
      <c r="B6549" s="345" t="s">
        <v>7166</v>
      </c>
      <c r="C6549" s="345" t="s">
        <v>571</v>
      </c>
      <c r="D6549" s="345" t="s">
        <v>508</v>
      </c>
      <c r="E6549" s="345">
        <v>1030260890</v>
      </c>
      <c r="F6549" s="345">
        <v>19092</v>
      </c>
      <c r="G6549" s="345" t="s">
        <v>15065</v>
      </c>
      <c r="H6549" s="820">
        <v>1297</v>
      </c>
      <c r="I6549" s="567"/>
    </row>
    <row r="6550" spans="1:9" x14ac:dyDescent="0.2">
      <c r="A6550" s="345">
        <v>6548</v>
      </c>
      <c r="B6550" s="345" t="s">
        <v>7167</v>
      </c>
      <c r="C6550" s="345" t="s">
        <v>571</v>
      </c>
      <c r="D6550" s="345" t="s">
        <v>508</v>
      </c>
      <c r="E6550" s="345">
        <v>1030260900</v>
      </c>
      <c r="F6550" s="345">
        <v>19093</v>
      </c>
      <c r="G6550" s="345" t="s">
        <v>15066</v>
      </c>
      <c r="H6550" s="820">
        <v>532</v>
      </c>
      <c r="I6550" s="567"/>
    </row>
    <row r="6551" spans="1:9" x14ac:dyDescent="0.2">
      <c r="A6551" s="345">
        <v>6549</v>
      </c>
      <c r="B6551" s="345" t="s">
        <v>7168</v>
      </c>
      <c r="C6551" s="345" t="s">
        <v>550</v>
      </c>
      <c r="D6551" s="345" t="s">
        <v>493</v>
      </c>
      <c r="E6551" s="345">
        <v>2120690620</v>
      </c>
      <c r="F6551" s="345">
        <v>57064</v>
      </c>
      <c r="G6551" s="345" t="s">
        <v>15067</v>
      </c>
      <c r="H6551" s="820">
        <v>3232</v>
      </c>
      <c r="I6551" s="567"/>
    </row>
    <row r="6552" spans="1:9" x14ac:dyDescent="0.2">
      <c r="A6552" s="345">
        <v>6550</v>
      </c>
      <c r="B6552" s="345" t="s">
        <v>7169</v>
      </c>
      <c r="C6552" s="345" t="s">
        <v>548</v>
      </c>
      <c r="D6552" s="345" t="s">
        <v>503</v>
      </c>
      <c r="E6552" s="345">
        <v>3130380920</v>
      </c>
      <c r="F6552" s="345">
        <v>66093</v>
      </c>
      <c r="G6552" s="345" t="s">
        <v>15068</v>
      </c>
      <c r="H6552" s="820">
        <v>1723</v>
      </c>
      <c r="I6552" s="567"/>
    </row>
    <row r="6553" spans="1:9" x14ac:dyDescent="0.2">
      <c r="A6553" s="345">
        <v>6551</v>
      </c>
      <c r="B6553" s="345" t="s">
        <v>7170</v>
      </c>
      <c r="C6553" s="345" t="s">
        <v>530</v>
      </c>
      <c r="D6553" s="345" t="s">
        <v>512</v>
      </c>
      <c r="E6553" s="345">
        <v>4200950510</v>
      </c>
      <c r="F6553" s="345">
        <v>95051</v>
      </c>
      <c r="G6553" s="345" t="s">
        <v>15069</v>
      </c>
      <c r="H6553" s="820">
        <v>1417</v>
      </c>
      <c r="I6553" s="567"/>
    </row>
    <row r="6554" spans="1:9" x14ac:dyDescent="0.2">
      <c r="A6554" s="345">
        <v>6552</v>
      </c>
      <c r="B6554" s="345" t="s">
        <v>7171</v>
      </c>
      <c r="C6554" s="345" t="s">
        <v>906</v>
      </c>
      <c r="D6554" s="345" t="s">
        <v>492</v>
      </c>
      <c r="E6554" s="345">
        <v>2090360220</v>
      </c>
      <c r="F6554" s="345">
        <v>53023</v>
      </c>
      <c r="G6554" s="345" t="s">
        <v>15070</v>
      </c>
      <c r="H6554" s="820">
        <v>4263</v>
      </c>
      <c r="I6554" s="567"/>
    </row>
    <row r="6555" spans="1:9" x14ac:dyDescent="0.2">
      <c r="A6555" s="345">
        <v>6553</v>
      </c>
      <c r="B6555" s="345" t="s">
        <v>7172</v>
      </c>
      <c r="C6555" s="345" t="s">
        <v>546</v>
      </c>
      <c r="D6555" s="345" t="s">
        <v>504</v>
      </c>
      <c r="E6555" s="345">
        <v>3170470251</v>
      </c>
      <c r="F6555" s="345">
        <v>77031</v>
      </c>
      <c r="G6555" s="345" t="s">
        <v>15071</v>
      </c>
      <c r="H6555" s="820">
        <v>7525</v>
      </c>
      <c r="I6555" s="567"/>
    </row>
    <row r="6556" spans="1:9" x14ac:dyDescent="0.2">
      <c r="A6556" s="345">
        <v>6554</v>
      </c>
      <c r="B6556" s="345" t="s">
        <v>7173</v>
      </c>
      <c r="C6556" s="345" t="s">
        <v>601</v>
      </c>
      <c r="D6556" s="345" t="s">
        <v>508</v>
      </c>
      <c r="E6556" s="345">
        <v>1030121850</v>
      </c>
      <c r="F6556" s="345">
        <v>16194</v>
      </c>
      <c r="G6556" s="345" t="s">
        <v>15072</v>
      </c>
      <c r="H6556" s="820">
        <v>9881</v>
      </c>
      <c r="I6556" s="567"/>
    </row>
    <row r="6557" spans="1:9" x14ac:dyDescent="0.2">
      <c r="A6557" s="345">
        <v>6555</v>
      </c>
      <c r="B6557" s="345" t="s">
        <v>7174</v>
      </c>
      <c r="C6557" s="345" t="s">
        <v>586</v>
      </c>
      <c r="D6557" s="345" t="s">
        <v>509</v>
      </c>
      <c r="E6557" s="345">
        <v>3140940480</v>
      </c>
      <c r="F6557" s="345">
        <v>94048</v>
      </c>
      <c r="G6557" s="345" t="s">
        <v>15073</v>
      </c>
      <c r="H6557" s="820">
        <v>591</v>
      </c>
      <c r="I6557" s="567"/>
    </row>
    <row r="6558" spans="1:9" x14ac:dyDescent="0.2">
      <c r="A6558" s="345">
        <v>6556</v>
      </c>
      <c r="B6558" s="345" t="s">
        <v>7175</v>
      </c>
      <c r="C6558" s="345" t="s">
        <v>906</v>
      </c>
      <c r="D6558" s="345" t="s">
        <v>492</v>
      </c>
      <c r="E6558" s="345">
        <v>2090360221</v>
      </c>
      <c r="F6558" s="345">
        <v>53024</v>
      </c>
      <c r="G6558" s="345" t="s">
        <v>15074</v>
      </c>
      <c r="H6558" s="820">
        <v>3814</v>
      </c>
      <c r="I6558" s="567"/>
    </row>
    <row r="6559" spans="1:9" x14ac:dyDescent="0.2">
      <c r="A6559" s="345">
        <v>6557</v>
      </c>
      <c r="B6559" s="345" t="s">
        <v>7176</v>
      </c>
      <c r="C6559" s="345" t="s">
        <v>624</v>
      </c>
      <c r="D6559" s="345" t="s">
        <v>510</v>
      </c>
      <c r="E6559" s="345">
        <v>1010812510</v>
      </c>
      <c r="F6559" s="345">
        <v>1261</v>
      </c>
      <c r="G6559" s="345" t="s">
        <v>15075</v>
      </c>
      <c r="H6559" s="820">
        <v>802</v>
      </c>
      <c r="I6559" s="567"/>
    </row>
    <row r="6560" spans="1:9" x14ac:dyDescent="0.2">
      <c r="A6560" s="345">
        <v>6558</v>
      </c>
      <c r="B6560" s="345" t="s">
        <v>7177</v>
      </c>
      <c r="C6560" s="345" t="s">
        <v>544</v>
      </c>
      <c r="D6560" s="345" t="s">
        <v>510</v>
      </c>
      <c r="E6560" s="345">
        <v>1010272170</v>
      </c>
      <c r="F6560" s="345">
        <v>4217</v>
      </c>
      <c r="G6560" s="345" t="s">
        <v>15076</v>
      </c>
      <c r="H6560" s="820">
        <v>2149</v>
      </c>
      <c r="I6560" s="567"/>
    </row>
    <row r="6561" spans="1:9" x14ac:dyDescent="0.2">
      <c r="A6561" s="345">
        <v>6559</v>
      </c>
      <c r="B6561" s="345" t="s">
        <v>7178</v>
      </c>
      <c r="C6561" s="345" t="s">
        <v>1073</v>
      </c>
      <c r="D6561" s="345" t="s">
        <v>492</v>
      </c>
      <c r="E6561" s="345">
        <v>2090300421</v>
      </c>
      <c r="F6561" s="345">
        <v>48053</v>
      </c>
      <c r="G6561" s="345" t="s">
        <v>15077</v>
      </c>
      <c r="H6561" s="820">
        <v>12018</v>
      </c>
      <c r="I6561" s="567"/>
    </row>
    <row r="6562" spans="1:9" x14ac:dyDescent="0.2">
      <c r="A6562" s="345">
        <v>6560</v>
      </c>
      <c r="B6562" s="345" t="s">
        <v>7179</v>
      </c>
      <c r="C6562" s="345" t="s">
        <v>726</v>
      </c>
      <c r="D6562" s="345" t="s">
        <v>16416</v>
      </c>
      <c r="E6562" s="345">
        <v>1040140800</v>
      </c>
      <c r="F6562" s="345">
        <v>21087</v>
      </c>
      <c r="G6562" s="345" t="s">
        <v>15078</v>
      </c>
      <c r="H6562" s="820">
        <v>2980</v>
      </c>
      <c r="I6562" s="567"/>
    </row>
    <row r="6563" spans="1:9" x14ac:dyDescent="0.2">
      <c r="A6563" s="345">
        <v>6561</v>
      </c>
      <c r="B6563" s="345" t="s">
        <v>7180</v>
      </c>
      <c r="C6563" s="345" t="s">
        <v>784</v>
      </c>
      <c r="D6563" s="345" t="s">
        <v>503</v>
      </c>
      <c r="E6563" s="345">
        <v>3130230870</v>
      </c>
      <c r="F6563" s="345">
        <v>69087</v>
      </c>
      <c r="G6563" s="345" t="s">
        <v>15079</v>
      </c>
      <c r="H6563" s="820">
        <v>3020</v>
      </c>
      <c r="I6563" s="567"/>
    </row>
    <row r="6564" spans="1:9" x14ac:dyDescent="0.2">
      <c r="A6564" s="345">
        <v>6562</v>
      </c>
      <c r="B6564" s="345" t="s">
        <v>7181</v>
      </c>
      <c r="C6564" s="345" t="s">
        <v>996</v>
      </c>
      <c r="D6564" s="345" t="s">
        <v>514</v>
      </c>
      <c r="E6564" s="345">
        <v>2100580460</v>
      </c>
      <c r="F6564" s="345">
        <v>54046</v>
      </c>
      <c r="G6564" s="345" t="s">
        <v>15080</v>
      </c>
      <c r="H6564" s="820">
        <v>1280</v>
      </c>
      <c r="I6564" s="567"/>
    </row>
    <row r="6565" spans="1:9" x14ac:dyDescent="0.2">
      <c r="A6565" s="345">
        <v>6563</v>
      </c>
      <c r="B6565" s="345" t="s">
        <v>7182</v>
      </c>
      <c r="C6565" s="345" t="s">
        <v>996</v>
      </c>
      <c r="D6565" s="345" t="s">
        <v>514</v>
      </c>
      <c r="E6565" s="345">
        <v>2100580470</v>
      </c>
      <c r="F6565" s="345">
        <v>54047</v>
      </c>
      <c r="G6565" s="345" t="s">
        <v>15081</v>
      </c>
      <c r="H6565" s="820">
        <v>451</v>
      </c>
      <c r="I6565" s="567"/>
    </row>
    <row r="6566" spans="1:9" x14ac:dyDescent="0.2">
      <c r="A6566" s="345">
        <v>6564</v>
      </c>
      <c r="B6566" s="345" t="s">
        <v>7183</v>
      </c>
      <c r="C6566" s="345" t="s">
        <v>784</v>
      </c>
      <c r="D6566" s="345" t="s">
        <v>503</v>
      </c>
      <c r="E6566" s="345">
        <v>3130230880</v>
      </c>
      <c r="F6566" s="345">
        <v>69088</v>
      </c>
      <c r="G6566" s="345" t="s">
        <v>15082</v>
      </c>
      <c r="H6566" s="820">
        <v>679</v>
      </c>
      <c r="I6566" s="567"/>
    </row>
    <row r="6567" spans="1:9" x14ac:dyDescent="0.2">
      <c r="A6567" s="345">
        <v>6565</v>
      </c>
      <c r="B6567" s="345" t="s">
        <v>7184</v>
      </c>
      <c r="C6567" s="345" t="s">
        <v>241</v>
      </c>
      <c r="D6567" s="345" t="s">
        <v>515</v>
      </c>
      <c r="E6567" s="345">
        <v>1050900990</v>
      </c>
      <c r="F6567" s="345">
        <v>24099</v>
      </c>
      <c r="G6567" s="345" t="s">
        <v>15083</v>
      </c>
      <c r="H6567" s="820">
        <v>2603</v>
      </c>
      <c r="I6567" s="567"/>
    </row>
    <row r="6568" spans="1:9" x14ac:dyDescent="0.2">
      <c r="A6568" s="345">
        <v>6566</v>
      </c>
      <c r="B6568" s="345" t="s">
        <v>7185</v>
      </c>
      <c r="C6568" s="345" t="s">
        <v>696</v>
      </c>
      <c r="D6568" s="345" t="s">
        <v>508</v>
      </c>
      <c r="E6568" s="345">
        <v>1030241980</v>
      </c>
      <c r="F6568" s="345">
        <v>13211</v>
      </c>
      <c r="G6568" s="345" t="s">
        <v>15084</v>
      </c>
      <c r="H6568" s="820">
        <v>884</v>
      </c>
      <c r="I6568" s="567"/>
    </row>
    <row r="6569" spans="1:9" x14ac:dyDescent="0.2">
      <c r="A6569" s="345">
        <v>6567</v>
      </c>
      <c r="B6569" s="345" t="s">
        <v>7186</v>
      </c>
      <c r="C6569" s="345" t="s">
        <v>601</v>
      </c>
      <c r="D6569" s="345" t="s">
        <v>508</v>
      </c>
      <c r="E6569" s="345">
        <v>1030121860</v>
      </c>
      <c r="F6569" s="345">
        <v>16195</v>
      </c>
      <c r="G6569" s="345" t="s">
        <v>15085</v>
      </c>
      <c r="H6569" s="820">
        <v>1140</v>
      </c>
      <c r="I6569" s="567"/>
    </row>
    <row r="6570" spans="1:9" x14ac:dyDescent="0.2">
      <c r="A6570" s="345">
        <v>6568</v>
      </c>
      <c r="B6570" s="345" t="s">
        <v>7187</v>
      </c>
      <c r="C6570" s="345" t="s">
        <v>241</v>
      </c>
      <c r="D6570" s="345" t="s">
        <v>515</v>
      </c>
      <c r="E6570" s="345">
        <v>1050901000</v>
      </c>
      <c r="F6570" s="345">
        <v>24100</v>
      </c>
      <c r="G6570" s="345" t="s">
        <v>15086</v>
      </c>
      <c r="H6570" s="820">
        <v>38533</v>
      </c>
      <c r="I6570" s="567"/>
    </row>
    <row r="6571" spans="1:9" x14ac:dyDescent="0.2">
      <c r="A6571" s="345">
        <v>6569</v>
      </c>
      <c r="B6571" s="345" t="s">
        <v>7188</v>
      </c>
      <c r="C6571" s="345" t="s">
        <v>573</v>
      </c>
      <c r="D6571" s="345" t="s">
        <v>508</v>
      </c>
      <c r="E6571" s="345">
        <v>1030450600</v>
      </c>
      <c r="F6571" s="345">
        <v>20060</v>
      </c>
      <c r="G6571" s="345" t="s">
        <v>15087</v>
      </c>
      <c r="H6571" s="820">
        <v>1090</v>
      </c>
      <c r="I6571" s="567"/>
    </row>
    <row r="6572" spans="1:9" x14ac:dyDescent="0.2">
      <c r="A6572" s="345">
        <v>6570</v>
      </c>
      <c r="B6572" s="345" t="s">
        <v>7189</v>
      </c>
      <c r="C6572" s="345" t="s">
        <v>641</v>
      </c>
      <c r="D6572" s="345" t="s">
        <v>513</v>
      </c>
      <c r="E6572" s="345">
        <v>4190010400</v>
      </c>
      <c r="F6572" s="345">
        <v>84041</v>
      </c>
      <c r="G6572" s="345" t="s">
        <v>15088</v>
      </c>
      <c r="H6572" s="820">
        <v>39263</v>
      </c>
      <c r="I6572" s="567"/>
    </row>
    <row r="6573" spans="1:9" x14ac:dyDescent="0.2">
      <c r="A6573" s="345">
        <v>6571</v>
      </c>
      <c r="B6573" s="345" t="s">
        <v>7190</v>
      </c>
      <c r="C6573" s="345" t="s">
        <v>745</v>
      </c>
      <c r="D6573" s="345" t="s">
        <v>513</v>
      </c>
      <c r="E6573" s="345">
        <v>4190550660</v>
      </c>
      <c r="F6573" s="345">
        <v>82068</v>
      </c>
      <c r="G6573" s="345" t="s">
        <v>15089</v>
      </c>
      <c r="H6573" s="820">
        <v>2569</v>
      </c>
      <c r="I6573" s="567"/>
    </row>
    <row r="6574" spans="1:9" x14ac:dyDescent="0.2">
      <c r="A6574" s="345">
        <v>6572</v>
      </c>
      <c r="B6574" s="345" t="s">
        <v>7191</v>
      </c>
      <c r="C6574" s="345" t="s">
        <v>540</v>
      </c>
      <c r="D6574" s="345" t="s">
        <v>513</v>
      </c>
      <c r="E6574" s="345">
        <v>4190650110</v>
      </c>
      <c r="F6574" s="345">
        <v>88011</v>
      </c>
      <c r="G6574" s="345" t="s">
        <v>15090</v>
      </c>
      <c r="H6574" s="820">
        <v>26878</v>
      </c>
      <c r="I6574" s="567"/>
    </row>
    <row r="6575" spans="1:9" x14ac:dyDescent="0.2">
      <c r="A6575" s="345">
        <v>6573</v>
      </c>
      <c r="B6575" s="345" t="s">
        <v>7192</v>
      </c>
      <c r="C6575" s="345" t="s">
        <v>612</v>
      </c>
      <c r="D6575" s="345" t="s">
        <v>505</v>
      </c>
      <c r="E6575" s="345">
        <v>3180670840</v>
      </c>
      <c r="F6575" s="345">
        <v>80084</v>
      </c>
      <c r="G6575" s="345" t="s">
        <v>15091</v>
      </c>
      <c r="H6575" s="820">
        <v>841</v>
      </c>
      <c r="I6575" s="567"/>
    </row>
    <row r="6576" spans="1:9" x14ac:dyDescent="0.2">
      <c r="A6576" s="345">
        <v>6574</v>
      </c>
      <c r="B6576" s="345" t="s">
        <v>7193</v>
      </c>
      <c r="C6576" s="345" t="s">
        <v>565</v>
      </c>
      <c r="D6576" s="345" t="s">
        <v>505</v>
      </c>
      <c r="E6576" s="345">
        <v>3180251390</v>
      </c>
      <c r="F6576" s="345">
        <v>78139</v>
      </c>
      <c r="G6576" s="345" t="s">
        <v>15092</v>
      </c>
      <c r="H6576" s="820">
        <v>1116</v>
      </c>
      <c r="I6576" s="567"/>
    </row>
    <row r="6577" spans="1:9" x14ac:dyDescent="0.2">
      <c r="A6577" s="345">
        <v>6575</v>
      </c>
      <c r="B6577" s="345" t="s">
        <v>7194</v>
      </c>
      <c r="C6577" s="345" t="s">
        <v>612</v>
      </c>
      <c r="D6577" s="345" t="s">
        <v>505</v>
      </c>
      <c r="E6577" s="345">
        <v>3180670850</v>
      </c>
      <c r="F6577" s="345">
        <v>80085</v>
      </c>
      <c r="G6577" s="345" t="s">
        <v>15093</v>
      </c>
      <c r="H6577" s="820">
        <v>4576</v>
      </c>
      <c r="I6577" s="567"/>
    </row>
    <row r="6578" spans="1:9" x14ac:dyDescent="0.2">
      <c r="A6578" s="345">
        <v>6576</v>
      </c>
      <c r="B6578" s="345" t="s">
        <v>7195</v>
      </c>
      <c r="C6578" s="345" t="s">
        <v>745</v>
      </c>
      <c r="D6578" s="345" t="s">
        <v>513</v>
      </c>
      <c r="E6578" s="345">
        <v>4190550661</v>
      </c>
      <c r="F6578" s="345">
        <v>82081</v>
      </c>
      <c r="G6578" s="345" t="s">
        <v>15094</v>
      </c>
      <c r="H6578" s="820">
        <v>614</v>
      </c>
      <c r="I6578" s="567"/>
    </row>
    <row r="6579" spans="1:9" x14ac:dyDescent="0.2">
      <c r="A6579" s="345">
        <v>6577</v>
      </c>
      <c r="B6579" s="345" t="s">
        <v>7196</v>
      </c>
      <c r="C6579" s="345" t="s">
        <v>624</v>
      </c>
      <c r="D6579" s="345" t="s">
        <v>510</v>
      </c>
      <c r="E6579" s="345">
        <v>1010812520</v>
      </c>
      <c r="F6579" s="345">
        <v>1262</v>
      </c>
      <c r="G6579" s="345" t="s">
        <v>15095</v>
      </c>
      <c r="H6579" s="820">
        <v>1463</v>
      </c>
      <c r="I6579" s="567"/>
    </row>
    <row r="6580" spans="1:9" x14ac:dyDescent="0.2">
      <c r="A6580" s="345">
        <v>6578</v>
      </c>
      <c r="B6580" s="345" t="s">
        <v>7197</v>
      </c>
      <c r="C6580" s="345" t="s">
        <v>555</v>
      </c>
      <c r="D6580" s="345" t="s">
        <v>506</v>
      </c>
      <c r="E6580" s="345">
        <v>3150510770</v>
      </c>
      <c r="F6580" s="345">
        <v>63077</v>
      </c>
      <c r="G6580" s="345" t="s">
        <v>15096</v>
      </c>
      <c r="H6580" s="820">
        <v>6150</v>
      </c>
      <c r="I6580" s="567"/>
    </row>
    <row r="6581" spans="1:9" x14ac:dyDescent="0.2">
      <c r="A6581" s="345">
        <v>6579</v>
      </c>
      <c r="B6581" s="345" t="s">
        <v>7198</v>
      </c>
      <c r="C6581" s="345" t="s">
        <v>745</v>
      </c>
      <c r="D6581" s="345" t="s">
        <v>513</v>
      </c>
      <c r="E6581" s="345">
        <v>4190550670</v>
      </c>
      <c r="F6581" s="345">
        <v>82069</v>
      </c>
      <c r="G6581" s="345" t="s">
        <v>15097</v>
      </c>
      <c r="H6581" s="820">
        <v>387</v>
      </c>
      <c r="I6581" s="567"/>
    </row>
    <row r="6582" spans="1:9" x14ac:dyDescent="0.2">
      <c r="A6582" s="345">
        <v>6580</v>
      </c>
      <c r="B6582" s="345" t="s">
        <v>7199</v>
      </c>
      <c r="C6582" s="345" t="s">
        <v>548</v>
      </c>
      <c r="D6582" s="345" t="s">
        <v>503</v>
      </c>
      <c r="E6582" s="345">
        <v>3130380930</v>
      </c>
      <c r="F6582" s="345">
        <v>66094</v>
      </c>
      <c r="G6582" s="345" t="s">
        <v>15098</v>
      </c>
      <c r="H6582" s="820">
        <v>555</v>
      </c>
      <c r="I6582" s="567"/>
    </row>
    <row r="6583" spans="1:9" x14ac:dyDescent="0.2">
      <c r="A6583" s="345">
        <v>6581</v>
      </c>
      <c r="B6583" s="345" t="s">
        <v>7200</v>
      </c>
      <c r="C6583" s="345" t="s">
        <v>674</v>
      </c>
      <c r="D6583" s="345" t="s">
        <v>510</v>
      </c>
      <c r="E6583" s="345">
        <v>1010881330</v>
      </c>
      <c r="F6583" s="345">
        <v>2134</v>
      </c>
      <c r="G6583" s="345" t="s">
        <v>15099</v>
      </c>
      <c r="H6583" s="820">
        <v>373</v>
      </c>
      <c r="I6583" s="567"/>
    </row>
    <row r="6584" spans="1:9" x14ac:dyDescent="0.2">
      <c r="A6584" s="345">
        <v>6582</v>
      </c>
      <c r="B6584" s="345" t="s">
        <v>7201</v>
      </c>
      <c r="C6584" s="345" t="s">
        <v>674</v>
      </c>
      <c r="D6584" s="345" t="s">
        <v>510</v>
      </c>
      <c r="E6584" s="345">
        <v>1010881340</v>
      </c>
      <c r="F6584" s="345">
        <v>2135</v>
      </c>
      <c r="G6584" s="345" t="s">
        <v>15100</v>
      </c>
      <c r="H6584" s="820">
        <v>372</v>
      </c>
      <c r="I6584" s="567"/>
    </row>
    <row r="6585" spans="1:9" x14ac:dyDescent="0.2">
      <c r="A6585" s="345">
        <v>6583</v>
      </c>
      <c r="B6585" s="345" t="s">
        <v>7202</v>
      </c>
      <c r="C6585" s="345" t="s">
        <v>548</v>
      </c>
      <c r="D6585" s="345" t="s">
        <v>503</v>
      </c>
      <c r="E6585" s="345">
        <v>3130380940</v>
      </c>
      <c r="F6585" s="345">
        <v>66095</v>
      </c>
      <c r="G6585" s="345" t="s">
        <v>15101</v>
      </c>
      <c r="H6585" s="820">
        <v>3762</v>
      </c>
      <c r="I6585" s="567"/>
    </row>
    <row r="6586" spans="1:9" x14ac:dyDescent="0.2">
      <c r="A6586" s="345">
        <v>6584</v>
      </c>
      <c r="B6586" s="345" t="s">
        <v>7203</v>
      </c>
      <c r="C6586" s="345" t="s">
        <v>557</v>
      </c>
      <c r="D6586" s="345" t="s">
        <v>513</v>
      </c>
      <c r="E6586" s="345">
        <v>4190210480</v>
      </c>
      <c r="F6586" s="345">
        <v>87049</v>
      </c>
      <c r="G6586" s="345" t="s">
        <v>15102</v>
      </c>
      <c r="H6586" s="820">
        <v>16211</v>
      </c>
      <c r="I6586" s="567"/>
    </row>
    <row r="6587" spans="1:9" x14ac:dyDescent="0.2">
      <c r="A6587" s="345">
        <v>6585</v>
      </c>
      <c r="B6587" s="345" t="s">
        <v>7204</v>
      </c>
      <c r="C6587" s="345" t="s">
        <v>732</v>
      </c>
      <c r="D6587" s="345" t="s">
        <v>511</v>
      </c>
      <c r="E6587" s="345">
        <v>3160410720</v>
      </c>
      <c r="F6587" s="345">
        <v>75073</v>
      </c>
      <c r="G6587" s="345" t="s">
        <v>15103</v>
      </c>
      <c r="H6587" s="820">
        <v>6726</v>
      </c>
      <c r="I6587" s="567"/>
    </row>
    <row r="6588" spans="1:9" x14ac:dyDescent="0.2">
      <c r="A6588" s="345">
        <v>6586</v>
      </c>
      <c r="B6588" s="345" t="s">
        <v>7205</v>
      </c>
      <c r="C6588" s="345" t="s">
        <v>852</v>
      </c>
      <c r="D6588" s="345" t="s">
        <v>515</v>
      </c>
      <c r="E6588" s="345">
        <v>1050870370</v>
      </c>
      <c r="F6588" s="345">
        <v>27037</v>
      </c>
      <c r="G6588" s="345" t="s">
        <v>15104</v>
      </c>
      <c r="H6588" s="820">
        <v>18965</v>
      </c>
      <c r="I6588" s="567"/>
    </row>
    <row r="6589" spans="1:9" x14ac:dyDescent="0.2">
      <c r="A6589" s="345">
        <v>6587</v>
      </c>
      <c r="B6589" s="345" t="s">
        <v>7206</v>
      </c>
      <c r="C6589" s="345" t="s">
        <v>548</v>
      </c>
      <c r="D6589" s="345" t="s">
        <v>503</v>
      </c>
      <c r="E6589" s="345">
        <v>3130380950</v>
      </c>
      <c r="F6589" s="345">
        <v>66096</v>
      </c>
      <c r="G6589" s="345" t="s">
        <v>15105</v>
      </c>
      <c r="H6589" s="820">
        <v>2698</v>
      </c>
      <c r="I6589" s="567"/>
    </row>
    <row r="6590" spans="1:9" x14ac:dyDescent="0.2">
      <c r="A6590" s="345">
        <v>6588</v>
      </c>
      <c r="B6590" s="345" t="s">
        <v>7207</v>
      </c>
      <c r="C6590" s="345" t="s">
        <v>668</v>
      </c>
      <c r="D6590" s="345" t="s">
        <v>16416</v>
      </c>
      <c r="E6590" s="345">
        <v>1040831600</v>
      </c>
      <c r="F6590" s="345">
        <v>22171</v>
      </c>
      <c r="G6590" s="345" t="s">
        <v>15106</v>
      </c>
      <c r="H6590" s="820">
        <v>1334</v>
      </c>
      <c r="I6590" s="567"/>
    </row>
    <row r="6591" spans="1:9" x14ac:dyDescent="0.2">
      <c r="A6591" s="345">
        <v>6589</v>
      </c>
      <c r="B6591" s="345" t="s">
        <v>7208</v>
      </c>
      <c r="C6591" s="345" t="s">
        <v>622</v>
      </c>
      <c r="D6591" s="345" t="s">
        <v>510</v>
      </c>
      <c r="E6591" s="345">
        <v>1010071030</v>
      </c>
      <c r="F6591" s="345">
        <v>5103</v>
      </c>
      <c r="G6591" s="345" t="s">
        <v>15107</v>
      </c>
      <c r="H6591" s="820">
        <v>516</v>
      </c>
      <c r="I6591" s="567"/>
    </row>
    <row r="6592" spans="1:9" x14ac:dyDescent="0.2">
      <c r="A6592" s="345">
        <v>6590</v>
      </c>
      <c r="B6592" s="345" t="s">
        <v>7209</v>
      </c>
      <c r="C6592" s="345" t="s">
        <v>664</v>
      </c>
      <c r="D6592" s="345" t="s">
        <v>507</v>
      </c>
      <c r="E6592" s="345">
        <v>1070370530</v>
      </c>
      <c r="F6592" s="345">
        <v>8057</v>
      </c>
      <c r="G6592" s="345" t="s">
        <v>15108</v>
      </c>
      <c r="H6592" s="820">
        <v>281</v>
      </c>
      <c r="I6592" s="567"/>
    </row>
    <row r="6593" spans="1:9" x14ac:dyDescent="0.2">
      <c r="A6593" s="345">
        <v>6591</v>
      </c>
      <c r="B6593" s="345" t="s">
        <v>7210</v>
      </c>
      <c r="C6593" s="345" t="s">
        <v>548</v>
      </c>
      <c r="D6593" s="345" t="s">
        <v>503</v>
      </c>
      <c r="E6593" s="345">
        <v>3130380960</v>
      </c>
      <c r="F6593" s="345">
        <v>66097</v>
      </c>
      <c r="G6593" s="345" t="s">
        <v>15109</v>
      </c>
      <c r="H6593" s="820">
        <v>321</v>
      </c>
      <c r="I6593" s="567"/>
    </row>
    <row r="6594" spans="1:9" x14ac:dyDescent="0.2">
      <c r="A6594" s="345">
        <v>6592</v>
      </c>
      <c r="B6594" s="345" t="s">
        <v>7211</v>
      </c>
      <c r="C6594" s="345" t="s">
        <v>732</v>
      </c>
      <c r="D6594" s="345" t="s">
        <v>511</v>
      </c>
      <c r="E6594" s="345">
        <v>3160410730</v>
      </c>
      <c r="F6594" s="345">
        <v>75074</v>
      </c>
      <c r="G6594" s="345" t="s">
        <v>15110</v>
      </c>
      <c r="H6594" s="820">
        <v>1820</v>
      </c>
      <c r="I6594" s="567"/>
    </row>
    <row r="6595" spans="1:9" x14ac:dyDescent="0.2">
      <c r="A6595" s="345">
        <v>6593</v>
      </c>
      <c r="B6595" s="345" t="s">
        <v>7212</v>
      </c>
      <c r="C6595" s="345" t="s">
        <v>524</v>
      </c>
      <c r="D6595" s="345" t="s">
        <v>508</v>
      </c>
      <c r="E6595" s="345">
        <v>1030990520</v>
      </c>
      <c r="F6595" s="345">
        <v>98052</v>
      </c>
      <c r="G6595" s="345" t="s">
        <v>15111</v>
      </c>
      <c r="H6595" s="820">
        <v>1945</v>
      </c>
      <c r="I6595" s="567"/>
    </row>
    <row r="6596" spans="1:9" x14ac:dyDescent="0.2">
      <c r="A6596" s="345">
        <v>6594</v>
      </c>
      <c r="B6596" s="345" t="s">
        <v>7213</v>
      </c>
      <c r="C6596" s="345" t="s">
        <v>652</v>
      </c>
      <c r="D6596" s="345" t="s">
        <v>16417</v>
      </c>
      <c r="E6596" s="345">
        <v>1060851090</v>
      </c>
      <c r="F6596" s="345">
        <v>30109</v>
      </c>
      <c r="G6596" s="345" t="s">
        <v>15112</v>
      </c>
      <c r="H6596" s="820">
        <v>3704</v>
      </c>
      <c r="I6596" s="567"/>
    </row>
    <row r="6597" spans="1:9" x14ac:dyDescent="0.2">
      <c r="A6597" s="345">
        <v>6595</v>
      </c>
      <c r="B6597" s="345" t="s">
        <v>7214</v>
      </c>
      <c r="C6597" s="345" t="s">
        <v>632</v>
      </c>
      <c r="D6597" s="345" t="s">
        <v>515</v>
      </c>
      <c r="E6597" s="345">
        <v>1050100530</v>
      </c>
      <c r="F6597" s="345">
        <v>25053</v>
      </c>
      <c r="G6597" s="345" t="s">
        <v>15113</v>
      </c>
      <c r="H6597" s="820">
        <v>10161</v>
      </c>
      <c r="I6597" s="567"/>
    </row>
    <row r="6598" spans="1:9" x14ac:dyDescent="0.2">
      <c r="A6598" s="345">
        <v>6596</v>
      </c>
      <c r="B6598" s="345" t="s">
        <v>7215</v>
      </c>
      <c r="C6598" s="345" t="s">
        <v>530</v>
      </c>
      <c r="D6598" s="345" t="s">
        <v>512</v>
      </c>
      <c r="E6598" s="345">
        <v>4200950520</v>
      </c>
      <c r="F6598" s="345">
        <v>95052</v>
      </c>
      <c r="G6598" s="345" t="s">
        <v>15114</v>
      </c>
      <c r="H6598" s="820">
        <v>1995</v>
      </c>
      <c r="I6598" s="567"/>
    </row>
    <row r="6599" spans="1:9" x14ac:dyDescent="0.2">
      <c r="A6599" s="345">
        <v>6597</v>
      </c>
      <c r="B6599" s="345" t="s">
        <v>7216</v>
      </c>
      <c r="C6599" s="345" t="s">
        <v>617</v>
      </c>
      <c r="D6599" s="345" t="s">
        <v>512</v>
      </c>
      <c r="E6599" s="345">
        <v>4200730630</v>
      </c>
      <c r="F6599" s="345">
        <v>90065</v>
      </c>
      <c r="G6599" s="345" t="s">
        <v>15115</v>
      </c>
      <c r="H6599" s="820">
        <v>1256</v>
      </c>
      <c r="I6599" s="567"/>
    </row>
    <row r="6600" spans="1:9" x14ac:dyDescent="0.2">
      <c r="A6600" s="345">
        <v>6598</v>
      </c>
      <c r="B6600" s="345" t="s">
        <v>7217</v>
      </c>
      <c r="C6600" s="345" t="s">
        <v>534</v>
      </c>
      <c r="D6600" s="345" t="s">
        <v>508</v>
      </c>
      <c r="E6600" s="345">
        <v>1030492030</v>
      </c>
      <c r="F6600" s="345">
        <v>15204</v>
      </c>
      <c r="G6600" s="345" t="s">
        <v>15116</v>
      </c>
      <c r="H6600" s="820">
        <v>12551</v>
      </c>
      <c r="I6600" s="567"/>
    </row>
    <row r="6601" spans="1:9" x14ac:dyDescent="0.2">
      <c r="A6601" s="345">
        <v>6599</v>
      </c>
      <c r="B6601" s="345" t="s">
        <v>7218</v>
      </c>
      <c r="C6601" s="345" t="s">
        <v>601</v>
      </c>
      <c r="D6601" s="345" t="s">
        <v>508</v>
      </c>
      <c r="E6601" s="345">
        <v>1030121870</v>
      </c>
      <c r="F6601" s="345">
        <v>16196</v>
      </c>
      <c r="G6601" s="345" t="s">
        <v>15117</v>
      </c>
      <c r="H6601" s="820">
        <v>2438</v>
      </c>
      <c r="I6601" s="567"/>
    </row>
    <row r="6602" spans="1:9" x14ac:dyDescent="0.2">
      <c r="A6602" s="345">
        <v>6600</v>
      </c>
      <c r="B6602" s="345" t="s">
        <v>7219</v>
      </c>
      <c r="C6602" s="345" t="s">
        <v>875</v>
      </c>
      <c r="D6602" s="345" t="s">
        <v>494</v>
      </c>
      <c r="E6602" s="345">
        <v>2110440500</v>
      </c>
      <c r="F6602" s="345">
        <v>43050</v>
      </c>
      <c r="G6602" s="345" t="s">
        <v>15118</v>
      </c>
      <c r="H6602" s="820">
        <v>418</v>
      </c>
      <c r="I6602" s="567"/>
    </row>
    <row r="6603" spans="1:9" x14ac:dyDescent="0.2">
      <c r="A6603" s="345">
        <v>6601</v>
      </c>
      <c r="B6603" s="345" t="s">
        <v>7220</v>
      </c>
      <c r="C6603" s="345" t="s">
        <v>899</v>
      </c>
      <c r="D6603" s="346" t="s">
        <v>512</v>
      </c>
      <c r="E6603" s="345">
        <v>4201110730</v>
      </c>
      <c r="F6603" s="345">
        <v>111073</v>
      </c>
      <c r="G6603" s="345" t="s">
        <v>15119</v>
      </c>
      <c r="H6603" s="820">
        <v>1112</v>
      </c>
      <c r="I6603" s="567"/>
    </row>
    <row r="6604" spans="1:9" x14ac:dyDescent="0.2">
      <c r="A6604" s="345">
        <v>6602</v>
      </c>
      <c r="B6604" s="345" t="s">
        <v>7221</v>
      </c>
      <c r="C6604" s="345" t="s">
        <v>906</v>
      </c>
      <c r="D6604" s="345" t="s">
        <v>492</v>
      </c>
      <c r="E6604" s="345">
        <v>2090360230</v>
      </c>
      <c r="F6604" s="345">
        <v>53025</v>
      </c>
      <c r="G6604" s="345" t="s">
        <v>15120</v>
      </c>
      <c r="H6604" s="820">
        <v>983</v>
      </c>
      <c r="I6604" s="567"/>
    </row>
    <row r="6605" spans="1:9" x14ac:dyDescent="0.2">
      <c r="A6605" s="345">
        <v>6603</v>
      </c>
      <c r="B6605" s="345" t="s">
        <v>7222</v>
      </c>
      <c r="C6605" s="345" t="s">
        <v>609</v>
      </c>
      <c r="D6605" s="345" t="s">
        <v>493</v>
      </c>
      <c r="E6605" s="345">
        <v>2120701010</v>
      </c>
      <c r="F6605" s="345">
        <v>58102</v>
      </c>
      <c r="G6605" s="345" t="s">
        <v>15121</v>
      </c>
      <c r="H6605" s="820">
        <v>8983</v>
      </c>
      <c r="I6605" s="567"/>
    </row>
    <row r="6606" spans="1:9" x14ac:dyDescent="0.2">
      <c r="A6606" s="345">
        <v>6604</v>
      </c>
      <c r="B6606" s="345" t="s">
        <v>7223</v>
      </c>
      <c r="C6606" s="345" t="s">
        <v>668</v>
      </c>
      <c r="D6606" s="345" t="s">
        <v>16416</v>
      </c>
      <c r="E6606" s="345">
        <v>1040831610</v>
      </c>
      <c r="F6606" s="345">
        <v>22172</v>
      </c>
      <c r="G6606" s="345" t="s">
        <v>15122</v>
      </c>
      <c r="H6606" s="820">
        <v>1388</v>
      </c>
      <c r="I6606" s="567"/>
    </row>
    <row r="6607" spans="1:9" x14ac:dyDescent="0.2">
      <c r="A6607" s="345">
        <v>6605</v>
      </c>
      <c r="B6607" s="345" t="s">
        <v>7224</v>
      </c>
      <c r="C6607" s="345" t="s">
        <v>534</v>
      </c>
      <c r="D6607" s="345" t="s">
        <v>508</v>
      </c>
      <c r="E6607" s="345">
        <v>1030492040</v>
      </c>
      <c r="F6607" s="345">
        <v>15205</v>
      </c>
      <c r="G6607" s="345" t="s">
        <v>15123</v>
      </c>
      <c r="H6607" s="820">
        <v>36591</v>
      </c>
      <c r="I6607" s="567"/>
    </row>
    <row r="6608" spans="1:9" x14ac:dyDescent="0.2">
      <c r="A6608" s="345">
        <v>6606</v>
      </c>
      <c r="B6608" s="345" t="s">
        <v>7225</v>
      </c>
      <c r="C6608" s="345" t="s">
        <v>787</v>
      </c>
      <c r="D6608" s="345" t="s">
        <v>515</v>
      </c>
      <c r="E6608" s="345">
        <v>1050840780</v>
      </c>
      <c r="F6608" s="345">
        <v>26079</v>
      </c>
      <c r="G6608" s="345" t="s">
        <v>15124</v>
      </c>
      <c r="H6608" s="820">
        <v>1823</v>
      </c>
      <c r="I6608" s="567"/>
    </row>
    <row r="6609" spans="1:9" x14ac:dyDescent="0.2">
      <c r="A6609" s="345">
        <v>6607</v>
      </c>
      <c r="B6609" s="345" t="s">
        <v>7226</v>
      </c>
      <c r="C6609" s="345" t="s">
        <v>994</v>
      </c>
      <c r="D6609" s="345" t="s">
        <v>512</v>
      </c>
      <c r="E6609" s="345">
        <v>4200170680</v>
      </c>
      <c r="F6609" s="345">
        <v>92068</v>
      </c>
      <c r="G6609" s="345" t="s">
        <v>15125</v>
      </c>
      <c r="H6609" s="820">
        <v>28648</v>
      </c>
      <c r="I6609" s="567"/>
    </row>
    <row r="6610" spans="1:9" x14ac:dyDescent="0.2">
      <c r="A6610" s="345">
        <v>6608</v>
      </c>
      <c r="B6610" s="345" t="s">
        <v>7227</v>
      </c>
      <c r="C6610" s="345" t="s">
        <v>550</v>
      </c>
      <c r="D6610" s="345" t="s">
        <v>493</v>
      </c>
      <c r="E6610" s="345">
        <v>2120690630</v>
      </c>
      <c r="F6610" s="345">
        <v>57065</v>
      </c>
      <c r="G6610" s="345" t="s">
        <v>15126</v>
      </c>
      <c r="H6610" s="820">
        <v>1112</v>
      </c>
      <c r="I6610" s="567"/>
    </row>
    <row r="6611" spans="1:9" x14ac:dyDescent="0.2">
      <c r="A6611" s="345">
        <v>6609</v>
      </c>
      <c r="B6611" s="345" t="s">
        <v>7228</v>
      </c>
      <c r="C6611" s="345" t="s">
        <v>899</v>
      </c>
      <c r="D6611" s="346" t="s">
        <v>512</v>
      </c>
      <c r="E6611" s="345">
        <v>4201110740</v>
      </c>
      <c r="F6611" s="345">
        <v>111074</v>
      </c>
      <c r="G6611" s="345" t="s">
        <v>15127</v>
      </c>
      <c r="H6611" s="820">
        <v>1306</v>
      </c>
      <c r="I6611" s="567"/>
    </row>
    <row r="6612" spans="1:9" x14ac:dyDescent="0.2">
      <c r="A6612" s="345">
        <v>6610</v>
      </c>
      <c r="B6612" s="345" t="s">
        <v>7229</v>
      </c>
      <c r="C6612" s="345" t="s">
        <v>668</v>
      </c>
      <c r="D6612" s="345" t="s">
        <v>16416</v>
      </c>
      <c r="E6612" s="345">
        <v>1040831615</v>
      </c>
      <c r="F6612" s="345">
        <v>22246</v>
      </c>
      <c r="G6612" s="345" t="s">
        <v>15128</v>
      </c>
      <c r="H6612" s="820">
        <v>2892</v>
      </c>
      <c r="I6612" s="567"/>
    </row>
    <row r="6613" spans="1:9" x14ac:dyDescent="0.2">
      <c r="A6613" s="345">
        <v>6611</v>
      </c>
      <c r="B6613" s="345" t="s">
        <v>7230</v>
      </c>
      <c r="C6613" s="345" t="s">
        <v>996</v>
      </c>
      <c r="D6613" s="345" t="s">
        <v>514</v>
      </c>
      <c r="E6613" s="345">
        <v>2100580480</v>
      </c>
      <c r="F6613" s="345">
        <v>54048</v>
      </c>
      <c r="G6613" s="345" t="s">
        <v>15129</v>
      </c>
      <c r="H6613" s="820">
        <v>1002</v>
      </c>
      <c r="I6613" s="567"/>
    </row>
    <row r="6614" spans="1:9" x14ac:dyDescent="0.2">
      <c r="A6614" s="345">
        <v>6612</v>
      </c>
      <c r="B6614" s="345" t="s">
        <v>7231</v>
      </c>
      <c r="C6614" s="345" t="s">
        <v>567</v>
      </c>
      <c r="D6614" s="345" t="s">
        <v>508</v>
      </c>
      <c r="E6614" s="345">
        <v>1030151660</v>
      </c>
      <c r="F6614" s="345">
        <v>17176</v>
      </c>
      <c r="G6614" s="345" t="s">
        <v>15130</v>
      </c>
      <c r="H6614" s="820">
        <v>1400</v>
      </c>
      <c r="I6614" s="567"/>
    </row>
    <row r="6615" spans="1:9" x14ac:dyDescent="0.2">
      <c r="A6615" s="345">
        <v>6613</v>
      </c>
      <c r="B6615" s="345" t="s">
        <v>7232</v>
      </c>
      <c r="C6615" s="345" t="s">
        <v>704</v>
      </c>
      <c r="D6615" s="345" t="s">
        <v>505</v>
      </c>
      <c r="E6615" s="345">
        <v>3180221230</v>
      </c>
      <c r="F6615" s="345">
        <v>79126</v>
      </c>
      <c r="G6615" s="345" t="s">
        <v>15131</v>
      </c>
      <c r="H6615" s="820">
        <v>494</v>
      </c>
      <c r="I6615" s="567"/>
    </row>
    <row r="6616" spans="1:9" x14ac:dyDescent="0.2">
      <c r="A6616" s="345">
        <v>6614</v>
      </c>
      <c r="B6616" s="345" t="s">
        <v>7233</v>
      </c>
      <c r="C6616" s="345" t="s">
        <v>704</v>
      </c>
      <c r="D6616" s="345" t="s">
        <v>505</v>
      </c>
      <c r="E6616" s="345">
        <v>3180221231</v>
      </c>
      <c r="F6616" s="345">
        <v>79127</v>
      </c>
      <c r="G6616" s="345" t="s">
        <v>15132</v>
      </c>
      <c r="H6616" s="820">
        <v>7579</v>
      </c>
      <c r="I6616" s="567"/>
    </row>
    <row r="6617" spans="1:9" x14ac:dyDescent="0.2">
      <c r="A6617" s="345">
        <v>6615</v>
      </c>
      <c r="B6617" s="345" t="s">
        <v>7234</v>
      </c>
      <c r="C6617" s="345" t="s">
        <v>726</v>
      </c>
      <c r="D6617" s="345" t="s">
        <v>16416</v>
      </c>
      <c r="E6617" s="345">
        <v>1040140820</v>
      </c>
      <c r="F6617" s="345">
        <v>21088</v>
      </c>
      <c r="G6617" s="345" t="s">
        <v>15133</v>
      </c>
      <c r="H6617" s="820">
        <v>1399</v>
      </c>
      <c r="I6617" s="567"/>
    </row>
    <row r="6618" spans="1:9" x14ac:dyDescent="0.2">
      <c r="A6618" s="345">
        <v>6616</v>
      </c>
      <c r="B6618" s="345" t="s">
        <v>7235</v>
      </c>
      <c r="C6618" s="345" t="s">
        <v>632</v>
      </c>
      <c r="D6618" s="345" t="s">
        <v>515</v>
      </c>
      <c r="E6618" s="345">
        <v>1050100540</v>
      </c>
      <c r="F6618" s="345">
        <v>25054</v>
      </c>
      <c r="G6618" s="345" t="s">
        <v>15134</v>
      </c>
      <c r="H6618" s="820">
        <v>493</v>
      </c>
      <c r="I6618" s="567"/>
    </row>
    <row r="6619" spans="1:9" x14ac:dyDescent="0.2">
      <c r="A6619" s="345">
        <v>6617</v>
      </c>
      <c r="B6619" s="345" t="s">
        <v>7236</v>
      </c>
      <c r="C6619" s="345" t="s">
        <v>607</v>
      </c>
      <c r="D6619" s="345" t="s">
        <v>515</v>
      </c>
      <c r="E6619" s="345">
        <v>1050890790</v>
      </c>
      <c r="F6619" s="345">
        <v>23080</v>
      </c>
      <c r="G6619" s="345" t="s">
        <v>15135</v>
      </c>
      <c r="H6619" s="820">
        <v>884</v>
      </c>
      <c r="I6619" s="567"/>
    </row>
    <row r="6620" spans="1:9" x14ac:dyDescent="0.2">
      <c r="A6620" s="345">
        <v>6618</v>
      </c>
      <c r="B6620" s="345" t="s">
        <v>7237</v>
      </c>
      <c r="C6620" s="345" t="s">
        <v>726</v>
      </c>
      <c r="D6620" s="345" t="s">
        <v>16416</v>
      </c>
      <c r="E6620" s="345">
        <v>1040140821</v>
      </c>
      <c r="F6620" s="345">
        <v>21089</v>
      </c>
      <c r="G6620" s="345" t="s">
        <v>15136</v>
      </c>
      <c r="H6620" s="820">
        <v>2592</v>
      </c>
      <c r="I6620" s="567"/>
    </row>
    <row r="6621" spans="1:9" x14ac:dyDescent="0.2">
      <c r="A6621" s="345">
        <v>6619</v>
      </c>
      <c r="B6621" s="345" t="s">
        <v>7238</v>
      </c>
      <c r="C6621" s="345" t="s">
        <v>522</v>
      </c>
      <c r="D6621" s="345" t="s">
        <v>515</v>
      </c>
      <c r="E6621" s="345">
        <v>1050540860</v>
      </c>
      <c r="F6621" s="345">
        <v>28086</v>
      </c>
      <c r="G6621" s="345" t="s">
        <v>15137</v>
      </c>
      <c r="H6621" s="820">
        <v>22961</v>
      </c>
      <c r="I6621" s="567"/>
    </row>
    <row r="6622" spans="1:9" x14ac:dyDescent="0.2">
      <c r="A6622" s="345">
        <v>6620</v>
      </c>
      <c r="B6622" s="345" t="s">
        <v>7239</v>
      </c>
      <c r="C6622" s="345" t="s">
        <v>601</v>
      </c>
      <c r="D6622" s="345" t="s">
        <v>508</v>
      </c>
      <c r="E6622" s="345">
        <v>1030121880</v>
      </c>
      <c r="F6622" s="345">
        <v>16197</v>
      </c>
      <c r="G6622" s="345" t="s">
        <v>15138</v>
      </c>
      <c r="H6622" s="820">
        <v>2000</v>
      </c>
      <c r="I6622" s="567"/>
    </row>
    <row r="6623" spans="1:9" x14ac:dyDescent="0.2">
      <c r="A6623" s="345">
        <v>6621</v>
      </c>
      <c r="B6623" s="345" t="s">
        <v>7240</v>
      </c>
      <c r="C6623" s="345" t="s">
        <v>617</v>
      </c>
      <c r="D6623" s="345" t="s">
        <v>512</v>
      </c>
      <c r="E6623" s="345">
        <v>4200730640</v>
      </c>
      <c r="F6623" s="345">
        <v>90066</v>
      </c>
      <c r="G6623" s="345" t="s">
        <v>15139</v>
      </c>
      <c r="H6623" s="820">
        <v>141</v>
      </c>
      <c r="I6623" s="567"/>
    </row>
    <row r="6624" spans="1:9" x14ac:dyDescent="0.2">
      <c r="A6624" s="345">
        <v>6622</v>
      </c>
      <c r="B6624" s="345" t="s">
        <v>7241</v>
      </c>
      <c r="C6624" s="345" t="s">
        <v>672</v>
      </c>
      <c r="D6624" s="345" t="s">
        <v>508</v>
      </c>
      <c r="E6624" s="345">
        <v>1030571450</v>
      </c>
      <c r="F6624" s="345">
        <v>18148</v>
      </c>
      <c r="G6624" s="345" t="s">
        <v>15140</v>
      </c>
      <c r="H6624" s="820">
        <v>197</v>
      </c>
      <c r="I6624" s="567"/>
    </row>
    <row r="6625" spans="1:9" x14ac:dyDescent="0.2">
      <c r="A6625" s="345">
        <v>6623</v>
      </c>
      <c r="B6625" s="345" t="s">
        <v>7242</v>
      </c>
      <c r="C6625" s="345" t="s">
        <v>612</v>
      </c>
      <c r="D6625" s="345" t="s">
        <v>505</v>
      </c>
      <c r="E6625" s="345">
        <v>3180670860</v>
      </c>
      <c r="F6625" s="345">
        <v>80086</v>
      </c>
      <c r="G6625" s="345" t="s">
        <v>15141</v>
      </c>
      <c r="H6625" s="820">
        <v>2488</v>
      </c>
      <c r="I6625" s="567"/>
    </row>
    <row r="6626" spans="1:9" x14ac:dyDescent="0.2">
      <c r="A6626" s="345">
        <v>6624</v>
      </c>
      <c r="B6626" s="345" t="s">
        <v>7243</v>
      </c>
      <c r="C6626" s="345" t="s">
        <v>906</v>
      </c>
      <c r="D6626" s="345" t="s">
        <v>492</v>
      </c>
      <c r="E6626" s="345">
        <v>2090360231</v>
      </c>
      <c r="F6626" s="345">
        <v>53028</v>
      </c>
      <c r="G6626" s="345" t="s">
        <v>15142</v>
      </c>
      <c r="H6626" s="820">
        <v>984</v>
      </c>
      <c r="I6626" s="567"/>
    </row>
    <row r="6627" spans="1:9" x14ac:dyDescent="0.2">
      <c r="A6627" s="345">
        <v>6625</v>
      </c>
      <c r="B6627" s="345" t="s">
        <v>7244</v>
      </c>
      <c r="C6627" s="345" t="s">
        <v>534</v>
      </c>
      <c r="D6627" s="345" t="s">
        <v>508</v>
      </c>
      <c r="E6627" s="345">
        <v>1030492050</v>
      </c>
      <c r="F6627" s="345">
        <v>15206</v>
      </c>
      <c r="G6627" s="345" t="s">
        <v>15143</v>
      </c>
      <c r="H6627" s="820">
        <v>21360</v>
      </c>
      <c r="I6627" s="567"/>
    </row>
    <row r="6628" spans="1:9" x14ac:dyDescent="0.2">
      <c r="A6628" s="345">
        <v>6626</v>
      </c>
      <c r="B6628" s="345" t="s">
        <v>7245</v>
      </c>
      <c r="C6628" s="345" t="s">
        <v>726</v>
      </c>
      <c r="D6628" s="345" t="s">
        <v>16416</v>
      </c>
      <c r="E6628" s="345">
        <v>1040140841</v>
      </c>
      <c r="F6628" s="345">
        <v>21118</v>
      </c>
      <c r="G6628" s="345" t="s">
        <v>15144</v>
      </c>
      <c r="H6628" s="820">
        <v>781</v>
      </c>
      <c r="I6628" s="567"/>
    </row>
    <row r="6629" spans="1:9" x14ac:dyDescent="0.2">
      <c r="A6629" s="345">
        <v>6627</v>
      </c>
      <c r="B6629" s="345" t="s">
        <v>7246</v>
      </c>
      <c r="C6629" s="345" t="s">
        <v>726</v>
      </c>
      <c r="D6629" s="345" t="s">
        <v>16416</v>
      </c>
      <c r="E6629" s="345">
        <v>1040140840</v>
      </c>
      <c r="F6629" s="345">
        <v>21091</v>
      </c>
      <c r="G6629" s="345" t="s">
        <v>15145</v>
      </c>
      <c r="H6629" s="820">
        <v>1261</v>
      </c>
      <c r="I6629" s="567"/>
    </row>
    <row r="6630" spans="1:9" x14ac:dyDescent="0.2">
      <c r="A6630" s="345">
        <v>6628</v>
      </c>
      <c r="B6630" s="345" t="s">
        <v>7247</v>
      </c>
      <c r="C6630" s="345" t="s">
        <v>530</v>
      </c>
      <c r="D6630" s="345" t="s">
        <v>512</v>
      </c>
      <c r="E6630" s="345">
        <v>4200950530</v>
      </c>
      <c r="F6630" s="345">
        <v>95053</v>
      </c>
      <c r="G6630" s="345" t="s">
        <v>15146</v>
      </c>
      <c r="H6630" s="820">
        <v>1682</v>
      </c>
      <c r="I6630" s="567"/>
    </row>
    <row r="6631" spans="1:9" x14ac:dyDescent="0.2">
      <c r="A6631" s="345">
        <v>6629</v>
      </c>
      <c r="B6631" s="345" t="s">
        <v>7248</v>
      </c>
      <c r="C6631" s="345" t="s">
        <v>654</v>
      </c>
      <c r="D6631" s="345" t="s">
        <v>506</v>
      </c>
      <c r="E6631" s="345">
        <v>3150080970</v>
      </c>
      <c r="F6631" s="345">
        <v>64098</v>
      </c>
      <c r="G6631" s="345" t="s">
        <v>15147</v>
      </c>
      <c r="H6631" s="820">
        <v>751</v>
      </c>
      <c r="I6631" s="567"/>
    </row>
    <row r="6632" spans="1:9" x14ac:dyDescent="0.2">
      <c r="A6632" s="345">
        <v>6630</v>
      </c>
      <c r="B6632" s="345" t="s">
        <v>7249</v>
      </c>
      <c r="C6632" s="345" t="s">
        <v>567</v>
      </c>
      <c r="D6632" s="345" t="s">
        <v>508</v>
      </c>
      <c r="E6632" s="345">
        <v>1030151670</v>
      </c>
      <c r="F6632" s="345">
        <v>17177</v>
      </c>
      <c r="G6632" s="345" t="s">
        <v>15148</v>
      </c>
      <c r="H6632" s="820">
        <v>1427</v>
      </c>
      <c r="I6632" s="567"/>
    </row>
    <row r="6633" spans="1:9" x14ac:dyDescent="0.2">
      <c r="A6633" s="345">
        <v>6631</v>
      </c>
      <c r="B6633" s="345" t="s">
        <v>7250</v>
      </c>
      <c r="C6633" s="345" t="s">
        <v>644</v>
      </c>
      <c r="D6633" s="345" t="s">
        <v>494</v>
      </c>
      <c r="E6633" s="345">
        <v>2110030450</v>
      </c>
      <c r="F6633" s="345">
        <v>42045</v>
      </c>
      <c r="G6633" s="345" t="s">
        <v>15149</v>
      </c>
      <c r="H6633" s="820">
        <v>44245</v>
      </c>
      <c r="I6633" s="567"/>
    </row>
    <row r="6634" spans="1:9" x14ac:dyDescent="0.2">
      <c r="A6634" s="345">
        <v>6632</v>
      </c>
      <c r="B6634" s="345" t="s">
        <v>7251</v>
      </c>
      <c r="C6634" s="345" t="s">
        <v>530</v>
      </c>
      <c r="D6634" s="345" t="s">
        <v>512</v>
      </c>
      <c r="E6634" s="345">
        <v>4200950540</v>
      </c>
      <c r="F6634" s="345">
        <v>95054</v>
      </c>
      <c r="G6634" s="345" t="s">
        <v>15150</v>
      </c>
      <c r="H6634" s="820">
        <v>424</v>
      </c>
      <c r="I6634" s="567"/>
    </row>
    <row r="6635" spans="1:9" x14ac:dyDescent="0.2">
      <c r="A6635" s="345">
        <v>6633</v>
      </c>
      <c r="B6635" s="345" t="s">
        <v>7252</v>
      </c>
      <c r="C6635" s="345" t="s">
        <v>538</v>
      </c>
      <c r="D6635" s="345" t="s">
        <v>504</v>
      </c>
      <c r="E6635" s="345">
        <v>3170640840</v>
      </c>
      <c r="F6635" s="345">
        <v>76085</v>
      </c>
      <c r="G6635" s="345" t="s">
        <v>15151</v>
      </c>
      <c r="H6635" s="820">
        <v>6635</v>
      </c>
      <c r="I6635" s="567"/>
    </row>
    <row r="6636" spans="1:9" x14ac:dyDescent="0.2">
      <c r="A6636" s="345">
        <v>6634</v>
      </c>
      <c r="B6636" s="345" t="s">
        <v>7253</v>
      </c>
      <c r="C6636" s="345" t="s">
        <v>696</v>
      </c>
      <c r="D6636" s="345" t="s">
        <v>508</v>
      </c>
      <c r="E6636" s="345">
        <v>1030241990</v>
      </c>
      <c r="F6636" s="345">
        <v>13212</v>
      </c>
      <c r="G6636" s="345" t="s">
        <v>15152</v>
      </c>
      <c r="H6636" s="820">
        <v>3161</v>
      </c>
      <c r="I6636" s="567"/>
    </row>
    <row r="6637" spans="1:9" x14ac:dyDescent="0.2">
      <c r="A6637" s="345">
        <v>6635</v>
      </c>
      <c r="B6637" s="345" t="s">
        <v>7254</v>
      </c>
      <c r="C6637" s="345" t="s">
        <v>524</v>
      </c>
      <c r="D6637" s="345" t="s">
        <v>508</v>
      </c>
      <c r="E6637" s="345">
        <v>1030990530</v>
      </c>
      <c r="F6637" s="345">
        <v>98053</v>
      </c>
      <c r="G6637" s="345" t="s">
        <v>15153</v>
      </c>
      <c r="H6637" s="820">
        <v>1764</v>
      </c>
      <c r="I6637" s="567"/>
    </row>
    <row r="6638" spans="1:9" x14ac:dyDescent="0.2">
      <c r="A6638" s="345">
        <v>6636</v>
      </c>
      <c r="B6638" s="345" t="s">
        <v>7255</v>
      </c>
      <c r="C6638" s="345" t="s">
        <v>530</v>
      </c>
      <c r="D6638" s="345" t="s">
        <v>512</v>
      </c>
      <c r="E6638" s="345">
        <v>4200950550</v>
      </c>
      <c r="F6638" s="345">
        <v>95055</v>
      </c>
      <c r="G6638" s="345" t="s">
        <v>15154</v>
      </c>
      <c r="H6638" s="820">
        <v>155</v>
      </c>
      <c r="I6638" s="567"/>
    </row>
    <row r="6639" spans="1:9" x14ac:dyDescent="0.2">
      <c r="A6639" s="345">
        <v>6637</v>
      </c>
      <c r="B6639" s="345" t="s">
        <v>7256</v>
      </c>
      <c r="C6639" s="345" t="s">
        <v>617</v>
      </c>
      <c r="D6639" s="345" t="s">
        <v>512</v>
      </c>
      <c r="E6639" s="345">
        <v>4200730650</v>
      </c>
      <c r="F6639" s="345">
        <v>90067</v>
      </c>
      <c r="G6639" s="345" t="s">
        <v>15155</v>
      </c>
      <c r="H6639" s="820">
        <v>6935</v>
      </c>
      <c r="I6639" s="567"/>
    </row>
    <row r="6640" spans="1:9" x14ac:dyDescent="0.2">
      <c r="A6640" s="345">
        <v>6638</v>
      </c>
      <c r="B6640" s="345" t="s">
        <v>7257</v>
      </c>
      <c r="C6640" s="345" t="s">
        <v>899</v>
      </c>
      <c r="D6640" s="346" t="s">
        <v>512</v>
      </c>
      <c r="E6640" s="345">
        <v>4201110750</v>
      </c>
      <c r="F6640" s="345">
        <v>111075</v>
      </c>
      <c r="G6640" s="345" t="s">
        <v>15156</v>
      </c>
      <c r="H6640" s="820">
        <v>4762</v>
      </c>
      <c r="I6640" s="567"/>
    </row>
    <row r="6641" spans="1:9" x14ac:dyDescent="0.2">
      <c r="A6641" s="345">
        <v>6639</v>
      </c>
      <c r="B6641" s="345" t="s">
        <v>7258</v>
      </c>
      <c r="C6641" s="345" t="s">
        <v>584</v>
      </c>
      <c r="D6641" s="345" t="s">
        <v>509</v>
      </c>
      <c r="E6641" s="345">
        <v>3140190750</v>
      </c>
      <c r="F6641" s="345">
        <v>70075</v>
      </c>
      <c r="G6641" s="345" t="s">
        <v>15157</v>
      </c>
      <c r="H6641" s="820">
        <v>1795</v>
      </c>
      <c r="I6641" s="567"/>
    </row>
    <row r="6642" spans="1:9" x14ac:dyDescent="0.2">
      <c r="A6642" s="345">
        <v>6640</v>
      </c>
      <c r="B6642" s="345" t="s">
        <v>7259</v>
      </c>
      <c r="C6642" s="345" t="s">
        <v>833</v>
      </c>
      <c r="D6642" s="345" t="s">
        <v>16417</v>
      </c>
      <c r="E6642" s="345">
        <v>1060930420</v>
      </c>
      <c r="F6642" s="345">
        <v>93042</v>
      </c>
      <c r="G6642" s="345" t="s">
        <v>15158</v>
      </c>
      <c r="H6642" s="820">
        <v>2170</v>
      </c>
      <c r="I6642" s="567"/>
    </row>
    <row r="6643" spans="1:9" x14ac:dyDescent="0.2">
      <c r="A6643" s="345">
        <v>6641</v>
      </c>
      <c r="B6643" s="345" t="s">
        <v>7260</v>
      </c>
      <c r="C6643" s="345" t="s">
        <v>795</v>
      </c>
      <c r="D6643" s="345" t="s">
        <v>492</v>
      </c>
      <c r="E6643" s="345">
        <v>2090430280</v>
      </c>
      <c r="F6643" s="345">
        <v>46028</v>
      </c>
      <c r="G6643" s="345" t="s">
        <v>15159</v>
      </c>
      <c r="H6643" s="820">
        <v>12441</v>
      </c>
      <c r="I6643" s="567"/>
    </row>
    <row r="6644" spans="1:9" x14ac:dyDescent="0.2">
      <c r="A6644" s="345">
        <v>6642</v>
      </c>
      <c r="B6644" s="345" t="s">
        <v>7261</v>
      </c>
      <c r="C6644" s="345" t="s">
        <v>899</v>
      </c>
      <c r="D6644" s="346" t="s">
        <v>512</v>
      </c>
      <c r="E6644" s="345">
        <v>4201110760</v>
      </c>
      <c r="F6644" s="345">
        <v>111076</v>
      </c>
      <c r="G6644" s="345" t="s">
        <v>15160</v>
      </c>
      <c r="H6644" s="820">
        <v>2665</v>
      </c>
      <c r="I6644" s="567"/>
    </row>
    <row r="6645" spans="1:9" x14ac:dyDescent="0.2">
      <c r="A6645" s="345">
        <v>6643</v>
      </c>
      <c r="B6645" s="345" t="s">
        <v>7262</v>
      </c>
      <c r="C6645" s="345" t="s">
        <v>637</v>
      </c>
      <c r="D6645" s="345" t="s">
        <v>508</v>
      </c>
      <c r="E6645" s="345">
        <v>1031040390</v>
      </c>
      <c r="F6645" s="345">
        <v>108039</v>
      </c>
      <c r="G6645" s="345" t="s">
        <v>15161</v>
      </c>
      <c r="H6645" s="820">
        <v>44825</v>
      </c>
      <c r="I6645" s="567"/>
    </row>
    <row r="6646" spans="1:9" x14ac:dyDescent="0.2">
      <c r="A6646" s="345">
        <v>6644</v>
      </c>
      <c r="B6646" s="345" t="s">
        <v>7263</v>
      </c>
      <c r="C6646" s="345" t="s">
        <v>632</v>
      </c>
      <c r="D6646" s="345" t="s">
        <v>515</v>
      </c>
      <c r="E6646" s="345">
        <v>1050100550</v>
      </c>
      <c r="F6646" s="345">
        <v>25055</v>
      </c>
      <c r="G6646" s="345" t="s">
        <v>15162</v>
      </c>
      <c r="H6646" s="820">
        <v>2375</v>
      </c>
      <c r="I6646" s="567"/>
    </row>
    <row r="6647" spans="1:9" x14ac:dyDescent="0.2">
      <c r="A6647" s="345">
        <v>6645</v>
      </c>
      <c r="B6647" s="345" t="s">
        <v>7264</v>
      </c>
      <c r="C6647" s="345" t="s">
        <v>571</v>
      </c>
      <c r="D6647" s="345" t="s">
        <v>508</v>
      </c>
      <c r="E6647" s="345">
        <v>1030260910</v>
      </c>
      <c r="F6647" s="345">
        <v>19094</v>
      </c>
      <c r="G6647" s="345" t="s">
        <v>15163</v>
      </c>
      <c r="H6647" s="820">
        <v>3505</v>
      </c>
      <c r="I6647" s="567"/>
    </row>
    <row r="6648" spans="1:9" x14ac:dyDescent="0.2">
      <c r="A6648" s="345">
        <v>6646</v>
      </c>
      <c r="B6648" s="345" t="s">
        <v>7265</v>
      </c>
      <c r="C6648" s="345" t="s">
        <v>601</v>
      </c>
      <c r="D6648" s="345" t="s">
        <v>508</v>
      </c>
      <c r="E6648" s="345">
        <v>1030121890</v>
      </c>
      <c r="F6648" s="345">
        <v>16198</v>
      </c>
      <c r="G6648" s="345" t="s">
        <v>15164</v>
      </c>
      <c r="H6648" s="820">
        <v>25169</v>
      </c>
      <c r="I6648" s="567"/>
    </row>
    <row r="6649" spans="1:9" x14ac:dyDescent="0.2">
      <c r="A6649" s="345">
        <v>6647</v>
      </c>
      <c r="B6649" s="345" t="s">
        <v>7266</v>
      </c>
      <c r="C6649" s="345" t="s">
        <v>601</v>
      </c>
      <c r="D6649" s="345" t="s">
        <v>508</v>
      </c>
      <c r="E6649" s="345">
        <v>1030121900</v>
      </c>
      <c r="F6649" s="345">
        <v>16199</v>
      </c>
      <c r="G6649" s="345" t="s">
        <v>15165</v>
      </c>
      <c r="H6649" s="820">
        <v>2051</v>
      </c>
      <c r="I6649" s="567"/>
    </row>
    <row r="6650" spans="1:9" x14ac:dyDescent="0.2">
      <c r="A6650" s="345">
        <v>6648</v>
      </c>
      <c r="B6650" s="345" t="s">
        <v>7267</v>
      </c>
      <c r="C6650" s="345" t="s">
        <v>654</v>
      </c>
      <c r="D6650" s="345" t="s">
        <v>506</v>
      </c>
      <c r="E6650" s="345">
        <v>3150080980</v>
      </c>
      <c r="F6650" s="345">
        <v>64099</v>
      </c>
      <c r="G6650" s="345" t="s">
        <v>15166</v>
      </c>
      <c r="H6650" s="820">
        <v>6769</v>
      </c>
      <c r="I6650" s="567"/>
    </row>
    <row r="6651" spans="1:9" x14ac:dyDescent="0.2">
      <c r="A6651" s="345">
        <v>6649</v>
      </c>
      <c r="B6651" s="345" t="s">
        <v>7268</v>
      </c>
      <c r="C6651" s="345" t="s">
        <v>567</v>
      </c>
      <c r="D6651" s="345" t="s">
        <v>508</v>
      </c>
      <c r="E6651" s="345">
        <v>1030151680</v>
      </c>
      <c r="F6651" s="345">
        <v>17178</v>
      </c>
      <c r="G6651" s="345" t="s">
        <v>15167</v>
      </c>
      <c r="H6651" s="820">
        <v>3060</v>
      </c>
      <c r="I6651" s="567"/>
    </row>
    <row r="6652" spans="1:9" x14ac:dyDescent="0.2">
      <c r="A6652" s="345">
        <v>6650</v>
      </c>
      <c r="B6652" s="345" t="s">
        <v>7269</v>
      </c>
      <c r="C6652" s="345" t="s">
        <v>573</v>
      </c>
      <c r="D6652" s="345" t="s">
        <v>508</v>
      </c>
      <c r="E6652" s="345">
        <v>1030450610</v>
      </c>
      <c r="F6652" s="345">
        <v>20061</v>
      </c>
      <c r="G6652" s="345" t="s">
        <v>15168</v>
      </c>
      <c r="H6652" s="820">
        <v>7112</v>
      </c>
      <c r="I6652" s="567"/>
    </row>
    <row r="6653" spans="1:9" x14ac:dyDescent="0.2">
      <c r="A6653" s="345">
        <v>6651</v>
      </c>
      <c r="B6653" s="345" t="s">
        <v>7270</v>
      </c>
      <c r="C6653" s="345" t="s">
        <v>886</v>
      </c>
      <c r="D6653" s="345" t="s">
        <v>493</v>
      </c>
      <c r="E6653" s="345">
        <v>2120400270</v>
      </c>
      <c r="F6653" s="345">
        <v>59027</v>
      </c>
      <c r="G6653" s="345" t="s">
        <v>15169</v>
      </c>
      <c r="H6653" s="820">
        <v>10044</v>
      </c>
      <c r="I6653" s="567"/>
    </row>
    <row r="6654" spans="1:9" x14ac:dyDescent="0.2">
      <c r="A6654" s="345">
        <v>6652</v>
      </c>
      <c r="B6654" s="345" t="s">
        <v>7271</v>
      </c>
      <c r="C6654" s="345" t="s">
        <v>787</v>
      </c>
      <c r="D6654" s="345" t="s">
        <v>515</v>
      </c>
      <c r="E6654" s="345">
        <v>1050840790</v>
      </c>
      <c r="F6654" s="345">
        <v>26080</v>
      </c>
      <c r="G6654" s="345" t="s">
        <v>15170</v>
      </c>
      <c r="H6654" s="820">
        <v>6086</v>
      </c>
      <c r="I6654" s="567"/>
    </row>
    <row r="6655" spans="1:9" x14ac:dyDescent="0.2">
      <c r="A6655" s="345">
        <v>6653</v>
      </c>
      <c r="B6655" s="345" t="s">
        <v>7272</v>
      </c>
      <c r="C6655" s="345" t="s">
        <v>691</v>
      </c>
      <c r="D6655" s="345" t="s">
        <v>508</v>
      </c>
      <c r="E6655" s="345">
        <v>1030770590</v>
      </c>
      <c r="F6655" s="345">
        <v>14059</v>
      </c>
      <c r="G6655" s="345" t="s">
        <v>15171</v>
      </c>
      <c r="H6655" s="820">
        <v>475</v>
      </c>
      <c r="I6655" s="567"/>
    </row>
    <row r="6656" spans="1:9" x14ac:dyDescent="0.2">
      <c r="A6656" s="345">
        <v>6654</v>
      </c>
      <c r="B6656" s="345" t="s">
        <v>7273</v>
      </c>
      <c r="C6656" s="345" t="s">
        <v>622</v>
      </c>
      <c r="D6656" s="345" t="s">
        <v>510</v>
      </c>
      <c r="E6656" s="345">
        <v>1010071040</v>
      </c>
      <c r="F6656" s="345">
        <v>5104</v>
      </c>
      <c r="G6656" s="345" t="s">
        <v>15172</v>
      </c>
      <c r="H6656" s="820">
        <v>102</v>
      </c>
      <c r="I6656" s="567"/>
    </row>
    <row r="6657" spans="1:9" x14ac:dyDescent="0.2">
      <c r="A6657" s="345">
        <v>6655</v>
      </c>
      <c r="B6657" s="345" t="s">
        <v>7274</v>
      </c>
      <c r="C6657" s="345" t="s">
        <v>565</v>
      </c>
      <c r="D6657" s="345" t="s">
        <v>505</v>
      </c>
      <c r="E6657" s="345">
        <v>3180251400</v>
      </c>
      <c r="F6657" s="345">
        <v>78140</v>
      </c>
      <c r="G6657" s="345" t="s">
        <v>15173</v>
      </c>
      <c r="H6657" s="820">
        <v>514</v>
      </c>
      <c r="I6657" s="567"/>
    </row>
    <row r="6658" spans="1:9" x14ac:dyDescent="0.2">
      <c r="A6658" s="345">
        <v>6656</v>
      </c>
      <c r="B6658" s="345" t="s">
        <v>7275</v>
      </c>
      <c r="C6658" s="345" t="s">
        <v>644</v>
      </c>
      <c r="D6658" s="345" t="s">
        <v>494</v>
      </c>
      <c r="E6658" s="345">
        <v>2110030460</v>
      </c>
      <c r="F6658" s="345">
        <v>42046</v>
      </c>
      <c r="G6658" s="345" t="s">
        <v>15174</v>
      </c>
      <c r="H6658" s="820">
        <v>3558</v>
      </c>
      <c r="I6658" s="567"/>
    </row>
    <row r="6659" spans="1:9" x14ac:dyDescent="0.2">
      <c r="A6659" s="345">
        <v>6657</v>
      </c>
      <c r="B6659" s="345" t="s">
        <v>7276</v>
      </c>
      <c r="C6659" s="345" t="s">
        <v>924</v>
      </c>
      <c r="D6659" s="345" t="s">
        <v>507</v>
      </c>
      <c r="E6659" s="345">
        <v>1070340580</v>
      </c>
      <c r="F6659" s="345">
        <v>10058</v>
      </c>
      <c r="G6659" s="345" t="s">
        <v>15175</v>
      </c>
      <c r="H6659" s="820">
        <v>7615</v>
      </c>
      <c r="I6659" s="567"/>
    </row>
    <row r="6660" spans="1:9" x14ac:dyDescent="0.2">
      <c r="A6660" s="345">
        <v>6658</v>
      </c>
      <c r="B6660" s="345" t="s">
        <v>7277</v>
      </c>
      <c r="C6660" s="345" t="s">
        <v>578</v>
      </c>
      <c r="D6660" s="345" t="s">
        <v>505</v>
      </c>
      <c r="E6660" s="345">
        <v>3181030370</v>
      </c>
      <c r="F6660" s="345">
        <v>102037</v>
      </c>
      <c r="G6660" s="345" t="s">
        <v>15176</v>
      </c>
      <c r="H6660" s="820">
        <v>6355</v>
      </c>
      <c r="I6660" s="567"/>
    </row>
    <row r="6661" spans="1:9" x14ac:dyDescent="0.2">
      <c r="A6661" s="345">
        <v>6659</v>
      </c>
      <c r="B6661" s="345" t="s">
        <v>7278</v>
      </c>
      <c r="C6661" s="345" t="s">
        <v>644</v>
      </c>
      <c r="D6661" s="345" t="s">
        <v>494</v>
      </c>
      <c r="E6661" s="345">
        <v>2110030470</v>
      </c>
      <c r="F6661" s="345">
        <v>42047</v>
      </c>
      <c r="G6661" s="345" t="s">
        <v>15177</v>
      </c>
      <c r="H6661" s="820">
        <v>2552</v>
      </c>
      <c r="I6661" s="567"/>
    </row>
    <row r="6662" spans="1:9" x14ac:dyDescent="0.2">
      <c r="A6662" s="345">
        <v>6660</v>
      </c>
      <c r="B6662" s="345" t="s">
        <v>7279</v>
      </c>
      <c r="C6662" s="345" t="s">
        <v>569</v>
      </c>
      <c r="D6662" s="345" t="s">
        <v>494</v>
      </c>
      <c r="E6662" s="345">
        <v>2110590610</v>
      </c>
      <c r="F6662" s="345">
        <v>41061</v>
      </c>
      <c r="G6662" s="345" t="s">
        <v>15178</v>
      </c>
      <c r="H6662" s="820">
        <v>919</v>
      </c>
      <c r="I6662" s="567"/>
    </row>
    <row r="6663" spans="1:9" x14ac:dyDescent="0.2">
      <c r="A6663" s="345">
        <v>6661</v>
      </c>
      <c r="B6663" s="345" t="s">
        <v>7280</v>
      </c>
      <c r="C6663" s="345" t="s">
        <v>542</v>
      </c>
      <c r="D6663" s="345" t="s">
        <v>511</v>
      </c>
      <c r="E6663" s="345">
        <v>3160310510</v>
      </c>
      <c r="F6663" s="345">
        <v>71053</v>
      </c>
      <c r="G6663" s="345" t="s">
        <v>15179</v>
      </c>
      <c r="H6663" s="820">
        <v>3704</v>
      </c>
      <c r="I6663" s="567"/>
    </row>
    <row r="6664" spans="1:9" x14ac:dyDescent="0.2">
      <c r="A6664" s="345">
        <v>6662</v>
      </c>
      <c r="B6664" s="345" t="s">
        <v>7281</v>
      </c>
      <c r="C6664" s="345" t="s">
        <v>591</v>
      </c>
      <c r="D6664" s="345" t="s">
        <v>513</v>
      </c>
      <c r="E6664" s="345">
        <v>4190180180</v>
      </c>
      <c r="F6664" s="345">
        <v>85018</v>
      </c>
      <c r="G6664" s="345" t="s">
        <v>15180</v>
      </c>
      <c r="H6664" s="820">
        <v>5588</v>
      </c>
      <c r="I6664" s="567"/>
    </row>
    <row r="6665" spans="1:9" x14ac:dyDescent="0.2">
      <c r="A6665" s="345">
        <v>6663</v>
      </c>
      <c r="B6665" s="345" t="s">
        <v>7282</v>
      </c>
      <c r="C6665" s="345" t="s">
        <v>544</v>
      </c>
      <c r="D6665" s="345" t="s">
        <v>510</v>
      </c>
      <c r="E6665" s="345">
        <v>1010272180</v>
      </c>
      <c r="F6665" s="345">
        <v>4218</v>
      </c>
      <c r="G6665" s="345" t="s">
        <v>15181</v>
      </c>
      <c r="H6665" s="820">
        <v>554</v>
      </c>
      <c r="I6665" s="567"/>
    </row>
    <row r="6666" spans="1:9" x14ac:dyDescent="0.2">
      <c r="A6666" s="345">
        <v>6664</v>
      </c>
      <c r="B6666" s="345" t="s">
        <v>7283</v>
      </c>
      <c r="C6666" s="345" t="s">
        <v>595</v>
      </c>
      <c r="D6666" s="345" t="s">
        <v>510</v>
      </c>
      <c r="E6666" s="345">
        <v>1010021560</v>
      </c>
      <c r="F6666" s="345">
        <v>6159</v>
      </c>
      <c r="G6666" s="345" t="s">
        <v>15182</v>
      </c>
      <c r="H6666" s="820">
        <v>509</v>
      </c>
      <c r="I6666" s="567"/>
    </row>
    <row r="6667" spans="1:9" x14ac:dyDescent="0.2">
      <c r="A6667" s="345">
        <v>6665</v>
      </c>
      <c r="B6667" s="345" t="s">
        <v>7284</v>
      </c>
      <c r="C6667" s="345" t="s">
        <v>899</v>
      </c>
      <c r="D6667" s="346" t="s">
        <v>512</v>
      </c>
      <c r="E6667" s="345">
        <v>4201110770</v>
      </c>
      <c r="F6667" s="345">
        <v>111077</v>
      </c>
      <c r="G6667" s="345" t="s">
        <v>15183</v>
      </c>
      <c r="H6667" s="820">
        <v>8640</v>
      </c>
      <c r="I6667" s="567"/>
    </row>
    <row r="6668" spans="1:9" x14ac:dyDescent="0.2">
      <c r="A6668" s="345">
        <v>6666</v>
      </c>
      <c r="B6668" s="345" t="s">
        <v>7285</v>
      </c>
      <c r="C6668" s="345" t="s">
        <v>1189</v>
      </c>
      <c r="D6668" s="345" t="s">
        <v>16415</v>
      </c>
      <c r="E6668" s="345">
        <v>1080500410</v>
      </c>
      <c r="F6668" s="345">
        <v>36042</v>
      </c>
      <c r="G6668" s="345" t="s">
        <v>15184</v>
      </c>
      <c r="H6668" s="820">
        <v>8516</v>
      </c>
      <c r="I6668" s="567"/>
    </row>
    <row r="6669" spans="1:9" x14ac:dyDescent="0.2">
      <c r="A6669" s="345">
        <v>6667</v>
      </c>
      <c r="B6669" s="345" t="s">
        <v>7286</v>
      </c>
      <c r="C6669" s="345" t="s">
        <v>553</v>
      </c>
      <c r="D6669" s="345" t="s">
        <v>506</v>
      </c>
      <c r="E6669" s="345">
        <v>3150721390</v>
      </c>
      <c r="F6669" s="345">
        <v>65139</v>
      </c>
      <c r="G6669" s="345" t="s">
        <v>15185</v>
      </c>
      <c r="H6669" s="820">
        <v>290</v>
      </c>
      <c r="I6669" s="567"/>
    </row>
    <row r="6670" spans="1:9" x14ac:dyDescent="0.2">
      <c r="A6670" s="345">
        <v>6668</v>
      </c>
      <c r="B6670" s="345" t="s">
        <v>7287</v>
      </c>
      <c r="C6670" s="345" t="s">
        <v>532</v>
      </c>
      <c r="D6670" s="345" t="s">
        <v>503</v>
      </c>
      <c r="E6670" s="345">
        <v>3130600400</v>
      </c>
      <c r="F6670" s="345">
        <v>68040</v>
      </c>
      <c r="G6670" s="345" t="s">
        <v>15186</v>
      </c>
      <c r="H6670" s="820">
        <v>531</v>
      </c>
      <c r="I6670" s="567"/>
    </row>
    <row r="6671" spans="1:9" x14ac:dyDescent="0.2">
      <c r="A6671" s="345">
        <v>6669</v>
      </c>
      <c r="B6671" s="345" t="s">
        <v>7288</v>
      </c>
      <c r="C6671" s="345" t="s">
        <v>875</v>
      </c>
      <c r="D6671" s="345" t="s">
        <v>494</v>
      </c>
      <c r="E6671" s="345">
        <v>2110440510</v>
      </c>
      <c r="F6671" s="345">
        <v>43051</v>
      </c>
      <c r="G6671" s="345" t="s">
        <v>15187</v>
      </c>
      <c r="H6671" s="820">
        <v>896</v>
      </c>
      <c r="I6671" s="567"/>
    </row>
    <row r="6672" spans="1:9" x14ac:dyDescent="0.2">
      <c r="A6672" s="345">
        <v>6670</v>
      </c>
      <c r="B6672" s="345" t="s">
        <v>7289</v>
      </c>
      <c r="C6672" s="345" t="s">
        <v>555</v>
      </c>
      <c r="D6672" s="345" t="s">
        <v>506</v>
      </c>
      <c r="E6672" s="345">
        <v>3150510780</v>
      </c>
      <c r="F6672" s="345">
        <v>63078</v>
      </c>
      <c r="G6672" s="345" t="s">
        <v>15188</v>
      </c>
      <c r="H6672" s="820">
        <v>3044</v>
      </c>
      <c r="I6672" s="567"/>
    </row>
    <row r="6673" spans="1:9" x14ac:dyDescent="0.2">
      <c r="A6673" s="345">
        <v>6671</v>
      </c>
      <c r="B6673" s="345" t="s">
        <v>7290</v>
      </c>
      <c r="C6673" s="345" t="s">
        <v>704</v>
      </c>
      <c r="D6673" s="345" t="s">
        <v>505</v>
      </c>
      <c r="E6673" s="345">
        <v>3180221250</v>
      </c>
      <c r="F6673" s="345">
        <v>79129</v>
      </c>
      <c r="G6673" s="345" t="s">
        <v>15189</v>
      </c>
      <c r="H6673" s="820">
        <v>2945</v>
      </c>
      <c r="I6673" s="567"/>
    </row>
    <row r="6674" spans="1:9" x14ac:dyDescent="0.2">
      <c r="A6674" s="345">
        <v>6672</v>
      </c>
      <c r="B6674" s="345" t="s">
        <v>7291</v>
      </c>
      <c r="C6674" s="345" t="s">
        <v>612</v>
      </c>
      <c r="D6674" s="345" t="s">
        <v>505</v>
      </c>
      <c r="E6674" s="345">
        <v>3180670870</v>
      </c>
      <c r="F6674" s="345">
        <v>80087</v>
      </c>
      <c r="G6674" s="345" t="s">
        <v>15190</v>
      </c>
      <c r="H6674" s="820">
        <v>796</v>
      </c>
      <c r="I6674" s="567"/>
    </row>
    <row r="6675" spans="1:9" x14ac:dyDescent="0.2">
      <c r="A6675" s="345">
        <v>6673</v>
      </c>
      <c r="B6675" s="345" t="s">
        <v>7292</v>
      </c>
      <c r="C6675" s="345" t="s">
        <v>573</v>
      </c>
      <c r="D6675" s="345" t="s">
        <v>508</v>
      </c>
      <c r="E6675" s="345">
        <v>1030450620</v>
      </c>
      <c r="F6675" s="345">
        <v>20062</v>
      </c>
      <c r="G6675" s="345" t="s">
        <v>15191</v>
      </c>
      <c r="H6675" s="820">
        <v>1441</v>
      </c>
      <c r="I6675" s="567"/>
    </row>
    <row r="6676" spans="1:9" x14ac:dyDescent="0.2">
      <c r="A6676" s="345">
        <v>6674</v>
      </c>
      <c r="B6676" s="345" t="s">
        <v>7293</v>
      </c>
      <c r="C6676" s="345" t="s">
        <v>875</v>
      </c>
      <c r="D6676" s="345" t="s">
        <v>494</v>
      </c>
      <c r="E6676" s="345">
        <v>2110440520</v>
      </c>
      <c r="F6676" s="345">
        <v>43052</v>
      </c>
      <c r="G6676" s="345" t="s">
        <v>15192</v>
      </c>
      <c r="H6676" s="820">
        <v>1055</v>
      </c>
      <c r="I6676" s="567"/>
    </row>
    <row r="6677" spans="1:9" x14ac:dyDescent="0.2">
      <c r="A6677" s="345">
        <v>6675</v>
      </c>
      <c r="B6677" s="345" t="s">
        <v>7294</v>
      </c>
      <c r="C6677" s="345" t="s">
        <v>544</v>
      </c>
      <c r="D6677" s="345" t="s">
        <v>510</v>
      </c>
      <c r="E6677" s="345">
        <v>1010272190</v>
      </c>
      <c r="F6677" s="345">
        <v>4219</v>
      </c>
      <c r="G6677" s="345" t="s">
        <v>15193</v>
      </c>
      <c r="H6677" s="820">
        <v>300</v>
      </c>
      <c r="I6677" s="567"/>
    </row>
    <row r="6678" spans="1:9" x14ac:dyDescent="0.2">
      <c r="A6678" s="345">
        <v>6676</v>
      </c>
      <c r="B6678" s="345" t="s">
        <v>7295</v>
      </c>
      <c r="C6678" s="345" t="s">
        <v>536</v>
      </c>
      <c r="D6678" s="345" t="s">
        <v>492</v>
      </c>
      <c r="E6678" s="345">
        <v>2090630190</v>
      </c>
      <c r="F6678" s="345">
        <v>47020</v>
      </c>
      <c r="G6678" s="345" t="s">
        <v>15194</v>
      </c>
      <c r="H6678" s="820">
        <v>11742</v>
      </c>
      <c r="I6678" s="567"/>
    </row>
    <row r="6679" spans="1:9" x14ac:dyDescent="0.2">
      <c r="A6679" s="345">
        <v>6677</v>
      </c>
      <c r="B6679" s="345" t="s">
        <v>7296</v>
      </c>
      <c r="C6679" s="345" t="s">
        <v>595</v>
      </c>
      <c r="D6679" s="345" t="s">
        <v>510</v>
      </c>
      <c r="E6679" s="345">
        <v>1010021570</v>
      </c>
      <c r="F6679" s="345">
        <v>6160</v>
      </c>
      <c r="G6679" s="345" t="s">
        <v>15195</v>
      </c>
      <c r="H6679" s="820">
        <v>5878</v>
      </c>
      <c r="I6679" s="567"/>
    </row>
    <row r="6680" spans="1:9" x14ac:dyDescent="0.2">
      <c r="A6680" s="345">
        <v>6678</v>
      </c>
      <c r="B6680" s="345" t="s">
        <v>7297</v>
      </c>
      <c r="C6680" s="345" t="s">
        <v>674</v>
      </c>
      <c r="D6680" s="345" t="s">
        <v>510</v>
      </c>
      <c r="E6680" s="345">
        <v>1010881360</v>
      </c>
      <c r="F6680" s="345">
        <v>2137</v>
      </c>
      <c r="G6680" s="345" t="s">
        <v>15196</v>
      </c>
      <c r="H6680" s="820">
        <v>4751</v>
      </c>
      <c r="I6680" s="567"/>
    </row>
    <row r="6681" spans="1:9" x14ac:dyDescent="0.2">
      <c r="A6681" s="345">
        <v>6679</v>
      </c>
      <c r="B6681" s="345" t="s">
        <v>7298</v>
      </c>
      <c r="C6681" s="345" t="s">
        <v>553</v>
      </c>
      <c r="D6681" s="345" t="s">
        <v>506</v>
      </c>
      <c r="E6681" s="345">
        <v>3150721400</v>
      </c>
      <c r="F6681" s="345">
        <v>65140</v>
      </c>
      <c r="G6681" s="345" t="s">
        <v>15197</v>
      </c>
      <c r="H6681" s="820">
        <v>3701</v>
      </c>
      <c r="I6681" s="567"/>
    </row>
    <row r="6682" spans="1:9" x14ac:dyDescent="0.2">
      <c r="A6682" s="345">
        <v>6680</v>
      </c>
      <c r="B6682" s="345" t="s">
        <v>7299</v>
      </c>
      <c r="C6682" s="345" t="s">
        <v>899</v>
      </c>
      <c r="D6682" s="346" t="s">
        <v>512</v>
      </c>
      <c r="E6682" s="345">
        <v>4201110780</v>
      </c>
      <c r="F6682" s="345">
        <v>111078</v>
      </c>
      <c r="G6682" s="345" t="s">
        <v>15198</v>
      </c>
      <c r="H6682" s="820">
        <v>4581</v>
      </c>
      <c r="I6682" s="567"/>
    </row>
    <row r="6683" spans="1:9" x14ac:dyDescent="0.2">
      <c r="A6683" s="345">
        <v>6681</v>
      </c>
      <c r="B6683" s="345" t="s">
        <v>7300</v>
      </c>
      <c r="C6683" s="345" t="s">
        <v>899</v>
      </c>
      <c r="D6683" s="346" t="s">
        <v>512</v>
      </c>
      <c r="E6683" s="345">
        <v>4201110790</v>
      </c>
      <c r="F6683" s="345">
        <v>111079</v>
      </c>
      <c r="G6683" s="345" t="s">
        <v>15199</v>
      </c>
      <c r="H6683" s="820">
        <v>629</v>
      </c>
      <c r="I6683" s="567"/>
    </row>
    <row r="6684" spans="1:9" x14ac:dyDescent="0.2">
      <c r="A6684" s="345">
        <v>6682</v>
      </c>
      <c r="B6684" s="345" t="s">
        <v>7301</v>
      </c>
      <c r="C6684" s="345" t="s">
        <v>563</v>
      </c>
      <c r="D6684" s="345" t="s">
        <v>493</v>
      </c>
      <c r="E6684" s="345">
        <v>2120330700</v>
      </c>
      <c r="F6684" s="345">
        <v>60071</v>
      </c>
      <c r="G6684" s="345" t="s">
        <v>15200</v>
      </c>
      <c r="H6684" s="820">
        <v>3016</v>
      </c>
      <c r="I6684" s="567"/>
    </row>
    <row r="6685" spans="1:9" x14ac:dyDescent="0.2">
      <c r="A6685" s="345">
        <v>6683</v>
      </c>
      <c r="B6685" s="345" t="s">
        <v>7302</v>
      </c>
      <c r="C6685" s="345" t="s">
        <v>704</v>
      </c>
      <c r="D6685" s="345" t="s">
        <v>505</v>
      </c>
      <c r="E6685" s="345">
        <v>3180221260</v>
      </c>
      <c r="F6685" s="345">
        <v>79130</v>
      </c>
      <c r="G6685" s="345" t="s">
        <v>15201</v>
      </c>
      <c r="H6685" s="820">
        <v>4291</v>
      </c>
      <c r="I6685" s="567"/>
    </row>
    <row r="6686" spans="1:9" x14ac:dyDescent="0.2">
      <c r="A6686" s="345">
        <v>6684</v>
      </c>
      <c r="B6686" s="345" t="s">
        <v>7303</v>
      </c>
      <c r="C6686" s="345" t="s">
        <v>781</v>
      </c>
      <c r="D6686" s="345" t="s">
        <v>494</v>
      </c>
      <c r="E6686" s="345">
        <v>2111050380</v>
      </c>
      <c r="F6686" s="345">
        <v>109038</v>
      </c>
      <c r="G6686" s="345" t="s">
        <v>15202</v>
      </c>
      <c r="H6686" s="820">
        <v>2179</v>
      </c>
      <c r="I6686" s="567"/>
    </row>
    <row r="6687" spans="1:9" x14ac:dyDescent="0.2">
      <c r="A6687" s="345">
        <v>6685</v>
      </c>
      <c r="B6687" s="345" t="s">
        <v>7304</v>
      </c>
      <c r="C6687" s="345" t="s">
        <v>657</v>
      </c>
      <c r="D6687" s="345" t="s">
        <v>506</v>
      </c>
      <c r="E6687" s="345">
        <v>3150200880</v>
      </c>
      <c r="F6687" s="345">
        <v>61088</v>
      </c>
      <c r="G6687" s="345" t="s">
        <v>15203</v>
      </c>
      <c r="H6687" s="820">
        <v>20366</v>
      </c>
      <c r="I6687" s="567"/>
    </row>
    <row r="6688" spans="1:9" x14ac:dyDescent="0.2">
      <c r="A6688" s="345">
        <v>6686</v>
      </c>
      <c r="B6688" s="345" t="s">
        <v>7305</v>
      </c>
      <c r="C6688" s="345" t="s">
        <v>553</v>
      </c>
      <c r="D6688" s="345" t="s">
        <v>506</v>
      </c>
      <c r="E6688" s="345">
        <v>3150721410</v>
      </c>
      <c r="F6688" s="345">
        <v>65141</v>
      </c>
      <c r="G6688" s="345" t="s">
        <v>15204</v>
      </c>
      <c r="H6688" s="820">
        <v>1200</v>
      </c>
      <c r="I6688" s="567"/>
    </row>
    <row r="6689" spans="1:9" x14ac:dyDescent="0.2">
      <c r="A6689" s="345">
        <v>6687</v>
      </c>
      <c r="B6689" s="345" t="s">
        <v>7306</v>
      </c>
      <c r="C6689" s="345" t="s">
        <v>622</v>
      </c>
      <c r="D6689" s="345" t="s">
        <v>510</v>
      </c>
      <c r="E6689" s="345">
        <v>1010071050</v>
      </c>
      <c r="F6689" s="345">
        <v>5105</v>
      </c>
      <c r="G6689" s="345" t="s">
        <v>15205</v>
      </c>
      <c r="H6689" s="820">
        <v>239</v>
      </c>
      <c r="I6689" s="567"/>
    </row>
    <row r="6690" spans="1:9" x14ac:dyDescent="0.2">
      <c r="A6690" s="345">
        <v>6688</v>
      </c>
      <c r="B6690" s="345" t="s">
        <v>7307</v>
      </c>
      <c r="C6690" s="345" t="s">
        <v>586</v>
      </c>
      <c r="D6690" s="345" t="s">
        <v>509</v>
      </c>
      <c r="E6690" s="345">
        <v>3140940490</v>
      </c>
      <c r="F6690" s="345">
        <v>94049</v>
      </c>
      <c r="G6690" s="345" t="s">
        <v>15206</v>
      </c>
      <c r="H6690" s="820">
        <v>663</v>
      </c>
      <c r="I6690" s="567"/>
    </row>
    <row r="6691" spans="1:9" x14ac:dyDescent="0.2">
      <c r="A6691" s="345">
        <v>6689</v>
      </c>
      <c r="B6691" s="345" t="s">
        <v>7308</v>
      </c>
      <c r="C6691" s="345" t="s">
        <v>814</v>
      </c>
      <c r="D6691" s="345" t="s">
        <v>507</v>
      </c>
      <c r="E6691" s="345">
        <v>1070390280</v>
      </c>
      <c r="F6691" s="345">
        <v>11028</v>
      </c>
      <c r="G6691" s="345" t="s">
        <v>15207</v>
      </c>
      <c r="H6691" s="820">
        <v>1273</v>
      </c>
      <c r="I6691" s="567"/>
    </row>
    <row r="6692" spans="1:9" x14ac:dyDescent="0.2">
      <c r="A6692" s="345">
        <v>6690</v>
      </c>
      <c r="B6692" s="345" t="s">
        <v>7309</v>
      </c>
      <c r="C6692" s="345" t="s">
        <v>842</v>
      </c>
      <c r="D6692" s="345" t="s">
        <v>492</v>
      </c>
      <c r="E6692" s="345">
        <v>2090050350</v>
      </c>
      <c r="F6692" s="345">
        <v>51035</v>
      </c>
      <c r="G6692" s="345" t="s">
        <v>15208</v>
      </c>
      <c r="H6692" s="820">
        <v>1218</v>
      </c>
      <c r="I6692" s="567"/>
    </row>
    <row r="6693" spans="1:9" x14ac:dyDescent="0.2">
      <c r="A6693" s="345">
        <v>6691</v>
      </c>
      <c r="B6693" s="345" t="s">
        <v>7310</v>
      </c>
      <c r="C6693" s="345" t="s">
        <v>833</v>
      </c>
      <c r="D6693" s="345" t="s">
        <v>16417</v>
      </c>
      <c r="E6693" s="345">
        <v>1060930430</v>
      </c>
      <c r="F6693" s="345">
        <v>93043</v>
      </c>
      <c r="G6693" s="345" t="s">
        <v>15209</v>
      </c>
      <c r="H6693" s="820">
        <v>6301</v>
      </c>
      <c r="I6693" s="567"/>
    </row>
    <row r="6694" spans="1:9" x14ac:dyDescent="0.2">
      <c r="A6694" s="345">
        <v>6692</v>
      </c>
      <c r="B6694" s="345" t="s">
        <v>7311</v>
      </c>
      <c r="C6694" s="345" t="s">
        <v>635</v>
      </c>
      <c r="D6694" s="345" t="s">
        <v>508</v>
      </c>
      <c r="E6694" s="345">
        <v>1030861020</v>
      </c>
      <c r="F6694" s="345">
        <v>12120</v>
      </c>
      <c r="G6694" s="345" t="s">
        <v>15210</v>
      </c>
      <c r="H6694" s="820">
        <v>10969</v>
      </c>
      <c r="I6694" s="567"/>
    </row>
    <row r="6695" spans="1:9" x14ac:dyDescent="0.2">
      <c r="A6695" s="345">
        <v>6693</v>
      </c>
      <c r="B6695" s="345" t="s">
        <v>7312</v>
      </c>
      <c r="C6695" s="345" t="s">
        <v>586</v>
      </c>
      <c r="D6695" s="345" t="s">
        <v>509</v>
      </c>
      <c r="E6695" s="345">
        <v>3140940500</v>
      </c>
      <c r="F6695" s="345">
        <v>94050</v>
      </c>
      <c r="G6695" s="345" t="s">
        <v>15211</v>
      </c>
      <c r="H6695" s="820">
        <v>2140</v>
      </c>
      <c r="I6695" s="567"/>
    </row>
    <row r="6696" spans="1:9" x14ac:dyDescent="0.2">
      <c r="A6696" s="345">
        <v>6694</v>
      </c>
      <c r="B6696" s="345" t="s">
        <v>7313</v>
      </c>
      <c r="C6696" s="345" t="s">
        <v>571</v>
      </c>
      <c r="D6696" s="345" t="s">
        <v>508</v>
      </c>
      <c r="E6696" s="345">
        <v>1030260920</v>
      </c>
      <c r="F6696" s="345">
        <v>19095</v>
      </c>
      <c r="G6696" s="345" t="s">
        <v>15212</v>
      </c>
      <c r="H6696" s="820">
        <v>3185</v>
      </c>
      <c r="I6696" s="567"/>
    </row>
    <row r="6697" spans="1:9" x14ac:dyDescent="0.2">
      <c r="A6697" s="345">
        <v>6695</v>
      </c>
      <c r="B6697" s="345" t="s">
        <v>7314</v>
      </c>
      <c r="C6697" s="345" t="s">
        <v>1073</v>
      </c>
      <c r="D6697" s="345" t="s">
        <v>492</v>
      </c>
      <c r="E6697" s="345">
        <v>2090300430</v>
      </c>
      <c r="F6697" s="345">
        <v>48043</v>
      </c>
      <c r="G6697" s="345" t="s">
        <v>15213</v>
      </c>
      <c r="H6697" s="820">
        <v>48782</v>
      </c>
      <c r="I6697" s="567"/>
    </row>
    <row r="6698" spans="1:9" x14ac:dyDescent="0.2">
      <c r="A6698" s="345">
        <v>6696</v>
      </c>
      <c r="B6698" s="345" t="s">
        <v>7315</v>
      </c>
      <c r="C6698" s="345" t="s">
        <v>534</v>
      </c>
      <c r="D6698" s="345" t="s">
        <v>508</v>
      </c>
      <c r="E6698" s="345">
        <v>1030492080</v>
      </c>
      <c r="F6698" s="345">
        <v>15209</v>
      </c>
      <c r="G6698" s="345" t="s">
        <v>15214</v>
      </c>
      <c r="H6698" s="820">
        <v>79442</v>
      </c>
      <c r="I6698" s="567"/>
    </row>
    <row r="6699" spans="1:9" x14ac:dyDescent="0.2">
      <c r="A6699" s="345">
        <v>6697</v>
      </c>
      <c r="B6699" s="345" t="s">
        <v>7316</v>
      </c>
      <c r="C6699" s="345" t="s">
        <v>726</v>
      </c>
      <c r="D6699" s="345" t="s">
        <v>16416</v>
      </c>
      <c r="E6699" s="345">
        <v>1040140850</v>
      </c>
      <c r="F6699" s="345">
        <v>21092</v>
      </c>
      <c r="G6699" s="345" t="s">
        <v>15215</v>
      </c>
      <c r="H6699" s="820">
        <v>1846</v>
      </c>
      <c r="I6699" s="567"/>
    </row>
    <row r="6700" spans="1:9" x14ac:dyDescent="0.2">
      <c r="A6700" s="345">
        <v>6698</v>
      </c>
      <c r="B6700" s="345" t="s">
        <v>7317</v>
      </c>
      <c r="C6700" s="345" t="s">
        <v>1189</v>
      </c>
      <c r="D6700" s="345" t="s">
        <v>16415</v>
      </c>
      <c r="E6700" s="345">
        <v>1080500420</v>
      </c>
      <c r="F6700" s="345">
        <v>36043</v>
      </c>
      <c r="G6700" s="345" t="s">
        <v>15216</v>
      </c>
      <c r="H6700" s="820">
        <v>2443</v>
      </c>
      <c r="I6700" s="567"/>
    </row>
    <row r="6701" spans="1:9" x14ac:dyDescent="0.2">
      <c r="A6701" s="345">
        <v>6699</v>
      </c>
      <c r="B6701" s="345" t="s">
        <v>7318</v>
      </c>
      <c r="C6701" s="345" t="s">
        <v>924</v>
      </c>
      <c r="D6701" s="345" t="s">
        <v>507</v>
      </c>
      <c r="E6701" s="345">
        <v>1070340590</v>
      </c>
      <c r="F6701" s="345">
        <v>10059</v>
      </c>
      <c r="G6701" s="345" t="s">
        <v>15217</v>
      </c>
      <c r="H6701" s="820">
        <v>17607</v>
      </c>
      <c r="I6701" s="567"/>
    </row>
    <row r="6702" spans="1:9" x14ac:dyDescent="0.2">
      <c r="A6702" s="345">
        <v>6700</v>
      </c>
      <c r="B6702" s="345" t="s">
        <v>7319</v>
      </c>
      <c r="C6702" s="345" t="s">
        <v>624</v>
      </c>
      <c r="D6702" s="345" t="s">
        <v>510</v>
      </c>
      <c r="E6702" s="345">
        <v>1010812530</v>
      </c>
      <c r="F6702" s="345">
        <v>1263</v>
      </c>
      <c r="G6702" s="345" t="s">
        <v>15218</v>
      </c>
      <c r="H6702" s="820">
        <v>919</v>
      </c>
      <c r="I6702" s="567"/>
    </row>
    <row r="6703" spans="1:9" x14ac:dyDescent="0.2">
      <c r="A6703" s="345">
        <v>6701</v>
      </c>
      <c r="B6703" s="345" t="s">
        <v>7320</v>
      </c>
      <c r="C6703" s="345" t="s">
        <v>994</v>
      </c>
      <c r="D6703" s="345" t="s">
        <v>512</v>
      </c>
      <c r="E6703" s="345">
        <v>4200170740</v>
      </c>
      <c r="F6703" s="345">
        <v>92074</v>
      </c>
      <c r="G6703" s="345" t="s">
        <v>15219</v>
      </c>
      <c r="H6703" s="820">
        <v>20800</v>
      </c>
      <c r="I6703" s="567"/>
    </row>
    <row r="6704" spans="1:9" x14ac:dyDescent="0.2">
      <c r="A6704" s="345">
        <v>6702</v>
      </c>
      <c r="B6704" s="345" t="s">
        <v>7321</v>
      </c>
      <c r="C6704" s="345" t="s">
        <v>534</v>
      </c>
      <c r="D6704" s="345" t="s">
        <v>508</v>
      </c>
      <c r="E6704" s="345">
        <v>1030492090</v>
      </c>
      <c r="F6704" s="345">
        <v>15210</v>
      </c>
      <c r="G6704" s="345" t="s">
        <v>15220</v>
      </c>
      <c r="H6704" s="820">
        <v>7267</v>
      </c>
      <c r="I6704" s="567"/>
    </row>
    <row r="6705" spans="1:9" x14ac:dyDescent="0.2">
      <c r="A6705" s="345">
        <v>6703</v>
      </c>
      <c r="B6705" s="345" t="s">
        <v>7322</v>
      </c>
      <c r="C6705" s="345" t="s">
        <v>563</v>
      </c>
      <c r="D6705" s="345" t="s">
        <v>493</v>
      </c>
      <c r="E6705" s="345">
        <v>2120330710</v>
      </c>
      <c r="F6705" s="345">
        <v>60072</v>
      </c>
      <c r="G6705" s="345" t="s">
        <v>15221</v>
      </c>
      <c r="H6705" s="820">
        <v>709</v>
      </c>
      <c r="I6705" s="567"/>
    </row>
    <row r="6706" spans="1:9" x14ac:dyDescent="0.2">
      <c r="A6706" s="345">
        <v>6704</v>
      </c>
      <c r="B6706" s="345" t="s">
        <v>7323</v>
      </c>
      <c r="C6706" s="345" t="s">
        <v>632</v>
      </c>
      <c r="D6706" s="345" t="s">
        <v>515</v>
      </c>
      <c r="E6706" s="345">
        <v>1050100555</v>
      </c>
      <c r="F6706" s="345">
        <v>25075</v>
      </c>
      <c r="G6706" s="345" t="s">
        <v>15222</v>
      </c>
      <c r="H6706" s="820">
        <v>5781</v>
      </c>
      <c r="I6706" s="567"/>
    </row>
    <row r="6707" spans="1:9" x14ac:dyDescent="0.2">
      <c r="A6707" s="345">
        <v>6705</v>
      </c>
      <c r="B6707" s="345" t="s">
        <v>7324</v>
      </c>
      <c r="C6707" s="345" t="s">
        <v>622</v>
      </c>
      <c r="D6707" s="345" t="s">
        <v>510</v>
      </c>
      <c r="E6707" s="345">
        <v>1010071060</v>
      </c>
      <c r="F6707" s="345">
        <v>5106</v>
      </c>
      <c r="G6707" s="345" t="s">
        <v>15223</v>
      </c>
      <c r="H6707" s="820">
        <v>559</v>
      </c>
      <c r="I6707" s="567"/>
    </row>
    <row r="6708" spans="1:9" x14ac:dyDescent="0.2">
      <c r="A6708" s="345">
        <v>6706</v>
      </c>
      <c r="B6708" s="345" t="s">
        <v>7325</v>
      </c>
      <c r="C6708" s="345" t="s">
        <v>534</v>
      </c>
      <c r="D6708" s="345" t="s">
        <v>508</v>
      </c>
      <c r="E6708" s="345">
        <v>1030492100</v>
      </c>
      <c r="F6708" s="345">
        <v>15211</v>
      </c>
      <c r="G6708" s="345" t="s">
        <v>15224</v>
      </c>
      <c r="H6708" s="820">
        <v>20062</v>
      </c>
      <c r="I6708" s="567"/>
    </row>
    <row r="6709" spans="1:9" x14ac:dyDescent="0.2">
      <c r="A6709" s="345">
        <v>6707</v>
      </c>
      <c r="B6709" s="345" t="s">
        <v>7326</v>
      </c>
      <c r="C6709" s="345" t="s">
        <v>624</v>
      </c>
      <c r="D6709" s="345" t="s">
        <v>510</v>
      </c>
      <c r="E6709" s="345">
        <v>1010812540</v>
      </c>
      <c r="F6709" s="345">
        <v>1264</v>
      </c>
      <c r="G6709" s="345" t="s">
        <v>15225</v>
      </c>
      <c r="H6709" s="820">
        <v>473</v>
      </c>
      <c r="I6709" s="567"/>
    </row>
    <row r="6710" spans="1:9" x14ac:dyDescent="0.2">
      <c r="A6710" s="345">
        <v>6708</v>
      </c>
      <c r="B6710" s="345" t="s">
        <v>7327</v>
      </c>
      <c r="C6710" s="345" t="s">
        <v>994</v>
      </c>
      <c r="D6710" s="345" t="s">
        <v>512</v>
      </c>
      <c r="E6710" s="345">
        <v>4200170750</v>
      </c>
      <c r="F6710" s="345">
        <v>92075</v>
      </c>
      <c r="G6710" s="345" t="s">
        <v>15226</v>
      </c>
      <c r="H6710" s="820">
        <v>6882</v>
      </c>
      <c r="I6710" s="567"/>
    </row>
    <row r="6711" spans="1:9" x14ac:dyDescent="0.2">
      <c r="A6711" s="345">
        <v>6709</v>
      </c>
      <c r="B6711" s="345" t="s">
        <v>7328</v>
      </c>
      <c r="C6711" s="345" t="s">
        <v>624</v>
      </c>
      <c r="D6711" s="345" t="s">
        <v>510</v>
      </c>
      <c r="E6711" s="345">
        <v>1010812550</v>
      </c>
      <c r="F6711" s="345">
        <v>1265</v>
      </c>
      <c r="G6711" s="345" t="s">
        <v>15227</v>
      </c>
      <c r="H6711" s="820">
        <v>46056</v>
      </c>
      <c r="I6711" s="567"/>
    </row>
    <row r="6712" spans="1:9" x14ac:dyDescent="0.2">
      <c r="A6712" s="345">
        <v>6710</v>
      </c>
      <c r="B6712" s="345" t="s">
        <v>7329</v>
      </c>
      <c r="C6712" s="345" t="s">
        <v>624</v>
      </c>
      <c r="D6712" s="345" t="s">
        <v>510</v>
      </c>
      <c r="E6712" s="345">
        <v>1010812560</v>
      </c>
      <c r="F6712" s="345">
        <v>1266</v>
      </c>
      <c r="G6712" s="345" t="s">
        <v>15228</v>
      </c>
      <c r="H6712" s="820">
        <v>1491</v>
      </c>
      <c r="I6712" s="567"/>
    </row>
    <row r="6713" spans="1:9" x14ac:dyDescent="0.2">
      <c r="A6713" s="345">
        <v>6711</v>
      </c>
      <c r="B6713" s="345" t="s">
        <v>7330</v>
      </c>
      <c r="C6713" s="345" t="s">
        <v>704</v>
      </c>
      <c r="D6713" s="345" t="s">
        <v>505</v>
      </c>
      <c r="E6713" s="345">
        <v>3180221270</v>
      </c>
      <c r="F6713" s="345">
        <v>79131</v>
      </c>
      <c r="G6713" s="345" t="s">
        <v>15229</v>
      </c>
      <c r="H6713" s="820">
        <v>3204</v>
      </c>
      <c r="I6713" s="567"/>
    </row>
    <row r="6714" spans="1:9" x14ac:dyDescent="0.2">
      <c r="A6714" s="345">
        <v>6712</v>
      </c>
      <c r="B6714" s="345" t="s">
        <v>7331</v>
      </c>
      <c r="C6714" s="345" t="s">
        <v>899</v>
      </c>
      <c r="D6714" s="346" t="s">
        <v>512</v>
      </c>
      <c r="E6714" s="345">
        <v>4201110800</v>
      </c>
      <c r="F6714" s="345">
        <v>111080</v>
      </c>
      <c r="G6714" s="345" t="s">
        <v>15230</v>
      </c>
      <c r="H6714" s="820">
        <v>133</v>
      </c>
      <c r="I6714" s="567"/>
    </row>
    <row r="6715" spans="1:9" x14ac:dyDescent="0.2">
      <c r="A6715" s="345">
        <v>6713</v>
      </c>
      <c r="B6715" s="345" t="s">
        <v>7332</v>
      </c>
      <c r="C6715" s="345" t="s">
        <v>899</v>
      </c>
      <c r="D6715" s="346" t="s">
        <v>512</v>
      </c>
      <c r="E6715" s="345">
        <v>4201110810</v>
      </c>
      <c r="F6715" s="345">
        <v>111081</v>
      </c>
      <c r="G6715" s="345" t="s">
        <v>15231</v>
      </c>
      <c r="H6715" s="820">
        <v>1178</v>
      </c>
      <c r="I6715" s="567"/>
    </row>
    <row r="6716" spans="1:9" x14ac:dyDescent="0.2">
      <c r="A6716" s="345">
        <v>6714</v>
      </c>
      <c r="B6716" s="345" t="s">
        <v>7333</v>
      </c>
      <c r="C6716" s="345" t="s">
        <v>899</v>
      </c>
      <c r="D6716" s="346" t="s">
        <v>512</v>
      </c>
      <c r="E6716" s="345">
        <v>4201110820</v>
      </c>
      <c r="F6716" s="345">
        <v>111082</v>
      </c>
      <c r="G6716" s="345" t="s">
        <v>15232</v>
      </c>
      <c r="H6716" s="820">
        <v>795</v>
      </c>
      <c r="I6716" s="567"/>
    </row>
    <row r="6717" spans="1:9" x14ac:dyDescent="0.2">
      <c r="A6717" s="345">
        <v>6715</v>
      </c>
      <c r="B6717" s="345" t="s">
        <v>7334</v>
      </c>
      <c r="C6717" s="345" t="s">
        <v>637</v>
      </c>
      <c r="D6717" s="345" t="s">
        <v>508</v>
      </c>
      <c r="E6717" s="345">
        <v>1031040400</v>
      </c>
      <c r="F6717" s="345">
        <v>108040</v>
      </c>
      <c r="G6717" s="345" t="s">
        <v>15233</v>
      </c>
      <c r="H6717" s="820">
        <v>23804</v>
      </c>
      <c r="I6717" s="567"/>
    </row>
    <row r="6718" spans="1:9" x14ac:dyDescent="0.2">
      <c r="A6718" s="345">
        <v>6716</v>
      </c>
      <c r="B6718" s="345" t="s">
        <v>7335</v>
      </c>
      <c r="C6718" s="345" t="s">
        <v>595</v>
      </c>
      <c r="D6718" s="345" t="s">
        <v>510</v>
      </c>
      <c r="E6718" s="345">
        <v>1010021580</v>
      </c>
      <c r="F6718" s="345">
        <v>6161</v>
      </c>
      <c r="G6718" s="345" t="s">
        <v>15234</v>
      </c>
      <c r="H6718" s="820">
        <v>1174</v>
      </c>
      <c r="I6718" s="567"/>
    </row>
    <row r="6719" spans="1:9" x14ac:dyDescent="0.2">
      <c r="A6719" s="345">
        <v>6717</v>
      </c>
      <c r="B6719" s="345" t="s">
        <v>7336</v>
      </c>
      <c r="C6719" s="345" t="s">
        <v>886</v>
      </c>
      <c r="D6719" s="345" t="s">
        <v>493</v>
      </c>
      <c r="E6719" s="345">
        <v>2120400280</v>
      </c>
      <c r="F6719" s="345">
        <v>59028</v>
      </c>
      <c r="G6719" s="345" t="s">
        <v>15235</v>
      </c>
      <c r="H6719" s="820">
        <v>23726</v>
      </c>
      <c r="I6719" s="567"/>
    </row>
    <row r="6720" spans="1:9" x14ac:dyDescent="0.2">
      <c r="A6720" s="345">
        <v>6718</v>
      </c>
      <c r="B6720" s="345" t="s">
        <v>7337</v>
      </c>
      <c r="C6720" s="345" t="s">
        <v>668</v>
      </c>
      <c r="D6720" s="345" t="s">
        <v>16416</v>
      </c>
      <c r="E6720" s="345">
        <v>1040831620</v>
      </c>
      <c r="F6720" s="345">
        <v>22173</v>
      </c>
      <c r="G6720" s="345" t="s">
        <v>15236</v>
      </c>
      <c r="H6720" s="820">
        <v>370</v>
      </c>
      <c r="I6720" s="567"/>
    </row>
    <row r="6721" spans="1:9" x14ac:dyDescent="0.2">
      <c r="A6721" s="345">
        <v>6719</v>
      </c>
      <c r="B6721" s="345" t="s">
        <v>7338</v>
      </c>
      <c r="C6721" s="345" t="s">
        <v>3194</v>
      </c>
      <c r="D6721" s="345" t="s">
        <v>16417</v>
      </c>
      <c r="E6721" s="345">
        <v>1060920050</v>
      </c>
      <c r="F6721" s="345">
        <v>32005</v>
      </c>
      <c r="G6721" s="345" t="s">
        <v>15237</v>
      </c>
      <c r="H6721" s="820">
        <v>1999</v>
      </c>
      <c r="I6721" s="567"/>
    </row>
    <row r="6722" spans="1:9" x14ac:dyDescent="0.2">
      <c r="A6722" s="345">
        <v>6720</v>
      </c>
      <c r="B6722" s="345" t="s">
        <v>7339</v>
      </c>
      <c r="C6722" s="345" t="s">
        <v>563</v>
      </c>
      <c r="D6722" s="345" t="s">
        <v>493</v>
      </c>
      <c r="E6722" s="345">
        <v>2120330720</v>
      </c>
      <c r="F6722" s="345">
        <v>60073</v>
      </c>
      <c r="G6722" s="345" t="s">
        <v>15238</v>
      </c>
      <c r="H6722" s="820">
        <v>2389</v>
      </c>
      <c r="I6722" s="567"/>
    </row>
    <row r="6723" spans="1:9" x14ac:dyDescent="0.2">
      <c r="A6723" s="345">
        <v>6721</v>
      </c>
      <c r="B6723" s="345" t="s">
        <v>7340</v>
      </c>
      <c r="C6723" s="345" t="s">
        <v>530</v>
      </c>
      <c r="D6723" s="345" t="s">
        <v>512</v>
      </c>
      <c r="E6723" s="345">
        <v>4200950560</v>
      </c>
      <c r="F6723" s="345">
        <v>95056</v>
      </c>
      <c r="G6723" s="345" t="s">
        <v>15239</v>
      </c>
      <c r="H6723" s="820">
        <v>884</v>
      </c>
      <c r="I6723" s="567"/>
    </row>
    <row r="6724" spans="1:9" x14ac:dyDescent="0.2">
      <c r="A6724" s="345">
        <v>6722</v>
      </c>
      <c r="B6724" s="345" t="s">
        <v>7341</v>
      </c>
      <c r="C6724" s="345" t="s">
        <v>530</v>
      </c>
      <c r="D6724" s="345" t="s">
        <v>512</v>
      </c>
      <c r="E6724" s="345">
        <v>4200950570</v>
      </c>
      <c r="F6724" s="345">
        <v>95057</v>
      </c>
      <c r="G6724" s="345" t="s">
        <v>15240</v>
      </c>
      <c r="H6724" s="820">
        <v>773</v>
      </c>
      <c r="I6724" s="567"/>
    </row>
    <row r="6725" spans="1:9" x14ac:dyDescent="0.2">
      <c r="A6725" s="345">
        <v>6723</v>
      </c>
      <c r="B6725" s="345" t="s">
        <v>7342</v>
      </c>
      <c r="C6725" s="345" t="s">
        <v>553</v>
      </c>
      <c r="D6725" s="345" t="s">
        <v>506</v>
      </c>
      <c r="E6725" s="345">
        <v>3150721420</v>
      </c>
      <c r="F6725" s="345">
        <v>65142</v>
      </c>
      <c r="G6725" s="345" t="s">
        <v>15241</v>
      </c>
      <c r="H6725" s="820">
        <v>9496</v>
      </c>
      <c r="I6725" s="567"/>
    </row>
    <row r="6726" spans="1:9" x14ac:dyDescent="0.2">
      <c r="A6726" s="345">
        <v>6724</v>
      </c>
      <c r="B6726" s="345" t="s">
        <v>7343</v>
      </c>
      <c r="C6726" s="345" t="s">
        <v>530</v>
      </c>
      <c r="D6726" s="345" t="s">
        <v>512</v>
      </c>
      <c r="E6726" s="345">
        <v>4200950571</v>
      </c>
      <c r="F6726" s="345">
        <v>95076</v>
      </c>
      <c r="G6726" s="345" t="s">
        <v>15242</v>
      </c>
      <c r="H6726" s="820">
        <v>344</v>
      </c>
      <c r="I6726" s="567"/>
    </row>
    <row r="6727" spans="1:9" x14ac:dyDescent="0.2">
      <c r="A6727" s="345">
        <v>6725</v>
      </c>
      <c r="B6727" s="345" t="s">
        <v>7344</v>
      </c>
      <c r="C6727" s="345" t="s">
        <v>553</v>
      </c>
      <c r="D6727" s="345" t="s">
        <v>506</v>
      </c>
      <c r="E6727" s="345">
        <v>3150721430</v>
      </c>
      <c r="F6727" s="345">
        <v>65143</v>
      </c>
      <c r="G6727" s="345" t="s">
        <v>15243</v>
      </c>
      <c r="H6727" s="820">
        <v>3101</v>
      </c>
      <c r="I6727" s="567"/>
    </row>
    <row r="6728" spans="1:9" x14ac:dyDescent="0.2">
      <c r="A6728" s="345">
        <v>6726</v>
      </c>
      <c r="B6728" s="345" t="s">
        <v>7345</v>
      </c>
      <c r="C6728" s="345" t="s">
        <v>641</v>
      </c>
      <c r="D6728" s="345" t="s">
        <v>513</v>
      </c>
      <c r="E6728" s="345">
        <v>4190010410</v>
      </c>
      <c r="F6728" s="345">
        <v>84042</v>
      </c>
      <c r="G6728" s="345" t="s">
        <v>15244</v>
      </c>
      <c r="H6728" s="820">
        <v>4176</v>
      </c>
      <c r="I6728" s="567"/>
    </row>
    <row r="6729" spans="1:9" x14ac:dyDescent="0.2">
      <c r="A6729" s="345">
        <v>6727</v>
      </c>
      <c r="B6729" s="345" t="s">
        <v>7346</v>
      </c>
      <c r="C6729" s="345" t="s">
        <v>899</v>
      </c>
      <c r="D6729" s="346" t="s">
        <v>512</v>
      </c>
      <c r="E6729" s="345">
        <v>4201110830</v>
      </c>
      <c r="F6729" s="345">
        <v>111083</v>
      </c>
      <c r="G6729" s="345" t="s">
        <v>15245</v>
      </c>
      <c r="H6729" s="820">
        <v>595</v>
      </c>
      <c r="I6729" s="567"/>
    </row>
    <row r="6730" spans="1:9" x14ac:dyDescent="0.2">
      <c r="A6730" s="345">
        <v>6728</v>
      </c>
      <c r="B6730" s="345" t="s">
        <v>7347</v>
      </c>
      <c r="C6730" s="345" t="s">
        <v>612</v>
      </c>
      <c r="D6730" s="345" t="s">
        <v>505</v>
      </c>
      <c r="E6730" s="345">
        <v>3180670880</v>
      </c>
      <c r="F6730" s="345">
        <v>80088</v>
      </c>
      <c r="G6730" s="345" t="s">
        <v>15246</v>
      </c>
      <c r="H6730" s="820">
        <v>17610</v>
      </c>
      <c r="I6730" s="567"/>
    </row>
    <row r="6731" spans="1:9" x14ac:dyDescent="0.2">
      <c r="A6731" s="345">
        <v>6729</v>
      </c>
      <c r="B6731" s="345" t="s">
        <v>7348</v>
      </c>
      <c r="C6731" s="345" t="s">
        <v>528</v>
      </c>
      <c r="D6731" s="345" t="s">
        <v>492</v>
      </c>
      <c r="E6731" s="345">
        <v>2090750320</v>
      </c>
      <c r="F6731" s="345">
        <v>52032</v>
      </c>
      <c r="G6731" s="345" t="s">
        <v>15247</v>
      </c>
      <c r="H6731" s="820">
        <v>53062</v>
      </c>
      <c r="I6731" s="567"/>
    </row>
    <row r="6732" spans="1:9" x14ac:dyDescent="0.2">
      <c r="A6732" s="345">
        <v>6730</v>
      </c>
      <c r="B6732" s="345" t="s">
        <v>7349</v>
      </c>
      <c r="C6732" s="345" t="s">
        <v>996</v>
      </c>
      <c r="D6732" s="345" t="s">
        <v>514</v>
      </c>
      <c r="E6732" s="345">
        <v>2100580490</v>
      </c>
      <c r="F6732" s="345">
        <v>54049</v>
      </c>
      <c r="G6732" s="345" t="s">
        <v>15248</v>
      </c>
      <c r="H6732" s="820">
        <v>2305</v>
      </c>
      <c r="I6732" s="567"/>
    </row>
    <row r="6733" spans="1:9" x14ac:dyDescent="0.2">
      <c r="A6733" s="345">
        <v>6731</v>
      </c>
      <c r="B6733" s="345" t="s">
        <v>7350</v>
      </c>
      <c r="C6733" s="345" t="s">
        <v>1073</v>
      </c>
      <c r="D6733" s="345" t="s">
        <v>492</v>
      </c>
      <c r="E6733" s="345">
        <v>2090300440</v>
      </c>
      <c r="F6733" s="345">
        <v>48044</v>
      </c>
      <c r="G6733" s="345" t="s">
        <v>15249</v>
      </c>
      <c r="H6733" s="820">
        <v>18964</v>
      </c>
      <c r="I6733" s="567"/>
    </row>
    <row r="6734" spans="1:9" x14ac:dyDescent="0.2">
      <c r="A6734" s="345">
        <v>6732</v>
      </c>
      <c r="B6734" s="345" t="s">
        <v>7351</v>
      </c>
      <c r="C6734" s="345" t="s">
        <v>726</v>
      </c>
      <c r="D6734" s="345" t="s">
        <v>16416</v>
      </c>
      <c r="E6734" s="345">
        <v>1040140860</v>
      </c>
      <c r="F6734" s="345">
        <v>21093</v>
      </c>
      <c r="G6734" s="345" t="s">
        <v>15250</v>
      </c>
      <c r="H6734" s="820">
        <v>6290</v>
      </c>
      <c r="I6734" s="567"/>
    </row>
    <row r="6735" spans="1:9" x14ac:dyDescent="0.2">
      <c r="A6735" s="345">
        <v>6733</v>
      </c>
      <c r="B6735" s="345" t="s">
        <v>7352</v>
      </c>
      <c r="C6735" s="345" t="s">
        <v>942</v>
      </c>
      <c r="D6735" s="345" t="s">
        <v>512</v>
      </c>
      <c r="E6735" s="345">
        <v>4200530800</v>
      </c>
      <c r="F6735" s="345">
        <v>91083</v>
      </c>
      <c r="G6735" s="345" t="s">
        <v>15251</v>
      </c>
      <c r="H6735" s="820">
        <v>2018</v>
      </c>
      <c r="I6735" s="567"/>
    </row>
    <row r="6736" spans="1:9" x14ac:dyDescent="0.2">
      <c r="A6736" s="345">
        <v>6734</v>
      </c>
      <c r="B6736" s="345" t="s">
        <v>7353</v>
      </c>
      <c r="C6736" s="345" t="s">
        <v>787</v>
      </c>
      <c r="D6736" s="345" t="s">
        <v>515</v>
      </c>
      <c r="E6736" s="345">
        <v>1050840800</v>
      </c>
      <c r="F6736" s="345">
        <v>26081</v>
      </c>
      <c r="G6736" s="345" t="s">
        <v>15252</v>
      </c>
      <c r="H6736" s="820">
        <v>10219</v>
      </c>
      <c r="I6736" s="567"/>
    </row>
    <row r="6737" spans="1:9" x14ac:dyDescent="0.2">
      <c r="A6737" s="345">
        <v>6735</v>
      </c>
      <c r="B6737" s="345" t="s">
        <v>7354</v>
      </c>
      <c r="C6737" s="345" t="s">
        <v>617</v>
      </c>
      <c r="D6737" s="345" t="s">
        <v>512</v>
      </c>
      <c r="E6737" s="345">
        <v>4200730660</v>
      </c>
      <c r="F6737" s="345">
        <v>90068</v>
      </c>
      <c r="G6737" s="345" t="s">
        <v>15253</v>
      </c>
      <c r="H6737" s="820">
        <v>812</v>
      </c>
      <c r="I6737" s="567"/>
    </row>
    <row r="6738" spans="1:9" x14ac:dyDescent="0.2">
      <c r="A6738" s="345">
        <v>6736</v>
      </c>
      <c r="B6738" s="345" t="s">
        <v>7355</v>
      </c>
      <c r="C6738" s="345" t="s">
        <v>899</v>
      </c>
      <c r="D6738" s="346" t="s">
        <v>512</v>
      </c>
      <c r="E6738" s="345">
        <v>4201110840</v>
      </c>
      <c r="F6738" s="345">
        <v>111084</v>
      </c>
      <c r="G6738" s="345" t="s">
        <v>15254</v>
      </c>
      <c r="H6738" s="820">
        <v>3614</v>
      </c>
      <c r="I6738" s="567"/>
    </row>
    <row r="6739" spans="1:9" x14ac:dyDescent="0.2">
      <c r="A6739" s="345">
        <v>6737</v>
      </c>
      <c r="B6739" s="345" t="s">
        <v>7356</v>
      </c>
      <c r="C6739" s="345" t="s">
        <v>899</v>
      </c>
      <c r="D6739" s="346" t="s">
        <v>512</v>
      </c>
      <c r="E6739" s="345">
        <v>4201110850</v>
      </c>
      <c r="F6739" s="345">
        <v>111085</v>
      </c>
      <c r="G6739" s="345" t="s">
        <v>15255</v>
      </c>
      <c r="H6739" s="820">
        <v>1064</v>
      </c>
      <c r="I6739" s="567"/>
    </row>
    <row r="6740" spans="1:9" x14ac:dyDescent="0.2">
      <c r="A6740" s="345">
        <v>6738</v>
      </c>
      <c r="B6740" s="345" t="s">
        <v>7357</v>
      </c>
      <c r="C6740" s="345" t="s">
        <v>795</v>
      </c>
      <c r="D6740" s="345" t="s">
        <v>492</v>
      </c>
      <c r="E6740" s="345">
        <v>2090430291</v>
      </c>
      <c r="F6740" s="345">
        <v>46037</v>
      </c>
      <c r="G6740" s="345" t="s">
        <v>15256</v>
      </c>
      <c r="H6740" s="820">
        <v>999</v>
      </c>
      <c r="I6740" s="567"/>
    </row>
    <row r="6741" spans="1:9" x14ac:dyDescent="0.2">
      <c r="A6741" s="345">
        <v>6739</v>
      </c>
      <c r="B6741" s="345" t="s">
        <v>7358</v>
      </c>
      <c r="C6741" s="345" t="s">
        <v>639</v>
      </c>
      <c r="D6741" s="345" t="s">
        <v>510</v>
      </c>
      <c r="E6741" s="345">
        <v>1010521310</v>
      </c>
      <c r="F6741" s="345">
        <v>3138</v>
      </c>
      <c r="G6741" s="345" t="s">
        <v>15257</v>
      </c>
      <c r="H6741" s="820">
        <v>556</v>
      </c>
      <c r="I6741" s="567"/>
    </row>
    <row r="6742" spans="1:9" x14ac:dyDescent="0.2">
      <c r="A6742" s="345">
        <v>6740</v>
      </c>
      <c r="B6742" s="345" t="s">
        <v>7359</v>
      </c>
      <c r="C6742" s="345" t="s">
        <v>595</v>
      </c>
      <c r="D6742" s="345" t="s">
        <v>510</v>
      </c>
      <c r="E6742" s="345">
        <v>1010021590</v>
      </c>
      <c r="F6742" s="345">
        <v>6162</v>
      </c>
      <c r="G6742" s="345" t="s">
        <v>15258</v>
      </c>
      <c r="H6742" s="820">
        <v>1914</v>
      </c>
      <c r="I6742" s="567"/>
    </row>
    <row r="6743" spans="1:9" x14ac:dyDescent="0.2">
      <c r="A6743" s="345">
        <v>6741</v>
      </c>
      <c r="B6743" s="345" t="s">
        <v>7360</v>
      </c>
      <c r="C6743" s="345" t="s">
        <v>672</v>
      </c>
      <c r="D6743" s="345" t="s">
        <v>508</v>
      </c>
      <c r="E6743" s="345">
        <v>1030571460</v>
      </c>
      <c r="F6743" s="345">
        <v>18149</v>
      </c>
      <c r="G6743" s="345" t="s">
        <v>15259</v>
      </c>
      <c r="H6743" s="820">
        <v>632</v>
      </c>
      <c r="I6743" s="567"/>
    </row>
    <row r="6744" spans="1:9" x14ac:dyDescent="0.2">
      <c r="A6744" s="345">
        <v>6742</v>
      </c>
      <c r="B6744" s="345" t="s">
        <v>7361</v>
      </c>
      <c r="C6744" s="345" t="s">
        <v>681</v>
      </c>
      <c r="D6744" s="345" t="s">
        <v>503</v>
      </c>
      <c r="E6744" s="345">
        <v>3130790390</v>
      </c>
      <c r="F6744" s="345">
        <v>67040</v>
      </c>
      <c r="G6744" s="345" t="s">
        <v>15260</v>
      </c>
      <c r="H6744" s="820">
        <v>15388</v>
      </c>
      <c r="I6744" s="567"/>
    </row>
    <row r="6745" spans="1:9" x14ac:dyDescent="0.2">
      <c r="A6745" s="345">
        <v>6743</v>
      </c>
      <c r="B6745" s="345" t="s">
        <v>7362</v>
      </c>
      <c r="C6745" s="345" t="s">
        <v>530</v>
      </c>
      <c r="D6745" s="345" t="s">
        <v>512</v>
      </c>
      <c r="E6745" s="345">
        <v>4200950580</v>
      </c>
      <c r="F6745" s="345">
        <v>95058</v>
      </c>
      <c r="G6745" s="345" t="s">
        <v>15261</v>
      </c>
      <c r="H6745" s="820">
        <v>284</v>
      </c>
      <c r="I6745" s="567"/>
    </row>
    <row r="6746" spans="1:9" x14ac:dyDescent="0.2">
      <c r="A6746" s="345">
        <v>6744</v>
      </c>
      <c r="B6746" s="345" t="s">
        <v>7363</v>
      </c>
      <c r="C6746" s="345" t="s">
        <v>530</v>
      </c>
      <c r="D6746" s="345" t="s">
        <v>512</v>
      </c>
      <c r="E6746" s="345">
        <v>4200950590</v>
      </c>
      <c r="F6746" s="345">
        <v>95059</v>
      </c>
      <c r="G6746" s="345" t="s">
        <v>15262</v>
      </c>
      <c r="H6746" s="820">
        <v>2146</v>
      </c>
      <c r="I6746" s="567"/>
    </row>
    <row r="6747" spans="1:9" x14ac:dyDescent="0.2">
      <c r="A6747" s="345">
        <v>6745</v>
      </c>
      <c r="B6747" s="345" t="s">
        <v>7364</v>
      </c>
      <c r="C6747" s="345" t="s">
        <v>578</v>
      </c>
      <c r="D6747" s="345" t="s">
        <v>505</v>
      </c>
      <c r="E6747" s="345">
        <v>3181030380</v>
      </c>
      <c r="F6747" s="345">
        <v>102038</v>
      </c>
      <c r="G6747" s="345" t="s">
        <v>15263</v>
      </c>
      <c r="H6747" s="820">
        <v>923</v>
      </c>
      <c r="I6747" s="567"/>
    </row>
    <row r="6748" spans="1:9" x14ac:dyDescent="0.2">
      <c r="A6748" s="345">
        <v>6746</v>
      </c>
      <c r="B6748" s="345" t="s">
        <v>7365</v>
      </c>
      <c r="C6748" s="345" t="s">
        <v>704</v>
      </c>
      <c r="D6748" s="345" t="s">
        <v>505</v>
      </c>
      <c r="E6748" s="345">
        <v>3180221290</v>
      </c>
      <c r="F6748" s="345">
        <v>79133</v>
      </c>
      <c r="G6748" s="345" t="s">
        <v>15264</v>
      </c>
      <c r="H6748" s="820">
        <v>4748</v>
      </c>
      <c r="I6748" s="567"/>
    </row>
    <row r="6749" spans="1:9" x14ac:dyDescent="0.2">
      <c r="A6749" s="345">
        <v>6747</v>
      </c>
      <c r="B6749" s="345" t="s">
        <v>7366</v>
      </c>
      <c r="C6749" s="345" t="s">
        <v>593</v>
      </c>
      <c r="D6749" s="345" t="s">
        <v>513</v>
      </c>
      <c r="E6749" s="345">
        <v>4190480930</v>
      </c>
      <c r="F6749" s="345">
        <v>83095</v>
      </c>
      <c r="G6749" s="345" t="s">
        <v>15265</v>
      </c>
      <c r="H6749" s="820">
        <v>2498</v>
      </c>
      <c r="I6749" s="567"/>
    </row>
    <row r="6750" spans="1:9" x14ac:dyDescent="0.2">
      <c r="A6750" s="345">
        <v>6748</v>
      </c>
      <c r="B6750" s="345" t="s">
        <v>7367</v>
      </c>
      <c r="C6750" s="345" t="s">
        <v>528</v>
      </c>
      <c r="D6750" s="345" t="s">
        <v>492</v>
      </c>
      <c r="E6750" s="345">
        <v>2090750330</v>
      </c>
      <c r="F6750" s="345">
        <v>52033</v>
      </c>
      <c r="G6750" s="345" t="s">
        <v>15266</v>
      </c>
      <c r="H6750" s="820">
        <v>12128</v>
      </c>
      <c r="I6750" s="567"/>
    </row>
    <row r="6751" spans="1:9" x14ac:dyDescent="0.2">
      <c r="A6751" s="345">
        <v>6749</v>
      </c>
      <c r="B6751" s="345" t="s">
        <v>7368</v>
      </c>
      <c r="C6751" s="345" t="s">
        <v>942</v>
      </c>
      <c r="D6751" s="345" t="s">
        <v>512</v>
      </c>
      <c r="E6751" s="345">
        <v>4200530810</v>
      </c>
      <c r="F6751" s="345">
        <v>91084</v>
      </c>
      <c r="G6751" s="345" t="s">
        <v>15267</v>
      </c>
      <c r="H6751" s="820">
        <v>1609</v>
      </c>
      <c r="I6751" s="567"/>
    </row>
    <row r="6752" spans="1:9" x14ac:dyDescent="0.2">
      <c r="A6752" s="345">
        <v>6750</v>
      </c>
      <c r="B6752" s="345" t="s">
        <v>7369</v>
      </c>
      <c r="C6752" s="345" t="s">
        <v>530</v>
      </c>
      <c r="D6752" s="345" t="s">
        <v>512</v>
      </c>
      <c r="E6752" s="345">
        <v>4200950600</v>
      </c>
      <c r="F6752" s="345">
        <v>95060</v>
      </c>
      <c r="G6752" s="345" t="s">
        <v>15268</v>
      </c>
      <c r="H6752" s="820">
        <v>485</v>
      </c>
      <c r="I6752" s="567"/>
    </row>
    <row r="6753" spans="1:9" x14ac:dyDescent="0.2">
      <c r="A6753" s="345">
        <v>6751</v>
      </c>
      <c r="B6753" s="345" t="s">
        <v>7370</v>
      </c>
      <c r="C6753" s="345" t="s">
        <v>544</v>
      </c>
      <c r="D6753" s="345" t="s">
        <v>510</v>
      </c>
      <c r="E6753" s="345">
        <v>1010272200</v>
      </c>
      <c r="F6753" s="345">
        <v>4220</v>
      </c>
      <c r="G6753" s="345" t="s">
        <v>15269</v>
      </c>
      <c r="H6753" s="820">
        <v>478</v>
      </c>
      <c r="I6753" s="567"/>
    </row>
    <row r="6754" spans="1:9" x14ac:dyDescent="0.2">
      <c r="A6754" s="345">
        <v>6752</v>
      </c>
      <c r="B6754" s="345" t="s">
        <v>7371</v>
      </c>
      <c r="C6754" s="345" t="s">
        <v>942</v>
      </c>
      <c r="D6754" s="345" t="s">
        <v>512</v>
      </c>
      <c r="E6754" s="345">
        <v>4200530820</v>
      </c>
      <c r="F6754" s="345">
        <v>91085</v>
      </c>
      <c r="G6754" s="345" t="s">
        <v>15270</v>
      </c>
      <c r="H6754" s="820">
        <v>11245</v>
      </c>
      <c r="I6754" s="567"/>
    </row>
    <row r="6755" spans="1:9" x14ac:dyDescent="0.2">
      <c r="A6755" s="345">
        <v>6753</v>
      </c>
      <c r="B6755" s="345" t="s">
        <v>7372</v>
      </c>
      <c r="C6755" s="345" t="s">
        <v>994</v>
      </c>
      <c r="D6755" s="345" t="s">
        <v>512</v>
      </c>
      <c r="E6755" s="345">
        <v>4200170800</v>
      </c>
      <c r="F6755" s="345">
        <v>92080</v>
      </c>
      <c r="G6755" s="345" t="s">
        <v>15271</v>
      </c>
      <c r="H6755" s="820">
        <v>17323</v>
      </c>
      <c r="I6755" s="567"/>
    </row>
    <row r="6756" spans="1:9" x14ac:dyDescent="0.2">
      <c r="A6756" s="345">
        <v>6754</v>
      </c>
      <c r="B6756" s="345" t="s">
        <v>7373</v>
      </c>
      <c r="C6756" s="345" t="s">
        <v>612</v>
      </c>
      <c r="D6756" s="345" t="s">
        <v>505</v>
      </c>
      <c r="E6756" s="345">
        <v>3180670890</v>
      </c>
      <c r="F6756" s="345">
        <v>80089</v>
      </c>
      <c r="G6756" s="345" t="s">
        <v>15272</v>
      </c>
      <c r="H6756" s="820">
        <v>1891</v>
      </c>
      <c r="I6756" s="567"/>
    </row>
    <row r="6757" spans="1:9" x14ac:dyDescent="0.2">
      <c r="A6757" s="345">
        <v>6755</v>
      </c>
      <c r="B6757" s="345" t="s">
        <v>7374</v>
      </c>
      <c r="C6757" s="345" t="s">
        <v>1014</v>
      </c>
      <c r="D6757" s="345" t="s">
        <v>513</v>
      </c>
      <c r="E6757" s="345">
        <v>4190760170</v>
      </c>
      <c r="F6757" s="345">
        <v>89017</v>
      </c>
      <c r="G6757" s="345" t="s">
        <v>15273</v>
      </c>
      <c r="H6757" s="820">
        <v>117055</v>
      </c>
      <c r="I6757" s="567"/>
    </row>
    <row r="6758" spans="1:9" x14ac:dyDescent="0.2">
      <c r="A6758" s="345">
        <v>6756</v>
      </c>
      <c r="B6758" s="345" t="s">
        <v>7375</v>
      </c>
      <c r="C6758" s="345" t="s">
        <v>654</v>
      </c>
      <c r="D6758" s="345" t="s">
        <v>506</v>
      </c>
      <c r="E6758" s="345">
        <v>3150080990</v>
      </c>
      <c r="F6758" s="345">
        <v>64100</v>
      </c>
      <c r="G6758" s="345" t="s">
        <v>15274</v>
      </c>
      <c r="H6758" s="820">
        <v>2831</v>
      </c>
      <c r="I6758" s="567"/>
    </row>
    <row r="6759" spans="1:9" x14ac:dyDescent="0.2">
      <c r="A6759" s="345">
        <v>6757</v>
      </c>
      <c r="B6759" s="345" t="s">
        <v>7376</v>
      </c>
      <c r="C6759" s="345" t="s">
        <v>530</v>
      </c>
      <c r="D6759" s="345" t="s">
        <v>512</v>
      </c>
      <c r="E6759" s="345">
        <v>4200950610</v>
      </c>
      <c r="F6759" s="345">
        <v>95061</v>
      </c>
      <c r="G6759" s="345" t="s">
        <v>15275</v>
      </c>
      <c r="H6759" s="820">
        <v>223</v>
      </c>
      <c r="I6759" s="567"/>
    </row>
    <row r="6760" spans="1:9" x14ac:dyDescent="0.2">
      <c r="A6760" s="345">
        <v>6758</v>
      </c>
      <c r="B6760" s="345" t="s">
        <v>7377</v>
      </c>
      <c r="C6760" s="345" t="s">
        <v>567</v>
      </c>
      <c r="D6760" s="345" t="s">
        <v>508</v>
      </c>
      <c r="E6760" s="345">
        <v>1030151690</v>
      </c>
      <c r="F6760" s="345">
        <v>17179</v>
      </c>
      <c r="G6760" s="345" t="s">
        <v>15276</v>
      </c>
      <c r="H6760" s="820">
        <v>8257</v>
      </c>
      <c r="I6760" s="567"/>
    </row>
    <row r="6761" spans="1:9" x14ac:dyDescent="0.2">
      <c r="A6761" s="345">
        <v>6759</v>
      </c>
      <c r="B6761" s="345" t="s">
        <v>7378</v>
      </c>
      <c r="C6761" s="345" t="s">
        <v>644</v>
      </c>
      <c r="D6761" s="345" t="s">
        <v>494</v>
      </c>
      <c r="E6761" s="345">
        <v>2110030480</v>
      </c>
      <c r="F6761" s="345">
        <v>42048</v>
      </c>
      <c r="G6761" s="345" t="s">
        <v>15277</v>
      </c>
      <c r="H6761" s="820">
        <v>4096</v>
      </c>
      <c r="I6761" s="567"/>
    </row>
    <row r="6762" spans="1:9" x14ac:dyDescent="0.2">
      <c r="A6762" s="345">
        <v>6760</v>
      </c>
      <c r="B6762" s="345" t="s">
        <v>7379</v>
      </c>
      <c r="C6762" s="345" t="s">
        <v>526</v>
      </c>
      <c r="D6762" s="345" t="s">
        <v>508</v>
      </c>
      <c r="E6762" s="345">
        <v>1030980750</v>
      </c>
      <c r="F6762" s="345">
        <v>97075</v>
      </c>
      <c r="G6762" s="345" t="s">
        <v>15278</v>
      </c>
      <c r="H6762" s="820">
        <v>2305</v>
      </c>
      <c r="I6762" s="567"/>
    </row>
    <row r="6763" spans="1:9" x14ac:dyDescent="0.2">
      <c r="A6763" s="345">
        <v>6761</v>
      </c>
      <c r="B6763" s="345" t="s">
        <v>7380</v>
      </c>
      <c r="C6763" s="345" t="s">
        <v>526</v>
      </c>
      <c r="D6763" s="345" t="s">
        <v>508</v>
      </c>
      <c r="E6763" s="345">
        <v>1030980760</v>
      </c>
      <c r="F6763" s="345">
        <v>97076</v>
      </c>
      <c r="G6763" s="345" t="s">
        <v>15279</v>
      </c>
      <c r="H6763" s="820">
        <v>2777</v>
      </c>
      <c r="I6763" s="567"/>
    </row>
    <row r="6764" spans="1:9" x14ac:dyDescent="0.2">
      <c r="A6764" s="345">
        <v>6762</v>
      </c>
      <c r="B6764" s="345" t="s">
        <v>7381</v>
      </c>
      <c r="C6764" s="345" t="s">
        <v>693</v>
      </c>
      <c r="D6764" s="345" t="s">
        <v>16415</v>
      </c>
      <c r="E6764" s="345">
        <v>1080560345</v>
      </c>
      <c r="F6764" s="345">
        <v>34049</v>
      </c>
      <c r="G6764" s="345" t="s">
        <v>15280</v>
      </c>
      <c r="H6764" s="820">
        <v>7842</v>
      </c>
      <c r="I6764" s="567"/>
    </row>
    <row r="6765" spans="1:9" x14ac:dyDescent="0.2">
      <c r="A6765" s="345">
        <v>6763</v>
      </c>
      <c r="B6765" s="345" t="s">
        <v>7382</v>
      </c>
      <c r="C6765" s="345" t="s">
        <v>899</v>
      </c>
      <c r="D6765" s="346" t="s">
        <v>512</v>
      </c>
      <c r="E6765" s="345">
        <v>4201110860</v>
      </c>
      <c r="F6765" s="345">
        <v>111086</v>
      </c>
      <c r="G6765" s="345" t="s">
        <v>15281</v>
      </c>
      <c r="H6765" s="820">
        <v>1848</v>
      </c>
      <c r="I6765" s="567"/>
    </row>
    <row r="6766" spans="1:9" x14ac:dyDescent="0.2">
      <c r="A6766" s="345">
        <v>6764</v>
      </c>
      <c r="B6766" s="345" t="s">
        <v>7383</v>
      </c>
      <c r="C6766" s="345" t="s">
        <v>672</v>
      </c>
      <c r="D6766" s="345" t="s">
        <v>508</v>
      </c>
      <c r="E6766" s="345">
        <v>1030571470</v>
      </c>
      <c r="F6766" s="345">
        <v>18150</v>
      </c>
      <c r="G6766" s="345" t="s">
        <v>15282</v>
      </c>
      <c r="H6766" s="820">
        <v>6451</v>
      </c>
      <c r="I6766" s="567"/>
    </row>
    <row r="6767" spans="1:9" x14ac:dyDescent="0.2">
      <c r="A6767" s="345">
        <v>6765</v>
      </c>
      <c r="B6767" s="345" t="s">
        <v>7384</v>
      </c>
      <c r="C6767" s="345" t="s">
        <v>639</v>
      </c>
      <c r="D6767" s="345" t="s">
        <v>510</v>
      </c>
      <c r="E6767" s="345">
        <v>1010521320</v>
      </c>
      <c r="F6767" s="345">
        <v>3139</v>
      </c>
      <c r="G6767" s="345" t="s">
        <v>15283</v>
      </c>
      <c r="H6767" s="820">
        <v>1360</v>
      </c>
      <c r="I6767" s="567"/>
    </row>
    <row r="6768" spans="1:9" x14ac:dyDescent="0.2">
      <c r="A6768" s="345">
        <v>6766</v>
      </c>
      <c r="B6768" s="345" t="s">
        <v>7385</v>
      </c>
      <c r="C6768" s="345" t="s">
        <v>726</v>
      </c>
      <c r="D6768" s="345" t="s">
        <v>16416</v>
      </c>
      <c r="E6768" s="345">
        <v>1040140870</v>
      </c>
      <c r="F6768" s="345">
        <v>21094</v>
      </c>
      <c r="G6768" s="345" t="s">
        <v>15284</v>
      </c>
      <c r="H6768" s="820">
        <v>1834</v>
      </c>
      <c r="I6768" s="567"/>
    </row>
    <row r="6769" spans="1:9" x14ac:dyDescent="0.2">
      <c r="A6769" s="345">
        <v>6767</v>
      </c>
      <c r="B6769" s="345" t="s">
        <v>7386</v>
      </c>
      <c r="C6769" s="345" t="s">
        <v>781</v>
      </c>
      <c r="D6769" s="345" t="s">
        <v>494</v>
      </c>
      <c r="E6769" s="345">
        <v>2111050390</v>
      </c>
      <c r="F6769" s="345">
        <v>109039</v>
      </c>
      <c r="G6769" s="345" t="s">
        <v>15285</v>
      </c>
      <c r="H6769" s="820">
        <v>336</v>
      </c>
      <c r="I6769" s="567"/>
    </row>
    <row r="6770" spans="1:9" x14ac:dyDescent="0.2">
      <c r="A6770" s="345">
        <v>6768</v>
      </c>
      <c r="B6770" s="345" t="s">
        <v>7387</v>
      </c>
      <c r="C6770" s="345" t="s">
        <v>607</v>
      </c>
      <c r="D6770" s="345" t="s">
        <v>515</v>
      </c>
      <c r="E6770" s="345">
        <v>1050890800</v>
      </c>
      <c r="F6770" s="345">
        <v>23081</v>
      </c>
      <c r="G6770" s="345" t="s">
        <v>15286</v>
      </c>
      <c r="H6770" s="820">
        <v>7156</v>
      </c>
      <c r="I6770" s="567"/>
    </row>
    <row r="6771" spans="1:9" x14ac:dyDescent="0.2">
      <c r="A6771" s="345">
        <v>6769</v>
      </c>
      <c r="B6771" s="345" t="s">
        <v>7388</v>
      </c>
      <c r="C6771" s="345" t="s">
        <v>652</v>
      </c>
      <c r="D6771" s="345" t="s">
        <v>16417</v>
      </c>
      <c r="E6771" s="345">
        <v>1060851100</v>
      </c>
      <c r="F6771" s="345">
        <v>30110</v>
      </c>
      <c r="G6771" s="345" t="s">
        <v>15287</v>
      </c>
      <c r="H6771" s="820">
        <v>860</v>
      </c>
      <c r="I6771" s="567"/>
    </row>
    <row r="6772" spans="1:9" x14ac:dyDescent="0.2">
      <c r="A6772" s="345">
        <v>6770</v>
      </c>
      <c r="B6772" s="345" t="s">
        <v>7389</v>
      </c>
      <c r="C6772" s="345" t="s">
        <v>530</v>
      </c>
      <c r="D6772" s="345" t="s">
        <v>512</v>
      </c>
      <c r="E6772" s="345">
        <v>4200950611</v>
      </c>
      <c r="F6772" s="345">
        <v>95078</v>
      </c>
      <c r="G6772" s="345" t="s">
        <v>15288</v>
      </c>
      <c r="H6772" s="820">
        <v>120</v>
      </c>
      <c r="I6772" s="567"/>
    </row>
    <row r="6773" spans="1:9" x14ac:dyDescent="0.2">
      <c r="A6773" s="345">
        <v>6771</v>
      </c>
      <c r="B6773" s="345" t="s">
        <v>7390</v>
      </c>
      <c r="C6773" s="345" t="s">
        <v>1075</v>
      </c>
      <c r="D6773" s="345" t="s">
        <v>16415</v>
      </c>
      <c r="E6773" s="345">
        <v>1080320450</v>
      </c>
      <c r="F6773" s="345">
        <v>40046</v>
      </c>
      <c r="G6773" s="345" t="s">
        <v>15289</v>
      </c>
      <c r="H6773" s="820">
        <v>3147</v>
      </c>
      <c r="I6773" s="567"/>
    </row>
    <row r="6774" spans="1:9" x14ac:dyDescent="0.2">
      <c r="A6774" s="345">
        <v>6772</v>
      </c>
      <c r="B6774" s="345" t="s">
        <v>7391</v>
      </c>
      <c r="C6774" s="345" t="s">
        <v>732</v>
      </c>
      <c r="D6774" s="345" t="s">
        <v>511</v>
      </c>
      <c r="E6774" s="345">
        <v>3160410740</v>
      </c>
      <c r="F6774" s="345">
        <v>75075</v>
      </c>
      <c r="G6774" s="345" t="s">
        <v>15290</v>
      </c>
      <c r="H6774" s="820">
        <v>3932</v>
      </c>
      <c r="I6774" s="567"/>
    </row>
    <row r="6775" spans="1:9" x14ac:dyDescent="0.2">
      <c r="A6775" s="345">
        <v>6773</v>
      </c>
      <c r="B6775" s="345" t="s">
        <v>7392</v>
      </c>
      <c r="C6775" s="345" t="s">
        <v>622</v>
      </c>
      <c r="D6775" s="345" t="s">
        <v>510</v>
      </c>
      <c r="E6775" s="345">
        <v>1010071070</v>
      </c>
      <c r="F6775" s="345">
        <v>5107</v>
      </c>
      <c r="G6775" s="345" t="s">
        <v>15291</v>
      </c>
      <c r="H6775" s="820">
        <v>135</v>
      </c>
      <c r="I6775" s="567"/>
    </row>
    <row r="6776" spans="1:9" x14ac:dyDescent="0.2">
      <c r="A6776" s="345">
        <v>6774</v>
      </c>
      <c r="B6776" s="345" t="s">
        <v>7393</v>
      </c>
      <c r="C6776" s="345" t="s">
        <v>567</v>
      </c>
      <c r="D6776" s="345" t="s">
        <v>508</v>
      </c>
      <c r="E6776" s="345">
        <v>1030151700</v>
      </c>
      <c r="F6776" s="345">
        <v>17180</v>
      </c>
      <c r="G6776" s="345" t="s">
        <v>15292</v>
      </c>
      <c r="H6776" s="820">
        <v>1949</v>
      </c>
      <c r="I6776" s="567"/>
    </row>
    <row r="6777" spans="1:9" x14ac:dyDescent="0.2">
      <c r="A6777" s="345">
        <v>6775</v>
      </c>
      <c r="B6777" s="345" t="s">
        <v>7394</v>
      </c>
      <c r="C6777" s="345" t="s">
        <v>241</v>
      </c>
      <c r="D6777" s="345" t="s">
        <v>515</v>
      </c>
      <c r="E6777" s="345">
        <v>1050901010</v>
      </c>
      <c r="F6777" s="345">
        <v>24101</v>
      </c>
      <c r="G6777" s="345" t="s">
        <v>15293</v>
      </c>
      <c r="H6777" s="820">
        <v>1807</v>
      </c>
      <c r="I6777" s="567"/>
    </row>
    <row r="6778" spans="1:9" x14ac:dyDescent="0.2">
      <c r="A6778" s="345">
        <v>6776</v>
      </c>
      <c r="B6778" s="345" t="s">
        <v>7395</v>
      </c>
      <c r="C6778" s="345" t="s">
        <v>1014</v>
      </c>
      <c r="D6778" s="345" t="s">
        <v>513</v>
      </c>
      <c r="E6778" s="345">
        <v>4190760180</v>
      </c>
      <c r="F6778" s="345">
        <v>89018</v>
      </c>
      <c r="G6778" s="345" t="s">
        <v>15294</v>
      </c>
      <c r="H6778" s="820">
        <v>7578</v>
      </c>
      <c r="I6778" s="567"/>
    </row>
    <row r="6779" spans="1:9" x14ac:dyDescent="0.2">
      <c r="A6779" s="345">
        <v>6777</v>
      </c>
      <c r="B6779" s="345" t="s">
        <v>7396</v>
      </c>
      <c r="C6779" s="345" t="s">
        <v>534</v>
      </c>
      <c r="D6779" s="345" t="s">
        <v>508</v>
      </c>
      <c r="E6779" s="345">
        <v>1030492120</v>
      </c>
      <c r="F6779" s="345">
        <v>15213</v>
      </c>
      <c r="G6779" s="345" t="s">
        <v>15295</v>
      </c>
      <c r="H6779" s="820">
        <v>13924</v>
      </c>
      <c r="I6779" s="567"/>
    </row>
    <row r="6780" spans="1:9" x14ac:dyDescent="0.2">
      <c r="A6780" s="345">
        <v>6778</v>
      </c>
      <c r="B6780" s="345" t="s">
        <v>7397</v>
      </c>
      <c r="C6780" s="345" t="s">
        <v>739</v>
      </c>
      <c r="D6780" s="345" t="s">
        <v>16415</v>
      </c>
      <c r="E6780" s="345">
        <v>1080660180</v>
      </c>
      <c r="F6780" s="345">
        <v>39018</v>
      </c>
      <c r="G6780" s="345" t="s">
        <v>15296</v>
      </c>
      <c r="H6780" s="820">
        <v>4393</v>
      </c>
      <c r="I6780" s="567"/>
    </row>
    <row r="6781" spans="1:9" x14ac:dyDescent="0.2">
      <c r="A6781" s="345">
        <v>6779</v>
      </c>
      <c r="B6781" s="345" t="s">
        <v>7398</v>
      </c>
      <c r="C6781" s="345" t="s">
        <v>571</v>
      </c>
      <c r="D6781" s="345" t="s">
        <v>508</v>
      </c>
      <c r="E6781" s="345">
        <v>1030260930</v>
      </c>
      <c r="F6781" s="345">
        <v>19096</v>
      </c>
      <c r="G6781" s="345" t="s">
        <v>15297</v>
      </c>
      <c r="H6781" s="820">
        <v>900</v>
      </c>
      <c r="I6781" s="567"/>
    </row>
    <row r="6782" spans="1:9" x14ac:dyDescent="0.2">
      <c r="A6782" s="345">
        <v>6780</v>
      </c>
      <c r="B6782" s="345" t="s">
        <v>7399</v>
      </c>
      <c r="C6782" s="345" t="s">
        <v>530</v>
      </c>
      <c r="D6782" s="345" t="s">
        <v>512</v>
      </c>
      <c r="E6782" s="345">
        <v>4200950620</v>
      </c>
      <c r="F6782" s="345">
        <v>95062</v>
      </c>
      <c r="G6782" s="345" t="s">
        <v>15298</v>
      </c>
      <c r="H6782" s="820">
        <v>2291</v>
      </c>
      <c r="I6782" s="567"/>
    </row>
    <row r="6783" spans="1:9" x14ac:dyDescent="0.2">
      <c r="A6783" s="345">
        <v>6781</v>
      </c>
      <c r="B6783" s="345" t="s">
        <v>7400</v>
      </c>
      <c r="C6783" s="345" t="s">
        <v>635</v>
      </c>
      <c r="D6783" s="345" t="s">
        <v>508</v>
      </c>
      <c r="E6783" s="345">
        <v>1030861030</v>
      </c>
      <c r="F6783" s="345">
        <v>12121</v>
      </c>
      <c r="G6783" s="345" t="s">
        <v>15299</v>
      </c>
      <c r="H6783" s="820">
        <v>4021</v>
      </c>
      <c r="I6783" s="567"/>
    </row>
    <row r="6784" spans="1:9" x14ac:dyDescent="0.2">
      <c r="A6784" s="345">
        <v>6782</v>
      </c>
      <c r="B6784" s="345" t="s">
        <v>7401</v>
      </c>
      <c r="C6784" s="345" t="s">
        <v>696</v>
      </c>
      <c r="D6784" s="345" t="s">
        <v>508</v>
      </c>
      <c r="E6784" s="345">
        <v>1030242025</v>
      </c>
      <c r="F6784" s="345">
        <v>13255</v>
      </c>
      <c r="G6784" s="345" t="s">
        <v>15300</v>
      </c>
      <c r="H6784" s="820">
        <v>4631</v>
      </c>
      <c r="I6784" s="567"/>
    </row>
    <row r="6785" spans="1:9" x14ac:dyDescent="0.2">
      <c r="A6785" s="345">
        <v>6783</v>
      </c>
      <c r="B6785" s="345" t="s">
        <v>7402</v>
      </c>
      <c r="C6785" s="345" t="s">
        <v>635</v>
      </c>
      <c r="D6785" s="345" t="s">
        <v>508</v>
      </c>
      <c r="E6785" s="345">
        <v>1030861040</v>
      </c>
      <c r="F6785" s="345">
        <v>12122</v>
      </c>
      <c r="G6785" s="345" t="s">
        <v>15301</v>
      </c>
      <c r="H6785" s="820">
        <v>5359</v>
      </c>
      <c r="I6785" s="567"/>
    </row>
    <row r="6786" spans="1:9" x14ac:dyDescent="0.2">
      <c r="A6786" s="345">
        <v>6784</v>
      </c>
      <c r="B6786" s="345" t="s">
        <v>7403</v>
      </c>
      <c r="C6786" s="345" t="s">
        <v>664</v>
      </c>
      <c r="D6786" s="345" t="s">
        <v>507</v>
      </c>
      <c r="E6786" s="345">
        <v>1070370540</v>
      </c>
      <c r="F6786" s="345">
        <v>8058</v>
      </c>
      <c r="G6786" s="345" t="s">
        <v>15302</v>
      </c>
      <c r="H6786" s="820">
        <v>996</v>
      </c>
      <c r="I6786" s="567"/>
    </row>
    <row r="6787" spans="1:9" x14ac:dyDescent="0.2">
      <c r="A6787" s="345">
        <v>6785</v>
      </c>
      <c r="B6787" s="345" t="s">
        <v>7404</v>
      </c>
      <c r="C6787" s="345" t="s">
        <v>899</v>
      </c>
      <c r="D6787" s="346" t="s">
        <v>512</v>
      </c>
      <c r="E6787" s="345">
        <v>4201110870</v>
      </c>
      <c r="F6787" s="345">
        <v>111087</v>
      </c>
      <c r="G6787" s="345" t="s">
        <v>15303</v>
      </c>
      <c r="H6787" s="820">
        <v>1854</v>
      </c>
      <c r="I6787" s="567"/>
    </row>
    <row r="6788" spans="1:9" x14ac:dyDescent="0.2">
      <c r="A6788" s="345">
        <v>6786</v>
      </c>
      <c r="B6788" s="345" t="s">
        <v>7405</v>
      </c>
      <c r="C6788" s="345" t="s">
        <v>595</v>
      </c>
      <c r="D6788" s="345" t="s">
        <v>510</v>
      </c>
      <c r="E6788" s="345">
        <v>1010021600</v>
      </c>
      <c r="F6788" s="345">
        <v>6163</v>
      </c>
      <c r="G6788" s="345" t="s">
        <v>15304</v>
      </c>
      <c r="H6788" s="820">
        <v>1565</v>
      </c>
      <c r="I6788" s="567"/>
    </row>
    <row r="6789" spans="1:9" x14ac:dyDescent="0.2">
      <c r="A6789" s="345">
        <v>6787</v>
      </c>
      <c r="B6789" s="345" t="s">
        <v>7406</v>
      </c>
      <c r="C6789" s="345" t="s">
        <v>522</v>
      </c>
      <c r="D6789" s="345" t="s">
        <v>515</v>
      </c>
      <c r="E6789" s="345">
        <v>1050540870</v>
      </c>
      <c r="F6789" s="345">
        <v>28087</v>
      </c>
      <c r="G6789" s="345" t="s">
        <v>15305</v>
      </c>
      <c r="H6789" s="820">
        <v>6810</v>
      </c>
      <c r="I6789" s="567"/>
    </row>
    <row r="6790" spans="1:9" x14ac:dyDescent="0.2">
      <c r="A6790" s="345">
        <v>6788</v>
      </c>
      <c r="B6790" s="345" t="s">
        <v>7407</v>
      </c>
      <c r="C6790" s="345" t="s">
        <v>732</v>
      </c>
      <c r="D6790" s="345" t="s">
        <v>511</v>
      </c>
      <c r="E6790" s="345">
        <v>3160410750</v>
      </c>
      <c r="F6790" s="345">
        <v>75076</v>
      </c>
      <c r="G6790" s="345" t="s">
        <v>15306</v>
      </c>
      <c r="H6790" s="820">
        <v>5236</v>
      </c>
      <c r="I6790" s="567"/>
    </row>
    <row r="6791" spans="1:9" x14ac:dyDescent="0.2">
      <c r="A6791" s="345">
        <v>6789</v>
      </c>
      <c r="B6791" s="345" t="s">
        <v>7408</v>
      </c>
      <c r="C6791" s="345" t="s">
        <v>573</v>
      </c>
      <c r="D6791" s="345" t="s">
        <v>508</v>
      </c>
      <c r="E6791" s="345">
        <v>1030450630</v>
      </c>
      <c r="F6791" s="345">
        <v>20063</v>
      </c>
      <c r="G6791" s="345" t="s">
        <v>15307</v>
      </c>
      <c r="H6791" s="820">
        <v>2621</v>
      </c>
      <c r="I6791" s="567"/>
    </row>
    <row r="6792" spans="1:9" x14ac:dyDescent="0.2">
      <c r="A6792" s="345">
        <v>6790</v>
      </c>
      <c r="B6792" s="345" t="s">
        <v>7409</v>
      </c>
      <c r="C6792" s="345" t="s">
        <v>1189</v>
      </c>
      <c r="D6792" s="345" t="s">
        <v>16415</v>
      </c>
      <c r="E6792" s="345">
        <v>1080500430</v>
      </c>
      <c r="F6792" s="345">
        <v>36044</v>
      </c>
      <c r="G6792" s="345" t="s">
        <v>15308</v>
      </c>
      <c r="H6792" s="820">
        <v>15425</v>
      </c>
      <c r="I6792" s="567"/>
    </row>
    <row r="6793" spans="1:9" x14ac:dyDescent="0.2">
      <c r="A6793" s="345">
        <v>6791</v>
      </c>
      <c r="B6793" s="345" t="s">
        <v>7410</v>
      </c>
      <c r="C6793" s="345" t="s">
        <v>693</v>
      </c>
      <c r="D6793" s="345" t="s">
        <v>16415</v>
      </c>
      <c r="E6793" s="345">
        <v>1080560350</v>
      </c>
      <c r="F6793" s="345">
        <v>34035</v>
      </c>
      <c r="G6793" s="345" t="s">
        <v>15309</v>
      </c>
      <c r="H6793" s="820">
        <v>1701</v>
      </c>
      <c r="I6793" s="567"/>
    </row>
    <row r="6794" spans="1:9" x14ac:dyDescent="0.2">
      <c r="A6794" s="345">
        <v>6792</v>
      </c>
      <c r="B6794" s="345" t="s">
        <v>7411</v>
      </c>
      <c r="C6794" s="345" t="s">
        <v>654</v>
      </c>
      <c r="D6794" s="345" t="s">
        <v>506</v>
      </c>
      <c r="E6794" s="345">
        <v>3150081000</v>
      </c>
      <c r="F6794" s="345">
        <v>64101</v>
      </c>
      <c r="G6794" s="345" t="s">
        <v>15310</v>
      </c>
      <c r="H6794" s="820">
        <v>12163</v>
      </c>
      <c r="I6794" s="567"/>
    </row>
    <row r="6795" spans="1:9" x14ac:dyDescent="0.2">
      <c r="A6795" s="345">
        <v>6793</v>
      </c>
      <c r="B6795" s="345" t="s">
        <v>7412</v>
      </c>
      <c r="C6795" s="345" t="s">
        <v>595</v>
      </c>
      <c r="D6795" s="345" t="s">
        <v>510</v>
      </c>
      <c r="E6795" s="345">
        <v>1010021610</v>
      </c>
      <c r="F6795" s="345">
        <v>6164</v>
      </c>
      <c r="G6795" s="345" t="s">
        <v>15311</v>
      </c>
      <c r="H6795" s="820">
        <v>195</v>
      </c>
      <c r="I6795" s="567"/>
    </row>
    <row r="6796" spans="1:9" x14ac:dyDescent="0.2">
      <c r="A6796" s="345">
        <v>6794</v>
      </c>
      <c r="B6796" s="345" t="s">
        <v>7413</v>
      </c>
      <c r="C6796" s="345" t="s">
        <v>662</v>
      </c>
      <c r="D6796" s="345" t="s">
        <v>506</v>
      </c>
      <c r="E6796" s="345">
        <v>3150110710</v>
      </c>
      <c r="F6796" s="345">
        <v>62073</v>
      </c>
      <c r="G6796" s="345" t="s">
        <v>15312</v>
      </c>
      <c r="H6796" s="820">
        <v>3517</v>
      </c>
      <c r="I6796" s="567"/>
    </row>
    <row r="6797" spans="1:9" x14ac:dyDescent="0.2">
      <c r="A6797" s="345">
        <v>6795</v>
      </c>
      <c r="B6797" s="345" t="s">
        <v>7414</v>
      </c>
      <c r="C6797" s="345" t="s">
        <v>601</v>
      </c>
      <c r="D6797" s="345" t="s">
        <v>508</v>
      </c>
      <c r="E6797" s="345">
        <v>1030121910</v>
      </c>
      <c r="F6797" s="345">
        <v>16200</v>
      </c>
      <c r="G6797" s="345" t="s">
        <v>15313</v>
      </c>
      <c r="H6797" s="820">
        <v>1779</v>
      </c>
      <c r="I6797" s="567"/>
    </row>
    <row r="6798" spans="1:9" x14ac:dyDescent="0.2">
      <c r="A6798" s="345">
        <v>6796</v>
      </c>
      <c r="B6798" s="345" t="s">
        <v>7415</v>
      </c>
      <c r="C6798" s="345" t="s">
        <v>601</v>
      </c>
      <c r="D6798" s="345" t="s">
        <v>508</v>
      </c>
      <c r="E6798" s="345">
        <v>1030121911</v>
      </c>
      <c r="F6798" s="345">
        <v>16251</v>
      </c>
      <c r="G6798" s="345" t="s">
        <v>15314</v>
      </c>
      <c r="H6798" s="820">
        <v>1985</v>
      </c>
      <c r="I6798" s="567"/>
    </row>
    <row r="6799" spans="1:9" x14ac:dyDescent="0.2">
      <c r="A6799" s="345">
        <v>6797</v>
      </c>
      <c r="B6799" s="345" t="s">
        <v>7416</v>
      </c>
      <c r="C6799" s="345" t="s">
        <v>524</v>
      </c>
      <c r="D6799" s="345" t="s">
        <v>508</v>
      </c>
      <c r="E6799" s="345">
        <v>1030990540</v>
      </c>
      <c r="F6799" s="345">
        <v>98054</v>
      </c>
      <c r="G6799" s="345" t="s">
        <v>15315</v>
      </c>
      <c r="H6799" s="820">
        <v>3839</v>
      </c>
      <c r="I6799" s="567"/>
    </row>
    <row r="6800" spans="1:9" x14ac:dyDescent="0.2">
      <c r="A6800" s="345">
        <v>6798</v>
      </c>
      <c r="B6800" s="345" t="s">
        <v>7417</v>
      </c>
      <c r="C6800" s="345" t="s">
        <v>544</v>
      </c>
      <c r="D6800" s="345" t="s">
        <v>510</v>
      </c>
      <c r="E6800" s="345">
        <v>1010272210</v>
      </c>
      <c r="F6800" s="345">
        <v>4221</v>
      </c>
      <c r="G6800" s="345" t="s">
        <v>15316</v>
      </c>
      <c r="H6800" s="820">
        <v>310</v>
      </c>
      <c r="I6800" s="567"/>
    </row>
    <row r="6801" spans="1:9" x14ac:dyDescent="0.2">
      <c r="A6801" s="345">
        <v>6799</v>
      </c>
      <c r="B6801" s="345" t="s">
        <v>7418</v>
      </c>
      <c r="C6801" s="345" t="s">
        <v>635</v>
      </c>
      <c r="D6801" s="345" t="s">
        <v>508</v>
      </c>
      <c r="E6801" s="345">
        <v>1030861050</v>
      </c>
      <c r="F6801" s="345">
        <v>12123</v>
      </c>
      <c r="G6801" s="345" t="s">
        <v>15317</v>
      </c>
      <c r="H6801" s="820">
        <v>17749</v>
      </c>
      <c r="I6801" s="567"/>
    </row>
    <row r="6802" spans="1:9" x14ac:dyDescent="0.2">
      <c r="A6802" s="345">
        <v>6800</v>
      </c>
      <c r="B6802" s="345" t="s">
        <v>7419</v>
      </c>
      <c r="C6802" s="345" t="s">
        <v>555</v>
      </c>
      <c r="D6802" s="345" t="s">
        <v>506</v>
      </c>
      <c r="E6802" s="345">
        <v>3150510790</v>
      </c>
      <c r="F6802" s="345">
        <v>63079</v>
      </c>
      <c r="G6802" s="345" t="s">
        <v>15318</v>
      </c>
      <c r="H6802" s="820">
        <v>33935</v>
      </c>
      <c r="I6802" s="567"/>
    </row>
    <row r="6803" spans="1:9" x14ac:dyDescent="0.2">
      <c r="A6803" s="345">
        <v>6801</v>
      </c>
      <c r="B6803" s="345" t="s">
        <v>7420</v>
      </c>
      <c r="C6803" s="345" t="s">
        <v>607</v>
      </c>
      <c r="D6803" s="345" t="s">
        <v>515</v>
      </c>
      <c r="E6803" s="345">
        <v>1050890810</v>
      </c>
      <c r="F6803" s="345">
        <v>23082</v>
      </c>
      <c r="G6803" s="345" t="s">
        <v>15319</v>
      </c>
      <c r="H6803" s="820">
        <v>14572</v>
      </c>
      <c r="I6803" s="567"/>
    </row>
    <row r="6804" spans="1:9" x14ac:dyDescent="0.2">
      <c r="A6804" s="345">
        <v>6802</v>
      </c>
      <c r="B6804" s="345" t="s">
        <v>7421</v>
      </c>
      <c r="C6804" s="345" t="s">
        <v>544</v>
      </c>
      <c r="D6804" s="345" t="s">
        <v>510</v>
      </c>
      <c r="E6804" s="345">
        <v>1010272220</v>
      </c>
      <c r="F6804" s="345">
        <v>4222</v>
      </c>
      <c r="G6804" s="345" t="s">
        <v>15320</v>
      </c>
      <c r="H6804" s="820">
        <v>6271</v>
      </c>
      <c r="I6804" s="567"/>
    </row>
    <row r="6805" spans="1:9" x14ac:dyDescent="0.2">
      <c r="A6805" s="345">
        <v>6803</v>
      </c>
      <c r="B6805" s="345" t="s">
        <v>7422</v>
      </c>
      <c r="C6805" s="345" t="s">
        <v>544</v>
      </c>
      <c r="D6805" s="345" t="s">
        <v>510</v>
      </c>
      <c r="E6805" s="345">
        <v>1010272230</v>
      </c>
      <c r="F6805" s="345">
        <v>4223</v>
      </c>
      <c r="G6805" s="345" t="s">
        <v>15321</v>
      </c>
      <c r="H6805" s="820">
        <v>2694</v>
      </c>
      <c r="I6805" s="567"/>
    </row>
    <row r="6806" spans="1:9" x14ac:dyDescent="0.2">
      <c r="A6806" s="345">
        <v>6804</v>
      </c>
      <c r="B6806" s="345" t="s">
        <v>7423</v>
      </c>
      <c r="C6806" s="345" t="s">
        <v>591</v>
      </c>
      <c r="D6806" s="345" t="s">
        <v>513</v>
      </c>
      <c r="E6806" s="345">
        <v>4190180190</v>
      </c>
      <c r="F6806" s="345">
        <v>85019</v>
      </c>
      <c r="G6806" s="345" t="s">
        <v>15322</v>
      </c>
      <c r="H6806" s="820">
        <v>6441</v>
      </c>
      <c r="I6806" s="567"/>
    </row>
    <row r="6807" spans="1:9" x14ac:dyDescent="0.2">
      <c r="A6807" s="345">
        <v>6805</v>
      </c>
      <c r="B6807" s="345" t="s">
        <v>7424</v>
      </c>
      <c r="C6807" s="345" t="s">
        <v>672</v>
      </c>
      <c r="D6807" s="345" t="s">
        <v>508</v>
      </c>
      <c r="E6807" s="345">
        <v>1030571480</v>
      </c>
      <c r="F6807" s="345">
        <v>18151</v>
      </c>
      <c r="G6807" s="345" t="s">
        <v>15323</v>
      </c>
      <c r="H6807" s="820">
        <v>1145</v>
      </c>
      <c r="I6807" s="567"/>
    </row>
    <row r="6808" spans="1:9" x14ac:dyDescent="0.2">
      <c r="A6808" s="345">
        <v>6806</v>
      </c>
      <c r="B6808" s="345" t="s">
        <v>7425</v>
      </c>
      <c r="C6808" s="345" t="s">
        <v>607</v>
      </c>
      <c r="D6808" s="345" t="s">
        <v>515</v>
      </c>
      <c r="E6808" s="345">
        <v>1050890820</v>
      </c>
      <c r="F6808" s="345">
        <v>23083</v>
      </c>
      <c r="G6808" s="345" t="s">
        <v>15324</v>
      </c>
      <c r="H6808" s="820">
        <v>17585</v>
      </c>
      <c r="I6808" s="567"/>
    </row>
    <row r="6809" spans="1:9" x14ac:dyDescent="0.2">
      <c r="A6809" s="345">
        <v>6807</v>
      </c>
      <c r="B6809" s="345" t="s">
        <v>7426</v>
      </c>
      <c r="C6809" s="345" t="s">
        <v>571</v>
      </c>
      <c r="D6809" s="345" t="s">
        <v>508</v>
      </c>
      <c r="E6809" s="345">
        <v>1030260940</v>
      </c>
      <c r="F6809" s="345">
        <v>19097</v>
      </c>
      <c r="G6809" s="345" t="s">
        <v>15325</v>
      </c>
      <c r="H6809" s="820">
        <v>7507</v>
      </c>
      <c r="I6809" s="567"/>
    </row>
    <row r="6810" spans="1:9" x14ac:dyDescent="0.2">
      <c r="A6810" s="345">
        <v>6808</v>
      </c>
      <c r="B6810" s="345" t="s">
        <v>7427</v>
      </c>
      <c r="C6810" s="345" t="s">
        <v>691</v>
      </c>
      <c r="D6810" s="345" t="s">
        <v>508</v>
      </c>
      <c r="E6810" s="345">
        <v>1030770600</v>
      </c>
      <c r="F6810" s="345">
        <v>14060</v>
      </c>
      <c r="G6810" s="345" t="s">
        <v>15326</v>
      </c>
      <c r="H6810" s="820">
        <v>3930</v>
      </c>
      <c r="I6810" s="567"/>
    </row>
    <row r="6811" spans="1:9" x14ac:dyDescent="0.2">
      <c r="A6811" s="345">
        <v>6809</v>
      </c>
      <c r="B6811" s="345" t="s">
        <v>7428</v>
      </c>
      <c r="C6811" s="345" t="s">
        <v>691</v>
      </c>
      <c r="D6811" s="345" t="s">
        <v>508</v>
      </c>
      <c r="E6811" s="345">
        <v>1030770610</v>
      </c>
      <c r="F6811" s="345">
        <v>14061</v>
      </c>
      <c r="G6811" s="345" t="s">
        <v>15327</v>
      </c>
      <c r="H6811" s="820">
        <v>21192</v>
      </c>
      <c r="I6811" s="567"/>
    </row>
    <row r="6812" spans="1:9" x14ac:dyDescent="0.2">
      <c r="A6812" s="345">
        <v>6810</v>
      </c>
      <c r="B6812" s="345" t="s">
        <v>7429</v>
      </c>
      <c r="C6812" s="345" t="s">
        <v>601</v>
      </c>
      <c r="D6812" s="345" t="s">
        <v>508</v>
      </c>
      <c r="E6812" s="345">
        <v>1030121920</v>
      </c>
      <c r="F6812" s="345">
        <v>16201</v>
      </c>
      <c r="G6812" s="345" t="s">
        <v>15328</v>
      </c>
      <c r="H6812" s="820">
        <v>696</v>
      </c>
      <c r="I6812" s="567"/>
    </row>
    <row r="6813" spans="1:9" x14ac:dyDescent="0.2">
      <c r="A6813" s="345">
        <v>6811</v>
      </c>
      <c r="B6813" s="345" t="s">
        <v>7430</v>
      </c>
      <c r="C6813" s="345" t="s">
        <v>567</v>
      </c>
      <c r="D6813" s="345" t="s">
        <v>508</v>
      </c>
      <c r="E6813" s="345">
        <v>1030151710</v>
      </c>
      <c r="F6813" s="345">
        <v>17181</v>
      </c>
      <c r="G6813" s="345" t="s">
        <v>15329</v>
      </c>
      <c r="H6813" s="820">
        <v>1211</v>
      </c>
      <c r="I6813" s="567"/>
    </row>
    <row r="6814" spans="1:9" x14ac:dyDescent="0.2">
      <c r="A6814" s="345">
        <v>6812</v>
      </c>
      <c r="B6814" s="345" t="s">
        <v>7431</v>
      </c>
      <c r="C6814" s="345" t="s">
        <v>886</v>
      </c>
      <c r="D6814" s="345" t="s">
        <v>493</v>
      </c>
      <c r="E6814" s="345">
        <v>2120400290</v>
      </c>
      <c r="F6814" s="345">
        <v>59029</v>
      </c>
      <c r="G6814" s="345" t="s">
        <v>15330</v>
      </c>
      <c r="H6814" s="820">
        <v>7440</v>
      </c>
      <c r="I6814" s="567"/>
    </row>
    <row r="6815" spans="1:9" x14ac:dyDescent="0.2">
      <c r="A6815" s="345">
        <v>6813</v>
      </c>
      <c r="B6815" s="345" t="s">
        <v>7432</v>
      </c>
      <c r="C6815" s="345" t="s">
        <v>563</v>
      </c>
      <c r="D6815" s="345" t="s">
        <v>493</v>
      </c>
      <c r="E6815" s="345">
        <v>2120330730</v>
      </c>
      <c r="F6815" s="345">
        <v>60074</v>
      </c>
      <c r="G6815" s="345" t="s">
        <v>15331</v>
      </c>
      <c r="H6815" s="820">
        <v>25059</v>
      </c>
      <c r="I6815" s="567"/>
    </row>
    <row r="6816" spans="1:9" x14ac:dyDescent="0.2">
      <c r="A6816" s="345">
        <v>6814</v>
      </c>
      <c r="B6816" s="345" t="s">
        <v>7433</v>
      </c>
      <c r="C6816" s="345" t="s">
        <v>668</v>
      </c>
      <c r="D6816" s="345" t="s">
        <v>16416</v>
      </c>
      <c r="E6816" s="345">
        <v>1040831650</v>
      </c>
      <c r="F6816" s="345">
        <v>22176</v>
      </c>
      <c r="G6816" s="345" t="s">
        <v>15332</v>
      </c>
      <c r="H6816" s="820">
        <v>695</v>
      </c>
      <c r="I6816" s="567"/>
    </row>
    <row r="6817" spans="1:9" x14ac:dyDescent="0.2">
      <c r="A6817" s="345">
        <v>6815</v>
      </c>
      <c r="B6817" s="345" t="s">
        <v>7434</v>
      </c>
      <c r="C6817" s="345" t="s">
        <v>693</v>
      </c>
      <c r="D6817" s="345" t="s">
        <v>16415</v>
      </c>
      <c r="E6817" s="345">
        <v>1080560360</v>
      </c>
      <c r="F6817" s="345">
        <v>34036</v>
      </c>
      <c r="G6817" s="345" t="s">
        <v>15333</v>
      </c>
      <c r="H6817" s="820">
        <v>4778</v>
      </c>
      <c r="I6817" s="567"/>
    </row>
    <row r="6818" spans="1:9" x14ac:dyDescent="0.2">
      <c r="A6818" s="345">
        <v>6816</v>
      </c>
      <c r="B6818" s="345" t="s">
        <v>7435</v>
      </c>
      <c r="C6818" s="345" t="s">
        <v>906</v>
      </c>
      <c r="D6818" s="345" t="s">
        <v>492</v>
      </c>
      <c r="E6818" s="345">
        <v>2090360240</v>
      </c>
      <c r="F6818" s="345">
        <v>53026</v>
      </c>
      <c r="G6818" s="345" t="s">
        <v>15334</v>
      </c>
      <c r="H6818" s="820">
        <v>3097</v>
      </c>
      <c r="I6818" s="567"/>
    </row>
    <row r="6819" spans="1:9" x14ac:dyDescent="0.2">
      <c r="A6819" s="345">
        <v>6817</v>
      </c>
      <c r="B6819" s="345" t="s">
        <v>7436</v>
      </c>
      <c r="C6819" s="345" t="s">
        <v>704</v>
      </c>
      <c r="D6819" s="345" t="s">
        <v>505</v>
      </c>
      <c r="E6819" s="345">
        <v>3180221300</v>
      </c>
      <c r="F6819" s="345">
        <v>79134</v>
      </c>
      <c r="G6819" s="345" t="s">
        <v>15335</v>
      </c>
      <c r="H6819" s="820">
        <v>773</v>
      </c>
      <c r="I6819" s="567"/>
    </row>
    <row r="6820" spans="1:9" x14ac:dyDescent="0.2">
      <c r="A6820" s="345">
        <v>6818</v>
      </c>
      <c r="B6820" s="345" t="s">
        <v>7437</v>
      </c>
      <c r="C6820" s="345" t="s">
        <v>654</v>
      </c>
      <c r="D6820" s="345" t="s">
        <v>506</v>
      </c>
      <c r="E6820" s="345">
        <v>3150081010</v>
      </c>
      <c r="F6820" s="345">
        <v>64102</v>
      </c>
      <c r="G6820" s="345" t="s">
        <v>15336</v>
      </c>
      <c r="H6820" s="820">
        <v>534</v>
      </c>
      <c r="I6820" s="567"/>
    </row>
    <row r="6821" spans="1:9" x14ac:dyDescent="0.2">
      <c r="A6821" s="345">
        <v>6819</v>
      </c>
      <c r="B6821" s="345" t="s">
        <v>7438</v>
      </c>
      <c r="C6821" s="345" t="s">
        <v>693</v>
      </c>
      <c r="D6821" s="345" t="s">
        <v>16415</v>
      </c>
      <c r="E6821" s="345">
        <v>1080560375</v>
      </c>
      <c r="F6821" s="345">
        <v>34051</v>
      </c>
      <c r="G6821" s="345" t="s">
        <v>15337</v>
      </c>
      <c r="H6821" s="820">
        <v>12719</v>
      </c>
      <c r="I6821" s="567"/>
    </row>
    <row r="6822" spans="1:9" x14ac:dyDescent="0.2">
      <c r="A6822" s="345">
        <v>6820</v>
      </c>
      <c r="B6822" s="345" t="s">
        <v>7439</v>
      </c>
      <c r="C6822" s="345" t="s">
        <v>659</v>
      </c>
      <c r="D6822" s="345" t="s">
        <v>510</v>
      </c>
      <c r="E6822" s="345">
        <v>1010960630</v>
      </c>
      <c r="F6822" s="345">
        <v>96063</v>
      </c>
      <c r="G6822" s="345" t="s">
        <v>15338</v>
      </c>
      <c r="H6822" s="820">
        <v>1299</v>
      </c>
      <c r="I6822" s="567"/>
    </row>
    <row r="6823" spans="1:9" x14ac:dyDescent="0.2">
      <c r="A6823" s="345">
        <v>6821</v>
      </c>
      <c r="B6823" s="345" t="s">
        <v>7440</v>
      </c>
      <c r="C6823" s="345" t="s">
        <v>524</v>
      </c>
      <c r="D6823" s="345" t="s">
        <v>508</v>
      </c>
      <c r="E6823" s="345">
        <v>1030990550</v>
      </c>
      <c r="F6823" s="345">
        <v>98055</v>
      </c>
      <c r="G6823" s="345" t="s">
        <v>15339</v>
      </c>
      <c r="H6823" s="820">
        <v>3387</v>
      </c>
      <c r="I6823" s="567"/>
    </row>
    <row r="6824" spans="1:9" x14ac:dyDescent="0.2">
      <c r="A6824" s="345">
        <v>6822</v>
      </c>
      <c r="B6824" s="345" t="s">
        <v>7441</v>
      </c>
      <c r="C6824" s="345" t="s">
        <v>571</v>
      </c>
      <c r="D6824" s="345" t="s">
        <v>508</v>
      </c>
      <c r="E6824" s="345">
        <v>1030260950</v>
      </c>
      <c r="F6824" s="345">
        <v>19098</v>
      </c>
      <c r="G6824" s="345" t="s">
        <v>15340</v>
      </c>
      <c r="H6824" s="820">
        <v>8744</v>
      </c>
      <c r="I6824" s="567"/>
    </row>
    <row r="6825" spans="1:9" x14ac:dyDescent="0.2">
      <c r="A6825" s="345">
        <v>6823</v>
      </c>
      <c r="B6825" s="345" t="s">
        <v>7442</v>
      </c>
      <c r="C6825" s="345" t="s">
        <v>607</v>
      </c>
      <c r="D6825" s="345" t="s">
        <v>515</v>
      </c>
      <c r="E6825" s="345">
        <v>1050890830</v>
      </c>
      <c r="F6825" s="345">
        <v>23084</v>
      </c>
      <c r="G6825" s="345" t="s">
        <v>15341</v>
      </c>
      <c r="H6825" s="820">
        <v>2930</v>
      </c>
      <c r="I6825" s="567"/>
    </row>
    <row r="6826" spans="1:9" x14ac:dyDescent="0.2">
      <c r="A6826" s="345">
        <v>6824</v>
      </c>
      <c r="B6826" s="345" t="s">
        <v>7443</v>
      </c>
      <c r="C6826" s="345" t="s">
        <v>942</v>
      </c>
      <c r="D6826" s="345" t="s">
        <v>512</v>
      </c>
      <c r="E6826" s="345">
        <v>4200530830</v>
      </c>
      <c r="F6826" s="345">
        <v>91086</v>
      </c>
      <c r="G6826" s="345" t="s">
        <v>15342</v>
      </c>
      <c r="H6826" s="820">
        <v>1529</v>
      </c>
      <c r="I6826" s="567"/>
    </row>
    <row r="6827" spans="1:9" x14ac:dyDescent="0.2">
      <c r="A6827" s="345">
        <v>6825</v>
      </c>
      <c r="B6827" s="345" t="s">
        <v>7444</v>
      </c>
      <c r="C6827" s="345" t="s">
        <v>924</v>
      </c>
      <c r="D6827" s="345" t="s">
        <v>507</v>
      </c>
      <c r="E6827" s="345">
        <v>1070340600</v>
      </c>
      <c r="F6827" s="345">
        <v>10060</v>
      </c>
      <c r="G6827" s="345" t="s">
        <v>15343</v>
      </c>
      <c r="H6827" s="820">
        <v>4018</v>
      </c>
      <c r="I6827" s="567"/>
    </row>
    <row r="6828" spans="1:9" x14ac:dyDescent="0.2">
      <c r="A6828" s="345">
        <v>6826</v>
      </c>
      <c r="B6828" s="345" t="s">
        <v>7445</v>
      </c>
      <c r="C6828" s="345" t="s">
        <v>578</v>
      </c>
      <c r="D6828" s="345" t="s">
        <v>505</v>
      </c>
      <c r="E6828" s="345">
        <v>3181030390</v>
      </c>
      <c r="F6828" s="345">
        <v>102039</v>
      </c>
      <c r="G6828" s="345" t="s">
        <v>15344</v>
      </c>
      <c r="H6828" s="820">
        <v>1098</v>
      </c>
      <c r="I6828" s="567"/>
    </row>
    <row r="6829" spans="1:9" x14ac:dyDescent="0.2">
      <c r="A6829" s="345">
        <v>6827</v>
      </c>
      <c r="B6829" s="345" t="s">
        <v>7446</v>
      </c>
      <c r="C6829" s="345" t="s">
        <v>578</v>
      </c>
      <c r="D6829" s="345" t="s">
        <v>505</v>
      </c>
      <c r="E6829" s="345">
        <v>3181030400</v>
      </c>
      <c r="F6829" s="345">
        <v>102040</v>
      </c>
      <c r="G6829" s="345" t="s">
        <v>15345</v>
      </c>
      <c r="H6829" s="820">
        <v>2306</v>
      </c>
      <c r="I6829" s="567"/>
    </row>
    <row r="6830" spans="1:9" x14ac:dyDescent="0.2">
      <c r="A6830" s="345">
        <v>6828</v>
      </c>
      <c r="B6830" s="345" t="s">
        <v>7447</v>
      </c>
      <c r="C6830" s="345" t="s">
        <v>575</v>
      </c>
      <c r="D6830" s="345" t="s">
        <v>493</v>
      </c>
      <c r="E6830" s="345">
        <v>2120910470</v>
      </c>
      <c r="F6830" s="345">
        <v>56048</v>
      </c>
      <c r="G6830" s="345" t="s">
        <v>15346</v>
      </c>
      <c r="H6830" s="820">
        <v>8021</v>
      </c>
      <c r="I6830" s="567"/>
    </row>
    <row r="6831" spans="1:9" x14ac:dyDescent="0.2">
      <c r="A6831" s="345">
        <v>6829</v>
      </c>
      <c r="B6831" s="345" t="s">
        <v>7448</v>
      </c>
      <c r="C6831" s="345" t="s">
        <v>696</v>
      </c>
      <c r="D6831" s="345" t="s">
        <v>508</v>
      </c>
      <c r="E6831" s="345">
        <v>1030242030</v>
      </c>
      <c r="F6831" s="345">
        <v>13216</v>
      </c>
      <c r="G6831" s="345" t="s">
        <v>15347</v>
      </c>
      <c r="H6831" s="820">
        <v>1246</v>
      </c>
      <c r="I6831" s="567"/>
    </row>
    <row r="6832" spans="1:9" x14ac:dyDescent="0.2">
      <c r="A6832" s="345">
        <v>6830</v>
      </c>
      <c r="B6832" s="345" t="s">
        <v>7449</v>
      </c>
      <c r="C6832" s="345" t="s">
        <v>639</v>
      </c>
      <c r="D6832" s="345" t="s">
        <v>510</v>
      </c>
      <c r="E6832" s="345">
        <v>1010521330</v>
      </c>
      <c r="F6832" s="345">
        <v>3140</v>
      </c>
      <c r="G6832" s="345" t="s">
        <v>15348</v>
      </c>
      <c r="H6832" s="820">
        <v>719</v>
      </c>
      <c r="I6832" s="567"/>
    </row>
    <row r="6833" spans="1:9" x14ac:dyDescent="0.2">
      <c r="A6833" s="345">
        <v>6831</v>
      </c>
      <c r="B6833" s="345" t="s">
        <v>7450</v>
      </c>
      <c r="C6833" s="345" t="s">
        <v>601</v>
      </c>
      <c r="D6833" s="345" t="s">
        <v>508</v>
      </c>
      <c r="E6833" s="345">
        <v>1030121930</v>
      </c>
      <c r="F6833" s="345">
        <v>16202</v>
      </c>
      <c r="G6833" s="345" t="s">
        <v>15349</v>
      </c>
      <c r="H6833" s="820">
        <v>8901</v>
      </c>
      <c r="I6833" s="567"/>
    </row>
    <row r="6834" spans="1:9" x14ac:dyDescent="0.2">
      <c r="A6834" s="345">
        <v>6832</v>
      </c>
      <c r="B6834" s="345" t="s">
        <v>7451</v>
      </c>
      <c r="C6834" s="345" t="s">
        <v>696</v>
      </c>
      <c r="D6834" s="345" t="s">
        <v>508</v>
      </c>
      <c r="E6834" s="345">
        <v>1030242040</v>
      </c>
      <c r="F6834" s="345">
        <v>13217</v>
      </c>
      <c r="G6834" s="345" t="s">
        <v>15350</v>
      </c>
      <c r="H6834" s="820">
        <v>643</v>
      </c>
      <c r="I6834" s="567"/>
    </row>
    <row r="6835" spans="1:9" x14ac:dyDescent="0.2">
      <c r="A6835" s="345">
        <v>6833</v>
      </c>
      <c r="B6835" s="345" t="s">
        <v>7452</v>
      </c>
      <c r="C6835" s="345" t="s">
        <v>530</v>
      </c>
      <c r="D6835" s="345" t="s">
        <v>512</v>
      </c>
      <c r="E6835" s="345">
        <v>4200950630</v>
      </c>
      <c r="F6835" s="345">
        <v>95063</v>
      </c>
      <c r="G6835" s="345" t="s">
        <v>15351</v>
      </c>
      <c r="H6835" s="820">
        <v>349</v>
      </c>
      <c r="I6835" s="567"/>
    </row>
    <row r="6836" spans="1:9" x14ac:dyDescent="0.2">
      <c r="A6836" s="345">
        <v>6834</v>
      </c>
      <c r="B6836" s="345" t="s">
        <v>7453</v>
      </c>
      <c r="C6836" s="345" t="s">
        <v>555</v>
      </c>
      <c r="D6836" s="345" t="s">
        <v>506</v>
      </c>
      <c r="E6836" s="345">
        <v>3150510800</v>
      </c>
      <c r="F6836" s="345">
        <v>63080</v>
      </c>
      <c r="G6836" s="345" t="s">
        <v>15352</v>
      </c>
      <c r="H6836" s="820">
        <v>15600</v>
      </c>
      <c r="I6836" s="567"/>
    </row>
    <row r="6837" spans="1:9" x14ac:dyDescent="0.2">
      <c r="A6837" s="345">
        <v>6835</v>
      </c>
      <c r="B6837" s="345" t="s">
        <v>7454</v>
      </c>
      <c r="C6837" s="345" t="s">
        <v>617</v>
      </c>
      <c r="D6837" s="345" t="s">
        <v>512</v>
      </c>
      <c r="E6837" s="345">
        <v>4200730670</v>
      </c>
      <c r="F6837" s="345">
        <v>90069</v>
      </c>
      <c r="G6837" s="345" t="s">
        <v>15353</v>
      </c>
      <c r="H6837" s="820">
        <v>14501</v>
      </c>
      <c r="I6837" s="567"/>
    </row>
    <row r="6838" spans="1:9" x14ac:dyDescent="0.2">
      <c r="A6838" s="345">
        <v>6836</v>
      </c>
      <c r="B6838" s="345" t="s">
        <v>7455</v>
      </c>
      <c r="C6838" s="345" t="s">
        <v>1014</v>
      </c>
      <c r="D6838" s="345" t="s">
        <v>513</v>
      </c>
      <c r="E6838" s="345">
        <v>4190760190</v>
      </c>
      <c r="F6838" s="345">
        <v>89019</v>
      </c>
      <c r="G6838" s="345" t="s">
        <v>15354</v>
      </c>
      <c r="H6838" s="820">
        <v>8298</v>
      </c>
      <c r="I6838" s="567"/>
    </row>
    <row r="6839" spans="1:9" x14ac:dyDescent="0.2">
      <c r="A6839" s="345">
        <v>6837</v>
      </c>
      <c r="B6839" s="345" t="s">
        <v>7456</v>
      </c>
      <c r="C6839" s="345" t="s">
        <v>571</v>
      </c>
      <c r="D6839" s="345" t="s">
        <v>508</v>
      </c>
      <c r="E6839" s="345">
        <v>1030260960</v>
      </c>
      <c r="F6839" s="345">
        <v>19099</v>
      </c>
      <c r="G6839" s="345" t="s">
        <v>15355</v>
      </c>
      <c r="H6839" s="820">
        <v>3050</v>
      </c>
      <c r="I6839" s="567"/>
    </row>
    <row r="6840" spans="1:9" x14ac:dyDescent="0.2">
      <c r="A6840" s="345">
        <v>6838</v>
      </c>
      <c r="B6840" s="345" t="s">
        <v>7457</v>
      </c>
      <c r="C6840" s="345" t="s">
        <v>632</v>
      </c>
      <c r="D6840" s="345" t="s">
        <v>515</v>
      </c>
      <c r="E6840" s="345">
        <v>1050100560</v>
      </c>
      <c r="F6840" s="345">
        <v>25056</v>
      </c>
      <c r="G6840" s="345" t="s">
        <v>15356</v>
      </c>
      <c r="H6840" s="820">
        <v>3053</v>
      </c>
      <c r="I6840" s="567"/>
    </row>
    <row r="6841" spans="1:9" x14ac:dyDescent="0.2">
      <c r="A6841" s="345">
        <v>6839</v>
      </c>
      <c r="B6841" s="345" t="s">
        <v>7458</v>
      </c>
      <c r="C6841" s="345" t="s">
        <v>241</v>
      </c>
      <c r="D6841" s="345" t="s">
        <v>515</v>
      </c>
      <c r="E6841" s="345">
        <v>1050901020</v>
      </c>
      <c r="F6841" s="345">
        <v>24102</v>
      </c>
      <c r="G6841" s="345" t="s">
        <v>15357</v>
      </c>
      <c r="H6841" s="820">
        <v>4185</v>
      </c>
      <c r="I6841" s="567"/>
    </row>
    <row r="6842" spans="1:9" x14ac:dyDescent="0.2">
      <c r="A6842" s="345">
        <v>6840</v>
      </c>
      <c r="B6842" s="345" t="s">
        <v>7459</v>
      </c>
      <c r="C6842" s="345" t="s">
        <v>659</v>
      </c>
      <c r="D6842" s="345" t="s">
        <v>510</v>
      </c>
      <c r="E6842" s="345">
        <v>1010960640</v>
      </c>
      <c r="F6842" s="345">
        <v>96064</v>
      </c>
      <c r="G6842" s="345" t="s">
        <v>15358</v>
      </c>
      <c r="H6842" s="820">
        <v>740</v>
      </c>
      <c r="I6842" s="567"/>
    </row>
    <row r="6843" spans="1:9" x14ac:dyDescent="0.2">
      <c r="A6843" s="345">
        <v>6841</v>
      </c>
      <c r="B6843" s="345" t="s">
        <v>7460</v>
      </c>
      <c r="C6843" s="345" t="s">
        <v>601</v>
      </c>
      <c r="D6843" s="345" t="s">
        <v>508</v>
      </c>
      <c r="E6843" s="345">
        <v>1030121940</v>
      </c>
      <c r="F6843" s="345">
        <v>16203</v>
      </c>
      <c r="G6843" s="345" t="s">
        <v>15359</v>
      </c>
      <c r="H6843" s="820">
        <v>4401</v>
      </c>
      <c r="I6843" s="567"/>
    </row>
    <row r="6844" spans="1:9" x14ac:dyDescent="0.2">
      <c r="A6844" s="345">
        <v>6842</v>
      </c>
      <c r="B6844" s="345" t="s">
        <v>7461</v>
      </c>
      <c r="C6844" s="345" t="s">
        <v>668</v>
      </c>
      <c r="D6844" s="345" t="s">
        <v>16416</v>
      </c>
      <c r="E6844" s="345">
        <v>1040831660</v>
      </c>
      <c r="F6844" s="345">
        <v>22177</v>
      </c>
      <c r="G6844" s="345" t="s">
        <v>15360</v>
      </c>
      <c r="H6844" s="820">
        <v>773</v>
      </c>
      <c r="I6844" s="567"/>
    </row>
    <row r="6845" spans="1:9" x14ac:dyDescent="0.2">
      <c r="A6845" s="345">
        <v>6843</v>
      </c>
      <c r="B6845" s="345" t="s">
        <v>7462</v>
      </c>
      <c r="C6845" s="345" t="s">
        <v>704</v>
      </c>
      <c r="D6845" s="345" t="s">
        <v>505</v>
      </c>
      <c r="E6845" s="345">
        <v>3180221330</v>
      </c>
      <c r="F6845" s="345">
        <v>79137</v>
      </c>
      <c r="G6845" s="345" t="s">
        <v>15361</v>
      </c>
      <c r="H6845" s="820">
        <v>8683</v>
      </c>
      <c r="I6845" s="567"/>
    </row>
    <row r="6846" spans="1:9" x14ac:dyDescent="0.2">
      <c r="A6846" s="345">
        <v>6844</v>
      </c>
      <c r="B6846" s="345" t="s">
        <v>7463</v>
      </c>
      <c r="C6846" s="345" t="s">
        <v>601</v>
      </c>
      <c r="D6846" s="345" t="s">
        <v>508</v>
      </c>
      <c r="E6846" s="345">
        <v>1030121950</v>
      </c>
      <c r="F6846" s="345">
        <v>16204</v>
      </c>
      <c r="G6846" s="345" t="s">
        <v>15362</v>
      </c>
      <c r="H6846" s="820">
        <v>5229</v>
      </c>
      <c r="I6846" s="567"/>
    </row>
    <row r="6847" spans="1:9" x14ac:dyDescent="0.2">
      <c r="A6847" s="345">
        <v>6845</v>
      </c>
      <c r="B6847" s="345" t="s">
        <v>7464</v>
      </c>
      <c r="C6847" s="345" t="s">
        <v>704</v>
      </c>
      <c r="D6847" s="345" t="s">
        <v>505</v>
      </c>
      <c r="E6847" s="345">
        <v>3180221340</v>
      </c>
      <c r="F6847" s="345">
        <v>79138</v>
      </c>
      <c r="G6847" s="345" t="s">
        <v>15363</v>
      </c>
      <c r="H6847" s="820">
        <v>2903</v>
      </c>
      <c r="I6847" s="567"/>
    </row>
    <row r="6848" spans="1:9" x14ac:dyDescent="0.2">
      <c r="A6848" s="345">
        <v>6846</v>
      </c>
      <c r="B6848" s="345" t="s">
        <v>7465</v>
      </c>
      <c r="C6848" s="345" t="s">
        <v>704</v>
      </c>
      <c r="D6848" s="345" t="s">
        <v>505</v>
      </c>
      <c r="E6848" s="345">
        <v>3180221350</v>
      </c>
      <c r="F6848" s="345">
        <v>79139</v>
      </c>
      <c r="G6848" s="345" t="s">
        <v>15364</v>
      </c>
      <c r="H6848" s="820">
        <v>1461</v>
      </c>
      <c r="I6848" s="567"/>
    </row>
    <row r="6849" spans="1:9" x14ac:dyDescent="0.2">
      <c r="A6849" s="345">
        <v>6847</v>
      </c>
      <c r="B6849" s="345" t="s">
        <v>7466</v>
      </c>
      <c r="C6849" s="345" t="s">
        <v>632</v>
      </c>
      <c r="D6849" s="345" t="s">
        <v>515</v>
      </c>
      <c r="E6849" s="345">
        <v>1050100570</v>
      </c>
      <c r="F6849" s="345">
        <v>25057</v>
      </c>
      <c r="G6849" s="345" t="s">
        <v>15365</v>
      </c>
      <c r="H6849" s="820">
        <v>364</v>
      </c>
      <c r="I6849" s="567"/>
    </row>
    <row r="6850" spans="1:9" x14ac:dyDescent="0.2">
      <c r="A6850" s="345">
        <v>6848</v>
      </c>
      <c r="B6850" s="345" t="s">
        <v>7467</v>
      </c>
      <c r="C6850" s="345" t="s">
        <v>528</v>
      </c>
      <c r="D6850" s="345" t="s">
        <v>492</v>
      </c>
      <c r="E6850" s="345">
        <v>2090750340</v>
      </c>
      <c r="F6850" s="345">
        <v>52034</v>
      </c>
      <c r="G6850" s="345" t="s">
        <v>15366</v>
      </c>
      <c r="H6850" s="820">
        <v>9906</v>
      </c>
      <c r="I6850" s="567"/>
    </row>
    <row r="6851" spans="1:9" x14ac:dyDescent="0.2">
      <c r="A6851" s="345">
        <v>6849</v>
      </c>
      <c r="B6851" s="345" t="s">
        <v>7468</v>
      </c>
      <c r="C6851" s="345" t="s">
        <v>637</v>
      </c>
      <c r="D6851" s="345" t="s">
        <v>508</v>
      </c>
      <c r="E6851" s="345">
        <v>1031040410</v>
      </c>
      <c r="F6851" s="345">
        <v>108041</v>
      </c>
      <c r="G6851" s="345" t="s">
        <v>15367</v>
      </c>
      <c r="H6851" s="820">
        <v>8314</v>
      </c>
      <c r="I6851" s="567"/>
    </row>
    <row r="6852" spans="1:9" x14ac:dyDescent="0.2">
      <c r="A6852" s="345">
        <v>6850</v>
      </c>
      <c r="B6852" s="345" t="s">
        <v>7469</v>
      </c>
      <c r="C6852" s="345" t="s">
        <v>241</v>
      </c>
      <c r="D6852" s="345" t="s">
        <v>515</v>
      </c>
      <c r="E6852" s="345">
        <v>1050901032</v>
      </c>
      <c r="F6852" s="345">
        <v>24128</v>
      </c>
      <c r="G6852" s="345" t="s">
        <v>15368</v>
      </c>
      <c r="H6852" s="820">
        <v>8283</v>
      </c>
      <c r="I6852" s="567"/>
    </row>
    <row r="6853" spans="1:9" x14ac:dyDescent="0.2">
      <c r="A6853" s="345">
        <v>6851</v>
      </c>
      <c r="B6853" s="345" t="s">
        <v>7470</v>
      </c>
      <c r="C6853" s="345" t="s">
        <v>632</v>
      </c>
      <c r="D6853" s="345" t="s">
        <v>515</v>
      </c>
      <c r="E6853" s="345">
        <v>1050100580</v>
      </c>
      <c r="F6853" s="345">
        <v>25058</v>
      </c>
      <c r="G6853" s="345" t="s">
        <v>15369</v>
      </c>
      <c r="H6853" s="820">
        <v>1311</v>
      </c>
      <c r="I6853" s="567"/>
    </row>
    <row r="6854" spans="1:9" x14ac:dyDescent="0.2">
      <c r="A6854" s="345">
        <v>6852</v>
      </c>
      <c r="B6854" s="345" t="s">
        <v>7471</v>
      </c>
      <c r="C6854" s="345" t="s">
        <v>639</v>
      </c>
      <c r="D6854" s="345" t="s">
        <v>510</v>
      </c>
      <c r="E6854" s="345">
        <v>1010521340</v>
      </c>
      <c r="F6854" s="345">
        <v>3141</v>
      </c>
      <c r="G6854" s="345" t="s">
        <v>15370</v>
      </c>
      <c r="H6854" s="820">
        <v>1088</v>
      </c>
      <c r="I6854" s="567"/>
    </row>
    <row r="6855" spans="1:9" x14ac:dyDescent="0.2">
      <c r="A6855" s="345">
        <v>6853</v>
      </c>
      <c r="B6855" s="345" t="s">
        <v>7472</v>
      </c>
      <c r="C6855" s="345" t="s">
        <v>593</v>
      </c>
      <c r="D6855" s="345" t="s">
        <v>513</v>
      </c>
      <c r="E6855" s="345">
        <v>4190480940</v>
      </c>
      <c r="F6855" s="345">
        <v>83096</v>
      </c>
      <c r="G6855" s="345" t="s">
        <v>15371</v>
      </c>
      <c r="H6855" s="820">
        <v>4682</v>
      </c>
      <c r="I6855" s="567"/>
    </row>
    <row r="6856" spans="1:9" x14ac:dyDescent="0.2">
      <c r="A6856" s="345">
        <v>6854</v>
      </c>
      <c r="B6856" s="345" t="s">
        <v>7473</v>
      </c>
      <c r="C6856" s="345" t="s">
        <v>578</v>
      </c>
      <c r="D6856" s="345" t="s">
        <v>505</v>
      </c>
      <c r="E6856" s="345">
        <v>3181030410</v>
      </c>
      <c r="F6856" s="345">
        <v>102041</v>
      </c>
      <c r="G6856" s="345" t="s">
        <v>15372</v>
      </c>
      <c r="H6856" s="820">
        <v>799</v>
      </c>
      <c r="I6856" s="567"/>
    </row>
    <row r="6857" spans="1:9" x14ac:dyDescent="0.2">
      <c r="A6857" s="345">
        <v>6855</v>
      </c>
      <c r="B6857" s="345" t="s">
        <v>7474</v>
      </c>
      <c r="C6857" s="345" t="s">
        <v>657</v>
      </c>
      <c r="D6857" s="345" t="s">
        <v>506</v>
      </c>
      <c r="E6857" s="345">
        <v>3150200890</v>
      </c>
      <c r="F6857" s="345">
        <v>61089</v>
      </c>
      <c r="G6857" s="345" t="s">
        <v>15373</v>
      </c>
      <c r="H6857" s="820">
        <v>7220</v>
      </c>
      <c r="I6857" s="567"/>
    </row>
    <row r="6858" spans="1:9" x14ac:dyDescent="0.2">
      <c r="A6858" s="345">
        <v>6856</v>
      </c>
      <c r="B6858" s="345" t="s">
        <v>7475</v>
      </c>
      <c r="C6858" s="345" t="s">
        <v>624</v>
      </c>
      <c r="D6858" s="345" t="s">
        <v>510</v>
      </c>
      <c r="E6858" s="345">
        <v>1010812570</v>
      </c>
      <c r="F6858" s="345">
        <v>1267</v>
      </c>
      <c r="G6858" s="345" t="s">
        <v>15374</v>
      </c>
      <c r="H6858" s="820">
        <v>928</v>
      </c>
      <c r="I6858" s="567"/>
    </row>
    <row r="6859" spans="1:9" x14ac:dyDescent="0.2">
      <c r="A6859" s="345">
        <v>6857</v>
      </c>
      <c r="B6859" s="345" t="s">
        <v>7476</v>
      </c>
      <c r="C6859" s="345" t="s">
        <v>732</v>
      </c>
      <c r="D6859" s="345" t="s">
        <v>511</v>
      </c>
      <c r="E6859" s="345">
        <v>3160410760</v>
      </c>
      <c r="F6859" s="345">
        <v>75077</v>
      </c>
      <c r="G6859" s="345" t="s">
        <v>15375</v>
      </c>
      <c r="H6859" s="820">
        <v>4602</v>
      </c>
      <c r="I6859" s="567"/>
    </row>
    <row r="6860" spans="1:9" x14ac:dyDescent="0.2">
      <c r="A6860" s="345">
        <v>6858</v>
      </c>
      <c r="B6860" s="345" t="s">
        <v>7477</v>
      </c>
      <c r="C6860" s="345" t="s">
        <v>996</v>
      </c>
      <c r="D6860" s="345" t="s">
        <v>514</v>
      </c>
      <c r="E6860" s="345">
        <v>2100580500</v>
      </c>
      <c r="F6860" s="345">
        <v>54050</v>
      </c>
      <c r="G6860" s="345" t="s">
        <v>15376</v>
      </c>
      <c r="H6860" s="820">
        <v>8314</v>
      </c>
      <c r="I6860" s="567"/>
    </row>
    <row r="6861" spans="1:9" x14ac:dyDescent="0.2">
      <c r="A6861" s="345">
        <v>6859</v>
      </c>
      <c r="B6861" s="345" t="s">
        <v>7478</v>
      </c>
      <c r="C6861" s="345" t="s">
        <v>619</v>
      </c>
      <c r="D6861" s="345" t="s">
        <v>513</v>
      </c>
      <c r="E6861" s="345">
        <v>4190280170</v>
      </c>
      <c r="F6861" s="345">
        <v>86017</v>
      </c>
      <c r="G6861" s="345" t="s">
        <v>15377</v>
      </c>
      <c r="H6861" s="820">
        <v>697</v>
      </c>
      <c r="I6861" s="567"/>
    </row>
    <row r="6862" spans="1:9" x14ac:dyDescent="0.2">
      <c r="A6862" s="345">
        <v>6860</v>
      </c>
      <c r="B6862" s="345" t="s">
        <v>7479</v>
      </c>
      <c r="C6862" s="345" t="s">
        <v>886</v>
      </c>
      <c r="D6862" s="345" t="s">
        <v>493</v>
      </c>
      <c r="E6862" s="345">
        <v>2120400300</v>
      </c>
      <c r="F6862" s="345">
        <v>59030</v>
      </c>
      <c r="G6862" s="345" t="s">
        <v>15378</v>
      </c>
      <c r="H6862" s="820">
        <v>3081</v>
      </c>
      <c r="I6862" s="567"/>
    </row>
    <row r="6863" spans="1:9" x14ac:dyDescent="0.2">
      <c r="A6863" s="345">
        <v>6861</v>
      </c>
      <c r="B6863" s="345" t="s">
        <v>7480</v>
      </c>
      <c r="C6863" s="345" t="s">
        <v>654</v>
      </c>
      <c r="D6863" s="345" t="s">
        <v>506</v>
      </c>
      <c r="E6863" s="345">
        <v>3150081020</v>
      </c>
      <c r="F6863" s="345">
        <v>64103</v>
      </c>
      <c r="G6863" s="345" t="s">
        <v>15379</v>
      </c>
      <c r="H6863" s="820">
        <v>3660</v>
      </c>
      <c r="I6863" s="567"/>
    </row>
    <row r="6864" spans="1:9" x14ac:dyDescent="0.2">
      <c r="A6864" s="345">
        <v>6862</v>
      </c>
      <c r="B6864" s="345" t="s">
        <v>7481</v>
      </c>
      <c r="C6864" s="345" t="s">
        <v>672</v>
      </c>
      <c r="D6864" s="345" t="s">
        <v>508</v>
      </c>
      <c r="E6864" s="345">
        <v>1030571490</v>
      </c>
      <c r="F6864" s="345">
        <v>18152</v>
      </c>
      <c r="G6864" s="345" t="s">
        <v>15380</v>
      </c>
      <c r="H6864" s="820">
        <v>554</v>
      </c>
      <c r="I6864" s="567"/>
    </row>
    <row r="6865" spans="1:9" x14ac:dyDescent="0.2">
      <c r="A6865" s="345">
        <v>6863</v>
      </c>
      <c r="B6865" s="345" t="s">
        <v>7482</v>
      </c>
      <c r="C6865" s="345" t="s">
        <v>565</v>
      </c>
      <c r="D6865" s="345" t="s">
        <v>505</v>
      </c>
      <c r="E6865" s="345">
        <v>3180251420</v>
      </c>
      <c r="F6865" s="345">
        <v>78142</v>
      </c>
      <c r="G6865" s="345" t="s">
        <v>15381</v>
      </c>
      <c r="H6865" s="820">
        <v>6636</v>
      </c>
      <c r="I6865" s="567"/>
    </row>
    <row r="6866" spans="1:9" x14ac:dyDescent="0.2">
      <c r="A6866" s="345">
        <v>6864</v>
      </c>
      <c r="B6866" s="345" t="s">
        <v>7483</v>
      </c>
      <c r="C6866" s="345" t="s">
        <v>565</v>
      </c>
      <c r="D6866" s="345" t="s">
        <v>505</v>
      </c>
      <c r="E6866" s="345">
        <v>3180251430</v>
      </c>
      <c r="F6866" s="345">
        <v>78143</v>
      </c>
      <c r="G6866" s="345" t="s">
        <v>15382</v>
      </c>
      <c r="H6866" s="820">
        <v>4283</v>
      </c>
      <c r="I6866" s="567"/>
    </row>
    <row r="6867" spans="1:9" x14ac:dyDescent="0.2">
      <c r="A6867" s="345">
        <v>6865</v>
      </c>
      <c r="B6867" s="345" t="s">
        <v>7484</v>
      </c>
      <c r="C6867" s="345" t="s">
        <v>668</v>
      </c>
      <c r="D6867" s="345" t="s">
        <v>16416</v>
      </c>
      <c r="E6867" s="345">
        <v>1040831680</v>
      </c>
      <c r="F6867" s="345">
        <v>22179</v>
      </c>
      <c r="G6867" s="345" t="s">
        <v>15383</v>
      </c>
      <c r="H6867" s="820">
        <v>1246</v>
      </c>
      <c r="I6867" s="567"/>
    </row>
    <row r="6868" spans="1:9" x14ac:dyDescent="0.2">
      <c r="A6868" s="345">
        <v>6866</v>
      </c>
      <c r="B6868" s="345" t="s">
        <v>7485</v>
      </c>
      <c r="C6868" s="345" t="s">
        <v>595</v>
      </c>
      <c r="D6868" s="345" t="s">
        <v>510</v>
      </c>
      <c r="E6868" s="345">
        <v>1010021620</v>
      </c>
      <c r="F6868" s="345">
        <v>6165</v>
      </c>
      <c r="G6868" s="345" t="s">
        <v>15384</v>
      </c>
      <c r="H6868" s="820">
        <v>923</v>
      </c>
      <c r="I6868" s="567"/>
    </row>
    <row r="6869" spans="1:9" x14ac:dyDescent="0.2">
      <c r="A6869" s="345">
        <v>6867</v>
      </c>
      <c r="B6869" s="345" t="s">
        <v>7486</v>
      </c>
      <c r="C6869" s="345" t="s">
        <v>886</v>
      </c>
      <c r="D6869" s="345" t="s">
        <v>493</v>
      </c>
      <c r="E6869" s="345">
        <v>2120400310</v>
      </c>
      <c r="F6869" s="345">
        <v>59031</v>
      </c>
      <c r="G6869" s="345" t="s">
        <v>15385</v>
      </c>
      <c r="H6869" s="820">
        <v>2856</v>
      </c>
      <c r="I6869" s="567"/>
    </row>
    <row r="6870" spans="1:9" x14ac:dyDescent="0.2">
      <c r="A6870" s="345">
        <v>6868</v>
      </c>
      <c r="B6870" s="345" t="s">
        <v>7487</v>
      </c>
      <c r="C6870" s="345" t="s">
        <v>1189</v>
      </c>
      <c r="D6870" s="345" t="s">
        <v>16415</v>
      </c>
      <c r="E6870" s="345">
        <v>1080500440</v>
      </c>
      <c r="F6870" s="345">
        <v>36045</v>
      </c>
      <c r="G6870" s="345" t="s">
        <v>15386</v>
      </c>
      <c r="H6870" s="820">
        <v>12865</v>
      </c>
      <c r="I6870" s="567"/>
    </row>
    <row r="6871" spans="1:9" x14ac:dyDescent="0.2">
      <c r="A6871" s="345">
        <v>6869</v>
      </c>
      <c r="B6871" s="345" t="s">
        <v>7488</v>
      </c>
      <c r="C6871" s="345" t="s">
        <v>833</v>
      </c>
      <c r="D6871" s="345" t="s">
        <v>16417</v>
      </c>
      <c r="E6871" s="345">
        <v>1060930440</v>
      </c>
      <c r="F6871" s="345">
        <v>93044</v>
      </c>
      <c r="G6871" s="345" t="s">
        <v>15387</v>
      </c>
      <c r="H6871" s="820">
        <v>11826</v>
      </c>
      <c r="I6871" s="567"/>
    </row>
    <row r="6872" spans="1:9" x14ac:dyDescent="0.2">
      <c r="A6872" s="345">
        <v>6870</v>
      </c>
      <c r="B6872" s="345" t="s">
        <v>7489</v>
      </c>
      <c r="C6872" s="345" t="s">
        <v>578</v>
      </c>
      <c r="D6872" s="345" t="s">
        <v>505</v>
      </c>
      <c r="E6872" s="345">
        <v>3181030420</v>
      </c>
      <c r="F6872" s="345">
        <v>102042</v>
      </c>
      <c r="G6872" s="345" t="s">
        <v>15388</v>
      </c>
      <c r="H6872" s="820">
        <v>1345</v>
      </c>
      <c r="I6872" s="567"/>
    </row>
    <row r="6873" spans="1:9" x14ac:dyDescent="0.2">
      <c r="A6873" s="345">
        <v>6871</v>
      </c>
      <c r="B6873" s="345" t="s">
        <v>7490</v>
      </c>
      <c r="C6873" s="345" t="s">
        <v>571</v>
      </c>
      <c r="D6873" s="345" t="s">
        <v>508</v>
      </c>
      <c r="E6873" s="345">
        <v>1030260970</v>
      </c>
      <c r="F6873" s="345">
        <v>19100</v>
      </c>
      <c r="G6873" s="345" t="s">
        <v>15389</v>
      </c>
      <c r="H6873" s="820">
        <v>1476</v>
      </c>
      <c r="I6873" s="567"/>
    </row>
    <row r="6874" spans="1:9" x14ac:dyDescent="0.2">
      <c r="A6874" s="345">
        <v>6872</v>
      </c>
      <c r="B6874" s="345" t="s">
        <v>7491</v>
      </c>
      <c r="C6874" s="345" t="s">
        <v>836</v>
      </c>
      <c r="D6874" s="345" t="s">
        <v>511</v>
      </c>
      <c r="E6874" s="345">
        <v>3161060080</v>
      </c>
      <c r="F6874" s="345">
        <v>110008</v>
      </c>
      <c r="G6874" s="345" t="s">
        <v>15390</v>
      </c>
      <c r="H6874" s="820">
        <v>6027</v>
      </c>
      <c r="I6874" s="567"/>
    </row>
    <row r="6875" spans="1:9" x14ac:dyDescent="0.2">
      <c r="A6875" s="345">
        <v>6873</v>
      </c>
      <c r="B6875" s="345" t="s">
        <v>7492</v>
      </c>
      <c r="C6875" s="345" t="s">
        <v>852</v>
      </c>
      <c r="D6875" s="345" t="s">
        <v>515</v>
      </c>
      <c r="E6875" s="345">
        <v>1050870380</v>
      </c>
      <c r="F6875" s="345">
        <v>27038</v>
      </c>
      <c r="G6875" s="345" t="s">
        <v>15391</v>
      </c>
      <c r="H6875" s="820">
        <v>27749</v>
      </c>
      <c r="I6875" s="567"/>
    </row>
    <row r="6876" spans="1:9" x14ac:dyDescent="0.2">
      <c r="A6876" s="345">
        <v>6874</v>
      </c>
      <c r="B6876" s="345" t="s">
        <v>7493</v>
      </c>
      <c r="C6876" s="345" t="s">
        <v>571</v>
      </c>
      <c r="D6876" s="345" t="s">
        <v>508</v>
      </c>
      <c r="E6876" s="345">
        <v>1030260980</v>
      </c>
      <c r="F6876" s="345">
        <v>19101</v>
      </c>
      <c r="G6876" s="345" t="s">
        <v>15392</v>
      </c>
      <c r="H6876" s="820">
        <v>600</v>
      </c>
      <c r="I6876" s="567"/>
    </row>
    <row r="6877" spans="1:9" x14ac:dyDescent="0.2">
      <c r="A6877" s="345">
        <v>6875</v>
      </c>
      <c r="B6877" s="345" t="s">
        <v>7494</v>
      </c>
      <c r="C6877" s="345" t="s">
        <v>584</v>
      </c>
      <c r="D6877" s="345" t="s">
        <v>509</v>
      </c>
      <c r="E6877" s="345">
        <v>3140190760</v>
      </c>
      <c r="F6877" s="345">
        <v>70076</v>
      </c>
      <c r="G6877" s="345" t="s">
        <v>15393</v>
      </c>
      <c r="H6877" s="820">
        <v>1186</v>
      </c>
      <c r="I6877" s="567"/>
    </row>
    <row r="6878" spans="1:9" x14ac:dyDescent="0.2">
      <c r="A6878" s="345">
        <v>6876</v>
      </c>
      <c r="B6878" s="345" t="s">
        <v>7495</v>
      </c>
      <c r="C6878" s="345" t="s">
        <v>595</v>
      </c>
      <c r="D6878" s="345" t="s">
        <v>510</v>
      </c>
      <c r="E6878" s="345">
        <v>1010021630</v>
      </c>
      <c r="F6878" s="345">
        <v>6166</v>
      </c>
      <c r="G6878" s="345" t="s">
        <v>15394</v>
      </c>
      <c r="H6878" s="820">
        <v>367</v>
      </c>
      <c r="I6878" s="567"/>
    </row>
    <row r="6879" spans="1:9" x14ac:dyDescent="0.2">
      <c r="A6879" s="345">
        <v>6877</v>
      </c>
      <c r="B6879" s="345" t="s">
        <v>7496</v>
      </c>
      <c r="C6879" s="345" t="s">
        <v>580</v>
      </c>
      <c r="D6879" s="345" t="s">
        <v>494</v>
      </c>
      <c r="E6879" s="345">
        <v>2110060700</v>
      </c>
      <c r="F6879" s="345">
        <v>44071</v>
      </c>
      <c r="G6879" s="345" t="s">
        <v>15395</v>
      </c>
      <c r="H6879" s="820">
        <v>7219</v>
      </c>
      <c r="I6879" s="567"/>
    </row>
    <row r="6880" spans="1:9" x14ac:dyDescent="0.2">
      <c r="A6880" s="345">
        <v>6878</v>
      </c>
      <c r="B6880" s="345" t="s">
        <v>7497</v>
      </c>
      <c r="C6880" s="345" t="s">
        <v>571</v>
      </c>
      <c r="D6880" s="345" t="s">
        <v>508</v>
      </c>
      <c r="E6880" s="345">
        <v>1030260990</v>
      </c>
      <c r="F6880" s="345">
        <v>19102</v>
      </c>
      <c r="G6880" s="345" t="s">
        <v>15396</v>
      </c>
      <c r="H6880" s="820">
        <v>6846</v>
      </c>
      <c r="I6880" s="567"/>
    </row>
    <row r="6881" spans="1:9" x14ac:dyDescent="0.2">
      <c r="A6881" s="345">
        <v>6879</v>
      </c>
      <c r="B6881" s="345" t="s">
        <v>7498</v>
      </c>
      <c r="C6881" s="345" t="s">
        <v>601</v>
      </c>
      <c r="D6881" s="345" t="s">
        <v>508</v>
      </c>
      <c r="E6881" s="345">
        <v>1030121960</v>
      </c>
      <c r="F6881" s="345">
        <v>16205</v>
      </c>
      <c r="G6881" s="345" t="s">
        <v>15397</v>
      </c>
      <c r="H6881" s="820">
        <v>965</v>
      </c>
      <c r="I6881" s="567"/>
    </row>
    <row r="6882" spans="1:9" x14ac:dyDescent="0.2">
      <c r="A6882" s="345">
        <v>6880</v>
      </c>
      <c r="B6882" s="345" t="s">
        <v>7499</v>
      </c>
      <c r="C6882" s="345" t="s">
        <v>538</v>
      </c>
      <c r="D6882" s="345" t="s">
        <v>504</v>
      </c>
      <c r="E6882" s="345">
        <v>3170640850</v>
      </c>
      <c r="F6882" s="345">
        <v>76086</v>
      </c>
      <c r="G6882" s="345" t="s">
        <v>15398</v>
      </c>
      <c r="H6882" s="820">
        <v>1355</v>
      </c>
      <c r="I6882" s="567"/>
    </row>
    <row r="6883" spans="1:9" x14ac:dyDescent="0.2">
      <c r="A6883" s="345">
        <v>6881</v>
      </c>
      <c r="B6883" s="345" t="s">
        <v>7500</v>
      </c>
      <c r="C6883" s="345" t="s">
        <v>601</v>
      </c>
      <c r="D6883" s="345" t="s">
        <v>508</v>
      </c>
      <c r="E6883" s="345">
        <v>1030121970</v>
      </c>
      <c r="F6883" s="345">
        <v>16206</v>
      </c>
      <c r="G6883" s="345" t="s">
        <v>15399</v>
      </c>
      <c r="H6883" s="820">
        <v>5609</v>
      </c>
      <c r="I6883" s="567"/>
    </row>
    <row r="6884" spans="1:9" x14ac:dyDescent="0.2">
      <c r="A6884" s="345">
        <v>6882</v>
      </c>
      <c r="B6884" s="345" t="s">
        <v>7501</v>
      </c>
      <c r="C6884" s="345" t="s">
        <v>996</v>
      </c>
      <c r="D6884" s="345" t="s">
        <v>514</v>
      </c>
      <c r="E6884" s="345">
        <v>2100580510</v>
      </c>
      <c r="F6884" s="345">
        <v>54051</v>
      </c>
      <c r="G6884" s="345" t="s">
        <v>15400</v>
      </c>
      <c r="H6884" s="820">
        <v>36467</v>
      </c>
      <c r="I6884" s="567"/>
    </row>
    <row r="6885" spans="1:9" x14ac:dyDescent="0.2">
      <c r="A6885" s="345">
        <v>6883</v>
      </c>
      <c r="B6885" s="345" t="s">
        <v>7502</v>
      </c>
      <c r="C6885" s="345" t="s">
        <v>532</v>
      </c>
      <c r="D6885" s="345" t="s">
        <v>503</v>
      </c>
      <c r="E6885" s="345">
        <v>3130600410</v>
      </c>
      <c r="F6885" s="345">
        <v>68041</v>
      </c>
      <c r="G6885" s="345" t="s">
        <v>15401</v>
      </c>
      <c r="H6885" s="820">
        <v>18935</v>
      </c>
      <c r="I6885" s="567"/>
    </row>
    <row r="6886" spans="1:9" x14ac:dyDescent="0.2">
      <c r="A6886" s="345">
        <v>6884</v>
      </c>
      <c r="B6886" s="345" t="s">
        <v>7503</v>
      </c>
      <c r="C6886" s="345" t="s">
        <v>732</v>
      </c>
      <c r="D6886" s="345" t="s">
        <v>511</v>
      </c>
      <c r="E6886" s="345">
        <v>3160410770</v>
      </c>
      <c r="F6886" s="345">
        <v>75078</v>
      </c>
      <c r="G6886" s="345" t="s">
        <v>15402</v>
      </c>
      <c r="H6886" s="820">
        <v>3490</v>
      </c>
      <c r="I6886" s="567"/>
    </row>
    <row r="6887" spans="1:9" x14ac:dyDescent="0.2">
      <c r="A6887" s="345">
        <v>6885</v>
      </c>
      <c r="B6887" s="345" t="s">
        <v>7504</v>
      </c>
      <c r="C6887" s="345" t="s">
        <v>668</v>
      </c>
      <c r="D6887" s="345" t="s">
        <v>16416</v>
      </c>
      <c r="E6887" s="345">
        <v>1040831690</v>
      </c>
      <c r="F6887" s="345">
        <v>22180</v>
      </c>
      <c r="G6887" s="345" t="s">
        <v>15403</v>
      </c>
      <c r="H6887" s="820">
        <v>1270</v>
      </c>
      <c r="I6887" s="567"/>
    </row>
    <row r="6888" spans="1:9" x14ac:dyDescent="0.2">
      <c r="A6888" s="345">
        <v>6886</v>
      </c>
      <c r="B6888" s="345" t="s">
        <v>7505</v>
      </c>
      <c r="C6888" s="345" t="s">
        <v>668</v>
      </c>
      <c r="D6888" s="345" t="s">
        <v>16416</v>
      </c>
      <c r="E6888" s="345">
        <v>1040831700</v>
      </c>
      <c r="F6888" s="345">
        <v>22181</v>
      </c>
      <c r="G6888" s="345" t="s">
        <v>15404</v>
      </c>
      <c r="H6888" s="820">
        <v>704</v>
      </c>
      <c r="I6888" s="567"/>
    </row>
    <row r="6889" spans="1:9" x14ac:dyDescent="0.2">
      <c r="A6889" s="345">
        <v>6887</v>
      </c>
      <c r="B6889" s="345" t="s">
        <v>7506</v>
      </c>
      <c r="C6889" s="345" t="s">
        <v>677</v>
      </c>
      <c r="D6889" s="345" t="s">
        <v>507</v>
      </c>
      <c r="E6889" s="345">
        <v>1070740570</v>
      </c>
      <c r="F6889" s="345">
        <v>9057</v>
      </c>
      <c r="G6889" s="345" t="s">
        <v>15405</v>
      </c>
      <c r="H6889" s="820">
        <v>3498</v>
      </c>
      <c r="I6889" s="567"/>
    </row>
    <row r="6890" spans="1:9" x14ac:dyDescent="0.2">
      <c r="A6890" s="345">
        <v>6888</v>
      </c>
      <c r="B6890" s="345" t="s">
        <v>7507</v>
      </c>
      <c r="C6890" s="345" t="s">
        <v>787</v>
      </c>
      <c r="D6890" s="345" t="s">
        <v>515</v>
      </c>
      <c r="E6890" s="345">
        <v>1050840810</v>
      </c>
      <c r="F6890" s="345">
        <v>26082</v>
      </c>
      <c r="G6890" s="345" t="s">
        <v>15406</v>
      </c>
      <c r="H6890" s="820">
        <v>12298</v>
      </c>
      <c r="I6890" s="567"/>
    </row>
    <row r="6891" spans="1:9" x14ac:dyDescent="0.2">
      <c r="A6891" s="345">
        <v>6889</v>
      </c>
      <c r="B6891" s="345" t="s">
        <v>7508</v>
      </c>
      <c r="C6891" s="345" t="s">
        <v>691</v>
      </c>
      <c r="D6891" s="345" t="s">
        <v>508</v>
      </c>
      <c r="E6891" s="345">
        <v>1030770620</v>
      </c>
      <c r="F6891" s="345">
        <v>14062</v>
      </c>
      <c r="G6891" s="345" t="s">
        <v>15407</v>
      </c>
      <c r="H6891" s="820">
        <v>79</v>
      </c>
      <c r="I6891" s="567"/>
    </row>
    <row r="6892" spans="1:9" x14ac:dyDescent="0.2">
      <c r="A6892" s="345">
        <v>6890</v>
      </c>
      <c r="B6892" s="345" t="s">
        <v>7509</v>
      </c>
      <c r="C6892" s="345" t="s">
        <v>704</v>
      </c>
      <c r="D6892" s="345" t="s">
        <v>505</v>
      </c>
      <c r="E6892" s="345">
        <v>3180221380</v>
      </c>
      <c r="F6892" s="345">
        <v>79142</v>
      </c>
      <c r="G6892" s="345" t="s">
        <v>15408</v>
      </c>
      <c r="H6892" s="820">
        <v>3543</v>
      </c>
      <c r="I6892" s="567"/>
    </row>
    <row r="6893" spans="1:9" x14ac:dyDescent="0.2">
      <c r="A6893" s="345">
        <v>6891</v>
      </c>
      <c r="B6893" s="345" t="s">
        <v>7510</v>
      </c>
      <c r="C6893" s="345" t="s">
        <v>732</v>
      </c>
      <c r="D6893" s="345" t="s">
        <v>511</v>
      </c>
      <c r="E6893" s="345">
        <v>3160410780</v>
      </c>
      <c r="F6893" s="345">
        <v>75079</v>
      </c>
      <c r="G6893" s="345" t="s">
        <v>15409</v>
      </c>
      <c r="H6893" s="820">
        <v>13482</v>
      </c>
      <c r="I6893" s="567"/>
    </row>
    <row r="6894" spans="1:9" x14ac:dyDescent="0.2">
      <c r="A6894" s="345">
        <v>6892</v>
      </c>
      <c r="B6894" s="345" t="s">
        <v>7511</v>
      </c>
      <c r="C6894" s="345" t="s">
        <v>644</v>
      </c>
      <c r="D6894" s="345" t="s">
        <v>494</v>
      </c>
      <c r="E6894" s="345">
        <v>2110030490</v>
      </c>
      <c r="F6894" s="345">
        <v>42049</v>
      </c>
      <c r="G6894" s="345" t="s">
        <v>15410</v>
      </c>
      <c r="H6894" s="820">
        <v>2087</v>
      </c>
      <c r="I6894" s="567"/>
    </row>
    <row r="6895" spans="1:9" x14ac:dyDescent="0.2">
      <c r="A6895" s="345">
        <v>6893</v>
      </c>
      <c r="B6895" s="345" t="s">
        <v>7512</v>
      </c>
      <c r="C6895" s="345" t="s">
        <v>571</v>
      </c>
      <c r="D6895" s="345" t="s">
        <v>508</v>
      </c>
      <c r="E6895" s="345">
        <v>1030261000</v>
      </c>
      <c r="F6895" s="345">
        <v>19103</v>
      </c>
      <c r="G6895" s="345" t="s">
        <v>15411</v>
      </c>
      <c r="H6895" s="820">
        <v>1429</v>
      </c>
      <c r="I6895" s="567"/>
    </row>
    <row r="6896" spans="1:9" x14ac:dyDescent="0.2">
      <c r="A6896" s="345">
        <v>6894</v>
      </c>
      <c r="B6896" s="345" t="s">
        <v>7513</v>
      </c>
      <c r="C6896" s="345" t="s">
        <v>612</v>
      </c>
      <c r="D6896" s="345" t="s">
        <v>505</v>
      </c>
      <c r="E6896" s="345">
        <v>3180670900</v>
      </c>
      <c r="F6896" s="345">
        <v>80090</v>
      </c>
      <c r="G6896" s="345" t="s">
        <v>15412</v>
      </c>
      <c r="H6896" s="820">
        <v>189</v>
      </c>
      <c r="I6896" s="567"/>
    </row>
    <row r="6897" spans="1:9" x14ac:dyDescent="0.2">
      <c r="A6897" s="345">
        <v>6895</v>
      </c>
      <c r="B6897" s="345" t="s">
        <v>7514</v>
      </c>
      <c r="C6897" s="345" t="s">
        <v>704</v>
      </c>
      <c r="D6897" s="345" t="s">
        <v>505</v>
      </c>
      <c r="E6897" s="345">
        <v>3180221390</v>
      </c>
      <c r="F6897" s="345">
        <v>79143</v>
      </c>
      <c r="G6897" s="345" t="s">
        <v>15413</v>
      </c>
      <c r="H6897" s="820">
        <v>2320</v>
      </c>
      <c r="I6897" s="567"/>
    </row>
    <row r="6898" spans="1:9" x14ac:dyDescent="0.2">
      <c r="A6898" s="345">
        <v>6896</v>
      </c>
      <c r="B6898" s="345" t="s">
        <v>7515</v>
      </c>
      <c r="C6898" s="345" t="s">
        <v>522</v>
      </c>
      <c r="D6898" s="345" t="s">
        <v>515</v>
      </c>
      <c r="E6898" s="345">
        <v>1050540880</v>
      </c>
      <c r="F6898" s="345">
        <v>28088</v>
      </c>
      <c r="G6898" s="345" t="s">
        <v>15414</v>
      </c>
      <c r="H6898" s="820">
        <v>4138</v>
      </c>
      <c r="I6898" s="567"/>
    </row>
    <row r="6899" spans="1:9" x14ac:dyDescent="0.2">
      <c r="A6899" s="345">
        <v>6897</v>
      </c>
      <c r="B6899" s="345" t="s">
        <v>7516</v>
      </c>
      <c r="C6899" s="345" t="s">
        <v>1935</v>
      </c>
      <c r="D6899" s="345" t="s">
        <v>16417</v>
      </c>
      <c r="E6899" s="345">
        <v>1060350190</v>
      </c>
      <c r="F6899" s="345">
        <v>31023</v>
      </c>
      <c r="G6899" s="345" t="s">
        <v>15415</v>
      </c>
      <c r="H6899" s="820">
        <v>7246</v>
      </c>
      <c r="I6899" s="567"/>
    </row>
    <row r="6900" spans="1:9" x14ac:dyDescent="0.2">
      <c r="A6900" s="345">
        <v>6898</v>
      </c>
      <c r="B6900" s="345" t="s">
        <v>7517</v>
      </c>
      <c r="C6900" s="345" t="s">
        <v>1030</v>
      </c>
      <c r="D6900" s="345" t="s">
        <v>511</v>
      </c>
      <c r="E6900" s="345">
        <v>3160780261</v>
      </c>
      <c r="F6900" s="345">
        <v>73029</v>
      </c>
      <c r="G6900" s="345" t="s">
        <v>15416</v>
      </c>
      <c r="H6900" s="820">
        <v>13136</v>
      </c>
      <c r="I6900" s="567"/>
    </row>
    <row r="6901" spans="1:9" x14ac:dyDescent="0.2">
      <c r="A6901" s="345">
        <v>6899</v>
      </c>
      <c r="B6901" s="345" t="s">
        <v>7518</v>
      </c>
      <c r="C6901" s="345" t="s">
        <v>595</v>
      </c>
      <c r="D6901" s="345" t="s">
        <v>510</v>
      </c>
      <c r="E6901" s="345">
        <v>1010021640</v>
      </c>
      <c r="F6901" s="345">
        <v>6167</v>
      </c>
      <c r="G6901" s="345" t="s">
        <v>15417</v>
      </c>
      <c r="H6901" s="820">
        <v>2337</v>
      </c>
      <c r="I6901" s="567"/>
    </row>
    <row r="6902" spans="1:9" x14ac:dyDescent="0.2">
      <c r="A6902" s="345">
        <v>6900</v>
      </c>
      <c r="B6902" s="345" t="s">
        <v>7519</v>
      </c>
      <c r="C6902" s="345" t="s">
        <v>795</v>
      </c>
      <c r="D6902" s="345" t="s">
        <v>492</v>
      </c>
      <c r="E6902" s="345">
        <v>2090430300</v>
      </c>
      <c r="F6902" s="345">
        <v>46030</v>
      </c>
      <c r="G6902" s="345" t="s">
        <v>15418</v>
      </c>
      <c r="H6902" s="820">
        <v>2890</v>
      </c>
      <c r="I6902" s="567"/>
    </row>
    <row r="6903" spans="1:9" x14ac:dyDescent="0.2">
      <c r="A6903" s="345">
        <v>6901</v>
      </c>
      <c r="B6903" s="345" t="s">
        <v>7520</v>
      </c>
      <c r="C6903" s="345" t="s">
        <v>696</v>
      </c>
      <c r="D6903" s="345" t="s">
        <v>508</v>
      </c>
      <c r="E6903" s="345">
        <v>1030242050</v>
      </c>
      <c r="F6903" s="345">
        <v>13218</v>
      </c>
      <c r="G6903" s="345" t="s">
        <v>15419</v>
      </c>
      <c r="H6903" s="820">
        <v>613</v>
      </c>
      <c r="I6903" s="567"/>
    </row>
    <row r="6904" spans="1:9" x14ac:dyDescent="0.2">
      <c r="A6904" s="345">
        <v>6902</v>
      </c>
      <c r="B6904" s="345" t="s">
        <v>7521</v>
      </c>
      <c r="C6904" s="345" t="s">
        <v>578</v>
      </c>
      <c r="D6904" s="345" t="s">
        <v>505</v>
      </c>
      <c r="E6904" s="345">
        <v>3181030430</v>
      </c>
      <c r="F6904" s="345">
        <v>102043</v>
      </c>
      <c r="G6904" s="345" t="s">
        <v>15420</v>
      </c>
      <c r="H6904" s="820">
        <v>2345</v>
      </c>
      <c r="I6904" s="567"/>
    </row>
    <row r="6905" spans="1:9" x14ac:dyDescent="0.2">
      <c r="A6905" s="345">
        <v>6903</v>
      </c>
      <c r="B6905" s="345" t="s">
        <v>7522</v>
      </c>
      <c r="C6905" s="345" t="s">
        <v>677</v>
      </c>
      <c r="D6905" s="345" t="s">
        <v>507</v>
      </c>
      <c r="E6905" s="345">
        <v>1070740580</v>
      </c>
      <c r="F6905" s="345">
        <v>9058</v>
      </c>
      <c r="G6905" s="345" t="s">
        <v>15421</v>
      </c>
      <c r="H6905" s="820">
        <v>2937</v>
      </c>
      <c r="I6905" s="567"/>
    </row>
    <row r="6906" spans="1:9" x14ac:dyDescent="0.2">
      <c r="A6906" s="345">
        <v>6904</v>
      </c>
      <c r="B6906" s="345" t="s">
        <v>7523</v>
      </c>
      <c r="C6906" s="345" t="s">
        <v>553</v>
      </c>
      <c r="D6906" s="345" t="s">
        <v>506</v>
      </c>
      <c r="E6906" s="345">
        <v>3150721440</v>
      </c>
      <c r="F6906" s="345">
        <v>65144</v>
      </c>
      <c r="G6906" s="345" t="s">
        <v>15422</v>
      </c>
      <c r="H6906" s="820">
        <v>685</v>
      </c>
      <c r="I6906" s="567"/>
    </row>
    <row r="6907" spans="1:9" x14ac:dyDescent="0.2">
      <c r="A6907" s="345">
        <v>6905</v>
      </c>
      <c r="B6907" s="345" t="s">
        <v>7524</v>
      </c>
      <c r="C6907" s="345" t="s">
        <v>677</v>
      </c>
      <c r="D6907" s="345" t="s">
        <v>507</v>
      </c>
      <c r="E6907" s="345">
        <v>1070740590</v>
      </c>
      <c r="F6907" s="345">
        <v>9059</v>
      </c>
      <c r="G6907" s="345" t="s">
        <v>15423</v>
      </c>
      <c r="H6907" s="820">
        <v>852</v>
      </c>
      <c r="I6907" s="567"/>
    </row>
    <row r="6908" spans="1:9" x14ac:dyDescent="0.2">
      <c r="A6908" s="345">
        <v>6906</v>
      </c>
      <c r="B6908" s="345" t="s">
        <v>7525</v>
      </c>
      <c r="C6908" s="345" t="s">
        <v>726</v>
      </c>
      <c r="D6908" s="345" t="s">
        <v>16416</v>
      </c>
      <c r="E6908" s="345">
        <v>1040140871</v>
      </c>
      <c r="F6908" s="345">
        <v>21095</v>
      </c>
      <c r="G6908" s="345" t="s">
        <v>15424</v>
      </c>
      <c r="H6908" s="820">
        <v>1139</v>
      </c>
      <c r="I6908" s="567"/>
    </row>
    <row r="6909" spans="1:9" x14ac:dyDescent="0.2">
      <c r="A6909" s="345">
        <v>6907</v>
      </c>
      <c r="B6909" s="345" t="s">
        <v>7526</v>
      </c>
      <c r="C6909" s="345" t="s">
        <v>668</v>
      </c>
      <c r="D6909" s="345" t="s">
        <v>16416</v>
      </c>
      <c r="E6909" s="345">
        <v>1040831710</v>
      </c>
      <c r="F6909" s="345">
        <v>22182</v>
      </c>
      <c r="G6909" s="345" t="s">
        <v>15425</v>
      </c>
      <c r="H6909" s="820">
        <v>1158</v>
      </c>
      <c r="I6909" s="567"/>
    </row>
    <row r="6910" spans="1:9" x14ac:dyDescent="0.2">
      <c r="A6910" s="345">
        <v>6908</v>
      </c>
      <c r="B6910" s="345" t="s">
        <v>7527</v>
      </c>
      <c r="C6910" s="345" t="s">
        <v>732</v>
      </c>
      <c r="D6910" s="345" t="s">
        <v>511</v>
      </c>
      <c r="E6910" s="345">
        <v>3160410790</v>
      </c>
      <c r="F6910" s="345">
        <v>75080</v>
      </c>
      <c r="G6910" s="345" t="s">
        <v>15426</v>
      </c>
      <c r="H6910" s="820">
        <v>2179</v>
      </c>
      <c r="I6910" s="567"/>
    </row>
    <row r="6911" spans="1:9" x14ac:dyDescent="0.2">
      <c r="A6911" s="345">
        <v>6909</v>
      </c>
      <c r="B6911" s="345" t="s">
        <v>7528</v>
      </c>
      <c r="C6911" s="345" t="s">
        <v>601</v>
      </c>
      <c r="D6911" s="345" t="s">
        <v>508</v>
      </c>
      <c r="E6911" s="345">
        <v>1030121980</v>
      </c>
      <c r="F6911" s="345">
        <v>16207</v>
      </c>
      <c r="G6911" s="345" t="s">
        <v>15427</v>
      </c>
      <c r="H6911" s="820">
        <v>13339</v>
      </c>
      <c r="I6911" s="567"/>
    </row>
    <row r="6912" spans="1:9" x14ac:dyDescent="0.2">
      <c r="A6912" s="345">
        <v>6910</v>
      </c>
      <c r="B6912" s="345" t="s">
        <v>7529</v>
      </c>
      <c r="C6912" s="345" t="s">
        <v>604</v>
      </c>
      <c r="D6912" s="345" t="s">
        <v>515</v>
      </c>
      <c r="E6912" s="345">
        <v>1050710450</v>
      </c>
      <c r="F6912" s="345">
        <v>29045</v>
      </c>
      <c r="G6912" s="345" t="s">
        <v>15428</v>
      </c>
      <c r="H6912" s="820">
        <v>3113</v>
      </c>
      <c r="I6912" s="567"/>
    </row>
    <row r="6913" spans="1:9" x14ac:dyDescent="0.2">
      <c r="A6913" s="345">
        <v>6911</v>
      </c>
      <c r="B6913" s="345" t="s">
        <v>7530</v>
      </c>
      <c r="C6913" s="345" t="s">
        <v>546</v>
      </c>
      <c r="D6913" s="345" t="s">
        <v>504</v>
      </c>
      <c r="E6913" s="345">
        <v>3170470260</v>
      </c>
      <c r="F6913" s="345">
        <v>77027</v>
      </c>
      <c r="G6913" s="345" t="s">
        <v>15429</v>
      </c>
      <c r="H6913" s="820">
        <v>3667</v>
      </c>
      <c r="I6913" s="567"/>
    </row>
    <row r="6914" spans="1:9" x14ac:dyDescent="0.2">
      <c r="A6914" s="345">
        <v>6912</v>
      </c>
      <c r="B6914" s="345" t="s">
        <v>7531</v>
      </c>
      <c r="C6914" s="345" t="s">
        <v>612</v>
      </c>
      <c r="D6914" s="345" t="s">
        <v>505</v>
      </c>
      <c r="E6914" s="345">
        <v>3180670910</v>
      </c>
      <c r="F6914" s="345">
        <v>80091</v>
      </c>
      <c r="G6914" s="345" t="s">
        <v>15430</v>
      </c>
      <c r="H6914" s="820">
        <v>1231</v>
      </c>
      <c r="I6914" s="567"/>
    </row>
    <row r="6915" spans="1:9" x14ac:dyDescent="0.2">
      <c r="A6915" s="345">
        <v>6913</v>
      </c>
      <c r="B6915" s="345" t="s">
        <v>7532</v>
      </c>
      <c r="C6915" s="345" t="s">
        <v>612</v>
      </c>
      <c r="D6915" s="345" t="s">
        <v>505</v>
      </c>
      <c r="E6915" s="345">
        <v>3180670920</v>
      </c>
      <c r="F6915" s="345">
        <v>80092</v>
      </c>
      <c r="G6915" s="345" t="s">
        <v>15431</v>
      </c>
      <c r="H6915" s="820">
        <v>2404</v>
      </c>
      <c r="I6915" s="567"/>
    </row>
    <row r="6916" spans="1:9" x14ac:dyDescent="0.2">
      <c r="A6916" s="345">
        <v>6914</v>
      </c>
      <c r="B6916" s="345" t="s">
        <v>7533</v>
      </c>
      <c r="C6916" s="345" t="s">
        <v>550</v>
      </c>
      <c r="D6916" s="345" t="s">
        <v>493</v>
      </c>
      <c r="E6916" s="345">
        <v>2120690640</v>
      </c>
      <c r="F6916" s="345">
        <v>57066</v>
      </c>
      <c r="G6916" s="345" t="s">
        <v>15432</v>
      </c>
      <c r="H6916" s="820">
        <v>2203</v>
      </c>
      <c r="I6916" s="567"/>
    </row>
    <row r="6917" spans="1:9" x14ac:dyDescent="0.2">
      <c r="A6917" s="345">
        <v>6915</v>
      </c>
      <c r="B6917" s="345" t="s">
        <v>7534</v>
      </c>
      <c r="C6917" s="345" t="s">
        <v>617</v>
      </c>
      <c r="D6917" s="345" t="s">
        <v>512</v>
      </c>
      <c r="E6917" s="345">
        <v>4200730672</v>
      </c>
      <c r="F6917" s="345">
        <v>90089</v>
      </c>
      <c r="G6917" s="345" t="s">
        <v>15433</v>
      </c>
      <c r="H6917" s="820">
        <v>1538</v>
      </c>
      <c r="I6917" s="567"/>
    </row>
    <row r="6918" spans="1:9" x14ac:dyDescent="0.2">
      <c r="A6918" s="345">
        <v>6916</v>
      </c>
      <c r="B6918" s="345" t="s">
        <v>7535</v>
      </c>
      <c r="C6918" s="345" t="s">
        <v>553</v>
      </c>
      <c r="D6918" s="345" t="s">
        <v>506</v>
      </c>
      <c r="E6918" s="345">
        <v>3150721450</v>
      </c>
      <c r="F6918" s="345">
        <v>65145</v>
      </c>
      <c r="G6918" s="345" t="s">
        <v>15434</v>
      </c>
      <c r="H6918" s="820">
        <v>776</v>
      </c>
      <c r="I6918" s="567"/>
    </row>
    <row r="6919" spans="1:9" x14ac:dyDescent="0.2">
      <c r="A6919" s="345">
        <v>6917</v>
      </c>
      <c r="B6919" s="345" t="s">
        <v>7536</v>
      </c>
      <c r="C6919" s="345" t="s">
        <v>542</v>
      </c>
      <c r="D6919" s="345" t="s">
        <v>511</v>
      </c>
      <c r="E6919" s="345">
        <v>3160310520</v>
      </c>
      <c r="F6919" s="345">
        <v>71054</v>
      </c>
      <c r="G6919" s="345" t="s">
        <v>15435</v>
      </c>
      <c r="H6919" s="820">
        <v>5707</v>
      </c>
      <c r="I6919" s="567"/>
    </row>
    <row r="6920" spans="1:9" x14ac:dyDescent="0.2">
      <c r="A6920" s="345">
        <v>6918</v>
      </c>
      <c r="B6920" s="345" t="s">
        <v>7537</v>
      </c>
      <c r="C6920" s="345" t="s">
        <v>542</v>
      </c>
      <c r="D6920" s="345" t="s">
        <v>511</v>
      </c>
      <c r="E6920" s="345">
        <v>3160310530</v>
      </c>
      <c r="F6920" s="345">
        <v>71055</v>
      </c>
      <c r="G6920" s="345" t="s">
        <v>15436</v>
      </c>
      <c r="H6920" s="820">
        <v>5228</v>
      </c>
      <c r="I6920" s="567"/>
    </row>
    <row r="6921" spans="1:9" x14ac:dyDescent="0.2">
      <c r="A6921" s="345">
        <v>6919</v>
      </c>
      <c r="B6921" s="345" t="s">
        <v>7538</v>
      </c>
      <c r="C6921" s="345" t="s">
        <v>668</v>
      </c>
      <c r="D6921" s="345" t="s">
        <v>16416</v>
      </c>
      <c r="E6921" s="345">
        <v>1040831720</v>
      </c>
      <c r="F6921" s="345">
        <v>22183</v>
      </c>
      <c r="G6921" s="345" t="s">
        <v>15437</v>
      </c>
      <c r="H6921" s="820">
        <v>4523</v>
      </c>
      <c r="I6921" s="567"/>
    </row>
    <row r="6922" spans="1:9" x14ac:dyDescent="0.2">
      <c r="A6922" s="345">
        <v>6920</v>
      </c>
      <c r="B6922" s="345" t="s">
        <v>7539</v>
      </c>
      <c r="C6922" s="345" t="s">
        <v>852</v>
      </c>
      <c r="D6922" s="345" t="s">
        <v>515</v>
      </c>
      <c r="E6922" s="345">
        <v>1050870390</v>
      </c>
      <c r="F6922" s="345">
        <v>27039</v>
      </c>
      <c r="G6922" s="345" t="s">
        <v>15438</v>
      </c>
      <c r="H6922" s="820">
        <v>7599</v>
      </c>
      <c r="I6922" s="567"/>
    </row>
    <row r="6923" spans="1:9" x14ac:dyDescent="0.2">
      <c r="A6923" s="345">
        <v>6921</v>
      </c>
      <c r="B6923" s="345" t="s">
        <v>7540</v>
      </c>
      <c r="C6923" s="345" t="s">
        <v>672</v>
      </c>
      <c r="D6923" s="345" t="s">
        <v>508</v>
      </c>
      <c r="E6923" s="345">
        <v>1030571500</v>
      </c>
      <c r="F6923" s="345">
        <v>18153</v>
      </c>
      <c r="G6923" s="345" t="s">
        <v>15439</v>
      </c>
      <c r="H6923" s="820">
        <v>11406</v>
      </c>
      <c r="I6923" s="567"/>
    </row>
    <row r="6924" spans="1:9" x14ac:dyDescent="0.2">
      <c r="A6924" s="345">
        <v>6922</v>
      </c>
      <c r="B6924" s="345" t="s">
        <v>7541</v>
      </c>
      <c r="C6924" s="345" t="s">
        <v>624</v>
      </c>
      <c r="D6924" s="345" t="s">
        <v>510</v>
      </c>
      <c r="E6924" s="345">
        <v>1010812580</v>
      </c>
      <c r="F6924" s="345">
        <v>1268</v>
      </c>
      <c r="G6924" s="345" t="s">
        <v>15440</v>
      </c>
      <c r="H6924" s="820">
        <v>260</v>
      </c>
      <c r="I6924" s="567"/>
    </row>
    <row r="6925" spans="1:9" x14ac:dyDescent="0.2">
      <c r="A6925" s="345">
        <v>6923</v>
      </c>
      <c r="B6925" s="345" t="s">
        <v>7542</v>
      </c>
      <c r="C6925" s="345" t="s">
        <v>624</v>
      </c>
      <c r="D6925" s="345" t="s">
        <v>510</v>
      </c>
      <c r="E6925" s="345">
        <v>1010812590</v>
      </c>
      <c r="F6925" s="345">
        <v>1269</v>
      </c>
      <c r="G6925" s="345" t="s">
        <v>15441</v>
      </c>
      <c r="H6925" s="820">
        <v>6080</v>
      </c>
      <c r="I6925" s="567"/>
    </row>
    <row r="6926" spans="1:9" x14ac:dyDescent="0.2">
      <c r="A6926" s="345">
        <v>6924</v>
      </c>
      <c r="B6926" s="345" t="s">
        <v>7543</v>
      </c>
      <c r="C6926" s="345" t="s">
        <v>563</v>
      </c>
      <c r="D6926" s="345" t="s">
        <v>493</v>
      </c>
      <c r="E6926" s="345">
        <v>2120330740</v>
      </c>
      <c r="F6926" s="345">
        <v>60075</v>
      </c>
      <c r="G6926" s="345" t="s">
        <v>15442</v>
      </c>
      <c r="H6926" s="820">
        <v>2278</v>
      </c>
      <c r="I6926" s="567"/>
    </row>
    <row r="6927" spans="1:9" x14ac:dyDescent="0.2">
      <c r="A6927" s="345">
        <v>6925</v>
      </c>
      <c r="B6927" s="345" t="s">
        <v>7544</v>
      </c>
      <c r="C6927" s="345" t="s">
        <v>652</v>
      </c>
      <c r="D6927" s="345" t="s">
        <v>16417</v>
      </c>
      <c r="E6927" s="345">
        <v>1060851110</v>
      </c>
      <c r="F6927" s="345">
        <v>30111</v>
      </c>
      <c r="G6927" s="345" t="s">
        <v>15443</v>
      </c>
      <c r="H6927" s="820">
        <v>304</v>
      </c>
      <c r="I6927" s="567"/>
    </row>
    <row r="6928" spans="1:9" x14ac:dyDescent="0.2">
      <c r="A6928" s="345">
        <v>6926</v>
      </c>
      <c r="B6928" s="345" t="s">
        <v>7545</v>
      </c>
      <c r="C6928" s="345" t="s">
        <v>668</v>
      </c>
      <c r="D6928" s="345" t="s">
        <v>16416</v>
      </c>
      <c r="E6928" s="345">
        <v>1040831730</v>
      </c>
      <c r="F6928" s="345">
        <v>22184</v>
      </c>
      <c r="G6928" s="345" t="s">
        <v>15444</v>
      </c>
      <c r="H6928" s="820">
        <v>601</v>
      </c>
      <c r="I6928" s="567"/>
    </row>
    <row r="6929" spans="1:9" x14ac:dyDescent="0.2">
      <c r="A6929" s="345">
        <v>6927</v>
      </c>
      <c r="B6929" s="345" t="s">
        <v>7546</v>
      </c>
      <c r="C6929" s="345" t="s">
        <v>863</v>
      </c>
      <c r="D6929" s="345" t="s">
        <v>510</v>
      </c>
      <c r="E6929" s="345">
        <v>1011020640</v>
      </c>
      <c r="F6929" s="345">
        <v>103064</v>
      </c>
      <c r="G6929" s="345" t="s">
        <v>15445</v>
      </c>
      <c r="H6929" s="820">
        <v>4627</v>
      </c>
      <c r="I6929" s="567"/>
    </row>
    <row r="6930" spans="1:9" x14ac:dyDescent="0.2">
      <c r="A6930" s="345">
        <v>6928</v>
      </c>
      <c r="B6930" s="345" t="s">
        <v>7547</v>
      </c>
      <c r="C6930" s="345" t="s">
        <v>595</v>
      </c>
      <c r="D6930" s="345" t="s">
        <v>510</v>
      </c>
      <c r="E6930" s="345">
        <v>1010021650</v>
      </c>
      <c r="F6930" s="345">
        <v>6168</v>
      </c>
      <c r="G6930" s="345" t="s">
        <v>15446</v>
      </c>
      <c r="H6930" s="820">
        <v>1896</v>
      </c>
      <c r="I6930" s="567"/>
    </row>
    <row r="6931" spans="1:9" x14ac:dyDescent="0.2">
      <c r="A6931" s="345">
        <v>6929</v>
      </c>
      <c r="B6931" s="345" t="s">
        <v>7548</v>
      </c>
      <c r="C6931" s="345" t="s">
        <v>555</v>
      </c>
      <c r="D6931" s="345" t="s">
        <v>506</v>
      </c>
      <c r="E6931" s="345">
        <v>3150510810</v>
      </c>
      <c r="F6931" s="345">
        <v>63081</v>
      </c>
      <c r="G6931" s="345" t="s">
        <v>15447</v>
      </c>
      <c r="H6931" s="820">
        <v>8709</v>
      </c>
      <c r="I6931" s="567"/>
    </row>
    <row r="6932" spans="1:9" x14ac:dyDescent="0.2">
      <c r="A6932" s="345">
        <v>6930</v>
      </c>
      <c r="B6932" s="345" t="s">
        <v>7549</v>
      </c>
      <c r="C6932" s="345" t="s">
        <v>659</v>
      </c>
      <c r="D6932" s="345" t="s">
        <v>510</v>
      </c>
      <c r="E6932" s="345">
        <v>1010960650</v>
      </c>
      <c r="F6932" s="345">
        <v>96065</v>
      </c>
      <c r="G6932" s="345" t="s">
        <v>15448</v>
      </c>
      <c r="H6932" s="820">
        <v>967</v>
      </c>
      <c r="I6932" s="567"/>
    </row>
    <row r="6933" spans="1:9" x14ac:dyDescent="0.2">
      <c r="A6933" s="345">
        <v>6931</v>
      </c>
      <c r="B6933" s="345" t="s">
        <v>7550</v>
      </c>
      <c r="C6933" s="345" t="s">
        <v>582</v>
      </c>
      <c r="D6933" s="345" t="s">
        <v>514</v>
      </c>
      <c r="E6933" s="345">
        <v>2100800310</v>
      </c>
      <c r="F6933" s="345">
        <v>55031</v>
      </c>
      <c r="G6933" s="345" t="s">
        <v>15449</v>
      </c>
      <c r="H6933" s="820">
        <v>4638</v>
      </c>
      <c r="I6933" s="567"/>
    </row>
    <row r="6934" spans="1:9" x14ac:dyDescent="0.2">
      <c r="A6934" s="345">
        <v>6932</v>
      </c>
      <c r="B6934" s="345" t="s">
        <v>7551</v>
      </c>
      <c r="C6934" s="345" t="s">
        <v>1237</v>
      </c>
      <c r="D6934" s="345" t="s">
        <v>505</v>
      </c>
      <c r="E6934" s="345">
        <v>3180970250</v>
      </c>
      <c r="F6934" s="345">
        <v>101025</v>
      </c>
      <c r="G6934" s="345" t="s">
        <v>15450</v>
      </c>
      <c r="H6934" s="820">
        <v>6163</v>
      </c>
      <c r="I6934" s="567"/>
    </row>
    <row r="6935" spans="1:9" x14ac:dyDescent="0.2">
      <c r="A6935" s="345">
        <v>6933</v>
      </c>
      <c r="B6935" s="345" t="s">
        <v>7552</v>
      </c>
      <c r="C6935" s="345" t="s">
        <v>674</v>
      </c>
      <c r="D6935" s="345" t="s">
        <v>510</v>
      </c>
      <c r="E6935" s="345">
        <v>1010881410</v>
      </c>
      <c r="F6935" s="345">
        <v>2142</v>
      </c>
      <c r="G6935" s="345" t="s">
        <v>15451</v>
      </c>
      <c r="H6935" s="820">
        <v>1172</v>
      </c>
      <c r="I6935" s="567"/>
    </row>
    <row r="6936" spans="1:9" x14ac:dyDescent="0.2">
      <c r="A6936" s="345">
        <v>6934</v>
      </c>
      <c r="B6936" s="345" t="s">
        <v>7553</v>
      </c>
      <c r="C6936" s="345" t="s">
        <v>544</v>
      </c>
      <c r="D6936" s="345" t="s">
        <v>510</v>
      </c>
      <c r="E6936" s="345">
        <v>1010272240</v>
      </c>
      <c r="F6936" s="345">
        <v>4224</v>
      </c>
      <c r="G6936" s="345" t="s">
        <v>15452</v>
      </c>
      <c r="H6936" s="820">
        <v>96</v>
      </c>
      <c r="I6936" s="567"/>
    </row>
    <row r="6937" spans="1:9" x14ac:dyDescent="0.2">
      <c r="A6937" s="345">
        <v>6935</v>
      </c>
      <c r="B6937" s="345" t="s">
        <v>7554</v>
      </c>
      <c r="C6937" s="345" t="s">
        <v>601</v>
      </c>
      <c r="D6937" s="345" t="s">
        <v>508</v>
      </c>
      <c r="E6937" s="345">
        <v>1030121990</v>
      </c>
      <c r="F6937" s="345">
        <v>16208</v>
      </c>
      <c r="G6937" s="345" t="s">
        <v>15453</v>
      </c>
      <c r="H6937" s="820">
        <v>1077</v>
      </c>
      <c r="I6937" s="567"/>
    </row>
    <row r="6938" spans="1:9" x14ac:dyDescent="0.2">
      <c r="A6938" s="345">
        <v>6936</v>
      </c>
      <c r="B6938" s="345" t="s">
        <v>7555</v>
      </c>
      <c r="C6938" s="345" t="s">
        <v>654</v>
      </c>
      <c r="D6938" s="345" t="s">
        <v>506</v>
      </c>
      <c r="E6938" s="345">
        <v>3150081030</v>
      </c>
      <c r="F6938" s="345">
        <v>64104</v>
      </c>
      <c r="G6938" s="345" t="s">
        <v>15454</v>
      </c>
      <c r="H6938" s="820">
        <v>2817</v>
      </c>
      <c r="I6938" s="567"/>
    </row>
    <row r="6939" spans="1:9" x14ac:dyDescent="0.2">
      <c r="A6939" s="345">
        <v>6937</v>
      </c>
      <c r="B6939" s="345" t="s">
        <v>7556</v>
      </c>
      <c r="C6939" s="345" t="s">
        <v>672</v>
      </c>
      <c r="D6939" s="345" t="s">
        <v>508</v>
      </c>
      <c r="E6939" s="345">
        <v>1030571510</v>
      </c>
      <c r="F6939" s="345">
        <v>18154</v>
      </c>
      <c r="G6939" s="345" t="s">
        <v>15455</v>
      </c>
      <c r="H6939" s="820">
        <v>588</v>
      </c>
      <c r="I6939" s="567"/>
    </row>
    <row r="6940" spans="1:9" x14ac:dyDescent="0.2">
      <c r="A6940" s="345">
        <v>6938</v>
      </c>
      <c r="B6940" s="345" t="s">
        <v>7557</v>
      </c>
      <c r="C6940" s="345" t="s">
        <v>842</v>
      </c>
      <c r="D6940" s="345" t="s">
        <v>492</v>
      </c>
      <c r="E6940" s="345">
        <v>2090050370</v>
      </c>
      <c r="F6940" s="345">
        <v>51037</v>
      </c>
      <c r="G6940" s="345" t="s">
        <v>15456</v>
      </c>
      <c r="H6940" s="820">
        <v>6274</v>
      </c>
      <c r="I6940" s="567"/>
    </row>
    <row r="6941" spans="1:9" x14ac:dyDescent="0.2">
      <c r="A6941" s="345">
        <v>6939</v>
      </c>
      <c r="B6941" s="345" t="s">
        <v>7558</v>
      </c>
      <c r="C6941" s="345" t="s">
        <v>609</v>
      </c>
      <c r="D6941" s="345" t="s">
        <v>493</v>
      </c>
      <c r="E6941" s="345">
        <v>2120701020</v>
      </c>
      <c r="F6941" s="345">
        <v>58103</v>
      </c>
      <c r="G6941" s="345" t="s">
        <v>15457</v>
      </c>
      <c r="H6941" s="820">
        <v>8538</v>
      </c>
      <c r="I6941" s="567"/>
    </row>
    <row r="6942" spans="1:9" x14ac:dyDescent="0.2">
      <c r="A6942" s="345">
        <v>6940</v>
      </c>
      <c r="B6942" s="345" t="s">
        <v>7559</v>
      </c>
      <c r="C6942" s="345" t="s">
        <v>657</v>
      </c>
      <c r="D6942" s="345" t="s">
        <v>506</v>
      </c>
      <c r="E6942" s="345">
        <v>3150200900</v>
      </c>
      <c r="F6942" s="345">
        <v>61090</v>
      </c>
      <c r="G6942" s="345" t="s">
        <v>15458</v>
      </c>
      <c r="H6942" s="820">
        <v>8705</v>
      </c>
      <c r="I6942" s="567"/>
    </row>
    <row r="6943" spans="1:9" x14ac:dyDescent="0.2">
      <c r="A6943" s="345">
        <v>6941</v>
      </c>
      <c r="B6943" s="345" t="s">
        <v>7560</v>
      </c>
      <c r="C6943" s="345" t="s">
        <v>526</v>
      </c>
      <c r="D6943" s="345" t="s">
        <v>508</v>
      </c>
      <c r="E6943" s="345">
        <v>1030980770</v>
      </c>
      <c r="F6943" s="345">
        <v>97077</v>
      </c>
      <c r="G6943" s="345" t="s">
        <v>15459</v>
      </c>
      <c r="H6943" s="820">
        <v>141</v>
      </c>
      <c r="I6943" s="567"/>
    </row>
    <row r="6944" spans="1:9" x14ac:dyDescent="0.2">
      <c r="A6944" s="345">
        <v>6942</v>
      </c>
      <c r="B6944" s="345" t="s">
        <v>7561</v>
      </c>
      <c r="C6944" s="345" t="s">
        <v>899</v>
      </c>
      <c r="D6944" s="346" t="s">
        <v>512</v>
      </c>
      <c r="E6944" s="345">
        <v>4201110880</v>
      </c>
      <c r="F6944" s="345">
        <v>111088</v>
      </c>
      <c r="G6944" s="345" t="s">
        <v>15460</v>
      </c>
      <c r="H6944" s="820">
        <v>1082</v>
      </c>
      <c r="I6944" s="567"/>
    </row>
    <row r="6945" spans="1:9" x14ac:dyDescent="0.2">
      <c r="A6945" s="345">
        <v>6943</v>
      </c>
      <c r="B6945" s="345" t="s">
        <v>7562</v>
      </c>
      <c r="C6945" s="345" t="s">
        <v>526</v>
      </c>
      <c r="D6945" s="345" t="s">
        <v>508</v>
      </c>
      <c r="E6945" s="345">
        <v>1030980780</v>
      </c>
      <c r="F6945" s="345">
        <v>97078</v>
      </c>
      <c r="G6945" s="345" t="s">
        <v>15461</v>
      </c>
      <c r="H6945" s="820">
        <v>1765</v>
      </c>
      <c r="I6945" s="567"/>
    </row>
    <row r="6946" spans="1:9" x14ac:dyDescent="0.2">
      <c r="A6946" s="345">
        <v>6944</v>
      </c>
      <c r="B6946" s="345" t="s">
        <v>7563</v>
      </c>
      <c r="C6946" s="345" t="s">
        <v>601</v>
      </c>
      <c r="D6946" s="345" t="s">
        <v>508</v>
      </c>
      <c r="E6946" s="345">
        <v>1030122000</v>
      </c>
      <c r="F6946" s="345">
        <v>16209</v>
      </c>
      <c r="G6946" s="345" t="s">
        <v>15462</v>
      </c>
      <c r="H6946" s="820">
        <v>3774</v>
      </c>
      <c r="I6946" s="567"/>
    </row>
    <row r="6947" spans="1:9" x14ac:dyDescent="0.2">
      <c r="A6947" s="345">
        <v>6945</v>
      </c>
      <c r="B6947" s="345" t="s">
        <v>7564</v>
      </c>
      <c r="C6947" s="345" t="s">
        <v>637</v>
      </c>
      <c r="D6947" s="345" t="s">
        <v>508</v>
      </c>
      <c r="E6947" s="345">
        <v>1031040420</v>
      </c>
      <c r="F6947" s="345">
        <v>108042</v>
      </c>
      <c r="G6947" s="345" t="s">
        <v>15463</v>
      </c>
      <c r="H6947" s="820">
        <v>4417</v>
      </c>
      <c r="I6947" s="567"/>
    </row>
    <row r="6948" spans="1:9" x14ac:dyDescent="0.2">
      <c r="A6948" s="345">
        <v>6946</v>
      </c>
      <c r="B6948" s="345" t="s">
        <v>7565</v>
      </c>
      <c r="C6948" s="345" t="s">
        <v>548</v>
      </c>
      <c r="D6948" s="345" t="s">
        <v>503</v>
      </c>
      <c r="E6948" s="345">
        <v>3130380970</v>
      </c>
      <c r="F6948" s="345">
        <v>66098</v>
      </c>
      <c r="G6948" s="345" t="s">
        <v>15464</v>
      </c>
      <c r="H6948" s="820">
        <v>22438</v>
      </c>
      <c r="I6948" s="567"/>
    </row>
    <row r="6949" spans="1:9" x14ac:dyDescent="0.2">
      <c r="A6949" s="345">
        <v>6947</v>
      </c>
      <c r="B6949" s="345" t="s">
        <v>7566</v>
      </c>
      <c r="C6949" s="345" t="s">
        <v>567</v>
      </c>
      <c r="D6949" s="345" t="s">
        <v>508</v>
      </c>
      <c r="E6949" s="345">
        <v>1030151720</v>
      </c>
      <c r="F6949" s="345">
        <v>17182</v>
      </c>
      <c r="G6949" s="345" t="s">
        <v>15465</v>
      </c>
      <c r="H6949" s="820">
        <v>1944</v>
      </c>
      <c r="I6949" s="567"/>
    </row>
    <row r="6950" spans="1:9" x14ac:dyDescent="0.2">
      <c r="A6950" s="345">
        <v>6948</v>
      </c>
      <c r="B6950" s="345" t="s">
        <v>7567</v>
      </c>
      <c r="C6950" s="345" t="s">
        <v>635</v>
      </c>
      <c r="D6950" s="345" t="s">
        <v>508</v>
      </c>
      <c r="E6950" s="345">
        <v>1030861060</v>
      </c>
      <c r="F6950" s="345">
        <v>12124</v>
      </c>
      <c r="G6950" s="345" t="s">
        <v>15466</v>
      </c>
      <c r="H6950" s="820">
        <v>5974</v>
      </c>
      <c r="I6950" s="567"/>
    </row>
    <row r="6951" spans="1:9" x14ac:dyDescent="0.2">
      <c r="A6951" s="345">
        <v>6949</v>
      </c>
      <c r="B6951" s="345" t="s">
        <v>7568</v>
      </c>
      <c r="C6951" s="345" t="s">
        <v>654</v>
      </c>
      <c r="D6951" s="345" t="s">
        <v>506</v>
      </c>
      <c r="E6951" s="345">
        <v>3150081040</v>
      </c>
      <c r="F6951" s="345">
        <v>64105</v>
      </c>
      <c r="G6951" s="345" t="s">
        <v>15467</v>
      </c>
      <c r="H6951" s="820">
        <v>1512</v>
      </c>
      <c r="I6951" s="567"/>
    </row>
    <row r="6952" spans="1:9" x14ac:dyDescent="0.2">
      <c r="A6952" s="345">
        <v>6950</v>
      </c>
      <c r="B6952" s="345" t="s">
        <v>7569</v>
      </c>
      <c r="C6952" s="345" t="s">
        <v>530</v>
      </c>
      <c r="D6952" s="345" t="s">
        <v>512</v>
      </c>
      <c r="E6952" s="345">
        <v>4200950636</v>
      </c>
      <c r="F6952" s="345">
        <v>95087</v>
      </c>
      <c r="G6952" s="345" t="s">
        <v>15468</v>
      </c>
      <c r="H6952" s="820">
        <v>994</v>
      </c>
      <c r="I6952" s="567"/>
    </row>
    <row r="6953" spans="1:9" x14ac:dyDescent="0.2">
      <c r="A6953" s="345">
        <v>6951</v>
      </c>
      <c r="B6953" s="345" t="s">
        <v>7570</v>
      </c>
      <c r="C6953" s="345" t="s">
        <v>639</v>
      </c>
      <c r="D6953" s="345" t="s">
        <v>510</v>
      </c>
      <c r="E6953" s="345">
        <v>1010521360</v>
      </c>
      <c r="F6953" s="345">
        <v>3143</v>
      </c>
      <c r="G6953" s="345" t="s">
        <v>15469</v>
      </c>
      <c r="H6953" s="820">
        <v>2706</v>
      </c>
      <c r="I6953" s="567"/>
    </row>
    <row r="6954" spans="1:9" x14ac:dyDescent="0.2">
      <c r="A6954" s="345">
        <v>6952</v>
      </c>
      <c r="B6954" s="345" t="s">
        <v>7571</v>
      </c>
      <c r="C6954" s="345" t="s">
        <v>732</v>
      </c>
      <c r="D6954" s="345" t="s">
        <v>511</v>
      </c>
      <c r="E6954" s="345">
        <v>3160410800</v>
      </c>
      <c r="F6954" s="345">
        <v>75081</v>
      </c>
      <c r="G6954" s="345" t="s">
        <v>15470</v>
      </c>
      <c r="H6954" s="820">
        <v>4181</v>
      </c>
      <c r="I6954" s="567"/>
    </row>
    <row r="6955" spans="1:9" x14ac:dyDescent="0.2">
      <c r="A6955" s="345">
        <v>6953</v>
      </c>
      <c r="B6955" s="345" t="s">
        <v>7572</v>
      </c>
      <c r="C6955" s="345" t="s">
        <v>563</v>
      </c>
      <c r="D6955" s="345" t="s">
        <v>493</v>
      </c>
      <c r="E6955" s="345">
        <v>2120330750</v>
      </c>
      <c r="F6955" s="345">
        <v>60076</v>
      </c>
      <c r="G6955" s="345" t="s">
        <v>15471</v>
      </c>
      <c r="H6955" s="820">
        <v>4665</v>
      </c>
      <c r="I6955" s="567"/>
    </row>
    <row r="6956" spans="1:9" x14ac:dyDescent="0.2">
      <c r="A6956" s="345">
        <v>6954</v>
      </c>
      <c r="B6956" s="345" t="s">
        <v>7573</v>
      </c>
      <c r="C6956" s="345" t="s">
        <v>732</v>
      </c>
      <c r="D6956" s="345" t="s">
        <v>511</v>
      </c>
      <c r="E6956" s="345">
        <v>3160410810</v>
      </c>
      <c r="F6956" s="345">
        <v>75082</v>
      </c>
      <c r="G6956" s="345" t="s">
        <v>15472</v>
      </c>
      <c r="H6956" s="820">
        <v>1542</v>
      </c>
      <c r="I6956" s="567"/>
    </row>
    <row r="6957" spans="1:9" x14ac:dyDescent="0.2">
      <c r="A6957" s="345">
        <v>6955</v>
      </c>
      <c r="B6957" s="345" t="s">
        <v>7574</v>
      </c>
      <c r="C6957" s="345" t="s">
        <v>732</v>
      </c>
      <c r="D6957" s="345" t="s">
        <v>511</v>
      </c>
      <c r="E6957" s="345">
        <v>3160410820</v>
      </c>
      <c r="F6957" s="345">
        <v>75083</v>
      </c>
      <c r="G6957" s="345" t="s">
        <v>15473</v>
      </c>
      <c r="H6957" s="820">
        <v>14695</v>
      </c>
      <c r="I6957" s="567"/>
    </row>
    <row r="6958" spans="1:9" x14ac:dyDescent="0.2">
      <c r="A6958" s="345">
        <v>6956</v>
      </c>
      <c r="B6958" s="345" t="s">
        <v>7575</v>
      </c>
      <c r="C6958" s="345" t="s">
        <v>624</v>
      </c>
      <c r="D6958" s="345" t="s">
        <v>510</v>
      </c>
      <c r="E6958" s="345">
        <v>1010812600</v>
      </c>
      <c r="F6958" s="345">
        <v>1270</v>
      </c>
      <c r="G6958" s="345" t="s">
        <v>15474</v>
      </c>
      <c r="H6958" s="820">
        <v>5940</v>
      </c>
      <c r="I6958" s="567"/>
    </row>
    <row r="6959" spans="1:9" x14ac:dyDescent="0.2">
      <c r="A6959" s="345">
        <v>6957</v>
      </c>
      <c r="B6959" s="345" t="s">
        <v>7576</v>
      </c>
      <c r="C6959" s="345" t="s">
        <v>787</v>
      </c>
      <c r="D6959" s="345" t="s">
        <v>515</v>
      </c>
      <c r="E6959" s="345">
        <v>1050840820</v>
      </c>
      <c r="F6959" s="345">
        <v>26083</v>
      </c>
      <c r="G6959" s="345" t="s">
        <v>15475</v>
      </c>
      <c r="H6959" s="820">
        <v>11740</v>
      </c>
      <c r="I6959" s="567"/>
    </row>
    <row r="6960" spans="1:9" x14ac:dyDescent="0.2">
      <c r="A6960" s="345">
        <v>6958</v>
      </c>
      <c r="B6960" s="345" t="s">
        <v>7577</v>
      </c>
      <c r="C6960" s="345" t="s">
        <v>573</v>
      </c>
      <c r="D6960" s="345" t="s">
        <v>508</v>
      </c>
      <c r="E6960" s="345">
        <v>1030450640</v>
      </c>
      <c r="F6960" s="345">
        <v>20064</v>
      </c>
      <c r="G6960" s="345" t="s">
        <v>15476</v>
      </c>
      <c r="H6960" s="820">
        <v>2023</v>
      </c>
      <c r="I6960" s="567"/>
    </row>
    <row r="6961" spans="1:9" x14ac:dyDescent="0.2">
      <c r="A6961" s="345">
        <v>6959</v>
      </c>
      <c r="B6961" s="345" t="s">
        <v>7578</v>
      </c>
      <c r="C6961" s="345" t="s">
        <v>591</v>
      </c>
      <c r="D6961" s="345" t="s">
        <v>513</v>
      </c>
      <c r="E6961" s="345">
        <v>4190180200</v>
      </c>
      <c r="F6961" s="345">
        <v>85020</v>
      </c>
      <c r="G6961" s="345" t="s">
        <v>15477</v>
      </c>
      <c r="H6961" s="820">
        <v>1209</v>
      </c>
      <c r="I6961" s="567"/>
    </row>
    <row r="6962" spans="1:9" x14ac:dyDescent="0.2">
      <c r="A6962" s="345">
        <v>6960</v>
      </c>
      <c r="B6962" s="345" t="s">
        <v>7579</v>
      </c>
      <c r="C6962" s="345" t="s">
        <v>575</v>
      </c>
      <c r="D6962" s="345" t="s">
        <v>493</v>
      </c>
      <c r="E6962" s="345">
        <v>2120910480</v>
      </c>
      <c r="F6962" s="345">
        <v>56049</v>
      </c>
      <c r="G6962" s="345" t="s">
        <v>15478</v>
      </c>
      <c r="H6962" s="820">
        <v>6597</v>
      </c>
      <c r="I6962" s="567"/>
    </row>
    <row r="6963" spans="1:9" x14ac:dyDescent="0.2">
      <c r="A6963" s="345">
        <v>6961</v>
      </c>
      <c r="B6963" s="345" t="s">
        <v>7580</v>
      </c>
      <c r="C6963" s="345" t="s">
        <v>652</v>
      </c>
      <c r="D6963" s="345" t="s">
        <v>16417</v>
      </c>
      <c r="E6963" s="345">
        <v>1060851120</v>
      </c>
      <c r="F6963" s="345">
        <v>30112</v>
      </c>
      <c r="G6963" s="345" t="s">
        <v>15479</v>
      </c>
      <c r="H6963" s="820">
        <v>1239</v>
      </c>
      <c r="I6963" s="567"/>
    </row>
    <row r="6964" spans="1:9" x14ac:dyDescent="0.2">
      <c r="A6964" s="345">
        <v>6962</v>
      </c>
      <c r="B6964" s="345" t="s">
        <v>7581</v>
      </c>
      <c r="C6964" s="345" t="s">
        <v>1302</v>
      </c>
      <c r="D6964" s="345" t="s">
        <v>492</v>
      </c>
      <c r="E6964" s="345">
        <v>2090420200</v>
      </c>
      <c r="F6964" s="345">
        <v>49020</v>
      </c>
      <c r="G6964" s="345" t="s">
        <v>15480</v>
      </c>
      <c r="H6964" s="820">
        <v>2980</v>
      </c>
      <c r="I6964" s="567"/>
    </row>
    <row r="6965" spans="1:9" x14ac:dyDescent="0.2">
      <c r="A6965" s="345">
        <v>6963</v>
      </c>
      <c r="B6965" s="345" t="s">
        <v>7582</v>
      </c>
      <c r="C6965" s="345" t="s">
        <v>573</v>
      </c>
      <c r="D6965" s="345" t="s">
        <v>508</v>
      </c>
      <c r="E6965" s="345">
        <v>1030450650</v>
      </c>
      <c r="F6965" s="345">
        <v>20065</v>
      </c>
      <c r="G6965" s="345" t="s">
        <v>15481</v>
      </c>
      <c r="H6965" s="820">
        <v>20842</v>
      </c>
      <c r="I6965" s="567"/>
    </row>
    <row r="6966" spans="1:9" x14ac:dyDescent="0.2">
      <c r="A6966" s="345">
        <v>6964</v>
      </c>
      <c r="B6966" s="345" t="s">
        <v>7583</v>
      </c>
      <c r="C6966" s="345" t="s">
        <v>526</v>
      </c>
      <c r="D6966" s="345" t="s">
        <v>508</v>
      </c>
      <c r="E6966" s="345">
        <v>1030980790</v>
      </c>
      <c r="F6966" s="345">
        <v>97079</v>
      </c>
      <c r="G6966" s="345" t="s">
        <v>15482</v>
      </c>
      <c r="H6966" s="820">
        <v>539</v>
      </c>
      <c r="I6966" s="567"/>
    </row>
    <row r="6967" spans="1:9" x14ac:dyDescent="0.2">
      <c r="A6967" s="345">
        <v>6965</v>
      </c>
      <c r="B6967" s="345" t="s">
        <v>7584</v>
      </c>
      <c r="C6967" s="345" t="s">
        <v>530</v>
      </c>
      <c r="D6967" s="345" t="s">
        <v>512</v>
      </c>
      <c r="E6967" s="345">
        <v>4200950640</v>
      </c>
      <c r="F6967" s="345">
        <v>95064</v>
      </c>
      <c r="G6967" s="345" t="s">
        <v>15483</v>
      </c>
      <c r="H6967" s="820">
        <v>141</v>
      </c>
      <c r="I6967" s="567"/>
    </row>
    <row r="6968" spans="1:9" x14ac:dyDescent="0.2">
      <c r="A6968" s="345">
        <v>6966</v>
      </c>
      <c r="B6968" s="345" t="s">
        <v>7585</v>
      </c>
      <c r="C6968" s="345" t="s">
        <v>664</v>
      </c>
      <c r="D6968" s="345" t="s">
        <v>507</v>
      </c>
      <c r="E6968" s="345">
        <v>1070370550</v>
      </c>
      <c r="F6968" s="345">
        <v>8059</v>
      </c>
      <c r="G6968" s="345" t="s">
        <v>15484</v>
      </c>
      <c r="H6968" s="820">
        <v>13766</v>
      </c>
      <c r="I6968" s="567"/>
    </row>
    <row r="6969" spans="1:9" x14ac:dyDescent="0.2">
      <c r="A6969" s="345">
        <v>6967</v>
      </c>
      <c r="B6969" s="345" t="s">
        <v>7586</v>
      </c>
      <c r="C6969" s="345" t="s">
        <v>548</v>
      </c>
      <c r="D6969" s="345" t="s">
        <v>503</v>
      </c>
      <c r="E6969" s="345">
        <v>3130380980</v>
      </c>
      <c r="F6969" s="345">
        <v>66099</v>
      </c>
      <c r="G6969" s="345" t="s">
        <v>15485</v>
      </c>
      <c r="H6969" s="820">
        <v>6449</v>
      </c>
      <c r="I6969" s="567"/>
    </row>
    <row r="6970" spans="1:9" x14ac:dyDescent="0.2">
      <c r="A6970" s="345">
        <v>6968</v>
      </c>
      <c r="B6970" s="345" t="s">
        <v>7587</v>
      </c>
      <c r="C6970" s="345" t="s">
        <v>604</v>
      </c>
      <c r="D6970" s="345" t="s">
        <v>515</v>
      </c>
      <c r="E6970" s="345">
        <v>1050710460</v>
      </c>
      <c r="F6970" s="345">
        <v>29046</v>
      </c>
      <c r="G6970" s="345" t="s">
        <v>15486</v>
      </c>
      <c r="H6970" s="820">
        <v>7970</v>
      </c>
      <c r="I6970" s="567"/>
    </row>
    <row r="6971" spans="1:9" x14ac:dyDescent="0.2">
      <c r="A6971" s="345">
        <v>6969</v>
      </c>
      <c r="B6971" s="345" t="s">
        <v>7588</v>
      </c>
      <c r="C6971" s="345" t="s">
        <v>595</v>
      </c>
      <c r="D6971" s="345" t="s">
        <v>510</v>
      </c>
      <c r="E6971" s="345">
        <v>1010021660</v>
      </c>
      <c r="F6971" s="345">
        <v>6169</v>
      </c>
      <c r="G6971" s="345" t="s">
        <v>15487</v>
      </c>
      <c r="H6971" s="820">
        <v>1503</v>
      </c>
      <c r="I6971" s="567"/>
    </row>
    <row r="6972" spans="1:9" x14ac:dyDescent="0.2">
      <c r="A6972" s="345">
        <v>6970</v>
      </c>
      <c r="B6972" s="345" t="s">
        <v>7589</v>
      </c>
      <c r="C6972" s="345" t="s">
        <v>632</v>
      </c>
      <c r="D6972" s="345" t="s">
        <v>515</v>
      </c>
      <c r="E6972" s="345">
        <v>1050100590</v>
      </c>
      <c r="F6972" s="345">
        <v>25059</v>
      </c>
      <c r="G6972" s="345" t="s">
        <v>15488</v>
      </c>
      <c r="H6972" s="820">
        <v>1720</v>
      </c>
      <c r="I6972" s="567"/>
    </row>
    <row r="6973" spans="1:9" x14ac:dyDescent="0.2">
      <c r="A6973" s="345">
        <v>6971</v>
      </c>
      <c r="B6973" s="345" t="s">
        <v>7590</v>
      </c>
      <c r="C6973" s="345" t="s">
        <v>635</v>
      </c>
      <c r="D6973" s="345" t="s">
        <v>508</v>
      </c>
      <c r="E6973" s="345">
        <v>1030861070</v>
      </c>
      <c r="F6973" s="345">
        <v>12125</v>
      </c>
      <c r="G6973" s="345" t="s">
        <v>15489</v>
      </c>
      <c r="H6973" s="820">
        <v>3621</v>
      </c>
      <c r="I6973" s="567"/>
    </row>
    <row r="6974" spans="1:9" x14ac:dyDescent="0.2">
      <c r="A6974" s="345">
        <v>6972</v>
      </c>
      <c r="B6974" s="345" t="s">
        <v>7591</v>
      </c>
      <c r="C6974" s="345" t="s">
        <v>652</v>
      </c>
      <c r="D6974" s="345" t="s">
        <v>16417</v>
      </c>
      <c r="E6974" s="345">
        <v>1060851130</v>
      </c>
      <c r="F6974" s="345">
        <v>30113</v>
      </c>
      <c r="G6974" s="345" t="s">
        <v>15490</v>
      </c>
      <c r="H6974" s="820">
        <v>565</v>
      </c>
      <c r="I6974" s="567"/>
    </row>
    <row r="6975" spans="1:9" x14ac:dyDescent="0.2">
      <c r="A6975" s="345">
        <v>6973</v>
      </c>
      <c r="B6975" s="345" t="s">
        <v>7592</v>
      </c>
      <c r="C6975" s="345" t="s">
        <v>1218</v>
      </c>
      <c r="D6975" s="345" t="s">
        <v>16415</v>
      </c>
      <c r="E6975" s="345">
        <v>1081010185</v>
      </c>
      <c r="F6975" s="345">
        <v>99027</v>
      </c>
      <c r="G6975" s="345" t="s">
        <v>15491</v>
      </c>
      <c r="H6975" s="820">
        <v>1067</v>
      </c>
      <c r="I6975" s="567"/>
    </row>
    <row r="6976" spans="1:9" x14ac:dyDescent="0.2">
      <c r="A6976" s="345">
        <v>6974</v>
      </c>
      <c r="B6976" s="345" t="s">
        <v>7593</v>
      </c>
      <c r="C6976" s="345" t="s">
        <v>691</v>
      </c>
      <c r="D6976" s="345" t="s">
        <v>508</v>
      </c>
      <c r="E6976" s="345">
        <v>1030770630</v>
      </c>
      <c r="F6976" s="345">
        <v>14063</v>
      </c>
      <c r="G6976" s="345" t="s">
        <v>15492</v>
      </c>
      <c r="H6976" s="820">
        <v>4623</v>
      </c>
      <c r="I6976" s="567"/>
    </row>
    <row r="6977" spans="1:9" x14ac:dyDescent="0.2">
      <c r="A6977" s="345">
        <v>6975</v>
      </c>
      <c r="B6977" s="345" t="s">
        <v>7594</v>
      </c>
      <c r="C6977" s="345" t="s">
        <v>942</v>
      </c>
      <c r="D6977" s="345" t="s">
        <v>512</v>
      </c>
      <c r="E6977" s="345">
        <v>4200530850</v>
      </c>
      <c r="F6977" s="345">
        <v>91088</v>
      </c>
      <c r="G6977" s="345" t="s">
        <v>15493</v>
      </c>
      <c r="H6977" s="820">
        <v>964</v>
      </c>
      <c r="I6977" s="567"/>
    </row>
    <row r="6978" spans="1:9" x14ac:dyDescent="0.2">
      <c r="A6978" s="345">
        <v>6976</v>
      </c>
      <c r="B6978" s="345" t="s">
        <v>7595</v>
      </c>
      <c r="C6978" s="345" t="s">
        <v>601</v>
      </c>
      <c r="D6978" s="345" t="s">
        <v>508</v>
      </c>
      <c r="E6978" s="345">
        <v>1030122010</v>
      </c>
      <c r="F6978" s="345">
        <v>16210</v>
      </c>
      <c r="G6978" s="345" t="s">
        <v>15494</v>
      </c>
      <c r="H6978" s="820">
        <v>539</v>
      </c>
      <c r="I6978" s="567"/>
    </row>
    <row r="6979" spans="1:9" x14ac:dyDescent="0.2">
      <c r="A6979" s="345">
        <v>6977</v>
      </c>
      <c r="B6979" s="345" t="s">
        <v>7596</v>
      </c>
      <c r="C6979" s="345" t="s">
        <v>842</v>
      </c>
      <c r="D6979" s="345" t="s">
        <v>492</v>
      </c>
      <c r="E6979" s="345">
        <v>2090050380</v>
      </c>
      <c r="F6979" s="345">
        <v>51038</v>
      </c>
      <c r="G6979" s="345" t="s">
        <v>15495</v>
      </c>
      <c r="H6979" s="820">
        <v>975</v>
      </c>
      <c r="I6979" s="567"/>
    </row>
    <row r="6980" spans="1:9" x14ac:dyDescent="0.2">
      <c r="A6980" s="345">
        <v>6978</v>
      </c>
      <c r="B6980" s="345" t="s">
        <v>7597</v>
      </c>
      <c r="C6980" s="345" t="s">
        <v>652</v>
      </c>
      <c r="D6980" s="345" t="s">
        <v>16417</v>
      </c>
      <c r="E6980" s="345">
        <v>1060851140</v>
      </c>
      <c r="F6980" s="345">
        <v>30114</v>
      </c>
      <c r="G6980" s="345" t="s">
        <v>15496</v>
      </c>
      <c r="H6980" s="820">
        <v>3878</v>
      </c>
      <c r="I6980" s="567"/>
    </row>
    <row r="6981" spans="1:9" x14ac:dyDescent="0.2">
      <c r="A6981" s="345">
        <v>6979</v>
      </c>
      <c r="B6981" s="345" t="s">
        <v>7598</v>
      </c>
      <c r="C6981" s="345" t="s">
        <v>632</v>
      </c>
      <c r="D6981" s="345" t="s">
        <v>515</v>
      </c>
      <c r="E6981" s="345">
        <v>1050100600</v>
      </c>
      <c r="F6981" s="345">
        <v>25060</v>
      </c>
      <c r="G6981" s="345" t="s">
        <v>15497</v>
      </c>
      <c r="H6981" s="820">
        <v>1285</v>
      </c>
      <c r="I6981" s="567"/>
    </row>
    <row r="6982" spans="1:9" x14ac:dyDescent="0.2">
      <c r="A6982" s="345">
        <v>6980</v>
      </c>
      <c r="B6982" s="345" t="s">
        <v>7599</v>
      </c>
      <c r="C6982" s="345" t="s">
        <v>593</v>
      </c>
      <c r="D6982" s="345" t="s">
        <v>513</v>
      </c>
      <c r="E6982" s="345">
        <v>4190480950</v>
      </c>
      <c r="F6982" s="345">
        <v>83097</v>
      </c>
      <c r="G6982" s="345" t="s">
        <v>15498</v>
      </c>
      <c r="H6982" s="820">
        <v>10473</v>
      </c>
      <c r="I6982" s="567"/>
    </row>
    <row r="6983" spans="1:9" x14ac:dyDescent="0.2">
      <c r="A6983" s="345">
        <v>6981</v>
      </c>
      <c r="B6983" s="345" t="s">
        <v>7600</v>
      </c>
      <c r="C6983" s="345" t="s">
        <v>550</v>
      </c>
      <c r="D6983" s="345" t="s">
        <v>493</v>
      </c>
      <c r="E6983" s="345">
        <v>2120690650</v>
      </c>
      <c r="F6983" s="345">
        <v>57067</v>
      </c>
      <c r="G6983" s="345" t="s">
        <v>15499</v>
      </c>
      <c r="H6983" s="820">
        <v>1377</v>
      </c>
      <c r="I6983" s="567"/>
    </row>
    <row r="6984" spans="1:9" x14ac:dyDescent="0.2">
      <c r="A6984" s="345">
        <v>6982</v>
      </c>
      <c r="B6984" s="345" t="s">
        <v>7601</v>
      </c>
      <c r="C6984" s="345" t="s">
        <v>784</v>
      </c>
      <c r="D6984" s="345" t="s">
        <v>503</v>
      </c>
      <c r="E6984" s="345">
        <v>3130230890</v>
      </c>
      <c r="F6984" s="345">
        <v>69089</v>
      </c>
      <c r="G6984" s="345" t="s">
        <v>15500</v>
      </c>
      <c r="H6984" s="820">
        <v>329</v>
      </c>
      <c r="I6984" s="567"/>
    </row>
    <row r="6985" spans="1:9" x14ac:dyDescent="0.2">
      <c r="A6985" s="345">
        <v>6983</v>
      </c>
      <c r="B6985" s="345" t="s">
        <v>7602</v>
      </c>
      <c r="C6985" s="345" t="s">
        <v>544</v>
      </c>
      <c r="D6985" s="345" t="s">
        <v>510</v>
      </c>
      <c r="E6985" s="345">
        <v>1010272250</v>
      </c>
      <c r="F6985" s="345">
        <v>4225</v>
      </c>
      <c r="G6985" s="345" t="s">
        <v>15501</v>
      </c>
      <c r="H6985" s="820">
        <v>2166</v>
      </c>
      <c r="I6985" s="567"/>
    </row>
    <row r="6986" spans="1:9" x14ac:dyDescent="0.2">
      <c r="A6986" s="345">
        <v>6984</v>
      </c>
      <c r="B6986" s="345" t="s">
        <v>7603</v>
      </c>
      <c r="C6986" s="345" t="s">
        <v>1030</v>
      </c>
      <c r="D6986" s="345" t="s">
        <v>511</v>
      </c>
      <c r="E6986" s="345">
        <v>3160780270</v>
      </c>
      <c r="F6986" s="345">
        <v>73027</v>
      </c>
      <c r="G6986" s="345" t="s">
        <v>15502</v>
      </c>
      <c r="H6986" s="820">
        <v>189461</v>
      </c>
      <c r="I6986" s="567"/>
    </row>
    <row r="6987" spans="1:9" x14ac:dyDescent="0.2">
      <c r="A6987" s="345">
        <v>6985</v>
      </c>
      <c r="B6987" s="345" t="s">
        <v>7604</v>
      </c>
      <c r="C6987" s="345" t="s">
        <v>652</v>
      </c>
      <c r="D6987" s="345" t="s">
        <v>16417</v>
      </c>
      <c r="E6987" s="345">
        <v>1060851160</v>
      </c>
      <c r="F6987" s="345">
        <v>30116</v>
      </c>
      <c r="G6987" s="345" t="s">
        <v>15503</v>
      </c>
      <c r="H6987" s="820">
        <v>8835</v>
      </c>
      <c r="I6987" s="567"/>
    </row>
    <row r="6988" spans="1:9" x14ac:dyDescent="0.2">
      <c r="A6988" s="345">
        <v>6986</v>
      </c>
      <c r="B6988" s="345" t="s">
        <v>7605</v>
      </c>
      <c r="C6988" s="345" t="s">
        <v>575</v>
      </c>
      <c r="D6988" s="345" t="s">
        <v>493</v>
      </c>
      <c r="E6988" s="345">
        <v>2120910490</v>
      </c>
      <c r="F6988" s="345">
        <v>56050</v>
      </c>
      <c r="G6988" s="345" t="s">
        <v>15504</v>
      </c>
      <c r="H6988" s="820">
        <v>16075</v>
      </c>
      <c r="I6988" s="567"/>
    </row>
    <row r="6989" spans="1:9" x14ac:dyDescent="0.2">
      <c r="A6989" s="345">
        <v>6987</v>
      </c>
      <c r="B6989" s="345" t="s">
        <v>7606</v>
      </c>
      <c r="C6989" s="345" t="s">
        <v>565</v>
      </c>
      <c r="D6989" s="345" t="s">
        <v>505</v>
      </c>
      <c r="E6989" s="345">
        <v>3180251450</v>
      </c>
      <c r="F6989" s="345">
        <v>78145</v>
      </c>
      <c r="G6989" s="345" t="s">
        <v>15505</v>
      </c>
      <c r="H6989" s="820">
        <v>1878</v>
      </c>
      <c r="I6989" s="567"/>
    </row>
    <row r="6990" spans="1:9" x14ac:dyDescent="0.2">
      <c r="A6990" s="345">
        <v>6988</v>
      </c>
      <c r="B6990" s="345" t="s">
        <v>7607</v>
      </c>
      <c r="C6990" s="345" t="s">
        <v>691</v>
      </c>
      <c r="D6990" s="345" t="s">
        <v>508</v>
      </c>
      <c r="E6990" s="345">
        <v>1030770640</v>
      </c>
      <c r="F6990" s="345">
        <v>14064</v>
      </c>
      <c r="G6990" s="345" t="s">
        <v>15506</v>
      </c>
      <c r="H6990" s="820">
        <v>196</v>
      </c>
      <c r="I6990" s="567"/>
    </row>
    <row r="6991" spans="1:9" x14ac:dyDescent="0.2">
      <c r="A6991" s="345">
        <v>6989</v>
      </c>
      <c r="B6991" s="345" t="s">
        <v>7608</v>
      </c>
      <c r="C6991" s="345" t="s">
        <v>652</v>
      </c>
      <c r="D6991" s="345" t="s">
        <v>16417</v>
      </c>
      <c r="E6991" s="345">
        <v>1060851170</v>
      </c>
      <c r="F6991" s="345">
        <v>30117</v>
      </c>
      <c r="G6991" s="345" t="s">
        <v>15507</v>
      </c>
      <c r="H6991" s="820">
        <v>3997</v>
      </c>
      <c r="I6991" s="567"/>
    </row>
    <row r="6992" spans="1:9" x14ac:dyDescent="0.2">
      <c r="A6992" s="345">
        <v>6990</v>
      </c>
      <c r="B6992" s="345" t="s">
        <v>7609</v>
      </c>
      <c r="C6992" s="345" t="s">
        <v>787</v>
      </c>
      <c r="D6992" s="345" t="s">
        <v>515</v>
      </c>
      <c r="E6992" s="345">
        <v>1050840830</v>
      </c>
      <c r="F6992" s="345">
        <v>26084</v>
      </c>
      <c r="G6992" s="345" t="s">
        <v>15508</v>
      </c>
      <c r="H6992" s="820">
        <v>4226</v>
      </c>
      <c r="I6992" s="567"/>
    </row>
    <row r="6993" spans="1:9" x14ac:dyDescent="0.2">
      <c r="A6993" s="345">
        <v>6991</v>
      </c>
      <c r="B6993" s="345" t="s">
        <v>7610</v>
      </c>
      <c r="C6993" s="345" t="s">
        <v>595</v>
      </c>
      <c r="D6993" s="345" t="s">
        <v>510</v>
      </c>
      <c r="E6993" s="345">
        <v>1010021670</v>
      </c>
      <c r="F6993" s="345">
        <v>6170</v>
      </c>
      <c r="G6993" s="345" t="s">
        <v>15509</v>
      </c>
      <c r="H6993" s="820">
        <v>599</v>
      </c>
      <c r="I6993" s="567"/>
    </row>
    <row r="6994" spans="1:9" x14ac:dyDescent="0.2">
      <c r="A6994" s="345">
        <v>6992</v>
      </c>
      <c r="B6994" s="345" t="s">
        <v>7611</v>
      </c>
      <c r="C6994" s="345" t="s">
        <v>654</v>
      </c>
      <c r="D6994" s="345" t="s">
        <v>506</v>
      </c>
      <c r="E6994" s="345">
        <v>3150081050</v>
      </c>
      <c r="F6994" s="345">
        <v>64106</v>
      </c>
      <c r="G6994" s="345" t="s">
        <v>15510</v>
      </c>
      <c r="H6994" s="820">
        <v>1486</v>
      </c>
      <c r="I6994" s="567"/>
    </row>
    <row r="6995" spans="1:9" x14ac:dyDescent="0.2">
      <c r="A6995" s="345">
        <v>6993</v>
      </c>
      <c r="B6995" s="345" t="s">
        <v>7612</v>
      </c>
      <c r="C6995" s="345" t="s">
        <v>654</v>
      </c>
      <c r="D6995" s="345" t="s">
        <v>506</v>
      </c>
      <c r="E6995" s="345">
        <v>3150081060</v>
      </c>
      <c r="F6995" s="345">
        <v>64107</v>
      </c>
      <c r="G6995" s="345" t="s">
        <v>15511</v>
      </c>
      <c r="H6995" s="820">
        <v>2191</v>
      </c>
      <c r="I6995" s="567"/>
    </row>
    <row r="6996" spans="1:9" x14ac:dyDescent="0.2">
      <c r="A6996" s="345">
        <v>6994</v>
      </c>
      <c r="B6996" s="345" t="s">
        <v>7613</v>
      </c>
      <c r="C6996" s="345" t="s">
        <v>612</v>
      </c>
      <c r="D6996" s="345" t="s">
        <v>505</v>
      </c>
      <c r="E6996" s="345">
        <v>3180670930</v>
      </c>
      <c r="F6996" s="345">
        <v>80093</v>
      </c>
      <c r="G6996" s="345" t="s">
        <v>15512</v>
      </c>
      <c r="H6996" s="820">
        <v>14947</v>
      </c>
      <c r="I6996" s="567"/>
    </row>
    <row r="6997" spans="1:9" x14ac:dyDescent="0.2">
      <c r="A6997" s="345">
        <v>6995</v>
      </c>
      <c r="B6997" s="345" t="s">
        <v>7614</v>
      </c>
      <c r="C6997" s="345" t="s">
        <v>732</v>
      </c>
      <c r="D6997" s="345" t="s">
        <v>511</v>
      </c>
      <c r="E6997" s="345">
        <v>3160410830</v>
      </c>
      <c r="F6997" s="345">
        <v>75084</v>
      </c>
      <c r="G6997" s="345" t="s">
        <v>15513</v>
      </c>
      <c r="H6997" s="820">
        <v>11345</v>
      </c>
      <c r="I6997" s="567"/>
    </row>
    <row r="6998" spans="1:9" x14ac:dyDescent="0.2">
      <c r="A6998" s="345">
        <v>6996</v>
      </c>
      <c r="B6998" s="345" t="s">
        <v>7615</v>
      </c>
      <c r="C6998" s="345" t="s">
        <v>652</v>
      </c>
      <c r="D6998" s="345" t="s">
        <v>16417</v>
      </c>
      <c r="E6998" s="345">
        <v>1060851180</v>
      </c>
      <c r="F6998" s="345">
        <v>30118</v>
      </c>
      <c r="G6998" s="345" t="s">
        <v>15514</v>
      </c>
      <c r="H6998" s="820">
        <v>14730</v>
      </c>
      <c r="I6998" s="567"/>
    </row>
    <row r="6999" spans="1:9" x14ac:dyDescent="0.2">
      <c r="A6999" s="345">
        <v>6997</v>
      </c>
      <c r="B6999" s="345" t="s">
        <v>7616</v>
      </c>
      <c r="C6999" s="345" t="s">
        <v>624</v>
      </c>
      <c r="D6999" s="345" t="s">
        <v>510</v>
      </c>
      <c r="E6999" s="345">
        <v>1010812610</v>
      </c>
      <c r="F6999" s="345">
        <v>1271</v>
      </c>
      <c r="G6999" s="345" t="s">
        <v>15515</v>
      </c>
      <c r="H6999" s="820">
        <v>745</v>
      </c>
      <c r="I6999" s="567"/>
    </row>
    <row r="7000" spans="1:9" x14ac:dyDescent="0.2">
      <c r="A7000" s="345">
        <v>6998</v>
      </c>
      <c r="B7000" s="345" t="s">
        <v>7617</v>
      </c>
      <c r="C7000" s="345" t="s">
        <v>524</v>
      </c>
      <c r="D7000" s="345" t="s">
        <v>508</v>
      </c>
      <c r="E7000" s="345">
        <v>1030990560</v>
      </c>
      <c r="F7000" s="345">
        <v>98056</v>
      </c>
      <c r="G7000" s="345" t="s">
        <v>15516</v>
      </c>
      <c r="H7000" s="820">
        <v>5897</v>
      </c>
      <c r="I7000" s="567"/>
    </row>
    <row r="7001" spans="1:9" x14ac:dyDescent="0.2">
      <c r="A7001" s="345">
        <v>6999</v>
      </c>
      <c r="B7001" s="345" t="s">
        <v>7618</v>
      </c>
      <c r="C7001" s="345" t="s">
        <v>584</v>
      </c>
      <c r="D7001" s="345" t="s">
        <v>509</v>
      </c>
      <c r="E7001" s="345">
        <v>3140190770</v>
      </c>
      <c r="F7001" s="345">
        <v>70077</v>
      </c>
      <c r="G7001" s="345" t="s">
        <v>15517</v>
      </c>
      <c r="H7001" s="820">
        <v>602</v>
      </c>
      <c r="I7001" s="567"/>
    </row>
    <row r="7002" spans="1:9" x14ac:dyDescent="0.2">
      <c r="A7002" s="345">
        <v>7000</v>
      </c>
      <c r="B7002" s="345" t="s">
        <v>7619</v>
      </c>
      <c r="C7002" s="345" t="s">
        <v>704</v>
      </c>
      <c r="D7002" s="345" t="s">
        <v>505</v>
      </c>
      <c r="E7002" s="345">
        <v>3180221420</v>
      </c>
      <c r="F7002" s="345">
        <v>79146</v>
      </c>
      <c r="G7002" s="345" t="s">
        <v>15518</v>
      </c>
      <c r="H7002" s="820">
        <v>2529</v>
      </c>
      <c r="I7002" s="567"/>
    </row>
    <row r="7003" spans="1:9" x14ac:dyDescent="0.2">
      <c r="A7003" s="345">
        <v>7001</v>
      </c>
      <c r="B7003" s="345" t="s">
        <v>7620</v>
      </c>
      <c r="C7003" s="345" t="s">
        <v>696</v>
      </c>
      <c r="D7003" s="345" t="s">
        <v>508</v>
      </c>
      <c r="E7003" s="345">
        <v>1030242080</v>
      </c>
      <c r="F7003" s="345">
        <v>13222</v>
      </c>
      <c r="G7003" s="345" t="s">
        <v>15519</v>
      </c>
      <c r="H7003" s="820">
        <v>5700</v>
      </c>
      <c r="I7003" s="567"/>
    </row>
    <row r="7004" spans="1:9" x14ac:dyDescent="0.2">
      <c r="A7004" s="345">
        <v>7002</v>
      </c>
      <c r="B7004" s="345" t="s">
        <v>7621</v>
      </c>
      <c r="C7004" s="345" t="s">
        <v>601</v>
      </c>
      <c r="D7004" s="345" t="s">
        <v>508</v>
      </c>
      <c r="E7004" s="345">
        <v>1030122020</v>
      </c>
      <c r="F7004" s="345">
        <v>16211</v>
      </c>
      <c r="G7004" s="345" t="s">
        <v>15520</v>
      </c>
      <c r="H7004" s="820">
        <v>1961</v>
      </c>
      <c r="I7004" s="567"/>
    </row>
    <row r="7005" spans="1:9" x14ac:dyDescent="0.2">
      <c r="A7005" s="345">
        <v>7003</v>
      </c>
      <c r="B7005" s="345" t="s">
        <v>7622</v>
      </c>
      <c r="C7005" s="345" t="s">
        <v>567</v>
      </c>
      <c r="D7005" s="345" t="s">
        <v>508</v>
      </c>
      <c r="E7005" s="345">
        <v>1030151730</v>
      </c>
      <c r="F7005" s="345">
        <v>17183</v>
      </c>
      <c r="G7005" s="345" t="s">
        <v>15521</v>
      </c>
      <c r="H7005" s="820">
        <v>1219</v>
      </c>
      <c r="I7005" s="567"/>
    </row>
    <row r="7006" spans="1:9" x14ac:dyDescent="0.2">
      <c r="A7006" s="345">
        <v>7004</v>
      </c>
      <c r="B7006" s="345" t="s">
        <v>7623</v>
      </c>
      <c r="C7006" s="345" t="s">
        <v>732</v>
      </c>
      <c r="D7006" s="345" t="s">
        <v>511</v>
      </c>
      <c r="E7006" s="345">
        <v>3160410840</v>
      </c>
      <c r="F7006" s="345">
        <v>75085</v>
      </c>
      <c r="G7006" s="345" t="s">
        <v>15522</v>
      </c>
      <c r="H7006" s="820">
        <v>11551</v>
      </c>
      <c r="I7006" s="567"/>
    </row>
    <row r="7007" spans="1:9" x14ac:dyDescent="0.2">
      <c r="A7007" s="345">
        <v>7005</v>
      </c>
      <c r="B7007" s="345" t="s">
        <v>7624</v>
      </c>
      <c r="C7007" s="345" t="s">
        <v>659</v>
      </c>
      <c r="D7007" s="345" t="s">
        <v>510</v>
      </c>
      <c r="E7007" s="345">
        <v>1010960660</v>
      </c>
      <c r="F7007" s="345">
        <v>96066</v>
      </c>
      <c r="G7007" s="345" t="s">
        <v>15523</v>
      </c>
      <c r="H7007" s="820">
        <v>937</v>
      </c>
      <c r="I7007" s="567"/>
    </row>
    <row r="7008" spans="1:9" x14ac:dyDescent="0.2">
      <c r="A7008" s="345">
        <v>7006</v>
      </c>
      <c r="B7008" s="345" t="s">
        <v>7625</v>
      </c>
      <c r="C7008" s="345" t="s">
        <v>569</v>
      </c>
      <c r="D7008" s="345" t="s">
        <v>494</v>
      </c>
      <c r="E7008" s="345">
        <v>2110590640</v>
      </c>
      <c r="F7008" s="345">
        <v>41064</v>
      </c>
      <c r="G7008" s="345" t="s">
        <v>15524</v>
      </c>
      <c r="H7008" s="820">
        <v>831</v>
      </c>
      <c r="I7008" s="567"/>
    </row>
    <row r="7009" spans="1:9" x14ac:dyDescent="0.2">
      <c r="A7009" s="345">
        <v>7007</v>
      </c>
      <c r="B7009" s="345" t="s">
        <v>7626</v>
      </c>
      <c r="C7009" s="345" t="s">
        <v>569</v>
      </c>
      <c r="D7009" s="345" t="s">
        <v>494</v>
      </c>
      <c r="E7009" s="345">
        <v>2110590650</v>
      </c>
      <c r="F7009" s="345">
        <v>41065</v>
      </c>
      <c r="G7009" s="345" t="s">
        <v>15525</v>
      </c>
      <c r="H7009" s="820">
        <v>7883</v>
      </c>
      <c r="I7009" s="567"/>
    </row>
    <row r="7010" spans="1:9" x14ac:dyDescent="0.2">
      <c r="A7010" s="345">
        <v>7008</v>
      </c>
      <c r="B7010" s="345" t="s">
        <v>7627</v>
      </c>
      <c r="C7010" s="345" t="s">
        <v>538</v>
      </c>
      <c r="D7010" s="345" t="s">
        <v>504</v>
      </c>
      <c r="E7010" s="345">
        <v>3170640860</v>
      </c>
      <c r="F7010" s="345">
        <v>76087</v>
      </c>
      <c r="G7010" s="345" t="s">
        <v>15526</v>
      </c>
      <c r="H7010" s="820">
        <v>533</v>
      </c>
      <c r="I7010" s="567"/>
    </row>
    <row r="7011" spans="1:9" x14ac:dyDescent="0.2">
      <c r="A7011" s="345">
        <v>7009</v>
      </c>
      <c r="B7011" s="345" t="s">
        <v>7628</v>
      </c>
      <c r="C7011" s="345" t="s">
        <v>657</v>
      </c>
      <c r="D7011" s="345" t="s">
        <v>506</v>
      </c>
      <c r="E7011" s="345">
        <v>3150200910</v>
      </c>
      <c r="F7011" s="345">
        <v>61091</v>
      </c>
      <c r="G7011" s="345" t="s">
        <v>15527</v>
      </c>
      <c r="H7011" s="820">
        <v>11448</v>
      </c>
      <c r="I7011" s="567"/>
    </row>
    <row r="7012" spans="1:9" x14ac:dyDescent="0.2">
      <c r="A7012" s="345">
        <v>7010</v>
      </c>
      <c r="B7012" s="345" t="s">
        <v>7629</v>
      </c>
      <c r="C7012" s="345" t="s">
        <v>553</v>
      </c>
      <c r="D7012" s="345" t="s">
        <v>506</v>
      </c>
      <c r="E7012" s="345">
        <v>3150721460</v>
      </c>
      <c r="F7012" s="345">
        <v>65146</v>
      </c>
      <c r="G7012" s="345" t="s">
        <v>15528</v>
      </c>
      <c r="H7012" s="820">
        <v>7186</v>
      </c>
      <c r="I7012" s="567"/>
    </row>
    <row r="7013" spans="1:9" x14ac:dyDescent="0.2">
      <c r="A7013" s="345">
        <v>7011</v>
      </c>
      <c r="B7013" s="345" t="s">
        <v>7630</v>
      </c>
      <c r="C7013" s="345" t="s">
        <v>691</v>
      </c>
      <c r="D7013" s="345" t="s">
        <v>508</v>
      </c>
      <c r="E7013" s="345">
        <v>1030770650</v>
      </c>
      <c r="F7013" s="345">
        <v>14065</v>
      </c>
      <c r="G7013" s="345" t="s">
        <v>15529</v>
      </c>
      <c r="H7013" s="820">
        <v>4410</v>
      </c>
      <c r="I7013" s="567"/>
    </row>
    <row r="7014" spans="1:9" x14ac:dyDescent="0.2">
      <c r="A7014" s="345">
        <v>7012</v>
      </c>
      <c r="B7014" s="345" t="s">
        <v>7631</v>
      </c>
      <c r="C7014" s="345" t="s">
        <v>852</v>
      </c>
      <c r="D7014" s="345" t="s">
        <v>515</v>
      </c>
      <c r="E7014" s="345">
        <v>1050870400</v>
      </c>
      <c r="F7014" s="345">
        <v>27040</v>
      </c>
      <c r="G7014" s="345" t="s">
        <v>15530</v>
      </c>
      <c r="H7014" s="820">
        <v>2256</v>
      </c>
      <c r="I7014" s="567"/>
    </row>
    <row r="7015" spans="1:9" x14ac:dyDescent="0.2">
      <c r="A7015" s="345">
        <v>7013</v>
      </c>
      <c r="B7015" s="345" t="s">
        <v>7632</v>
      </c>
      <c r="C7015" s="345" t="s">
        <v>662</v>
      </c>
      <c r="D7015" s="345" t="s">
        <v>506</v>
      </c>
      <c r="E7015" s="345">
        <v>3150110720</v>
      </c>
      <c r="F7015" s="345">
        <v>62074</v>
      </c>
      <c r="G7015" s="345" t="s">
        <v>15531</v>
      </c>
      <c r="H7015" s="820">
        <v>7645</v>
      </c>
      <c r="I7015" s="567"/>
    </row>
    <row r="7016" spans="1:9" x14ac:dyDescent="0.2">
      <c r="A7016" s="345">
        <v>7014</v>
      </c>
      <c r="B7016" s="345" t="s">
        <v>7633</v>
      </c>
      <c r="C7016" s="345" t="s">
        <v>601</v>
      </c>
      <c r="D7016" s="345" t="s">
        <v>508</v>
      </c>
      <c r="E7016" s="345">
        <v>1030122030</v>
      </c>
      <c r="F7016" s="345">
        <v>16212</v>
      </c>
      <c r="G7016" s="345" t="s">
        <v>15532</v>
      </c>
      <c r="H7016" s="820">
        <v>4978</v>
      </c>
      <c r="I7016" s="567"/>
    </row>
    <row r="7017" spans="1:9" x14ac:dyDescent="0.2">
      <c r="A7017" s="345">
        <v>7015</v>
      </c>
      <c r="B7017" s="345" t="s">
        <v>7634</v>
      </c>
      <c r="C7017" s="345" t="s">
        <v>617</v>
      </c>
      <c r="D7017" s="345" t="s">
        <v>512</v>
      </c>
      <c r="E7017" s="345">
        <v>4200730671</v>
      </c>
      <c r="F7017" s="345">
        <v>90080</v>
      </c>
      <c r="G7017" s="345" t="s">
        <v>15533</v>
      </c>
      <c r="H7017" s="820">
        <v>2236</v>
      </c>
      <c r="I7017" s="567"/>
    </row>
    <row r="7018" spans="1:9" x14ac:dyDescent="0.2">
      <c r="A7018" s="345">
        <v>7016</v>
      </c>
      <c r="B7018" s="345" t="s">
        <v>7635</v>
      </c>
      <c r="C7018" s="345" t="s">
        <v>668</v>
      </c>
      <c r="D7018" s="345" t="s">
        <v>16416</v>
      </c>
      <c r="E7018" s="345">
        <v>1040831770</v>
      </c>
      <c r="F7018" s="345">
        <v>22188</v>
      </c>
      <c r="G7018" s="345" t="s">
        <v>15534</v>
      </c>
      <c r="H7018" s="820">
        <v>1886</v>
      </c>
      <c r="I7018" s="567"/>
    </row>
    <row r="7019" spans="1:9" x14ac:dyDescent="0.2">
      <c r="A7019" s="345">
        <v>7017</v>
      </c>
      <c r="B7019" s="345" t="s">
        <v>7636</v>
      </c>
      <c r="C7019" s="345" t="s">
        <v>668</v>
      </c>
      <c r="D7019" s="345" t="s">
        <v>16416</v>
      </c>
      <c r="E7019" s="345">
        <v>1040831780</v>
      </c>
      <c r="F7019" s="345">
        <v>22189</v>
      </c>
      <c r="G7019" s="345" t="s">
        <v>15535</v>
      </c>
      <c r="H7019" s="820">
        <v>598</v>
      </c>
      <c r="I7019" s="567"/>
    </row>
    <row r="7020" spans="1:9" x14ac:dyDescent="0.2">
      <c r="A7020" s="345">
        <v>7018</v>
      </c>
      <c r="B7020" s="345" t="s">
        <v>7637</v>
      </c>
      <c r="C7020" s="345" t="s">
        <v>617</v>
      </c>
      <c r="D7020" s="345" t="s">
        <v>512</v>
      </c>
      <c r="E7020" s="345">
        <v>4200730680</v>
      </c>
      <c r="F7020" s="345">
        <v>90070</v>
      </c>
      <c r="G7020" s="345" t="s">
        <v>15536</v>
      </c>
      <c r="H7020" s="820">
        <v>13329</v>
      </c>
      <c r="I7020" s="567"/>
    </row>
    <row r="7021" spans="1:9" x14ac:dyDescent="0.2">
      <c r="A7021" s="345">
        <v>7019</v>
      </c>
      <c r="B7021" s="345" t="s">
        <v>7638</v>
      </c>
      <c r="C7021" s="345" t="s">
        <v>567</v>
      </c>
      <c r="D7021" s="345" t="s">
        <v>508</v>
      </c>
      <c r="E7021" s="345">
        <v>1030151740</v>
      </c>
      <c r="F7021" s="345">
        <v>17184</v>
      </c>
      <c r="G7021" s="345" t="s">
        <v>15537</v>
      </c>
      <c r="H7021" s="820">
        <v>1105</v>
      </c>
      <c r="I7021" s="567"/>
    </row>
    <row r="7022" spans="1:9" x14ac:dyDescent="0.2">
      <c r="A7022" s="345">
        <v>7020</v>
      </c>
      <c r="B7022" s="345" t="s">
        <v>7639</v>
      </c>
      <c r="C7022" s="345" t="s">
        <v>668</v>
      </c>
      <c r="D7022" s="345" t="s">
        <v>16416</v>
      </c>
      <c r="E7022" s="345">
        <v>1040831790</v>
      </c>
      <c r="F7022" s="345">
        <v>22190</v>
      </c>
      <c r="G7022" s="345" t="s">
        <v>15538</v>
      </c>
      <c r="H7022" s="820">
        <v>1048</v>
      </c>
      <c r="I7022" s="567"/>
    </row>
    <row r="7023" spans="1:9" x14ac:dyDescent="0.2">
      <c r="A7023" s="345">
        <v>7021</v>
      </c>
      <c r="B7023" s="345" t="s">
        <v>7640</v>
      </c>
      <c r="C7023" s="345" t="s">
        <v>668</v>
      </c>
      <c r="D7023" s="345" t="s">
        <v>16416</v>
      </c>
      <c r="E7023" s="345">
        <v>1040831800</v>
      </c>
      <c r="F7023" s="345">
        <v>22191</v>
      </c>
      <c r="G7023" s="345" t="s">
        <v>15539</v>
      </c>
      <c r="H7023" s="820">
        <v>1984</v>
      </c>
      <c r="I7023" s="567"/>
    </row>
    <row r="7024" spans="1:9" x14ac:dyDescent="0.2">
      <c r="A7024" s="345">
        <v>7022</v>
      </c>
      <c r="B7024" s="345" t="s">
        <v>7641</v>
      </c>
      <c r="C7024" s="345" t="s">
        <v>522</v>
      </c>
      <c r="D7024" s="345" t="s">
        <v>515</v>
      </c>
      <c r="E7024" s="345">
        <v>1050540890</v>
      </c>
      <c r="F7024" s="345">
        <v>28089</v>
      </c>
      <c r="G7024" s="345" t="s">
        <v>15540</v>
      </c>
      <c r="H7024" s="820">
        <v>8867</v>
      </c>
      <c r="I7024" s="567"/>
    </row>
    <row r="7025" spans="1:9" x14ac:dyDescent="0.2">
      <c r="A7025" s="345">
        <v>7023</v>
      </c>
      <c r="B7025" s="345" t="s">
        <v>7642</v>
      </c>
      <c r="C7025" s="345" t="s">
        <v>654</v>
      </c>
      <c r="D7025" s="345" t="s">
        <v>506</v>
      </c>
      <c r="E7025" s="345">
        <v>3150081070</v>
      </c>
      <c r="F7025" s="345">
        <v>64108</v>
      </c>
      <c r="G7025" s="345" t="s">
        <v>15541</v>
      </c>
      <c r="H7025" s="820">
        <v>1463</v>
      </c>
      <c r="I7025" s="567"/>
    </row>
    <row r="7026" spans="1:9" x14ac:dyDescent="0.2">
      <c r="A7026" s="345">
        <v>7024</v>
      </c>
      <c r="B7026" s="345" t="s">
        <v>7643</v>
      </c>
      <c r="C7026" s="345" t="s">
        <v>681</v>
      </c>
      <c r="D7026" s="345" t="s">
        <v>503</v>
      </c>
      <c r="E7026" s="345">
        <v>3130790400</v>
      </c>
      <c r="F7026" s="345">
        <v>67041</v>
      </c>
      <c r="G7026" s="345" t="s">
        <v>15542</v>
      </c>
      <c r="H7026" s="820">
        <v>51849</v>
      </c>
      <c r="I7026" s="567"/>
    </row>
    <row r="7027" spans="1:9" x14ac:dyDescent="0.2">
      <c r="A7027" s="345">
        <v>7025</v>
      </c>
      <c r="B7027" s="345" t="s">
        <v>7644</v>
      </c>
      <c r="C7027" s="345" t="s">
        <v>639</v>
      </c>
      <c r="D7027" s="345" t="s">
        <v>510</v>
      </c>
      <c r="E7027" s="345">
        <v>1010521370</v>
      </c>
      <c r="F7027" s="345">
        <v>3144</v>
      </c>
      <c r="G7027" s="345" t="s">
        <v>15543</v>
      </c>
      <c r="H7027" s="820">
        <v>459</v>
      </c>
      <c r="I7027" s="567"/>
    </row>
    <row r="7028" spans="1:9" x14ac:dyDescent="0.2">
      <c r="A7028" s="345">
        <v>7026</v>
      </c>
      <c r="B7028" s="345" t="s">
        <v>7645</v>
      </c>
      <c r="C7028" s="345" t="s">
        <v>563</v>
      </c>
      <c r="D7028" s="345" t="s">
        <v>493</v>
      </c>
      <c r="E7028" s="345">
        <v>2120330760</v>
      </c>
      <c r="F7028" s="345">
        <v>60077</v>
      </c>
      <c r="G7028" s="345" t="s">
        <v>15544</v>
      </c>
      <c r="H7028" s="820">
        <v>312</v>
      </c>
      <c r="I7028" s="567"/>
    </row>
    <row r="7029" spans="1:9" x14ac:dyDescent="0.2">
      <c r="A7029" s="345">
        <v>7027</v>
      </c>
      <c r="B7029" s="345" t="s">
        <v>7646</v>
      </c>
      <c r="C7029" s="345" t="s">
        <v>726</v>
      </c>
      <c r="D7029" s="345" t="s">
        <v>16416</v>
      </c>
      <c r="E7029" s="345">
        <v>1040140880</v>
      </c>
      <c r="F7029" s="345">
        <v>21096</v>
      </c>
      <c r="G7029" s="345" t="s">
        <v>15545</v>
      </c>
      <c r="H7029" s="820">
        <v>1779</v>
      </c>
      <c r="I7029" s="567"/>
    </row>
    <row r="7030" spans="1:9" x14ac:dyDescent="0.2">
      <c r="A7030" s="345">
        <v>7028</v>
      </c>
      <c r="B7030" s="345" t="s">
        <v>7647</v>
      </c>
      <c r="C7030" s="345" t="s">
        <v>693</v>
      </c>
      <c r="D7030" s="345" t="s">
        <v>16415</v>
      </c>
      <c r="E7030" s="345">
        <v>1080560380</v>
      </c>
      <c r="F7030" s="345">
        <v>34038</v>
      </c>
      <c r="G7030" s="345" t="s">
        <v>15546</v>
      </c>
      <c r="H7030" s="820">
        <v>1162</v>
      </c>
      <c r="I7030" s="567"/>
    </row>
    <row r="7031" spans="1:9" x14ac:dyDescent="0.2">
      <c r="A7031" s="345">
        <v>7029</v>
      </c>
      <c r="B7031" s="345" t="s">
        <v>7648</v>
      </c>
      <c r="C7031" s="345" t="s">
        <v>617</v>
      </c>
      <c r="D7031" s="345" t="s">
        <v>512</v>
      </c>
      <c r="E7031" s="345">
        <v>4200730681</v>
      </c>
      <c r="F7031" s="345">
        <v>90086</v>
      </c>
      <c r="G7031" s="345" t="s">
        <v>15547</v>
      </c>
      <c r="H7031" s="820">
        <v>606</v>
      </c>
      <c r="I7031" s="567"/>
    </row>
    <row r="7032" spans="1:9" x14ac:dyDescent="0.2">
      <c r="A7032" s="345">
        <v>7030</v>
      </c>
      <c r="B7032" s="345" t="s">
        <v>7649</v>
      </c>
      <c r="C7032" s="345" t="s">
        <v>726</v>
      </c>
      <c r="D7032" s="345" t="s">
        <v>16416</v>
      </c>
      <c r="E7032" s="345">
        <v>1040140890</v>
      </c>
      <c r="F7032" s="345">
        <v>21097</v>
      </c>
      <c r="G7032" s="345" t="s">
        <v>15548</v>
      </c>
      <c r="H7032" s="820">
        <v>4749</v>
      </c>
      <c r="I7032" s="567"/>
    </row>
    <row r="7033" spans="1:9" x14ac:dyDescent="0.2">
      <c r="A7033" s="345">
        <v>7031</v>
      </c>
      <c r="B7033" s="345" t="s">
        <v>7650</v>
      </c>
      <c r="C7033" s="345" t="s">
        <v>588</v>
      </c>
      <c r="D7033" s="345" t="s">
        <v>511</v>
      </c>
      <c r="E7033" s="345">
        <v>3160090420</v>
      </c>
      <c r="F7033" s="345">
        <v>72043</v>
      </c>
      <c r="G7033" s="345" t="s">
        <v>15549</v>
      </c>
      <c r="H7033" s="820">
        <v>26209</v>
      </c>
      <c r="I7033" s="567"/>
    </row>
    <row r="7034" spans="1:9" x14ac:dyDescent="0.2">
      <c r="A7034" s="345">
        <v>7032</v>
      </c>
      <c r="B7034" s="345" t="s">
        <v>7651</v>
      </c>
      <c r="C7034" s="345" t="s">
        <v>593</v>
      </c>
      <c r="D7034" s="345" t="s">
        <v>513</v>
      </c>
      <c r="E7034" s="345">
        <v>4190480951</v>
      </c>
      <c r="F7034" s="345">
        <v>83106</v>
      </c>
      <c r="G7034" s="345" t="s">
        <v>15550</v>
      </c>
      <c r="H7034" s="820">
        <v>7216</v>
      </c>
      <c r="I7034" s="567"/>
    </row>
    <row r="7035" spans="1:9" x14ac:dyDescent="0.2">
      <c r="A7035" s="345">
        <v>7033</v>
      </c>
      <c r="B7035" s="345" t="s">
        <v>7652</v>
      </c>
      <c r="C7035" s="345" t="s">
        <v>726</v>
      </c>
      <c r="D7035" s="345" t="s">
        <v>16416</v>
      </c>
      <c r="E7035" s="345">
        <v>1040140900</v>
      </c>
      <c r="F7035" s="345">
        <v>21098</v>
      </c>
      <c r="G7035" s="345" t="s">
        <v>15551</v>
      </c>
      <c r="H7035" s="820">
        <v>3396</v>
      </c>
      <c r="I7035" s="567"/>
    </row>
    <row r="7036" spans="1:9" x14ac:dyDescent="0.2">
      <c r="A7036" s="345">
        <v>7034</v>
      </c>
      <c r="B7036" s="345" t="s">
        <v>7653</v>
      </c>
      <c r="C7036" s="345" t="s">
        <v>745</v>
      </c>
      <c r="D7036" s="345" t="s">
        <v>513</v>
      </c>
      <c r="E7036" s="345">
        <v>4190550680</v>
      </c>
      <c r="F7036" s="345">
        <v>82070</v>
      </c>
      <c r="G7036" s="345" t="s">
        <v>15552</v>
      </c>
      <c r="H7036" s="820">
        <v>25082</v>
      </c>
      <c r="I7036" s="567"/>
    </row>
    <row r="7037" spans="1:9" x14ac:dyDescent="0.2">
      <c r="A7037" s="345">
        <v>7035</v>
      </c>
      <c r="B7037" s="345" t="s">
        <v>7654</v>
      </c>
      <c r="C7037" s="345" t="s">
        <v>584</v>
      </c>
      <c r="D7037" s="345" t="s">
        <v>509</v>
      </c>
      <c r="E7037" s="345">
        <v>3140190780</v>
      </c>
      <c r="F7037" s="345">
        <v>70078</v>
      </c>
      <c r="G7037" s="345" t="s">
        <v>15553</v>
      </c>
      <c r="H7037" s="820">
        <v>32391</v>
      </c>
      <c r="I7037" s="567"/>
    </row>
    <row r="7038" spans="1:9" x14ac:dyDescent="0.2">
      <c r="A7038" s="345">
        <v>7036</v>
      </c>
      <c r="B7038" s="345" t="s">
        <v>7655</v>
      </c>
      <c r="C7038" s="345" t="s">
        <v>635</v>
      </c>
      <c r="D7038" s="345" t="s">
        <v>508</v>
      </c>
      <c r="E7038" s="345">
        <v>1030861080</v>
      </c>
      <c r="F7038" s="345">
        <v>12126</v>
      </c>
      <c r="G7038" s="345" t="s">
        <v>15554</v>
      </c>
      <c r="H7038" s="820">
        <v>2485</v>
      </c>
      <c r="I7038" s="567"/>
    </row>
    <row r="7039" spans="1:9" x14ac:dyDescent="0.2">
      <c r="A7039" s="345">
        <v>7037</v>
      </c>
      <c r="B7039" s="345" t="s">
        <v>7656</v>
      </c>
      <c r="C7039" s="345" t="s">
        <v>659</v>
      </c>
      <c r="D7039" s="345" t="s">
        <v>510</v>
      </c>
      <c r="E7039" s="345">
        <v>1010960670</v>
      </c>
      <c r="F7039" s="345">
        <v>96067</v>
      </c>
      <c r="G7039" s="345" t="s">
        <v>15555</v>
      </c>
      <c r="H7039" s="820">
        <v>260</v>
      </c>
      <c r="I7039" s="567"/>
    </row>
    <row r="7040" spans="1:9" x14ac:dyDescent="0.2">
      <c r="A7040" s="345">
        <v>7038</v>
      </c>
      <c r="B7040" s="345" t="s">
        <v>7657</v>
      </c>
      <c r="C7040" s="345" t="s">
        <v>582</v>
      </c>
      <c r="D7040" s="345" t="s">
        <v>514</v>
      </c>
      <c r="E7040" s="345">
        <v>2100800320</v>
      </c>
      <c r="F7040" s="345">
        <v>55032</v>
      </c>
      <c r="G7040" s="345" t="s">
        <v>15556</v>
      </c>
      <c r="H7040" s="820">
        <v>107165</v>
      </c>
      <c r="I7040" s="567"/>
    </row>
    <row r="7041" spans="1:9" x14ac:dyDescent="0.2">
      <c r="A7041" s="345">
        <v>7039</v>
      </c>
      <c r="B7041" s="345" t="s">
        <v>7658</v>
      </c>
      <c r="C7041" s="345" t="s">
        <v>601</v>
      </c>
      <c r="D7041" s="345" t="s">
        <v>508</v>
      </c>
      <c r="E7041" s="345">
        <v>1030122040</v>
      </c>
      <c r="F7041" s="345">
        <v>16213</v>
      </c>
      <c r="G7041" s="345" t="s">
        <v>15557</v>
      </c>
      <c r="H7041" s="820">
        <v>8016</v>
      </c>
      <c r="I7041" s="567"/>
    </row>
    <row r="7042" spans="1:9" x14ac:dyDescent="0.2">
      <c r="A7042" s="345">
        <v>7040</v>
      </c>
      <c r="B7042" s="345" t="s">
        <v>7659</v>
      </c>
      <c r="C7042" s="345" t="s">
        <v>886</v>
      </c>
      <c r="D7042" s="345" t="s">
        <v>493</v>
      </c>
      <c r="E7042" s="345">
        <v>2120400320</v>
      </c>
      <c r="F7042" s="345">
        <v>59032</v>
      </c>
      <c r="G7042" s="345" t="s">
        <v>15558</v>
      </c>
      <c r="H7042" s="820">
        <v>44504</v>
      </c>
      <c r="I7042" s="567"/>
    </row>
    <row r="7043" spans="1:9" x14ac:dyDescent="0.2">
      <c r="A7043" s="345">
        <v>7041</v>
      </c>
      <c r="B7043" s="345" t="s">
        <v>7660</v>
      </c>
      <c r="C7043" s="345" t="s">
        <v>668</v>
      </c>
      <c r="D7043" s="345" t="s">
        <v>16416</v>
      </c>
      <c r="E7043" s="345">
        <v>1040831820</v>
      </c>
      <c r="F7043" s="345">
        <v>22193</v>
      </c>
      <c r="G7043" s="345" t="s">
        <v>15559</v>
      </c>
      <c r="H7043" s="820">
        <v>705</v>
      </c>
      <c r="I7043" s="567"/>
    </row>
    <row r="7044" spans="1:9" x14ac:dyDescent="0.2">
      <c r="A7044" s="345">
        <v>7042</v>
      </c>
      <c r="B7044" s="345" t="s">
        <v>7661</v>
      </c>
      <c r="C7044" s="345" t="s">
        <v>530</v>
      </c>
      <c r="D7044" s="345" t="s">
        <v>512</v>
      </c>
      <c r="E7044" s="345">
        <v>4200950650</v>
      </c>
      <c r="F7044" s="345">
        <v>95065</v>
      </c>
      <c r="G7044" s="345" t="s">
        <v>15560</v>
      </c>
      <c r="H7044" s="820">
        <v>9792</v>
      </c>
      <c r="I7044" s="567"/>
    </row>
    <row r="7045" spans="1:9" x14ac:dyDescent="0.2">
      <c r="A7045" s="345">
        <v>7043</v>
      </c>
      <c r="B7045" s="345" t="s">
        <v>7662</v>
      </c>
      <c r="C7045" s="345" t="s">
        <v>565</v>
      </c>
      <c r="D7045" s="345" t="s">
        <v>505</v>
      </c>
      <c r="E7045" s="345">
        <v>3180251460</v>
      </c>
      <c r="F7045" s="345">
        <v>78146</v>
      </c>
      <c r="G7045" s="345" t="s">
        <v>15561</v>
      </c>
      <c r="H7045" s="820">
        <v>4622</v>
      </c>
      <c r="I7045" s="567"/>
    </row>
    <row r="7046" spans="1:9" x14ac:dyDescent="0.2">
      <c r="A7046" s="345">
        <v>7044</v>
      </c>
      <c r="B7046" s="345" t="s">
        <v>7663</v>
      </c>
      <c r="C7046" s="345" t="s">
        <v>524</v>
      </c>
      <c r="D7046" s="345" t="s">
        <v>508</v>
      </c>
      <c r="E7046" s="345">
        <v>1030990570</v>
      </c>
      <c r="F7046" s="345">
        <v>98057</v>
      </c>
      <c r="G7046" s="345" t="s">
        <v>15562</v>
      </c>
      <c r="H7046" s="820">
        <v>931</v>
      </c>
      <c r="I7046" s="567"/>
    </row>
    <row r="7047" spans="1:9" x14ac:dyDescent="0.2">
      <c r="A7047" s="345">
        <v>7045</v>
      </c>
      <c r="B7047" s="345" t="s">
        <v>7664</v>
      </c>
      <c r="C7047" s="345" t="s">
        <v>538</v>
      </c>
      <c r="D7047" s="345" t="s">
        <v>504</v>
      </c>
      <c r="E7047" s="345">
        <v>3170640870</v>
      </c>
      <c r="F7047" s="345">
        <v>76088</v>
      </c>
      <c r="G7047" s="345" t="s">
        <v>15563</v>
      </c>
      <c r="H7047" s="820">
        <v>1039</v>
      </c>
      <c r="I7047" s="567"/>
    </row>
    <row r="7048" spans="1:9" x14ac:dyDescent="0.2">
      <c r="A7048" s="345">
        <v>7046</v>
      </c>
      <c r="B7048" s="345" t="s">
        <v>7665</v>
      </c>
      <c r="C7048" s="345" t="s">
        <v>612</v>
      </c>
      <c r="D7048" s="345" t="s">
        <v>505</v>
      </c>
      <c r="E7048" s="345">
        <v>3180670940</v>
      </c>
      <c r="F7048" s="345">
        <v>80094</v>
      </c>
      <c r="G7048" s="345" t="s">
        <v>15564</v>
      </c>
      <c r="H7048" s="820">
        <v>460</v>
      </c>
      <c r="I7048" s="567"/>
    </row>
    <row r="7049" spans="1:9" x14ac:dyDescent="0.2">
      <c r="A7049" s="345">
        <v>7047</v>
      </c>
      <c r="B7049" s="345" t="s">
        <v>7666</v>
      </c>
      <c r="C7049" s="345" t="s">
        <v>842</v>
      </c>
      <c r="D7049" s="345" t="s">
        <v>492</v>
      </c>
      <c r="E7049" s="345">
        <v>2090050390</v>
      </c>
      <c r="F7049" s="345">
        <v>51039</v>
      </c>
      <c r="G7049" s="345" t="s">
        <v>15565</v>
      </c>
      <c r="H7049" s="820">
        <v>11983</v>
      </c>
      <c r="I7049" s="567"/>
    </row>
    <row r="7050" spans="1:9" x14ac:dyDescent="0.2">
      <c r="A7050" s="345">
        <v>7048</v>
      </c>
      <c r="B7050" s="345" t="s">
        <v>7667</v>
      </c>
      <c r="C7050" s="345" t="s">
        <v>745</v>
      </c>
      <c r="D7050" s="345" t="s">
        <v>513</v>
      </c>
      <c r="E7050" s="345">
        <v>4190550690</v>
      </c>
      <c r="F7050" s="345">
        <v>82071</v>
      </c>
      <c r="G7050" s="345" t="s">
        <v>15566</v>
      </c>
      <c r="H7050" s="820">
        <v>12706</v>
      </c>
      <c r="I7050" s="567"/>
    </row>
    <row r="7051" spans="1:9" x14ac:dyDescent="0.2">
      <c r="A7051" s="345">
        <v>7049</v>
      </c>
      <c r="B7051" s="345" t="s">
        <v>7668</v>
      </c>
      <c r="C7051" s="345" t="s">
        <v>522</v>
      </c>
      <c r="D7051" s="345" t="s">
        <v>515</v>
      </c>
      <c r="E7051" s="345">
        <v>1050540900</v>
      </c>
      <c r="F7051" s="345">
        <v>28090</v>
      </c>
      <c r="G7051" s="345" t="s">
        <v>15567</v>
      </c>
      <c r="H7051" s="820">
        <v>2677</v>
      </c>
      <c r="I7051" s="567"/>
    </row>
    <row r="7052" spans="1:9" x14ac:dyDescent="0.2">
      <c r="A7052" s="345">
        <v>7050</v>
      </c>
      <c r="B7052" s="345" t="s">
        <v>7669</v>
      </c>
      <c r="C7052" s="345" t="s">
        <v>565</v>
      </c>
      <c r="D7052" s="345" t="s">
        <v>505</v>
      </c>
      <c r="E7052" s="345">
        <v>3180251470</v>
      </c>
      <c r="F7052" s="345">
        <v>78147</v>
      </c>
      <c r="G7052" s="345" t="s">
        <v>15568</v>
      </c>
      <c r="H7052" s="820">
        <v>610</v>
      </c>
      <c r="I7052" s="567"/>
    </row>
    <row r="7053" spans="1:9" x14ac:dyDescent="0.2">
      <c r="A7053" s="345">
        <v>7051</v>
      </c>
      <c r="B7053" s="345" t="s">
        <v>7670</v>
      </c>
      <c r="C7053" s="345" t="s">
        <v>607</v>
      </c>
      <c r="D7053" s="345" t="s">
        <v>515</v>
      </c>
      <c r="E7053" s="345">
        <v>1050890840</v>
      </c>
      <c r="F7053" s="345">
        <v>23085</v>
      </c>
      <c r="G7053" s="345" t="s">
        <v>15569</v>
      </c>
      <c r="H7053" s="820">
        <v>2140</v>
      </c>
      <c r="I7053" s="567"/>
    </row>
    <row r="7054" spans="1:9" x14ac:dyDescent="0.2">
      <c r="A7054" s="345">
        <v>7052</v>
      </c>
      <c r="B7054" s="345" t="s">
        <v>7671</v>
      </c>
      <c r="C7054" s="345" t="s">
        <v>668</v>
      </c>
      <c r="D7054" s="345" t="s">
        <v>16416</v>
      </c>
      <c r="E7054" s="345">
        <v>1040831825</v>
      </c>
      <c r="F7054" s="345">
        <v>22251</v>
      </c>
      <c r="G7054" s="345" t="s">
        <v>15570</v>
      </c>
      <c r="H7054" s="820">
        <v>3043</v>
      </c>
      <c r="I7054" s="567"/>
    </row>
    <row r="7055" spans="1:9" x14ac:dyDescent="0.2">
      <c r="A7055" s="345">
        <v>7053</v>
      </c>
      <c r="B7055" s="345" t="s">
        <v>7672</v>
      </c>
      <c r="C7055" s="345" t="s">
        <v>930</v>
      </c>
      <c r="D7055" s="345" t="s">
        <v>16415</v>
      </c>
      <c r="E7055" s="345">
        <v>1080290185</v>
      </c>
      <c r="F7055" s="345">
        <v>38028</v>
      </c>
      <c r="G7055" s="345" t="s">
        <v>15571</v>
      </c>
      <c r="H7055" s="820">
        <v>9878</v>
      </c>
      <c r="I7055" s="567"/>
    </row>
    <row r="7056" spans="1:9" x14ac:dyDescent="0.2">
      <c r="A7056" s="345">
        <v>7054</v>
      </c>
      <c r="B7056" s="345" t="s">
        <v>7673</v>
      </c>
      <c r="C7056" s="345" t="s">
        <v>569</v>
      </c>
      <c r="D7056" s="345" t="s">
        <v>494</v>
      </c>
      <c r="E7056" s="345">
        <v>2110590655</v>
      </c>
      <c r="F7056" s="345">
        <v>41070</v>
      </c>
      <c r="G7056" s="345" t="s">
        <v>15572</v>
      </c>
      <c r="H7056" s="820">
        <v>5147</v>
      </c>
      <c r="I7056" s="567"/>
    </row>
    <row r="7057" spans="1:9" x14ac:dyDescent="0.2">
      <c r="A7057" s="345">
        <v>7055</v>
      </c>
      <c r="B7057" s="345" t="s">
        <v>7674</v>
      </c>
      <c r="C7057" s="345" t="s">
        <v>1311</v>
      </c>
      <c r="D7057" s="345" t="s">
        <v>492</v>
      </c>
      <c r="E7057" s="345">
        <v>2090620350</v>
      </c>
      <c r="F7057" s="345">
        <v>50036</v>
      </c>
      <c r="G7057" s="345" t="s">
        <v>15573</v>
      </c>
      <c r="H7057" s="820">
        <v>4460</v>
      </c>
      <c r="I7057" s="567"/>
    </row>
    <row r="7058" spans="1:9" x14ac:dyDescent="0.2">
      <c r="A7058" s="345">
        <v>7056</v>
      </c>
      <c r="B7058" s="345" t="s">
        <v>7675</v>
      </c>
      <c r="C7058" s="345" t="s">
        <v>595</v>
      </c>
      <c r="D7058" s="345" t="s">
        <v>510</v>
      </c>
      <c r="E7058" s="345">
        <v>1010021680</v>
      </c>
      <c r="F7058" s="345">
        <v>6171</v>
      </c>
      <c r="G7058" s="345" t="s">
        <v>15574</v>
      </c>
      <c r="H7058" s="820">
        <v>912</v>
      </c>
      <c r="I7058" s="567"/>
    </row>
    <row r="7059" spans="1:9" x14ac:dyDescent="0.2">
      <c r="A7059" s="345">
        <v>7057</v>
      </c>
      <c r="B7059" s="345" t="s">
        <v>7676</v>
      </c>
      <c r="C7059" s="345" t="s">
        <v>942</v>
      </c>
      <c r="D7059" s="345" t="s">
        <v>512</v>
      </c>
      <c r="E7059" s="345">
        <v>4200530860</v>
      </c>
      <c r="F7059" s="345">
        <v>91089</v>
      </c>
      <c r="G7059" s="345" t="s">
        <v>15575</v>
      </c>
      <c r="H7059" s="820">
        <v>3855</v>
      </c>
      <c r="I7059" s="567"/>
    </row>
    <row r="7060" spans="1:9" x14ac:dyDescent="0.2">
      <c r="A7060" s="345">
        <v>7058</v>
      </c>
      <c r="B7060" s="345" t="s">
        <v>7677</v>
      </c>
      <c r="C7060" s="345" t="s">
        <v>555</v>
      </c>
      <c r="D7060" s="345" t="s">
        <v>506</v>
      </c>
      <c r="E7060" s="345">
        <v>3150510820</v>
      </c>
      <c r="F7060" s="345">
        <v>63082</v>
      </c>
      <c r="G7060" s="345" t="s">
        <v>15576</v>
      </c>
      <c r="H7060" s="820">
        <v>17256</v>
      </c>
      <c r="I7060" s="567"/>
    </row>
    <row r="7061" spans="1:9" x14ac:dyDescent="0.2">
      <c r="A7061" s="345">
        <v>7059</v>
      </c>
      <c r="B7061" s="345" t="s">
        <v>7678</v>
      </c>
      <c r="C7061" s="345" t="s">
        <v>595</v>
      </c>
      <c r="D7061" s="345" t="s">
        <v>510</v>
      </c>
      <c r="E7061" s="345">
        <v>1010021690</v>
      </c>
      <c r="F7061" s="345">
        <v>6172</v>
      </c>
      <c r="G7061" s="345" t="s">
        <v>15577</v>
      </c>
      <c r="H7061" s="820">
        <v>838</v>
      </c>
      <c r="I7061" s="567"/>
    </row>
    <row r="7062" spans="1:9" x14ac:dyDescent="0.2">
      <c r="A7062" s="345">
        <v>7060</v>
      </c>
      <c r="B7062" s="345" t="s">
        <v>7679</v>
      </c>
      <c r="C7062" s="345" t="s">
        <v>652</v>
      </c>
      <c r="D7062" s="345" t="s">
        <v>16417</v>
      </c>
      <c r="E7062" s="345">
        <v>1060851200</v>
      </c>
      <c r="F7062" s="345">
        <v>30120</v>
      </c>
      <c r="G7062" s="345" t="s">
        <v>15578</v>
      </c>
      <c r="H7062" s="820">
        <v>2729</v>
      </c>
      <c r="I7062" s="567"/>
    </row>
    <row r="7063" spans="1:9" x14ac:dyDescent="0.2">
      <c r="A7063" s="345">
        <v>7061</v>
      </c>
      <c r="B7063" s="345" t="s">
        <v>7680</v>
      </c>
      <c r="C7063" s="345" t="s">
        <v>668</v>
      </c>
      <c r="D7063" s="345" t="s">
        <v>16416</v>
      </c>
      <c r="E7063" s="345">
        <v>1040831840</v>
      </c>
      <c r="F7063" s="345">
        <v>22195</v>
      </c>
      <c r="G7063" s="345" t="s">
        <v>15579</v>
      </c>
      <c r="H7063" s="820">
        <v>636</v>
      </c>
      <c r="I7063" s="567"/>
    </row>
    <row r="7064" spans="1:9" x14ac:dyDescent="0.2">
      <c r="A7064" s="345">
        <v>7062</v>
      </c>
      <c r="B7064" s="345" t="s">
        <v>7681</v>
      </c>
      <c r="C7064" s="345" t="s">
        <v>664</v>
      </c>
      <c r="D7064" s="345" t="s">
        <v>507</v>
      </c>
      <c r="E7064" s="345">
        <v>1070370560</v>
      </c>
      <c r="F7064" s="345">
        <v>8060</v>
      </c>
      <c r="G7064" s="345" t="s">
        <v>15580</v>
      </c>
      <c r="H7064" s="820">
        <v>235</v>
      </c>
      <c r="I7064" s="567"/>
    </row>
    <row r="7065" spans="1:9" x14ac:dyDescent="0.2">
      <c r="A7065" s="345">
        <v>7063</v>
      </c>
      <c r="B7065" s="345" t="s">
        <v>7682</v>
      </c>
      <c r="C7065" s="345" t="s">
        <v>668</v>
      </c>
      <c r="D7065" s="345" t="s">
        <v>16416</v>
      </c>
      <c r="E7065" s="345">
        <v>1040831850</v>
      </c>
      <c r="F7065" s="345">
        <v>22196</v>
      </c>
      <c r="G7065" s="345" t="s">
        <v>15581</v>
      </c>
      <c r="H7065" s="820">
        <v>2937</v>
      </c>
      <c r="I7065" s="567"/>
    </row>
    <row r="7066" spans="1:9" x14ac:dyDescent="0.2">
      <c r="A7066" s="345">
        <v>7064</v>
      </c>
      <c r="B7066" s="345" t="s">
        <v>7683</v>
      </c>
      <c r="C7066" s="345" t="s">
        <v>726</v>
      </c>
      <c r="D7066" s="345" t="s">
        <v>16416</v>
      </c>
      <c r="E7066" s="345">
        <v>1040140910</v>
      </c>
      <c r="F7066" s="345">
        <v>21099</v>
      </c>
      <c r="G7066" s="345" t="s">
        <v>15582</v>
      </c>
      <c r="H7066" s="820">
        <v>1980</v>
      </c>
      <c r="I7066" s="567"/>
    </row>
    <row r="7067" spans="1:9" x14ac:dyDescent="0.2">
      <c r="A7067" s="345">
        <v>7065</v>
      </c>
      <c r="B7067" s="345" t="s">
        <v>7684</v>
      </c>
      <c r="C7067" s="345" t="s">
        <v>575</v>
      </c>
      <c r="D7067" s="345" t="s">
        <v>493</v>
      </c>
      <c r="E7067" s="345">
        <v>2120910500</v>
      </c>
      <c r="F7067" s="345">
        <v>56051</v>
      </c>
      <c r="G7067" s="345" t="s">
        <v>15583</v>
      </c>
      <c r="H7067" s="820">
        <v>288</v>
      </c>
      <c r="I7067" s="567"/>
    </row>
    <row r="7068" spans="1:9" x14ac:dyDescent="0.2">
      <c r="A7068" s="345">
        <v>7066</v>
      </c>
      <c r="B7068" s="345" t="s">
        <v>7685</v>
      </c>
      <c r="C7068" s="345" t="s">
        <v>677</v>
      </c>
      <c r="D7068" s="345" t="s">
        <v>507</v>
      </c>
      <c r="E7068" s="345">
        <v>1070740600</v>
      </c>
      <c r="F7068" s="345">
        <v>9060</v>
      </c>
      <c r="G7068" s="345" t="s">
        <v>15584</v>
      </c>
      <c r="H7068" s="820">
        <v>177</v>
      </c>
      <c r="I7068" s="567"/>
    </row>
    <row r="7069" spans="1:9" x14ac:dyDescent="0.2">
      <c r="A7069" s="345">
        <v>7067</v>
      </c>
      <c r="B7069" s="345" t="s">
        <v>7686</v>
      </c>
      <c r="C7069" s="345" t="s">
        <v>942</v>
      </c>
      <c r="D7069" s="345" t="s">
        <v>512</v>
      </c>
      <c r="E7069" s="345">
        <v>4200530870</v>
      </c>
      <c r="F7069" s="345">
        <v>91090</v>
      </c>
      <c r="G7069" s="345" t="s">
        <v>15585</v>
      </c>
      <c r="H7069" s="820">
        <v>610</v>
      </c>
      <c r="I7069" s="567"/>
    </row>
    <row r="7070" spans="1:9" x14ac:dyDescent="0.2">
      <c r="A7070" s="345">
        <v>7068</v>
      </c>
      <c r="B7070" s="345" t="s">
        <v>7687</v>
      </c>
      <c r="C7070" s="345" t="s">
        <v>899</v>
      </c>
      <c r="D7070" s="346" t="s">
        <v>512</v>
      </c>
      <c r="E7070" s="345">
        <v>4201110890</v>
      </c>
      <c r="F7070" s="345">
        <v>111089</v>
      </c>
      <c r="G7070" s="345" t="s">
        <v>15586</v>
      </c>
      <c r="H7070" s="820">
        <v>3300</v>
      </c>
      <c r="I7070" s="567"/>
    </row>
    <row r="7071" spans="1:9" x14ac:dyDescent="0.2">
      <c r="A7071" s="345">
        <v>7069</v>
      </c>
      <c r="B7071" s="345" t="s">
        <v>7688</v>
      </c>
      <c r="C7071" s="345" t="s">
        <v>657</v>
      </c>
      <c r="D7071" s="345" t="s">
        <v>506</v>
      </c>
      <c r="E7071" s="345">
        <v>3150200920</v>
      </c>
      <c r="F7071" s="345">
        <v>61092</v>
      </c>
      <c r="G7071" s="345" t="s">
        <v>15587</v>
      </c>
      <c r="H7071" s="820">
        <v>14651</v>
      </c>
      <c r="I7071" s="567"/>
    </row>
    <row r="7072" spans="1:9" x14ac:dyDescent="0.2">
      <c r="A7072" s="345">
        <v>7070</v>
      </c>
      <c r="B7072" s="345" t="s">
        <v>7689</v>
      </c>
      <c r="C7072" s="345" t="s">
        <v>241</v>
      </c>
      <c r="D7072" s="345" t="s">
        <v>515</v>
      </c>
      <c r="E7072" s="345">
        <v>1050901040</v>
      </c>
      <c r="F7072" s="345">
        <v>24104</v>
      </c>
      <c r="G7072" s="345" t="s">
        <v>15588</v>
      </c>
      <c r="H7072" s="820">
        <v>12891</v>
      </c>
      <c r="I7072" s="567"/>
    </row>
    <row r="7073" spans="1:9" x14ac:dyDescent="0.2">
      <c r="A7073" s="345">
        <v>7071</v>
      </c>
      <c r="B7073" s="345" t="s">
        <v>7690</v>
      </c>
      <c r="C7073" s="345" t="s">
        <v>241</v>
      </c>
      <c r="D7073" s="345" t="s">
        <v>515</v>
      </c>
      <c r="E7073" s="345">
        <v>1050901050</v>
      </c>
      <c r="F7073" s="345">
        <v>24105</v>
      </c>
      <c r="G7073" s="345" t="s">
        <v>15589</v>
      </c>
      <c r="H7073" s="820">
        <v>23945</v>
      </c>
      <c r="I7073" s="567"/>
    </row>
    <row r="7074" spans="1:9" x14ac:dyDescent="0.2">
      <c r="A7074" s="345">
        <v>7072</v>
      </c>
      <c r="B7074" s="345" t="s">
        <v>7691</v>
      </c>
      <c r="C7074" s="345" t="s">
        <v>617</v>
      </c>
      <c r="D7074" s="345" t="s">
        <v>512</v>
      </c>
      <c r="E7074" s="345">
        <v>4200730690</v>
      </c>
      <c r="F7074" s="345">
        <v>90071</v>
      </c>
      <c r="G7074" s="345" t="s">
        <v>15590</v>
      </c>
      <c r="H7074" s="820">
        <v>2814</v>
      </c>
      <c r="I7074" s="567"/>
    </row>
    <row r="7075" spans="1:9" x14ac:dyDescent="0.2">
      <c r="A7075" s="345">
        <v>7073</v>
      </c>
      <c r="B7075" s="345" t="s">
        <v>7692</v>
      </c>
      <c r="C7075" s="345" t="s">
        <v>942</v>
      </c>
      <c r="D7075" s="345" t="s">
        <v>512</v>
      </c>
      <c r="E7075" s="345">
        <v>4200530880</v>
      </c>
      <c r="F7075" s="345">
        <v>91091</v>
      </c>
      <c r="G7075" s="345" t="s">
        <v>15591</v>
      </c>
      <c r="H7075" s="820">
        <v>444</v>
      </c>
      <c r="I7075" s="567"/>
    </row>
    <row r="7076" spans="1:9" x14ac:dyDescent="0.2">
      <c r="A7076" s="345">
        <v>7074</v>
      </c>
      <c r="B7076" s="345" t="s">
        <v>7693</v>
      </c>
      <c r="C7076" s="345" t="s">
        <v>571</v>
      </c>
      <c r="D7076" s="345" t="s">
        <v>508</v>
      </c>
      <c r="E7076" s="345">
        <v>1030261010</v>
      </c>
      <c r="F7076" s="345">
        <v>19104</v>
      </c>
      <c r="G7076" s="345" t="s">
        <v>15592</v>
      </c>
      <c r="H7076" s="820">
        <v>417</v>
      </c>
      <c r="I7076" s="567"/>
    </row>
    <row r="7077" spans="1:9" x14ac:dyDescent="0.2">
      <c r="A7077" s="345">
        <v>7075</v>
      </c>
      <c r="B7077" s="345" t="s">
        <v>7694</v>
      </c>
      <c r="C7077" s="345" t="s">
        <v>595</v>
      </c>
      <c r="D7077" s="345" t="s">
        <v>510</v>
      </c>
      <c r="E7077" s="345">
        <v>1010021700</v>
      </c>
      <c r="F7077" s="345">
        <v>6173</v>
      </c>
      <c r="G7077" s="345" t="s">
        <v>15593</v>
      </c>
      <c r="H7077" s="820">
        <v>1307</v>
      </c>
      <c r="I7077" s="567"/>
    </row>
    <row r="7078" spans="1:9" x14ac:dyDescent="0.2">
      <c r="A7078" s="345">
        <v>7076</v>
      </c>
      <c r="B7078" s="345" t="s">
        <v>7695</v>
      </c>
      <c r="C7078" s="345" t="s">
        <v>732</v>
      </c>
      <c r="D7078" s="345" t="s">
        <v>511</v>
      </c>
      <c r="E7078" s="345">
        <v>3160410850</v>
      </c>
      <c r="F7078" s="345">
        <v>75086</v>
      </c>
      <c r="G7078" s="345" t="s">
        <v>15594</v>
      </c>
      <c r="H7078" s="820">
        <v>2753</v>
      </c>
      <c r="I7078" s="567"/>
    </row>
    <row r="7079" spans="1:9" x14ac:dyDescent="0.2">
      <c r="A7079" s="345">
        <v>7077</v>
      </c>
      <c r="B7079" s="345" t="s">
        <v>7696</v>
      </c>
      <c r="C7079" s="345" t="s">
        <v>924</v>
      </c>
      <c r="D7079" s="345" t="s">
        <v>507</v>
      </c>
      <c r="E7079" s="345">
        <v>1070340610</v>
      </c>
      <c r="F7079" s="345">
        <v>10061</v>
      </c>
      <c r="G7079" s="345" t="s">
        <v>15595</v>
      </c>
      <c r="H7079" s="820">
        <v>476</v>
      </c>
      <c r="I7079" s="567"/>
    </row>
    <row r="7080" spans="1:9" x14ac:dyDescent="0.2">
      <c r="A7080" s="345">
        <v>7078</v>
      </c>
      <c r="B7080" s="345" t="s">
        <v>7697</v>
      </c>
      <c r="C7080" s="345" t="s">
        <v>622</v>
      </c>
      <c r="D7080" s="345" t="s">
        <v>510</v>
      </c>
      <c r="E7080" s="345">
        <v>1010071080</v>
      </c>
      <c r="F7080" s="345">
        <v>5108</v>
      </c>
      <c r="G7080" s="345" t="s">
        <v>15596</v>
      </c>
      <c r="H7080" s="820">
        <v>1703</v>
      </c>
      <c r="I7080" s="567"/>
    </row>
    <row r="7081" spans="1:9" x14ac:dyDescent="0.2">
      <c r="A7081" s="345">
        <v>7079</v>
      </c>
      <c r="B7081" s="345" t="s">
        <v>7698</v>
      </c>
      <c r="C7081" s="345" t="s">
        <v>567</v>
      </c>
      <c r="D7081" s="345" t="s">
        <v>508</v>
      </c>
      <c r="E7081" s="345">
        <v>1030151750</v>
      </c>
      <c r="F7081" s="345">
        <v>17185</v>
      </c>
      <c r="G7081" s="345" t="s">
        <v>15597</v>
      </c>
      <c r="H7081" s="820">
        <v>1158</v>
      </c>
      <c r="I7081" s="567"/>
    </row>
    <row r="7082" spans="1:9" x14ac:dyDescent="0.2">
      <c r="A7082" s="345">
        <v>7080</v>
      </c>
      <c r="B7082" s="345" t="s">
        <v>7699</v>
      </c>
      <c r="C7082" s="345" t="s">
        <v>530</v>
      </c>
      <c r="D7082" s="345" t="s">
        <v>512</v>
      </c>
      <c r="E7082" s="345">
        <v>4200950656</v>
      </c>
      <c r="F7082" s="345">
        <v>95088</v>
      </c>
      <c r="G7082" s="345" t="s">
        <v>15598</v>
      </c>
      <c r="H7082" s="820">
        <v>239</v>
      </c>
      <c r="I7082" s="567"/>
    </row>
    <row r="7083" spans="1:9" x14ac:dyDescent="0.2">
      <c r="A7083" s="345">
        <v>7081</v>
      </c>
      <c r="B7083" s="345" t="s">
        <v>7700</v>
      </c>
      <c r="C7083" s="345" t="s">
        <v>548</v>
      </c>
      <c r="D7083" s="345" t="s">
        <v>503</v>
      </c>
      <c r="E7083" s="345">
        <v>3130380990</v>
      </c>
      <c r="F7083" s="345">
        <v>66100</v>
      </c>
      <c r="G7083" s="345" t="s">
        <v>15599</v>
      </c>
      <c r="H7083" s="820">
        <v>267</v>
      </c>
      <c r="I7083" s="567"/>
    </row>
    <row r="7084" spans="1:9" x14ac:dyDescent="0.2">
      <c r="A7084" s="345">
        <v>7082</v>
      </c>
      <c r="B7084" s="345" t="s">
        <v>7701</v>
      </c>
      <c r="C7084" s="345" t="s">
        <v>668</v>
      </c>
      <c r="D7084" s="345" t="s">
        <v>16416</v>
      </c>
      <c r="E7084" s="345">
        <v>1040831880</v>
      </c>
      <c r="F7084" s="345">
        <v>22199</v>
      </c>
      <c r="G7084" s="345" t="s">
        <v>15600</v>
      </c>
      <c r="H7084" s="820">
        <v>3652</v>
      </c>
      <c r="I7084" s="567"/>
    </row>
    <row r="7085" spans="1:9" x14ac:dyDescent="0.2">
      <c r="A7085" s="345">
        <v>7083</v>
      </c>
      <c r="B7085" s="345" t="s">
        <v>7702</v>
      </c>
      <c r="C7085" s="345" t="s">
        <v>691</v>
      </c>
      <c r="D7085" s="345" t="s">
        <v>508</v>
      </c>
      <c r="E7085" s="345">
        <v>1030770660</v>
      </c>
      <c r="F7085" s="345">
        <v>14066</v>
      </c>
      <c r="G7085" s="345" t="s">
        <v>15601</v>
      </c>
      <c r="H7085" s="820">
        <v>8823</v>
      </c>
      <c r="I7085" s="567"/>
    </row>
    <row r="7086" spans="1:9" x14ac:dyDescent="0.2">
      <c r="A7086" s="345">
        <v>7084</v>
      </c>
      <c r="B7086" s="345" t="s">
        <v>7703</v>
      </c>
      <c r="C7086" s="345" t="s">
        <v>726</v>
      </c>
      <c r="D7086" s="345" t="s">
        <v>16416</v>
      </c>
      <c r="E7086" s="345">
        <v>1040140920</v>
      </c>
      <c r="F7086" s="345">
        <v>21100</v>
      </c>
      <c r="G7086" s="345" t="s">
        <v>15602</v>
      </c>
      <c r="H7086" s="820">
        <v>999</v>
      </c>
      <c r="I7086" s="567"/>
    </row>
    <row r="7087" spans="1:9" x14ac:dyDescent="0.2">
      <c r="A7087" s="345">
        <v>7085</v>
      </c>
      <c r="B7087" s="345" t="s">
        <v>7704</v>
      </c>
      <c r="C7087" s="345" t="s">
        <v>704</v>
      </c>
      <c r="D7087" s="345" t="s">
        <v>505</v>
      </c>
      <c r="E7087" s="345">
        <v>3180221430</v>
      </c>
      <c r="F7087" s="345">
        <v>79147</v>
      </c>
      <c r="G7087" s="345" t="s">
        <v>15603</v>
      </c>
      <c r="H7087" s="820">
        <v>3605</v>
      </c>
      <c r="I7087" s="567"/>
    </row>
    <row r="7088" spans="1:9" x14ac:dyDescent="0.2">
      <c r="A7088" s="345">
        <v>7086</v>
      </c>
      <c r="B7088" s="345" t="s">
        <v>7705</v>
      </c>
      <c r="C7088" s="345" t="s">
        <v>726</v>
      </c>
      <c r="D7088" s="345" t="s">
        <v>16416</v>
      </c>
      <c r="E7088" s="345">
        <v>1040140930</v>
      </c>
      <c r="F7088" s="345">
        <v>21101</v>
      </c>
      <c r="G7088" s="345" t="s">
        <v>15604</v>
      </c>
      <c r="H7088" s="820">
        <v>2462</v>
      </c>
      <c r="I7088" s="567"/>
    </row>
    <row r="7089" spans="1:9" x14ac:dyDescent="0.2">
      <c r="A7089" s="345">
        <v>7087</v>
      </c>
      <c r="B7089" s="345" t="s">
        <v>7706</v>
      </c>
      <c r="C7089" s="345" t="s">
        <v>617</v>
      </c>
      <c r="D7089" s="345" t="s">
        <v>512</v>
      </c>
      <c r="E7089" s="345">
        <v>4200730700</v>
      </c>
      <c r="F7089" s="345">
        <v>90072</v>
      </c>
      <c r="G7089" s="345" t="s">
        <v>15605</v>
      </c>
      <c r="H7089" s="820">
        <v>2361</v>
      </c>
      <c r="I7089" s="567"/>
    </row>
    <row r="7090" spans="1:9" x14ac:dyDescent="0.2">
      <c r="A7090" s="345">
        <v>7088</v>
      </c>
      <c r="B7090" s="345" t="s">
        <v>7707</v>
      </c>
      <c r="C7090" s="345" t="s">
        <v>538</v>
      </c>
      <c r="D7090" s="345" t="s">
        <v>504</v>
      </c>
      <c r="E7090" s="345">
        <v>3170640880</v>
      </c>
      <c r="F7090" s="345">
        <v>76089</v>
      </c>
      <c r="G7090" s="345" t="s">
        <v>15606</v>
      </c>
      <c r="H7090" s="820">
        <v>7147</v>
      </c>
      <c r="I7090" s="567"/>
    </row>
    <row r="7091" spans="1:9" x14ac:dyDescent="0.2">
      <c r="A7091" s="345">
        <v>7089</v>
      </c>
      <c r="B7091" s="345" t="s">
        <v>7708</v>
      </c>
      <c r="C7091" s="345" t="s">
        <v>609</v>
      </c>
      <c r="D7091" s="345" t="s">
        <v>493</v>
      </c>
      <c r="E7091" s="345">
        <v>2120701030</v>
      </c>
      <c r="F7091" s="345">
        <v>58104</v>
      </c>
      <c r="G7091" s="345" t="s">
        <v>15607</v>
      </c>
      <c r="H7091" s="820">
        <v>55176</v>
      </c>
      <c r="I7091" s="567"/>
    </row>
    <row r="7092" spans="1:9" x14ac:dyDescent="0.2">
      <c r="A7092" s="345">
        <v>7090</v>
      </c>
      <c r="B7092" s="345" t="s">
        <v>7709</v>
      </c>
      <c r="C7092" s="345" t="s">
        <v>693</v>
      </c>
      <c r="D7092" s="345" t="s">
        <v>16415</v>
      </c>
      <c r="E7092" s="345">
        <v>1080560390</v>
      </c>
      <c r="F7092" s="345">
        <v>34039</v>
      </c>
      <c r="G7092" s="345" t="s">
        <v>15608</v>
      </c>
      <c r="H7092" s="820">
        <v>2120</v>
      </c>
      <c r="I7092" s="567"/>
    </row>
    <row r="7093" spans="1:9" x14ac:dyDescent="0.2">
      <c r="A7093" s="345">
        <v>7091</v>
      </c>
      <c r="B7093" s="345" t="s">
        <v>7710</v>
      </c>
      <c r="C7093" s="345" t="s">
        <v>711</v>
      </c>
      <c r="D7093" s="345" t="s">
        <v>16415</v>
      </c>
      <c r="E7093" s="345">
        <v>1080680410</v>
      </c>
      <c r="F7093" s="345">
        <v>35041</v>
      </c>
      <c r="G7093" s="345" t="s">
        <v>15609</v>
      </c>
      <c r="H7093" s="820">
        <v>4123</v>
      </c>
      <c r="I7093" s="567"/>
    </row>
    <row r="7094" spans="1:9" x14ac:dyDescent="0.2">
      <c r="A7094" s="345">
        <v>7092</v>
      </c>
      <c r="B7094" s="345" t="s">
        <v>7711</v>
      </c>
      <c r="C7094" s="345" t="s">
        <v>662</v>
      </c>
      <c r="D7094" s="345" t="s">
        <v>506</v>
      </c>
      <c r="E7094" s="345">
        <v>3150110730</v>
      </c>
      <c r="F7094" s="345">
        <v>62075</v>
      </c>
      <c r="G7094" s="345" t="s">
        <v>15610</v>
      </c>
      <c r="H7094" s="820">
        <v>1440</v>
      </c>
      <c r="I7094" s="567"/>
    </row>
    <row r="7095" spans="1:9" x14ac:dyDescent="0.2">
      <c r="A7095" s="345">
        <v>7093</v>
      </c>
      <c r="B7095" s="345" t="s">
        <v>7712</v>
      </c>
      <c r="C7095" s="345" t="s">
        <v>532</v>
      </c>
      <c r="D7095" s="345" t="s">
        <v>503</v>
      </c>
      <c r="E7095" s="345">
        <v>3130600420</v>
      </c>
      <c r="F7095" s="345">
        <v>68042</v>
      </c>
      <c r="G7095" s="345" t="s">
        <v>15611</v>
      </c>
      <c r="H7095" s="820">
        <v>2422</v>
      </c>
      <c r="I7095" s="567"/>
    </row>
    <row r="7096" spans="1:9" x14ac:dyDescent="0.2">
      <c r="A7096" s="345">
        <v>7094</v>
      </c>
      <c r="B7096" s="345" t="s">
        <v>7713</v>
      </c>
      <c r="C7096" s="345" t="s">
        <v>863</v>
      </c>
      <c r="D7096" s="345" t="s">
        <v>510</v>
      </c>
      <c r="E7096" s="345">
        <v>1011020650</v>
      </c>
      <c r="F7096" s="345">
        <v>103065</v>
      </c>
      <c r="G7096" s="345" t="s">
        <v>15612</v>
      </c>
      <c r="H7096" s="820">
        <v>727</v>
      </c>
      <c r="I7096" s="567"/>
    </row>
    <row r="7097" spans="1:9" x14ac:dyDescent="0.2">
      <c r="A7097" s="345">
        <v>7095</v>
      </c>
      <c r="B7097" s="345" t="s">
        <v>7714</v>
      </c>
      <c r="C7097" s="345" t="s">
        <v>996</v>
      </c>
      <c r="D7097" s="345" t="s">
        <v>514</v>
      </c>
      <c r="E7097" s="345">
        <v>2100580520</v>
      </c>
      <c r="F7097" s="345">
        <v>54052</v>
      </c>
      <c r="G7097" s="345" t="s">
        <v>15613</v>
      </c>
      <c r="H7097" s="820">
        <v>15789</v>
      </c>
      <c r="I7097" s="567"/>
    </row>
    <row r="7098" spans="1:9" x14ac:dyDescent="0.2">
      <c r="A7098" s="345">
        <v>7096</v>
      </c>
      <c r="B7098" s="345" t="s">
        <v>7715</v>
      </c>
      <c r="C7098" s="345" t="s">
        <v>550</v>
      </c>
      <c r="D7098" s="345" t="s">
        <v>493</v>
      </c>
      <c r="E7098" s="345">
        <v>2120690660</v>
      </c>
      <c r="F7098" s="345">
        <v>57068</v>
      </c>
      <c r="G7098" s="345" t="s">
        <v>15614</v>
      </c>
      <c r="H7098" s="820">
        <v>1089</v>
      </c>
      <c r="I7098" s="567"/>
    </row>
    <row r="7099" spans="1:9" x14ac:dyDescent="0.2">
      <c r="A7099" s="345">
        <v>7097</v>
      </c>
      <c r="B7099" s="345" t="s">
        <v>7716</v>
      </c>
      <c r="C7099" s="345" t="s">
        <v>677</v>
      </c>
      <c r="D7099" s="345" t="s">
        <v>507</v>
      </c>
      <c r="E7099" s="345">
        <v>1070740610</v>
      </c>
      <c r="F7099" s="345">
        <v>9061</v>
      </c>
      <c r="G7099" s="345" t="s">
        <v>15615</v>
      </c>
      <c r="H7099" s="820">
        <v>2640</v>
      </c>
      <c r="I7099" s="567"/>
    </row>
    <row r="7100" spans="1:9" x14ac:dyDescent="0.2">
      <c r="A7100" s="345">
        <v>7098</v>
      </c>
      <c r="B7100" s="345" t="s">
        <v>7717</v>
      </c>
      <c r="C7100" s="345" t="s">
        <v>875</v>
      </c>
      <c r="D7100" s="345" t="s">
        <v>494</v>
      </c>
      <c r="E7100" s="345">
        <v>2110440530</v>
      </c>
      <c r="F7100" s="345">
        <v>43053</v>
      </c>
      <c r="G7100" s="345" t="s">
        <v>15616</v>
      </c>
      <c r="H7100" s="820">
        <v>18142</v>
      </c>
      <c r="I7100" s="567"/>
    </row>
    <row r="7101" spans="1:9" x14ac:dyDescent="0.2">
      <c r="A7101" s="345">
        <v>7099</v>
      </c>
      <c r="B7101" s="345" t="s">
        <v>7718</v>
      </c>
      <c r="C7101" s="345" t="s">
        <v>609</v>
      </c>
      <c r="D7101" s="345" t="s">
        <v>493</v>
      </c>
      <c r="E7101" s="345">
        <v>2120701040</v>
      </c>
      <c r="F7101" s="345">
        <v>58105</v>
      </c>
      <c r="G7101" s="345" t="s">
        <v>15617</v>
      </c>
      <c r="H7101" s="820">
        <v>4789</v>
      </c>
      <c r="I7101" s="567"/>
    </row>
    <row r="7102" spans="1:9" x14ac:dyDescent="0.2">
      <c r="A7102" s="345">
        <v>7100</v>
      </c>
      <c r="B7102" s="345" t="s">
        <v>7719</v>
      </c>
      <c r="C7102" s="345" t="s">
        <v>659</v>
      </c>
      <c r="D7102" s="345" t="s">
        <v>510</v>
      </c>
      <c r="E7102" s="345">
        <v>1010960680</v>
      </c>
      <c r="F7102" s="345">
        <v>96068</v>
      </c>
      <c r="G7102" s="345" t="s">
        <v>15618</v>
      </c>
      <c r="H7102" s="820">
        <v>2383</v>
      </c>
      <c r="I7102" s="567"/>
    </row>
    <row r="7103" spans="1:9" x14ac:dyDescent="0.2">
      <c r="A7103" s="345">
        <v>7101</v>
      </c>
      <c r="B7103" s="345" t="s">
        <v>7720</v>
      </c>
      <c r="C7103" s="345" t="s">
        <v>784</v>
      </c>
      <c r="D7103" s="345" t="s">
        <v>503</v>
      </c>
      <c r="E7103" s="345">
        <v>3130230900</v>
      </c>
      <c r="F7103" s="345">
        <v>69090</v>
      </c>
      <c r="G7103" s="345" t="s">
        <v>15619</v>
      </c>
      <c r="H7103" s="820">
        <v>3928</v>
      </c>
      <c r="I7103" s="567"/>
    </row>
    <row r="7104" spans="1:9" x14ac:dyDescent="0.2">
      <c r="A7104" s="345">
        <v>7102</v>
      </c>
      <c r="B7104" s="345" t="s">
        <v>7721</v>
      </c>
      <c r="C7104" s="345" t="s">
        <v>652</v>
      </c>
      <c r="D7104" s="345" t="s">
        <v>16417</v>
      </c>
      <c r="E7104" s="345">
        <v>1060851210</v>
      </c>
      <c r="F7104" s="345">
        <v>30121</v>
      </c>
      <c r="G7104" s="345" t="s">
        <v>15620</v>
      </c>
      <c r="H7104" s="820">
        <v>9891</v>
      </c>
      <c r="I7104" s="567"/>
    </row>
    <row r="7105" spans="1:9" x14ac:dyDescent="0.2">
      <c r="A7105" s="345">
        <v>7103</v>
      </c>
      <c r="B7105" s="345" t="s">
        <v>7722</v>
      </c>
      <c r="C7105" s="345" t="s">
        <v>538</v>
      </c>
      <c r="D7105" s="345" t="s">
        <v>504</v>
      </c>
      <c r="E7105" s="345">
        <v>3170640890</v>
      </c>
      <c r="F7105" s="345">
        <v>76090</v>
      </c>
      <c r="G7105" s="345" t="s">
        <v>15621</v>
      </c>
      <c r="H7105" s="820">
        <v>2990</v>
      </c>
      <c r="I7105" s="567"/>
    </row>
    <row r="7106" spans="1:9" x14ac:dyDescent="0.2">
      <c r="A7106" s="345">
        <v>7104</v>
      </c>
      <c r="B7106" s="345" t="s">
        <v>7723</v>
      </c>
      <c r="C7106" s="345" t="s">
        <v>522</v>
      </c>
      <c r="D7106" s="345" t="s">
        <v>515</v>
      </c>
      <c r="E7106" s="345">
        <v>1050540910</v>
      </c>
      <c r="F7106" s="345">
        <v>28091</v>
      </c>
      <c r="G7106" s="345" t="s">
        <v>15622</v>
      </c>
      <c r="H7106" s="820">
        <v>8240</v>
      </c>
      <c r="I7106" s="567"/>
    </row>
    <row r="7107" spans="1:9" x14ac:dyDescent="0.2">
      <c r="A7107" s="345">
        <v>7105</v>
      </c>
      <c r="B7107" s="345" t="s">
        <v>7724</v>
      </c>
      <c r="C7107" s="345" t="s">
        <v>668</v>
      </c>
      <c r="D7107" s="345" t="s">
        <v>16416</v>
      </c>
      <c r="E7107" s="345">
        <v>1040831890</v>
      </c>
      <c r="F7107" s="345">
        <v>22200</v>
      </c>
      <c r="G7107" s="345" t="s">
        <v>15623</v>
      </c>
      <c r="H7107" s="820">
        <v>1312</v>
      </c>
      <c r="I7107" s="567"/>
    </row>
    <row r="7108" spans="1:9" x14ac:dyDescent="0.2">
      <c r="A7108" s="345">
        <v>7106</v>
      </c>
      <c r="B7108" s="345" t="s">
        <v>7725</v>
      </c>
      <c r="C7108" s="345" t="s">
        <v>942</v>
      </c>
      <c r="D7108" s="345" t="s">
        <v>512</v>
      </c>
      <c r="E7108" s="345">
        <v>4200530900</v>
      </c>
      <c r="F7108" s="345">
        <v>91093</v>
      </c>
      <c r="G7108" s="345" t="s">
        <v>15624</v>
      </c>
      <c r="H7108" s="820">
        <v>1812</v>
      </c>
      <c r="I7108" s="567"/>
    </row>
    <row r="7109" spans="1:9" x14ac:dyDescent="0.2">
      <c r="A7109" s="345">
        <v>7107</v>
      </c>
      <c r="B7109" s="345" t="s">
        <v>7726</v>
      </c>
      <c r="C7109" s="345" t="s">
        <v>622</v>
      </c>
      <c r="D7109" s="345" t="s">
        <v>510</v>
      </c>
      <c r="E7109" s="345">
        <v>1010071090</v>
      </c>
      <c r="F7109" s="345">
        <v>5109</v>
      </c>
      <c r="G7109" s="345" t="s">
        <v>15625</v>
      </c>
      <c r="H7109" s="820">
        <v>774</v>
      </c>
      <c r="I7109" s="567"/>
    </row>
    <row r="7110" spans="1:9" x14ac:dyDescent="0.2">
      <c r="A7110" s="345">
        <v>7108</v>
      </c>
      <c r="B7110" s="345" t="s">
        <v>7727</v>
      </c>
      <c r="C7110" s="345" t="s">
        <v>241</v>
      </c>
      <c r="D7110" s="345" t="s">
        <v>515</v>
      </c>
      <c r="E7110" s="345">
        <v>1050901060</v>
      </c>
      <c r="F7110" s="345">
        <v>24106</v>
      </c>
      <c r="G7110" s="345" t="s">
        <v>15626</v>
      </c>
      <c r="H7110" s="820">
        <v>501</v>
      </c>
      <c r="I7110" s="567"/>
    </row>
    <row r="7111" spans="1:9" x14ac:dyDescent="0.2">
      <c r="A7111" s="345">
        <v>7109</v>
      </c>
      <c r="B7111" s="345" t="s">
        <v>7728</v>
      </c>
      <c r="C7111" s="345" t="s">
        <v>657</v>
      </c>
      <c r="D7111" s="345" t="s">
        <v>506</v>
      </c>
      <c r="E7111" s="345">
        <v>3150200930</v>
      </c>
      <c r="F7111" s="345">
        <v>61093</v>
      </c>
      <c r="G7111" s="345" t="s">
        <v>15627</v>
      </c>
      <c r="H7111" s="820">
        <v>792</v>
      </c>
      <c r="I7111" s="567"/>
    </row>
    <row r="7112" spans="1:9" x14ac:dyDescent="0.2">
      <c r="A7112" s="345">
        <v>7110</v>
      </c>
      <c r="B7112" s="345" t="s">
        <v>7729</v>
      </c>
      <c r="C7112" s="345" t="s">
        <v>565</v>
      </c>
      <c r="D7112" s="345" t="s">
        <v>505</v>
      </c>
      <c r="E7112" s="345">
        <v>3180251480</v>
      </c>
      <c r="F7112" s="345">
        <v>78148</v>
      </c>
      <c r="G7112" s="345" t="s">
        <v>15628</v>
      </c>
      <c r="H7112" s="820">
        <v>4343</v>
      </c>
      <c r="I7112" s="567"/>
    </row>
    <row r="7113" spans="1:9" x14ac:dyDescent="0.2">
      <c r="A7113" s="345">
        <v>7111</v>
      </c>
      <c r="B7113" s="345" t="s">
        <v>7730</v>
      </c>
      <c r="C7113" s="345" t="s">
        <v>681</v>
      </c>
      <c r="D7113" s="345" t="s">
        <v>503</v>
      </c>
      <c r="E7113" s="345">
        <v>3130790410</v>
      </c>
      <c r="F7113" s="345">
        <v>67042</v>
      </c>
      <c r="G7113" s="345" t="s">
        <v>15629</v>
      </c>
      <c r="H7113" s="820">
        <v>1490</v>
      </c>
      <c r="I7113" s="567"/>
    </row>
    <row r="7114" spans="1:9" x14ac:dyDescent="0.2">
      <c r="A7114" s="345">
        <v>7112</v>
      </c>
      <c r="B7114" s="345" t="s">
        <v>7731</v>
      </c>
      <c r="C7114" s="345" t="s">
        <v>567</v>
      </c>
      <c r="D7114" s="345" t="s">
        <v>508</v>
      </c>
      <c r="E7114" s="345">
        <v>1030151760</v>
      </c>
      <c r="F7114" s="345">
        <v>17186</v>
      </c>
      <c r="G7114" s="345" t="s">
        <v>15630</v>
      </c>
      <c r="H7114" s="820">
        <v>6401</v>
      </c>
      <c r="I7114" s="567"/>
    </row>
    <row r="7115" spans="1:9" x14ac:dyDescent="0.2">
      <c r="A7115" s="345">
        <v>7113</v>
      </c>
      <c r="B7115" s="345" t="s">
        <v>7732</v>
      </c>
      <c r="C7115" s="345" t="s">
        <v>668</v>
      </c>
      <c r="D7115" s="345" t="s">
        <v>16416</v>
      </c>
      <c r="E7115" s="345">
        <v>1040831910</v>
      </c>
      <c r="F7115" s="345">
        <v>22202</v>
      </c>
      <c r="G7115" s="345" t="s">
        <v>15631</v>
      </c>
      <c r="H7115" s="820">
        <v>684</v>
      </c>
      <c r="I7115" s="567"/>
    </row>
    <row r="7116" spans="1:9" x14ac:dyDescent="0.2">
      <c r="A7116" s="345">
        <v>7114</v>
      </c>
      <c r="B7116" s="345" t="s">
        <v>7733</v>
      </c>
      <c r="C7116" s="345" t="s">
        <v>553</v>
      </c>
      <c r="D7116" s="345" t="s">
        <v>506</v>
      </c>
      <c r="E7116" s="345">
        <v>3150721470</v>
      </c>
      <c r="F7116" s="345">
        <v>65147</v>
      </c>
      <c r="G7116" s="345" t="s">
        <v>15632</v>
      </c>
      <c r="H7116" s="820">
        <v>1824</v>
      </c>
      <c r="I7116" s="567"/>
    </row>
    <row r="7117" spans="1:9" x14ac:dyDescent="0.2">
      <c r="A7117" s="345">
        <v>7115</v>
      </c>
      <c r="B7117" s="345" t="s">
        <v>7734</v>
      </c>
      <c r="C7117" s="345" t="s">
        <v>1539</v>
      </c>
      <c r="D7117" s="345" t="s">
        <v>511</v>
      </c>
      <c r="E7117" s="345">
        <v>3160160180</v>
      </c>
      <c r="F7117" s="345">
        <v>74018</v>
      </c>
      <c r="G7117" s="345" t="s">
        <v>15633</v>
      </c>
      <c r="H7117" s="820">
        <v>5241</v>
      </c>
      <c r="I7117" s="567"/>
    </row>
    <row r="7118" spans="1:9" x14ac:dyDescent="0.2">
      <c r="A7118" s="345">
        <v>7116</v>
      </c>
      <c r="B7118" s="345" t="s">
        <v>7735</v>
      </c>
      <c r="C7118" s="345" t="s">
        <v>654</v>
      </c>
      <c r="D7118" s="345" t="s">
        <v>506</v>
      </c>
      <c r="E7118" s="345">
        <v>3150081080</v>
      </c>
      <c r="F7118" s="345">
        <v>64109</v>
      </c>
      <c r="G7118" s="345" t="s">
        <v>15634</v>
      </c>
      <c r="H7118" s="820">
        <v>1970</v>
      </c>
      <c r="I7118" s="567"/>
    </row>
    <row r="7119" spans="1:9" x14ac:dyDescent="0.2">
      <c r="A7119" s="345">
        <v>7117</v>
      </c>
      <c r="B7119" s="345" t="s">
        <v>7736</v>
      </c>
      <c r="C7119" s="345" t="s">
        <v>584</v>
      </c>
      <c r="D7119" s="345" t="s">
        <v>509</v>
      </c>
      <c r="E7119" s="345">
        <v>3140190790</v>
      </c>
      <c r="F7119" s="345">
        <v>70079</v>
      </c>
      <c r="G7119" s="345" t="s">
        <v>15635</v>
      </c>
      <c r="H7119" s="820">
        <v>704</v>
      </c>
      <c r="I7119" s="567"/>
    </row>
    <row r="7120" spans="1:9" x14ac:dyDescent="0.2">
      <c r="A7120" s="345">
        <v>7118</v>
      </c>
      <c r="B7120" s="345" t="s">
        <v>7737</v>
      </c>
      <c r="C7120" s="345" t="s">
        <v>996</v>
      </c>
      <c r="D7120" s="345" t="s">
        <v>514</v>
      </c>
      <c r="E7120" s="345">
        <v>2100580530</v>
      </c>
      <c r="F7120" s="345">
        <v>54053</v>
      </c>
      <c r="G7120" s="345" t="s">
        <v>15636</v>
      </c>
      <c r="H7120" s="820">
        <v>6640</v>
      </c>
      <c r="I7120" s="567"/>
    </row>
    <row r="7121" spans="1:9" x14ac:dyDescent="0.2">
      <c r="A7121" s="345">
        <v>7119</v>
      </c>
      <c r="B7121" s="345" t="s">
        <v>7738</v>
      </c>
      <c r="C7121" s="345" t="s">
        <v>755</v>
      </c>
      <c r="D7121" s="345" t="s">
        <v>516</v>
      </c>
      <c r="E7121" s="345">
        <v>1020040660</v>
      </c>
      <c r="F7121" s="345">
        <v>7067</v>
      </c>
      <c r="G7121" s="345" t="s">
        <v>15637</v>
      </c>
      <c r="H7121" s="820">
        <v>556</v>
      </c>
      <c r="I7121" s="567"/>
    </row>
    <row r="7122" spans="1:9" x14ac:dyDescent="0.2">
      <c r="A7122" s="345">
        <v>7120</v>
      </c>
      <c r="B7122" s="345" t="s">
        <v>7739</v>
      </c>
      <c r="C7122" s="345" t="s">
        <v>624</v>
      </c>
      <c r="D7122" s="345" t="s">
        <v>510</v>
      </c>
      <c r="E7122" s="345">
        <v>1010812620</v>
      </c>
      <c r="F7122" s="345">
        <v>1272</v>
      </c>
      <c r="G7122" s="345" t="s">
        <v>15638</v>
      </c>
      <c r="H7122" s="820">
        <v>848748</v>
      </c>
      <c r="I7122" s="567"/>
    </row>
    <row r="7123" spans="1:9" x14ac:dyDescent="0.2">
      <c r="A7123" s="345">
        <v>7121</v>
      </c>
      <c r="B7123" s="345" t="s">
        <v>7740</v>
      </c>
      <c r="C7123" s="345" t="s">
        <v>784</v>
      </c>
      <c r="D7123" s="345" t="s">
        <v>503</v>
      </c>
      <c r="E7123" s="345">
        <v>3130230910</v>
      </c>
      <c r="F7123" s="345">
        <v>69091</v>
      </c>
      <c r="G7123" s="345" t="s">
        <v>15639</v>
      </c>
      <c r="H7123" s="820">
        <v>2945</v>
      </c>
      <c r="I7123" s="567"/>
    </row>
    <row r="7124" spans="1:9" x14ac:dyDescent="0.2">
      <c r="A7124" s="345">
        <v>7122</v>
      </c>
      <c r="B7124" s="345" t="s">
        <v>7741</v>
      </c>
      <c r="C7124" s="345" t="s">
        <v>588</v>
      </c>
      <c r="D7124" s="345" t="s">
        <v>511</v>
      </c>
      <c r="E7124" s="345">
        <v>3160090430</v>
      </c>
      <c r="F7124" s="345">
        <v>72044</v>
      </c>
      <c r="G7124" s="345" t="s">
        <v>15640</v>
      </c>
      <c r="H7124" s="820">
        <v>8061</v>
      </c>
      <c r="I7124" s="567"/>
    </row>
    <row r="7125" spans="1:9" x14ac:dyDescent="0.2">
      <c r="A7125" s="345">
        <v>7123</v>
      </c>
      <c r="B7125" s="345" t="s">
        <v>7742</v>
      </c>
      <c r="C7125" s="345" t="s">
        <v>571</v>
      </c>
      <c r="D7125" s="345" t="s">
        <v>508</v>
      </c>
      <c r="E7125" s="345">
        <v>1030261020</v>
      </c>
      <c r="F7125" s="345">
        <v>19105</v>
      </c>
      <c r="G7125" s="345" t="s">
        <v>15641</v>
      </c>
      <c r="H7125" s="820">
        <v>480</v>
      </c>
      <c r="I7125" s="567"/>
    </row>
    <row r="7126" spans="1:9" x14ac:dyDescent="0.2">
      <c r="A7126" s="345">
        <v>7124</v>
      </c>
      <c r="B7126" s="345" t="s">
        <v>7743</v>
      </c>
      <c r="C7126" s="345" t="s">
        <v>639</v>
      </c>
      <c r="D7126" s="345" t="s">
        <v>510</v>
      </c>
      <c r="E7126" s="345">
        <v>1010521390</v>
      </c>
      <c r="F7126" s="345">
        <v>3146</v>
      </c>
      <c r="G7126" s="345" t="s">
        <v>15642</v>
      </c>
      <c r="H7126" s="820">
        <v>875</v>
      </c>
      <c r="I7126" s="567"/>
    </row>
    <row r="7127" spans="1:9" x14ac:dyDescent="0.2">
      <c r="A7127" s="345">
        <v>7125</v>
      </c>
      <c r="B7127" s="345" t="s">
        <v>7744</v>
      </c>
      <c r="C7127" s="345" t="s">
        <v>784</v>
      </c>
      <c r="D7127" s="345" t="s">
        <v>503</v>
      </c>
      <c r="E7127" s="345">
        <v>3130230920</v>
      </c>
      <c r="F7127" s="345">
        <v>69092</v>
      </c>
      <c r="G7127" s="345" t="s">
        <v>15643</v>
      </c>
      <c r="H7127" s="820">
        <v>1663</v>
      </c>
      <c r="I7127" s="567"/>
    </row>
    <row r="7128" spans="1:9" x14ac:dyDescent="0.2">
      <c r="A7128" s="345">
        <v>7126</v>
      </c>
      <c r="B7128" s="345" t="s">
        <v>7745</v>
      </c>
      <c r="C7128" s="345" t="s">
        <v>571</v>
      </c>
      <c r="D7128" s="345" t="s">
        <v>508</v>
      </c>
      <c r="E7128" s="345">
        <v>1030261030</v>
      </c>
      <c r="F7128" s="345">
        <v>19106</v>
      </c>
      <c r="G7128" s="345" t="s">
        <v>15644</v>
      </c>
      <c r="H7128" s="820">
        <v>426</v>
      </c>
      <c r="I7128" s="567"/>
    </row>
    <row r="7129" spans="1:9" x14ac:dyDescent="0.2">
      <c r="A7129" s="345">
        <v>7127</v>
      </c>
      <c r="B7129" s="345" t="s">
        <v>7746</v>
      </c>
      <c r="C7129" s="345" t="s">
        <v>548</v>
      </c>
      <c r="D7129" s="345" t="s">
        <v>503</v>
      </c>
      <c r="E7129" s="345">
        <v>3130381000</v>
      </c>
      <c r="F7129" s="345">
        <v>66101</v>
      </c>
      <c r="G7129" s="345" t="s">
        <v>15645</v>
      </c>
      <c r="H7129" s="820">
        <v>2847</v>
      </c>
      <c r="I7129" s="567"/>
    </row>
    <row r="7130" spans="1:9" x14ac:dyDescent="0.2">
      <c r="A7130" s="345">
        <v>7128</v>
      </c>
      <c r="B7130" s="345" t="s">
        <v>7747</v>
      </c>
      <c r="C7130" s="345" t="s">
        <v>696</v>
      </c>
      <c r="D7130" s="345" t="s">
        <v>508</v>
      </c>
      <c r="E7130" s="345">
        <v>1030242090</v>
      </c>
      <c r="F7130" s="345">
        <v>13223</v>
      </c>
      <c r="G7130" s="345" t="s">
        <v>15646</v>
      </c>
      <c r="H7130" s="820">
        <v>1106</v>
      </c>
      <c r="I7130" s="567"/>
    </row>
    <row r="7131" spans="1:9" x14ac:dyDescent="0.2">
      <c r="A7131" s="345">
        <v>7129</v>
      </c>
      <c r="B7131" s="345" t="s">
        <v>7748</v>
      </c>
      <c r="C7131" s="345" t="s">
        <v>693</v>
      </c>
      <c r="D7131" s="345" t="s">
        <v>16415</v>
      </c>
      <c r="E7131" s="345">
        <v>1080560400</v>
      </c>
      <c r="F7131" s="345">
        <v>34040</v>
      </c>
      <c r="G7131" s="345" t="s">
        <v>15647</v>
      </c>
      <c r="H7131" s="820">
        <v>915</v>
      </c>
      <c r="I7131" s="567"/>
    </row>
    <row r="7132" spans="1:9" x14ac:dyDescent="0.2">
      <c r="A7132" s="345">
        <v>7130</v>
      </c>
      <c r="B7132" s="345" t="s">
        <v>7749</v>
      </c>
      <c r="C7132" s="345" t="s">
        <v>584</v>
      </c>
      <c r="D7132" s="345" t="s">
        <v>509</v>
      </c>
      <c r="E7132" s="345">
        <v>3140190800</v>
      </c>
      <c r="F7132" s="345">
        <v>70080</v>
      </c>
      <c r="G7132" s="345" t="s">
        <v>15648</v>
      </c>
      <c r="H7132" s="820">
        <v>1243</v>
      </c>
      <c r="I7132" s="567"/>
    </row>
    <row r="7133" spans="1:9" x14ac:dyDescent="0.2">
      <c r="A7133" s="345">
        <v>7131</v>
      </c>
      <c r="B7133" s="345" t="s">
        <v>7750</v>
      </c>
      <c r="C7133" s="345" t="s">
        <v>942</v>
      </c>
      <c r="D7133" s="345" t="s">
        <v>512</v>
      </c>
      <c r="E7133" s="345">
        <v>4200530910</v>
      </c>
      <c r="F7133" s="345">
        <v>91094</v>
      </c>
      <c r="G7133" s="345" t="s">
        <v>15649</v>
      </c>
      <c r="H7133" s="820">
        <v>2720</v>
      </c>
      <c r="I7133" s="567"/>
    </row>
    <row r="7134" spans="1:9" x14ac:dyDescent="0.2">
      <c r="A7134" s="345">
        <v>7132</v>
      </c>
      <c r="B7134" s="345" t="s">
        <v>7751</v>
      </c>
      <c r="C7134" s="345" t="s">
        <v>553</v>
      </c>
      <c r="D7134" s="345" t="s">
        <v>506</v>
      </c>
      <c r="E7134" s="345">
        <v>3150721480</v>
      </c>
      <c r="F7134" s="345">
        <v>65148</v>
      </c>
      <c r="G7134" s="345" t="s">
        <v>15650</v>
      </c>
      <c r="H7134" s="820">
        <v>1185</v>
      </c>
      <c r="I7134" s="567"/>
    </row>
    <row r="7135" spans="1:9" x14ac:dyDescent="0.2">
      <c r="A7135" s="345">
        <v>7133</v>
      </c>
      <c r="B7135" s="345" t="s">
        <v>7752</v>
      </c>
      <c r="C7135" s="345" t="s">
        <v>617</v>
      </c>
      <c r="D7135" s="345" t="s">
        <v>512</v>
      </c>
      <c r="E7135" s="345">
        <v>4200730710</v>
      </c>
      <c r="F7135" s="345">
        <v>90073</v>
      </c>
      <c r="G7135" s="345" t="s">
        <v>15651</v>
      </c>
      <c r="H7135" s="820">
        <v>904</v>
      </c>
      <c r="I7135" s="567"/>
    </row>
    <row r="7136" spans="1:9" x14ac:dyDescent="0.2">
      <c r="A7136" s="345">
        <v>7134</v>
      </c>
      <c r="B7136" s="345" t="s">
        <v>7753</v>
      </c>
      <c r="C7136" s="345" t="s">
        <v>672</v>
      </c>
      <c r="D7136" s="345" t="s">
        <v>508</v>
      </c>
      <c r="E7136" s="345">
        <v>1030571520</v>
      </c>
      <c r="F7136" s="345">
        <v>18155</v>
      </c>
      <c r="G7136" s="345" t="s">
        <v>15652</v>
      </c>
      <c r="H7136" s="820">
        <v>1569</v>
      </c>
      <c r="I7136" s="567"/>
    </row>
    <row r="7137" spans="1:9" x14ac:dyDescent="0.2">
      <c r="A7137" s="345">
        <v>7135</v>
      </c>
      <c r="B7137" s="345" t="s">
        <v>7754</v>
      </c>
      <c r="C7137" s="345" t="s">
        <v>624</v>
      </c>
      <c r="D7137" s="345" t="s">
        <v>510</v>
      </c>
      <c r="E7137" s="345">
        <v>1010812630</v>
      </c>
      <c r="F7137" s="345">
        <v>1273</v>
      </c>
      <c r="G7137" s="345" t="s">
        <v>15653</v>
      </c>
      <c r="H7137" s="820">
        <v>3000</v>
      </c>
      <c r="I7137" s="567"/>
    </row>
    <row r="7138" spans="1:9" x14ac:dyDescent="0.2">
      <c r="A7138" s="345">
        <v>7136</v>
      </c>
      <c r="B7138" s="345" t="s">
        <v>7755</v>
      </c>
      <c r="C7138" s="345" t="s">
        <v>659</v>
      </c>
      <c r="D7138" s="345" t="s">
        <v>510</v>
      </c>
      <c r="E7138" s="345">
        <v>1010960690</v>
      </c>
      <c r="F7138" s="345">
        <v>96069</v>
      </c>
      <c r="G7138" s="345" t="s">
        <v>15654</v>
      </c>
      <c r="H7138" s="820">
        <v>205</v>
      </c>
      <c r="I7138" s="567"/>
    </row>
    <row r="7139" spans="1:9" x14ac:dyDescent="0.2">
      <c r="A7139" s="345">
        <v>7137</v>
      </c>
      <c r="B7139" s="345" t="s">
        <v>7756</v>
      </c>
      <c r="C7139" s="345" t="s">
        <v>555</v>
      </c>
      <c r="D7139" s="345" t="s">
        <v>506</v>
      </c>
      <c r="E7139" s="345">
        <v>3150510830</v>
      </c>
      <c r="F7139" s="345">
        <v>63083</v>
      </c>
      <c r="G7139" s="345" t="s">
        <v>15655</v>
      </c>
      <c r="H7139" s="820">
        <v>40523</v>
      </c>
      <c r="I7139" s="567"/>
    </row>
    <row r="7140" spans="1:9" x14ac:dyDescent="0.2">
      <c r="A7140" s="345">
        <v>7138</v>
      </c>
      <c r="B7140" s="345" t="s">
        <v>7757</v>
      </c>
      <c r="C7140" s="345" t="s">
        <v>672</v>
      </c>
      <c r="D7140" s="345" t="s">
        <v>508</v>
      </c>
      <c r="E7140" s="345">
        <v>1030571530</v>
      </c>
      <c r="F7140" s="345">
        <v>18156</v>
      </c>
      <c r="G7140" s="345" t="s">
        <v>15656</v>
      </c>
      <c r="H7140" s="820">
        <v>507</v>
      </c>
      <c r="I7140" s="567"/>
    </row>
    <row r="7141" spans="1:9" x14ac:dyDescent="0.2">
      <c r="A7141" s="345">
        <v>7139</v>
      </c>
      <c r="B7141" s="345" t="s">
        <v>7758</v>
      </c>
      <c r="C7141" s="345" t="s">
        <v>601</v>
      </c>
      <c r="D7141" s="345" t="s">
        <v>508</v>
      </c>
      <c r="E7141" s="345">
        <v>1030122050</v>
      </c>
      <c r="F7141" s="345">
        <v>16214</v>
      </c>
      <c r="G7141" s="345" t="s">
        <v>15657</v>
      </c>
      <c r="H7141" s="820">
        <v>8620</v>
      </c>
      <c r="I7141" s="567"/>
    </row>
    <row r="7142" spans="1:9" x14ac:dyDescent="0.2">
      <c r="A7142" s="345">
        <v>7140</v>
      </c>
      <c r="B7142" s="345" t="s">
        <v>7759</v>
      </c>
      <c r="C7142" s="345" t="s">
        <v>544</v>
      </c>
      <c r="D7142" s="345" t="s">
        <v>510</v>
      </c>
      <c r="E7142" s="345">
        <v>1010272260</v>
      </c>
      <c r="F7142" s="345">
        <v>4226</v>
      </c>
      <c r="G7142" s="345" t="s">
        <v>15658</v>
      </c>
      <c r="H7142" s="820">
        <v>162</v>
      </c>
      <c r="I7142" s="567"/>
    </row>
    <row r="7143" spans="1:9" x14ac:dyDescent="0.2">
      <c r="A7143" s="345">
        <v>7141</v>
      </c>
      <c r="B7143" s="345" t="s">
        <v>7760</v>
      </c>
      <c r="C7143" s="345" t="s">
        <v>563</v>
      </c>
      <c r="D7143" s="345" t="s">
        <v>493</v>
      </c>
      <c r="E7143" s="345">
        <v>2120330770</v>
      </c>
      <c r="F7143" s="345">
        <v>60078</v>
      </c>
      <c r="G7143" s="345" t="s">
        <v>15659</v>
      </c>
      <c r="H7143" s="820">
        <v>1315</v>
      </c>
      <c r="I7143" s="567"/>
    </row>
    <row r="7144" spans="1:9" x14ac:dyDescent="0.2">
      <c r="A7144" s="345">
        <v>7142</v>
      </c>
      <c r="B7144" s="345" t="s">
        <v>7761</v>
      </c>
      <c r="C7144" s="345" t="s">
        <v>624</v>
      </c>
      <c r="D7144" s="345" t="s">
        <v>510</v>
      </c>
      <c r="E7144" s="345">
        <v>1010812631</v>
      </c>
      <c r="F7144" s="345">
        <v>1274</v>
      </c>
      <c r="G7144" s="345" t="s">
        <v>15660</v>
      </c>
      <c r="H7144" s="820">
        <v>620</v>
      </c>
      <c r="I7144" s="567"/>
    </row>
    <row r="7145" spans="1:9" x14ac:dyDescent="0.2">
      <c r="A7145" s="345">
        <v>7143</v>
      </c>
      <c r="B7145" s="345" t="s">
        <v>7762</v>
      </c>
      <c r="C7145" s="345" t="s">
        <v>672</v>
      </c>
      <c r="D7145" s="345" t="s">
        <v>508</v>
      </c>
      <c r="E7145" s="345">
        <v>1030571540</v>
      </c>
      <c r="F7145" s="345">
        <v>18157</v>
      </c>
      <c r="G7145" s="345" t="s">
        <v>15661</v>
      </c>
      <c r="H7145" s="820">
        <v>929</v>
      </c>
      <c r="I7145" s="567"/>
    </row>
    <row r="7146" spans="1:9" x14ac:dyDescent="0.2">
      <c r="A7146" s="345">
        <v>7144</v>
      </c>
      <c r="B7146" s="345" t="s">
        <v>7763</v>
      </c>
      <c r="C7146" s="345" t="s">
        <v>672</v>
      </c>
      <c r="D7146" s="345" t="s">
        <v>508</v>
      </c>
      <c r="E7146" s="345">
        <v>1030571560</v>
      </c>
      <c r="F7146" s="345">
        <v>18159</v>
      </c>
      <c r="G7146" s="345" t="s">
        <v>15662</v>
      </c>
      <c r="H7146" s="820">
        <v>2387</v>
      </c>
      <c r="I7146" s="567"/>
    </row>
    <row r="7147" spans="1:9" x14ac:dyDescent="0.2">
      <c r="A7147" s="345">
        <v>7145</v>
      </c>
      <c r="B7147" s="345" t="s">
        <v>7764</v>
      </c>
      <c r="C7147" s="345" t="s">
        <v>601</v>
      </c>
      <c r="D7147" s="345" t="s">
        <v>508</v>
      </c>
      <c r="E7147" s="345">
        <v>1030122061</v>
      </c>
      <c r="F7147" s="345">
        <v>16215</v>
      </c>
      <c r="G7147" s="345" t="s">
        <v>15663</v>
      </c>
      <c r="H7147" s="820">
        <v>2183</v>
      </c>
      <c r="I7147" s="567"/>
    </row>
    <row r="7148" spans="1:9" x14ac:dyDescent="0.2">
      <c r="A7148" s="345">
        <v>7146</v>
      </c>
      <c r="B7148" s="345" t="s">
        <v>7765</v>
      </c>
      <c r="C7148" s="345" t="s">
        <v>672</v>
      </c>
      <c r="D7148" s="345" t="s">
        <v>508</v>
      </c>
      <c r="E7148" s="345">
        <v>1030571550</v>
      </c>
      <c r="F7148" s="345">
        <v>18158</v>
      </c>
      <c r="G7148" s="345" t="s">
        <v>15664</v>
      </c>
      <c r="H7148" s="820">
        <v>313</v>
      </c>
      <c r="I7148" s="567"/>
    </row>
    <row r="7149" spans="1:9" x14ac:dyDescent="0.2">
      <c r="A7149" s="345">
        <v>7147</v>
      </c>
      <c r="B7149" s="345" t="s">
        <v>7766</v>
      </c>
      <c r="C7149" s="345" t="s">
        <v>532</v>
      </c>
      <c r="D7149" s="345" t="s">
        <v>503</v>
      </c>
      <c r="E7149" s="345">
        <v>3130600430</v>
      </c>
      <c r="F7149" s="345">
        <v>68043</v>
      </c>
      <c r="G7149" s="345" t="s">
        <v>15665</v>
      </c>
      <c r="H7149" s="820">
        <v>2883</v>
      </c>
      <c r="I7149" s="567"/>
    </row>
    <row r="7150" spans="1:9" x14ac:dyDescent="0.2">
      <c r="A7150" s="345">
        <v>7148</v>
      </c>
      <c r="B7150" s="345" t="s">
        <v>7767</v>
      </c>
      <c r="C7150" s="345" t="s">
        <v>571</v>
      </c>
      <c r="D7150" s="345" t="s">
        <v>508</v>
      </c>
      <c r="E7150" s="345">
        <v>1030261040</v>
      </c>
      <c r="F7150" s="345">
        <v>19107</v>
      </c>
      <c r="G7150" s="345" t="s">
        <v>15666</v>
      </c>
      <c r="H7150" s="820">
        <v>2103</v>
      </c>
      <c r="I7150" s="567"/>
    </row>
    <row r="7151" spans="1:9" x14ac:dyDescent="0.2">
      <c r="A7151" s="345">
        <v>7149</v>
      </c>
      <c r="B7151" s="345" t="s">
        <v>7768</v>
      </c>
      <c r="C7151" s="345" t="s">
        <v>601</v>
      </c>
      <c r="D7151" s="345" t="s">
        <v>508</v>
      </c>
      <c r="E7151" s="345">
        <v>1030122070</v>
      </c>
      <c r="F7151" s="345">
        <v>16216</v>
      </c>
      <c r="G7151" s="345" t="s">
        <v>15667</v>
      </c>
      <c r="H7151" s="820">
        <v>2526</v>
      </c>
      <c r="I7151" s="567"/>
    </row>
    <row r="7152" spans="1:9" x14ac:dyDescent="0.2">
      <c r="A7152" s="345">
        <v>7150</v>
      </c>
      <c r="B7152" s="345" t="s">
        <v>7769</v>
      </c>
      <c r="C7152" s="345" t="s">
        <v>555</v>
      </c>
      <c r="D7152" s="345" t="s">
        <v>506</v>
      </c>
      <c r="E7152" s="345">
        <v>3150510840</v>
      </c>
      <c r="F7152" s="345">
        <v>63084</v>
      </c>
      <c r="G7152" s="345" t="s">
        <v>15668</v>
      </c>
      <c r="H7152" s="820">
        <v>81289</v>
      </c>
      <c r="I7152" s="567"/>
    </row>
    <row r="7153" spans="1:9" x14ac:dyDescent="0.2">
      <c r="A7153" s="345">
        <v>7151</v>
      </c>
      <c r="B7153" s="345" t="s">
        <v>7770</v>
      </c>
      <c r="C7153" s="345" t="s">
        <v>852</v>
      </c>
      <c r="D7153" s="345" t="s">
        <v>515</v>
      </c>
      <c r="E7153" s="345">
        <v>1050870410</v>
      </c>
      <c r="F7153" s="345">
        <v>27041</v>
      </c>
      <c r="G7153" s="345" t="s">
        <v>15669</v>
      </c>
      <c r="H7153" s="820">
        <v>4766</v>
      </c>
      <c r="I7153" s="567"/>
    </row>
    <row r="7154" spans="1:9" x14ac:dyDescent="0.2">
      <c r="A7154" s="345">
        <v>7152</v>
      </c>
      <c r="B7154" s="345" t="s">
        <v>7771</v>
      </c>
      <c r="C7154" s="345" t="s">
        <v>704</v>
      </c>
      <c r="D7154" s="345" t="s">
        <v>505</v>
      </c>
      <c r="E7154" s="345">
        <v>3180221440</v>
      </c>
      <c r="F7154" s="345">
        <v>79148</v>
      </c>
      <c r="G7154" s="345" t="s">
        <v>15670</v>
      </c>
      <c r="H7154" s="820">
        <v>961</v>
      </c>
      <c r="I7154" s="567"/>
    </row>
    <row r="7155" spans="1:9" x14ac:dyDescent="0.2">
      <c r="A7155" s="345">
        <v>7153</v>
      </c>
      <c r="B7155" s="345" t="s">
        <v>7772</v>
      </c>
      <c r="C7155" s="345" t="s">
        <v>691</v>
      </c>
      <c r="D7155" s="345" t="s">
        <v>508</v>
      </c>
      <c r="E7155" s="345">
        <v>1030770670</v>
      </c>
      <c r="F7155" s="345">
        <v>14067</v>
      </c>
      <c r="G7155" s="345" t="s">
        <v>15671</v>
      </c>
      <c r="H7155" s="820">
        <v>745</v>
      </c>
      <c r="I7155" s="567"/>
    </row>
    <row r="7156" spans="1:9" x14ac:dyDescent="0.2">
      <c r="A7156" s="345">
        <v>7154</v>
      </c>
      <c r="B7156" s="345" t="s">
        <v>7773</v>
      </c>
      <c r="C7156" s="345" t="s">
        <v>654</v>
      </c>
      <c r="D7156" s="345" t="s">
        <v>506</v>
      </c>
      <c r="E7156" s="345">
        <v>3150081090</v>
      </c>
      <c r="F7156" s="345">
        <v>64110</v>
      </c>
      <c r="G7156" s="345" t="s">
        <v>15672</v>
      </c>
      <c r="H7156" s="820">
        <v>1202</v>
      </c>
      <c r="I7156" s="567"/>
    </row>
    <row r="7157" spans="1:9" x14ac:dyDescent="0.2">
      <c r="A7157" s="345">
        <v>7155</v>
      </c>
      <c r="B7157" s="345" t="s">
        <v>7774</v>
      </c>
      <c r="C7157" s="345" t="s">
        <v>544</v>
      </c>
      <c r="D7157" s="345" t="s">
        <v>510</v>
      </c>
      <c r="E7157" s="345">
        <v>1010272270</v>
      </c>
      <c r="F7157" s="345">
        <v>4227</v>
      </c>
      <c r="G7157" s="345" t="s">
        <v>15673</v>
      </c>
      <c r="H7157" s="820">
        <v>489</v>
      </c>
      <c r="I7157" s="567"/>
    </row>
    <row r="7158" spans="1:9" x14ac:dyDescent="0.2">
      <c r="A7158" s="345">
        <v>7156</v>
      </c>
      <c r="B7158" s="345" t="s">
        <v>7775</v>
      </c>
      <c r="C7158" s="345" t="s">
        <v>553</v>
      </c>
      <c r="D7158" s="345" t="s">
        <v>506</v>
      </c>
      <c r="E7158" s="345">
        <v>3150721490</v>
      </c>
      <c r="F7158" s="345">
        <v>65149</v>
      </c>
      <c r="G7158" s="345" t="s">
        <v>15674</v>
      </c>
      <c r="H7158" s="820">
        <v>1982</v>
      </c>
      <c r="I7158" s="567"/>
    </row>
    <row r="7159" spans="1:9" x14ac:dyDescent="0.2">
      <c r="A7159" s="345">
        <v>7157</v>
      </c>
      <c r="B7159" s="345" t="s">
        <v>7776</v>
      </c>
      <c r="C7159" s="345" t="s">
        <v>601</v>
      </c>
      <c r="D7159" s="345" t="s">
        <v>508</v>
      </c>
      <c r="E7159" s="345">
        <v>1030122080</v>
      </c>
      <c r="F7159" s="345">
        <v>16217</v>
      </c>
      <c r="G7159" s="345" t="s">
        <v>15675</v>
      </c>
      <c r="H7159" s="820">
        <v>1127</v>
      </c>
      <c r="I7159" s="567"/>
    </row>
    <row r="7160" spans="1:9" x14ac:dyDescent="0.2">
      <c r="A7160" s="345">
        <v>7158</v>
      </c>
      <c r="B7160" s="345" t="s">
        <v>7777</v>
      </c>
      <c r="C7160" s="345" t="s">
        <v>624</v>
      </c>
      <c r="D7160" s="345" t="s">
        <v>510</v>
      </c>
      <c r="E7160" s="345">
        <v>1010812640</v>
      </c>
      <c r="F7160" s="345">
        <v>1275</v>
      </c>
      <c r="G7160" s="345" t="s">
        <v>15676</v>
      </c>
      <c r="H7160" s="820">
        <v>4591</v>
      </c>
      <c r="I7160" s="567"/>
    </row>
    <row r="7161" spans="1:9" x14ac:dyDescent="0.2">
      <c r="A7161" s="345">
        <v>7159</v>
      </c>
      <c r="B7161" s="345" t="s">
        <v>7778</v>
      </c>
      <c r="C7161" s="345" t="s">
        <v>544</v>
      </c>
      <c r="D7161" s="345" t="s">
        <v>510</v>
      </c>
      <c r="E7161" s="345">
        <v>1010272280</v>
      </c>
      <c r="F7161" s="345">
        <v>4228</v>
      </c>
      <c r="G7161" s="345" t="s">
        <v>15677</v>
      </c>
      <c r="H7161" s="820">
        <v>744</v>
      </c>
      <c r="I7161" s="567"/>
    </row>
    <row r="7162" spans="1:9" x14ac:dyDescent="0.2">
      <c r="A7162" s="345">
        <v>7160</v>
      </c>
      <c r="B7162" s="345" t="s">
        <v>7779</v>
      </c>
      <c r="C7162" s="345" t="s">
        <v>781</v>
      </c>
      <c r="D7162" s="345" t="s">
        <v>494</v>
      </c>
      <c r="E7162" s="345">
        <v>2111050400</v>
      </c>
      <c r="F7162" s="345">
        <v>109040</v>
      </c>
      <c r="G7162" s="345" t="s">
        <v>15678</v>
      </c>
      <c r="H7162" s="820">
        <v>1884</v>
      </c>
      <c r="I7162" s="567"/>
    </row>
    <row r="7163" spans="1:9" x14ac:dyDescent="0.2">
      <c r="A7163" s="345">
        <v>7161</v>
      </c>
      <c r="B7163" s="345" t="s">
        <v>7780</v>
      </c>
      <c r="C7163" s="345" t="s">
        <v>1539</v>
      </c>
      <c r="D7163" s="345" t="s">
        <v>511</v>
      </c>
      <c r="E7163" s="345">
        <v>3160160190</v>
      </c>
      <c r="F7163" s="345">
        <v>74019</v>
      </c>
      <c r="G7163" s="345" t="s">
        <v>15679</v>
      </c>
      <c r="H7163" s="820">
        <v>10151</v>
      </c>
      <c r="I7163" s="567"/>
    </row>
    <row r="7164" spans="1:9" x14ac:dyDescent="0.2">
      <c r="A7164" s="345">
        <v>7162</v>
      </c>
      <c r="B7164" s="345" t="s">
        <v>7781</v>
      </c>
      <c r="C7164" s="345" t="s">
        <v>652</v>
      </c>
      <c r="D7164" s="345" t="s">
        <v>16417</v>
      </c>
      <c r="E7164" s="345">
        <v>1060851220</v>
      </c>
      <c r="F7164" s="345">
        <v>30122</v>
      </c>
      <c r="G7164" s="345" t="s">
        <v>15680</v>
      </c>
      <c r="H7164" s="820">
        <v>2068</v>
      </c>
      <c r="I7164" s="567"/>
    </row>
    <row r="7165" spans="1:9" x14ac:dyDescent="0.2">
      <c r="A7165" s="345">
        <v>7163</v>
      </c>
      <c r="B7165" s="345" t="s">
        <v>7782</v>
      </c>
      <c r="C7165" s="345" t="s">
        <v>241</v>
      </c>
      <c r="D7165" s="345" t="s">
        <v>515</v>
      </c>
      <c r="E7165" s="345">
        <v>1050901070</v>
      </c>
      <c r="F7165" s="345">
        <v>24107</v>
      </c>
      <c r="G7165" s="345" t="s">
        <v>15681</v>
      </c>
      <c r="H7165" s="820">
        <v>5817</v>
      </c>
      <c r="I7165" s="567"/>
    </row>
    <row r="7166" spans="1:9" x14ac:dyDescent="0.2">
      <c r="A7166" s="345">
        <v>7164</v>
      </c>
      <c r="B7166" s="345" t="s">
        <v>7783</v>
      </c>
      <c r="C7166" s="345" t="s">
        <v>784</v>
      </c>
      <c r="D7166" s="345" t="s">
        <v>503</v>
      </c>
      <c r="E7166" s="345">
        <v>3130230930</v>
      </c>
      <c r="F7166" s="345">
        <v>69093</v>
      </c>
      <c r="G7166" s="345" t="s">
        <v>15682</v>
      </c>
      <c r="H7166" s="820">
        <v>717</v>
      </c>
      <c r="I7166" s="567"/>
    </row>
    <row r="7167" spans="1:9" x14ac:dyDescent="0.2">
      <c r="A7167" s="345">
        <v>7165</v>
      </c>
      <c r="B7167" s="345" t="s">
        <v>7784</v>
      </c>
      <c r="C7167" s="345" t="s">
        <v>662</v>
      </c>
      <c r="D7167" s="345" t="s">
        <v>506</v>
      </c>
      <c r="E7167" s="345">
        <v>3150110740</v>
      </c>
      <c r="F7167" s="345">
        <v>62076</v>
      </c>
      <c r="G7167" s="345" t="s">
        <v>15683</v>
      </c>
      <c r="H7167" s="820">
        <v>3260</v>
      </c>
      <c r="I7167" s="567"/>
    </row>
    <row r="7168" spans="1:9" x14ac:dyDescent="0.2">
      <c r="A7168" s="345">
        <v>7166</v>
      </c>
      <c r="B7168" s="345" t="s">
        <v>7785</v>
      </c>
      <c r="C7168" s="345" t="s">
        <v>522</v>
      </c>
      <c r="D7168" s="345" t="s">
        <v>515</v>
      </c>
      <c r="E7168" s="345">
        <v>1050540920</v>
      </c>
      <c r="F7168" s="345">
        <v>28092</v>
      </c>
      <c r="G7168" s="345" t="s">
        <v>15684</v>
      </c>
      <c r="H7168" s="820">
        <v>6110</v>
      </c>
      <c r="I7168" s="567"/>
    </row>
    <row r="7169" spans="1:9" x14ac:dyDescent="0.2">
      <c r="A7169" s="345">
        <v>7167</v>
      </c>
      <c r="B7169" s="345" t="s">
        <v>7786</v>
      </c>
      <c r="C7169" s="345" t="s">
        <v>593</v>
      </c>
      <c r="D7169" s="345" t="s">
        <v>513</v>
      </c>
      <c r="E7169" s="345">
        <v>4190480960</v>
      </c>
      <c r="F7169" s="345">
        <v>83098</v>
      </c>
      <c r="G7169" s="345" t="s">
        <v>15685</v>
      </c>
      <c r="H7169" s="820">
        <v>7268</v>
      </c>
      <c r="I7169" s="567"/>
    </row>
    <row r="7170" spans="1:9" x14ac:dyDescent="0.2">
      <c r="A7170" s="345">
        <v>7168</v>
      </c>
      <c r="B7170" s="345" t="s">
        <v>7787</v>
      </c>
      <c r="C7170" s="345" t="s">
        <v>542</v>
      </c>
      <c r="D7170" s="345" t="s">
        <v>511</v>
      </c>
      <c r="E7170" s="345">
        <v>3160310540</v>
      </c>
      <c r="F7170" s="345">
        <v>71056</v>
      </c>
      <c r="G7170" s="345" t="s">
        <v>15686</v>
      </c>
      <c r="H7170" s="820">
        <v>16567</v>
      </c>
      <c r="I7170" s="567"/>
    </row>
    <row r="7171" spans="1:9" x14ac:dyDescent="0.2">
      <c r="A7171" s="345">
        <v>7169</v>
      </c>
      <c r="B7171" s="345" t="s">
        <v>7788</v>
      </c>
      <c r="C7171" s="345" t="s">
        <v>593</v>
      </c>
      <c r="D7171" s="345" t="s">
        <v>513</v>
      </c>
      <c r="E7171" s="345">
        <v>4190480961</v>
      </c>
      <c r="F7171" s="345">
        <v>83108</v>
      </c>
      <c r="G7171" s="345" t="s">
        <v>15687</v>
      </c>
      <c r="H7171" s="820">
        <v>4484</v>
      </c>
      <c r="I7171" s="567"/>
    </row>
    <row r="7172" spans="1:9" x14ac:dyDescent="0.2">
      <c r="A7172" s="345">
        <v>7170</v>
      </c>
      <c r="B7172" s="345" t="s">
        <v>7789</v>
      </c>
      <c r="C7172" s="345" t="s">
        <v>544</v>
      </c>
      <c r="D7172" s="345" t="s">
        <v>510</v>
      </c>
      <c r="E7172" s="345">
        <v>1010272290</v>
      </c>
      <c r="F7172" s="345">
        <v>4229</v>
      </c>
      <c r="G7172" s="345" t="s">
        <v>15688</v>
      </c>
      <c r="H7172" s="820">
        <v>48</v>
      </c>
      <c r="I7172" s="567"/>
    </row>
    <row r="7173" spans="1:9" x14ac:dyDescent="0.2">
      <c r="A7173" s="345">
        <v>7171</v>
      </c>
      <c r="B7173" s="345" t="s">
        <v>7790</v>
      </c>
      <c r="C7173" s="345" t="s">
        <v>745</v>
      </c>
      <c r="D7173" s="345" t="s">
        <v>513</v>
      </c>
      <c r="E7173" s="345">
        <v>4190550700</v>
      </c>
      <c r="F7173" s="345">
        <v>82072</v>
      </c>
      <c r="G7173" s="345" t="s">
        <v>15689</v>
      </c>
      <c r="H7173" s="820">
        <v>4201</v>
      </c>
      <c r="I7173" s="567"/>
    </row>
    <row r="7174" spans="1:9" x14ac:dyDescent="0.2">
      <c r="A7174" s="345">
        <v>7172</v>
      </c>
      <c r="B7174" s="345" t="s">
        <v>7791</v>
      </c>
      <c r="C7174" s="345" t="s">
        <v>672</v>
      </c>
      <c r="D7174" s="345" t="s">
        <v>508</v>
      </c>
      <c r="E7174" s="345">
        <v>1030571570</v>
      </c>
      <c r="F7174" s="345">
        <v>18160</v>
      </c>
      <c r="G7174" s="345" t="s">
        <v>15690</v>
      </c>
      <c r="H7174" s="820">
        <v>3480</v>
      </c>
      <c r="I7174" s="567"/>
    </row>
    <row r="7175" spans="1:9" x14ac:dyDescent="0.2">
      <c r="A7175" s="345">
        <v>7173</v>
      </c>
      <c r="B7175" s="345" t="s">
        <v>7792</v>
      </c>
      <c r="C7175" s="345" t="s">
        <v>784</v>
      </c>
      <c r="D7175" s="345" t="s">
        <v>503</v>
      </c>
      <c r="E7175" s="345">
        <v>3130230940</v>
      </c>
      <c r="F7175" s="345">
        <v>69094</v>
      </c>
      <c r="G7175" s="345" t="s">
        <v>15691</v>
      </c>
      <c r="H7175" s="820">
        <v>4206</v>
      </c>
      <c r="I7175" s="567"/>
    </row>
    <row r="7176" spans="1:9" x14ac:dyDescent="0.2">
      <c r="A7176" s="345">
        <v>7174</v>
      </c>
      <c r="B7176" s="345" t="s">
        <v>7793</v>
      </c>
      <c r="C7176" s="345" t="s">
        <v>607</v>
      </c>
      <c r="D7176" s="345" t="s">
        <v>515</v>
      </c>
      <c r="E7176" s="345">
        <v>1050890850</v>
      </c>
      <c r="F7176" s="345">
        <v>23086</v>
      </c>
      <c r="G7176" s="345" t="s">
        <v>15692</v>
      </c>
      <c r="H7176" s="820">
        <v>2967</v>
      </c>
      <c r="I7176" s="567"/>
    </row>
    <row r="7177" spans="1:9" x14ac:dyDescent="0.2">
      <c r="A7177" s="345">
        <v>7175</v>
      </c>
      <c r="B7177" s="345" t="s">
        <v>7794</v>
      </c>
      <c r="C7177" s="345" t="s">
        <v>241</v>
      </c>
      <c r="D7177" s="345" t="s">
        <v>515</v>
      </c>
      <c r="E7177" s="345">
        <v>1050901080</v>
      </c>
      <c r="F7177" s="345">
        <v>24108</v>
      </c>
      <c r="G7177" s="345" t="s">
        <v>15693</v>
      </c>
      <c r="H7177" s="820">
        <v>11738</v>
      </c>
      <c r="I7177" s="567"/>
    </row>
    <row r="7178" spans="1:9" x14ac:dyDescent="0.2">
      <c r="A7178" s="345">
        <v>7176</v>
      </c>
      <c r="B7178" s="345" t="s">
        <v>7795</v>
      </c>
      <c r="C7178" s="345" t="s">
        <v>550</v>
      </c>
      <c r="D7178" s="345" t="s">
        <v>493</v>
      </c>
      <c r="E7178" s="345">
        <v>2120690680</v>
      </c>
      <c r="F7178" s="345">
        <v>57070</v>
      </c>
      <c r="G7178" s="345" t="s">
        <v>15694</v>
      </c>
      <c r="H7178" s="820">
        <v>1221</v>
      </c>
      <c r="I7178" s="567"/>
    </row>
    <row r="7179" spans="1:9" x14ac:dyDescent="0.2">
      <c r="A7179" s="345">
        <v>7177</v>
      </c>
      <c r="B7179" s="345" t="s">
        <v>7796</v>
      </c>
      <c r="C7179" s="345" t="s">
        <v>563</v>
      </c>
      <c r="D7179" s="345" t="s">
        <v>493</v>
      </c>
      <c r="E7179" s="345">
        <v>2120330780</v>
      </c>
      <c r="F7179" s="345">
        <v>60079</v>
      </c>
      <c r="G7179" s="345" t="s">
        <v>15695</v>
      </c>
      <c r="H7179" s="820">
        <v>4733</v>
      </c>
      <c r="I7179" s="567"/>
    </row>
    <row r="7180" spans="1:9" x14ac:dyDescent="0.2">
      <c r="A7180" s="345">
        <v>7178</v>
      </c>
      <c r="B7180" s="345" t="s">
        <v>7797</v>
      </c>
      <c r="C7180" s="345" t="s">
        <v>1030</v>
      </c>
      <c r="D7180" s="345" t="s">
        <v>511</v>
      </c>
      <c r="E7180" s="345">
        <v>3160780280</v>
      </c>
      <c r="F7180" s="345">
        <v>73028</v>
      </c>
      <c r="G7180" s="345" t="s">
        <v>15696</v>
      </c>
      <c r="H7180" s="820">
        <v>4165</v>
      </c>
      <c r="I7180" s="567"/>
    </row>
    <row r="7181" spans="1:9" x14ac:dyDescent="0.2">
      <c r="A7181" s="345">
        <v>7179</v>
      </c>
      <c r="B7181" s="345" t="s">
        <v>7798</v>
      </c>
      <c r="C7181" s="345" t="s">
        <v>571</v>
      </c>
      <c r="D7181" s="345" t="s">
        <v>508</v>
      </c>
      <c r="E7181" s="345">
        <v>1030261050</v>
      </c>
      <c r="F7181" s="345">
        <v>19108</v>
      </c>
      <c r="G7181" s="345" t="s">
        <v>15697</v>
      </c>
      <c r="H7181" s="820">
        <v>574</v>
      </c>
      <c r="I7181" s="567"/>
    </row>
    <row r="7182" spans="1:9" x14ac:dyDescent="0.2">
      <c r="A7182" s="345">
        <v>7180</v>
      </c>
      <c r="B7182" s="345" t="s">
        <v>7799</v>
      </c>
      <c r="C7182" s="345" t="s">
        <v>550</v>
      </c>
      <c r="D7182" s="345" t="s">
        <v>493</v>
      </c>
      <c r="E7182" s="345">
        <v>2120690670</v>
      </c>
      <c r="F7182" s="345">
        <v>57069</v>
      </c>
      <c r="G7182" s="345" t="s">
        <v>15698</v>
      </c>
      <c r="H7182" s="820">
        <v>1333</v>
      </c>
      <c r="I7182" s="567"/>
    </row>
    <row r="7183" spans="1:9" x14ac:dyDescent="0.2">
      <c r="A7183" s="345">
        <v>7181</v>
      </c>
      <c r="B7183" s="345" t="s">
        <v>7800</v>
      </c>
      <c r="C7183" s="345" t="s">
        <v>784</v>
      </c>
      <c r="D7183" s="345" t="s">
        <v>503</v>
      </c>
      <c r="E7183" s="345">
        <v>3130230950</v>
      </c>
      <c r="F7183" s="345">
        <v>69095</v>
      </c>
      <c r="G7183" s="345" t="s">
        <v>15699</v>
      </c>
      <c r="H7183" s="820">
        <v>1152</v>
      </c>
      <c r="I7183" s="567"/>
    </row>
    <row r="7184" spans="1:9" x14ac:dyDescent="0.2">
      <c r="A7184" s="345">
        <v>7182</v>
      </c>
      <c r="B7184" s="345" t="s">
        <v>7801</v>
      </c>
      <c r="C7184" s="345" t="s">
        <v>681</v>
      </c>
      <c r="D7184" s="345" t="s">
        <v>503</v>
      </c>
      <c r="E7184" s="345">
        <v>3130790420</v>
      </c>
      <c r="F7184" s="345">
        <v>67043</v>
      </c>
      <c r="G7184" s="345" t="s">
        <v>15700</v>
      </c>
      <c r="H7184" s="820">
        <v>2460</v>
      </c>
      <c r="I7184" s="567"/>
    </row>
    <row r="7185" spans="1:9" x14ac:dyDescent="0.2">
      <c r="A7185" s="345">
        <v>7183</v>
      </c>
      <c r="B7185" s="345" t="s">
        <v>7802</v>
      </c>
      <c r="C7185" s="345" t="s">
        <v>672</v>
      </c>
      <c r="D7185" s="345" t="s">
        <v>508</v>
      </c>
      <c r="E7185" s="345">
        <v>1030571580</v>
      </c>
      <c r="F7185" s="345">
        <v>18161</v>
      </c>
      <c r="G7185" s="345" t="s">
        <v>15701</v>
      </c>
      <c r="H7185" s="820">
        <v>816</v>
      </c>
      <c r="I7185" s="567"/>
    </row>
    <row r="7186" spans="1:9" x14ac:dyDescent="0.2">
      <c r="A7186" s="345">
        <v>7184</v>
      </c>
      <c r="B7186" s="345" t="s">
        <v>7803</v>
      </c>
      <c r="C7186" s="345" t="s">
        <v>924</v>
      </c>
      <c r="D7186" s="345" t="s">
        <v>507</v>
      </c>
      <c r="E7186" s="345">
        <v>1070340620</v>
      </c>
      <c r="F7186" s="345">
        <v>10062</v>
      </c>
      <c r="G7186" s="345" t="s">
        <v>15702</v>
      </c>
      <c r="H7186" s="820">
        <v>2195</v>
      </c>
      <c r="I7186" s="567"/>
    </row>
    <row r="7187" spans="1:9" x14ac:dyDescent="0.2">
      <c r="A7187" s="345">
        <v>7185</v>
      </c>
      <c r="B7187" s="345" t="s">
        <v>7804</v>
      </c>
      <c r="C7187" s="345" t="s">
        <v>693</v>
      </c>
      <c r="D7187" s="345" t="s">
        <v>16415</v>
      </c>
      <c r="E7187" s="345">
        <v>1080560410</v>
      </c>
      <c r="F7187" s="345">
        <v>34041</v>
      </c>
      <c r="G7187" s="345" t="s">
        <v>15703</v>
      </c>
      <c r="H7187" s="820">
        <v>7686</v>
      </c>
      <c r="I7187" s="567"/>
    </row>
    <row r="7188" spans="1:9" x14ac:dyDescent="0.2">
      <c r="A7188" s="345">
        <v>7186</v>
      </c>
      <c r="B7188" s="345" t="s">
        <v>7805</v>
      </c>
      <c r="C7188" s="345" t="s">
        <v>654</v>
      </c>
      <c r="D7188" s="345" t="s">
        <v>506</v>
      </c>
      <c r="E7188" s="345">
        <v>3150081100</v>
      </c>
      <c r="F7188" s="345">
        <v>64111</v>
      </c>
      <c r="G7188" s="345" t="s">
        <v>15704</v>
      </c>
      <c r="H7188" s="820">
        <v>456</v>
      </c>
      <c r="I7188" s="567"/>
    </row>
    <row r="7189" spans="1:9" x14ac:dyDescent="0.2">
      <c r="A7189" s="345">
        <v>7187</v>
      </c>
      <c r="B7189" s="345" t="s">
        <v>7806</v>
      </c>
      <c r="C7189" s="345" t="s">
        <v>528</v>
      </c>
      <c r="D7189" s="345" t="s">
        <v>492</v>
      </c>
      <c r="E7189" s="345">
        <v>2090750350</v>
      </c>
      <c r="F7189" s="345">
        <v>52035</v>
      </c>
      <c r="G7189" s="345" t="s">
        <v>15705</v>
      </c>
      <c r="H7189" s="820">
        <v>7014</v>
      </c>
      <c r="I7189" s="567"/>
    </row>
    <row r="7190" spans="1:9" x14ac:dyDescent="0.2">
      <c r="A7190" s="345">
        <v>7188</v>
      </c>
      <c r="B7190" s="345" t="s">
        <v>7807</v>
      </c>
      <c r="C7190" s="345" t="s">
        <v>609</v>
      </c>
      <c r="D7190" s="345" t="s">
        <v>493</v>
      </c>
      <c r="E7190" s="345">
        <v>2120701050</v>
      </c>
      <c r="F7190" s="345">
        <v>58106</v>
      </c>
      <c r="G7190" s="345" t="s">
        <v>15706</v>
      </c>
      <c r="H7190" s="820">
        <v>1079</v>
      </c>
      <c r="I7190" s="567"/>
    </row>
    <row r="7191" spans="1:9" x14ac:dyDescent="0.2">
      <c r="A7191" s="345">
        <v>7189</v>
      </c>
      <c r="B7191" s="345" t="s">
        <v>7808</v>
      </c>
      <c r="C7191" s="345" t="s">
        <v>942</v>
      </c>
      <c r="D7191" s="345" t="s">
        <v>512</v>
      </c>
      <c r="E7191" s="345">
        <v>4200530920</v>
      </c>
      <c r="F7191" s="345">
        <v>91095</v>
      </c>
      <c r="G7191" s="345" t="s">
        <v>15707</v>
      </c>
      <c r="H7191" s="820">
        <v>11024</v>
      </c>
      <c r="I7191" s="567"/>
    </row>
    <row r="7192" spans="1:9" x14ac:dyDescent="0.2">
      <c r="A7192" s="345">
        <v>7190</v>
      </c>
      <c r="B7192" s="345" t="s">
        <v>7809</v>
      </c>
      <c r="C7192" s="345" t="s">
        <v>595</v>
      </c>
      <c r="D7192" s="345" t="s">
        <v>510</v>
      </c>
      <c r="E7192" s="345">
        <v>1010021710</v>
      </c>
      <c r="F7192" s="345">
        <v>6174</v>
      </c>
      <c r="G7192" s="345" t="s">
        <v>15708</v>
      </c>
      <c r="H7192" s="820">
        <v>26461</v>
      </c>
      <c r="I7192" s="567"/>
    </row>
    <row r="7193" spans="1:9" x14ac:dyDescent="0.2">
      <c r="A7193" s="345">
        <v>7191</v>
      </c>
      <c r="B7193" s="345" t="s">
        <v>7810</v>
      </c>
      <c r="C7193" s="345" t="s">
        <v>565</v>
      </c>
      <c r="D7193" s="345" t="s">
        <v>505</v>
      </c>
      <c r="E7193" s="345">
        <v>3180251490</v>
      </c>
      <c r="F7193" s="345">
        <v>78149</v>
      </c>
      <c r="G7193" s="345" t="s">
        <v>15709</v>
      </c>
      <c r="H7193" s="820">
        <v>5949</v>
      </c>
      <c r="I7193" s="567"/>
    </row>
    <row r="7194" spans="1:9" x14ac:dyDescent="0.2">
      <c r="A7194" s="345">
        <v>7192</v>
      </c>
      <c r="B7194" s="345" t="s">
        <v>7811</v>
      </c>
      <c r="C7194" s="345" t="s">
        <v>553</v>
      </c>
      <c r="D7194" s="345" t="s">
        <v>506</v>
      </c>
      <c r="E7194" s="345">
        <v>3150721500</v>
      </c>
      <c r="F7194" s="345">
        <v>65150</v>
      </c>
      <c r="G7194" s="345" t="s">
        <v>15710</v>
      </c>
      <c r="H7194" s="820">
        <v>473</v>
      </c>
      <c r="I7194" s="567"/>
    </row>
    <row r="7195" spans="1:9" x14ac:dyDescent="0.2">
      <c r="A7195" s="345">
        <v>7193</v>
      </c>
      <c r="B7195" s="345" t="s">
        <v>7812</v>
      </c>
      <c r="C7195" s="345" t="s">
        <v>681</v>
      </c>
      <c r="D7195" s="345" t="s">
        <v>503</v>
      </c>
      <c r="E7195" s="345">
        <v>3130790430</v>
      </c>
      <c r="F7195" s="345">
        <v>67044</v>
      </c>
      <c r="G7195" s="345" t="s">
        <v>15711</v>
      </c>
      <c r="H7195" s="820">
        <v>11846</v>
      </c>
      <c r="I7195" s="567"/>
    </row>
    <row r="7196" spans="1:9" x14ac:dyDescent="0.2">
      <c r="A7196" s="345">
        <v>7194</v>
      </c>
      <c r="B7196" s="345" t="s">
        <v>7813</v>
      </c>
      <c r="C7196" s="345" t="s">
        <v>593</v>
      </c>
      <c r="D7196" s="345" t="s">
        <v>513</v>
      </c>
      <c r="E7196" s="345">
        <v>4190480970</v>
      </c>
      <c r="F7196" s="345">
        <v>83099</v>
      </c>
      <c r="G7196" s="345" t="s">
        <v>15712</v>
      </c>
      <c r="H7196" s="820">
        <v>5792</v>
      </c>
      <c r="I7196" s="567"/>
    </row>
    <row r="7197" spans="1:9" x14ac:dyDescent="0.2">
      <c r="A7197" s="345">
        <v>7195</v>
      </c>
      <c r="B7197" s="345" t="s">
        <v>7814</v>
      </c>
      <c r="C7197" s="345" t="s">
        <v>652</v>
      </c>
      <c r="D7197" s="345" t="s">
        <v>16417</v>
      </c>
      <c r="E7197" s="345">
        <v>1060851230</v>
      </c>
      <c r="F7197" s="345">
        <v>30123</v>
      </c>
      <c r="G7197" s="345" t="s">
        <v>15713</v>
      </c>
      <c r="H7197" s="820">
        <v>2648</v>
      </c>
      <c r="I7197" s="567"/>
    </row>
    <row r="7198" spans="1:9" x14ac:dyDescent="0.2">
      <c r="A7198" s="345">
        <v>7196</v>
      </c>
      <c r="B7198" s="345" t="s">
        <v>7815</v>
      </c>
      <c r="C7198" s="345" t="s">
        <v>567</v>
      </c>
      <c r="D7198" s="345" t="s">
        <v>508</v>
      </c>
      <c r="E7198" s="345">
        <v>1030151770</v>
      </c>
      <c r="F7198" s="345">
        <v>17187</v>
      </c>
      <c r="G7198" s="345" t="s">
        <v>15714</v>
      </c>
      <c r="H7198" s="820">
        <v>7550</v>
      </c>
      <c r="I7198" s="567"/>
    </row>
    <row r="7199" spans="1:9" x14ac:dyDescent="0.2">
      <c r="A7199" s="345">
        <v>7197</v>
      </c>
      <c r="B7199" s="345" t="s">
        <v>7816</v>
      </c>
      <c r="C7199" s="345" t="s">
        <v>681</v>
      </c>
      <c r="D7199" s="345" t="s">
        <v>503</v>
      </c>
      <c r="E7199" s="345">
        <v>3130790440</v>
      </c>
      <c r="F7199" s="345">
        <v>67045</v>
      </c>
      <c r="G7199" s="345" t="s">
        <v>15715</v>
      </c>
      <c r="H7199" s="820">
        <v>1258</v>
      </c>
      <c r="I7199" s="567"/>
    </row>
    <row r="7200" spans="1:9" x14ac:dyDescent="0.2">
      <c r="A7200" s="345">
        <v>7198</v>
      </c>
      <c r="B7200" s="345" t="s">
        <v>7817</v>
      </c>
      <c r="C7200" s="345" t="s">
        <v>691</v>
      </c>
      <c r="D7200" s="345" t="s">
        <v>508</v>
      </c>
      <c r="E7200" s="345">
        <v>1030770680</v>
      </c>
      <c r="F7200" s="345">
        <v>14068</v>
      </c>
      <c r="G7200" s="345" t="s">
        <v>15716</v>
      </c>
      <c r="H7200" s="820">
        <v>626</v>
      </c>
      <c r="I7200" s="567"/>
    </row>
    <row r="7201" spans="1:9" x14ac:dyDescent="0.2">
      <c r="A7201" s="345">
        <v>7199</v>
      </c>
      <c r="B7201" s="345" t="s">
        <v>7818</v>
      </c>
      <c r="C7201" s="345" t="s">
        <v>677</v>
      </c>
      <c r="D7201" s="345" t="s">
        <v>507</v>
      </c>
      <c r="E7201" s="345">
        <v>1070740620</v>
      </c>
      <c r="F7201" s="345">
        <v>9062</v>
      </c>
      <c r="G7201" s="345" t="s">
        <v>15717</v>
      </c>
      <c r="H7201" s="820">
        <v>2504</v>
      </c>
      <c r="I7201" s="567"/>
    </row>
    <row r="7202" spans="1:9" x14ac:dyDescent="0.2">
      <c r="A7202" s="345">
        <v>7200</v>
      </c>
      <c r="B7202" s="345" t="s">
        <v>7819</v>
      </c>
      <c r="C7202" s="345" t="s">
        <v>745</v>
      </c>
      <c r="D7202" s="345" t="s">
        <v>513</v>
      </c>
      <c r="E7202" s="345">
        <v>4190550710</v>
      </c>
      <c r="F7202" s="345">
        <v>82073</v>
      </c>
      <c r="G7202" s="345" t="s">
        <v>15718</v>
      </c>
      <c r="H7202" s="820">
        <v>10505</v>
      </c>
      <c r="I7202" s="567"/>
    </row>
    <row r="7203" spans="1:9" x14ac:dyDescent="0.2">
      <c r="A7203" s="345">
        <v>7201</v>
      </c>
      <c r="B7203" s="345" t="s">
        <v>7820</v>
      </c>
      <c r="C7203" s="345" t="s">
        <v>635</v>
      </c>
      <c r="D7203" s="345" t="s">
        <v>508</v>
      </c>
      <c r="E7203" s="345">
        <v>1030861090</v>
      </c>
      <c r="F7203" s="345">
        <v>12127</v>
      </c>
      <c r="G7203" s="345" t="s">
        <v>15719</v>
      </c>
      <c r="H7203" s="820">
        <v>18834</v>
      </c>
      <c r="I7203" s="567"/>
    </row>
    <row r="7204" spans="1:9" x14ac:dyDescent="0.2">
      <c r="A7204" s="345">
        <v>7202</v>
      </c>
      <c r="B7204" s="345" t="s">
        <v>7821</v>
      </c>
      <c r="C7204" s="345" t="s">
        <v>530</v>
      </c>
      <c r="D7204" s="345" t="s">
        <v>512</v>
      </c>
      <c r="E7204" s="345">
        <v>4200950660</v>
      </c>
      <c r="F7204" s="345">
        <v>95066</v>
      </c>
      <c r="G7204" s="345" t="s">
        <v>15720</v>
      </c>
      <c r="H7204" s="820">
        <v>937</v>
      </c>
      <c r="I7204" s="567"/>
    </row>
    <row r="7205" spans="1:9" x14ac:dyDescent="0.2">
      <c r="A7205" s="345">
        <v>7203</v>
      </c>
      <c r="B7205" s="345" t="s">
        <v>7822</v>
      </c>
      <c r="C7205" s="345" t="s">
        <v>668</v>
      </c>
      <c r="D7205" s="345" t="s">
        <v>16416</v>
      </c>
      <c r="E7205" s="345">
        <v>1040831920</v>
      </c>
      <c r="F7205" s="345">
        <v>22203</v>
      </c>
      <c r="G7205" s="345" t="s">
        <v>15721</v>
      </c>
      <c r="H7205" s="820">
        <v>1467</v>
      </c>
      <c r="I7205" s="567"/>
    </row>
    <row r="7206" spans="1:9" x14ac:dyDescent="0.2">
      <c r="A7206" s="345">
        <v>7204</v>
      </c>
      <c r="B7206" s="345" t="s">
        <v>7823</v>
      </c>
      <c r="C7206" s="345" t="s">
        <v>553</v>
      </c>
      <c r="D7206" s="345" t="s">
        <v>506</v>
      </c>
      <c r="E7206" s="345">
        <v>3150721510</v>
      </c>
      <c r="F7206" s="345">
        <v>65151</v>
      </c>
      <c r="G7206" s="345" t="s">
        <v>15722</v>
      </c>
      <c r="H7206" s="820">
        <v>4092</v>
      </c>
      <c r="I7206" s="567"/>
    </row>
    <row r="7207" spans="1:9" x14ac:dyDescent="0.2">
      <c r="A7207" s="345">
        <v>7205</v>
      </c>
      <c r="B7207" s="345" t="s">
        <v>7824</v>
      </c>
      <c r="C7207" s="345" t="s">
        <v>833</v>
      </c>
      <c r="D7207" s="345" t="s">
        <v>16417</v>
      </c>
      <c r="E7207" s="345">
        <v>1060930450</v>
      </c>
      <c r="F7207" s="345">
        <v>93045</v>
      </c>
      <c r="G7207" s="345" t="s">
        <v>15723</v>
      </c>
      <c r="H7207" s="820">
        <v>271</v>
      </c>
      <c r="I7207" s="567"/>
    </row>
    <row r="7208" spans="1:9" x14ac:dyDescent="0.2">
      <c r="A7208" s="345">
        <v>7206</v>
      </c>
      <c r="B7208" s="345" t="s">
        <v>7825</v>
      </c>
      <c r="C7208" s="345" t="s">
        <v>833</v>
      </c>
      <c r="D7208" s="345" t="s">
        <v>16417</v>
      </c>
      <c r="E7208" s="345">
        <v>1060930460</v>
      </c>
      <c r="F7208" s="345">
        <v>93046</v>
      </c>
      <c r="G7208" s="345" t="s">
        <v>15724</v>
      </c>
      <c r="H7208" s="820">
        <v>339</v>
      </c>
      <c r="I7208" s="567"/>
    </row>
    <row r="7209" spans="1:9" x14ac:dyDescent="0.2">
      <c r="A7209" s="345">
        <v>7207</v>
      </c>
      <c r="B7209" s="345" t="s">
        <v>7826</v>
      </c>
      <c r="C7209" s="345" t="s">
        <v>538</v>
      </c>
      <c r="D7209" s="345" t="s">
        <v>504</v>
      </c>
      <c r="E7209" s="345">
        <v>3170640900</v>
      </c>
      <c r="F7209" s="345">
        <v>76091</v>
      </c>
      <c r="G7209" s="345" t="s">
        <v>15725</v>
      </c>
      <c r="H7209" s="820">
        <v>2941</v>
      </c>
      <c r="I7209" s="567"/>
    </row>
    <row r="7210" spans="1:9" x14ac:dyDescent="0.2">
      <c r="A7210" s="345">
        <v>7208</v>
      </c>
      <c r="B7210" s="345" t="s">
        <v>7827</v>
      </c>
      <c r="C7210" s="345" t="s">
        <v>624</v>
      </c>
      <c r="D7210" s="345" t="s">
        <v>510</v>
      </c>
      <c r="E7210" s="345">
        <v>1010812650</v>
      </c>
      <c r="F7210" s="345">
        <v>1276</v>
      </c>
      <c r="G7210" s="345" t="s">
        <v>15726</v>
      </c>
      <c r="H7210" s="820">
        <v>3813</v>
      </c>
      <c r="I7210" s="567"/>
    </row>
    <row r="7211" spans="1:9" x14ac:dyDescent="0.2">
      <c r="A7211" s="345">
        <v>7209</v>
      </c>
      <c r="B7211" s="345" t="s">
        <v>7828</v>
      </c>
      <c r="C7211" s="345" t="s">
        <v>836</v>
      </c>
      <c r="D7211" s="345" t="s">
        <v>511</v>
      </c>
      <c r="E7211" s="345">
        <v>3161060090</v>
      </c>
      <c r="F7211" s="345">
        <v>110009</v>
      </c>
      <c r="G7211" s="345" t="s">
        <v>15727</v>
      </c>
      <c r="H7211" s="820">
        <v>55035</v>
      </c>
      <c r="I7211" s="567"/>
    </row>
    <row r="7212" spans="1:9" x14ac:dyDescent="0.2">
      <c r="A7212" s="345">
        <v>7210</v>
      </c>
      <c r="B7212" s="345" t="s">
        <v>7829</v>
      </c>
      <c r="C7212" s="345" t="s">
        <v>691</v>
      </c>
      <c r="D7212" s="345" t="s">
        <v>508</v>
      </c>
      <c r="E7212" s="345">
        <v>1030770690</v>
      </c>
      <c r="F7212" s="345">
        <v>14069</v>
      </c>
      <c r="G7212" s="345" t="s">
        <v>15728</v>
      </c>
      <c r="H7212" s="820">
        <v>2842</v>
      </c>
      <c r="I7212" s="567"/>
    </row>
    <row r="7213" spans="1:9" x14ac:dyDescent="0.2">
      <c r="A7213" s="345">
        <v>7211</v>
      </c>
      <c r="B7213" s="345" t="s">
        <v>7830</v>
      </c>
      <c r="C7213" s="345" t="s">
        <v>722</v>
      </c>
      <c r="D7213" s="345" t="s">
        <v>513</v>
      </c>
      <c r="E7213" s="345">
        <v>4190820210</v>
      </c>
      <c r="F7213" s="345">
        <v>81021</v>
      </c>
      <c r="G7213" s="345" t="s">
        <v>15729</v>
      </c>
      <c r="H7213" s="820">
        <v>56293</v>
      </c>
      <c r="I7213" s="567"/>
    </row>
    <row r="7214" spans="1:9" x14ac:dyDescent="0.2">
      <c r="A7214" s="345">
        <v>7212</v>
      </c>
      <c r="B7214" s="345" t="s">
        <v>7831</v>
      </c>
      <c r="C7214" s="345" t="s">
        <v>745</v>
      </c>
      <c r="D7214" s="345" t="s">
        <v>513</v>
      </c>
      <c r="E7214" s="345">
        <v>4190550711</v>
      </c>
      <c r="F7214" s="345">
        <v>82074</v>
      </c>
      <c r="G7214" s="345" t="s">
        <v>15730</v>
      </c>
      <c r="H7214" s="820">
        <v>3055</v>
      </c>
      <c r="I7214" s="567"/>
    </row>
    <row r="7215" spans="1:9" x14ac:dyDescent="0.2">
      <c r="A7215" s="345">
        <v>7213</v>
      </c>
      <c r="B7215" s="345" t="s">
        <v>7832</v>
      </c>
      <c r="C7215" s="345" t="s">
        <v>863</v>
      </c>
      <c r="D7215" s="345" t="s">
        <v>510</v>
      </c>
      <c r="E7215" s="345">
        <v>1011020660</v>
      </c>
      <c r="F7215" s="345">
        <v>103066</v>
      </c>
      <c r="G7215" s="345" t="s">
        <v>15731</v>
      </c>
      <c r="H7215" s="820">
        <v>409</v>
      </c>
      <c r="I7215" s="567"/>
    </row>
    <row r="7216" spans="1:9" x14ac:dyDescent="0.2">
      <c r="A7216" s="345">
        <v>7214</v>
      </c>
      <c r="B7216" s="345" t="s">
        <v>7833</v>
      </c>
      <c r="C7216" s="345" t="s">
        <v>548</v>
      </c>
      <c r="D7216" s="345" t="s">
        <v>503</v>
      </c>
      <c r="E7216" s="345">
        <v>3130381010</v>
      </c>
      <c r="F7216" s="345">
        <v>66102</v>
      </c>
      <c r="G7216" s="345" t="s">
        <v>15732</v>
      </c>
      <c r="H7216" s="820">
        <v>5897</v>
      </c>
      <c r="I7216" s="567"/>
    </row>
    <row r="7217" spans="1:9" x14ac:dyDescent="0.2">
      <c r="A7217" s="345">
        <v>7215</v>
      </c>
      <c r="B7217" s="345" t="s">
        <v>7834</v>
      </c>
      <c r="C7217" s="345" t="s">
        <v>652</v>
      </c>
      <c r="D7217" s="345" t="s">
        <v>16417</v>
      </c>
      <c r="E7217" s="345">
        <v>1060851240</v>
      </c>
      <c r="F7217" s="345">
        <v>30124</v>
      </c>
      <c r="G7217" s="345" t="s">
        <v>15733</v>
      </c>
      <c r="H7217" s="820">
        <v>2099</v>
      </c>
      <c r="I7217" s="567"/>
    </row>
    <row r="7218" spans="1:9" x14ac:dyDescent="0.2">
      <c r="A7218" s="345">
        <v>7216</v>
      </c>
      <c r="B7218" s="345" t="s">
        <v>7835</v>
      </c>
      <c r="C7218" s="345" t="s">
        <v>863</v>
      </c>
      <c r="D7218" s="345" t="s">
        <v>510</v>
      </c>
      <c r="E7218" s="345">
        <v>1011020670</v>
      </c>
      <c r="F7218" s="345">
        <v>103067</v>
      </c>
      <c r="G7218" s="345" t="s">
        <v>15734</v>
      </c>
      <c r="H7218" s="820">
        <v>182</v>
      </c>
      <c r="I7218" s="567"/>
    </row>
    <row r="7219" spans="1:9" x14ac:dyDescent="0.2">
      <c r="A7219" s="345">
        <v>7217</v>
      </c>
      <c r="B7219" s="345" t="s">
        <v>7836</v>
      </c>
      <c r="C7219" s="345" t="s">
        <v>899</v>
      </c>
      <c r="D7219" s="346" t="s">
        <v>512</v>
      </c>
      <c r="E7219" s="345">
        <v>4201110900</v>
      </c>
      <c r="F7219" s="345">
        <v>111090</v>
      </c>
      <c r="G7219" s="345" t="s">
        <v>15735</v>
      </c>
      <c r="H7219" s="820">
        <v>1020</v>
      </c>
      <c r="I7219" s="567"/>
    </row>
    <row r="7220" spans="1:9" x14ac:dyDescent="0.2">
      <c r="A7220" s="345">
        <v>7218</v>
      </c>
      <c r="B7220" s="345" t="s">
        <v>7837</v>
      </c>
      <c r="C7220" s="345" t="s">
        <v>672</v>
      </c>
      <c r="D7220" s="345" t="s">
        <v>508</v>
      </c>
      <c r="E7220" s="345">
        <v>1030571590</v>
      </c>
      <c r="F7220" s="345">
        <v>18162</v>
      </c>
      <c r="G7220" s="345" t="s">
        <v>15736</v>
      </c>
      <c r="H7220" s="820">
        <v>4402</v>
      </c>
      <c r="I7220" s="567"/>
    </row>
    <row r="7221" spans="1:9" x14ac:dyDescent="0.2">
      <c r="A7221" s="345">
        <v>7219</v>
      </c>
      <c r="B7221" s="345" t="s">
        <v>7838</v>
      </c>
      <c r="C7221" s="345" t="s">
        <v>567</v>
      </c>
      <c r="D7221" s="345" t="s">
        <v>508</v>
      </c>
      <c r="E7221" s="345">
        <v>1030151780</v>
      </c>
      <c r="F7221" s="345">
        <v>17188</v>
      </c>
      <c r="G7221" s="345" t="s">
        <v>15737</v>
      </c>
      <c r="H7221" s="820">
        <v>13725</v>
      </c>
      <c r="I7221" s="567"/>
    </row>
    <row r="7222" spans="1:9" x14ac:dyDescent="0.2">
      <c r="A7222" s="345">
        <v>7220</v>
      </c>
      <c r="B7222" s="345" t="s">
        <v>7839</v>
      </c>
      <c r="C7222" s="345" t="s">
        <v>635</v>
      </c>
      <c r="D7222" s="345" t="s">
        <v>508</v>
      </c>
      <c r="E7222" s="345">
        <v>1030861100</v>
      </c>
      <c r="F7222" s="345">
        <v>12128</v>
      </c>
      <c r="G7222" s="345" t="s">
        <v>15738</v>
      </c>
      <c r="H7222" s="820">
        <v>3949</v>
      </c>
      <c r="I7222" s="567"/>
    </row>
    <row r="7223" spans="1:9" x14ac:dyDescent="0.2">
      <c r="A7223" s="345">
        <v>7221</v>
      </c>
      <c r="B7223" s="345" t="s">
        <v>7840</v>
      </c>
      <c r="C7223" s="345" t="s">
        <v>624</v>
      </c>
      <c r="D7223" s="345" t="s">
        <v>510</v>
      </c>
      <c r="E7223" s="345">
        <v>1010812680</v>
      </c>
      <c r="F7223" s="345">
        <v>1278</v>
      </c>
      <c r="G7223" s="345" t="s">
        <v>15739</v>
      </c>
      <c r="H7223" s="820">
        <v>319</v>
      </c>
      <c r="I7223" s="567"/>
    </row>
    <row r="7224" spans="1:9" x14ac:dyDescent="0.2">
      <c r="A7224" s="345">
        <v>7222</v>
      </c>
      <c r="B7224" s="345" t="s">
        <v>7841</v>
      </c>
      <c r="C7224" s="345" t="s">
        <v>693</v>
      </c>
      <c r="D7224" s="345" t="s">
        <v>16415</v>
      </c>
      <c r="E7224" s="345">
        <v>1080560420</v>
      </c>
      <c r="F7224" s="345">
        <v>34042</v>
      </c>
      <c r="G7224" s="345" t="s">
        <v>15740</v>
      </c>
      <c r="H7224" s="820">
        <v>9454</v>
      </c>
      <c r="I7224" s="567"/>
    </row>
    <row r="7225" spans="1:9" x14ac:dyDescent="0.2">
      <c r="A7225" s="345">
        <v>7223</v>
      </c>
      <c r="B7225" s="345" t="s">
        <v>7842</v>
      </c>
      <c r="C7225" s="345" t="s">
        <v>624</v>
      </c>
      <c r="D7225" s="345" t="s">
        <v>510</v>
      </c>
      <c r="E7225" s="345">
        <v>1010812681</v>
      </c>
      <c r="F7225" s="345">
        <v>1279</v>
      </c>
      <c r="G7225" s="345" t="s">
        <v>15741</v>
      </c>
      <c r="H7225" s="820">
        <v>486</v>
      </c>
      <c r="I7225" s="567"/>
    </row>
    <row r="7226" spans="1:9" x14ac:dyDescent="0.2">
      <c r="A7226" s="345">
        <v>7224</v>
      </c>
      <c r="B7226" s="345" t="s">
        <v>7843</v>
      </c>
      <c r="C7226" s="345" t="s">
        <v>833</v>
      </c>
      <c r="D7226" s="345" t="s">
        <v>16417</v>
      </c>
      <c r="E7226" s="345">
        <v>1060930470</v>
      </c>
      <c r="F7226" s="345">
        <v>93047</v>
      </c>
      <c r="G7226" s="345" t="s">
        <v>15742</v>
      </c>
      <c r="H7226" s="820">
        <v>1783</v>
      </c>
      <c r="I7226" s="567"/>
    </row>
    <row r="7227" spans="1:9" x14ac:dyDescent="0.2">
      <c r="A7227" s="345">
        <v>7225</v>
      </c>
      <c r="B7227" s="345" t="s">
        <v>7844</v>
      </c>
      <c r="C7227" s="345" t="s">
        <v>614</v>
      </c>
      <c r="D7227" s="345" t="s">
        <v>16415</v>
      </c>
      <c r="E7227" s="345">
        <v>1080610430</v>
      </c>
      <c r="F7227" s="345">
        <v>33043</v>
      </c>
      <c r="G7227" s="345" t="s">
        <v>15743</v>
      </c>
      <c r="H7227" s="820">
        <v>2165</v>
      </c>
      <c r="I7227" s="567"/>
    </row>
    <row r="7228" spans="1:9" x14ac:dyDescent="0.2">
      <c r="A7228" s="345">
        <v>7226</v>
      </c>
      <c r="B7228" s="345" t="s">
        <v>7845</v>
      </c>
      <c r="C7228" s="345" t="s">
        <v>668</v>
      </c>
      <c r="D7228" s="345" t="s">
        <v>16416</v>
      </c>
      <c r="E7228" s="345">
        <v>1040831955</v>
      </c>
      <c r="F7228" s="345">
        <v>22247</v>
      </c>
      <c r="G7228" s="345" t="s">
        <v>15744</v>
      </c>
      <c r="H7228" s="820">
        <v>1365</v>
      </c>
      <c r="I7228" s="567"/>
    </row>
    <row r="7229" spans="1:9" x14ac:dyDescent="0.2">
      <c r="A7229" s="345">
        <v>7227</v>
      </c>
      <c r="B7229" s="345" t="s">
        <v>7846</v>
      </c>
      <c r="C7229" s="345" t="s">
        <v>522</v>
      </c>
      <c r="D7229" s="345" t="s">
        <v>515</v>
      </c>
      <c r="E7229" s="345">
        <v>1050540930</v>
      </c>
      <c r="F7229" s="345">
        <v>28093</v>
      </c>
      <c r="G7229" s="345" t="s">
        <v>15745</v>
      </c>
      <c r="H7229" s="820">
        <v>12889</v>
      </c>
      <c r="I7229" s="567"/>
    </row>
    <row r="7230" spans="1:9" x14ac:dyDescent="0.2">
      <c r="A7230" s="345">
        <v>7228</v>
      </c>
      <c r="B7230" s="345" t="s">
        <v>7847</v>
      </c>
      <c r="C7230" s="345" t="s">
        <v>565</v>
      </c>
      <c r="D7230" s="345" t="s">
        <v>505</v>
      </c>
      <c r="E7230" s="345">
        <v>3180251500</v>
      </c>
      <c r="F7230" s="345">
        <v>78150</v>
      </c>
      <c r="G7230" s="345" t="s">
        <v>15746</v>
      </c>
      <c r="H7230" s="820">
        <v>8593</v>
      </c>
      <c r="I7230" s="567"/>
    </row>
    <row r="7231" spans="1:9" x14ac:dyDescent="0.2">
      <c r="A7231" s="345">
        <v>7229</v>
      </c>
      <c r="B7231" s="345" t="s">
        <v>7848</v>
      </c>
      <c r="C7231" s="345" t="s">
        <v>555</v>
      </c>
      <c r="D7231" s="345" t="s">
        <v>506</v>
      </c>
      <c r="E7231" s="345">
        <v>3150510841</v>
      </c>
      <c r="F7231" s="345">
        <v>63091</v>
      </c>
      <c r="G7231" s="345" t="s">
        <v>15747</v>
      </c>
      <c r="H7231" s="820">
        <v>8594</v>
      </c>
      <c r="I7231" s="567"/>
    </row>
    <row r="7232" spans="1:9" x14ac:dyDescent="0.2">
      <c r="A7232" s="345">
        <v>7230</v>
      </c>
      <c r="B7232" s="345" t="s">
        <v>7849</v>
      </c>
      <c r="C7232" s="345" t="s">
        <v>557</v>
      </c>
      <c r="D7232" s="345" t="s">
        <v>513</v>
      </c>
      <c r="E7232" s="345">
        <v>4190210490</v>
      </c>
      <c r="F7232" s="345">
        <v>87050</v>
      </c>
      <c r="G7232" s="345" t="s">
        <v>15748</v>
      </c>
      <c r="H7232" s="820">
        <v>11230</v>
      </c>
      <c r="I7232" s="567"/>
    </row>
    <row r="7233" spans="1:9" x14ac:dyDescent="0.2">
      <c r="A7233" s="345">
        <v>7231</v>
      </c>
      <c r="B7233" s="345" t="s">
        <v>7850</v>
      </c>
      <c r="C7233" s="345" t="s">
        <v>644</v>
      </c>
      <c r="D7233" s="345" t="s">
        <v>494</v>
      </c>
      <c r="E7233" s="345">
        <v>2110030500</v>
      </c>
      <c r="F7233" s="345">
        <v>42050</v>
      </c>
      <c r="G7233" s="345" t="s">
        <v>15749</v>
      </c>
      <c r="H7233" s="820">
        <v>7442</v>
      </c>
      <c r="I7233" s="567"/>
    </row>
    <row r="7234" spans="1:9" x14ac:dyDescent="0.2">
      <c r="A7234" s="345">
        <v>7232</v>
      </c>
      <c r="B7234" s="345" t="s">
        <v>7851</v>
      </c>
      <c r="C7234" s="345" t="s">
        <v>639</v>
      </c>
      <c r="D7234" s="345" t="s">
        <v>510</v>
      </c>
      <c r="E7234" s="345">
        <v>1010521420</v>
      </c>
      <c r="F7234" s="345">
        <v>3149</v>
      </c>
      <c r="G7234" s="345" t="s">
        <v>15750</v>
      </c>
      <c r="H7234" s="820">
        <v>20496</v>
      </c>
      <c r="I7234" s="567"/>
    </row>
    <row r="7235" spans="1:9" x14ac:dyDescent="0.2">
      <c r="A7235" s="345">
        <v>7233</v>
      </c>
      <c r="B7235" s="345" t="s">
        <v>7852</v>
      </c>
      <c r="C7235" s="345" t="s">
        <v>538</v>
      </c>
      <c r="D7235" s="345" t="s">
        <v>504</v>
      </c>
      <c r="E7235" s="345">
        <v>3170640910</v>
      </c>
      <c r="F7235" s="345">
        <v>76092</v>
      </c>
      <c r="G7235" s="345" t="s">
        <v>15751</v>
      </c>
      <c r="H7235" s="820">
        <v>2182</v>
      </c>
      <c r="I7235" s="567"/>
    </row>
    <row r="7236" spans="1:9" x14ac:dyDescent="0.2">
      <c r="A7236" s="345">
        <v>7234</v>
      </c>
      <c r="B7236" s="345" t="s">
        <v>7853</v>
      </c>
      <c r="C7236" s="345" t="s">
        <v>604</v>
      </c>
      <c r="D7236" s="345" t="s">
        <v>515</v>
      </c>
      <c r="E7236" s="345">
        <v>1050710470</v>
      </c>
      <c r="F7236" s="345">
        <v>29047</v>
      </c>
      <c r="G7236" s="345" t="s">
        <v>15752</v>
      </c>
      <c r="H7236" s="820">
        <v>2591</v>
      </c>
      <c r="I7236" s="567"/>
    </row>
    <row r="7237" spans="1:9" x14ac:dyDescent="0.2">
      <c r="A7237" s="345">
        <v>7235</v>
      </c>
      <c r="B7237" s="345" t="s">
        <v>7854</v>
      </c>
      <c r="C7237" s="345" t="s">
        <v>1075</v>
      </c>
      <c r="D7237" s="345" t="s">
        <v>16415</v>
      </c>
      <c r="E7237" s="345">
        <v>1080320480</v>
      </c>
      <c r="F7237" s="345">
        <v>40049</v>
      </c>
      <c r="G7237" s="345" t="s">
        <v>15753</v>
      </c>
      <c r="H7237" s="820">
        <v>1121</v>
      </c>
      <c r="I7237" s="567"/>
    </row>
    <row r="7238" spans="1:9" x14ac:dyDescent="0.2">
      <c r="A7238" s="345">
        <v>7236</v>
      </c>
      <c r="B7238" s="345" t="s">
        <v>7855</v>
      </c>
      <c r="C7238" s="345" t="s">
        <v>784</v>
      </c>
      <c r="D7238" s="345" t="s">
        <v>503</v>
      </c>
      <c r="E7238" s="345">
        <v>3130230960</v>
      </c>
      <c r="F7238" s="345">
        <v>69096</v>
      </c>
      <c r="G7238" s="345" t="s">
        <v>15754</v>
      </c>
      <c r="H7238" s="820">
        <v>1730</v>
      </c>
      <c r="I7238" s="567"/>
    </row>
    <row r="7239" spans="1:9" x14ac:dyDescent="0.2">
      <c r="A7239" s="345">
        <v>7237</v>
      </c>
      <c r="B7239" s="345" t="s">
        <v>7856</v>
      </c>
      <c r="C7239" s="345" t="s">
        <v>607</v>
      </c>
      <c r="D7239" s="345" t="s">
        <v>515</v>
      </c>
      <c r="E7239" s="345">
        <v>1050890860</v>
      </c>
      <c r="F7239" s="345">
        <v>23087</v>
      </c>
      <c r="G7239" s="345" t="s">
        <v>15755</v>
      </c>
      <c r="H7239" s="820">
        <v>4969</v>
      </c>
      <c r="I7239" s="567"/>
    </row>
    <row r="7240" spans="1:9" x14ac:dyDescent="0.2">
      <c r="A7240" s="345">
        <v>7238</v>
      </c>
      <c r="B7240" s="345" t="s">
        <v>7857</v>
      </c>
      <c r="C7240" s="345" t="s">
        <v>875</v>
      </c>
      <c r="D7240" s="345" t="s">
        <v>494</v>
      </c>
      <c r="E7240" s="345">
        <v>2110440540</v>
      </c>
      <c r="F7240" s="345">
        <v>43054</v>
      </c>
      <c r="G7240" s="345" t="s">
        <v>15756</v>
      </c>
      <c r="H7240" s="820">
        <v>9093</v>
      </c>
      <c r="I7240" s="567"/>
    </row>
    <row r="7241" spans="1:9" x14ac:dyDescent="0.2">
      <c r="A7241" s="345">
        <v>7239</v>
      </c>
      <c r="B7241" s="345" t="s">
        <v>7858</v>
      </c>
      <c r="C7241" s="345" t="s">
        <v>544</v>
      </c>
      <c r="D7241" s="345" t="s">
        <v>510</v>
      </c>
      <c r="E7241" s="345">
        <v>1010272291</v>
      </c>
      <c r="F7241" s="345">
        <v>4230</v>
      </c>
      <c r="G7241" s="345" t="s">
        <v>15757</v>
      </c>
      <c r="H7241" s="820">
        <v>761</v>
      </c>
      <c r="I7241" s="567"/>
    </row>
    <row r="7242" spans="1:9" x14ac:dyDescent="0.2">
      <c r="A7242" s="345">
        <v>7240</v>
      </c>
      <c r="B7242" s="345" t="s">
        <v>7859</v>
      </c>
      <c r="C7242" s="345" t="s">
        <v>557</v>
      </c>
      <c r="D7242" s="345" t="s">
        <v>513</v>
      </c>
      <c r="E7242" s="345">
        <v>4190210500</v>
      </c>
      <c r="F7242" s="345">
        <v>87051</v>
      </c>
      <c r="G7242" s="345" t="s">
        <v>15758</v>
      </c>
      <c r="H7242" s="820">
        <v>19851</v>
      </c>
      <c r="I7242" s="567"/>
    </row>
    <row r="7243" spans="1:9" x14ac:dyDescent="0.2">
      <c r="A7243" s="345">
        <v>7241</v>
      </c>
      <c r="B7243" s="345" t="s">
        <v>7860</v>
      </c>
      <c r="C7243" s="345" t="s">
        <v>696</v>
      </c>
      <c r="D7243" s="345" t="s">
        <v>508</v>
      </c>
      <c r="E7243" s="345">
        <v>1030242105</v>
      </c>
      <c r="F7243" s="345">
        <v>13252</v>
      </c>
      <c r="G7243" s="345" t="s">
        <v>15759</v>
      </c>
      <c r="H7243" s="820">
        <v>5027</v>
      </c>
      <c r="I7243" s="567"/>
    </row>
    <row r="7244" spans="1:9" x14ac:dyDescent="0.2">
      <c r="A7244" s="345">
        <v>7242</v>
      </c>
      <c r="B7244" s="345" t="s">
        <v>7861</v>
      </c>
      <c r="C7244" s="345" t="s">
        <v>567</v>
      </c>
      <c r="D7244" s="345" t="s">
        <v>508</v>
      </c>
      <c r="E7244" s="345">
        <v>1030151790</v>
      </c>
      <c r="F7244" s="345">
        <v>17189</v>
      </c>
      <c r="G7244" s="345" t="s">
        <v>15760</v>
      </c>
      <c r="H7244" s="820">
        <v>2046</v>
      </c>
      <c r="I7244" s="567"/>
    </row>
    <row r="7245" spans="1:9" x14ac:dyDescent="0.2">
      <c r="A7245" s="345">
        <v>7243</v>
      </c>
      <c r="B7245" s="345" t="s">
        <v>7862</v>
      </c>
      <c r="C7245" s="345" t="s">
        <v>553</v>
      </c>
      <c r="D7245" s="345" t="s">
        <v>506</v>
      </c>
      <c r="E7245" s="345">
        <v>3150721520</v>
      </c>
      <c r="F7245" s="345">
        <v>65152</v>
      </c>
      <c r="G7245" s="345" t="s">
        <v>15761</v>
      </c>
      <c r="H7245" s="820">
        <v>1572</v>
      </c>
      <c r="I7245" s="567"/>
    </row>
    <row r="7246" spans="1:9" x14ac:dyDescent="0.2">
      <c r="A7246" s="345">
        <v>7244</v>
      </c>
      <c r="B7246" s="345" t="s">
        <v>7863</v>
      </c>
      <c r="C7246" s="345" t="s">
        <v>668</v>
      </c>
      <c r="D7246" s="345" t="s">
        <v>16416</v>
      </c>
      <c r="E7246" s="345">
        <v>1040831940</v>
      </c>
      <c r="F7246" s="345">
        <v>22205</v>
      </c>
      <c r="G7246" s="345" t="s">
        <v>15762</v>
      </c>
      <c r="H7246" s="820">
        <v>117847</v>
      </c>
      <c r="I7246" s="567"/>
    </row>
    <row r="7247" spans="1:9" x14ac:dyDescent="0.2">
      <c r="A7247" s="345">
        <v>7245</v>
      </c>
      <c r="B7247" s="345" t="s">
        <v>7864</v>
      </c>
      <c r="C7247" s="345" t="s">
        <v>657</v>
      </c>
      <c r="D7247" s="345" t="s">
        <v>506</v>
      </c>
      <c r="E7247" s="345">
        <v>3150200940</v>
      </c>
      <c r="F7247" s="345">
        <v>61094</v>
      </c>
      <c r="G7247" s="345" t="s">
        <v>15763</v>
      </c>
      <c r="H7247" s="820">
        <v>20137</v>
      </c>
      <c r="I7247" s="567"/>
    </row>
    <row r="7248" spans="1:9" x14ac:dyDescent="0.2">
      <c r="A7248" s="345">
        <v>7246</v>
      </c>
      <c r="B7248" s="345" t="s">
        <v>7865</v>
      </c>
      <c r="C7248" s="345" t="s">
        <v>567</v>
      </c>
      <c r="D7248" s="345" t="s">
        <v>508</v>
      </c>
      <c r="E7248" s="345">
        <v>1030151800</v>
      </c>
      <c r="F7248" s="345">
        <v>17190</v>
      </c>
      <c r="G7248" s="345" t="s">
        <v>15764</v>
      </c>
      <c r="H7248" s="820">
        <v>5470</v>
      </c>
      <c r="I7248" s="567"/>
    </row>
    <row r="7249" spans="1:9" x14ac:dyDescent="0.2">
      <c r="A7249" s="345">
        <v>7247</v>
      </c>
      <c r="B7249" s="345" t="s">
        <v>7866</v>
      </c>
      <c r="C7249" s="345" t="s">
        <v>652</v>
      </c>
      <c r="D7249" s="345" t="s">
        <v>16417</v>
      </c>
      <c r="E7249" s="345">
        <v>1060851260</v>
      </c>
      <c r="F7249" s="345">
        <v>30126</v>
      </c>
      <c r="G7249" s="345" t="s">
        <v>15765</v>
      </c>
      <c r="H7249" s="820">
        <v>1699</v>
      </c>
      <c r="I7249" s="567"/>
    </row>
    <row r="7250" spans="1:9" x14ac:dyDescent="0.2">
      <c r="A7250" s="345">
        <v>7248</v>
      </c>
      <c r="B7250" s="345" t="s">
        <v>7867</v>
      </c>
      <c r="C7250" s="345" t="s">
        <v>652</v>
      </c>
      <c r="D7250" s="345" t="s">
        <v>16417</v>
      </c>
      <c r="E7250" s="345">
        <v>1060851265</v>
      </c>
      <c r="F7250" s="345">
        <v>30191</v>
      </c>
      <c r="G7250" s="345" t="s">
        <v>15766</v>
      </c>
      <c r="H7250" s="820">
        <v>682</v>
      </c>
      <c r="I7250" s="567"/>
    </row>
    <row r="7251" spans="1:9" x14ac:dyDescent="0.2">
      <c r="A7251" s="345">
        <v>7249</v>
      </c>
      <c r="B7251" s="345" t="s">
        <v>7868</v>
      </c>
      <c r="C7251" s="345" t="s">
        <v>732</v>
      </c>
      <c r="D7251" s="345" t="s">
        <v>511</v>
      </c>
      <c r="E7251" s="345">
        <v>3160410860</v>
      </c>
      <c r="F7251" s="345">
        <v>75087</v>
      </c>
      <c r="G7251" s="345" t="s">
        <v>15767</v>
      </c>
      <c r="H7251" s="820">
        <v>14099</v>
      </c>
      <c r="I7251" s="567"/>
    </row>
    <row r="7252" spans="1:9" x14ac:dyDescent="0.2">
      <c r="A7252" s="345">
        <v>7250</v>
      </c>
      <c r="B7252" s="345" t="s">
        <v>7869</v>
      </c>
      <c r="C7252" s="345" t="s">
        <v>528</v>
      </c>
      <c r="D7252" s="345" t="s">
        <v>492</v>
      </c>
      <c r="E7252" s="345">
        <v>2090750360</v>
      </c>
      <c r="F7252" s="345">
        <v>52036</v>
      </c>
      <c r="G7252" s="345" t="s">
        <v>15768</v>
      </c>
      <c r="H7252" s="820">
        <v>1195</v>
      </c>
      <c r="I7252" s="567"/>
    </row>
    <row r="7253" spans="1:9" x14ac:dyDescent="0.2">
      <c r="A7253" s="345">
        <v>7251</v>
      </c>
      <c r="B7253" s="345" t="s">
        <v>7870</v>
      </c>
      <c r="C7253" s="345" t="s">
        <v>1017</v>
      </c>
      <c r="D7253" s="345" t="s">
        <v>492</v>
      </c>
      <c r="E7253" s="345">
        <v>2090460150</v>
      </c>
      <c r="F7253" s="345">
        <v>45015</v>
      </c>
      <c r="G7253" s="345" t="s">
        <v>15769</v>
      </c>
      <c r="H7253" s="820">
        <v>1952</v>
      </c>
      <c r="I7253" s="567"/>
    </row>
    <row r="7254" spans="1:9" x14ac:dyDescent="0.2">
      <c r="A7254" s="345">
        <v>7252</v>
      </c>
      <c r="B7254" s="345" t="s">
        <v>7871</v>
      </c>
      <c r="C7254" s="345" t="s">
        <v>601</v>
      </c>
      <c r="D7254" s="345" t="s">
        <v>508</v>
      </c>
      <c r="E7254" s="345">
        <v>1030122090</v>
      </c>
      <c r="F7254" s="345">
        <v>16218</v>
      </c>
      <c r="G7254" s="345" t="s">
        <v>15770</v>
      </c>
      <c r="H7254" s="820">
        <v>9711</v>
      </c>
      <c r="I7254" s="567"/>
    </row>
    <row r="7255" spans="1:9" x14ac:dyDescent="0.2">
      <c r="A7255" s="345">
        <v>7253</v>
      </c>
      <c r="B7255" s="345" t="s">
        <v>7872</v>
      </c>
      <c r="C7255" s="345" t="s">
        <v>571</v>
      </c>
      <c r="D7255" s="345" t="s">
        <v>508</v>
      </c>
      <c r="E7255" s="345">
        <v>1030261060</v>
      </c>
      <c r="F7255" s="345">
        <v>19109</v>
      </c>
      <c r="G7255" s="345" t="s">
        <v>15771</v>
      </c>
      <c r="H7255" s="820">
        <v>2794</v>
      </c>
      <c r="I7255" s="567"/>
    </row>
    <row r="7256" spans="1:9" x14ac:dyDescent="0.2">
      <c r="A7256" s="345">
        <v>7254</v>
      </c>
      <c r="B7256" s="345" t="s">
        <v>7873</v>
      </c>
      <c r="C7256" s="345" t="s">
        <v>930</v>
      </c>
      <c r="D7256" s="345" t="s">
        <v>16415</v>
      </c>
      <c r="E7256" s="345">
        <v>1080290195</v>
      </c>
      <c r="F7256" s="345">
        <v>38030</v>
      </c>
      <c r="G7256" s="345" t="s">
        <v>15772</v>
      </c>
      <c r="H7256" s="820">
        <v>6951</v>
      </c>
      <c r="I7256" s="567"/>
    </row>
    <row r="7257" spans="1:9" x14ac:dyDescent="0.2">
      <c r="A7257" s="345">
        <v>7255</v>
      </c>
      <c r="B7257" s="345" t="s">
        <v>7874</v>
      </c>
      <c r="C7257" s="345" t="s">
        <v>691</v>
      </c>
      <c r="D7257" s="345" t="s">
        <v>508</v>
      </c>
      <c r="E7257" s="345">
        <v>1030770700</v>
      </c>
      <c r="F7257" s="345">
        <v>14070</v>
      </c>
      <c r="G7257" s="345" t="s">
        <v>15773</v>
      </c>
      <c r="H7257" s="820">
        <v>2011</v>
      </c>
      <c r="I7257" s="567"/>
    </row>
    <row r="7258" spans="1:9" x14ac:dyDescent="0.2">
      <c r="A7258" s="345">
        <v>7256</v>
      </c>
      <c r="B7258" s="345" t="s">
        <v>7875</v>
      </c>
      <c r="C7258" s="345" t="s">
        <v>530</v>
      </c>
      <c r="D7258" s="345" t="s">
        <v>512</v>
      </c>
      <c r="E7258" s="345">
        <v>4200950670</v>
      </c>
      <c r="F7258" s="345">
        <v>95067</v>
      </c>
      <c r="G7258" s="345" t="s">
        <v>15774</v>
      </c>
      <c r="H7258" s="820">
        <v>1051</v>
      </c>
      <c r="I7258" s="567"/>
    </row>
    <row r="7259" spans="1:9" x14ac:dyDescent="0.2">
      <c r="A7259" s="345">
        <v>7257</v>
      </c>
      <c r="B7259" s="345" t="s">
        <v>7876</v>
      </c>
      <c r="C7259" s="345" t="s">
        <v>607</v>
      </c>
      <c r="D7259" s="345" t="s">
        <v>515</v>
      </c>
      <c r="E7259" s="345">
        <v>1050890870</v>
      </c>
      <c r="F7259" s="345">
        <v>23088</v>
      </c>
      <c r="G7259" s="345" t="s">
        <v>15775</v>
      </c>
      <c r="H7259" s="820">
        <v>2757</v>
      </c>
      <c r="I7259" s="567"/>
    </row>
    <row r="7260" spans="1:9" x14ac:dyDescent="0.2">
      <c r="A7260" s="345">
        <v>7258</v>
      </c>
      <c r="B7260" s="345" t="s">
        <v>7877</v>
      </c>
      <c r="C7260" s="345" t="s">
        <v>996</v>
      </c>
      <c r="D7260" s="345" t="s">
        <v>514</v>
      </c>
      <c r="E7260" s="345">
        <v>2100580540</v>
      </c>
      <c r="F7260" s="345">
        <v>54054</v>
      </c>
      <c r="G7260" s="345" t="s">
        <v>15776</v>
      </c>
      <c r="H7260" s="820">
        <v>8127</v>
      </c>
      <c r="I7260" s="567"/>
    </row>
    <row r="7261" spans="1:9" x14ac:dyDescent="0.2">
      <c r="A7261" s="345">
        <v>7259</v>
      </c>
      <c r="B7261" s="345" t="s">
        <v>7878</v>
      </c>
      <c r="C7261" s="345" t="s">
        <v>563</v>
      </c>
      <c r="D7261" s="345" t="s">
        <v>493</v>
      </c>
      <c r="E7261" s="345">
        <v>2120330790</v>
      </c>
      <c r="F7261" s="345">
        <v>60080</v>
      </c>
      <c r="G7261" s="345" t="s">
        <v>15777</v>
      </c>
      <c r="H7261" s="820">
        <v>1749</v>
      </c>
      <c r="I7261" s="567"/>
    </row>
    <row r="7262" spans="1:9" x14ac:dyDescent="0.2">
      <c r="A7262" s="345">
        <v>7260</v>
      </c>
      <c r="B7262" s="345" t="s">
        <v>7879</v>
      </c>
      <c r="C7262" s="345" t="s">
        <v>654</v>
      </c>
      <c r="D7262" s="345" t="s">
        <v>506</v>
      </c>
      <c r="E7262" s="345">
        <v>3150081110</v>
      </c>
      <c r="F7262" s="345">
        <v>64112</v>
      </c>
      <c r="G7262" s="345" t="s">
        <v>15778</v>
      </c>
      <c r="H7262" s="820">
        <v>867</v>
      </c>
      <c r="I7262" s="567"/>
    </row>
    <row r="7263" spans="1:9" x14ac:dyDescent="0.2">
      <c r="A7263" s="345">
        <v>7261</v>
      </c>
      <c r="B7263" s="345" t="s">
        <v>7880</v>
      </c>
      <c r="C7263" s="345" t="s">
        <v>601</v>
      </c>
      <c r="D7263" s="345" t="s">
        <v>508</v>
      </c>
      <c r="E7263" s="345">
        <v>1030122100</v>
      </c>
      <c r="F7263" s="345">
        <v>16219</v>
      </c>
      <c r="G7263" s="345" t="s">
        <v>15779</v>
      </c>
      <c r="H7263" s="820">
        <v>30567</v>
      </c>
      <c r="I7263" s="567"/>
    </row>
    <row r="7264" spans="1:9" x14ac:dyDescent="0.2">
      <c r="A7264" s="345">
        <v>7262</v>
      </c>
      <c r="B7264" s="345" t="s">
        <v>7881</v>
      </c>
      <c r="C7264" s="345" t="s">
        <v>787</v>
      </c>
      <c r="D7264" s="345" t="s">
        <v>515</v>
      </c>
      <c r="E7264" s="345">
        <v>1050840840</v>
      </c>
      <c r="F7264" s="345">
        <v>26085</v>
      </c>
      <c r="G7264" s="345" t="s">
        <v>15780</v>
      </c>
      <c r="H7264" s="820">
        <v>10722</v>
      </c>
      <c r="I7264" s="567"/>
    </row>
    <row r="7265" spans="1:9" x14ac:dyDescent="0.2">
      <c r="A7265" s="345">
        <v>7263</v>
      </c>
      <c r="B7265" s="345" t="s">
        <v>7882</v>
      </c>
      <c r="C7265" s="345" t="s">
        <v>609</v>
      </c>
      <c r="D7265" s="345" t="s">
        <v>493</v>
      </c>
      <c r="E7265" s="345">
        <v>2120701060</v>
      </c>
      <c r="F7265" s="345">
        <v>58107</v>
      </c>
      <c r="G7265" s="345" t="s">
        <v>15781</v>
      </c>
      <c r="H7265" s="820">
        <v>5832</v>
      </c>
      <c r="I7265" s="567"/>
    </row>
    <row r="7266" spans="1:9" x14ac:dyDescent="0.2">
      <c r="A7266" s="345">
        <v>7264</v>
      </c>
      <c r="B7266" s="345" t="s">
        <v>7883</v>
      </c>
      <c r="C7266" s="345" t="s">
        <v>595</v>
      </c>
      <c r="D7266" s="345" t="s">
        <v>510</v>
      </c>
      <c r="E7266" s="345">
        <v>1010021720</v>
      </c>
      <c r="F7266" s="345">
        <v>6175</v>
      </c>
      <c r="G7266" s="345" t="s">
        <v>15782</v>
      </c>
      <c r="H7266" s="820">
        <v>258</v>
      </c>
      <c r="I7266" s="567"/>
    </row>
    <row r="7267" spans="1:9" x14ac:dyDescent="0.2">
      <c r="A7267" s="345">
        <v>7265</v>
      </c>
      <c r="B7267" s="345" t="s">
        <v>7884</v>
      </c>
      <c r="C7267" s="345" t="s">
        <v>601</v>
      </c>
      <c r="D7267" s="345" t="s">
        <v>508</v>
      </c>
      <c r="E7267" s="345">
        <v>1030122110</v>
      </c>
      <c r="F7267" s="345">
        <v>16220</v>
      </c>
      <c r="G7267" s="345" t="s">
        <v>15783</v>
      </c>
      <c r="H7267" s="820">
        <v>10857</v>
      </c>
      <c r="I7267" s="567"/>
    </row>
    <row r="7268" spans="1:9" x14ac:dyDescent="0.2">
      <c r="A7268" s="345">
        <v>7266</v>
      </c>
      <c r="B7268" s="345" t="s">
        <v>7885</v>
      </c>
      <c r="C7268" s="345" t="s">
        <v>787</v>
      </c>
      <c r="D7268" s="345" t="s">
        <v>515</v>
      </c>
      <c r="E7268" s="345">
        <v>1050840850</v>
      </c>
      <c r="F7268" s="345">
        <v>26086</v>
      </c>
      <c r="G7268" s="345" t="s">
        <v>15784</v>
      </c>
      <c r="H7268" s="820">
        <v>84452</v>
      </c>
      <c r="I7268" s="567"/>
    </row>
    <row r="7269" spans="1:9" x14ac:dyDescent="0.2">
      <c r="A7269" s="345">
        <v>7267</v>
      </c>
      <c r="B7269" s="345" t="s">
        <v>7886</v>
      </c>
      <c r="C7269" s="345" t="s">
        <v>567</v>
      </c>
      <c r="D7269" s="345" t="s">
        <v>508</v>
      </c>
      <c r="E7269" s="345">
        <v>1030151810</v>
      </c>
      <c r="F7269" s="345">
        <v>17191</v>
      </c>
      <c r="G7269" s="345" t="s">
        <v>15785</v>
      </c>
      <c r="H7269" s="820">
        <v>507</v>
      </c>
      <c r="I7269" s="567"/>
    </row>
    <row r="7270" spans="1:9" x14ac:dyDescent="0.2">
      <c r="A7270" s="345">
        <v>7268</v>
      </c>
      <c r="B7270" s="345" t="s">
        <v>7887</v>
      </c>
      <c r="C7270" s="345" t="s">
        <v>534</v>
      </c>
      <c r="D7270" s="345" t="s">
        <v>508</v>
      </c>
      <c r="E7270" s="345">
        <v>1030492180</v>
      </c>
      <c r="F7270" s="345">
        <v>15219</v>
      </c>
      <c r="G7270" s="345" t="s">
        <v>15786</v>
      </c>
      <c r="H7270" s="820">
        <v>5374</v>
      </c>
      <c r="I7270" s="567"/>
    </row>
    <row r="7271" spans="1:9" x14ac:dyDescent="0.2">
      <c r="A7271" s="345">
        <v>7269</v>
      </c>
      <c r="B7271" s="345" t="s">
        <v>7888</v>
      </c>
      <c r="C7271" s="345" t="s">
        <v>534</v>
      </c>
      <c r="D7271" s="345" t="s">
        <v>508</v>
      </c>
      <c r="E7271" s="345">
        <v>1030492190</v>
      </c>
      <c r="F7271" s="345">
        <v>15220</v>
      </c>
      <c r="G7271" s="345" t="s">
        <v>15787</v>
      </c>
      <c r="H7271" s="820">
        <v>21460</v>
      </c>
      <c r="I7271" s="567"/>
    </row>
    <row r="7272" spans="1:9" x14ac:dyDescent="0.2">
      <c r="A7272" s="345">
        <v>7270</v>
      </c>
      <c r="B7272" s="345" t="s">
        <v>7889</v>
      </c>
      <c r="C7272" s="345" t="s">
        <v>534</v>
      </c>
      <c r="D7272" s="345" t="s">
        <v>508</v>
      </c>
      <c r="E7272" s="345">
        <v>1030492200</v>
      </c>
      <c r="F7272" s="345">
        <v>15221</v>
      </c>
      <c r="G7272" s="345" t="s">
        <v>15788</v>
      </c>
      <c r="H7272" s="820">
        <v>11930</v>
      </c>
      <c r="I7272" s="567"/>
    </row>
    <row r="7273" spans="1:9" x14ac:dyDescent="0.2">
      <c r="A7273" s="345">
        <v>7271</v>
      </c>
      <c r="B7273" s="345" t="s">
        <v>7890</v>
      </c>
      <c r="C7273" s="345" t="s">
        <v>544</v>
      </c>
      <c r="D7273" s="345" t="s">
        <v>510</v>
      </c>
      <c r="E7273" s="345">
        <v>1010272300</v>
      </c>
      <c r="F7273" s="345">
        <v>4231</v>
      </c>
      <c r="G7273" s="345" t="s">
        <v>15789</v>
      </c>
      <c r="H7273" s="820">
        <v>303</v>
      </c>
      <c r="I7273" s="567"/>
    </row>
    <row r="7274" spans="1:9" x14ac:dyDescent="0.2">
      <c r="A7274" s="345">
        <v>7272</v>
      </c>
      <c r="B7274" s="345" t="s">
        <v>7891</v>
      </c>
      <c r="C7274" s="345" t="s">
        <v>696</v>
      </c>
      <c r="D7274" s="345" t="s">
        <v>508</v>
      </c>
      <c r="E7274" s="345">
        <v>1030242120</v>
      </c>
      <c r="F7274" s="345">
        <v>13226</v>
      </c>
      <c r="G7274" s="345" t="s">
        <v>15790</v>
      </c>
      <c r="H7274" s="820">
        <v>237</v>
      </c>
      <c r="I7274" s="567"/>
    </row>
    <row r="7275" spans="1:9" x14ac:dyDescent="0.2">
      <c r="A7275" s="345">
        <v>7273</v>
      </c>
      <c r="B7275" s="345" t="s">
        <v>7892</v>
      </c>
      <c r="C7275" s="345" t="s">
        <v>522</v>
      </c>
      <c r="D7275" s="345" t="s">
        <v>515</v>
      </c>
      <c r="E7275" s="345">
        <v>1050540940</v>
      </c>
      <c r="F7275" s="345">
        <v>28094</v>
      </c>
      <c r="G7275" s="345" t="s">
        <v>15791</v>
      </c>
      <c r="H7275" s="820">
        <v>4247</v>
      </c>
      <c r="I7275" s="567"/>
    </row>
    <row r="7276" spans="1:9" x14ac:dyDescent="0.2">
      <c r="A7276" s="345">
        <v>7274</v>
      </c>
      <c r="B7276" s="345" t="s">
        <v>7893</v>
      </c>
      <c r="C7276" s="345" t="s">
        <v>534</v>
      </c>
      <c r="D7276" s="345" t="s">
        <v>508</v>
      </c>
      <c r="E7276" s="345">
        <v>1030492210</v>
      </c>
      <c r="F7276" s="345">
        <v>15222</v>
      </c>
      <c r="G7276" s="345" t="s">
        <v>15792</v>
      </c>
      <c r="H7276" s="820">
        <v>3672</v>
      </c>
      <c r="I7276" s="567"/>
    </row>
    <row r="7277" spans="1:9" x14ac:dyDescent="0.2">
      <c r="A7277" s="345">
        <v>7275</v>
      </c>
      <c r="B7277" s="345" t="s">
        <v>7894</v>
      </c>
      <c r="C7277" s="345" t="s">
        <v>924</v>
      </c>
      <c r="D7277" s="345" t="s">
        <v>507</v>
      </c>
      <c r="E7277" s="345">
        <v>1070340630</v>
      </c>
      <c r="F7277" s="345">
        <v>10063</v>
      </c>
      <c r="G7277" s="345" t="s">
        <v>15793</v>
      </c>
      <c r="H7277" s="820">
        <v>566</v>
      </c>
      <c r="I7277" s="567"/>
    </row>
    <row r="7278" spans="1:9" x14ac:dyDescent="0.2">
      <c r="A7278" s="345">
        <v>7276</v>
      </c>
      <c r="B7278" s="345" t="s">
        <v>7895</v>
      </c>
      <c r="C7278" s="345" t="s">
        <v>546</v>
      </c>
      <c r="D7278" s="345" t="s">
        <v>504</v>
      </c>
      <c r="E7278" s="345">
        <v>3170470270</v>
      </c>
      <c r="F7278" s="345">
        <v>77028</v>
      </c>
      <c r="G7278" s="345" t="s">
        <v>15794</v>
      </c>
      <c r="H7278" s="820">
        <v>4857</v>
      </c>
      <c r="I7278" s="567"/>
    </row>
    <row r="7279" spans="1:9" x14ac:dyDescent="0.2">
      <c r="A7279" s="345">
        <v>7277</v>
      </c>
      <c r="B7279" s="345" t="s">
        <v>7896</v>
      </c>
      <c r="C7279" s="345" t="s">
        <v>732</v>
      </c>
      <c r="D7279" s="345" t="s">
        <v>511</v>
      </c>
      <c r="E7279" s="345">
        <v>3160410870</v>
      </c>
      <c r="F7279" s="345">
        <v>75088</v>
      </c>
      <c r="G7279" s="345" t="s">
        <v>15795</v>
      </c>
      <c r="H7279" s="820">
        <v>17142</v>
      </c>
      <c r="I7279" s="567"/>
    </row>
    <row r="7280" spans="1:9" x14ac:dyDescent="0.2">
      <c r="A7280" s="345">
        <v>7278</v>
      </c>
      <c r="B7280" s="345" t="s">
        <v>7897</v>
      </c>
      <c r="C7280" s="345" t="s">
        <v>674</v>
      </c>
      <c r="D7280" s="345" t="s">
        <v>510</v>
      </c>
      <c r="E7280" s="345">
        <v>1010881450</v>
      </c>
      <c r="F7280" s="345">
        <v>2147</v>
      </c>
      <c r="G7280" s="345" t="s">
        <v>15796</v>
      </c>
      <c r="H7280" s="820">
        <v>680</v>
      </c>
      <c r="I7280" s="567"/>
    </row>
    <row r="7281" spans="1:9" x14ac:dyDescent="0.2">
      <c r="A7281" s="345">
        <v>7279</v>
      </c>
      <c r="B7281" s="345" t="s">
        <v>7898</v>
      </c>
      <c r="C7281" s="345" t="s">
        <v>652</v>
      </c>
      <c r="D7281" s="345" t="s">
        <v>16417</v>
      </c>
      <c r="E7281" s="345">
        <v>1060851270</v>
      </c>
      <c r="F7281" s="345">
        <v>30127</v>
      </c>
      <c r="G7281" s="345" t="s">
        <v>15797</v>
      </c>
      <c r="H7281" s="820">
        <v>7596</v>
      </c>
      <c r="I7281" s="567"/>
    </row>
    <row r="7282" spans="1:9" x14ac:dyDescent="0.2">
      <c r="A7282" s="345">
        <v>7280</v>
      </c>
      <c r="B7282" s="345" t="s">
        <v>7899</v>
      </c>
      <c r="C7282" s="345" t="s">
        <v>942</v>
      </c>
      <c r="D7282" s="345" t="s">
        <v>512</v>
      </c>
      <c r="E7282" s="345">
        <v>4200530940</v>
      </c>
      <c r="F7282" s="345">
        <v>91097</v>
      </c>
      <c r="G7282" s="345" t="s">
        <v>15798</v>
      </c>
      <c r="H7282" s="820">
        <v>1071</v>
      </c>
      <c r="I7282" s="567"/>
    </row>
    <row r="7283" spans="1:9" x14ac:dyDescent="0.2">
      <c r="A7283" s="345">
        <v>7281</v>
      </c>
      <c r="B7283" s="345" t="s">
        <v>7900</v>
      </c>
      <c r="C7283" s="345" t="s">
        <v>3194</v>
      </c>
      <c r="D7283" s="345" t="s">
        <v>16417</v>
      </c>
      <c r="E7283" s="345">
        <v>1060920060</v>
      </c>
      <c r="F7283" s="345">
        <v>32006</v>
      </c>
      <c r="G7283" s="345" t="s">
        <v>15799</v>
      </c>
      <c r="H7283" s="820">
        <v>199015</v>
      </c>
      <c r="I7283" s="567"/>
    </row>
    <row r="7284" spans="1:9" x14ac:dyDescent="0.2">
      <c r="A7284" s="345">
        <v>7282</v>
      </c>
      <c r="B7284" s="345" t="s">
        <v>7901</v>
      </c>
      <c r="C7284" s="345" t="s">
        <v>588</v>
      </c>
      <c r="D7284" s="345" t="s">
        <v>511</v>
      </c>
      <c r="E7284" s="345">
        <v>3160090450</v>
      </c>
      <c r="F7284" s="345">
        <v>72046</v>
      </c>
      <c r="G7284" s="345" t="s">
        <v>15800</v>
      </c>
      <c r="H7284" s="820">
        <v>26113</v>
      </c>
      <c r="I7284" s="567"/>
    </row>
    <row r="7285" spans="1:9" x14ac:dyDescent="0.2">
      <c r="A7285" s="345">
        <v>7283</v>
      </c>
      <c r="B7285" s="345" t="s">
        <v>7902</v>
      </c>
      <c r="C7285" s="345" t="s">
        <v>571</v>
      </c>
      <c r="D7285" s="345" t="s">
        <v>508</v>
      </c>
      <c r="E7285" s="345">
        <v>1030261070</v>
      </c>
      <c r="F7285" s="345">
        <v>19110</v>
      </c>
      <c r="G7285" s="345" t="s">
        <v>15801</v>
      </c>
      <c r="H7285" s="820">
        <v>1638</v>
      </c>
      <c r="I7285" s="567"/>
    </row>
    <row r="7286" spans="1:9" x14ac:dyDescent="0.2">
      <c r="A7286" s="345">
        <v>7284</v>
      </c>
      <c r="B7286" s="345" t="s">
        <v>7903</v>
      </c>
      <c r="C7286" s="345" t="s">
        <v>544</v>
      </c>
      <c r="D7286" s="345" t="s">
        <v>510</v>
      </c>
      <c r="E7286" s="345">
        <v>1010272310</v>
      </c>
      <c r="F7286" s="345">
        <v>4232</v>
      </c>
      <c r="G7286" s="345" t="s">
        <v>15802</v>
      </c>
      <c r="H7286" s="820">
        <v>2231</v>
      </c>
      <c r="I7286" s="567"/>
    </row>
    <row r="7287" spans="1:9" x14ac:dyDescent="0.2">
      <c r="A7287" s="345">
        <v>7285</v>
      </c>
      <c r="B7287" s="345" t="s">
        <v>7904</v>
      </c>
      <c r="C7287" s="345" t="s">
        <v>617</v>
      </c>
      <c r="D7287" s="345" t="s">
        <v>512</v>
      </c>
      <c r="E7287" s="345">
        <v>4200730711</v>
      </c>
      <c r="F7287" s="345">
        <v>90074</v>
      </c>
      <c r="G7287" s="345" t="s">
        <v>15803</v>
      </c>
      <c r="H7287" s="820">
        <v>2239</v>
      </c>
      <c r="I7287" s="567"/>
    </row>
    <row r="7288" spans="1:9" x14ac:dyDescent="0.2">
      <c r="A7288" s="345">
        <v>7286</v>
      </c>
      <c r="B7288" s="345" t="s">
        <v>7905</v>
      </c>
      <c r="C7288" s="345" t="s">
        <v>836</v>
      </c>
      <c r="D7288" s="345" t="s">
        <v>511</v>
      </c>
      <c r="E7288" s="345">
        <v>3161060100</v>
      </c>
      <c r="F7288" s="345">
        <v>110010</v>
      </c>
      <c r="G7288" s="345" t="s">
        <v>15804</v>
      </c>
      <c r="H7288" s="820">
        <v>13970</v>
      </c>
      <c r="I7288" s="567"/>
    </row>
    <row r="7289" spans="1:9" x14ac:dyDescent="0.2">
      <c r="A7289" s="345">
        <v>7287</v>
      </c>
      <c r="B7289" s="345" t="s">
        <v>7906</v>
      </c>
      <c r="C7289" s="345" t="s">
        <v>674</v>
      </c>
      <c r="D7289" s="345" t="s">
        <v>510</v>
      </c>
      <c r="E7289" s="345">
        <v>1010881460</v>
      </c>
      <c r="F7289" s="345">
        <v>2148</v>
      </c>
      <c r="G7289" s="345" t="s">
        <v>15805</v>
      </c>
      <c r="H7289" s="820">
        <v>6692</v>
      </c>
      <c r="I7289" s="567"/>
    </row>
    <row r="7290" spans="1:9" x14ac:dyDescent="0.2">
      <c r="A7290" s="345">
        <v>7288</v>
      </c>
      <c r="B7290" s="345" t="s">
        <v>7907</v>
      </c>
      <c r="C7290" s="345" t="s">
        <v>664</v>
      </c>
      <c r="D7290" s="345" t="s">
        <v>507</v>
      </c>
      <c r="E7290" s="345">
        <v>1070370570</v>
      </c>
      <c r="F7290" s="345">
        <v>8061</v>
      </c>
      <c r="G7290" s="345" t="s">
        <v>15806</v>
      </c>
      <c r="H7290" s="820">
        <v>360</v>
      </c>
      <c r="I7290" s="567"/>
    </row>
    <row r="7291" spans="1:9" x14ac:dyDescent="0.2">
      <c r="A7291" s="345">
        <v>7289</v>
      </c>
      <c r="B7291" s="345" t="s">
        <v>7908</v>
      </c>
      <c r="C7291" s="345" t="s">
        <v>593</v>
      </c>
      <c r="D7291" s="345" t="s">
        <v>513</v>
      </c>
      <c r="E7291" s="345">
        <v>4190480980</v>
      </c>
      <c r="F7291" s="345">
        <v>83100</v>
      </c>
      <c r="G7291" s="345" t="s">
        <v>15807</v>
      </c>
      <c r="H7291" s="820">
        <v>755</v>
      </c>
      <c r="I7291" s="567"/>
    </row>
    <row r="7292" spans="1:9" x14ac:dyDescent="0.2">
      <c r="A7292" s="345">
        <v>7290</v>
      </c>
      <c r="B7292" s="345" t="s">
        <v>7909</v>
      </c>
      <c r="C7292" s="345" t="s">
        <v>595</v>
      </c>
      <c r="D7292" s="345" t="s">
        <v>510</v>
      </c>
      <c r="E7292" s="345">
        <v>1010021730</v>
      </c>
      <c r="F7292" s="345">
        <v>6176</v>
      </c>
      <c r="G7292" s="345" t="s">
        <v>15808</v>
      </c>
      <c r="H7292" s="820">
        <v>667</v>
      </c>
      <c r="I7292" s="567"/>
    </row>
    <row r="7293" spans="1:9" x14ac:dyDescent="0.2">
      <c r="A7293" s="345">
        <v>7291</v>
      </c>
      <c r="B7293" s="345" t="s">
        <v>7910</v>
      </c>
      <c r="C7293" s="345" t="s">
        <v>241</v>
      </c>
      <c r="D7293" s="345" t="s">
        <v>515</v>
      </c>
      <c r="E7293" s="345">
        <v>1050901100</v>
      </c>
      <c r="F7293" s="345">
        <v>24110</v>
      </c>
      <c r="G7293" s="345" t="s">
        <v>15809</v>
      </c>
      <c r="H7293" s="820">
        <v>8638</v>
      </c>
      <c r="I7293" s="567"/>
    </row>
    <row r="7294" spans="1:9" x14ac:dyDescent="0.2">
      <c r="A7294" s="345">
        <v>7292</v>
      </c>
      <c r="B7294" s="345" t="s">
        <v>7911</v>
      </c>
      <c r="C7294" s="345" t="s">
        <v>637</v>
      </c>
      <c r="D7294" s="345" t="s">
        <v>508</v>
      </c>
      <c r="E7294" s="345">
        <v>1031040430</v>
      </c>
      <c r="F7294" s="345">
        <v>108043</v>
      </c>
      <c r="G7294" s="345" t="s">
        <v>15810</v>
      </c>
      <c r="H7294" s="820">
        <v>8668</v>
      </c>
      <c r="I7294" s="567"/>
    </row>
    <row r="7295" spans="1:9" x14ac:dyDescent="0.2">
      <c r="A7295" s="345">
        <v>7293</v>
      </c>
      <c r="B7295" s="345" t="s">
        <v>7912</v>
      </c>
      <c r="C7295" s="345" t="s">
        <v>584</v>
      </c>
      <c r="D7295" s="345" t="s">
        <v>509</v>
      </c>
      <c r="E7295" s="345">
        <v>3140190810</v>
      </c>
      <c r="F7295" s="345">
        <v>70081</v>
      </c>
      <c r="G7295" s="345" t="s">
        <v>15811</v>
      </c>
      <c r="H7295" s="820">
        <v>4437</v>
      </c>
      <c r="I7295" s="567"/>
    </row>
    <row r="7296" spans="1:9" x14ac:dyDescent="0.2">
      <c r="A7296" s="345">
        <v>7294</v>
      </c>
      <c r="B7296" s="345" t="s">
        <v>7913</v>
      </c>
      <c r="C7296" s="345" t="s">
        <v>563</v>
      </c>
      <c r="D7296" s="345" t="s">
        <v>493</v>
      </c>
      <c r="E7296" s="345">
        <v>2120330800</v>
      </c>
      <c r="F7296" s="345">
        <v>60081</v>
      </c>
      <c r="G7296" s="345" t="s">
        <v>15812</v>
      </c>
      <c r="H7296" s="820">
        <v>1631</v>
      </c>
      <c r="I7296" s="567"/>
    </row>
    <row r="7297" spans="1:9" x14ac:dyDescent="0.2">
      <c r="A7297" s="345">
        <v>7295</v>
      </c>
      <c r="B7297" s="345" t="s">
        <v>7914</v>
      </c>
      <c r="C7297" s="345" t="s">
        <v>652</v>
      </c>
      <c r="D7297" s="345" t="s">
        <v>16417</v>
      </c>
      <c r="E7297" s="345">
        <v>1060851280</v>
      </c>
      <c r="F7297" s="345">
        <v>30128</v>
      </c>
      <c r="G7297" s="345" t="s">
        <v>15813</v>
      </c>
      <c r="H7297" s="820">
        <v>1564</v>
      </c>
      <c r="I7297" s="567"/>
    </row>
    <row r="7298" spans="1:9" x14ac:dyDescent="0.2">
      <c r="A7298" s="345">
        <v>7296</v>
      </c>
      <c r="B7298" s="345" t="s">
        <v>7915</v>
      </c>
      <c r="C7298" s="345" t="s">
        <v>538</v>
      </c>
      <c r="D7298" s="345" t="s">
        <v>504</v>
      </c>
      <c r="E7298" s="345">
        <v>3170640920</v>
      </c>
      <c r="F7298" s="345">
        <v>76093</v>
      </c>
      <c r="G7298" s="345" t="s">
        <v>15814</v>
      </c>
      <c r="H7298" s="820">
        <v>588</v>
      </c>
      <c r="I7298" s="567"/>
    </row>
    <row r="7299" spans="1:9" x14ac:dyDescent="0.2">
      <c r="A7299" s="345">
        <v>7297</v>
      </c>
      <c r="B7299" s="345" t="s">
        <v>7916</v>
      </c>
      <c r="C7299" s="345" t="s">
        <v>672</v>
      </c>
      <c r="D7299" s="345" t="s">
        <v>508</v>
      </c>
      <c r="E7299" s="345">
        <v>1030571600</v>
      </c>
      <c r="F7299" s="345">
        <v>18163</v>
      </c>
      <c r="G7299" s="345" t="s">
        <v>15815</v>
      </c>
      <c r="H7299" s="820">
        <v>2364</v>
      </c>
      <c r="I7299" s="567"/>
    </row>
    <row r="7300" spans="1:9" x14ac:dyDescent="0.2">
      <c r="A7300" s="345">
        <v>7298</v>
      </c>
      <c r="B7300" s="345" t="s">
        <v>7917</v>
      </c>
      <c r="C7300" s="345" t="s">
        <v>726</v>
      </c>
      <c r="D7300" s="345" t="s">
        <v>16416</v>
      </c>
      <c r="E7300" s="345">
        <v>1040140940</v>
      </c>
      <c r="F7300" s="345">
        <v>21102</v>
      </c>
      <c r="G7300" s="345" t="s">
        <v>15816</v>
      </c>
      <c r="H7300" s="820">
        <v>1045</v>
      </c>
      <c r="I7300" s="567"/>
    </row>
    <row r="7301" spans="1:9" x14ac:dyDescent="0.2">
      <c r="A7301" s="345">
        <v>7299</v>
      </c>
      <c r="B7301" s="345" t="s">
        <v>7918</v>
      </c>
      <c r="C7301" s="345" t="s">
        <v>624</v>
      </c>
      <c r="D7301" s="345" t="s">
        <v>510</v>
      </c>
      <c r="E7301" s="345">
        <v>1010812690</v>
      </c>
      <c r="F7301" s="345">
        <v>1280</v>
      </c>
      <c r="G7301" s="345" t="s">
        <v>15817</v>
      </c>
      <c r="H7301" s="820">
        <v>10580</v>
      </c>
      <c r="I7301" s="567"/>
    </row>
    <row r="7302" spans="1:9" x14ac:dyDescent="0.2">
      <c r="A7302" s="345">
        <v>7300</v>
      </c>
      <c r="B7302" s="345" t="s">
        <v>7919</v>
      </c>
      <c r="C7302" s="345" t="s">
        <v>542</v>
      </c>
      <c r="D7302" s="345" t="s">
        <v>511</v>
      </c>
      <c r="E7302" s="345">
        <v>3160310560</v>
      </c>
      <c r="F7302" s="345">
        <v>71058</v>
      </c>
      <c r="G7302" s="345" t="s">
        <v>15818</v>
      </c>
      <c r="H7302" s="820">
        <v>6771</v>
      </c>
      <c r="I7302" s="567"/>
    </row>
    <row r="7303" spans="1:9" x14ac:dyDescent="0.2">
      <c r="A7303" s="345">
        <v>7301</v>
      </c>
      <c r="B7303" s="345" t="s">
        <v>7920</v>
      </c>
      <c r="C7303" s="345" t="s">
        <v>619</v>
      </c>
      <c r="D7303" s="345" t="s">
        <v>513</v>
      </c>
      <c r="E7303" s="345">
        <v>4190280180</v>
      </c>
      <c r="F7303" s="345">
        <v>86018</v>
      </c>
      <c r="G7303" s="345" t="s">
        <v>15819</v>
      </c>
      <c r="H7303" s="820">
        <v>8642</v>
      </c>
      <c r="I7303" s="567"/>
    </row>
    <row r="7304" spans="1:9" x14ac:dyDescent="0.2">
      <c r="A7304" s="345">
        <v>7302</v>
      </c>
      <c r="B7304" s="345" t="s">
        <v>7921</v>
      </c>
      <c r="C7304" s="345" t="s">
        <v>672</v>
      </c>
      <c r="D7304" s="345" t="s">
        <v>508</v>
      </c>
      <c r="E7304" s="345">
        <v>1030571610</v>
      </c>
      <c r="F7304" s="345">
        <v>18164</v>
      </c>
      <c r="G7304" s="345" t="s">
        <v>15820</v>
      </c>
      <c r="H7304" s="820">
        <v>3647</v>
      </c>
      <c r="I7304" s="567"/>
    </row>
    <row r="7305" spans="1:9" x14ac:dyDescent="0.2">
      <c r="A7305" s="345">
        <v>7303</v>
      </c>
      <c r="B7305" s="345" t="s">
        <v>7922</v>
      </c>
      <c r="C7305" s="345" t="s">
        <v>863</v>
      </c>
      <c r="D7305" s="345" t="s">
        <v>510</v>
      </c>
      <c r="E7305" s="345">
        <v>1011020680</v>
      </c>
      <c r="F7305" s="345">
        <v>103068</v>
      </c>
      <c r="G7305" s="345" t="s">
        <v>15821</v>
      </c>
      <c r="H7305" s="820">
        <v>1632</v>
      </c>
      <c r="I7305" s="567"/>
    </row>
    <row r="7306" spans="1:9" x14ac:dyDescent="0.2">
      <c r="A7306" s="345">
        <v>7304</v>
      </c>
      <c r="B7306" s="345" t="s">
        <v>7923</v>
      </c>
      <c r="C7306" s="345" t="s">
        <v>635</v>
      </c>
      <c r="D7306" s="345" t="s">
        <v>508</v>
      </c>
      <c r="E7306" s="345">
        <v>1030861110</v>
      </c>
      <c r="F7306" s="345">
        <v>12129</v>
      </c>
      <c r="G7306" s="345" t="s">
        <v>15822</v>
      </c>
      <c r="H7306" s="820">
        <v>225</v>
      </c>
      <c r="I7306" s="567"/>
    </row>
    <row r="7307" spans="1:9" x14ac:dyDescent="0.2">
      <c r="A7307" s="345">
        <v>7305</v>
      </c>
      <c r="B7307" s="345" t="s">
        <v>7924</v>
      </c>
      <c r="C7307" s="345" t="s">
        <v>674</v>
      </c>
      <c r="D7307" s="345" t="s">
        <v>510</v>
      </c>
      <c r="E7307" s="345">
        <v>1010881480</v>
      </c>
      <c r="F7307" s="345">
        <v>2150</v>
      </c>
      <c r="G7307" s="345" t="s">
        <v>15823</v>
      </c>
      <c r="H7307" s="820">
        <v>3318</v>
      </c>
      <c r="I7307" s="567"/>
    </row>
    <row r="7308" spans="1:9" x14ac:dyDescent="0.2">
      <c r="A7308" s="345">
        <v>7306</v>
      </c>
      <c r="B7308" s="345" t="s">
        <v>7925</v>
      </c>
      <c r="C7308" s="345" t="s">
        <v>578</v>
      </c>
      <c r="D7308" s="345" t="s">
        <v>505</v>
      </c>
      <c r="E7308" s="345">
        <v>3181030440</v>
      </c>
      <c r="F7308" s="345">
        <v>102044</v>
      </c>
      <c r="G7308" s="345" t="s">
        <v>15824</v>
      </c>
      <c r="H7308" s="820">
        <v>5911</v>
      </c>
      <c r="I7308" s="567"/>
    </row>
    <row r="7309" spans="1:9" x14ac:dyDescent="0.2">
      <c r="A7309" s="345">
        <v>7307</v>
      </c>
      <c r="B7309" s="345" t="s">
        <v>7926</v>
      </c>
      <c r="C7309" s="345" t="s">
        <v>672</v>
      </c>
      <c r="D7309" s="345" t="s">
        <v>508</v>
      </c>
      <c r="E7309" s="345">
        <v>1030571620</v>
      </c>
      <c r="F7309" s="345">
        <v>18165</v>
      </c>
      <c r="G7309" s="345" t="s">
        <v>15825</v>
      </c>
      <c r="H7309" s="820">
        <v>1017</v>
      </c>
      <c r="I7309" s="567"/>
    </row>
    <row r="7310" spans="1:9" x14ac:dyDescent="0.2">
      <c r="A7310" s="345">
        <v>7308</v>
      </c>
      <c r="B7310" s="345" t="s">
        <v>7927</v>
      </c>
      <c r="C7310" s="345" t="s">
        <v>534</v>
      </c>
      <c r="D7310" s="345" t="s">
        <v>508</v>
      </c>
      <c r="E7310" s="345">
        <v>1030492230</v>
      </c>
      <c r="F7310" s="345">
        <v>15224</v>
      </c>
      <c r="G7310" s="345" t="s">
        <v>15826</v>
      </c>
      <c r="H7310" s="820">
        <v>5844</v>
      </c>
      <c r="I7310" s="567"/>
    </row>
    <row r="7311" spans="1:9" x14ac:dyDescent="0.2">
      <c r="A7311" s="345">
        <v>7309</v>
      </c>
      <c r="B7311" s="345" t="s">
        <v>7928</v>
      </c>
      <c r="C7311" s="345" t="s">
        <v>726</v>
      </c>
      <c r="D7311" s="345" t="s">
        <v>16416</v>
      </c>
      <c r="E7311" s="345">
        <v>1040140950</v>
      </c>
      <c r="F7311" s="345">
        <v>21103</v>
      </c>
      <c r="G7311" s="345" t="s">
        <v>15827</v>
      </c>
      <c r="H7311" s="820">
        <v>962</v>
      </c>
      <c r="I7311" s="567"/>
    </row>
    <row r="7312" spans="1:9" x14ac:dyDescent="0.2">
      <c r="A7312" s="345">
        <v>7310</v>
      </c>
      <c r="B7312" s="345" t="s">
        <v>7929</v>
      </c>
      <c r="C7312" s="345" t="s">
        <v>584</v>
      </c>
      <c r="D7312" s="345" t="s">
        <v>509</v>
      </c>
      <c r="E7312" s="345">
        <v>3140190820</v>
      </c>
      <c r="F7312" s="345">
        <v>70082</v>
      </c>
      <c r="G7312" s="345" t="s">
        <v>15828</v>
      </c>
      <c r="H7312" s="820">
        <v>798</v>
      </c>
      <c r="I7312" s="567"/>
    </row>
    <row r="7313" spans="1:9" x14ac:dyDescent="0.2">
      <c r="A7313" s="345">
        <v>7311</v>
      </c>
      <c r="B7313" s="345" t="s">
        <v>7930</v>
      </c>
      <c r="C7313" s="345" t="s">
        <v>784</v>
      </c>
      <c r="D7313" s="345" t="s">
        <v>503</v>
      </c>
      <c r="E7313" s="345">
        <v>3130230970</v>
      </c>
      <c r="F7313" s="345">
        <v>69097</v>
      </c>
      <c r="G7313" s="345" t="s">
        <v>15829</v>
      </c>
      <c r="H7313" s="820">
        <v>357</v>
      </c>
      <c r="I7313" s="567"/>
    </row>
    <row r="7314" spans="1:9" x14ac:dyDescent="0.2">
      <c r="A7314" s="345">
        <v>7312</v>
      </c>
      <c r="B7314" s="345" t="s">
        <v>7931</v>
      </c>
      <c r="C7314" s="345" t="s">
        <v>555</v>
      </c>
      <c r="D7314" s="345" t="s">
        <v>506</v>
      </c>
      <c r="E7314" s="345">
        <v>3150510850</v>
      </c>
      <c r="F7314" s="345">
        <v>63085</v>
      </c>
      <c r="G7314" s="345" t="s">
        <v>15830</v>
      </c>
      <c r="H7314" s="820">
        <v>3427</v>
      </c>
      <c r="I7314" s="567"/>
    </row>
    <row r="7315" spans="1:9" x14ac:dyDescent="0.2">
      <c r="A7315" s="345">
        <v>7313</v>
      </c>
      <c r="B7315" s="345" t="s">
        <v>7932</v>
      </c>
      <c r="C7315" s="345" t="s">
        <v>654</v>
      </c>
      <c r="D7315" s="345" t="s">
        <v>506</v>
      </c>
      <c r="E7315" s="345">
        <v>3150081120</v>
      </c>
      <c r="F7315" s="345">
        <v>64113</v>
      </c>
      <c r="G7315" s="345" t="s">
        <v>15831</v>
      </c>
      <c r="H7315" s="820">
        <v>795</v>
      </c>
      <c r="I7315" s="567"/>
    </row>
    <row r="7316" spans="1:9" x14ac:dyDescent="0.2">
      <c r="A7316" s="345">
        <v>7314</v>
      </c>
      <c r="B7316" s="345" t="s">
        <v>7933</v>
      </c>
      <c r="C7316" s="345" t="s">
        <v>732</v>
      </c>
      <c r="D7316" s="345" t="s">
        <v>511</v>
      </c>
      <c r="E7316" s="345">
        <v>3160410880</v>
      </c>
      <c r="F7316" s="345">
        <v>75089</v>
      </c>
      <c r="G7316" s="345" t="s">
        <v>15832</v>
      </c>
      <c r="H7316" s="820">
        <v>5067</v>
      </c>
      <c r="I7316" s="567"/>
    </row>
    <row r="7317" spans="1:9" x14ac:dyDescent="0.2">
      <c r="A7317" s="345">
        <v>7315</v>
      </c>
      <c r="B7317" s="345" t="s">
        <v>7934</v>
      </c>
      <c r="C7317" s="345" t="s">
        <v>899</v>
      </c>
      <c r="D7317" s="346" t="s">
        <v>512</v>
      </c>
      <c r="E7317" s="345">
        <v>4201110910</v>
      </c>
      <c r="F7317" s="345">
        <v>111091</v>
      </c>
      <c r="G7317" s="345" t="s">
        <v>15833</v>
      </c>
      <c r="H7317" s="820">
        <v>948</v>
      </c>
      <c r="I7317" s="567"/>
    </row>
    <row r="7318" spans="1:9" x14ac:dyDescent="0.2">
      <c r="A7318" s="345">
        <v>7316</v>
      </c>
      <c r="B7318" s="345" t="s">
        <v>7935</v>
      </c>
      <c r="C7318" s="345" t="s">
        <v>617</v>
      </c>
      <c r="D7318" s="345" t="s">
        <v>512</v>
      </c>
      <c r="E7318" s="345">
        <v>4200730720</v>
      </c>
      <c r="F7318" s="345">
        <v>90075</v>
      </c>
      <c r="G7318" s="345" t="s">
        <v>15834</v>
      </c>
      <c r="H7318" s="820">
        <v>1466</v>
      </c>
      <c r="I7318" s="567"/>
    </row>
    <row r="7319" spans="1:9" x14ac:dyDescent="0.2">
      <c r="A7319" s="345">
        <v>7317</v>
      </c>
      <c r="B7319" s="345" t="s">
        <v>7936</v>
      </c>
      <c r="C7319" s="345" t="s">
        <v>996</v>
      </c>
      <c r="D7319" s="345" t="s">
        <v>514</v>
      </c>
      <c r="E7319" s="345">
        <v>2100580550</v>
      </c>
      <c r="F7319" s="345">
        <v>54055</v>
      </c>
      <c r="G7319" s="345" t="s">
        <v>15835</v>
      </c>
      <c r="H7319" s="820">
        <v>3743</v>
      </c>
      <c r="I7319" s="567"/>
    </row>
    <row r="7320" spans="1:9" x14ac:dyDescent="0.2">
      <c r="A7320" s="345">
        <v>7318</v>
      </c>
      <c r="B7320" s="345" t="s">
        <v>7937</v>
      </c>
      <c r="C7320" s="345" t="s">
        <v>550</v>
      </c>
      <c r="D7320" s="345" t="s">
        <v>493</v>
      </c>
      <c r="E7320" s="345">
        <v>2120690690</v>
      </c>
      <c r="F7320" s="345">
        <v>57071</v>
      </c>
      <c r="G7320" s="345" t="s">
        <v>15836</v>
      </c>
      <c r="H7320" s="820">
        <v>223</v>
      </c>
      <c r="I7320" s="567"/>
    </row>
    <row r="7321" spans="1:9" x14ac:dyDescent="0.2">
      <c r="A7321" s="345">
        <v>7319</v>
      </c>
      <c r="B7321" s="345" t="s">
        <v>7938</v>
      </c>
      <c r="C7321" s="345" t="s">
        <v>524</v>
      </c>
      <c r="D7321" s="345" t="s">
        <v>508</v>
      </c>
      <c r="E7321" s="345">
        <v>1030990580</v>
      </c>
      <c r="F7321" s="345">
        <v>98058</v>
      </c>
      <c r="G7321" s="345" t="s">
        <v>15837</v>
      </c>
      <c r="H7321" s="820">
        <v>1500</v>
      </c>
      <c r="I7321" s="567"/>
    </row>
    <row r="7322" spans="1:9" x14ac:dyDescent="0.2">
      <c r="A7322" s="345">
        <v>7320</v>
      </c>
      <c r="B7322" s="345" t="s">
        <v>7939</v>
      </c>
      <c r="C7322" s="345" t="s">
        <v>696</v>
      </c>
      <c r="D7322" s="345" t="s">
        <v>508</v>
      </c>
      <c r="E7322" s="345">
        <v>1030242130</v>
      </c>
      <c r="F7322" s="345">
        <v>13227</v>
      </c>
      <c r="G7322" s="345" t="s">
        <v>15838</v>
      </c>
      <c r="H7322" s="820">
        <v>9555</v>
      </c>
      <c r="I7322" s="567"/>
    </row>
    <row r="7323" spans="1:9" x14ac:dyDescent="0.2">
      <c r="A7323" s="345">
        <v>7321</v>
      </c>
      <c r="B7323" s="345" t="s">
        <v>7940</v>
      </c>
      <c r="C7323" s="345" t="s">
        <v>534</v>
      </c>
      <c r="D7323" s="345" t="s">
        <v>508</v>
      </c>
      <c r="E7323" s="345">
        <v>1030492250</v>
      </c>
      <c r="F7323" s="345">
        <v>15226</v>
      </c>
      <c r="G7323" s="345" t="s">
        <v>15839</v>
      </c>
      <c r="H7323" s="820">
        <v>7046</v>
      </c>
      <c r="I7323" s="567"/>
    </row>
    <row r="7324" spans="1:9" x14ac:dyDescent="0.2">
      <c r="A7324" s="345">
        <v>7322</v>
      </c>
      <c r="B7324" s="345" t="s">
        <v>7941</v>
      </c>
      <c r="C7324" s="345" t="s">
        <v>588</v>
      </c>
      <c r="D7324" s="345" t="s">
        <v>511</v>
      </c>
      <c r="E7324" s="345">
        <v>3160090460</v>
      </c>
      <c r="F7324" s="345">
        <v>72047</v>
      </c>
      <c r="G7324" s="345" t="s">
        <v>15840</v>
      </c>
      <c r="H7324" s="820">
        <v>12928</v>
      </c>
      <c r="I7324" s="567"/>
    </row>
    <row r="7325" spans="1:9" x14ac:dyDescent="0.2">
      <c r="A7325" s="345">
        <v>7323</v>
      </c>
      <c r="B7325" s="345" t="s">
        <v>7942</v>
      </c>
      <c r="C7325" s="345" t="s">
        <v>899</v>
      </c>
      <c r="D7325" s="346" t="s">
        <v>512</v>
      </c>
      <c r="E7325" s="345">
        <v>4201110920</v>
      </c>
      <c r="F7325" s="345">
        <v>111092</v>
      </c>
      <c r="G7325" s="345" t="s">
        <v>15841</v>
      </c>
      <c r="H7325" s="820">
        <v>391</v>
      </c>
      <c r="I7325" s="567"/>
    </row>
    <row r="7326" spans="1:9" x14ac:dyDescent="0.2">
      <c r="A7326" s="345">
        <v>7324</v>
      </c>
      <c r="B7326" s="345" t="s">
        <v>7943</v>
      </c>
      <c r="C7326" s="345" t="s">
        <v>1935</v>
      </c>
      <c r="D7326" s="345" t="s">
        <v>16417</v>
      </c>
      <c r="E7326" s="345">
        <v>1060350200</v>
      </c>
      <c r="F7326" s="345">
        <v>31024</v>
      </c>
      <c r="G7326" s="345" t="s">
        <v>15842</v>
      </c>
      <c r="H7326" s="820">
        <v>2806</v>
      </c>
      <c r="I7326" s="567"/>
    </row>
    <row r="7327" spans="1:9" x14ac:dyDescent="0.2">
      <c r="A7327" s="345">
        <v>7325</v>
      </c>
      <c r="B7327" s="345" t="s">
        <v>7944</v>
      </c>
      <c r="C7327" s="345" t="s">
        <v>532</v>
      </c>
      <c r="D7327" s="345" t="s">
        <v>503</v>
      </c>
      <c r="E7327" s="345">
        <v>3130600440</v>
      </c>
      <c r="F7327" s="345">
        <v>68044</v>
      </c>
      <c r="G7327" s="345" t="s">
        <v>15843</v>
      </c>
      <c r="H7327" s="820">
        <v>790</v>
      </c>
      <c r="I7327" s="567"/>
    </row>
    <row r="7328" spans="1:9" x14ac:dyDescent="0.2">
      <c r="A7328" s="345">
        <v>7326</v>
      </c>
      <c r="B7328" s="345" t="s">
        <v>7945</v>
      </c>
      <c r="C7328" s="345" t="s">
        <v>546</v>
      </c>
      <c r="D7328" s="345" t="s">
        <v>504</v>
      </c>
      <c r="E7328" s="345">
        <v>3170470280</v>
      </c>
      <c r="F7328" s="345">
        <v>77029</v>
      </c>
      <c r="G7328" s="345" t="s">
        <v>15844</v>
      </c>
      <c r="H7328" s="820">
        <v>4753</v>
      </c>
      <c r="I7328" s="567"/>
    </row>
    <row r="7329" spans="1:9" x14ac:dyDescent="0.2">
      <c r="A7329" s="345">
        <v>7327</v>
      </c>
      <c r="B7329" s="345" t="s">
        <v>7946</v>
      </c>
      <c r="C7329" s="345" t="s">
        <v>593</v>
      </c>
      <c r="D7329" s="345" t="s">
        <v>513</v>
      </c>
      <c r="E7329" s="345">
        <v>4190480990</v>
      </c>
      <c r="F7329" s="345">
        <v>83101</v>
      </c>
      <c r="G7329" s="345" t="s">
        <v>15845</v>
      </c>
      <c r="H7329" s="820">
        <v>2638</v>
      </c>
      <c r="I7329" s="567"/>
    </row>
    <row r="7330" spans="1:9" x14ac:dyDescent="0.2">
      <c r="A7330" s="345">
        <v>7328</v>
      </c>
      <c r="B7330" s="345" t="s">
        <v>7947</v>
      </c>
      <c r="C7330" s="345" t="s">
        <v>575</v>
      </c>
      <c r="D7330" s="345" t="s">
        <v>493</v>
      </c>
      <c r="E7330" s="345">
        <v>2120910510</v>
      </c>
      <c r="F7330" s="345">
        <v>56052</v>
      </c>
      <c r="G7330" s="345" t="s">
        <v>15846</v>
      </c>
      <c r="H7330" s="820">
        <v>8242</v>
      </c>
      <c r="I7330" s="567"/>
    </row>
    <row r="7331" spans="1:9" x14ac:dyDescent="0.2">
      <c r="A7331" s="345">
        <v>7329</v>
      </c>
      <c r="B7331" s="345" t="s">
        <v>7948</v>
      </c>
      <c r="C7331" s="345" t="s">
        <v>601</v>
      </c>
      <c r="D7331" s="345" t="s">
        <v>508</v>
      </c>
      <c r="E7331" s="345">
        <v>1030122120</v>
      </c>
      <c r="F7331" s="345">
        <v>16221</v>
      </c>
      <c r="G7331" s="345" t="s">
        <v>15847</v>
      </c>
      <c r="H7331" s="820">
        <v>1353</v>
      </c>
      <c r="I7331" s="567"/>
    </row>
    <row r="7332" spans="1:9" x14ac:dyDescent="0.2">
      <c r="A7332" s="345">
        <v>7330</v>
      </c>
      <c r="B7332" s="345" t="s">
        <v>7949</v>
      </c>
      <c r="C7332" s="345" t="s">
        <v>635</v>
      </c>
      <c r="D7332" s="345" t="s">
        <v>508</v>
      </c>
      <c r="E7332" s="345">
        <v>1030861120</v>
      </c>
      <c r="F7332" s="345">
        <v>12130</v>
      </c>
      <c r="G7332" s="345" t="s">
        <v>15848</v>
      </c>
      <c r="H7332" s="820">
        <v>10719</v>
      </c>
      <c r="I7332" s="567"/>
    </row>
    <row r="7333" spans="1:9" x14ac:dyDescent="0.2">
      <c r="A7333" s="345">
        <v>7331</v>
      </c>
      <c r="B7333" s="345" t="s">
        <v>7950</v>
      </c>
      <c r="C7333" s="345" t="s">
        <v>593</v>
      </c>
      <c r="D7333" s="345" t="s">
        <v>513</v>
      </c>
      <c r="E7333" s="345">
        <v>4190481000</v>
      </c>
      <c r="F7333" s="345">
        <v>83102</v>
      </c>
      <c r="G7333" s="345" t="s">
        <v>15849</v>
      </c>
      <c r="H7333" s="820">
        <v>924</v>
      </c>
      <c r="I7333" s="567"/>
    </row>
    <row r="7334" spans="1:9" x14ac:dyDescent="0.2">
      <c r="A7334" s="345">
        <v>7332</v>
      </c>
      <c r="B7334" s="345" t="s">
        <v>7951</v>
      </c>
      <c r="C7334" s="345" t="s">
        <v>652</v>
      </c>
      <c r="D7334" s="345" t="s">
        <v>16417</v>
      </c>
      <c r="E7334" s="345">
        <v>1060851290</v>
      </c>
      <c r="F7334" s="345">
        <v>30129</v>
      </c>
      <c r="G7334" s="345" t="s">
        <v>15850</v>
      </c>
      <c r="H7334" s="820">
        <v>97736</v>
      </c>
      <c r="I7334" s="567"/>
    </row>
    <row r="7335" spans="1:9" x14ac:dyDescent="0.2">
      <c r="A7335" s="345">
        <v>7333</v>
      </c>
      <c r="B7335" s="345" t="s">
        <v>7952</v>
      </c>
      <c r="C7335" s="345" t="s">
        <v>732</v>
      </c>
      <c r="D7335" s="345" t="s">
        <v>511</v>
      </c>
      <c r="E7335" s="345">
        <v>3160410890</v>
      </c>
      <c r="F7335" s="345">
        <v>75090</v>
      </c>
      <c r="G7335" s="345" t="s">
        <v>15851</v>
      </c>
      <c r="H7335" s="820">
        <v>12075</v>
      </c>
      <c r="I7335" s="567"/>
    </row>
    <row r="7336" spans="1:9" x14ac:dyDescent="0.2">
      <c r="A7336" s="345">
        <v>7334</v>
      </c>
      <c r="B7336" s="345" t="s">
        <v>7953</v>
      </c>
      <c r="C7336" s="345" t="s">
        <v>732</v>
      </c>
      <c r="D7336" s="345" t="s">
        <v>511</v>
      </c>
      <c r="E7336" s="345">
        <v>3160410900</v>
      </c>
      <c r="F7336" s="345">
        <v>75091</v>
      </c>
      <c r="G7336" s="345" t="s">
        <v>15852</v>
      </c>
      <c r="H7336" s="820">
        <v>4347</v>
      </c>
      <c r="I7336" s="567"/>
    </row>
    <row r="7337" spans="1:9" x14ac:dyDescent="0.2">
      <c r="A7337" s="345">
        <v>7335</v>
      </c>
      <c r="B7337" s="345" t="s">
        <v>7954</v>
      </c>
      <c r="C7337" s="345" t="s">
        <v>696</v>
      </c>
      <c r="D7337" s="345" t="s">
        <v>508</v>
      </c>
      <c r="E7337" s="345">
        <v>1030242142</v>
      </c>
      <c r="F7337" s="345">
        <v>13256</v>
      </c>
      <c r="G7337" s="345" t="s">
        <v>15853</v>
      </c>
      <c r="H7337" s="820">
        <v>6667</v>
      </c>
      <c r="I7337" s="567"/>
    </row>
    <row r="7338" spans="1:9" x14ac:dyDescent="0.2">
      <c r="A7338" s="345">
        <v>7336</v>
      </c>
      <c r="B7338" s="345" t="s">
        <v>7955</v>
      </c>
      <c r="C7338" s="345" t="s">
        <v>530</v>
      </c>
      <c r="D7338" s="345" t="s">
        <v>512</v>
      </c>
      <c r="E7338" s="345">
        <v>4200950680</v>
      </c>
      <c r="F7338" s="345">
        <v>95068</v>
      </c>
      <c r="G7338" s="345" t="s">
        <v>15854</v>
      </c>
      <c r="H7338" s="820">
        <v>475</v>
      </c>
      <c r="I7338" s="567"/>
    </row>
    <row r="7339" spans="1:9" x14ac:dyDescent="0.2">
      <c r="A7339" s="345">
        <v>7337</v>
      </c>
      <c r="B7339" s="345" t="s">
        <v>7956</v>
      </c>
      <c r="C7339" s="345" t="s">
        <v>942</v>
      </c>
      <c r="D7339" s="345" t="s">
        <v>512</v>
      </c>
      <c r="E7339" s="345">
        <v>4200530950</v>
      </c>
      <c r="F7339" s="345">
        <v>91098</v>
      </c>
      <c r="G7339" s="345" t="s">
        <v>15855</v>
      </c>
      <c r="H7339" s="820">
        <v>1369</v>
      </c>
      <c r="I7339" s="567"/>
    </row>
    <row r="7340" spans="1:9" x14ac:dyDescent="0.2">
      <c r="A7340" s="345">
        <v>7338</v>
      </c>
      <c r="B7340" s="345" t="s">
        <v>7957</v>
      </c>
      <c r="C7340" s="345" t="s">
        <v>726</v>
      </c>
      <c r="D7340" s="345" t="s">
        <v>16416</v>
      </c>
      <c r="E7340" s="345">
        <v>1040140960</v>
      </c>
      <c r="F7340" s="345">
        <v>21104</v>
      </c>
      <c r="G7340" s="345" t="s">
        <v>15856</v>
      </c>
      <c r="H7340" s="820">
        <v>2897</v>
      </c>
      <c r="I7340" s="567"/>
    </row>
    <row r="7341" spans="1:9" x14ac:dyDescent="0.2">
      <c r="A7341" s="345">
        <v>7339</v>
      </c>
      <c r="B7341" s="345" t="s">
        <v>7958</v>
      </c>
      <c r="C7341" s="345" t="s">
        <v>996</v>
      </c>
      <c r="D7341" s="345" t="s">
        <v>514</v>
      </c>
      <c r="E7341" s="345">
        <v>2100580560</v>
      </c>
      <c r="F7341" s="345">
        <v>54056</v>
      </c>
      <c r="G7341" s="345" t="s">
        <v>15857</v>
      </c>
      <c r="H7341" s="820">
        <v>16358</v>
      </c>
      <c r="I7341" s="567"/>
    </row>
    <row r="7342" spans="1:9" x14ac:dyDescent="0.2">
      <c r="A7342" s="345">
        <v>7340</v>
      </c>
      <c r="B7342" s="345" t="s">
        <v>7959</v>
      </c>
      <c r="C7342" s="345" t="s">
        <v>1237</v>
      </c>
      <c r="D7342" s="345" t="s">
        <v>505</v>
      </c>
      <c r="E7342" s="345">
        <v>3180970260</v>
      </c>
      <c r="F7342" s="345">
        <v>101026</v>
      </c>
      <c r="G7342" s="345" t="s">
        <v>15858</v>
      </c>
      <c r="H7342" s="820">
        <v>755</v>
      </c>
      <c r="I7342" s="567"/>
    </row>
    <row r="7343" spans="1:9" x14ac:dyDescent="0.2">
      <c r="A7343" s="345">
        <v>7341</v>
      </c>
      <c r="B7343" s="345" t="s">
        <v>7960</v>
      </c>
      <c r="C7343" s="345" t="s">
        <v>567</v>
      </c>
      <c r="D7343" s="345" t="s">
        <v>508</v>
      </c>
      <c r="E7343" s="345">
        <v>1030151820</v>
      </c>
      <c r="F7343" s="345">
        <v>17192</v>
      </c>
      <c r="G7343" s="345" t="s">
        <v>15859</v>
      </c>
      <c r="H7343" s="820">
        <v>3733</v>
      </c>
      <c r="I7343" s="567"/>
    </row>
    <row r="7344" spans="1:9" x14ac:dyDescent="0.2">
      <c r="A7344" s="345">
        <v>7342</v>
      </c>
      <c r="B7344" s="345" t="s">
        <v>7961</v>
      </c>
      <c r="C7344" s="345" t="s">
        <v>530</v>
      </c>
      <c r="D7344" s="345" t="s">
        <v>512</v>
      </c>
      <c r="E7344" s="345">
        <v>4200950690</v>
      </c>
      <c r="F7344" s="345">
        <v>95069</v>
      </c>
      <c r="G7344" s="345" t="s">
        <v>15860</v>
      </c>
      <c r="H7344" s="820">
        <v>2697</v>
      </c>
      <c r="I7344" s="567"/>
    </row>
    <row r="7345" spans="1:9" x14ac:dyDescent="0.2">
      <c r="A7345" s="345">
        <v>7343</v>
      </c>
      <c r="B7345" s="345" t="s">
        <v>7962</v>
      </c>
      <c r="C7345" s="345" t="s">
        <v>522</v>
      </c>
      <c r="D7345" s="345" t="s">
        <v>515</v>
      </c>
      <c r="E7345" s="345">
        <v>1050540950</v>
      </c>
      <c r="F7345" s="345">
        <v>28095</v>
      </c>
      <c r="G7345" s="345" t="s">
        <v>15861</v>
      </c>
      <c r="H7345" s="820">
        <v>2044</v>
      </c>
      <c r="I7345" s="567"/>
    </row>
    <row r="7346" spans="1:9" x14ac:dyDescent="0.2">
      <c r="A7346" s="345">
        <v>7344</v>
      </c>
      <c r="B7346" s="345" t="s">
        <v>7963</v>
      </c>
      <c r="C7346" s="345" t="s">
        <v>569</v>
      </c>
      <c r="D7346" s="345" t="s">
        <v>494</v>
      </c>
      <c r="E7346" s="345">
        <v>2110590660</v>
      </c>
      <c r="F7346" s="345">
        <v>41066</v>
      </c>
      <c r="G7346" s="345" t="s">
        <v>15862</v>
      </c>
      <c r="H7346" s="820">
        <v>6888</v>
      </c>
      <c r="I7346" s="567"/>
    </row>
    <row r="7347" spans="1:9" x14ac:dyDescent="0.2">
      <c r="A7347" s="345">
        <v>7345</v>
      </c>
      <c r="B7347" s="345" t="s">
        <v>7964</v>
      </c>
      <c r="C7347" s="345" t="s">
        <v>677</v>
      </c>
      <c r="D7347" s="345" t="s">
        <v>507</v>
      </c>
      <c r="E7347" s="345">
        <v>1070740630</v>
      </c>
      <c r="F7347" s="345">
        <v>9063</v>
      </c>
      <c r="G7347" s="345" t="s">
        <v>15863</v>
      </c>
      <c r="H7347" s="820">
        <v>653</v>
      </c>
      <c r="I7347" s="567"/>
    </row>
    <row r="7348" spans="1:9" x14ac:dyDescent="0.2">
      <c r="A7348" s="345">
        <v>7346</v>
      </c>
      <c r="B7348" s="345" t="s">
        <v>7965</v>
      </c>
      <c r="C7348" s="345" t="s">
        <v>569</v>
      </c>
      <c r="D7348" s="345" t="s">
        <v>494</v>
      </c>
      <c r="E7348" s="345">
        <v>2110590670</v>
      </c>
      <c r="F7348" s="345">
        <v>41067</v>
      </c>
      <c r="G7348" s="345" t="s">
        <v>15864</v>
      </c>
      <c r="H7348" s="820">
        <v>13772</v>
      </c>
      <c r="I7348" s="567"/>
    </row>
    <row r="7349" spans="1:9" x14ac:dyDescent="0.2">
      <c r="A7349" s="345">
        <v>7347</v>
      </c>
      <c r="B7349" s="345" t="s">
        <v>7966</v>
      </c>
      <c r="C7349" s="345" t="s">
        <v>875</v>
      </c>
      <c r="D7349" s="345" t="s">
        <v>494</v>
      </c>
      <c r="E7349" s="345">
        <v>2110440550</v>
      </c>
      <c r="F7349" s="345">
        <v>43055</v>
      </c>
      <c r="G7349" s="345" t="s">
        <v>15865</v>
      </c>
      <c r="H7349" s="820">
        <v>2439</v>
      </c>
      <c r="I7349" s="567"/>
    </row>
    <row r="7350" spans="1:9" x14ac:dyDescent="0.2">
      <c r="A7350" s="345">
        <v>7348</v>
      </c>
      <c r="B7350" s="345" t="s">
        <v>7967</v>
      </c>
      <c r="C7350" s="345" t="s">
        <v>601</v>
      </c>
      <c r="D7350" s="345" t="s">
        <v>508</v>
      </c>
      <c r="E7350" s="345">
        <v>1030122130</v>
      </c>
      <c r="F7350" s="345">
        <v>16222</v>
      </c>
      <c r="G7350" s="345" t="s">
        <v>15866</v>
      </c>
      <c r="H7350" s="820">
        <v>9821</v>
      </c>
      <c r="I7350" s="567"/>
    </row>
    <row r="7351" spans="1:9" x14ac:dyDescent="0.2">
      <c r="A7351" s="345">
        <v>7349</v>
      </c>
      <c r="B7351" s="345" t="s">
        <v>7968</v>
      </c>
      <c r="C7351" s="345" t="s">
        <v>617</v>
      </c>
      <c r="D7351" s="345" t="s">
        <v>512</v>
      </c>
      <c r="E7351" s="345">
        <v>4200730730</v>
      </c>
      <c r="F7351" s="345">
        <v>90076</v>
      </c>
      <c r="G7351" s="345" t="s">
        <v>15867</v>
      </c>
      <c r="H7351" s="820">
        <v>2856</v>
      </c>
      <c r="I7351" s="567"/>
    </row>
    <row r="7352" spans="1:9" x14ac:dyDescent="0.2">
      <c r="A7352" s="345">
        <v>7350</v>
      </c>
      <c r="B7352" s="345" t="s">
        <v>7969</v>
      </c>
      <c r="C7352" s="345" t="s">
        <v>584</v>
      </c>
      <c r="D7352" s="345" t="s">
        <v>509</v>
      </c>
      <c r="E7352" s="345">
        <v>3140190830</v>
      </c>
      <c r="F7352" s="345">
        <v>70083</v>
      </c>
      <c r="G7352" s="345" t="s">
        <v>15868</v>
      </c>
      <c r="H7352" s="820">
        <v>2470</v>
      </c>
      <c r="I7352" s="567"/>
    </row>
    <row r="7353" spans="1:9" x14ac:dyDescent="0.2">
      <c r="A7353" s="345">
        <v>7351</v>
      </c>
      <c r="B7353" s="345" t="s">
        <v>7970</v>
      </c>
      <c r="C7353" s="345" t="s">
        <v>942</v>
      </c>
      <c r="D7353" s="345" t="s">
        <v>512</v>
      </c>
      <c r="E7353" s="345">
        <v>4200530960</v>
      </c>
      <c r="F7353" s="345">
        <v>91099</v>
      </c>
      <c r="G7353" s="345" t="s">
        <v>15869</v>
      </c>
      <c r="H7353" s="820">
        <v>1125</v>
      </c>
      <c r="I7353" s="567"/>
    </row>
    <row r="7354" spans="1:9" x14ac:dyDescent="0.2">
      <c r="A7354" s="345">
        <v>7352</v>
      </c>
      <c r="B7354" s="345" t="s">
        <v>7971</v>
      </c>
      <c r="C7354" s="345" t="s">
        <v>924</v>
      </c>
      <c r="D7354" s="345" t="s">
        <v>507</v>
      </c>
      <c r="E7354" s="345">
        <v>1070340640</v>
      </c>
      <c r="F7354" s="345">
        <v>10064</v>
      </c>
      <c r="G7354" s="345" t="s">
        <v>15870</v>
      </c>
      <c r="H7354" s="820">
        <v>2141</v>
      </c>
      <c r="I7354" s="567"/>
    </row>
    <row r="7355" spans="1:9" x14ac:dyDescent="0.2">
      <c r="A7355" s="345">
        <v>7353</v>
      </c>
      <c r="B7355" s="345" t="s">
        <v>7972</v>
      </c>
      <c r="C7355" s="345" t="s">
        <v>530</v>
      </c>
      <c r="D7355" s="345" t="s">
        <v>512</v>
      </c>
      <c r="E7355" s="345">
        <v>4200950700</v>
      </c>
      <c r="F7355" s="345">
        <v>95070</v>
      </c>
      <c r="G7355" s="345" t="s">
        <v>15871</v>
      </c>
      <c r="H7355" s="820">
        <v>727</v>
      </c>
      <c r="I7355" s="567"/>
    </row>
    <row r="7356" spans="1:9" x14ac:dyDescent="0.2">
      <c r="A7356" s="345">
        <v>7354</v>
      </c>
      <c r="B7356" s="345" t="s">
        <v>7973</v>
      </c>
      <c r="C7356" s="345" t="s">
        <v>617</v>
      </c>
      <c r="D7356" s="345" t="s">
        <v>512</v>
      </c>
      <c r="E7356" s="345">
        <v>4200730740</v>
      </c>
      <c r="F7356" s="345">
        <v>90077</v>
      </c>
      <c r="G7356" s="345" t="s">
        <v>15872</v>
      </c>
      <c r="H7356" s="820">
        <v>4237</v>
      </c>
      <c r="I7356" s="567"/>
    </row>
    <row r="7357" spans="1:9" x14ac:dyDescent="0.2">
      <c r="A7357" s="345">
        <v>7355</v>
      </c>
      <c r="B7357" s="345" t="s">
        <v>7974</v>
      </c>
      <c r="C7357" s="345" t="s">
        <v>637</v>
      </c>
      <c r="D7357" s="345" t="s">
        <v>508</v>
      </c>
      <c r="E7357" s="345">
        <v>1031040440</v>
      </c>
      <c r="F7357" s="345">
        <v>108044</v>
      </c>
      <c r="G7357" s="345" t="s">
        <v>15873</v>
      </c>
      <c r="H7357" s="820">
        <v>10483</v>
      </c>
      <c r="I7357" s="567"/>
    </row>
    <row r="7358" spans="1:9" x14ac:dyDescent="0.2">
      <c r="A7358" s="345">
        <v>7356</v>
      </c>
      <c r="B7358" s="345" t="s">
        <v>7975</v>
      </c>
      <c r="C7358" s="345" t="s">
        <v>899</v>
      </c>
      <c r="D7358" s="346" t="s">
        <v>512</v>
      </c>
      <c r="E7358" s="345">
        <v>4201110930</v>
      </c>
      <c r="F7358" s="345">
        <v>111093</v>
      </c>
      <c r="G7358" s="345" t="s">
        <v>15874</v>
      </c>
      <c r="H7358" s="820">
        <v>4023</v>
      </c>
      <c r="I7358" s="567"/>
    </row>
    <row r="7359" spans="1:9" x14ac:dyDescent="0.2">
      <c r="A7359" s="345">
        <v>7357</v>
      </c>
      <c r="B7359" s="345" t="s">
        <v>7976</v>
      </c>
      <c r="C7359" s="345" t="s">
        <v>899</v>
      </c>
      <c r="D7359" s="346" t="s">
        <v>512</v>
      </c>
      <c r="E7359" s="345">
        <v>4201110940</v>
      </c>
      <c r="F7359" s="345">
        <v>111094</v>
      </c>
      <c r="G7359" s="345" t="s">
        <v>15875</v>
      </c>
      <c r="H7359" s="820">
        <v>492</v>
      </c>
      <c r="I7359" s="567"/>
    </row>
    <row r="7360" spans="1:9" x14ac:dyDescent="0.2">
      <c r="A7360" s="345">
        <v>7358</v>
      </c>
      <c r="B7360" s="345" t="s">
        <v>7977</v>
      </c>
      <c r="C7360" s="345" t="s">
        <v>942</v>
      </c>
      <c r="D7360" s="345" t="s">
        <v>512</v>
      </c>
      <c r="E7360" s="345">
        <v>4200530970</v>
      </c>
      <c r="F7360" s="345">
        <v>91100</v>
      </c>
      <c r="G7360" s="345" t="s">
        <v>15876</v>
      </c>
      <c r="H7360" s="820">
        <v>473</v>
      </c>
      <c r="I7360" s="567"/>
    </row>
    <row r="7361" spans="1:9" x14ac:dyDescent="0.2">
      <c r="A7361" s="345">
        <v>7359</v>
      </c>
      <c r="B7361" s="345" t="s">
        <v>7978</v>
      </c>
      <c r="C7361" s="345" t="s">
        <v>624</v>
      </c>
      <c r="D7361" s="345" t="s">
        <v>510</v>
      </c>
      <c r="E7361" s="345">
        <v>1010812710</v>
      </c>
      <c r="F7361" s="345">
        <v>1281</v>
      </c>
      <c r="G7361" s="345" t="s">
        <v>15877</v>
      </c>
      <c r="H7361" s="820">
        <v>178</v>
      </c>
      <c r="I7361" s="567"/>
    </row>
    <row r="7362" spans="1:9" x14ac:dyDescent="0.2">
      <c r="A7362" s="345">
        <v>7360</v>
      </c>
      <c r="B7362" s="345" t="s">
        <v>7979</v>
      </c>
      <c r="C7362" s="345" t="s">
        <v>624</v>
      </c>
      <c r="D7362" s="345" t="s">
        <v>510</v>
      </c>
      <c r="E7362" s="345">
        <v>1010812720</v>
      </c>
      <c r="F7362" s="345">
        <v>1282</v>
      </c>
      <c r="G7362" s="345" t="s">
        <v>15878</v>
      </c>
      <c r="H7362" s="820">
        <v>195</v>
      </c>
      <c r="I7362" s="567"/>
    </row>
    <row r="7363" spans="1:9" x14ac:dyDescent="0.2">
      <c r="A7363" s="345">
        <v>7361</v>
      </c>
      <c r="B7363" s="345" t="s">
        <v>7980</v>
      </c>
      <c r="C7363" s="345" t="s">
        <v>875</v>
      </c>
      <c r="D7363" s="345" t="s">
        <v>494</v>
      </c>
      <c r="E7363" s="345">
        <v>2110440560</v>
      </c>
      <c r="F7363" s="345">
        <v>43056</v>
      </c>
      <c r="G7363" s="345" t="s">
        <v>15879</v>
      </c>
      <c r="H7363" s="820">
        <v>378</v>
      </c>
      <c r="I7363" s="567"/>
    </row>
    <row r="7364" spans="1:9" x14ac:dyDescent="0.2">
      <c r="A7364" s="345">
        <v>7362</v>
      </c>
      <c r="B7364" s="345" t="s">
        <v>7981</v>
      </c>
      <c r="C7364" s="345" t="s">
        <v>745</v>
      </c>
      <c r="D7364" s="345" t="s">
        <v>513</v>
      </c>
      <c r="E7364" s="345">
        <v>4190550720</v>
      </c>
      <c r="F7364" s="345">
        <v>82075</v>
      </c>
      <c r="G7364" s="345" t="s">
        <v>15880</v>
      </c>
      <c r="H7364" s="820">
        <v>1307</v>
      </c>
      <c r="I7364" s="567"/>
    </row>
    <row r="7365" spans="1:9" x14ac:dyDescent="0.2">
      <c r="A7365" s="345">
        <v>7363</v>
      </c>
      <c r="B7365" s="345" t="s">
        <v>7982</v>
      </c>
      <c r="C7365" s="345" t="s">
        <v>994</v>
      </c>
      <c r="D7365" s="345" t="s">
        <v>512</v>
      </c>
      <c r="E7365" s="345">
        <v>4200170900</v>
      </c>
      <c r="F7365" s="345">
        <v>92090</v>
      </c>
      <c r="G7365" s="345" t="s">
        <v>15881</v>
      </c>
      <c r="H7365" s="820">
        <v>8671</v>
      </c>
      <c r="I7365" s="567"/>
    </row>
    <row r="7366" spans="1:9" x14ac:dyDescent="0.2">
      <c r="A7366" s="345">
        <v>7364</v>
      </c>
      <c r="B7366" s="345" t="s">
        <v>7983</v>
      </c>
      <c r="C7366" s="345" t="s">
        <v>536</v>
      </c>
      <c r="D7366" s="345" t="s">
        <v>492</v>
      </c>
      <c r="E7366" s="345">
        <v>2090630210</v>
      </c>
      <c r="F7366" s="345">
        <v>47021</v>
      </c>
      <c r="G7366" s="345" t="s">
        <v>15882</v>
      </c>
      <c r="H7366" s="820">
        <v>5609</v>
      </c>
      <c r="I7366" s="567"/>
    </row>
    <row r="7367" spans="1:9" x14ac:dyDescent="0.2">
      <c r="A7367" s="345">
        <v>7365</v>
      </c>
      <c r="B7367" s="345" t="s">
        <v>7984</v>
      </c>
      <c r="C7367" s="345" t="s">
        <v>565</v>
      </c>
      <c r="D7367" s="345" t="s">
        <v>505</v>
      </c>
      <c r="E7367" s="345">
        <v>3180251520</v>
      </c>
      <c r="F7367" s="345">
        <v>78152</v>
      </c>
      <c r="G7367" s="345" t="s">
        <v>15883</v>
      </c>
      <c r="H7367" s="820">
        <v>1029</v>
      </c>
      <c r="I7367" s="567"/>
    </row>
    <row r="7368" spans="1:9" x14ac:dyDescent="0.2">
      <c r="A7368" s="345">
        <v>7366</v>
      </c>
      <c r="B7368" s="345" t="s">
        <v>7985</v>
      </c>
      <c r="C7368" s="345" t="s">
        <v>550</v>
      </c>
      <c r="D7368" s="345" t="s">
        <v>493</v>
      </c>
      <c r="E7368" s="345">
        <v>2120690700</v>
      </c>
      <c r="F7368" s="345">
        <v>57072</v>
      </c>
      <c r="G7368" s="345" t="s">
        <v>15884</v>
      </c>
      <c r="H7368" s="820">
        <v>226</v>
      </c>
      <c r="I7368" s="567"/>
    </row>
    <row r="7369" spans="1:9" x14ac:dyDescent="0.2">
      <c r="A7369" s="345">
        <v>7367</v>
      </c>
      <c r="B7369" s="345" t="s">
        <v>7986</v>
      </c>
      <c r="C7369" s="345" t="s">
        <v>784</v>
      </c>
      <c r="D7369" s="345" t="s">
        <v>503</v>
      </c>
      <c r="E7369" s="345">
        <v>3130230980</v>
      </c>
      <c r="F7369" s="345">
        <v>69098</v>
      </c>
      <c r="G7369" s="345" t="s">
        <v>15885</v>
      </c>
      <c r="H7369" s="820">
        <v>1526</v>
      </c>
      <c r="I7369" s="567"/>
    </row>
    <row r="7370" spans="1:9" x14ac:dyDescent="0.2">
      <c r="A7370" s="345">
        <v>7368</v>
      </c>
      <c r="B7370" s="345" t="s">
        <v>7987</v>
      </c>
      <c r="C7370" s="345" t="s">
        <v>726</v>
      </c>
      <c r="D7370" s="345" t="s">
        <v>16416</v>
      </c>
      <c r="E7370" s="345">
        <v>1040140970</v>
      </c>
      <c r="F7370" s="345">
        <v>21105</v>
      </c>
      <c r="G7370" s="345" t="s">
        <v>15886</v>
      </c>
      <c r="H7370" s="820">
        <v>1076</v>
      </c>
      <c r="I7370" s="567"/>
    </row>
    <row r="7371" spans="1:9" x14ac:dyDescent="0.2">
      <c r="A7371" s="345">
        <v>7369</v>
      </c>
      <c r="B7371" s="345" t="s">
        <v>7988</v>
      </c>
      <c r="C7371" s="345" t="s">
        <v>677</v>
      </c>
      <c r="D7371" s="345" t="s">
        <v>507</v>
      </c>
      <c r="E7371" s="345">
        <v>1070740640</v>
      </c>
      <c r="F7371" s="345">
        <v>9064</v>
      </c>
      <c r="G7371" s="345" t="s">
        <v>15887</v>
      </c>
      <c r="H7371" s="820">
        <v>8105</v>
      </c>
      <c r="I7371" s="567"/>
    </row>
    <row r="7372" spans="1:9" x14ac:dyDescent="0.2">
      <c r="A7372" s="345">
        <v>7370</v>
      </c>
      <c r="B7372" s="345" t="s">
        <v>7989</v>
      </c>
      <c r="C7372" s="345" t="s">
        <v>795</v>
      </c>
      <c r="D7372" s="345" t="s">
        <v>492</v>
      </c>
      <c r="E7372" s="345">
        <v>2090430310</v>
      </c>
      <c r="F7372" s="345">
        <v>46031</v>
      </c>
      <c r="G7372" s="345" t="s">
        <v>15888</v>
      </c>
      <c r="H7372" s="820">
        <v>839</v>
      </c>
      <c r="I7372" s="567"/>
    </row>
    <row r="7373" spans="1:9" x14ac:dyDescent="0.2">
      <c r="A7373" s="345">
        <v>7371</v>
      </c>
      <c r="B7373" s="345" t="s">
        <v>7990</v>
      </c>
      <c r="C7373" s="345" t="s">
        <v>1073</v>
      </c>
      <c r="D7373" s="345" t="s">
        <v>492</v>
      </c>
      <c r="E7373" s="345">
        <v>2090300460</v>
      </c>
      <c r="F7373" s="345">
        <v>48046</v>
      </c>
      <c r="G7373" s="345" t="s">
        <v>15889</v>
      </c>
      <c r="H7373" s="820">
        <v>5208</v>
      </c>
      <c r="I7373" s="567"/>
    </row>
    <row r="7374" spans="1:9" x14ac:dyDescent="0.2">
      <c r="A7374" s="345">
        <v>7372</v>
      </c>
      <c r="B7374" s="345" t="s">
        <v>7991</v>
      </c>
      <c r="C7374" s="345" t="s">
        <v>538</v>
      </c>
      <c r="D7374" s="345" t="s">
        <v>504</v>
      </c>
      <c r="E7374" s="345">
        <v>3170640930</v>
      </c>
      <c r="F7374" s="345">
        <v>76094</v>
      </c>
      <c r="G7374" s="345" t="s">
        <v>15890</v>
      </c>
      <c r="H7374" s="820">
        <v>1880</v>
      </c>
      <c r="I7374" s="567"/>
    </row>
    <row r="7375" spans="1:9" x14ac:dyDescent="0.2">
      <c r="A7375" s="345">
        <v>7373</v>
      </c>
      <c r="B7375" s="345" t="s">
        <v>7992</v>
      </c>
      <c r="C7375" s="345" t="s">
        <v>622</v>
      </c>
      <c r="D7375" s="345" t="s">
        <v>510</v>
      </c>
      <c r="E7375" s="345">
        <v>1010071110</v>
      </c>
      <c r="F7375" s="345">
        <v>5111</v>
      </c>
      <c r="G7375" s="345" t="s">
        <v>15891</v>
      </c>
      <c r="H7375" s="820">
        <v>276</v>
      </c>
      <c r="I7375" s="567"/>
    </row>
    <row r="7376" spans="1:9" x14ac:dyDescent="0.2">
      <c r="A7376" s="345">
        <v>7374</v>
      </c>
      <c r="B7376" s="345" t="s">
        <v>7993</v>
      </c>
      <c r="C7376" s="345" t="s">
        <v>1863</v>
      </c>
      <c r="D7376" s="345" t="s">
        <v>492</v>
      </c>
      <c r="E7376" s="345">
        <v>2091000060</v>
      </c>
      <c r="F7376" s="345">
        <v>100006</v>
      </c>
      <c r="G7376" s="345" t="s">
        <v>15892</v>
      </c>
      <c r="H7376" s="820">
        <v>9943</v>
      </c>
      <c r="I7376" s="567"/>
    </row>
    <row r="7377" spans="1:9" x14ac:dyDescent="0.2">
      <c r="A7377" s="345">
        <v>7375</v>
      </c>
      <c r="B7377" s="345" t="s">
        <v>7994</v>
      </c>
      <c r="C7377" s="345" t="s">
        <v>571</v>
      </c>
      <c r="D7377" s="345" t="s">
        <v>508</v>
      </c>
      <c r="E7377" s="345">
        <v>1030261080</v>
      </c>
      <c r="F7377" s="345">
        <v>19111</v>
      </c>
      <c r="G7377" s="345" t="s">
        <v>15893</v>
      </c>
      <c r="H7377" s="820">
        <v>3554</v>
      </c>
      <c r="I7377" s="567"/>
    </row>
    <row r="7378" spans="1:9" x14ac:dyDescent="0.2">
      <c r="A7378" s="345">
        <v>7376</v>
      </c>
      <c r="B7378" s="345" t="s">
        <v>7995</v>
      </c>
      <c r="C7378" s="345" t="s">
        <v>624</v>
      </c>
      <c r="D7378" s="345" t="s">
        <v>510</v>
      </c>
      <c r="E7378" s="345">
        <v>1010812730</v>
      </c>
      <c r="F7378" s="345">
        <v>1283</v>
      </c>
      <c r="G7378" s="345" t="s">
        <v>15894</v>
      </c>
      <c r="H7378" s="820">
        <v>1389</v>
      </c>
      <c r="I7378" s="567"/>
    </row>
    <row r="7379" spans="1:9" x14ac:dyDescent="0.2">
      <c r="A7379" s="345">
        <v>7377</v>
      </c>
      <c r="B7379" s="345" t="s">
        <v>7996</v>
      </c>
      <c r="C7379" s="345" t="s">
        <v>571</v>
      </c>
      <c r="D7379" s="345" t="s">
        <v>508</v>
      </c>
      <c r="E7379" s="345">
        <v>1030261090</v>
      </c>
      <c r="F7379" s="345">
        <v>19112</v>
      </c>
      <c r="G7379" s="345" t="s">
        <v>15895</v>
      </c>
      <c r="H7379" s="820">
        <v>4600</v>
      </c>
      <c r="I7379" s="567"/>
    </row>
    <row r="7380" spans="1:9" x14ac:dyDescent="0.2">
      <c r="A7380" s="345">
        <v>7378</v>
      </c>
      <c r="B7380" s="345" t="s">
        <v>7997</v>
      </c>
      <c r="C7380" s="345" t="s">
        <v>657</v>
      </c>
      <c r="D7380" s="345" t="s">
        <v>506</v>
      </c>
      <c r="E7380" s="345">
        <v>3150200950</v>
      </c>
      <c r="F7380" s="345">
        <v>61095</v>
      </c>
      <c r="G7380" s="345" t="s">
        <v>15896</v>
      </c>
      <c r="H7380" s="820">
        <v>6307</v>
      </c>
      <c r="I7380" s="567"/>
    </row>
    <row r="7381" spans="1:9" x14ac:dyDescent="0.2">
      <c r="A7381" s="345">
        <v>7379</v>
      </c>
      <c r="B7381" s="345" t="s">
        <v>7998</v>
      </c>
      <c r="C7381" s="345" t="s">
        <v>833</v>
      </c>
      <c r="D7381" s="345" t="s">
        <v>16417</v>
      </c>
      <c r="E7381" s="345">
        <v>1060930471</v>
      </c>
      <c r="F7381" s="345">
        <v>93052</v>
      </c>
      <c r="G7381" s="345" t="s">
        <v>15897</v>
      </c>
      <c r="H7381" s="820">
        <v>1669</v>
      </c>
      <c r="I7381" s="567"/>
    </row>
    <row r="7382" spans="1:9" x14ac:dyDescent="0.2">
      <c r="A7382" s="345">
        <v>7380</v>
      </c>
      <c r="B7382" s="345" t="s">
        <v>7999</v>
      </c>
      <c r="C7382" s="345" t="s">
        <v>601</v>
      </c>
      <c r="D7382" s="345" t="s">
        <v>508</v>
      </c>
      <c r="E7382" s="345">
        <v>1030122145</v>
      </c>
      <c r="F7382" s="345">
        <v>16253</v>
      </c>
      <c r="G7382" s="345" t="s">
        <v>15898</v>
      </c>
      <c r="H7382" s="820">
        <v>4156</v>
      </c>
      <c r="I7382" s="567"/>
    </row>
    <row r="7383" spans="1:9" x14ac:dyDescent="0.2">
      <c r="A7383" s="345">
        <v>7381</v>
      </c>
      <c r="B7383" s="345" t="s">
        <v>8000</v>
      </c>
      <c r="C7383" s="345" t="s">
        <v>624</v>
      </c>
      <c r="D7383" s="345" t="s">
        <v>510</v>
      </c>
      <c r="E7383" s="345">
        <v>1010812740</v>
      </c>
      <c r="F7383" s="345">
        <v>1284</v>
      </c>
      <c r="G7383" s="345" t="s">
        <v>15899</v>
      </c>
      <c r="H7383" s="820">
        <v>3982</v>
      </c>
      <c r="I7383" s="567"/>
    </row>
    <row r="7384" spans="1:9" x14ac:dyDescent="0.2">
      <c r="A7384" s="345">
        <v>7382</v>
      </c>
      <c r="B7384" s="345" t="s">
        <v>8001</v>
      </c>
      <c r="C7384" s="345" t="s">
        <v>624</v>
      </c>
      <c r="D7384" s="345" t="s">
        <v>510</v>
      </c>
      <c r="E7384" s="345">
        <v>1010812745</v>
      </c>
      <c r="F7384" s="345">
        <v>1317</v>
      </c>
      <c r="G7384" s="345" t="s">
        <v>15900</v>
      </c>
      <c r="H7384" s="820">
        <v>1235</v>
      </c>
      <c r="I7384" s="567"/>
    </row>
    <row r="7385" spans="1:9" x14ac:dyDescent="0.2">
      <c r="A7385" s="345">
        <v>7383</v>
      </c>
      <c r="B7385" s="345" t="s">
        <v>8002</v>
      </c>
      <c r="C7385" s="345" t="s">
        <v>672</v>
      </c>
      <c r="D7385" s="345" t="s">
        <v>508</v>
      </c>
      <c r="E7385" s="345">
        <v>1030571630</v>
      </c>
      <c r="F7385" s="345">
        <v>18166</v>
      </c>
      <c r="G7385" s="345" t="s">
        <v>15901</v>
      </c>
      <c r="H7385" s="820">
        <v>579</v>
      </c>
      <c r="I7385" s="567"/>
    </row>
    <row r="7386" spans="1:9" x14ac:dyDescent="0.2">
      <c r="A7386" s="345">
        <v>7384</v>
      </c>
      <c r="B7386" s="345" t="s">
        <v>8003</v>
      </c>
      <c r="C7386" s="345" t="s">
        <v>726</v>
      </c>
      <c r="D7386" s="345" t="s">
        <v>16416</v>
      </c>
      <c r="E7386" s="345">
        <v>1040140990</v>
      </c>
      <c r="F7386" s="345">
        <v>21107</v>
      </c>
      <c r="G7386" s="345" t="s">
        <v>15902</v>
      </c>
      <c r="H7386" s="820">
        <v>3065</v>
      </c>
      <c r="I7386" s="567"/>
    </row>
    <row r="7387" spans="1:9" x14ac:dyDescent="0.2">
      <c r="A7387" s="345">
        <v>7385</v>
      </c>
      <c r="B7387" s="345" t="s">
        <v>8004</v>
      </c>
      <c r="C7387" s="345" t="s">
        <v>632</v>
      </c>
      <c r="D7387" s="345" t="s">
        <v>515</v>
      </c>
      <c r="E7387" s="345">
        <v>1050100615</v>
      </c>
      <c r="F7387" s="345">
        <v>25073</v>
      </c>
      <c r="G7387" s="345" t="s">
        <v>15903</v>
      </c>
      <c r="H7387" s="820">
        <v>2817</v>
      </c>
      <c r="I7387" s="567"/>
    </row>
    <row r="7388" spans="1:9" x14ac:dyDescent="0.2">
      <c r="A7388" s="345">
        <v>7386</v>
      </c>
      <c r="B7388" s="345" t="s">
        <v>8005</v>
      </c>
      <c r="C7388" s="345" t="s">
        <v>241</v>
      </c>
      <c r="D7388" s="345" t="s">
        <v>515</v>
      </c>
      <c r="E7388" s="345">
        <v>1050901105</v>
      </c>
      <c r="F7388" s="345">
        <v>24123</v>
      </c>
      <c r="G7388" s="345" t="s">
        <v>15904</v>
      </c>
      <c r="H7388" s="820">
        <v>3060</v>
      </c>
      <c r="I7388" s="567"/>
    </row>
    <row r="7389" spans="1:9" x14ac:dyDescent="0.2">
      <c r="A7389" s="345">
        <v>7387</v>
      </c>
      <c r="B7389" s="345" t="s">
        <v>8006</v>
      </c>
      <c r="C7389" s="345" t="s">
        <v>691</v>
      </c>
      <c r="D7389" s="345" t="s">
        <v>508</v>
      </c>
      <c r="E7389" s="345">
        <v>1030770740</v>
      </c>
      <c r="F7389" s="345">
        <v>14074</v>
      </c>
      <c r="G7389" s="345" t="s">
        <v>15905</v>
      </c>
      <c r="H7389" s="820">
        <v>841</v>
      </c>
      <c r="I7389" s="567"/>
    </row>
    <row r="7390" spans="1:9" x14ac:dyDescent="0.2">
      <c r="A7390" s="345">
        <v>7388</v>
      </c>
      <c r="B7390" s="345" t="s">
        <v>8007</v>
      </c>
      <c r="C7390" s="345" t="s">
        <v>696</v>
      </c>
      <c r="D7390" s="345" t="s">
        <v>508</v>
      </c>
      <c r="E7390" s="345">
        <v>1030242190</v>
      </c>
      <c r="F7390" s="345">
        <v>13233</v>
      </c>
      <c r="G7390" s="345" t="s">
        <v>15906</v>
      </c>
      <c r="H7390" s="820">
        <v>162</v>
      </c>
      <c r="I7390" s="567"/>
    </row>
    <row r="7391" spans="1:9" x14ac:dyDescent="0.2">
      <c r="A7391" s="345">
        <v>7389</v>
      </c>
      <c r="B7391" s="345" t="s">
        <v>8008</v>
      </c>
      <c r="C7391" s="345" t="s">
        <v>601</v>
      </c>
      <c r="D7391" s="345" t="s">
        <v>508</v>
      </c>
      <c r="E7391" s="345">
        <v>1030122140</v>
      </c>
      <c r="F7391" s="345">
        <v>16223</v>
      </c>
      <c r="G7391" s="345" t="s">
        <v>15907</v>
      </c>
      <c r="H7391" s="820">
        <v>968</v>
      </c>
      <c r="I7391" s="567"/>
    </row>
    <row r="7392" spans="1:9" x14ac:dyDescent="0.2">
      <c r="A7392" s="345">
        <v>7390</v>
      </c>
      <c r="B7392" s="345" t="s">
        <v>8009</v>
      </c>
      <c r="C7392" s="345" t="s">
        <v>601</v>
      </c>
      <c r="D7392" s="345" t="s">
        <v>508</v>
      </c>
      <c r="E7392" s="345">
        <v>1030122150</v>
      </c>
      <c r="F7392" s="345">
        <v>16224</v>
      </c>
      <c r="G7392" s="345" t="s">
        <v>15908</v>
      </c>
      <c r="H7392" s="820">
        <v>4352</v>
      </c>
      <c r="I7392" s="567"/>
    </row>
    <row r="7393" spans="1:9" x14ac:dyDescent="0.2">
      <c r="A7393" s="345">
        <v>7391</v>
      </c>
      <c r="B7393" s="345" t="s">
        <v>8010</v>
      </c>
      <c r="C7393" s="345" t="s">
        <v>241</v>
      </c>
      <c r="D7393" s="345" t="s">
        <v>515</v>
      </c>
      <c r="E7393" s="345">
        <v>1050901108</v>
      </c>
      <c r="F7393" s="345">
        <v>24125</v>
      </c>
      <c r="G7393" s="345" t="s">
        <v>15909</v>
      </c>
      <c r="H7393" s="820">
        <v>4870</v>
      </c>
      <c r="I7393" s="567"/>
    </row>
    <row r="7394" spans="1:9" x14ac:dyDescent="0.2">
      <c r="A7394" s="345">
        <v>7392</v>
      </c>
      <c r="B7394" s="345" t="s">
        <v>8011</v>
      </c>
      <c r="C7394" s="345" t="s">
        <v>924</v>
      </c>
      <c r="D7394" s="345" t="s">
        <v>507</v>
      </c>
      <c r="E7394" s="345">
        <v>1070340650</v>
      </c>
      <c r="F7394" s="345">
        <v>10065</v>
      </c>
      <c r="G7394" s="345" t="s">
        <v>15910</v>
      </c>
      <c r="H7394" s="820">
        <v>757</v>
      </c>
      <c r="I7394" s="567"/>
    </row>
    <row r="7395" spans="1:9" x14ac:dyDescent="0.2">
      <c r="A7395" s="345">
        <v>7393</v>
      </c>
      <c r="B7395" s="345" t="s">
        <v>8012</v>
      </c>
      <c r="C7395" s="345" t="s">
        <v>696</v>
      </c>
      <c r="D7395" s="345" t="s">
        <v>508</v>
      </c>
      <c r="E7395" s="345">
        <v>1030242150</v>
      </c>
      <c r="F7395" s="345">
        <v>13229</v>
      </c>
      <c r="G7395" s="345" t="s">
        <v>15911</v>
      </c>
      <c r="H7395" s="820">
        <v>2625</v>
      </c>
      <c r="I7395" s="567"/>
    </row>
    <row r="7396" spans="1:9" x14ac:dyDescent="0.2">
      <c r="A7396" s="345">
        <v>7394</v>
      </c>
      <c r="B7396" s="345" t="s">
        <v>8013</v>
      </c>
      <c r="C7396" s="345" t="s">
        <v>624</v>
      </c>
      <c r="D7396" s="345" t="s">
        <v>510</v>
      </c>
      <c r="E7396" s="345">
        <v>1010812735</v>
      </c>
      <c r="F7396" s="345">
        <v>1318</v>
      </c>
      <c r="G7396" s="345" t="s">
        <v>15912</v>
      </c>
      <c r="H7396" s="820">
        <v>1003</v>
      </c>
      <c r="I7396" s="567"/>
    </row>
    <row r="7397" spans="1:9" x14ac:dyDescent="0.2">
      <c r="A7397" s="345">
        <v>7395</v>
      </c>
      <c r="B7397" s="345" t="s">
        <v>8014</v>
      </c>
      <c r="C7397" s="345" t="s">
        <v>241</v>
      </c>
      <c r="D7397" s="345" t="s">
        <v>515</v>
      </c>
      <c r="E7397" s="345">
        <v>1050901110</v>
      </c>
      <c r="F7397" s="345">
        <v>24111</v>
      </c>
      <c r="G7397" s="345" t="s">
        <v>15913</v>
      </c>
      <c r="H7397" s="820">
        <v>25697</v>
      </c>
      <c r="I7397" s="567"/>
    </row>
    <row r="7398" spans="1:9" x14ac:dyDescent="0.2">
      <c r="A7398" s="345">
        <v>7396</v>
      </c>
      <c r="B7398" s="345" t="s">
        <v>8015</v>
      </c>
      <c r="C7398" s="345" t="s">
        <v>668</v>
      </c>
      <c r="D7398" s="345" t="s">
        <v>16416</v>
      </c>
      <c r="E7398" s="345">
        <v>1040831975</v>
      </c>
      <c r="F7398" s="345">
        <v>22232</v>
      </c>
      <c r="G7398" s="345" t="s">
        <v>15914</v>
      </c>
      <c r="H7398" s="820">
        <v>1149</v>
      </c>
      <c r="I7398" s="567"/>
    </row>
    <row r="7399" spans="1:9" x14ac:dyDescent="0.2">
      <c r="A7399" s="345">
        <v>7397</v>
      </c>
      <c r="B7399" s="345" t="s">
        <v>8016</v>
      </c>
      <c r="C7399" s="345" t="s">
        <v>726</v>
      </c>
      <c r="D7399" s="345" t="s">
        <v>16416</v>
      </c>
      <c r="E7399" s="345">
        <v>1040140981</v>
      </c>
      <c r="F7399" s="345">
        <v>21106</v>
      </c>
      <c r="G7399" s="345" t="s">
        <v>15915</v>
      </c>
      <c r="H7399" s="820">
        <v>3166</v>
      </c>
      <c r="I7399" s="567"/>
    </row>
    <row r="7400" spans="1:9" x14ac:dyDescent="0.2">
      <c r="A7400" s="345">
        <v>7398</v>
      </c>
      <c r="B7400" s="345" t="s">
        <v>8017</v>
      </c>
      <c r="C7400" s="345" t="s">
        <v>241</v>
      </c>
      <c r="D7400" s="345" t="s">
        <v>515</v>
      </c>
      <c r="E7400" s="345">
        <v>1050901120</v>
      </c>
      <c r="F7400" s="345">
        <v>24112</v>
      </c>
      <c r="G7400" s="345" t="s">
        <v>15916</v>
      </c>
      <c r="H7400" s="820">
        <v>1175</v>
      </c>
      <c r="I7400" s="567"/>
    </row>
    <row r="7401" spans="1:9" x14ac:dyDescent="0.2">
      <c r="A7401" s="345">
        <v>7399</v>
      </c>
      <c r="B7401" s="345" t="s">
        <v>8018</v>
      </c>
      <c r="C7401" s="345" t="s">
        <v>659</v>
      </c>
      <c r="D7401" s="345" t="s">
        <v>510</v>
      </c>
      <c r="E7401" s="345">
        <v>1010960710</v>
      </c>
      <c r="F7401" s="345">
        <v>96071</v>
      </c>
      <c r="G7401" s="345" t="s">
        <v>15917</v>
      </c>
      <c r="H7401" s="820">
        <v>2396</v>
      </c>
      <c r="I7401" s="567"/>
    </row>
    <row r="7402" spans="1:9" x14ac:dyDescent="0.2">
      <c r="A7402" s="345">
        <v>7400</v>
      </c>
      <c r="B7402" s="345" t="s">
        <v>8019</v>
      </c>
      <c r="C7402" s="345" t="s">
        <v>722</v>
      </c>
      <c r="D7402" s="345" t="s">
        <v>513</v>
      </c>
      <c r="E7402" s="345">
        <v>4190820211</v>
      </c>
      <c r="F7402" s="345">
        <v>81022</v>
      </c>
      <c r="G7402" s="345" t="s">
        <v>15918</v>
      </c>
      <c r="H7402" s="820">
        <v>11551</v>
      </c>
      <c r="I7402" s="567"/>
    </row>
    <row r="7403" spans="1:9" x14ac:dyDescent="0.2">
      <c r="A7403" s="345">
        <v>7401</v>
      </c>
      <c r="B7403" s="345" t="s">
        <v>8020</v>
      </c>
      <c r="C7403" s="345" t="s">
        <v>691</v>
      </c>
      <c r="D7403" s="345" t="s">
        <v>508</v>
      </c>
      <c r="E7403" s="345">
        <v>1030770710</v>
      </c>
      <c r="F7403" s="345">
        <v>14071</v>
      </c>
      <c r="G7403" s="345" t="s">
        <v>15919</v>
      </c>
      <c r="H7403" s="820">
        <v>4134</v>
      </c>
      <c r="I7403" s="567"/>
    </row>
    <row r="7404" spans="1:9" x14ac:dyDescent="0.2">
      <c r="A7404" s="345">
        <v>7402</v>
      </c>
      <c r="B7404" s="345" t="s">
        <v>8021</v>
      </c>
      <c r="C7404" s="345" t="s">
        <v>544</v>
      </c>
      <c r="D7404" s="345" t="s">
        <v>510</v>
      </c>
      <c r="E7404" s="345">
        <v>1010272320</v>
      </c>
      <c r="F7404" s="345">
        <v>4233</v>
      </c>
      <c r="G7404" s="345" t="s">
        <v>15920</v>
      </c>
      <c r="H7404" s="820">
        <v>912</v>
      </c>
      <c r="I7404" s="567"/>
    </row>
    <row r="7405" spans="1:9" x14ac:dyDescent="0.2">
      <c r="A7405" s="345">
        <v>7403</v>
      </c>
      <c r="B7405" s="345" t="s">
        <v>8022</v>
      </c>
      <c r="C7405" s="345" t="s">
        <v>659</v>
      </c>
      <c r="D7405" s="345" t="s">
        <v>510</v>
      </c>
      <c r="E7405" s="345">
        <v>1010960715</v>
      </c>
      <c r="F7405" s="345">
        <v>96088</v>
      </c>
      <c r="G7405" s="345" t="s">
        <v>15921</v>
      </c>
      <c r="H7405" s="820">
        <v>10235</v>
      </c>
      <c r="I7405" s="567"/>
    </row>
    <row r="7406" spans="1:9" x14ac:dyDescent="0.2">
      <c r="A7406" s="345">
        <v>7404</v>
      </c>
      <c r="B7406" s="345" t="s">
        <v>8023</v>
      </c>
      <c r="C7406" s="345" t="s">
        <v>593</v>
      </c>
      <c r="D7406" s="345" t="s">
        <v>513</v>
      </c>
      <c r="E7406" s="345">
        <v>4190481010</v>
      </c>
      <c r="F7406" s="345">
        <v>83103</v>
      </c>
      <c r="G7406" s="345" t="s">
        <v>15922</v>
      </c>
      <c r="H7406" s="820">
        <v>1268</v>
      </c>
      <c r="I7406" s="567"/>
    </row>
    <row r="7407" spans="1:9" x14ac:dyDescent="0.2">
      <c r="A7407" s="345">
        <v>7405</v>
      </c>
      <c r="B7407" s="345" t="s">
        <v>8024</v>
      </c>
      <c r="C7407" s="345" t="s">
        <v>691</v>
      </c>
      <c r="D7407" s="345" t="s">
        <v>508</v>
      </c>
      <c r="E7407" s="345">
        <v>1030770720</v>
      </c>
      <c r="F7407" s="345">
        <v>14072</v>
      </c>
      <c r="G7407" s="345" t="s">
        <v>15923</v>
      </c>
      <c r="H7407" s="820">
        <v>3594</v>
      </c>
      <c r="I7407" s="567"/>
    </row>
    <row r="7408" spans="1:9" x14ac:dyDescent="0.2">
      <c r="A7408" s="345">
        <v>7406</v>
      </c>
      <c r="B7408" s="345" t="s">
        <v>8025</v>
      </c>
      <c r="C7408" s="345" t="s">
        <v>787</v>
      </c>
      <c r="D7408" s="345" t="s">
        <v>515</v>
      </c>
      <c r="E7408" s="345">
        <v>1050840860</v>
      </c>
      <c r="F7408" s="345">
        <v>26087</v>
      </c>
      <c r="G7408" s="345" t="s">
        <v>15924</v>
      </c>
      <c r="H7408" s="820">
        <v>10002</v>
      </c>
      <c r="I7408" s="567"/>
    </row>
    <row r="7409" spans="1:9" x14ac:dyDescent="0.2">
      <c r="A7409" s="345">
        <v>7407</v>
      </c>
      <c r="B7409" s="345" t="s">
        <v>8026</v>
      </c>
      <c r="C7409" s="345" t="s">
        <v>674</v>
      </c>
      <c r="D7409" s="345" t="s">
        <v>510</v>
      </c>
      <c r="E7409" s="345">
        <v>1010881500</v>
      </c>
      <c r="F7409" s="345">
        <v>2152</v>
      </c>
      <c r="G7409" s="345" t="s">
        <v>15925</v>
      </c>
      <c r="H7409" s="820">
        <v>1875</v>
      </c>
      <c r="I7409" s="567"/>
    </row>
    <row r="7410" spans="1:9" x14ac:dyDescent="0.2">
      <c r="A7410" s="345">
        <v>7408</v>
      </c>
      <c r="B7410" s="345" t="s">
        <v>8027</v>
      </c>
      <c r="C7410" s="345" t="s">
        <v>672</v>
      </c>
      <c r="D7410" s="345" t="s">
        <v>508</v>
      </c>
      <c r="E7410" s="345">
        <v>1030571640</v>
      </c>
      <c r="F7410" s="345">
        <v>18167</v>
      </c>
      <c r="G7410" s="345" t="s">
        <v>15926</v>
      </c>
      <c r="H7410" s="820">
        <v>195</v>
      </c>
      <c r="I7410" s="567"/>
    </row>
    <row r="7411" spans="1:9" x14ac:dyDescent="0.2">
      <c r="A7411" s="345">
        <v>7409</v>
      </c>
      <c r="B7411" s="345" t="s">
        <v>8028</v>
      </c>
      <c r="C7411" s="345" t="s">
        <v>607</v>
      </c>
      <c r="D7411" s="345" t="s">
        <v>515</v>
      </c>
      <c r="E7411" s="345">
        <v>1050890880</v>
      </c>
      <c r="F7411" s="345">
        <v>23089</v>
      </c>
      <c r="G7411" s="345" t="s">
        <v>15927</v>
      </c>
      <c r="H7411" s="820">
        <v>15857</v>
      </c>
      <c r="I7411" s="567"/>
    </row>
    <row r="7412" spans="1:9" x14ac:dyDescent="0.2">
      <c r="A7412" s="345">
        <v>7410</v>
      </c>
      <c r="B7412" s="345" t="s">
        <v>8029</v>
      </c>
      <c r="C7412" s="345" t="s">
        <v>575</v>
      </c>
      <c r="D7412" s="345" t="s">
        <v>493</v>
      </c>
      <c r="E7412" s="345">
        <v>2120910520</v>
      </c>
      <c r="F7412" s="345">
        <v>56053</v>
      </c>
      <c r="G7412" s="345" t="s">
        <v>15928</v>
      </c>
      <c r="H7412" s="820">
        <v>2762</v>
      </c>
      <c r="I7412" s="567"/>
    </row>
    <row r="7413" spans="1:9" x14ac:dyDescent="0.2">
      <c r="A7413" s="345">
        <v>7411</v>
      </c>
      <c r="B7413" s="345" t="s">
        <v>8030</v>
      </c>
      <c r="C7413" s="345" t="s">
        <v>595</v>
      </c>
      <c r="D7413" s="345" t="s">
        <v>510</v>
      </c>
      <c r="E7413" s="345">
        <v>1010021740</v>
      </c>
      <c r="F7413" s="345">
        <v>6177</v>
      </c>
      <c r="G7413" s="345" t="s">
        <v>15929</v>
      </c>
      <c r="H7413" s="820">
        <v>18090</v>
      </c>
      <c r="I7413" s="567"/>
    </row>
    <row r="7414" spans="1:9" x14ac:dyDescent="0.2">
      <c r="A7414" s="345">
        <v>7412</v>
      </c>
      <c r="B7414" s="345" t="s">
        <v>8031</v>
      </c>
      <c r="C7414" s="345" t="s">
        <v>588</v>
      </c>
      <c r="D7414" s="345" t="s">
        <v>511</v>
      </c>
      <c r="E7414" s="345">
        <v>3160090470</v>
      </c>
      <c r="F7414" s="345">
        <v>72048</v>
      </c>
      <c r="G7414" s="345" t="s">
        <v>15930</v>
      </c>
      <c r="H7414" s="820">
        <v>17457</v>
      </c>
      <c r="I7414" s="567"/>
    </row>
    <row r="7415" spans="1:9" x14ac:dyDescent="0.2">
      <c r="A7415" s="345">
        <v>7413</v>
      </c>
      <c r="B7415" s="345" t="s">
        <v>8032</v>
      </c>
      <c r="C7415" s="345" t="s">
        <v>524</v>
      </c>
      <c r="D7415" s="345" t="s">
        <v>508</v>
      </c>
      <c r="E7415" s="345">
        <v>1030990590</v>
      </c>
      <c r="F7415" s="345">
        <v>98059</v>
      </c>
      <c r="G7415" s="345" t="s">
        <v>15931</v>
      </c>
      <c r="H7415" s="820">
        <v>1730</v>
      </c>
      <c r="I7415" s="567"/>
    </row>
    <row r="7416" spans="1:9" x14ac:dyDescent="0.2">
      <c r="A7416" s="345">
        <v>7414</v>
      </c>
      <c r="B7416" s="345" t="s">
        <v>8033</v>
      </c>
      <c r="C7416" s="345" t="s">
        <v>996</v>
      </c>
      <c r="D7416" s="345" t="s">
        <v>514</v>
      </c>
      <c r="E7416" s="345">
        <v>2100580570</v>
      </c>
      <c r="F7416" s="345">
        <v>54057</v>
      </c>
      <c r="G7416" s="345" t="s">
        <v>15932</v>
      </c>
      <c r="H7416" s="820">
        <v>3246</v>
      </c>
      <c r="I7416" s="567"/>
    </row>
    <row r="7417" spans="1:9" x14ac:dyDescent="0.2">
      <c r="A7417" s="345">
        <v>7415</v>
      </c>
      <c r="B7417" s="345" t="s">
        <v>8034</v>
      </c>
      <c r="C7417" s="345" t="s">
        <v>622</v>
      </c>
      <c r="D7417" s="345" t="s">
        <v>510</v>
      </c>
      <c r="E7417" s="345">
        <v>1010071120</v>
      </c>
      <c r="F7417" s="345">
        <v>5112</v>
      </c>
      <c r="G7417" s="345" t="s">
        <v>15933</v>
      </c>
      <c r="H7417" s="820">
        <v>2416</v>
      </c>
      <c r="I7417" s="567"/>
    </row>
    <row r="7418" spans="1:9" x14ac:dyDescent="0.2">
      <c r="A7418" s="345">
        <v>7416</v>
      </c>
      <c r="B7418" s="345" t="s">
        <v>8035</v>
      </c>
      <c r="C7418" s="345" t="s">
        <v>668</v>
      </c>
      <c r="D7418" s="345" t="s">
        <v>16416</v>
      </c>
      <c r="E7418" s="345">
        <v>1040831980</v>
      </c>
      <c r="F7418" s="345">
        <v>22209</v>
      </c>
      <c r="G7418" s="345" t="s">
        <v>15934</v>
      </c>
      <c r="H7418" s="820">
        <v>474</v>
      </c>
      <c r="I7418" s="567"/>
    </row>
    <row r="7419" spans="1:9" x14ac:dyDescent="0.2">
      <c r="A7419" s="345">
        <v>7417</v>
      </c>
      <c r="B7419" s="345" t="s">
        <v>8036</v>
      </c>
      <c r="C7419" s="345" t="s">
        <v>875</v>
      </c>
      <c r="D7419" s="345" t="s">
        <v>494</v>
      </c>
      <c r="E7419" s="345">
        <v>2110440565</v>
      </c>
      <c r="F7419" s="345">
        <v>43058</v>
      </c>
      <c r="G7419" s="345" t="s">
        <v>15935</v>
      </c>
      <c r="H7419" s="820">
        <v>921</v>
      </c>
      <c r="I7419" s="567"/>
    </row>
    <row r="7420" spans="1:9" x14ac:dyDescent="0.2">
      <c r="A7420" s="345">
        <v>7418</v>
      </c>
      <c r="B7420" s="345" t="s">
        <v>8037</v>
      </c>
      <c r="C7420" s="345" t="s">
        <v>691</v>
      </c>
      <c r="D7420" s="345" t="s">
        <v>508</v>
      </c>
      <c r="E7420" s="345">
        <v>1030770730</v>
      </c>
      <c r="F7420" s="345">
        <v>14073</v>
      </c>
      <c r="G7420" s="345" t="s">
        <v>15936</v>
      </c>
      <c r="H7420" s="820">
        <v>2498</v>
      </c>
      <c r="I7420" s="567"/>
    </row>
    <row r="7421" spans="1:9" x14ac:dyDescent="0.2">
      <c r="A7421" s="345">
        <v>7419</v>
      </c>
      <c r="B7421" s="345" t="s">
        <v>8038</v>
      </c>
      <c r="C7421" s="345" t="s">
        <v>635</v>
      </c>
      <c r="D7421" s="345" t="s">
        <v>508</v>
      </c>
      <c r="E7421" s="345">
        <v>1030861130</v>
      </c>
      <c r="F7421" s="345">
        <v>12131</v>
      </c>
      <c r="G7421" s="345" t="s">
        <v>15937</v>
      </c>
      <c r="H7421" s="820">
        <v>1595</v>
      </c>
      <c r="I7421" s="567"/>
    </row>
    <row r="7422" spans="1:9" x14ac:dyDescent="0.2">
      <c r="A7422" s="345">
        <v>7420</v>
      </c>
      <c r="B7422" s="345" t="s">
        <v>8039</v>
      </c>
      <c r="C7422" s="345" t="s">
        <v>624</v>
      </c>
      <c r="D7422" s="345" t="s">
        <v>510</v>
      </c>
      <c r="E7422" s="345">
        <v>1010812742</v>
      </c>
      <c r="F7422" s="345">
        <v>1285</v>
      </c>
      <c r="G7422" s="345" t="s">
        <v>15938</v>
      </c>
      <c r="H7422" s="820">
        <v>976</v>
      </c>
      <c r="I7422" s="567"/>
    </row>
    <row r="7423" spans="1:9" x14ac:dyDescent="0.2">
      <c r="A7423" s="345">
        <v>7421</v>
      </c>
      <c r="B7423" s="345" t="s">
        <v>8040</v>
      </c>
      <c r="C7423" s="345" t="s">
        <v>601</v>
      </c>
      <c r="D7423" s="345" t="s">
        <v>508</v>
      </c>
      <c r="E7423" s="345">
        <v>1030122151</v>
      </c>
      <c r="F7423" s="345">
        <v>16225</v>
      </c>
      <c r="G7423" s="345" t="s">
        <v>15939</v>
      </c>
      <c r="H7423" s="820">
        <v>585</v>
      </c>
      <c r="I7423" s="567"/>
    </row>
    <row r="7424" spans="1:9" x14ac:dyDescent="0.2">
      <c r="A7424" s="345">
        <v>7422</v>
      </c>
      <c r="B7424" s="345" t="s">
        <v>8041</v>
      </c>
      <c r="C7424" s="345" t="s">
        <v>544</v>
      </c>
      <c r="D7424" s="345" t="s">
        <v>510</v>
      </c>
      <c r="E7424" s="345">
        <v>1010272330</v>
      </c>
      <c r="F7424" s="345">
        <v>4234</v>
      </c>
      <c r="G7424" s="345" t="s">
        <v>15940</v>
      </c>
      <c r="H7424" s="820">
        <v>808</v>
      </c>
      <c r="I7424" s="567"/>
    </row>
    <row r="7425" spans="1:9" x14ac:dyDescent="0.2">
      <c r="A7425" s="345">
        <v>7423</v>
      </c>
      <c r="B7425" s="345" t="s">
        <v>8042</v>
      </c>
      <c r="C7425" s="345" t="s">
        <v>526</v>
      </c>
      <c r="D7425" s="345" t="s">
        <v>508</v>
      </c>
      <c r="E7425" s="345">
        <v>1030980820</v>
      </c>
      <c r="F7425" s="345">
        <v>97082</v>
      </c>
      <c r="G7425" s="345" t="s">
        <v>15941</v>
      </c>
      <c r="H7425" s="820">
        <v>3405</v>
      </c>
      <c r="I7425" s="567"/>
    </row>
    <row r="7426" spans="1:9" x14ac:dyDescent="0.2">
      <c r="A7426" s="345">
        <v>7424</v>
      </c>
      <c r="B7426" s="345" t="s">
        <v>8043</v>
      </c>
      <c r="C7426" s="345" t="s">
        <v>755</v>
      </c>
      <c r="D7426" s="345" t="s">
        <v>516</v>
      </c>
      <c r="E7426" s="345">
        <v>1020040670</v>
      </c>
      <c r="F7426" s="345">
        <v>7068</v>
      </c>
      <c r="G7426" s="345" t="s">
        <v>15942</v>
      </c>
      <c r="H7426" s="820">
        <v>192</v>
      </c>
      <c r="I7426" s="567"/>
    </row>
    <row r="7427" spans="1:9" x14ac:dyDescent="0.2">
      <c r="A7427" s="345">
        <v>7425</v>
      </c>
      <c r="B7427" s="345" t="s">
        <v>8044</v>
      </c>
      <c r="C7427" s="345" t="s">
        <v>619</v>
      </c>
      <c r="D7427" s="345" t="s">
        <v>513</v>
      </c>
      <c r="E7427" s="345">
        <v>4190280190</v>
      </c>
      <c r="F7427" s="345">
        <v>86019</v>
      </c>
      <c r="G7427" s="345" t="s">
        <v>15943</v>
      </c>
      <c r="H7427" s="820">
        <v>7082</v>
      </c>
      <c r="I7427" s="567"/>
    </row>
    <row r="7428" spans="1:9" x14ac:dyDescent="0.2">
      <c r="A7428" s="345">
        <v>7426</v>
      </c>
      <c r="B7428" s="345" t="s">
        <v>8045</v>
      </c>
      <c r="C7428" s="345" t="s">
        <v>632</v>
      </c>
      <c r="D7428" s="345" t="s">
        <v>515</v>
      </c>
      <c r="E7428" s="345">
        <v>1050100620</v>
      </c>
      <c r="F7428" s="345">
        <v>25062</v>
      </c>
      <c r="G7428" s="345" t="s">
        <v>15944</v>
      </c>
      <c r="H7428" s="820">
        <v>466</v>
      </c>
      <c r="I7428" s="567"/>
    </row>
    <row r="7429" spans="1:9" x14ac:dyDescent="0.2">
      <c r="A7429" s="345">
        <v>7427</v>
      </c>
      <c r="B7429" s="345" t="s">
        <v>8046</v>
      </c>
      <c r="C7429" s="345" t="s">
        <v>659</v>
      </c>
      <c r="D7429" s="345" t="s">
        <v>510</v>
      </c>
      <c r="E7429" s="345">
        <v>1010960720</v>
      </c>
      <c r="F7429" s="345">
        <v>96072</v>
      </c>
      <c r="G7429" s="345" t="s">
        <v>15945</v>
      </c>
      <c r="H7429" s="820">
        <v>206</v>
      </c>
      <c r="I7429" s="567"/>
    </row>
    <row r="7430" spans="1:9" x14ac:dyDescent="0.2">
      <c r="A7430" s="345">
        <v>7428</v>
      </c>
      <c r="B7430" s="345" t="s">
        <v>8047</v>
      </c>
      <c r="C7430" s="345" t="s">
        <v>668</v>
      </c>
      <c r="D7430" s="345" t="s">
        <v>16416</v>
      </c>
      <c r="E7430" s="345">
        <v>1040831990</v>
      </c>
      <c r="F7430" s="345">
        <v>22210</v>
      </c>
      <c r="G7430" s="345" t="s">
        <v>15946</v>
      </c>
      <c r="H7430" s="820">
        <v>1383</v>
      </c>
      <c r="I7430" s="567"/>
    </row>
    <row r="7431" spans="1:9" x14ac:dyDescent="0.2">
      <c r="A7431" s="345">
        <v>7429</v>
      </c>
      <c r="B7431" s="345" t="s">
        <v>8048</v>
      </c>
      <c r="C7431" s="345" t="s">
        <v>654</v>
      </c>
      <c r="D7431" s="345" t="s">
        <v>506</v>
      </c>
      <c r="E7431" s="345">
        <v>3150081130</v>
      </c>
      <c r="F7431" s="345">
        <v>64114</v>
      </c>
      <c r="G7431" s="345" t="s">
        <v>15947</v>
      </c>
      <c r="H7431" s="820">
        <v>2540</v>
      </c>
      <c r="I7431" s="567"/>
    </row>
    <row r="7432" spans="1:9" x14ac:dyDescent="0.2">
      <c r="A7432" s="345">
        <v>7430</v>
      </c>
      <c r="B7432" s="345" t="s">
        <v>8049</v>
      </c>
      <c r="C7432" s="345" t="s">
        <v>657</v>
      </c>
      <c r="D7432" s="345" t="s">
        <v>506</v>
      </c>
      <c r="E7432" s="345">
        <v>3150200960</v>
      </c>
      <c r="F7432" s="345">
        <v>61096</v>
      </c>
      <c r="G7432" s="345" t="s">
        <v>15948</v>
      </c>
      <c r="H7432" s="820">
        <v>766</v>
      </c>
      <c r="I7432" s="567"/>
    </row>
    <row r="7433" spans="1:9" x14ac:dyDescent="0.2">
      <c r="A7433" s="345">
        <v>7431</v>
      </c>
      <c r="B7433" s="345" t="s">
        <v>8050</v>
      </c>
      <c r="C7433" s="345" t="s">
        <v>726</v>
      </c>
      <c r="D7433" s="345" t="s">
        <v>16416</v>
      </c>
      <c r="E7433" s="345">
        <v>1040141000</v>
      </c>
      <c r="F7433" s="345">
        <v>21108</v>
      </c>
      <c r="G7433" s="345" t="s">
        <v>15949</v>
      </c>
      <c r="H7433" s="820">
        <v>5989</v>
      </c>
      <c r="I7433" s="567"/>
    </row>
    <row r="7434" spans="1:9" x14ac:dyDescent="0.2">
      <c r="A7434" s="345">
        <v>7432</v>
      </c>
      <c r="B7434" s="345" t="s">
        <v>8051</v>
      </c>
      <c r="C7434" s="345" t="s">
        <v>863</v>
      </c>
      <c r="D7434" s="345" t="s">
        <v>510</v>
      </c>
      <c r="E7434" s="345">
        <v>1011020685</v>
      </c>
      <c r="F7434" s="345">
        <v>103079</v>
      </c>
      <c r="G7434" s="345" t="s">
        <v>15950</v>
      </c>
      <c r="H7434" s="820">
        <v>465</v>
      </c>
      <c r="I7434" s="567"/>
    </row>
    <row r="7435" spans="1:9" x14ac:dyDescent="0.2">
      <c r="A7435" s="345">
        <v>7433</v>
      </c>
      <c r="B7435" s="345" t="s">
        <v>8052</v>
      </c>
      <c r="C7435" s="345" t="s">
        <v>681</v>
      </c>
      <c r="D7435" s="345" t="s">
        <v>503</v>
      </c>
      <c r="E7435" s="345">
        <v>3130790450</v>
      </c>
      <c r="F7435" s="345">
        <v>67046</v>
      </c>
      <c r="G7435" s="345" t="s">
        <v>15951</v>
      </c>
      <c r="H7435" s="820">
        <v>880</v>
      </c>
      <c r="I7435" s="567"/>
    </row>
    <row r="7436" spans="1:9" x14ac:dyDescent="0.2">
      <c r="A7436" s="345">
        <v>7434</v>
      </c>
      <c r="B7436" s="345" t="s">
        <v>8053</v>
      </c>
      <c r="C7436" s="345" t="s">
        <v>553</v>
      </c>
      <c r="D7436" s="345" t="s">
        <v>506</v>
      </c>
      <c r="E7436" s="345">
        <v>3150721530</v>
      </c>
      <c r="F7436" s="345">
        <v>65153</v>
      </c>
      <c r="G7436" s="345" t="s">
        <v>15952</v>
      </c>
      <c r="H7436" s="820">
        <v>220</v>
      </c>
      <c r="I7436" s="567"/>
    </row>
    <row r="7437" spans="1:9" x14ac:dyDescent="0.2">
      <c r="A7437" s="345">
        <v>7435</v>
      </c>
      <c r="B7437" s="345" t="s">
        <v>8054</v>
      </c>
      <c r="C7437" s="345" t="s">
        <v>632</v>
      </c>
      <c r="D7437" s="345" t="s">
        <v>515</v>
      </c>
      <c r="E7437" s="345">
        <v>1050100630</v>
      </c>
      <c r="F7437" s="345">
        <v>25063</v>
      </c>
      <c r="G7437" s="345" t="s">
        <v>15953</v>
      </c>
      <c r="H7437" s="820">
        <v>1862</v>
      </c>
      <c r="I7437" s="567"/>
    </row>
    <row r="7438" spans="1:9" x14ac:dyDescent="0.2">
      <c r="A7438" s="345">
        <v>7436</v>
      </c>
      <c r="B7438" s="345" t="s">
        <v>8055</v>
      </c>
      <c r="C7438" s="345" t="s">
        <v>726</v>
      </c>
      <c r="D7438" s="345" t="s">
        <v>16416</v>
      </c>
      <c r="E7438" s="345">
        <v>1040141010</v>
      </c>
      <c r="F7438" s="345">
        <v>21109</v>
      </c>
      <c r="G7438" s="345" t="s">
        <v>15954</v>
      </c>
      <c r="H7438" s="820">
        <v>2339</v>
      </c>
      <c r="I7438" s="567"/>
    </row>
    <row r="7439" spans="1:9" x14ac:dyDescent="0.2">
      <c r="A7439" s="345">
        <v>7437</v>
      </c>
      <c r="B7439" s="345" t="s">
        <v>8056</v>
      </c>
      <c r="C7439" s="345" t="s">
        <v>657</v>
      </c>
      <c r="D7439" s="345" t="s">
        <v>506</v>
      </c>
      <c r="E7439" s="345">
        <v>3150200970</v>
      </c>
      <c r="F7439" s="345">
        <v>61097</v>
      </c>
      <c r="G7439" s="345" t="s">
        <v>15955</v>
      </c>
      <c r="H7439" s="820">
        <v>2643</v>
      </c>
      <c r="I7439" s="567"/>
    </row>
    <row r="7440" spans="1:9" x14ac:dyDescent="0.2">
      <c r="A7440" s="345">
        <v>7438</v>
      </c>
      <c r="B7440" s="345" t="s">
        <v>8057</v>
      </c>
      <c r="C7440" s="345" t="s">
        <v>672</v>
      </c>
      <c r="D7440" s="345" t="s">
        <v>508</v>
      </c>
      <c r="E7440" s="345">
        <v>1030571650</v>
      </c>
      <c r="F7440" s="345">
        <v>18168</v>
      </c>
      <c r="G7440" s="345" t="s">
        <v>15956</v>
      </c>
      <c r="H7440" s="820">
        <v>2066</v>
      </c>
      <c r="I7440" s="567"/>
    </row>
    <row r="7441" spans="1:9" x14ac:dyDescent="0.2">
      <c r="A7441" s="345">
        <v>7439</v>
      </c>
      <c r="B7441" s="345" t="s">
        <v>8058</v>
      </c>
      <c r="C7441" s="345" t="s">
        <v>672</v>
      </c>
      <c r="D7441" s="345" t="s">
        <v>508</v>
      </c>
      <c r="E7441" s="345">
        <v>1030571660</v>
      </c>
      <c r="F7441" s="345">
        <v>18169</v>
      </c>
      <c r="G7441" s="345" t="s">
        <v>15957</v>
      </c>
      <c r="H7441" s="820">
        <v>1451</v>
      </c>
      <c r="I7441" s="567"/>
    </row>
    <row r="7442" spans="1:9" x14ac:dyDescent="0.2">
      <c r="A7442" s="345">
        <v>7440</v>
      </c>
      <c r="B7442" s="345" t="s">
        <v>8059</v>
      </c>
      <c r="C7442" s="345" t="s">
        <v>659</v>
      </c>
      <c r="D7442" s="345" t="s">
        <v>510</v>
      </c>
      <c r="E7442" s="345">
        <v>1010960740</v>
      </c>
      <c r="F7442" s="345">
        <v>96074</v>
      </c>
      <c r="G7442" s="345" t="s">
        <v>15958</v>
      </c>
      <c r="H7442" s="820">
        <v>881</v>
      </c>
      <c r="I7442" s="567"/>
    </row>
    <row r="7443" spans="1:9" x14ac:dyDescent="0.2">
      <c r="A7443" s="345">
        <v>7441</v>
      </c>
      <c r="B7443" s="345" t="s">
        <v>8060</v>
      </c>
      <c r="C7443" s="345" t="s">
        <v>664</v>
      </c>
      <c r="D7443" s="345" t="s">
        <v>507</v>
      </c>
      <c r="E7443" s="345">
        <v>1070370580</v>
      </c>
      <c r="F7443" s="345">
        <v>8062</v>
      </c>
      <c r="G7443" s="345" t="s">
        <v>15959</v>
      </c>
      <c r="H7443" s="820">
        <v>1257</v>
      </c>
      <c r="I7443" s="567"/>
    </row>
    <row r="7444" spans="1:9" x14ac:dyDescent="0.2">
      <c r="A7444" s="345">
        <v>7442</v>
      </c>
      <c r="B7444" s="345" t="s">
        <v>8061</v>
      </c>
      <c r="C7444" s="345" t="s">
        <v>563</v>
      </c>
      <c r="D7444" s="345" t="s">
        <v>493</v>
      </c>
      <c r="E7444" s="345">
        <v>2120330810</v>
      </c>
      <c r="F7444" s="345">
        <v>60082</v>
      </c>
      <c r="G7444" s="345" t="s">
        <v>15960</v>
      </c>
      <c r="H7444" s="820">
        <v>2438</v>
      </c>
      <c r="I7444" s="567"/>
    </row>
    <row r="7445" spans="1:9" x14ac:dyDescent="0.2">
      <c r="A7445" s="345">
        <v>7443</v>
      </c>
      <c r="B7445" s="345" t="s">
        <v>8062</v>
      </c>
      <c r="C7445" s="345" t="s">
        <v>664</v>
      </c>
      <c r="D7445" s="345" t="s">
        <v>507</v>
      </c>
      <c r="E7445" s="345">
        <v>1070370590</v>
      </c>
      <c r="F7445" s="345">
        <v>8063</v>
      </c>
      <c r="G7445" s="345" t="s">
        <v>15961</v>
      </c>
      <c r="H7445" s="820">
        <v>6727</v>
      </c>
      <c r="I7445" s="567"/>
    </row>
    <row r="7446" spans="1:9" x14ac:dyDescent="0.2">
      <c r="A7446" s="345">
        <v>7444</v>
      </c>
      <c r="B7446" s="345" t="s">
        <v>8063</v>
      </c>
      <c r="C7446" s="345" t="s">
        <v>745</v>
      </c>
      <c r="D7446" s="345" t="s">
        <v>513</v>
      </c>
      <c r="E7446" s="345">
        <v>4190550730</v>
      </c>
      <c r="F7446" s="345">
        <v>82076</v>
      </c>
      <c r="G7446" s="345" t="s">
        <v>15962</v>
      </c>
      <c r="H7446" s="820">
        <v>3227</v>
      </c>
      <c r="I7446" s="567"/>
    </row>
    <row r="7447" spans="1:9" x14ac:dyDescent="0.2">
      <c r="A7447" s="345">
        <v>7445</v>
      </c>
      <c r="B7447" s="345" t="s">
        <v>8064</v>
      </c>
      <c r="C7447" s="345" t="s">
        <v>617</v>
      </c>
      <c r="D7447" s="345" t="s">
        <v>512</v>
      </c>
      <c r="E7447" s="345">
        <v>4200730741</v>
      </c>
      <c r="F7447" s="345">
        <v>90079</v>
      </c>
      <c r="G7447" s="345" t="s">
        <v>15963</v>
      </c>
      <c r="H7447" s="820">
        <v>4264</v>
      </c>
      <c r="I7447" s="567"/>
    </row>
    <row r="7448" spans="1:9" x14ac:dyDescent="0.2">
      <c r="A7448" s="345">
        <v>7446</v>
      </c>
      <c r="B7448" s="345" t="s">
        <v>8065</v>
      </c>
      <c r="C7448" s="345" t="s">
        <v>704</v>
      </c>
      <c r="D7448" s="345" t="s">
        <v>505</v>
      </c>
      <c r="E7448" s="345">
        <v>3180221470</v>
      </c>
      <c r="F7448" s="345">
        <v>79151</v>
      </c>
      <c r="G7448" s="345" t="s">
        <v>15964</v>
      </c>
      <c r="H7448" s="820">
        <v>1531</v>
      </c>
      <c r="I7448" s="567"/>
    </row>
    <row r="7449" spans="1:9" x14ac:dyDescent="0.2">
      <c r="A7449" s="345">
        <v>7447</v>
      </c>
      <c r="B7449" s="345" t="s">
        <v>8066</v>
      </c>
      <c r="C7449" s="345" t="s">
        <v>569</v>
      </c>
      <c r="D7449" s="345" t="s">
        <v>494</v>
      </c>
      <c r="E7449" s="345">
        <v>2110590680</v>
      </c>
      <c r="F7449" s="345">
        <v>41068</v>
      </c>
      <c r="G7449" s="345" t="s">
        <v>15965</v>
      </c>
      <c r="H7449" s="820">
        <v>14917</v>
      </c>
      <c r="I7449" s="567"/>
    </row>
    <row r="7450" spans="1:9" x14ac:dyDescent="0.2">
      <c r="A7450" s="345">
        <v>7448</v>
      </c>
      <c r="B7450" s="345" t="s">
        <v>8067</v>
      </c>
      <c r="C7450" s="345" t="s">
        <v>668</v>
      </c>
      <c r="D7450" s="345" t="s">
        <v>16416</v>
      </c>
      <c r="E7450" s="345">
        <v>1040831995</v>
      </c>
      <c r="F7450" s="345">
        <v>22248</v>
      </c>
      <c r="G7450" s="345" t="s">
        <v>15966</v>
      </c>
      <c r="H7450" s="820">
        <v>5176</v>
      </c>
      <c r="I7450" s="567"/>
    </row>
    <row r="7451" spans="1:9" x14ac:dyDescent="0.2">
      <c r="A7451" s="345">
        <v>7449</v>
      </c>
      <c r="B7451" s="345" t="s">
        <v>8068</v>
      </c>
      <c r="C7451" s="345" t="s">
        <v>578</v>
      </c>
      <c r="D7451" s="345" t="s">
        <v>505</v>
      </c>
      <c r="E7451" s="345">
        <v>3181030450</v>
      </c>
      <c r="F7451" s="345">
        <v>102045</v>
      </c>
      <c r="G7451" s="345" t="s">
        <v>15967</v>
      </c>
      <c r="H7451" s="820">
        <v>719</v>
      </c>
      <c r="I7451" s="567"/>
    </row>
    <row r="7452" spans="1:9" x14ac:dyDescent="0.2">
      <c r="A7452" s="345">
        <v>7450</v>
      </c>
      <c r="B7452" s="345" t="s">
        <v>8069</v>
      </c>
      <c r="C7452" s="345" t="s">
        <v>591</v>
      </c>
      <c r="D7452" s="345" t="s">
        <v>513</v>
      </c>
      <c r="E7452" s="345">
        <v>4190180210</v>
      </c>
      <c r="F7452" s="345">
        <v>85021</v>
      </c>
      <c r="G7452" s="345" t="s">
        <v>15968</v>
      </c>
      <c r="H7452" s="820">
        <v>3164</v>
      </c>
      <c r="I7452" s="567"/>
    </row>
    <row r="7453" spans="1:9" x14ac:dyDescent="0.2">
      <c r="A7453" s="345">
        <v>7451</v>
      </c>
      <c r="B7453" s="345" t="s">
        <v>8070</v>
      </c>
      <c r="C7453" s="345" t="s">
        <v>563</v>
      </c>
      <c r="D7453" s="345" t="s">
        <v>493</v>
      </c>
      <c r="E7453" s="345">
        <v>2120330820</v>
      </c>
      <c r="F7453" s="345">
        <v>60083</v>
      </c>
      <c r="G7453" s="345" t="s">
        <v>15969</v>
      </c>
      <c r="H7453" s="820">
        <v>892</v>
      </c>
      <c r="I7453" s="567"/>
    </row>
    <row r="7454" spans="1:9" x14ac:dyDescent="0.2">
      <c r="A7454" s="345">
        <v>7452</v>
      </c>
      <c r="B7454" s="345" t="s">
        <v>8071</v>
      </c>
      <c r="C7454" s="345" t="s">
        <v>609</v>
      </c>
      <c r="D7454" s="345" t="s">
        <v>493</v>
      </c>
      <c r="E7454" s="345">
        <v>2120701070</v>
      </c>
      <c r="F7454" s="345">
        <v>58108</v>
      </c>
      <c r="G7454" s="345" t="s">
        <v>15970</v>
      </c>
      <c r="H7454" s="820">
        <v>248</v>
      </c>
      <c r="I7454" s="567"/>
    </row>
    <row r="7455" spans="1:9" x14ac:dyDescent="0.2">
      <c r="A7455" s="345">
        <v>7453</v>
      </c>
      <c r="B7455" s="345" t="s">
        <v>8072</v>
      </c>
      <c r="C7455" s="345" t="s">
        <v>575</v>
      </c>
      <c r="D7455" s="345" t="s">
        <v>493</v>
      </c>
      <c r="E7455" s="345">
        <v>2120910530</v>
      </c>
      <c r="F7455" s="345">
        <v>56054</v>
      </c>
      <c r="G7455" s="345" t="s">
        <v>15971</v>
      </c>
      <c r="H7455" s="820">
        <v>2442</v>
      </c>
      <c r="I7455" s="567"/>
    </row>
    <row r="7456" spans="1:9" x14ac:dyDescent="0.2">
      <c r="A7456" s="345">
        <v>7454</v>
      </c>
      <c r="B7456" s="345" t="s">
        <v>8073</v>
      </c>
      <c r="C7456" s="345" t="s">
        <v>899</v>
      </c>
      <c r="D7456" s="346" t="s">
        <v>512</v>
      </c>
      <c r="E7456" s="345">
        <v>4201110950</v>
      </c>
      <c r="F7456" s="345">
        <v>111095</v>
      </c>
      <c r="G7456" s="345" t="s">
        <v>15972</v>
      </c>
      <c r="H7456" s="820">
        <v>1810</v>
      </c>
      <c r="I7456" s="567"/>
    </row>
    <row r="7457" spans="1:9" x14ac:dyDescent="0.2">
      <c r="A7457" s="345">
        <v>7455</v>
      </c>
      <c r="B7457" s="345" t="s">
        <v>8074</v>
      </c>
      <c r="C7457" s="345" t="s">
        <v>563</v>
      </c>
      <c r="D7457" s="345" t="s">
        <v>493</v>
      </c>
      <c r="E7457" s="345">
        <v>2120330830</v>
      </c>
      <c r="F7457" s="345">
        <v>60084</v>
      </c>
      <c r="G7457" s="345" t="s">
        <v>15973</v>
      </c>
      <c r="H7457" s="820">
        <v>1414</v>
      </c>
      <c r="I7457" s="567"/>
    </row>
    <row r="7458" spans="1:9" x14ac:dyDescent="0.2">
      <c r="A7458" s="345">
        <v>7456</v>
      </c>
      <c r="B7458" s="345" t="s">
        <v>8075</v>
      </c>
      <c r="C7458" s="345" t="s">
        <v>654</v>
      </c>
      <c r="D7458" s="345" t="s">
        <v>506</v>
      </c>
      <c r="E7458" s="345">
        <v>3150081131</v>
      </c>
      <c r="F7458" s="345">
        <v>64115</v>
      </c>
      <c r="G7458" s="345" t="s">
        <v>15974</v>
      </c>
      <c r="H7458" s="820">
        <v>1250</v>
      </c>
      <c r="I7458" s="567"/>
    </row>
    <row r="7459" spans="1:9" x14ac:dyDescent="0.2">
      <c r="A7459" s="345">
        <v>7457</v>
      </c>
      <c r="B7459" s="345" t="s">
        <v>8076</v>
      </c>
      <c r="C7459" s="345" t="s">
        <v>601</v>
      </c>
      <c r="D7459" s="345" t="s">
        <v>508</v>
      </c>
      <c r="E7459" s="345">
        <v>1030122160</v>
      </c>
      <c r="F7459" s="345">
        <v>16226</v>
      </c>
      <c r="G7459" s="345" t="s">
        <v>15975</v>
      </c>
      <c r="H7459" s="820">
        <v>127</v>
      </c>
      <c r="I7459" s="567"/>
    </row>
    <row r="7460" spans="1:9" x14ac:dyDescent="0.2">
      <c r="A7460" s="345">
        <v>7458</v>
      </c>
      <c r="B7460" s="345" t="s">
        <v>8077</v>
      </c>
      <c r="C7460" s="345" t="s">
        <v>241</v>
      </c>
      <c r="D7460" s="345" t="s">
        <v>515</v>
      </c>
      <c r="E7460" s="345">
        <v>1050901130</v>
      </c>
      <c r="F7460" s="345">
        <v>24113</v>
      </c>
      <c r="G7460" s="345" t="s">
        <v>15976</v>
      </c>
      <c r="H7460" s="820">
        <v>3064</v>
      </c>
      <c r="I7460" s="567"/>
    </row>
    <row r="7461" spans="1:9" x14ac:dyDescent="0.2">
      <c r="A7461" s="345">
        <v>7459</v>
      </c>
      <c r="B7461" s="345" t="s">
        <v>8078</v>
      </c>
      <c r="C7461" s="345" t="s">
        <v>609</v>
      </c>
      <c r="D7461" s="345" t="s">
        <v>493</v>
      </c>
      <c r="E7461" s="345">
        <v>2120701080</v>
      </c>
      <c r="F7461" s="345">
        <v>58109</v>
      </c>
      <c r="G7461" s="345" t="s">
        <v>15977</v>
      </c>
      <c r="H7461" s="820">
        <v>298</v>
      </c>
      <c r="I7461" s="567"/>
    </row>
    <row r="7462" spans="1:9" x14ac:dyDescent="0.2">
      <c r="A7462" s="345">
        <v>7460</v>
      </c>
      <c r="B7462" s="345" t="s">
        <v>8079</v>
      </c>
      <c r="C7462" s="345" t="s">
        <v>567</v>
      </c>
      <c r="D7462" s="345" t="s">
        <v>508</v>
      </c>
      <c r="E7462" s="345">
        <v>1030151830</v>
      </c>
      <c r="F7462" s="345">
        <v>17193</v>
      </c>
      <c r="G7462" s="345" t="s">
        <v>15978</v>
      </c>
      <c r="H7462" s="820">
        <v>1410</v>
      </c>
      <c r="I7462" s="567"/>
    </row>
    <row r="7463" spans="1:9" x14ac:dyDescent="0.2">
      <c r="A7463" s="345">
        <v>7461</v>
      </c>
      <c r="B7463" s="345" t="s">
        <v>8080</v>
      </c>
      <c r="C7463" s="345" t="s">
        <v>553</v>
      </c>
      <c r="D7463" s="345" t="s">
        <v>506</v>
      </c>
      <c r="E7463" s="345">
        <v>3150721540</v>
      </c>
      <c r="F7463" s="345">
        <v>65154</v>
      </c>
      <c r="G7463" s="345" t="s">
        <v>15979</v>
      </c>
      <c r="H7463" s="820">
        <v>8084</v>
      </c>
      <c r="I7463" s="567"/>
    </row>
    <row r="7464" spans="1:9" x14ac:dyDescent="0.2">
      <c r="A7464" s="345">
        <v>7462</v>
      </c>
      <c r="B7464" s="345" t="s">
        <v>8081</v>
      </c>
      <c r="C7464" s="345" t="s">
        <v>996</v>
      </c>
      <c r="D7464" s="345" t="s">
        <v>514</v>
      </c>
      <c r="E7464" s="345">
        <v>2100580580</v>
      </c>
      <c r="F7464" s="345">
        <v>54058</v>
      </c>
      <c r="G7464" s="345" t="s">
        <v>15980</v>
      </c>
      <c r="H7464" s="820">
        <v>340</v>
      </c>
      <c r="I7464" s="567"/>
    </row>
    <row r="7465" spans="1:9" x14ac:dyDescent="0.2">
      <c r="A7465" s="345">
        <v>7463</v>
      </c>
      <c r="B7465" s="345" t="s">
        <v>8082</v>
      </c>
      <c r="C7465" s="345" t="s">
        <v>624</v>
      </c>
      <c r="D7465" s="345" t="s">
        <v>510</v>
      </c>
      <c r="E7465" s="345">
        <v>1010812741</v>
      </c>
      <c r="F7465" s="345">
        <v>1286</v>
      </c>
      <c r="G7465" s="345" t="s">
        <v>15981</v>
      </c>
      <c r="H7465" s="820">
        <v>780</v>
      </c>
      <c r="I7465" s="567"/>
    </row>
    <row r="7466" spans="1:9" x14ac:dyDescent="0.2">
      <c r="A7466" s="345">
        <v>7464</v>
      </c>
      <c r="B7466" s="345" t="s">
        <v>8083</v>
      </c>
      <c r="C7466" s="345" t="s">
        <v>544</v>
      </c>
      <c r="D7466" s="345" t="s">
        <v>510</v>
      </c>
      <c r="E7466" s="345">
        <v>1010272340</v>
      </c>
      <c r="F7466" s="345">
        <v>4235</v>
      </c>
      <c r="G7466" s="345" t="s">
        <v>15982</v>
      </c>
      <c r="H7466" s="820">
        <v>99</v>
      </c>
      <c r="I7466" s="567"/>
    </row>
    <row r="7467" spans="1:9" x14ac:dyDescent="0.2">
      <c r="A7467" s="345">
        <v>7465</v>
      </c>
      <c r="B7467" s="345" t="s">
        <v>8084</v>
      </c>
      <c r="C7467" s="345" t="s">
        <v>595</v>
      </c>
      <c r="D7467" s="345" t="s">
        <v>510</v>
      </c>
      <c r="E7467" s="345">
        <v>1010021750</v>
      </c>
      <c r="F7467" s="345">
        <v>6178</v>
      </c>
      <c r="G7467" s="345" t="s">
        <v>15983</v>
      </c>
      <c r="H7467" s="820">
        <v>966</v>
      </c>
      <c r="I7467" s="567"/>
    </row>
    <row r="7468" spans="1:9" x14ac:dyDescent="0.2">
      <c r="A7468" s="345">
        <v>7466</v>
      </c>
      <c r="B7468" s="345" t="s">
        <v>8085</v>
      </c>
      <c r="C7468" s="345" t="s">
        <v>526</v>
      </c>
      <c r="D7468" s="345" t="s">
        <v>508</v>
      </c>
      <c r="E7468" s="345">
        <v>1030980830</v>
      </c>
      <c r="F7468" s="345">
        <v>97083</v>
      </c>
      <c r="G7468" s="345" t="s">
        <v>15984</v>
      </c>
      <c r="H7468" s="820">
        <v>11161</v>
      </c>
      <c r="I7468" s="567"/>
    </row>
    <row r="7469" spans="1:9" x14ac:dyDescent="0.2">
      <c r="A7469" s="345">
        <v>7467</v>
      </c>
      <c r="B7469" s="345" t="s">
        <v>8086</v>
      </c>
      <c r="C7469" s="345" t="s">
        <v>609</v>
      </c>
      <c r="D7469" s="345" t="s">
        <v>493</v>
      </c>
      <c r="E7469" s="345">
        <v>2120701090</v>
      </c>
      <c r="F7469" s="345">
        <v>58110</v>
      </c>
      <c r="G7469" s="345" t="s">
        <v>15985</v>
      </c>
      <c r="H7469" s="820">
        <v>15698</v>
      </c>
      <c r="I7469" s="567"/>
    </row>
    <row r="7470" spans="1:9" x14ac:dyDescent="0.2">
      <c r="A7470" s="345">
        <v>7468</v>
      </c>
      <c r="B7470" s="345" t="s">
        <v>8087</v>
      </c>
      <c r="C7470" s="345" t="s">
        <v>696</v>
      </c>
      <c r="D7470" s="345" t="s">
        <v>508</v>
      </c>
      <c r="E7470" s="345">
        <v>1030242180</v>
      </c>
      <c r="F7470" s="345">
        <v>13232</v>
      </c>
      <c r="G7470" s="345" t="s">
        <v>15986</v>
      </c>
      <c r="H7470" s="820">
        <v>2583</v>
      </c>
      <c r="I7470" s="567"/>
    </row>
    <row r="7471" spans="1:9" x14ac:dyDescent="0.2">
      <c r="A7471" s="345">
        <v>7469</v>
      </c>
      <c r="B7471" s="345" t="s">
        <v>8088</v>
      </c>
      <c r="C7471" s="345" t="s">
        <v>693</v>
      </c>
      <c r="D7471" s="345" t="s">
        <v>16415</v>
      </c>
      <c r="E7471" s="345">
        <v>1080560440</v>
      </c>
      <c r="F7471" s="345">
        <v>34044</v>
      </c>
      <c r="G7471" s="345" t="s">
        <v>15987</v>
      </c>
      <c r="H7471" s="820">
        <v>530</v>
      </c>
      <c r="I7471" s="567"/>
    </row>
    <row r="7472" spans="1:9" x14ac:dyDescent="0.2">
      <c r="A7472" s="345">
        <v>7470</v>
      </c>
      <c r="B7472" s="345" t="s">
        <v>8089</v>
      </c>
      <c r="C7472" s="345" t="s">
        <v>601</v>
      </c>
      <c r="D7472" s="345" t="s">
        <v>508</v>
      </c>
      <c r="E7472" s="345">
        <v>1030122161</v>
      </c>
      <c r="F7472" s="345">
        <v>16227</v>
      </c>
      <c r="G7472" s="345" t="s">
        <v>15988</v>
      </c>
      <c r="H7472" s="820">
        <v>215</v>
      </c>
      <c r="I7472" s="567"/>
    </row>
    <row r="7473" spans="1:9" x14ac:dyDescent="0.2">
      <c r="A7473" s="345">
        <v>7471</v>
      </c>
      <c r="B7473" s="345" t="s">
        <v>8090</v>
      </c>
      <c r="C7473" s="345" t="s">
        <v>755</v>
      </c>
      <c r="D7473" s="345" t="s">
        <v>516</v>
      </c>
      <c r="E7473" s="345">
        <v>1020040680</v>
      </c>
      <c r="F7473" s="345">
        <v>7069</v>
      </c>
      <c r="G7473" s="345" t="s">
        <v>15989</v>
      </c>
      <c r="H7473" s="820">
        <v>591</v>
      </c>
      <c r="I7473" s="567"/>
    </row>
    <row r="7474" spans="1:9" x14ac:dyDescent="0.2">
      <c r="A7474" s="345">
        <v>7472</v>
      </c>
      <c r="B7474" s="345" t="s">
        <v>8091</v>
      </c>
      <c r="C7474" s="345" t="s">
        <v>624</v>
      </c>
      <c r="D7474" s="345" t="s">
        <v>510</v>
      </c>
      <c r="E7474" s="345">
        <v>1010812750</v>
      </c>
      <c r="F7474" s="345">
        <v>1287</v>
      </c>
      <c r="G7474" s="345" t="s">
        <v>15990</v>
      </c>
      <c r="H7474" s="820">
        <v>2974</v>
      </c>
      <c r="I7474" s="567"/>
    </row>
    <row r="7475" spans="1:9" x14ac:dyDescent="0.2">
      <c r="A7475" s="345">
        <v>7473</v>
      </c>
      <c r="B7475" s="345" t="s">
        <v>8092</v>
      </c>
      <c r="C7475" s="345" t="s">
        <v>624</v>
      </c>
      <c r="D7475" s="345" t="s">
        <v>510</v>
      </c>
      <c r="E7475" s="345">
        <v>1010812760</v>
      </c>
      <c r="F7475" s="345">
        <v>1288</v>
      </c>
      <c r="G7475" s="345" t="s">
        <v>15991</v>
      </c>
      <c r="H7475" s="820">
        <v>90</v>
      </c>
      <c r="I7475" s="567"/>
    </row>
    <row r="7476" spans="1:9" x14ac:dyDescent="0.2">
      <c r="A7476" s="345">
        <v>7474</v>
      </c>
      <c r="B7476" s="345" t="s">
        <v>8093</v>
      </c>
      <c r="C7476" s="345" t="s">
        <v>790</v>
      </c>
      <c r="D7476" s="345" t="s">
        <v>16415</v>
      </c>
      <c r="E7476" s="345">
        <v>1080130585</v>
      </c>
      <c r="F7476" s="345">
        <v>37061</v>
      </c>
      <c r="G7476" s="345" t="s">
        <v>15992</v>
      </c>
      <c r="H7476" s="820">
        <v>31605</v>
      </c>
      <c r="I7476" s="567"/>
    </row>
    <row r="7477" spans="1:9" x14ac:dyDescent="0.2">
      <c r="A7477" s="345">
        <v>7475</v>
      </c>
      <c r="B7477" s="345" t="s">
        <v>8094</v>
      </c>
      <c r="C7477" s="345" t="s">
        <v>755</v>
      </c>
      <c r="D7477" s="345" t="s">
        <v>516</v>
      </c>
      <c r="E7477" s="345">
        <v>1020040690</v>
      </c>
      <c r="F7477" s="345">
        <v>7070</v>
      </c>
      <c r="G7477" s="345" t="s">
        <v>15993</v>
      </c>
      <c r="H7477" s="820">
        <v>166</v>
      </c>
      <c r="I7477" s="567"/>
    </row>
    <row r="7478" spans="1:9" x14ac:dyDescent="0.2">
      <c r="A7478" s="345">
        <v>7476</v>
      </c>
      <c r="B7478" s="345" t="s">
        <v>8095</v>
      </c>
      <c r="C7478" s="345" t="s">
        <v>546</v>
      </c>
      <c r="D7478" s="345" t="s">
        <v>504</v>
      </c>
      <c r="E7478" s="345">
        <v>3170470290</v>
      </c>
      <c r="F7478" s="345">
        <v>77030</v>
      </c>
      <c r="G7478" s="345" t="s">
        <v>15994</v>
      </c>
      <c r="H7478" s="820">
        <v>1373</v>
      </c>
      <c r="I7478" s="567"/>
    </row>
    <row r="7479" spans="1:9" x14ac:dyDescent="0.2">
      <c r="A7479" s="345">
        <v>7477</v>
      </c>
      <c r="B7479" s="345" t="s">
        <v>8096</v>
      </c>
      <c r="C7479" s="345" t="s">
        <v>696</v>
      </c>
      <c r="D7479" s="345" t="s">
        <v>508</v>
      </c>
      <c r="E7479" s="345">
        <v>1030242200</v>
      </c>
      <c r="F7479" s="345">
        <v>13234</v>
      </c>
      <c r="G7479" s="345" t="s">
        <v>15995</v>
      </c>
      <c r="H7479" s="820">
        <v>1426</v>
      </c>
      <c r="I7479" s="567"/>
    </row>
    <row r="7480" spans="1:9" x14ac:dyDescent="0.2">
      <c r="A7480" s="345">
        <v>7478</v>
      </c>
      <c r="B7480" s="345" t="s">
        <v>8097</v>
      </c>
      <c r="C7480" s="345" t="s">
        <v>863</v>
      </c>
      <c r="D7480" s="345" t="s">
        <v>510</v>
      </c>
      <c r="E7480" s="345">
        <v>1011020690</v>
      </c>
      <c r="F7480" s="345">
        <v>103069</v>
      </c>
      <c r="G7480" s="345" t="s">
        <v>15996</v>
      </c>
      <c r="H7480" s="820">
        <v>1163</v>
      </c>
      <c r="I7480" s="567"/>
    </row>
    <row r="7481" spans="1:9" x14ac:dyDescent="0.2">
      <c r="A7481" s="345">
        <v>7479</v>
      </c>
      <c r="B7481" s="345" t="s">
        <v>8098</v>
      </c>
      <c r="C7481" s="345" t="s">
        <v>996</v>
      </c>
      <c r="D7481" s="345" t="s">
        <v>514</v>
      </c>
      <c r="E7481" s="345">
        <v>2100580590</v>
      </c>
      <c r="F7481" s="345">
        <v>54059</v>
      </c>
      <c r="G7481" s="345" t="s">
        <v>15997</v>
      </c>
      <c r="H7481" s="820">
        <v>1271</v>
      </c>
      <c r="I7481" s="567"/>
    </row>
    <row r="7482" spans="1:9" x14ac:dyDescent="0.2">
      <c r="A7482" s="345">
        <v>7480</v>
      </c>
      <c r="B7482" s="345" t="s">
        <v>8099</v>
      </c>
      <c r="C7482" s="345" t="s">
        <v>601</v>
      </c>
      <c r="D7482" s="345" t="s">
        <v>508</v>
      </c>
      <c r="E7482" s="345">
        <v>1030122180</v>
      </c>
      <c r="F7482" s="345">
        <v>16229</v>
      </c>
      <c r="G7482" s="345" t="s">
        <v>15998</v>
      </c>
      <c r="H7482" s="820">
        <v>249</v>
      </c>
      <c r="I7482" s="567"/>
    </row>
    <row r="7483" spans="1:9" x14ac:dyDescent="0.2">
      <c r="A7483" s="345">
        <v>7481</v>
      </c>
      <c r="B7483" s="345" t="s">
        <v>8100</v>
      </c>
      <c r="C7483" s="345" t="s">
        <v>755</v>
      </c>
      <c r="D7483" s="345" t="s">
        <v>516</v>
      </c>
      <c r="E7483" s="345">
        <v>1020040700</v>
      </c>
      <c r="F7483" s="345">
        <v>7071</v>
      </c>
      <c r="G7483" s="345" t="s">
        <v>15999</v>
      </c>
      <c r="H7483" s="820">
        <v>2198</v>
      </c>
      <c r="I7483" s="567"/>
    </row>
    <row r="7484" spans="1:9" x14ac:dyDescent="0.2">
      <c r="A7484" s="345">
        <v>7482</v>
      </c>
      <c r="B7484" s="345" t="s">
        <v>8101</v>
      </c>
      <c r="C7484" s="345" t="s">
        <v>553</v>
      </c>
      <c r="D7484" s="345" t="s">
        <v>506</v>
      </c>
      <c r="E7484" s="345">
        <v>3150721550</v>
      </c>
      <c r="F7484" s="345">
        <v>65155</v>
      </c>
      <c r="G7484" s="345" t="s">
        <v>16000</v>
      </c>
      <c r="H7484" s="820">
        <v>1551</v>
      </c>
      <c r="I7484" s="567"/>
    </row>
    <row r="7485" spans="1:9" x14ac:dyDescent="0.2">
      <c r="A7485" s="345">
        <v>7483</v>
      </c>
      <c r="B7485" s="345" t="s">
        <v>8102</v>
      </c>
      <c r="C7485" s="345" t="s">
        <v>526</v>
      </c>
      <c r="D7485" s="345" t="s">
        <v>508</v>
      </c>
      <c r="E7485" s="345">
        <v>1030980835</v>
      </c>
      <c r="F7485" s="345">
        <v>97093</v>
      </c>
      <c r="G7485" s="345" t="s">
        <v>16001</v>
      </c>
      <c r="H7485" s="820">
        <v>508</v>
      </c>
      <c r="I7485" s="567"/>
    </row>
    <row r="7486" spans="1:9" x14ac:dyDescent="0.2">
      <c r="A7486" s="345">
        <v>7484</v>
      </c>
      <c r="B7486" s="345" t="s">
        <v>8103</v>
      </c>
      <c r="C7486" s="345" t="s">
        <v>833</v>
      </c>
      <c r="D7486" s="345" t="s">
        <v>16417</v>
      </c>
      <c r="E7486" s="345">
        <v>1060930476</v>
      </c>
      <c r="F7486" s="345">
        <v>93053</v>
      </c>
      <c r="G7486" s="345" t="s">
        <v>16002</v>
      </c>
      <c r="H7486" s="820">
        <v>3917</v>
      </c>
      <c r="I7486" s="567"/>
    </row>
    <row r="7487" spans="1:9" x14ac:dyDescent="0.2">
      <c r="A7487" s="345">
        <v>7485</v>
      </c>
      <c r="B7487" s="345" t="s">
        <v>8104</v>
      </c>
      <c r="C7487" s="345" t="s">
        <v>557</v>
      </c>
      <c r="D7487" s="345" t="s">
        <v>513</v>
      </c>
      <c r="E7487" s="345">
        <v>4190210501</v>
      </c>
      <c r="F7487" s="345">
        <v>87052</v>
      </c>
      <c r="G7487" s="345" t="s">
        <v>16003</v>
      </c>
      <c r="H7487" s="820">
        <v>7838</v>
      </c>
      <c r="I7487" s="567"/>
    </row>
    <row r="7488" spans="1:9" x14ac:dyDescent="0.2">
      <c r="A7488" s="345">
        <v>7486</v>
      </c>
      <c r="B7488" s="345" t="s">
        <v>8105</v>
      </c>
      <c r="C7488" s="345" t="s">
        <v>567</v>
      </c>
      <c r="D7488" s="345" t="s">
        <v>508</v>
      </c>
      <c r="E7488" s="345">
        <v>1030151850</v>
      </c>
      <c r="F7488" s="345">
        <v>17194</v>
      </c>
      <c r="G7488" s="345" t="s">
        <v>16004</v>
      </c>
      <c r="H7488" s="820">
        <v>173</v>
      </c>
      <c r="I7488" s="567"/>
    </row>
    <row r="7489" spans="1:9" x14ac:dyDescent="0.2">
      <c r="A7489" s="345">
        <v>7487</v>
      </c>
      <c r="B7489" s="345" t="s">
        <v>8106</v>
      </c>
      <c r="C7489" s="345" t="s">
        <v>726</v>
      </c>
      <c r="D7489" s="345" t="s">
        <v>16416</v>
      </c>
      <c r="E7489" s="345">
        <v>1040141020</v>
      </c>
      <c r="F7489" s="345">
        <v>21110</v>
      </c>
      <c r="G7489" s="345" t="s">
        <v>16005</v>
      </c>
      <c r="H7489" s="820">
        <v>3308</v>
      </c>
      <c r="I7489" s="567"/>
    </row>
    <row r="7490" spans="1:9" x14ac:dyDescent="0.2">
      <c r="A7490" s="345">
        <v>7488</v>
      </c>
      <c r="B7490" s="345" t="s">
        <v>8107</v>
      </c>
      <c r="C7490" s="345" t="s">
        <v>534</v>
      </c>
      <c r="D7490" s="345" t="s">
        <v>508</v>
      </c>
      <c r="E7490" s="345">
        <v>1030492271</v>
      </c>
      <c r="F7490" s="345">
        <v>15249</v>
      </c>
      <c r="G7490" s="345" t="s">
        <v>16006</v>
      </c>
      <c r="H7490" s="820">
        <v>5262</v>
      </c>
      <c r="I7490" s="567"/>
    </row>
    <row r="7491" spans="1:9" x14ac:dyDescent="0.2">
      <c r="A7491" s="345">
        <v>7489</v>
      </c>
      <c r="B7491" s="345" t="s">
        <v>8108</v>
      </c>
      <c r="C7491" s="345" t="s">
        <v>534</v>
      </c>
      <c r="D7491" s="345" t="s">
        <v>508</v>
      </c>
      <c r="E7491" s="345">
        <v>1030492280</v>
      </c>
      <c r="F7491" s="345">
        <v>15229</v>
      </c>
      <c r="G7491" s="345" t="s">
        <v>16007</v>
      </c>
      <c r="H7491" s="820">
        <v>9327</v>
      </c>
      <c r="I7491" s="567"/>
    </row>
    <row r="7492" spans="1:9" x14ac:dyDescent="0.2">
      <c r="A7492" s="345">
        <v>7490</v>
      </c>
      <c r="B7492" s="345" t="s">
        <v>8109</v>
      </c>
      <c r="C7492" s="345" t="s">
        <v>863</v>
      </c>
      <c r="D7492" s="345" t="s">
        <v>510</v>
      </c>
      <c r="E7492" s="345">
        <v>1011020700</v>
      </c>
      <c r="F7492" s="345">
        <v>103070</v>
      </c>
      <c r="G7492" s="345" t="s">
        <v>16008</v>
      </c>
      <c r="H7492" s="820">
        <v>390</v>
      </c>
      <c r="I7492" s="567"/>
    </row>
    <row r="7493" spans="1:9" x14ac:dyDescent="0.2">
      <c r="A7493" s="345">
        <v>7491</v>
      </c>
      <c r="B7493" s="345" t="s">
        <v>8110</v>
      </c>
      <c r="C7493" s="345" t="s">
        <v>534</v>
      </c>
      <c r="D7493" s="345" t="s">
        <v>508</v>
      </c>
      <c r="E7493" s="345">
        <v>1030492290</v>
      </c>
      <c r="F7493" s="345">
        <v>15230</v>
      </c>
      <c r="G7493" s="345" t="s">
        <v>16009</v>
      </c>
      <c r="H7493" s="820">
        <v>9462</v>
      </c>
      <c r="I7493" s="567"/>
    </row>
    <row r="7494" spans="1:9" x14ac:dyDescent="0.2">
      <c r="A7494" s="345">
        <v>7492</v>
      </c>
      <c r="B7494" s="345" t="s">
        <v>8111</v>
      </c>
      <c r="C7494" s="345" t="s">
        <v>639</v>
      </c>
      <c r="D7494" s="345" t="s">
        <v>510</v>
      </c>
      <c r="E7494" s="345">
        <v>1010521460</v>
      </c>
      <c r="F7494" s="345">
        <v>3153</v>
      </c>
      <c r="G7494" s="345" t="s">
        <v>16010</v>
      </c>
      <c r="H7494" s="820">
        <v>967</v>
      </c>
      <c r="I7494" s="567"/>
    </row>
    <row r="7495" spans="1:9" x14ac:dyDescent="0.2">
      <c r="A7495" s="345">
        <v>7493</v>
      </c>
      <c r="B7495" s="345" t="s">
        <v>8112</v>
      </c>
      <c r="C7495" s="345" t="s">
        <v>674</v>
      </c>
      <c r="D7495" s="345" t="s">
        <v>510</v>
      </c>
      <c r="E7495" s="345">
        <v>1010881540</v>
      </c>
      <c r="F7495" s="345">
        <v>2156</v>
      </c>
      <c r="G7495" s="345" t="s">
        <v>16011</v>
      </c>
      <c r="H7495" s="820">
        <v>6926</v>
      </c>
      <c r="I7495" s="567"/>
    </row>
    <row r="7496" spans="1:9" x14ac:dyDescent="0.2">
      <c r="A7496" s="345">
        <v>7494</v>
      </c>
      <c r="B7496" s="345" t="s">
        <v>8113</v>
      </c>
      <c r="C7496" s="345" t="s">
        <v>639</v>
      </c>
      <c r="D7496" s="345" t="s">
        <v>510</v>
      </c>
      <c r="E7496" s="345">
        <v>1010521470</v>
      </c>
      <c r="F7496" s="345">
        <v>3154</v>
      </c>
      <c r="G7496" s="345" t="s">
        <v>16012</v>
      </c>
      <c r="H7496" s="820">
        <v>4946</v>
      </c>
      <c r="I7496" s="567"/>
    </row>
    <row r="7497" spans="1:9" x14ac:dyDescent="0.2">
      <c r="A7497" s="345">
        <v>7495</v>
      </c>
      <c r="B7497" s="345" t="s">
        <v>8114</v>
      </c>
      <c r="C7497" s="345" t="s">
        <v>635</v>
      </c>
      <c r="D7497" s="345" t="s">
        <v>508</v>
      </c>
      <c r="E7497" s="345">
        <v>1030861150</v>
      </c>
      <c r="F7497" s="345">
        <v>12132</v>
      </c>
      <c r="G7497" s="345" t="s">
        <v>16013</v>
      </c>
      <c r="H7497" s="820">
        <v>2455</v>
      </c>
      <c r="I7497" s="567"/>
    </row>
    <row r="7498" spans="1:9" x14ac:dyDescent="0.2">
      <c r="A7498" s="345">
        <v>7496</v>
      </c>
      <c r="B7498" s="345" t="s">
        <v>8115</v>
      </c>
      <c r="C7498" s="345" t="s">
        <v>693</v>
      </c>
      <c r="D7498" s="345" t="s">
        <v>16415</v>
      </c>
      <c r="E7498" s="345">
        <v>1080560450</v>
      </c>
      <c r="F7498" s="345">
        <v>34045</v>
      </c>
      <c r="G7498" s="345" t="s">
        <v>16014</v>
      </c>
      <c r="H7498" s="820">
        <v>2592</v>
      </c>
      <c r="I7498" s="567"/>
    </row>
    <row r="7499" spans="1:9" x14ac:dyDescent="0.2">
      <c r="A7499" s="345">
        <v>7497</v>
      </c>
      <c r="B7499" s="345" t="s">
        <v>8116</v>
      </c>
      <c r="C7499" s="345" t="s">
        <v>612</v>
      </c>
      <c r="D7499" s="345" t="s">
        <v>505</v>
      </c>
      <c r="E7499" s="345">
        <v>3180670950</v>
      </c>
      <c r="F7499" s="345">
        <v>80095</v>
      </c>
      <c r="G7499" s="345" t="s">
        <v>16015</v>
      </c>
      <c r="H7499" s="820">
        <v>1997</v>
      </c>
      <c r="I7499" s="567"/>
    </row>
    <row r="7500" spans="1:9" x14ac:dyDescent="0.2">
      <c r="A7500" s="345">
        <v>7498</v>
      </c>
      <c r="B7500" s="345" t="s">
        <v>8117</v>
      </c>
      <c r="C7500" s="345" t="s">
        <v>677</v>
      </c>
      <c r="D7500" s="345" t="s">
        <v>507</v>
      </c>
      <c r="E7500" s="345">
        <v>1070740650</v>
      </c>
      <c r="F7500" s="345">
        <v>9065</v>
      </c>
      <c r="G7500" s="345" t="s">
        <v>16016</v>
      </c>
      <c r="H7500" s="820">
        <v>12620</v>
      </c>
      <c r="I7500" s="567"/>
    </row>
    <row r="7501" spans="1:9" x14ac:dyDescent="0.2">
      <c r="A7501" s="345">
        <v>7499</v>
      </c>
      <c r="B7501" s="345" t="s">
        <v>8118</v>
      </c>
      <c r="C7501" s="345" t="s">
        <v>550</v>
      </c>
      <c r="D7501" s="345" t="s">
        <v>493</v>
      </c>
      <c r="E7501" s="345">
        <v>2120690710</v>
      </c>
      <c r="F7501" s="345">
        <v>57073</v>
      </c>
      <c r="G7501" s="345" t="s">
        <v>16017</v>
      </c>
      <c r="H7501" s="820">
        <v>165</v>
      </c>
      <c r="I7501" s="567"/>
    </row>
    <row r="7502" spans="1:9" x14ac:dyDescent="0.2">
      <c r="A7502" s="345">
        <v>7500</v>
      </c>
      <c r="B7502" s="345" t="s">
        <v>8119</v>
      </c>
      <c r="C7502" s="345" t="s">
        <v>637</v>
      </c>
      <c r="D7502" s="345" t="s">
        <v>508</v>
      </c>
      <c r="E7502" s="345">
        <v>1031040450</v>
      </c>
      <c r="F7502" s="345">
        <v>108045</v>
      </c>
      <c r="G7502" s="345" t="s">
        <v>16018</v>
      </c>
      <c r="H7502" s="820">
        <v>13619</v>
      </c>
      <c r="I7502" s="567"/>
    </row>
    <row r="7503" spans="1:9" x14ac:dyDescent="0.2">
      <c r="A7503" s="345">
        <v>7501</v>
      </c>
      <c r="B7503" s="345" t="s">
        <v>8120</v>
      </c>
      <c r="C7503" s="345" t="s">
        <v>526</v>
      </c>
      <c r="D7503" s="345" t="s">
        <v>508</v>
      </c>
      <c r="E7503" s="345">
        <v>1030980840</v>
      </c>
      <c r="F7503" s="345">
        <v>97084</v>
      </c>
      <c r="G7503" s="345" t="s">
        <v>16019</v>
      </c>
      <c r="H7503" s="820">
        <v>725</v>
      </c>
      <c r="I7503" s="567"/>
    </row>
    <row r="7504" spans="1:9" x14ac:dyDescent="0.2">
      <c r="A7504" s="345">
        <v>7502</v>
      </c>
      <c r="B7504" s="345" t="s">
        <v>8121</v>
      </c>
      <c r="C7504" s="345" t="s">
        <v>635</v>
      </c>
      <c r="D7504" s="345" t="s">
        <v>508</v>
      </c>
      <c r="E7504" s="345">
        <v>1030861160</v>
      </c>
      <c r="F7504" s="345">
        <v>12133</v>
      </c>
      <c r="G7504" s="345" t="s">
        <v>16020</v>
      </c>
      <c r="H7504" s="820">
        <v>78740</v>
      </c>
      <c r="I7504" s="567"/>
    </row>
    <row r="7505" spans="1:9" x14ac:dyDescent="0.2">
      <c r="A7505" s="345">
        <v>7503</v>
      </c>
      <c r="B7505" s="345" t="s">
        <v>8122</v>
      </c>
      <c r="C7505" s="345" t="s">
        <v>814</v>
      </c>
      <c r="D7505" s="345" t="s">
        <v>507</v>
      </c>
      <c r="E7505" s="345">
        <v>1070390290</v>
      </c>
      <c r="F7505" s="345">
        <v>11029</v>
      </c>
      <c r="G7505" s="345" t="s">
        <v>16021</v>
      </c>
      <c r="H7505" s="820">
        <v>1811</v>
      </c>
      <c r="I7505" s="567"/>
    </row>
    <row r="7506" spans="1:9" x14ac:dyDescent="0.2">
      <c r="A7506" s="345">
        <v>7504</v>
      </c>
      <c r="B7506" s="345" t="s">
        <v>8123</v>
      </c>
      <c r="C7506" s="345" t="s">
        <v>624</v>
      </c>
      <c r="D7506" s="345" t="s">
        <v>510</v>
      </c>
      <c r="E7506" s="345">
        <v>1010812761</v>
      </c>
      <c r="F7506" s="345">
        <v>1289</v>
      </c>
      <c r="G7506" s="345" t="s">
        <v>16022</v>
      </c>
      <c r="H7506" s="820">
        <v>850</v>
      </c>
      <c r="I7506" s="567"/>
    </row>
    <row r="7507" spans="1:9" x14ac:dyDescent="0.2">
      <c r="A7507" s="345">
        <v>7505</v>
      </c>
      <c r="B7507" s="345" t="s">
        <v>8124</v>
      </c>
      <c r="C7507" s="345" t="s">
        <v>652</v>
      </c>
      <c r="D7507" s="345" t="s">
        <v>16417</v>
      </c>
      <c r="E7507" s="345">
        <v>1060851300</v>
      </c>
      <c r="F7507" s="345">
        <v>30130</v>
      </c>
      <c r="G7507" s="345" t="s">
        <v>16023</v>
      </c>
      <c r="H7507" s="820">
        <v>2642</v>
      </c>
      <c r="I7507" s="567"/>
    </row>
    <row r="7508" spans="1:9" x14ac:dyDescent="0.2">
      <c r="A7508" s="345">
        <v>7506</v>
      </c>
      <c r="B7508" s="345" t="s">
        <v>8125</v>
      </c>
      <c r="C7508" s="345" t="s">
        <v>726</v>
      </c>
      <c r="D7508" s="345" t="s">
        <v>16416</v>
      </c>
      <c r="E7508" s="345">
        <v>1040141030</v>
      </c>
      <c r="F7508" s="345">
        <v>21111</v>
      </c>
      <c r="G7508" s="345" t="s">
        <v>16024</v>
      </c>
      <c r="H7508" s="820">
        <v>4894</v>
      </c>
      <c r="I7508" s="567"/>
    </row>
    <row r="7509" spans="1:9" x14ac:dyDescent="0.2">
      <c r="A7509" s="345">
        <v>7507</v>
      </c>
      <c r="B7509" s="345" t="s">
        <v>8126</v>
      </c>
      <c r="C7509" s="345" t="s">
        <v>693</v>
      </c>
      <c r="D7509" s="345" t="s">
        <v>16415</v>
      </c>
      <c r="E7509" s="345">
        <v>1080560460</v>
      </c>
      <c r="F7509" s="345">
        <v>34046</v>
      </c>
      <c r="G7509" s="345" t="s">
        <v>16025</v>
      </c>
      <c r="H7509" s="820">
        <v>1138</v>
      </c>
      <c r="I7509" s="567"/>
    </row>
    <row r="7510" spans="1:9" x14ac:dyDescent="0.2">
      <c r="A7510" s="345">
        <v>7508</v>
      </c>
      <c r="B7510" s="345" t="s">
        <v>8127</v>
      </c>
      <c r="C7510" s="345" t="s">
        <v>672</v>
      </c>
      <c r="D7510" s="345" t="s">
        <v>508</v>
      </c>
      <c r="E7510" s="345">
        <v>1030571670</v>
      </c>
      <c r="F7510" s="345">
        <v>18171</v>
      </c>
      <c r="G7510" s="345" t="s">
        <v>16026</v>
      </c>
      <c r="H7510" s="820">
        <v>3013</v>
      </c>
      <c r="I7510" s="567"/>
    </row>
    <row r="7511" spans="1:9" x14ac:dyDescent="0.2">
      <c r="A7511" s="345">
        <v>7509</v>
      </c>
      <c r="B7511" s="345" t="s">
        <v>8128</v>
      </c>
      <c r="C7511" s="345" t="s">
        <v>863</v>
      </c>
      <c r="D7511" s="345" t="s">
        <v>510</v>
      </c>
      <c r="E7511" s="345">
        <v>1011020710</v>
      </c>
      <c r="F7511" s="345">
        <v>103071</v>
      </c>
      <c r="G7511" s="345" t="s">
        <v>16027</v>
      </c>
      <c r="H7511" s="820">
        <v>1940</v>
      </c>
      <c r="I7511" s="567"/>
    </row>
    <row r="7512" spans="1:9" x14ac:dyDescent="0.2">
      <c r="A7512" s="345">
        <v>7510</v>
      </c>
      <c r="B7512" s="345" t="s">
        <v>8129</v>
      </c>
      <c r="C7512" s="345" t="s">
        <v>575</v>
      </c>
      <c r="D7512" s="345" t="s">
        <v>493</v>
      </c>
      <c r="E7512" s="345">
        <v>2120910540</v>
      </c>
      <c r="F7512" s="345">
        <v>56055</v>
      </c>
      <c r="G7512" s="345" t="s">
        <v>16028</v>
      </c>
      <c r="H7512" s="820">
        <v>3979</v>
      </c>
      <c r="I7512" s="567"/>
    </row>
    <row r="7513" spans="1:9" x14ac:dyDescent="0.2">
      <c r="A7513" s="345">
        <v>7511</v>
      </c>
      <c r="B7513" s="345" t="s">
        <v>8130</v>
      </c>
      <c r="C7513" s="345" t="s">
        <v>664</v>
      </c>
      <c r="D7513" s="345" t="s">
        <v>507</v>
      </c>
      <c r="E7513" s="345">
        <v>1070370600</v>
      </c>
      <c r="F7513" s="345">
        <v>8064</v>
      </c>
      <c r="G7513" s="345" t="s">
        <v>16029</v>
      </c>
      <c r="H7513" s="820">
        <v>366</v>
      </c>
      <c r="I7513" s="567"/>
    </row>
    <row r="7514" spans="1:9" x14ac:dyDescent="0.2">
      <c r="A7514" s="345">
        <v>7512</v>
      </c>
      <c r="B7514" s="345" t="s">
        <v>8131</v>
      </c>
      <c r="C7514" s="345" t="s">
        <v>784</v>
      </c>
      <c r="D7514" s="345" t="s">
        <v>503</v>
      </c>
      <c r="E7514" s="345">
        <v>3130230990</v>
      </c>
      <c r="F7514" s="345">
        <v>69099</v>
      </c>
      <c r="G7514" s="345" t="s">
        <v>16030</v>
      </c>
      <c r="H7514" s="820">
        <v>40565</v>
      </c>
      <c r="I7514" s="567"/>
    </row>
    <row r="7515" spans="1:9" x14ac:dyDescent="0.2">
      <c r="A7515" s="345">
        <v>7513</v>
      </c>
      <c r="B7515" s="345" t="s">
        <v>8132</v>
      </c>
      <c r="C7515" s="345" t="s">
        <v>586</v>
      </c>
      <c r="D7515" s="345" t="s">
        <v>509</v>
      </c>
      <c r="E7515" s="345">
        <v>3140940510</v>
      </c>
      <c r="F7515" s="345">
        <v>94051</v>
      </c>
      <c r="G7515" s="345" t="s">
        <v>16031</v>
      </c>
      <c r="H7515" s="820">
        <v>634</v>
      </c>
      <c r="I7515" s="567"/>
    </row>
    <row r="7516" spans="1:9" x14ac:dyDescent="0.2">
      <c r="A7516" s="345">
        <v>7514</v>
      </c>
      <c r="B7516" s="345" t="s">
        <v>8133</v>
      </c>
      <c r="C7516" s="345" t="s">
        <v>624</v>
      </c>
      <c r="D7516" s="345" t="s">
        <v>510</v>
      </c>
      <c r="E7516" s="345">
        <v>1010812770</v>
      </c>
      <c r="F7516" s="345">
        <v>1290</v>
      </c>
      <c r="G7516" s="345" t="s">
        <v>16032</v>
      </c>
      <c r="H7516" s="820">
        <v>1435</v>
      </c>
      <c r="I7516" s="567"/>
    </row>
    <row r="7517" spans="1:9" x14ac:dyDescent="0.2">
      <c r="A7517" s="345">
        <v>7515</v>
      </c>
      <c r="B7517" s="345" t="s">
        <v>8134</v>
      </c>
      <c r="C7517" s="345" t="s">
        <v>578</v>
      </c>
      <c r="D7517" s="345" t="s">
        <v>505</v>
      </c>
      <c r="E7517" s="345">
        <v>3181030460</v>
      </c>
      <c r="F7517" s="345">
        <v>102046</v>
      </c>
      <c r="G7517" s="345" t="s">
        <v>16033</v>
      </c>
      <c r="H7517" s="820">
        <v>964</v>
      </c>
      <c r="I7517" s="567"/>
    </row>
    <row r="7518" spans="1:9" x14ac:dyDescent="0.2">
      <c r="A7518" s="345">
        <v>7516</v>
      </c>
      <c r="B7518" s="345" t="s">
        <v>8135</v>
      </c>
      <c r="C7518" s="345" t="s">
        <v>787</v>
      </c>
      <c r="D7518" s="345" t="s">
        <v>515</v>
      </c>
      <c r="E7518" s="345">
        <v>1050840870</v>
      </c>
      <c r="F7518" s="345">
        <v>26088</v>
      </c>
      <c r="G7518" s="345" t="s">
        <v>16034</v>
      </c>
      <c r="H7518" s="820">
        <v>6746</v>
      </c>
      <c r="I7518" s="567"/>
    </row>
    <row r="7519" spans="1:9" x14ac:dyDescent="0.2">
      <c r="A7519" s="345">
        <v>7517</v>
      </c>
      <c r="B7519" s="345" t="s">
        <v>8136</v>
      </c>
      <c r="C7519" s="345" t="s">
        <v>1311</v>
      </c>
      <c r="D7519" s="345" t="s">
        <v>492</v>
      </c>
      <c r="E7519" s="345">
        <v>2090620360</v>
      </c>
      <c r="F7519" s="345">
        <v>50037</v>
      </c>
      <c r="G7519" s="345" t="s">
        <v>16035</v>
      </c>
      <c r="H7519" s="820">
        <v>11910</v>
      </c>
      <c r="I7519" s="567"/>
    </row>
    <row r="7520" spans="1:9" x14ac:dyDescent="0.2">
      <c r="A7520" s="345">
        <v>7518</v>
      </c>
      <c r="B7520" s="345" t="s">
        <v>8137</v>
      </c>
      <c r="C7520" s="345" t="s">
        <v>637</v>
      </c>
      <c r="D7520" s="345" t="s">
        <v>508</v>
      </c>
      <c r="E7520" s="345">
        <v>1031040460</v>
      </c>
      <c r="F7520" s="345">
        <v>108046</v>
      </c>
      <c r="G7520" s="345" t="s">
        <v>16036</v>
      </c>
      <c r="H7520" s="820">
        <v>7504</v>
      </c>
      <c r="I7520" s="567"/>
    </row>
    <row r="7521" spans="1:9" x14ac:dyDescent="0.2">
      <c r="A7521" s="345">
        <v>7519</v>
      </c>
      <c r="B7521" s="345" t="s">
        <v>8138</v>
      </c>
      <c r="C7521" s="345" t="s">
        <v>635</v>
      </c>
      <c r="D7521" s="345" t="s">
        <v>508</v>
      </c>
      <c r="E7521" s="345">
        <v>1030861170</v>
      </c>
      <c r="F7521" s="345">
        <v>12134</v>
      </c>
      <c r="G7521" s="345" t="s">
        <v>16037</v>
      </c>
      <c r="H7521" s="820">
        <v>7281</v>
      </c>
      <c r="I7521" s="567"/>
    </row>
    <row r="7522" spans="1:9" x14ac:dyDescent="0.2">
      <c r="A7522" s="345">
        <v>7520</v>
      </c>
      <c r="B7522" s="345" t="s">
        <v>8139</v>
      </c>
      <c r="C7522" s="345" t="s">
        <v>787</v>
      </c>
      <c r="D7522" s="345" t="s">
        <v>515</v>
      </c>
      <c r="E7522" s="345">
        <v>1050840880</v>
      </c>
      <c r="F7522" s="345">
        <v>26089</v>
      </c>
      <c r="G7522" s="345" t="s">
        <v>16038</v>
      </c>
      <c r="H7522" s="820">
        <v>16554</v>
      </c>
      <c r="I7522" s="567"/>
    </row>
    <row r="7523" spans="1:9" x14ac:dyDescent="0.2">
      <c r="A7523" s="345">
        <v>7521</v>
      </c>
      <c r="B7523" s="345" t="s">
        <v>8140</v>
      </c>
      <c r="C7523" s="345" t="s">
        <v>601</v>
      </c>
      <c r="D7523" s="345" t="s">
        <v>508</v>
      </c>
      <c r="E7523" s="345">
        <v>1030122190</v>
      </c>
      <c r="F7523" s="345">
        <v>16230</v>
      </c>
      <c r="G7523" s="345" t="s">
        <v>16039</v>
      </c>
      <c r="H7523" s="820">
        <v>187</v>
      </c>
      <c r="I7523" s="567"/>
    </row>
    <row r="7524" spans="1:9" x14ac:dyDescent="0.2">
      <c r="A7524" s="345">
        <v>7522</v>
      </c>
      <c r="B7524" s="345" t="s">
        <v>8141</v>
      </c>
      <c r="C7524" s="345" t="s">
        <v>637</v>
      </c>
      <c r="D7524" s="345" t="s">
        <v>508</v>
      </c>
      <c r="E7524" s="345">
        <v>1031040470</v>
      </c>
      <c r="F7524" s="345">
        <v>108047</v>
      </c>
      <c r="G7524" s="345" t="s">
        <v>16040</v>
      </c>
      <c r="H7524" s="820">
        <v>4216</v>
      </c>
      <c r="I7524" s="567"/>
    </row>
    <row r="7525" spans="1:9" x14ac:dyDescent="0.2">
      <c r="A7525" s="345">
        <v>7523</v>
      </c>
      <c r="B7525" s="345" t="s">
        <v>8142</v>
      </c>
      <c r="C7525" s="345" t="s">
        <v>522</v>
      </c>
      <c r="D7525" s="345" t="s">
        <v>515</v>
      </c>
      <c r="E7525" s="345">
        <v>1050540960</v>
      </c>
      <c r="F7525" s="345">
        <v>28096</v>
      </c>
      <c r="G7525" s="345" t="s">
        <v>16041</v>
      </c>
      <c r="H7525" s="820">
        <v>4802</v>
      </c>
      <c r="I7525" s="567"/>
    </row>
    <row r="7526" spans="1:9" x14ac:dyDescent="0.2">
      <c r="A7526" s="345">
        <v>7524</v>
      </c>
      <c r="B7526" s="345" t="s">
        <v>8143</v>
      </c>
      <c r="C7526" s="345" t="s">
        <v>732</v>
      </c>
      <c r="D7526" s="345" t="s">
        <v>511</v>
      </c>
      <c r="E7526" s="345">
        <v>3160410910</v>
      </c>
      <c r="F7526" s="345">
        <v>75092</v>
      </c>
      <c r="G7526" s="345" t="s">
        <v>16042</v>
      </c>
      <c r="H7526" s="820">
        <v>13421</v>
      </c>
      <c r="I7526" s="567"/>
    </row>
    <row r="7527" spans="1:9" x14ac:dyDescent="0.2">
      <c r="A7527" s="345">
        <v>7525</v>
      </c>
      <c r="B7527" s="345" t="s">
        <v>8144</v>
      </c>
      <c r="C7527" s="345" t="s">
        <v>659</v>
      </c>
      <c r="D7527" s="345" t="s">
        <v>510</v>
      </c>
      <c r="E7527" s="345">
        <v>1010960750</v>
      </c>
      <c r="F7527" s="345">
        <v>96075</v>
      </c>
      <c r="G7527" s="345" t="s">
        <v>16043</v>
      </c>
      <c r="H7527" s="820">
        <v>454</v>
      </c>
      <c r="I7527" s="567"/>
    </row>
    <row r="7528" spans="1:9" x14ac:dyDescent="0.2">
      <c r="A7528" s="345">
        <v>7526</v>
      </c>
      <c r="B7528" s="345" t="s">
        <v>8145</v>
      </c>
      <c r="C7528" s="345" t="s">
        <v>575</v>
      </c>
      <c r="D7528" s="345" t="s">
        <v>493</v>
      </c>
      <c r="E7528" s="345">
        <v>2120910550</v>
      </c>
      <c r="F7528" s="345">
        <v>56056</v>
      </c>
      <c r="G7528" s="345" t="s">
        <v>16044</v>
      </c>
      <c r="H7528" s="820">
        <v>2154</v>
      </c>
      <c r="I7528" s="567"/>
    </row>
    <row r="7529" spans="1:9" x14ac:dyDescent="0.2">
      <c r="A7529" s="345">
        <v>7527</v>
      </c>
      <c r="B7529" s="345" t="s">
        <v>8146</v>
      </c>
      <c r="C7529" s="345" t="s">
        <v>696</v>
      </c>
      <c r="D7529" s="345" t="s">
        <v>508</v>
      </c>
      <c r="E7529" s="345">
        <v>1030242220</v>
      </c>
      <c r="F7529" s="345">
        <v>13236</v>
      </c>
      <c r="G7529" s="345" t="s">
        <v>16045</v>
      </c>
      <c r="H7529" s="820">
        <v>203</v>
      </c>
      <c r="I7529" s="567"/>
    </row>
    <row r="7530" spans="1:9" x14ac:dyDescent="0.2">
      <c r="A7530" s="345">
        <v>7528</v>
      </c>
      <c r="B7530" s="345" t="s">
        <v>8147</v>
      </c>
      <c r="C7530" s="345" t="s">
        <v>672</v>
      </c>
      <c r="D7530" s="345" t="s">
        <v>508</v>
      </c>
      <c r="E7530" s="345">
        <v>1030571680</v>
      </c>
      <c r="F7530" s="345">
        <v>18172</v>
      </c>
      <c r="G7530" s="345" t="s">
        <v>16046</v>
      </c>
      <c r="H7530" s="820">
        <v>96</v>
      </c>
      <c r="I7530" s="567"/>
    </row>
    <row r="7531" spans="1:9" x14ac:dyDescent="0.2">
      <c r="A7531" s="345">
        <v>7529</v>
      </c>
      <c r="B7531" s="345" t="s">
        <v>8148</v>
      </c>
      <c r="C7531" s="345" t="s">
        <v>609</v>
      </c>
      <c r="D7531" s="345" t="s">
        <v>493</v>
      </c>
      <c r="E7531" s="345">
        <v>2120701100</v>
      </c>
      <c r="F7531" s="345">
        <v>58111</v>
      </c>
      <c r="G7531" s="345" t="s">
        <v>16047</v>
      </c>
      <c r="H7531" s="820">
        <v>52472</v>
      </c>
      <c r="I7531" s="567"/>
    </row>
    <row r="7532" spans="1:9" x14ac:dyDescent="0.2">
      <c r="A7532" s="345">
        <v>7530</v>
      </c>
      <c r="B7532" s="345" t="s">
        <v>8149</v>
      </c>
      <c r="C7532" s="345" t="s">
        <v>672</v>
      </c>
      <c r="D7532" s="345" t="s">
        <v>508</v>
      </c>
      <c r="E7532" s="345">
        <v>1030571690</v>
      </c>
      <c r="F7532" s="345">
        <v>18173</v>
      </c>
      <c r="G7532" s="345" t="s">
        <v>16048</v>
      </c>
      <c r="H7532" s="820">
        <v>3344</v>
      </c>
      <c r="I7532" s="567"/>
    </row>
    <row r="7533" spans="1:9" x14ac:dyDescent="0.2">
      <c r="A7533" s="345">
        <v>7531</v>
      </c>
      <c r="B7533" s="345" t="s">
        <v>8150</v>
      </c>
      <c r="C7533" s="345" t="s">
        <v>241</v>
      </c>
      <c r="D7533" s="345" t="s">
        <v>515</v>
      </c>
      <c r="E7533" s="345">
        <v>1050901150</v>
      </c>
      <c r="F7533" s="345">
        <v>24115</v>
      </c>
      <c r="G7533" s="345" t="s">
        <v>16049</v>
      </c>
      <c r="H7533" s="820">
        <v>2244</v>
      </c>
      <c r="I7533" s="567"/>
    </row>
    <row r="7534" spans="1:9" x14ac:dyDescent="0.2">
      <c r="A7534" s="345">
        <v>7532</v>
      </c>
      <c r="B7534" s="345" t="s">
        <v>8151</v>
      </c>
      <c r="C7534" s="345" t="s">
        <v>607</v>
      </c>
      <c r="D7534" s="345" t="s">
        <v>515</v>
      </c>
      <c r="E7534" s="345">
        <v>1050890890</v>
      </c>
      <c r="F7534" s="345">
        <v>23090</v>
      </c>
      <c r="G7534" s="345" t="s">
        <v>16050</v>
      </c>
      <c r="H7534" s="820">
        <v>771</v>
      </c>
      <c r="I7534" s="567"/>
    </row>
    <row r="7535" spans="1:9" x14ac:dyDescent="0.2">
      <c r="A7535" s="345">
        <v>7533</v>
      </c>
      <c r="B7535" s="345" t="s">
        <v>8152</v>
      </c>
      <c r="C7535" s="345" t="s">
        <v>726</v>
      </c>
      <c r="D7535" s="345" t="s">
        <v>16416</v>
      </c>
      <c r="E7535" s="345">
        <v>1040141031</v>
      </c>
      <c r="F7535" s="345">
        <v>21116</v>
      </c>
      <c r="G7535" s="345" t="s">
        <v>16051</v>
      </c>
      <c r="H7535" s="820">
        <v>3049</v>
      </c>
      <c r="I7535" s="567"/>
    </row>
    <row r="7536" spans="1:9" x14ac:dyDescent="0.2">
      <c r="A7536" s="345">
        <v>7534</v>
      </c>
      <c r="B7536" s="345" t="s">
        <v>8153</v>
      </c>
      <c r="C7536" s="345" t="s">
        <v>586</v>
      </c>
      <c r="D7536" s="345" t="s">
        <v>509</v>
      </c>
      <c r="E7536" s="345">
        <v>3140940520</v>
      </c>
      <c r="F7536" s="345">
        <v>94052</v>
      </c>
      <c r="G7536" s="345" t="s">
        <v>16052</v>
      </c>
      <c r="H7536" s="820">
        <v>11006</v>
      </c>
      <c r="I7536" s="567"/>
    </row>
    <row r="7537" spans="1:9" x14ac:dyDescent="0.2">
      <c r="A7537" s="345">
        <v>7535</v>
      </c>
      <c r="B7537" s="345" t="s">
        <v>8154</v>
      </c>
      <c r="C7537" s="345" t="s">
        <v>624</v>
      </c>
      <c r="D7537" s="345" t="s">
        <v>510</v>
      </c>
      <c r="E7537" s="345">
        <v>1010812790</v>
      </c>
      <c r="F7537" s="345">
        <v>1292</v>
      </c>
      <c r="G7537" s="345" t="s">
        <v>16053</v>
      </c>
      <c r="H7537" s="820">
        <v>32462</v>
      </c>
      <c r="I7537" s="567"/>
    </row>
    <row r="7538" spans="1:9" x14ac:dyDescent="0.2">
      <c r="A7538" s="345">
        <v>7536</v>
      </c>
      <c r="B7538" s="345" t="s">
        <v>8155</v>
      </c>
      <c r="C7538" s="345" t="s">
        <v>580</v>
      </c>
      <c r="D7538" s="345" t="s">
        <v>494</v>
      </c>
      <c r="E7538" s="345">
        <v>2110060720</v>
      </c>
      <c r="F7538" s="345">
        <v>44073</v>
      </c>
      <c r="G7538" s="345" t="s">
        <v>16054</v>
      </c>
      <c r="H7538" s="820">
        <v>1914</v>
      </c>
      <c r="I7538" s="567"/>
    </row>
    <row r="7539" spans="1:9" x14ac:dyDescent="0.2">
      <c r="A7539" s="345">
        <v>7537</v>
      </c>
      <c r="B7539" s="345" t="s">
        <v>8156</v>
      </c>
      <c r="C7539" s="345" t="s">
        <v>544</v>
      </c>
      <c r="D7539" s="345" t="s">
        <v>510</v>
      </c>
      <c r="E7539" s="345">
        <v>1010272360</v>
      </c>
      <c r="F7539" s="345">
        <v>4237</v>
      </c>
      <c r="G7539" s="345" t="s">
        <v>16055</v>
      </c>
      <c r="H7539" s="820">
        <v>1348</v>
      </c>
      <c r="I7539" s="567"/>
    </row>
    <row r="7540" spans="1:9" x14ac:dyDescent="0.2">
      <c r="A7540" s="345">
        <v>7538</v>
      </c>
      <c r="B7540" s="345" t="s">
        <v>8157</v>
      </c>
      <c r="C7540" s="345" t="s">
        <v>624</v>
      </c>
      <c r="D7540" s="345" t="s">
        <v>510</v>
      </c>
      <c r="E7540" s="345">
        <v>1010812791</v>
      </c>
      <c r="F7540" s="345">
        <v>1291</v>
      </c>
      <c r="G7540" s="345" t="s">
        <v>16056</v>
      </c>
      <c r="H7540" s="820">
        <v>871</v>
      </c>
      <c r="I7540" s="567"/>
    </row>
    <row r="7541" spans="1:9" x14ac:dyDescent="0.2">
      <c r="A7541" s="345">
        <v>7539</v>
      </c>
      <c r="B7541" s="345" t="s">
        <v>8158</v>
      </c>
      <c r="C7541" s="345" t="s">
        <v>677</v>
      </c>
      <c r="D7541" s="345" t="s">
        <v>507</v>
      </c>
      <c r="E7541" s="345">
        <v>1070740660</v>
      </c>
      <c r="F7541" s="345">
        <v>9066</v>
      </c>
      <c r="G7541" s="345" t="s">
        <v>16057</v>
      </c>
      <c r="H7541" s="820">
        <v>366</v>
      </c>
      <c r="I7541" s="567"/>
    </row>
    <row r="7542" spans="1:9" x14ac:dyDescent="0.2">
      <c r="A7542" s="345">
        <v>7540</v>
      </c>
      <c r="B7542" s="345" t="s">
        <v>8159</v>
      </c>
      <c r="C7542" s="345" t="s">
        <v>635</v>
      </c>
      <c r="D7542" s="345" t="s">
        <v>508</v>
      </c>
      <c r="E7542" s="345">
        <v>1030861181</v>
      </c>
      <c r="F7542" s="345">
        <v>12136</v>
      </c>
      <c r="G7542" s="345" t="s">
        <v>16058</v>
      </c>
      <c r="H7542" s="820">
        <v>5952</v>
      </c>
      <c r="I7542" s="567"/>
    </row>
    <row r="7543" spans="1:9" x14ac:dyDescent="0.2">
      <c r="A7543" s="345">
        <v>7541</v>
      </c>
      <c r="B7543" s="345" t="s">
        <v>8160</v>
      </c>
      <c r="C7543" s="345" t="s">
        <v>635</v>
      </c>
      <c r="D7543" s="345" t="s">
        <v>508</v>
      </c>
      <c r="E7543" s="345">
        <v>1030861190</v>
      </c>
      <c r="F7543" s="345">
        <v>12137</v>
      </c>
      <c r="G7543" s="345" t="s">
        <v>16059</v>
      </c>
      <c r="H7543" s="820">
        <v>7257</v>
      </c>
      <c r="I7543" s="567"/>
    </row>
    <row r="7544" spans="1:9" x14ac:dyDescent="0.2">
      <c r="A7544" s="345">
        <v>7542</v>
      </c>
      <c r="B7544" s="345" t="s">
        <v>8161</v>
      </c>
      <c r="C7544" s="345" t="s">
        <v>593</v>
      </c>
      <c r="D7544" s="345" t="s">
        <v>513</v>
      </c>
      <c r="E7544" s="345">
        <v>4190481020</v>
      </c>
      <c r="F7544" s="345">
        <v>83104</v>
      </c>
      <c r="G7544" s="345" t="s">
        <v>16060</v>
      </c>
      <c r="H7544" s="820">
        <v>3918</v>
      </c>
      <c r="I7544" s="567"/>
    </row>
    <row r="7545" spans="1:9" x14ac:dyDescent="0.2">
      <c r="A7545" s="345">
        <v>7543</v>
      </c>
      <c r="B7545" s="345" t="s">
        <v>8162</v>
      </c>
      <c r="C7545" s="345" t="s">
        <v>852</v>
      </c>
      <c r="D7545" s="345" t="s">
        <v>515</v>
      </c>
      <c r="E7545" s="345">
        <v>1050870420</v>
      </c>
      <c r="F7545" s="345">
        <v>27042</v>
      </c>
      <c r="G7545" s="345" t="s">
        <v>16061</v>
      </c>
      <c r="H7545" s="820">
        <v>251944</v>
      </c>
      <c r="I7545" s="567"/>
    </row>
    <row r="7546" spans="1:9" x14ac:dyDescent="0.2">
      <c r="A7546" s="345">
        <v>7544</v>
      </c>
      <c r="B7546" s="345" t="s">
        <v>8163</v>
      </c>
      <c r="C7546" s="345" t="s">
        <v>696</v>
      </c>
      <c r="D7546" s="345" t="s">
        <v>508</v>
      </c>
      <c r="E7546" s="345">
        <v>1030242240</v>
      </c>
      <c r="F7546" s="345">
        <v>13238</v>
      </c>
      <c r="G7546" s="345" t="s">
        <v>16062</v>
      </c>
      <c r="H7546" s="820">
        <v>3078</v>
      </c>
      <c r="I7546" s="567"/>
    </row>
    <row r="7547" spans="1:9" x14ac:dyDescent="0.2">
      <c r="A7547" s="345">
        <v>7545</v>
      </c>
      <c r="B7547" s="345" t="s">
        <v>8164</v>
      </c>
      <c r="C7547" s="345" t="s">
        <v>538</v>
      </c>
      <c r="D7547" s="345" t="s">
        <v>504</v>
      </c>
      <c r="E7547" s="345">
        <v>3170640940</v>
      </c>
      <c r="F7547" s="345">
        <v>76095</v>
      </c>
      <c r="G7547" s="345" t="s">
        <v>16063</v>
      </c>
      <c r="H7547" s="820">
        <v>11035</v>
      </c>
      <c r="I7547" s="567"/>
    </row>
    <row r="7548" spans="1:9" x14ac:dyDescent="0.2">
      <c r="A7548" s="345">
        <v>7546</v>
      </c>
      <c r="B7548" s="345" t="s">
        <v>8165</v>
      </c>
      <c r="C7548" s="345" t="s">
        <v>711</v>
      </c>
      <c r="D7548" s="345" t="s">
        <v>16415</v>
      </c>
      <c r="E7548" s="345">
        <v>1080680415</v>
      </c>
      <c r="F7548" s="345">
        <v>35046</v>
      </c>
      <c r="G7548" s="345" t="s">
        <v>16064</v>
      </c>
      <c r="H7548" s="820">
        <v>3964</v>
      </c>
      <c r="I7548" s="567"/>
    </row>
    <row r="7549" spans="1:9" x14ac:dyDescent="0.2">
      <c r="A7549" s="345">
        <v>7547</v>
      </c>
      <c r="B7549" s="345" t="s">
        <v>8166</v>
      </c>
      <c r="C7549" s="345" t="s">
        <v>654</v>
      </c>
      <c r="D7549" s="345" t="s">
        <v>506</v>
      </c>
      <c r="E7549" s="345">
        <v>3150081140</v>
      </c>
      <c r="F7549" s="345">
        <v>64116</v>
      </c>
      <c r="G7549" s="345" t="s">
        <v>16065</v>
      </c>
      <c r="H7549" s="820">
        <v>2289</v>
      </c>
      <c r="I7549" s="567"/>
    </row>
    <row r="7550" spans="1:9" x14ac:dyDescent="0.2">
      <c r="A7550" s="345">
        <v>7548</v>
      </c>
      <c r="B7550" s="345" t="s">
        <v>8167</v>
      </c>
      <c r="C7550" s="345" t="s">
        <v>664</v>
      </c>
      <c r="D7550" s="345" t="s">
        <v>507</v>
      </c>
      <c r="E7550" s="345">
        <v>1070370610</v>
      </c>
      <c r="F7550" s="345">
        <v>8065</v>
      </c>
      <c r="G7550" s="345" t="s">
        <v>16066</v>
      </c>
      <c r="H7550" s="820">
        <v>23018</v>
      </c>
      <c r="I7550" s="567"/>
    </row>
    <row r="7551" spans="1:9" x14ac:dyDescent="0.2">
      <c r="A7551" s="345">
        <v>7549</v>
      </c>
      <c r="B7551" s="345" t="s">
        <v>8168</v>
      </c>
      <c r="C7551" s="345" t="s">
        <v>745</v>
      </c>
      <c r="D7551" s="345" t="s">
        <v>513</v>
      </c>
      <c r="E7551" s="345">
        <v>4190550740</v>
      </c>
      <c r="F7551" s="345">
        <v>82077</v>
      </c>
      <c r="G7551" s="345" t="s">
        <v>16067</v>
      </c>
      <c r="H7551" s="820">
        <v>1851</v>
      </c>
      <c r="I7551" s="567"/>
    </row>
    <row r="7552" spans="1:9" x14ac:dyDescent="0.2">
      <c r="A7552" s="345">
        <v>7550</v>
      </c>
      <c r="B7552" s="345" t="s">
        <v>8169</v>
      </c>
      <c r="C7552" s="345" t="s">
        <v>886</v>
      </c>
      <c r="D7552" s="345" t="s">
        <v>493</v>
      </c>
      <c r="E7552" s="345">
        <v>2120400330</v>
      </c>
      <c r="F7552" s="345">
        <v>59033</v>
      </c>
      <c r="G7552" s="345" t="s">
        <v>16068</v>
      </c>
      <c r="H7552" s="820">
        <v>704</v>
      </c>
      <c r="I7552" s="567"/>
    </row>
    <row r="7553" spans="1:9" x14ac:dyDescent="0.2">
      <c r="A7553" s="345">
        <v>7551</v>
      </c>
      <c r="B7553" s="345" t="s">
        <v>8170</v>
      </c>
      <c r="C7553" s="345" t="s">
        <v>652</v>
      </c>
      <c r="D7553" s="345" t="s">
        <v>16417</v>
      </c>
      <c r="E7553" s="345">
        <v>1060851310</v>
      </c>
      <c r="F7553" s="345">
        <v>30131</v>
      </c>
      <c r="G7553" s="345" t="s">
        <v>16069</v>
      </c>
      <c r="H7553" s="820">
        <v>1953</v>
      </c>
      <c r="I7553" s="567"/>
    </row>
    <row r="7554" spans="1:9" x14ac:dyDescent="0.2">
      <c r="A7554" s="345">
        <v>7552</v>
      </c>
      <c r="B7554" s="345" t="s">
        <v>8171</v>
      </c>
      <c r="C7554" s="345" t="s">
        <v>637</v>
      </c>
      <c r="D7554" s="345" t="s">
        <v>508</v>
      </c>
      <c r="E7554" s="345">
        <v>1031040480</v>
      </c>
      <c r="F7554" s="345">
        <v>108048</v>
      </c>
      <c r="G7554" s="345" t="s">
        <v>16070</v>
      </c>
      <c r="H7554" s="820">
        <v>9171</v>
      </c>
      <c r="I7554" s="567"/>
    </row>
    <row r="7555" spans="1:9" x14ac:dyDescent="0.2">
      <c r="A7555" s="345">
        <v>7553</v>
      </c>
      <c r="B7555" s="345" t="s">
        <v>8172</v>
      </c>
      <c r="C7555" s="345" t="s">
        <v>726</v>
      </c>
      <c r="D7555" s="345" t="s">
        <v>16416</v>
      </c>
      <c r="E7555" s="345">
        <v>1040141040</v>
      </c>
      <c r="F7555" s="345">
        <v>21112</v>
      </c>
      <c r="G7555" s="345" t="s">
        <v>16071</v>
      </c>
      <c r="H7555" s="820">
        <v>985</v>
      </c>
      <c r="I7555" s="567"/>
    </row>
    <row r="7556" spans="1:9" x14ac:dyDescent="0.2">
      <c r="A7556" s="345">
        <v>7554</v>
      </c>
      <c r="B7556" s="345" t="s">
        <v>8173</v>
      </c>
      <c r="C7556" s="345" t="s">
        <v>863</v>
      </c>
      <c r="D7556" s="345" t="s">
        <v>510</v>
      </c>
      <c r="E7556" s="345">
        <v>1011020720</v>
      </c>
      <c r="F7556" s="345">
        <v>103072</v>
      </c>
      <c r="G7556" s="345" t="s">
        <v>16072</v>
      </c>
      <c r="H7556" s="820">
        <v>29856</v>
      </c>
      <c r="I7556" s="567"/>
    </row>
    <row r="7557" spans="1:9" x14ac:dyDescent="0.2">
      <c r="A7557" s="345">
        <v>7555</v>
      </c>
      <c r="B7557" s="345" t="s">
        <v>8174</v>
      </c>
      <c r="C7557" s="345" t="s">
        <v>565</v>
      </c>
      <c r="D7557" s="345" t="s">
        <v>505</v>
      </c>
      <c r="E7557" s="345">
        <v>3180251530</v>
      </c>
      <c r="F7557" s="345">
        <v>78153</v>
      </c>
      <c r="G7557" s="345" t="s">
        <v>16073</v>
      </c>
      <c r="H7557" s="820">
        <v>2674</v>
      </c>
      <c r="I7557" s="567"/>
    </row>
    <row r="7558" spans="1:9" x14ac:dyDescent="0.2">
      <c r="A7558" s="345">
        <v>7556</v>
      </c>
      <c r="B7558" s="345" t="s">
        <v>8175</v>
      </c>
      <c r="C7558" s="345" t="s">
        <v>696</v>
      </c>
      <c r="D7558" s="345" t="s">
        <v>508</v>
      </c>
      <c r="E7558" s="345">
        <v>1030242250</v>
      </c>
      <c r="F7558" s="345">
        <v>13239</v>
      </c>
      <c r="G7558" s="345" t="s">
        <v>16074</v>
      </c>
      <c r="H7558" s="820">
        <v>743</v>
      </c>
      <c r="I7558" s="567"/>
    </row>
    <row r="7559" spans="1:9" x14ac:dyDescent="0.2">
      <c r="A7559" s="345">
        <v>7557</v>
      </c>
      <c r="B7559" s="345" t="s">
        <v>8176</v>
      </c>
      <c r="C7559" s="345" t="s">
        <v>691</v>
      </c>
      <c r="D7559" s="345" t="s">
        <v>508</v>
      </c>
      <c r="E7559" s="345">
        <v>1030770750</v>
      </c>
      <c r="F7559" s="345">
        <v>14075</v>
      </c>
      <c r="G7559" s="345" t="s">
        <v>16075</v>
      </c>
      <c r="H7559" s="820">
        <v>1063</v>
      </c>
      <c r="I7559" s="567"/>
    </row>
    <row r="7560" spans="1:9" x14ac:dyDescent="0.2">
      <c r="A7560" s="345">
        <v>7558</v>
      </c>
      <c r="B7560" s="345" t="s">
        <v>8177</v>
      </c>
      <c r="C7560" s="345" t="s">
        <v>674</v>
      </c>
      <c r="D7560" s="345" t="s">
        <v>510</v>
      </c>
      <c r="E7560" s="345">
        <v>1010881560</v>
      </c>
      <c r="F7560" s="345">
        <v>2158</v>
      </c>
      <c r="G7560" s="345" t="s">
        <v>16076</v>
      </c>
      <c r="H7560" s="820">
        <v>45176</v>
      </c>
      <c r="I7560" s="567"/>
    </row>
    <row r="7561" spans="1:9" x14ac:dyDescent="0.2">
      <c r="A7561" s="345">
        <v>7559</v>
      </c>
      <c r="B7561" s="345" t="s">
        <v>8178</v>
      </c>
      <c r="C7561" s="345" t="s">
        <v>526</v>
      </c>
      <c r="D7561" s="345" t="s">
        <v>508</v>
      </c>
      <c r="E7561" s="345">
        <v>1030980860</v>
      </c>
      <c r="F7561" s="345">
        <v>97086</v>
      </c>
      <c r="G7561" s="345" t="s">
        <v>16077</v>
      </c>
      <c r="H7561" s="820">
        <v>2734</v>
      </c>
      <c r="I7561" s="567"/>
    </row>
    <row r="7562" spans="1:9" x14ac:dyDescent="0.2">
      <c r="A7562" s="345">
        <v>7560</v>
      </c>
      <c r="B7562" s="345" t="s">
        <v>8179</v>
      </c>
      <c r="C7562" s="345" t="s">
        <v>601</v>
      </c>
      <c r="D7562" s="345" t="s">
        <v>508</v>
      </c>
      <c r="E7562" s="345">
        <v>1030122210</v>
      </c>
      <c r="F7562" s="345">
        <v>16232</v>
      </c>
      <c r="G7562" s="345" t="s">
        <v>16078</v>
      </c>
      <c r="H7562" s="820">
        <v>7509</v>
      </c>
      <c r="I7562" s="567"/>
    </row>
    <row r="7563" spans="1:9" x14ac:dyDescent="0.2">
      <c r="A7563" s="345">
        <v>7561</v>
      </c>
      <c r="B7563" s="345" t="s">
        <v>8180</v>
      </c>
      <c r="C7563" s="345" t="s">
        <v>601</v>
      </c>
      <c r="D7563" s="345" t="s">
        <v>508</v>
      </c>
      <c r="E7563" s="345">
        <v>1030122220</v>
      </c>
      <c r="F7563" s="345">
        <v>16233</v>
      </c>
      <c r="G7563" s="345" t="s">
        <v>16079</v>
      </c>
      <c r="H7563" s="820">
        <v>8118</v>
      </c>
      <c r="I7563" s="567"/>
    </row>
    <row r="7564" spans="1:9" x14ac:dyDescent="0.2">
      <c r="A7564" s="345">
        <v>7562</v>
      </c>
      <c r="B7564" s="345" t="s">
        <v>8181</v>
      </c>
      <c r="C7564" s="345" t="s">
        <v>526</v>
      </c>
      <c r="D7564" s="345" t="s">
        <v>508</v>
      </c>
      <c r="E7564" s="345">
        <v>1030980873</v>
      </c>
      <c r="F7564" s="345">
        <v>97091</v>
      </c>
      <c r="G7564" s="345" t="s">
        <v>16080</v>
      </c>
      <c r="H7564" s="820">
        <v>5508</v>
      </c>
      <c r="I7564" s="567"/>
    </row>
    <row r="7565" spans="1:9" x14ac:dyDescent="0.2">
      <c r="A7565" s="345">
        <v>7563</v>
      </c>
      <c r="B7565" s="345" t="s">
        <v>8182</v>
      </c>
      <c r="C7565" s="345" t="s">
        <v>544</v>
      </c>
      <c r="D7565" s="345" t="s">
        <v>510</v>
      </c>
      <c r="E7565" s="345">
        <v>1010272370</v>
      </c>
      <c r="F7565" s="345">
        <v>4238</v>
      </c>
      <c r="G7565" s="345" t="s">
        <v>16081</v>
      </c>
      <c r="H7565" s="820">
        <v>562</v>
      </c>
      <c r="I7565" s="567"/>
    </row>
    <row r="7566" spans="1:9" x14ac:dyDescent="0.2">
      <c r="A7566" s="345">
        <v>7564</v>
      </c>
      <c r="B7566" s="345" t="s">
        <v>8183</v>
      </c>
      <c r="C7566" s="345" t="s">
        <v>790</v>
      </c>
      <c r="D7566" s="345" t="s">
        <v>16415</v>
      </c>
      <c r="E7566" s="345">
        <v>1080130590</v>
      </c>
      <c r="F7566" s="345">
        <v>37059</v>
      </c>
      <c r="G7566" s="345" t="s">
        <v>16082</v>
      </c>
      <c r="H7566" s="820">
        <v>7521</v>
      </c>
      <c r="I7566" s="567"/>
    </row>
    <row r="7567" spans="1:9" x14ac:dyDescent="0.2">
      <c r="A7567" s="345">
        <v>7565</v>
      </c>
      <c r="B7567" s="345" t="s">
        <v>8184</v>
      </c>
      <c r="C7567" s="345" t="s">
        <v>1075</v>
      </c>
      <c r="D7567" s="345" t="s">
        <v>16415</v>
      </c>
      <c r="E7567" s="345">
        <v>1080320490</v>
      </c>
      <c r="F7567" s="345">
        <v>40050</v>
      </c>
      <c r="G7567" s="345" t="s">
        <v>16083</v>
      </c>
      <c r="H7567" s="820">
        <v>1763</v>
      </c>
      <c r="I7567" s="567"/>
    </row>
    <row r="7568" spans="1:9" x14ac:dyDescent="0.2">
      <c r="A7568" s="345">
        <v>7566</v>
      </c>
      <c r="B7568" s="345" t="s">
        <v>8185</v>
      </c>
      <c r="C7568" s="345" t="s">
        <v>635</v>
      </c>
      <c r="D7568" s="345" t="s">
        <v>508</v>
      </c>
      <c r="E7568" s="345">
        <v>1030861200</v>
      </c>
      <c r="F7568" s="345">
        <v>12138</v>
      </c>
      <c r="G7568" s="345" t="s">
        <v>16084</v>
      </c>
      <c r="H7568" s="820">
        <v>8652</v>
      </c>
      <c r="I7568" s="567"/>
    </row>
    <row r="7569" spans="1:9" x14ac:dyDescent="0.2">
      <c r="A7569" s="345">
        <v>7567</v>
      </c>
      <c r="B7569" s="345" t="s">
        <v>8186</v>
      </c>
      <c r="C7569" s="345" t="s">
        <v>534</v>
      </c>
      <c r="D7569" s="345" t="s">
        <v>508</v>
      </c>
      <c r="E7569" s="345">
        <v>1030492335</v>
      </c>
      <c r="F7569" s="345">
        <v>15251</v>
      </c>
      <c r="G7569" s="345" t="s">
        <v>16085</v>
      </c>
      <c r="H7569" s="820">
        <v>5831</v>
      </c>
      <c r="I7569" s="567"/>
    </row>
    <row r="7570" spans="1:9" x14ac:dyDescent="0.2">
      <c r="A7570" s="345">
        <v>7568</v>
      </c>
      <c r="B7570" s="345" t="s">
        <v>8187</v>
      </c>
      <c r="C7570" s="345" t="s">
        <v>668</v>
      </c>
      <c r="D7570" s="345" t="s">
        <v>16416</v>
      </c>
      <c r="E7570" s="345">
        <v>1040832020</v>
      </c>
      <c r="F7570" s="345">
        <v>22213</v>
      </c>
      <c r="G7570" s="345" t="s">
        <v>16086</v>
      </c>
      <c r="H7570" s="820">
        <v>1795</v>
      </c>
      <c r="I7570" s="567"/>
    </row>
    <row r="7571" spans="1:9" x14ac:dyDescent="0.2">
      <c r="A7571" s="345">
        <v>7569</v>
      </c>
      <c r="B7571" s="345" t="s">
        <v>8188</v>
      </c>
      <c r="C7571" s="345" t="s">
        <v>544</v>
      </c>
      <c r="D7571" s="345" t="s">
        <v>510</v>
      </c>
      <c r="E7571" s="345">
        <v>1010272380</v>
      </c>
      <c r="F7571" s="345">
        <v>4239</v>
      </c>
      <c r="G7571" s="345" t="s">
        <v>16087</v>
      </c>
      <c r="H7571" s="820">
        <v>1104</v>
      </c>
      <c r="I7571" s="567"/>
    </row>
    <row r="7572" spans="1:9" x14ac:dyDescent="0.2">
      <c r="A7572" s="345">
        <v>7570</v>
      </c>
      <c r="B7572" s="345" t="s">
        <v>8189</v>
      </c>
      <c r="C7572" s="345" t="s">
        <v>614</v>
      </c>
      <c r="D7572" s="345" t="s">
        <v>16415</v>
      </c>
      <c r="E7572" s="345">
        <v>1080610440</v>
      </c>
      <c r="F7572" s="345">
        <v>33044</v>
      </c>
      <c r="G7572" s="345" t="s">
        <v>16088</v>
      </c>
      <c r="H7572" s="820">
        <v>2000</v>
      </c>
      <c r="I7572" s="567"/>
    </row>
    <row r="7573" spans="1:9" x14ac:dyDescent="0.2">
      <c r="A7573" s="345">
        <v>7571</v>
      </c>
      <c r="B7573" s="345" t="s">
        <v>8190</v>
      </c>
      <c r="C7573" s="345" t="s">
        <v>534</v>
      </c>
      <c r="D7573" s="345" t="s">
        <v>508</v>
      </c>
      <c r="E7573" s="345">
        <v>1030492340</v>
      </c>
      <c r="F7573" s="345">
        <v>15236</v>
      </c>
      <c r="G7573" s="345" t="s">
        <v>16089</v>
      </c>
      <c r="H7573" s="820">
        <v>3332</v>
      </c>
      <c r="I7573" s="567"/>
    </row>
    <row r="7574" spans="1:9" x14ac:dyDescent="0.2">
      <c r="A7574" s="345">
        <v>7572</v>
      </c>
      <c r="B7574" s="345" t="s">
        <v>8191</v>
      </c>
      <c r="C7574" s="345" t="s">
        <v>814</v>
      </c>
      <c r="D7574" s="345" t="s">
        <v>507</v>
      </c>
      <c r="E7574" s="345">
        <v>1070390300</v>
      </c>
      <c r="F7574" s="345">
        <v>11030</v>
      </c>
      <c r="G7574" s="345" t="s">
        <v>16090</v>
      </c>
      <c r="H7574" s="820">
        <v>759</v>
      </c>
      <c r="I7574" s="567"/>
    </row>
    <row r="7575" spans="1:9" x14ac:dyDescent="0.2">
      <c r="A7575" s="345">
        <v>7573</v>
      </c>
      <c r="B7575" s="345" t="s">
        <v>8192</v>
      </c>
      <c r="C7575" s="345" t="s">
        <v>1863</v>
      </c>
      <c r="D7575" s="345" t="s">
        <v>492</v>
      </c>
      <c r="E7575" s="345">
        <v>2091000070</v>
      </c>
      <c r="F7575" s="345">
        <v>100007</v>
      </c>
      <c r="G7575" s="345" t="s">
        <v>16091</v>
      </c>
      <c r="H7575" s="820">
        <v>6066</v>
      </c>
      <c r="I7575" s="567"/>
    </row>
    <row r="7576" spans="1:9" x14ac:dyDescent="0.2">
      <c r="A7576" s="345">
        <v>7574</v>
      </c>
      <c r="B7576" s="345" t="s">
        <v>8193</v>
      </c>
      <c r="C7576" s="345" t="s">
        <v>732</v>
      </c>
      <c r="D7576" s="345" t="s">
        <v>511</v>
      </c>
      <c r="E7576" s="345">
        <v>3160410920</v>
      </c>
      <c r="F7576" s="345">
        <v>75093</v>
      </c>
      <c r="G7576" s="345" t="s">
        <v>16092</v>
      </c>
      <c r="H7576" s="820">
        <v>6774</v>
      </c>
      <c r="I7576" s="567"/>
    </row>
    <row r="7577" spans="1:9" x14ac:dyDescent="0.2">
      <c r="A7577" s="345">
        <v>7575</v>
      </c>
      <c r="B7577" s="345" t="s">
        <v>8194</v>
      </c>
      <c r="C7577" s="345" t="s">
        <v>567</v>
      </c>
      <c r="D7577" s="345" t="s">
        <v>508</v>
      </c>
      <c r="E7577" s="345">
        <v>1030151860</v>
      </c>
      <c r="F7577" s="345">
        <v>17195</v>
      </c>
      <c r="G7577" s="345" t="s">
        <v>16093</v>
      </c>
      <c r="H7577" s="820">
        <v>8018</v>
      </c>
      <c r="I7577" s="567"/>
    </row>
    <row r="7578" spans="1:9" x14ac:dyDescent="0.2">
      <c r="A7578" s="345">
        <v>7576</v>
      </c>
      <c r="B7578" s="345" t="s">
        <v>8195</v>
      </c>
      <c r="C7578" s="345" t="s">
        <v>567</v>
      </c>
      <c r="D7578" s="345" t="s">
        <v>508</v>
      </c>
      <c r="E7578" s="345">
        <v>1030151870</v>
      </c>
      <c r="F7578" s="345">
        <v>17196</v>
      </c>
      <c r="G7578" s="345" t="s">
        <v>16094</v>
      </c>
      <c r="H7578" s="820">
        <v>3754</v>
      </c>
      <c r="I7578" s="567"/>
    </row>
    <row r="7579" spans="1:9" x14ac:dyDescent="0.2">
      <c r="A7579" s="345">
        <v>7577</v>
      </c>
      <c r="B7579" s="345" t="s">
        <v>8196</v>
      </c>
      <c r="C7579" s="345" t="s">
        <v>624</v>
      </c>
      <c r="D7579" s="345" t="s">
        <v>510</v>
      </c>
      <c r="E7579" s="345">
        <v>1010812800</v>
      </c>
      <c r="F7579" s="345">
        <v>1293</v>
      </c>
      <c r="G7579" s="345" t="s">
        <v>16095</v>
      </c>
      <c r="H7579" s="820">
        <v>4782</v>
      </c>
      <c r="I7579" s="567"/>
    </row>
    <row r="7580" spans="1:9" x14ac:dyDescent="0.2">
      <c r="A7580" s="345">
        <v>7578</v>
      </c>
      <c r="B7580" s="345" t="s">
        <v>8197</v>
      </c>
      <c r="C7580" s="345" t="s">
        <v>563</v>
      </c>
      <c r="D7580" s="345" t="s">
        <v>493</v>
      </c>
      <c r="E7580" s="345">
        <v>2120330840</v>
      </c>
      <c r="F7580" s="345">
        <v>60085</v>
      </c>
      <c r="G7580" s="345" t="s">
        <v>16096</v>
      </c>
      <c r="H7580" s="820">
        <v>19849</v>
      </c>
      <c r="I7580" s="567"/>
    </row>
    <row r="7581" spans="1:9" x14ac:dyDescent="0.2">
      <c r="A7581" s="345">
        <v>7579</v>
      </c>
      <c r="B7581" s="345" t="s">
        <v>8198</v>
      </c>
      <c r="C7581" s="345" t="s">
        <v>607</v>
      </c>
      <c r="D7581" s="345" t="s">
        <v>515</v>
      </c>
      <c r="E7581" s="345">
        <v>1050890900</v>
      </c>
      <c r="F7581" s="345">
        <v>23091</v>
      </c>
      <c r="G7581" s="345" t="s">
        <v>16097</v>
      </c>
      <c r="H7581" s="820">
        <v>255985</v>
      </c>
      <c r="I7581" s="567"/>
    </row>
    <row r="7582" spans="1:9" x14ac:dyDescent="0.2">
      <c r="A7582" s="345">
        <v>7580</v>
      </c>
      <c r="B7582" s="345" t="s">
        <v>8199</v>
      </c>
      <c r="C7582" s="345" t="s">
        <v>607</v>
      </c>
      <c r="D7582" s="345" t="s">
        <v>515</v>
      </c>
      <c r="E7582" s="345">
        <v>1050890910</v>
      </c>
      <c r="F7582" s="345">
        <v>23092</v>
      </c>
      <c r="G7582" s="345" t="s">
        <v>16098</v>
      </c>
      <c r="H7582" s="820">
        <v>5140</v>
      </c>
      <c r="I7582" s="567"/>
    </row>
    <row r="7583" spans="1:9" x14ac:dyDescent="0.2">
      <c r="A7583" s="345">
        <v>7581</v>
      </c>
      <c r="B7583" s="345" t="s">
        <v>8200</v>
      </c>
      <c r="C7583" s="345" t="s">
        <v>755</v>
      </c>
      <c r="D7583" s="345" t="s">
        <v>516</v>
      </c>
      <c r="E7583" s="345">
        <v>1020040710</v>
      </c>
      <c r="F7583" s="345">
        <v>7072</v>
      </c>
      <c r="G7583" s="345" t="s">
        <v>16099</v>
      </c>
      <c r="H7583" s="820">
        <v>1294</v>
      </c>
      <c r="I7583" s="567"/>
    </row>
    <row r="7584" spans="1:9" x14ac:dyDescent="0.2">
      <c r="A7584" s="345">
        <v>7582</v>
      </c>
      <c r="B7584" s="345" t="s">
        <v>8201</v>
      </c>
      <c r="C7584" s="345" t="s">
        <v>672</v>
      </c>
      <c r="D7584" s="345" t="s">
        <v>508</v>
      </c>
      <c r="E7584" s="345">
        <v>1030571700</v>
      </c>
      <c r="F7584" s="345">
        <v>18174</v>
      </c>
      <c r="G7584" s="345" t="s">
        <v>16100</v>
      </c>
      <c r="H7584" s="820">
        <v>377</v>
      </c>
      <c r="I7584" s="567"/>
    </row>
    <row r="7585" spans="1:9" x14ac:dyDescent="0.2">
      <c r="A7585" s="345">
        <v>7583</v>
      </c>
      <c r="B7585" s="345" t="s">
        <v>8202</v>
      </c>
      <c r="C7585" s="345" t="s">
        <v>659</v>
      </c>
      <c r="D7585" s="345" t="s">
        <v>510</v>
      </c>
      <c r="E7585" s="345">
        <v>1010960760</v>
      </c>
      <c r="F7585" s="345">
        <v>96076</v>
      </c>
      <c r="G7585" s="345" t="s">
        <v>16101</v>
      </c>
      <c r="H7585" s="820">
        <v>1177</v>
      </c>
      <c r="I7585" s="567"/>
    </row>
    <row r="7586" spans="1:9" x14ac:dyDescent="0.2">
      <c r="A7586" s="345">
        <v>7584</v>
      </c>
      <c r="B7586" s="345" t="s">
        <v>8203</v>
      </c>
      <c r="C7586" s="345" t="s">
        <v>672</v>
      </c>
      <c r="D7586" s="345" t="s">
        <v>508</v>
      </c>
      <c r="E7586" s="345">
        <v>1030571710</v>
      </c>
      <c r="F7586" s="345">
        <v>18175</v>
      </c>
      <c r="G7586" s="345" t="s">
        <v>16102</v>
      </c>
      <c r="H7586" s="820">
        <v>1187</v>
      </c>
      <c r="I7586" s="567"/>
    </row>
    <row r="7587" spans="1:9" x14ac:dyDescent="0.2">
      <c r="A7587" s="345">
        <v>7585</v>
      </c>
      <c r="B7587" s="345" t="s">
        <v>8204</v>
      </c>
      <c r="C7587" s="345" t="s">
        <v>624</v>
      </c>
      <c r="D7587" s="345" t="s">
        <v>510</v>
      </c>
      <c r="E7587" s="345">
        <v>1010812810</v>
      </c>
      <c r="F7587" s="345">
        <v>1294</v>
      </c>
      <c r="G7587" s="345" t="s">
        <v>16103</v>
      </c>
      <c r="H7587" s="820">
        <v>1341</v>
      </c>
      <c r="I7587" s="567"/>
    </row>
    <row r="7588" spans="1:9" x14ac:dyDescent="0.2">
      <c r="A7588" s="345">
        <v>7586</v>
      </c>
      <c r="B7588" s="345" t="s">
        <v>8205</v>
      </c>
      <c r="C7588" s="345" t="s">
        <v>755</v>
      </c>
      <c r="D7588" s="345" t="s">
        <v>516</v>
      </c>
      <c r="E7588" s="345">
        <v>1020040720</v>
      </c>
      <c r="F7588" s="345">
        <v>7073</v>
      </c>
      <c r="G7588" s="345" t="s">
        <v>16104</v>
      </c>
      <c r="H7588" s="820">
        <v>2578</v>
      </c>
      <c r="I7588" s="567"/>
    </row>
    <row r="7589" spans="1:9" x14ac:dyDescent="0.2">
      <c r="A7589" s="345">
        <v>7587</v>
      </c>
      <c r="B7589" s="345" t="s">
        <v>8206</v>
      </c>
      <c r="C7589" s="345" t="s">
        <v>696</v>
      </c>
      <c r="D7589" s="345" t="s">
        <v>508</v>
      </c>
      <c r="E7589" s="345">
        <v>1030242280</v>
      </c>
      <c r="F7589" s="345">
        <v>13242</v>
      </c>
      <c r="G7589" s="345" t="s">
        <v>16105</v>
      </c>
      <c r="H7589" s="820">
        <v>4118</v>
      </c>
      <c r="I7589" s="567"/>
    </row>
    <row r="7590" spans="1:9" x14ac:dyDescent="0.2">
      <c r="A7590" s="345">
        <v>7588</v>
      </c>
      <c r="B7590" s="345" t="s">
        <v>8207</v>
      </c>
      <c r="C7590" s="345" t="s">
        <v>601</v>
      </c>
      <c r="D7590" s="345" t="s">
        <v>508</v>
      </c>
      <c r="E7590" s="345">
        <v>1030122230</v>
      </c>
      <c r="F7590" s="345">
        <v>16234</v>
      </c>
      <c r="G7590" s="345" t="s">
        <v>16106</v>
      </c>
      <c r="H7590" s="820">
        <v>4443</v>
      </c>
      <c r="I7590" s="567"/>
    </row>
    <row r="7591" spans="1:9" x14ac:dyDescent="0.2">
      <c r="A7591" s="345">
        <v>7589</v>
      </c>
      <c r="B7591" s="345" t="s">
        <v>8208</v>
      </c>
      <c r="C7591" s="345" t="s">
        <v>1218</v>
      </c>
      <c r="D7591" s="345" t="s">
        <v>16415</v>
      </c>
      <c r="E7591" s="345">
        <v>1081010200</v>
      </c>
      <c r="F7591" s="345">
        <v>99020</v>
      </c>
      <c r="G7591" s="345" t="s">
        <v>16107</v>
      </c>
      <c r="H7591" s="820">
        <v>10045</v>
      </c>
      <c r="I7591" s="567"/>
    </row>
    <row r="7592" spans="1:9" x14ac:dyDescent="0.2">
      <c r="A7592" s="345">
        <v>7590</v>
      </c>
      <c r="B7592" s="345" t="s">
        <v>8209</v>
      </c>
      <c r="C7592" s="345" t="s">
        <v>691</v>
      </c>
      <c r="D7592" s="345" t="s">
        <v>508</v>
      </c>
      <c r="E7592" s="345">
        <v>1030770760</v>
      </c>
      <c r="F7592" s="345">
        <v>14076</v>
      </c>
      <c r="G7592" s="345" t="s">
        <v>16108</v>
      </c>
      <c r="H7592" s="820">
        <v>202</v>
      </c>
      <c r="I7592" s="567"/>
    </row>
    <row r="7593" spans="1:9" x14ac:dyDescent="0.2">
      <c r="A7593" s="345">
        <v>7591</v>
      </c>
      <c r="B7593" s="345" t="s">
        <v>8210</v>
      </c>
      <c r="C7593" s="345" t="s">
        <v>652</v>
      </c>
      <c r="D7593" s="345" t="s">
        <v>16417</v>
      </c>
      <c r="E7593" s="345">
        <v>1060851320</v>
      </c>
      <c r="F7593" s="345">
        <v>30132</v>
      </c>
      <c r="G7593" s="345" t="s">
        <v>16109</v>
      </c>
      <c r="H7593" s="820">
        <v>838</v>
      </c>
      <c r="I7593" s="567"/>
    </row>
    <row r="7594" spans="1:9" x14ac:dyDescent="0.2">
      <c r="A7594" s="345">
        <v>7592</v>
      </c>
      <c r="B7594" s="345" t="s">
        <v>8211</v>
      </c>
      <c r="C7594" s="345" t="s">
        <v>1237</v>
      </c>
      <c r="D7594" s="345" t="s">
        <v>505</v>
      </c>
      <c r="E7594" s="345">
        <v>3180970270</v>
      </c>
      <c r="F7594" s="345">
        <v>101027</v>
      </c>
      <c r="G7594" s="345" t="s">
        <v>16110</v>
      </c>
      <c r="H7594" s="820">
        <v>1616</v>
      </c>
      <c r="I7594" s="567"/>
    </row>
    <row r="7595" spans="1:9" x14ac:dyDescent="0.2">
      <c r="A7595" s="345">
        <v>7593</v>
      </c>
      <c r="B7595" s="345" t="s">
        <v>8212</v>
      </c>
      <c r="C7595" s="345" t="s">
        <v>544</v>
      </c>
      <c r="D7595" s="345" t="s">
        <v>510</v>
      </c>
      <c r="E7595" s="345">
        <v>1010272390</v>
      </c>
      <c r="F7595" s="345">
        <v>4240</v>
      </c>
      <c r="G7595" s="345" t="s">
        <v>16111</v>
      </c>
      <c r="H7595" s="820">
        <v>6417</v>
      </c>
      <c r="I7595" s="567"/>
    </row>
    <row r="7596" spans="1:9" x14ac:dyDescent="0.2">
      <c r="A7596" s="345">
        <v>7594</v>
      </c>
      <c r="B7596" s="345" t="s">
        <v>8213</v>
      </c>
      <c r="C7596" s="345" t="s">
        <v>522</v>
      </c>
      <c r="D7596" s="345" t="s">
        <v>515</v>
      </c>
      <c r="E7596" s="345">
        <v>1050540970</v>
      </c>
      <c r="F7596" s="345">
        <v>28097</v>
      </c>
      <c r="G7596" s="345" t="s">
        <v>16112</v>
      </c>
      <c r="H7596" s="820">
        <v>1720</v>
      </c>
      <c r="I7596" s="567"/>
    </row>
    <row r="7597" spans="1:9" x14ac:dyDescent="0.2">
      <c r="A7597" s="345">
        <v>7595</v>
      </c>
      <c r="B7597" s="345" t="s">
        <v>8214</v>
      </c>
      <c r="C7597" s="345" t="s">
        <v>571</v>
      </c>
      <c r="D7597" s="345" t="s">
        <v>508</v>
      </c>
      <c r="E7597" s="345">
        <v>1030261100</v>
      </c>
      <c r="F7597" s="345">
        <v>19113</v>
      </c>
      <c r="G7597" s="345" t="s">
        <v>16113</v>
      </c>
      <c r="H7597" s="820">
        <v>3817</v>
      </c>
      <c r="I7597" s="567"/>
    </row>
    <row r="7598" spans="1:9" x14ac:dyDescent="0.2">
      <c r="A7598" s="345">
        <v>7596</v>
      </c>
      <c r="B7598" s="345" t="s">
        <v>8215</v>
      </c>
      <c r="C7598" s="345" t="s">
        <v>622</v>
      </c>
      <c r="D7598" s="345" t="s">
        <v>510</v>
      </c>
      <c r="E7598" s="345">
        <v>1010071130</v>
      </c>
      <c r="F7598" s="345">
        <v>5113</v>
      </c>
      <c r="G7598" s="345" t="s">
        <v>16114</v>
      </c>
      <c r="H7598" s="820">
        <v>592</v>
      </c>
      <c r="I7598" s="567"/>
    </row>
    <row r="7599" spans="1:9" x14ac:dyDescent="0.2">
      <c r="A7599" s="345">
        <v>7597</v>
      </c>
      <c r="B7599" s="345" t="s">
        <v>8216</v>
      </c>
      <c r="C7599" s="345" t="s">
        <v>639</v>
      </c>
      <c r="D7599" s="345" t="s">
        <v>510</v>
      </c>
      <c r="E7599" s="345">
        <v>1010521510</v>
      </c>
      <c r="F7599" s="345">
        <v>3158</v>
      </c>
      <c r="G7599" s="345" t="s">
        <v>16115</v>
      </c>
      <c r="H7599" s="820">
        <v>2015</v>
      </c>
      <c r="I7599" s="567"/>
    </row>
    <row r="7600" spans="1:9" x14ac:dyDescent="0.2">
      <c r="A7600" s="345">
        <v>7598</v>
      </c>
      <c r="B7600" s="345" t="s">
        <v>8217</v>
      </c>
      <c r="C7600" s="345" t="s">
        <v>664</v>
      </c>
      <c r="D7600" s="345" t="s">
        <v>507</v>
      </c>
      <c r="E7600" s="345">
        <v>1070370620</v>
      </c>
      <c r="F7600" s="345">
        <v>8066</v>
      </c>
      <c r="G7600" s="345" t="s">
        <v>16116</v>
      </c>
      <c r="H7600" s="820">
        <v>247</v>
      </c>
      <c r="I7600" s="567"/>
    </row>
    <row r="7601" spans="1:9" x14ac:dyDescent="0.2">
      <c r="A7601" s="345">
        <v>7599</v>
      </c>
      <c r="B7601" s="345" t="s">
        <v>8218</v>
      </c>
      <c r="C7601" s="345" t="s">
        <v>607</v>
      </c>
      <c r="D7601" s="345" t="s">
        <v>515</v>
      </c>
      <c r="E7601" s="345">
        <v>1050890920</v>
      </c>
      <c r="F7601" s="345">
        <v>23093</v>
      </c>
      <c r="G7601" s="345" t="s">
        <v>16117</v>
      </c>
      <c r="H7601" s="820">
        <v>2498</v>
      </c>
      <c r="I7601" s="567"/>
    </row>
    <row r="7602" spans="1:9" x14ac:dyDescent="0.2">
      <c r="A7602" s="345">
        <v>7600</v>
      </c>
      <c r="B7602" s="345" t="s">
        <v>8219</v>
      </c>
      <c r="C7602" s="345" t="s">
        <v>624</v>
      </c>
      <c r="D7602" s="345" t="s">
        <v>510</v>
      </c>
      <c r="E7602" s="345">
        <v>1010812820</v>
      </c>
      <c r="F7602" s="345">
        <v>1295</v>
      </c>
      <c r="G7602" s="345" t="s">
        <v>16118</v>
      </c>
      <c r="H7602" s="820">
        <v>753</v>
      </c>
      <c r="I7602" s="567"/>
    </row>
    <row r="7603" spans="1:9" x14ac:dyDescent="0.2">
      <c r="A7603" s="345">
        <v>7601</v>
      </c>
      <c r="B7603" s="345" t="s">
        <v>8220</v>
      </c>
      <c r="C7603" s="345" t="s">
        <v>567</v>
      </c>
      <c r="D7603" s="345" t="s">
        <v>508</v>
      </c>
      <c r="E7603" s="345">
        <v>1030151880</v>
      </c>
      <c r="F7603" s="345">
        <v>17197</v>
      </c>
      <c r="G7603" s="345" t="s">
        <v>16119</v>
      </c>
      <c r="H7603" s="820">
        <v>4181</v>
      </c>
      <c r="I7603" s="567"/>
    </row>
    <row r="7604" spans="1:9" x14ac:dyDescent="0.2">
      <c r="A7604" s="345">
        <v>7602</v>
      </c>
      <c r="B7604" s="345" t="s">
        <v>8221</v>
      </c>
      <c r="C7604" s="345" t="s">
        <v>575</v>
      </c>
      <c r="D7604" s="345" t="s">
        <v>493</v>
      </c>
      <c r="E7604" s="345">
        <v>2120910560</v>
      </c>
      <c r="F7604" s="345">
        <v>56057</v>
      </c>
      <c r="G7604" s="345" t="s">
        <v>16120</v>
      </c>
      <c r="H7604" s="820">
        <v>13384</v>
      </c>
      <c r="I7604" s="567"/>
    </row>
    <row r="7605" spans="1:9" x14ac:dyDescent="0.2">
      <c r="A7605" s="345">
        <v>7603</v>
      </c>
      <c r="B7605" s="345" t="s">
        <v>8222</v>
      </c>
      <c r="C7605" s="345" t="s">
        <v>711</v>
      </c>
      <c r="D7605" s="345" t="s">
        <v>16415</v>
      </c>
      <c r="E7605" s="345">
        <v>1080680420</v>
      </c>
      <c r="F7605" s="345">
        <v>35042</v>
      </c>
      <c r="G7605" s="345" t="s">
        <v>16121</v>
      </c>
      <c r="H7605" s="820">
        <v>1784</v>
      </c>
      <c r="I7605" s="567"/>
    </row>
    <row r="7606" spans="1:9" x14ac:dyDescent="0.2">
      <c r="A7606" s="345">
        <v>7604</v>
      </c>
      <c r="B7606" s="345" t="s">
        <v>8223</v>
      </c>
      <c r="C7606" s="345" t="s">
        <v>544</v>
      </c>
      <c r="D7606" s="345" t="s">
        <v>510</v>
      </c>
      <c r="E7606" s="345">
        <v>1010272400</v>
      </c>
      <c r="F7606" s="345">
        <v>4241</v>
      </c>
      <c r="G7606" s="345" t="s">
        <v>16122</v>
      </c>
      <c r="H7606" s="820">
        <v>2352</v>
      </c>
      <c r="I7606" s="567"/>
    </row>
    <row r="7607" spans="1:9" x14ac:dyDescent="0.2">
      <c r="A7607" s="345">
        <v>7605</v>
      </c>
      <c r="B7607" s="345" t="s">
        <v>8224</v>
      </c>
      <c r="C7607" s="345" t="s">
        <v>567</v>
      </c>
      <c r="D7607" s="345" t="s">
        <v>508</v>
      </c>
      <c r="E7607" s="345">
        <v>1030151890</v>
      </c>
      <c r="F7607" s="345">
        <v>17198</v>
      </c>
      <c r="G7607" s="345" t="s">
        <v>16123</v>
      </c>
      <c r="H7607" s="820">
        <v>1473</v>
      </c>
      <c r="I7607" s="567"/>
    </row>
    <row r="7608" spans="1:9" x14ac:dyDescent="0.2">
      <c r="A7608" s="345">
        <v>7606</v>
      </c>
      <c r="B7608" s="345" t="s">
        <v>8225</v>
      </c>
      <c r="C7608" s="345" t="s">
        <v>814</v>
      </c>
      <c r="D7608" s="345" t="s">
        <v>507</v>
      </c>
      <c r="E7608" s="345">
        <v>1070390310</v>
      </c>
      <c r="F7608" s="345">
        <v>11031</v>
      </c>
      <c r="G7608" s="345" t="s">
        <v>16124</v>
      </c>
      <c r="H7608" s="820">
        <v>7212</v>
      </c>
      <c r="I7608" s="567"/>
    </row>
    <row r="7609" spans="1:9" x14ac:dyDescent="0.2">
      <c r="A7609" s="345">
        <v>7607</v>
      </c>
      <c r="B7609" s="345" t="s">
        <v>8226</v>
      </c>
      <c r="C7609" s="345" t="s">
        <v>711</v>
      </c>
      <c r="D7609" s="345" t="s">
        <v>16415</v>
      </c>
      <c r="E7609" s="345">
        <v>1080680430</v>
      </c>
      <c r="F7609" s="345">
        <v>35043</v>
      </c>
      <c r="G7609" s="345" t="s">
        <v>16125</v>
      </c>
      <c r="H7609" s="820">
        <v>4298</v>
      </c>
      <c r="I7609" s="567"/>
    </row>
    <row r="7610" spans="1:9" x14ac:dyDescent="0.2">
      <c r="A7610" s="345">
        <v>7608</v>
      </c>
      <c r="B7610" s="345" t="s">
        <v>8227</v>
      </c>
      <c r="C7610" s="345" t="s">
        <v>677</v>
      </c>
      <c r="D7610" s="345" t="s">
        <v>507</v>
      </c>
      <c r="E7610" s="345">
        <v>1070740670</v>
      </c>
      <c r="F7610" s="345">
        <v>9067</v>
      </c>
      <c r="G7610" s="345" t="s">
        <v>16126</v>
      </c>
      <c r="H7610" s="820">
        <v>795</v>
      </c>
      <c r="I7610" s="567"/>
    </row>
    <row r="7611" spans="1:9" x14ac:dyDescent="0.2">
      <c r="A7611" s="345">
        <v>7609</v>
      </c>
      <c r="B7611" s="345" t="s">
        <v>8228</v>
      </c>
      <c r="C7611" s="345" t="s">
        <v>573</v>
      </c>
      <c r="D7611" s="345" t="s">
        <v>508</v>
      </c>
      <c r="E7611" s="345">
        <v>1030450660</v>
      </c>
      <c r="F7611" s="345">
        <v>20066</v>
      </c>
      <c r="G7611" s="345" t="s">
        <v>16127</v>
      </c>
      <c r="H7611" s="820">
        <v>19781</v>
      </c>
      <c r="I7611" s="567"/>
    </row>
    <row r="7612" spans="1:9" x14ac:dyDescent="0.2">
      <c r="A7612" s="345">
        <v>7610</v>
      </c>
      <c r="B7612" s="345" t="s">
        <v>8229</v>
      </c>
      <c r="C7612" s="345" t="s">
        <v>601</v>
      </c>
      <c r="D7612" s="345" t="s">
        <v>508</v>
      </c>
      <c r="E7612" s="345">
        <v>1030122240</v>
      </c>
      <c r="F7612" s="345">
        <v>16235</v>
      </c>
      <c r="G7612" s="345" t="s">
        <v>16128</v>
      </c>
      <c r="H7612" s="820">
        <v>1123</v>
      </c>
      <c r="I7612" s="567"/>
    </row>
    <row r="7613" spans="1:9" x14ac:dyDescent="0.2">
      <c r="A7613" s="345">
        <v>7611</v>
      </c>
      <c r="B7613" s="345" t="s">
        <v>8230</v>
      </c>
      <c r="C7613" s="345" t="s">
        <v>557</v>
      </c>
      <c r="D7613" s="345" t="s">
        <v>513</v>
      </c>
      <c r="E7613" s="345">
        <v>4190210510</v>
      </c>
      <c r="F7613" s="345">
        <v>87053</v>
      </c>
      <c r="G7613" s="345" t="s">
        <v>16129</v>
      </c>
      <c r="H7613" s="820">
        <v>8789</v>
      </c>
      <c r="I7613" s="567"/>
    </row>
    <row r="7614" spans="1:9" x14ac:dyDescent="0.2">
      <c r="A7614" s="345">
        <v>7612</v>
      </c>
      <c r="B7614" s="345" t="s">
        <v>8231</v>
      </c>
      <c r="C7614" s="345" t="s">
        <v>622</v>
      </c>
      <c r="D7614" s="345" t="s">
        <v>510</v>
      </c>
      <c r="E7614" s="345">
        <v>1010071140</v>
      </c>
      <c r="F7614" s="345">
        <v>5114</v>
      </c>
      <c r="G7614" s="345" t="s">
        <v>16130</v>
      </c>
      <c r="H7614" s="820">
        <v>250</v>
      </c>
      <c r="I7614" s="567"/>
    </row>
    <row r="7615" spans="1:9" x14ac:dyDescent="0.2">
      <c r="A7615" s="345">
        <v>7613</v>
      </c>
      <c r="B7615" s="345" t="s">
        <v>8232</v>
      </c>
      <c r="C7615" s="345" t="s">
        <v>624</v>
      </c>
      <c r="D7615" s="345" t="s">
        <v>510</v>
      </c>
      <c r="E7615" s="345">
        <v>1010812830</v>
      </c>
      <c r="F7615" s="345">
        <v>1296</v>
      </c>
      <c r="G7615" s="345" t="s">
        <v>16131</v>
      </c>
      <c r="H7615" s="820">
        <v>257</v>
      </c>
      <c r="I7615" s="567"/>
    </row>
    <row r="7616" spans="1:9" x14ac:dyDescent="0.2">
      <c r="A7616" s="345">
        <v>7614</v>
      </c>
      <c r="B7616" s="345" t="s">
        <v>8233</v>
      </c>
      <c r="C7616" s="345" t="s">
        <v>711</v>
      </c>
      <c r="D7616" s="345" t="s">
        <v>16415</v>
      </c>
      <c r="E7616" s="345">
        <v>1080680440</v>
      </c>
      <c r="F7616" s="345">
        <v>35044</v>
      </c>
      <c r="G7616" s="345" t="s">
        <v>16132</v>
      </c>
      <c r="H7616" s="820">
        <v>3338</v>
      </c>
      <c r="I7616" s="567"/>
    </row>
    <row r="7617" spans="1:9" x14ac:dyDescent="0.2">
      <c r="A7617" s="345">
        <v>7615</v>
      </c>
      <c r="B7617" s="345" t="s">
        <v>8234</v>
      </c>
      <c r="C7617" s="345" t="s">
        <v>795</v>
      </c>
      <c r="D7617" s="345" t="s">
        <v>492</v>
      </c>
      <c r="E7617" s="345">
        <v>2090430330</v>
      </c>
      <c r="F7617" s="345">
        <v>46033</v>
      </c>
      <c r="G7617" s="345" t="s">
        <v>16133</v>
      </c>
      <c r="H7617" s="820">
        <v>61045</v>
      </c>
      <c r="I7617" s="567"/>
    </row>
    <row r="7618" spans="1:9" x14ac:dyDescent="0.2">
      <c r="A7618" s="345">
        <v>7616</v>
      </c>
      <c r="B7618" s="345" t="s">
        <v>8235</v>
      </c>
      <c r="C7618" s="345" t="s">
        <v>622</v>
      </c>
      <c r="D7618" s="345" t="s">
        <v>510</v>
      </c>
      <c r="E7618" s="345">
        <v>1010071150</v>
      </c>
      <c r="F7618" s="345">
        <v>5115</v>
      </c>
      <c r="G7618" s="345" t="s">
        <v>16134</v>
      </c>
      <c r="H7618" s="820">
        <v>868</v>
      </c>
      <c r="I7618" s="567"/>
    </row>
    <row r="7619" spans="1:9" x14ac:dyDescent="0.2">
      <c r="A7619" s="345">
        <v>7617</v>
      </c>
      <c r="B7619" s="345" t="s">
        <v>8236</v>
      </c>
      <c r="C7619" s="345" t="s">
        <v>578</v>
      </c>
      <c r="D7619" s="345" t="s">
        <v>505</v>
      </c>
      <c r="E7619" s="345">
        <v>3181030470</v>
      </c>
      <c r="F7619" s="345">
        <v>102047</v>
      </c>
      <c r="G7619" s="345" t="s">
        <v>16135</v>
      </c>
      <c r="H7619" s="820">
        <v>31480</v>
      </c>
      <c r="I7619" s="567"/>
    </row>
    <row r="7620" spans="1:9" x14ac:dyDescent="0.2">
      <c r="A7620" s="345">
        <v>7618</v>
      </c>
      <c r="B7620" s="345" t="s">
        <v>8237</v>
      </c>
      <c r="C7620" s="345" t="s">
        <v>553</v>
      </c>
      <c r="D7620" s="345" t="s">
        <v>506</v>
      </c>
      <c r="E7620" s="345">
        <v>3150721560</v>
      </c>
      <c r="F7620" s="345">
        <v>65156</v>
      </c>
      <c r="G7620" s="345" t="s">
        <v>16136</v>
      </c>
      <c r="H7620" s="820">
        <v>3215</v>
      </c>
      <c r="I7620" s="567"/>
    </row>
    <row r="7621" spans="1:9" x14ac:dyDescent="0.2">
      <c r="A7621" s="345">
        <v>7619</v>
      </c>
      <c r="B7621" s="345" t="s">
        <v>8238</v>
      </c>
      <c r="C7621" s="345" t="s">
        <v>563</v>
      </c>
      <c r="D7621" s="345" t="s">
        <v>493</v>
      </c>
      <c r="E7621" s="345">
        <v>2120330850</v>
      </c>
      <c r="F7621" s="345">
        <v>60086</v>
      </c>
      <c r="G7621" s="345" t="s">
        <v>16137</v>
      </c>
      <c r="H7621" s="820">
        <v>743</v>
      </c>
      <c r="I7621" s="567"/>
    </row>
    <row r="7622" spans="1:9" x14ac:dyDescent="0.2">
      <c r="A7622" s="345">
        <v>7620</v>
      </c>
      <c r="B7622" s="345" t="s">
        <v>8239</v>
      </c>
      <c r="C7622" s="345" t="s">
        <v>745</v>
      </c>
      <c r="D7622" s="345" t="s">
        <v>513</v>
      </c>
      <c r="E7622" s="345">
        <v>4190550750</v>
      </c>
      <c r="F7622" s="345">
        <v>82078</v>
      </c>
      <c r="G7622" s="345" t="s">
        <v>16138</v>
      </c>
      <c r="H7622" s="820">
        <v>2461</v>
      </c>
      <c r="I7622" s="567"/>
    </row>
    <row r="7623" spans="1:9" x14ac:dyDescent="0.2">
      <c r="A7623" s="345">
        <v>7621</v>
      </c>
      <c r="B7623" s="345" t="s">
        <v>8240</v>
      </c>
      <c r="C7623" s="345" t="s">
        <v>1073</v>
      </c>
      <c r="D7623" s="345" t="s">
        <v>492</v>
      </c>
      <c r="E7623" s="345">
        <v>2090300490</v>
      </c>
      <c r="F7623" s="345">
        <v>48049</v>
      </c>
      <c r="G7623" s="345" t="s">
        <v>16139</v>
      </c>
      <c r="H7623" s="820">
        <v>8022</v>
      </c>
      <c r="I7623" s="567"/>
    </row>
    <row r="7624" spans="1:9" x14ac:dyDescent="0.2">
      <c r="A7624" s="345">
        <v>7622</v>
      </c>
      <c r="B7624" s="345" t="s">
        <v>8241</v>
      </c>
      <c r="C7624" s="345" t="s">
        <v>241</v>
      </c>
      <c r="D7624" s="345" t="s">
        <v>515</v>
      </c>
      <c r="E7624" s="345">
        <v>1050901160</v>
      </c>
      <c r="F7624" s="345">
        <v>24116</v>
      </c>
      <c r="G7624" s="345" t="s">
        <v>16140</v>
      </c>
      <c r="H7624" s="820">
        <v>110293</v>
      </c>
      <c r="I7624" s="567"/>
    </row>
    <row r="7625" spans="1:9" x14ac:dyDescent="0.2">
      <c r="A7625" s="345">
        <v>7623</v>
      </c>
      <c r="B7625" s="345" t="s">
        <v>8242</v>
      </c>
      <c r="C7625" s="345" t="s">
        <v>542</v>
      </c>
      <c r="D7625" s="345" t="s">
        <v>511</v>
      </c>
      <c r="E7625" s="345">
        <v>3160310570</v>
      </c>
      <c r="F7625" s="345">
        <v>71059</v>
      </c>
      <c r="G7625" s="345" t="s">
        <v>16141</v>
      </c>
      <c r="H7625" s="820">
        <v>7353</v>
      </c>
      <c r="I7625" s="567"/>
    </row>
    <row r="7626" spans="1:9" x14ac:dyDescent="0.2">
      <c r="A7626" s="345">
        <v>7624</v>
      </c>
      <c r="B7626" s="345" t="s">
        <v>8243</v>
      </c>
      <c r="C7626" s="345" t="s">
        <v>555</v>
      </c>
      <c r="D7626" s="345" t="s">
        <v>506</v>
      </c>
      <c r="E7626" s="345">
        <v>3150510860</v>
      </c>
      <c r="F7626" s="345">
        <v>63086</v>
      </c>
      <c r="G7626" s="345" t="s">
        <v>16142</v>
      </c>
      <c r="H7626" s="820">
        <v>20363</v>
      </c>
      <c r="I7626" s="567"/>
    </row>
    <row r="7627" spans="1:9" x14ac:dyDescent="0.2">
      <c r="A7627" s="345">
        <v>7625</v>
      </c>
      <c r="B7627" s="345" t="s">
        <v>8244</v>
      </c>
      <c r="C7627" s="345" t="s">
        <v>563</v>
      </c>
      <c r="D7627" s="345" t="s">
        <v>493</v>
      </c>
      <c r="E7627" s="345">
        <v>2120330860</v>
      </c>
      <c r="F7627" s="345">
        <v>60087</v>
      </c>
      <c r="G7627" s="345" t="s">
        <v>16143</v>
      </c>
      <c r="H7627" s="820">
        <v>2072</v>
      </c>
      <c r="I7627" s="567"/>
    </row>
    <row r="7628" spans="1:9" x14ac:dyDescent="0.2">
      <c r="A7628" s="345">
        <v>7626</v>
      </c>
      <c r="B7628" s="345" t="s">
        <v>8245</v>
      </c>
      <c r="C7628" s="345" t="s">
        <v>544</v>
      </c>
      <c r="D7628" s="345" t="s">
        <v>510</v>
      </c>
      <c r="E7628" s="345">
        <v>1010272410</v>
      </c>
      <c r="F7628" s="345">
        <v>4242</v>
      </c>
      <c r="G7628" s="345" t="s">
        <v>16144</v>
      </c>
      <c r="H7628" s="820">
        <v>3168</v>
      </c>
      <c r="I7628" s="567"/>
    </row>
    <row r="7629" spans="1:9" x14ac:dyDescent="0.2">
      <c r="A7629" s="345">
        <v>7627</v>
      </c>
      <c r="B7629" s="345" t="s">
        <v>8246</v>
      </c>
      <c r="C7629" s="345" t="s">
        <v>532</v>
      </c>
      <c r="D7629" s="345" t="s">
        <v>503</v>
      </c>
      <c r="E7629" s="345">
        <v>3130600450</v>
      </c>
      <c r="F7629" s="345">
        <v>68045</v>
      </c>
      <c r="G7629" s="345" t="s">
        <v>16145</v>
      </c>
      <c r="H7629" s="820">
        <v>381</v>
      </c>
      <c r="I7629" s="567"/>
    </row>
    <row r="7630" spans="1:9" x14ac:dyDescent="0.2">
      <c r="A7630" s="345">
        <v>7628</v>
      </c>
      <c r="B7630" s="345" t="s">
        <v>8247</v>
      </c>
      <c r="C7630" s="345" t="s">
        <v>639</v>
      </c>
      <c r="D7630" s="345" t="s">
        <v>510</v>
      </c>
      <c r="E7630" s="345">
        <v>1010521520</v>
      </c>
      <c r="F7630" s="345">
        <v>3159</v>
      </c>
      <c r="G7630" s="345" t="s">
        <v>16146</v>
      </c>
      <c r="H7630" s="820">
        <v>826</v>
      </c>
      <c r="I7630" s="567"/>
    </row>
    <row r="7631" spans="1:9" x14ac:dyDescent="0.2">
      <c r="A7631" s="345">
        <v>7629</v>
      </c>
      <c r="B7631" s="345" t="s">
        <v>8248</v>
      </c>
      <c r="C7631" s="345" t="s">
        <v>1311</v>
      </c>
      <c r="D7631" s="345" t="s">
        <v>492</v>
      </c>
      <c r="E7631" s="345">
        <v>2090620370</v>
      </c>
      <c r="F7631" s="345">
        <v>50038</v>
      </c>
      <c r="G7631" s="345" t="s">
        <v>16147</v>
      </c>
      <c r="H7631" s="820">
        <v>8553</v>
      </c>
      <c r="I7631" s="567"/>
    </row>
    <row r="7632" spans="1:9" x14ac:dyDescent="0.2">
      <c r="A7632" s="345">
        <v>7630</v>
      </c>
      <c r="B7632" s="345" t="s">
        <v>8249</v>
      </c>
      <c r="C7632" s="345" t="s">
        <v>609</v>
      </c>
      <c r="D7632" s="345" t="s">
        <v>493</v>
      </c>
      <c r="E7632" s="345">
        <v>2120701110</v>
      </c>
      <c r="F7632" s="345">
        <v>58112</v>
      </c>
      <c r="G7632" s="345" t="s">
        <v>16148</v>
      </c>
      <c r="H7632" s="820">
        <v>3624</v>
      </c>
      <c r="I7632" s="567"/>
    </row>
    <row r="7633" spans="1:9" x14ac:dyDescent="0.2">
      <c r="A7633" s="345">
        <v>7631</v>
      </c>
      <c r="B7633" s="345" t="s">
        <v>8250</v>
      </c>
      <c r="C7633" s="345" t="s">
        <v>617</v>
      </c>
      <c r="D7633" s="345" t="s">
        <v>512</v>
      </c>
      <c r="E7633" s="345">
        <v>4200730742</v>
      </c>
      <c r="F7633" s="345">
        <v>90082</v>
      </c>
      <c r="G7633" s="345" t="s">
        <v>16149</v>
      </c>
      <c r="H7633" s="820">
        <v>1623</v>
      </c>
      <c r="I7633" s="567"/>
    </row>
    <row r="7634" spans="1:9" x14ac:dyDescent="0.2">
      <c r="A7634" s="345">
        <v>7632</v>
      </c>
      <c r="B7634" s="345" t="s">
        <v>8251</v>
      </c>
      <c r="C7634" s="345" t="s">
        <v>672</v>
      </c>
      <c r="D7634" s="345" t="s">
        <v>508</v>
      </c>
      <c r="E7634" s="345">
        <v>1030571720</v>
      </c>
      <c r="F7634" s="345">
        <v>18176</v>
      </c>
      <c r="G7634" s="345" t="s">
        <v>16150</v>
      </c>
      <c r="H7634" s="820">
        <v>6555</v>
      </c>
      <c r="I7634" s="567"/>
    </row>
    <row r="7635" spans="1:9" x14ac:dyDescent="0.2">
      <c r="A7635" s="345">
        <v>7633</v>
      </c>
      <c r="B7635" s="345" t="s">
        <v>8252</v>
      </c>
      <c r="C7635" s="345" t="s">
        <v>787</v>
      </c>
      <c r="D7635" s="345" t="s">
        <v>515</v>
      </c>
      <c r="E7635" s="345">
        <v>1050840890</v>
      </c>
      <c r="F7635" s="345">
        <v>26090</v>
      </c>
      <c r="G7635" s="345" t="s">
        <v>16151</v>
      </c>
      <c r="H7635" s="820">
        <v>3690</v>
      </c>
      <c r="I7635" s="567"/>
    </row>
    <row r="7636" spans="1:9" x14ac:dyDescent="0.2">
      <c r="A7636" s="345">
        <v>7634</v>
      </c>
      <c r="B7636" s="345" t="s">
        <v>8253</v>
      </c>
      <c r="C7636" s="345" t="s">
        <v>624</v>
      </c>
      <c r="D7636" s="345" t="s">
        <v>510</v>
      </c>
      <c r="E7636" s="345">
        <v>1010812850</v>
      </c>
      <c r="F7636" s="345">
        <v>1298</v>
      </c>
      <c r="G7636" s="345" t="s">
        <v>16152</v>
      </c>
      <c r="H7636" s="820">
        <v>482</v>
      </c>
      <c r="I7636" s="567"/>
    </row>
    <row r="7637" spans="1:9" x14ac:dyDescent="0.2">
      <c r="A7637" s="345">
        <v>7635</v>
      </c>
      <c r="B7637" s="345" t="s">
        <v>8254</v>
      </c>
      <c r="C7637" s="345" t="s">
        <v>542</v>
      </c>
      <c r="D7637" s="345" t="s">
        <v>511</v>
      </c>
      <c r="E7637" s="345">
        <v>3160310580</v>
      </c>
      <c r="F7637" s="345">
        <v>71060</v>
      </c>
      <c r="G7637" s="345" t="s">
        <v>16153</v>
      </c>
      <c r="H7637" s="820">
        <v>13434</v>
      </c>
      <c r="I7637" s="567"/>
    </row>
    <row r="7638" spans="1:9" x14ac:dyDescent="0.2">
      <c r="A7638" s="345">
        <v>7636</v>
      </c>
      <c r="B7638" s="345" t="s">
        <v>8255</v>
      </c>
      <c r="C7638" s="345" t="s">
        <v>538</v>
      </c>
      <c r="D7638" s="345" t="s">
        <v>504</v>
      </c>
      <c r="E7638" s="345">
        <v>3170640950</v>
      </c>
      <c r="F7638" s="345">
        <v>76096</v>
      </c>
      <c r="G7638" s="345" t="s">
        <v>16154</v>
      </c>
      <c r="H7638" s="820">
        <v>2683</v>
      </c>
      <c r="I7638" s="567"/>
    </row>
    <row r="7639" spans="1:9" x14ac:dyDescent="0.2">
      <c r="A7639" s="345">
        <v>7637</v>
      </c>
      <c r="B7639" s="345" t="s">
        <v>8256</v>
      </c>
      <c r="C7639" s="345" t="s">
        <v>553</v>
      </c>
      <c r="D7639" s="345" t="s">
        <v>506</v>
      </c>
      <c r="E7639" s="345">
        <v>3150721570</v>
      </c>
      <c r="F7639" s="345">
        <v>65157</v>
      </c>
      <c r="G7639" s="345" t="s">
        <v>16155</v>
      </c>
      <c r="H7639" s="820">
        <v>7318</v>
      </c>
      <c r="I7639" s="567"/>
    </row>
    <row r="7640" spans="1:9" x14ac:dyDescent="0.2">
      <c r="A7640" s="345">
        <v>7638</v>
      </c>
      <c r="B7640" s="345" t="s">
        <v>8257</v>
      </c>
      <c r="C7640" s="345" t="s">
        <v>601</v>
      </c>
      <c r="D7640" s="345" t="s">
        <v>508</v>
      </c>
      <c r="E7640" s="345">
        <v>1030122250</v>
      </c>
      <c r="F7640" s="345">
        <v>16236</v>
      </c>
      <c r="G7640" s="345" t="s">
        <v>16156</v>
      </c>
      <c r="H7640" s="820">
        <v>1322</v>
      </c>
      <c r="I7640" s="567"/>
    </row>
    <row r="7641" spans="1:9" x14ac:dyDescent="0.2">
      <c r="A7641" s="345">
        <v>7639</v>
      </c>
      <c r="B7641" s="345" t="s">
        <v>8258</v>
      </c>
      <c r="C7641" s="345" t="s">
        <v>526</v>
      </c>
      <c r="D7641" s="345" t="s">
        <v>508</v>
      </c>
      <c r="E7641" s="345">
        <v>1030980900</v>
      </c>
      <c r="F7641" s="345">
        <v>97090</v>
      </c>
      <c r="G7641" s="345" t="s">
        <v>16157</v>
      </c>
      <c r="H7641" s="820">
        <v>2093</v>
      </c>
      <c r="I7641" s="567"/>
    </row>
    <row r="7642" spans="1:9" x14ac:dyDescent="0.2">
      <c r="A7642" s="345">
        <v>7640</v>
      </c>
      <c r="B7642" s="345" t="s">
        <v>8259</v>
      </c>
      <c r="C7642" s="345" t="s">
        <v>930</v>
      </c>
      <c r="D7642" s="345" t="s">
        <v>16415</v>
      </c>
      <c r="E7642" s="345">
        <v>1080290200</v>
      </c>
      <c r="F7642" s="345">
        <v>38022</v>
      </c>
      <c r="G7642" s="345" t="s">
        <v>16158</v>
      </c>
      <c r="H7642" s="820">
        <v>7571</v>
      </c>
      <c r="I7642" s="567"/>
    </row>
    <row r="7643" spans="1:9" x14ac:dyDescent="0.2">
      <c r="A7643" s="345">
        <v>7641</v>
      </c>
      <c r="B7643" s="345" t="s">
        <v>8260</v>
      </c>
      <c r="C7643" s="345" t="s">
        <v>607</v>
      </c>
      <c r="D7643" s="345" t="s">
        <v>515</v>
      </c>
      <c r="E7643" s="345">
        <v>1050890930</v>
      </c>
      <c r="F7643" s="345">
        <v>23094</v>
      </c>
      <c r="G7643" s="345" t="s">
        <v>16159</v>
      </c>
      <c r="H7643" s="820">
        <v>10220</v>
      </c>
      <c r="I7643" s="567"/>
    </row>
    <row r="7644" spans="1:9" x14ac:dyDescent="0.2">
      <c r="A7644" s="345">
        <v>7642</v>
      </c>
      <c r="B7644" s="345" t="s">
        <v>8261</v>
      </c>
      <c r="C7644" s="345" t="s">
        <v>672</v>
      </c>
      <c r="D7644" s="345" t="s">
        <v>508</v>
      </c>
      <c r="E7644" s="345">
        <v>1030571730</v>
      </c>
      <c r="F7644" s="345">
        <v>18177</v>
      </c>
      <c r="G7644" s="345" t="s">
        <v>16160</v>
      </c>
      <c r="H7644" s="820">
        <v>62201</v>
      </c>
      <c r="I7644" s="567"/>
    </row>
    <row r="7645" spans="1:9" x14ac:dyDescent="0.2">
      <c r="A7645" s="345">
        <v>7643</v>
      </c>
      <c r="B7645" s="345" t="s">
        <v>8262</v>
      </c>
      <c r="C7645" s="345" t="s">
        <v>538</v>
      </c>
      <c r="D7645" s="345" t="s">
        <v>504</v>
      </c>
      <c r="E7645" s="345">
        <v>3170640960</v>
      </c>
      <c r="F7645" s="345">
        <v>76097</v>
      </c>
      <c r="G7645" s="345" t="s">
        <v>16161</v>
      </c>
      <c r="H7645" s="820">
        <v>2758</v>
      </c>
      <c r="I7645" s="567"/>
    </row>
    <row r="7646" spans="1:9" x14ac:dyDescent="0.2">
      <c r="A7646" s="345">
        <v>7644</v>
      </c>
      <c r="B7646" s="345" t="s">
        <v>8263</v>
      </c>
      <c r="C7646" s="345" t="s">
        <v>538</v>
      </c>
      <c r="D7646" s="345" t="s">
        <v>504</v>
      </c>
      <c r="E7646" s="345">
        <v>3170640970</v>
      </c>
      <c r="F7646" s="345">
        <v>76098</v>
      </c>
      <c r="G7646" s="345" t="s">
        <v>16162</v>
      </c>
      <c r="H7646" s="820">
        <v>3284</v>
      </c>
      <c r="I7646" s="567"/>
    </row>
    <row r="7647" spans="1:9" x14ac:dyDescent="0.2">
      <c r="A7647" s="345">
        <v>7645</v>
      </c>
      <c r="B7647" s="345" t="s">
        <v>8264</v>
      </c>
      <c r="C7647" s="345" t="s">
        <v>635</v>
      </c>
      <c r="D7647" s="345" t="s">
        <v>508</v>
      </c>
      <c r="E7647" s="345">
        <v>1030861210</v>
      </c>
      <c r="F7647" s="345">
        <v>12139</v>
      </c>
      <c r="G7647" s="345" t="s">
        <v>16163</v>
      </c>
      <c r="H7647" s="820">
        <v>5167</v>
      </c>
      <c r="I7647" s="567"/>
    </row>
    <row r="7648" spans="1:9" x14ac:dyDescent="0.2">
      <c r="A7648" s="345">
        <v>7646</v>
      </c>
      <c r="B7648" s="345" t="s">
        <v>8265</v>
      </c>
      <c r="C7648" s="345" t="s">
        <v>659</v>
      </c>
      <c r="D7648" s="345" t="s">
        <v>510</v>
      </c>
      <c r="E7648" s="345">
        <v>1010960770</v>
      </c>
      <c r="F7648" s="345">
        <v>96077</v>
      </c>
      <c r="G7648" s="345" t="s">
        <v>16164</v>
      </c>
      <c r="H7648" s="820">
        <v>7596</v>
      </c>
      <c r="I7648" s="567"/>
    </row>
    <row r="7649" spans="1:9" x14ac:dyDescent="0.2">
      <c r="A7649" s="345">
        <v>7647</v>
      </c>
      <c r="B7649" s="345" t="s">
        <v>8266</v>
      </c>
      <c r="C7649" s="345" t="s">
        <v>622</v>
      </c>
      <c r="D7649" s="345" t="s">
        <v>510</v>
      </c>
      <c r="E7649" s="345">
        <v>1010071160</v>
      </c>
      <c r="F7649" s="345">
        <v>5116</v>
      </c>
      <c r="G7649" s="345" t="s">
        <v>16165</v>
      </c>
      <c r="H7649" s="820">
        <v>816</v>
      </c>
      <c r="I7649" s="567"/>
    </row>
    <row r="7650" spans="1:9" x14ac:dyDescent="0.2">
      <c r="A7650" s="345">
        <v>7648</v>
      </c>
      <c r="B7650" s="345" t="s">
        <v>8267</v>
      </c>
      <c r="C7650" s="345" t="s">
        <v>595</v>
      </c>
      <c r="D7650" s="345" t="s">
        <v>510</v>
      </c>
      <c r="E7650" s="345">
        <v>1010021760</v>
      </c>
      <c r="F7650" s="345">
        <v>6179</v>
      </c>
      <c r="G7650" s="345" t="s">
        <v>16166</v>
      </c>
      <c r="H7650" s="820">
        <v>943</v>
      </c>
      <c r="I7650" s="567"/>
    </row>
    <row r="7651" spans="1:9" x14ac:dyDescent="0.2">
      <c r="A7651" s="345">
        <v>7649</v>
      </c>
      <c r="B7651" s="345" t="s">
        <v>8268</v>
      </c>
      <c r="C7651" s="345" t="s">
        <v>575</v>
      </c>
      <c r="D7651" s="345" t="s">
        <v>493</v>
      </c>
      <c r="E7651" s="345">
        <v>2120910570</v>
      </c>
      <c r="F7651" s="345">
        <v>56058</v>
      </c>
      <c r="G7651" s="345" t="s">
        <v>16167</v>
      </c>
      <c r="H7651" s="820">
        <v>4299</v>
      </c>
      <c r="I7651" s="567"/>
    </row>
    <row r="7652" spans="1:9" x14ac:dyDescent="0.2">
      <c r="A7652" s="345">
        <v>7650</v>
      </c>
      <c r="B7652" s="345" t="s">
        <v>8269</v>
      </c>
      <c r="C7652" s="345" t="s">
        <v>534</v>
      </c>
      <c r="D7652" s="345" t="s">
        <v>508</v>
      </c>
      <c r="E7652" s="345">
        <v>1030492350</v>
      </c>
      <c r="F7652" s="345">
        <v>15237</v>
      </c>
      <c r="G7652" s="345" t="s">
        <v>16168</v>
      </c>
      <c r="H7652" s="820">
        <v>9253</v>
      </c>
      <c r="I7652" s="567"/>
    </row>
    <row r="7653" spans="1:9" x14ac:dyDescent="0.2">
      <c r="A7653" s="345">
        <v>7651</v>
      </c>
      <c r="B7653" s="345" t="s">
        <v>8270</v>
      </c>
      <c r="C7653" s="345" t="s">
        <v>1189</v>
      </c>
      <c r="D7653" s="345" t="s">
        <v>16415</v>
      </c>
      <c r="E7653" s="345">
        <v>1080500450</v>
      </c>
      <c r="F7653" s="345">
        <v>36046</v>
      </c>
      <c r="G7653" s="345" t="s">
        <v>16169</v>
      </c>
      <c r="H7653" s="820">
        <v>25686</v>
      </c>
      <c r="I7653" s="567"/>
    </row>
    <row r="7654" spans="1:9" x14ac:dyDescent="0.2">
      <c r="A7654" s="345">
        <v>7652</v>
      </c>
      <c r="B7654" s="345" t="s">
        <v>8271</v>
      </c>
      <c r="C7654" s="345" t="s">
        <v>668</v>
      </c>
      <c r="D7654" s="345" t="s">
        <v>16416</v>
      </c>
      <c r="E7654" s="345">
        <v>1040832041</v>
      </c>
      <c r="F7654" s="345">
        <v>22216</v>
      </c>
      <c r="G7654" s="345" t="s">
        <v>16170</v>
      </c>
      <c r="H7654" s="820">
        <v>181</v>
      </c>
      <c r="I7654" s="567"/>
    </row>
    <row r="7655" spans="1:9" x14ac:dyDescent="0.2">
      <c r="A7655" s="345">
        <v>7653</v>
      </c>
      <c r="B7655" s="345" t="s">
        <v>8272</v>
      </c>
      <c r="C7655" s="345" t="s">
        <v>595</v>
      </c>
      <c r="D7655" s="345" t="s">
        <v>510</v>
      </c>
      <c r="E7655" s="345">
        <v>1010021770</v>
      </c>
      <c r="F7655" s="345">
        <v>6180</v>
      </c>
      <c r="G7655" s="345" t="s">
        <v>16171</v>
      </c>
      <c r="H7655" s="820">
        <v>2022</v>
      </c>
      <c r="I7655" s="567"/>
    </row>
    <row r="7656" spans="1:9" x14ac:dyDescent="0.2">
      <c r="A7656" s="345">
        <v>7654</v>
      </c>
      <c r="B7656" s="345" t="s">
        <v>8273</v>
      </c>
      <c r="C7656" s="345" t="s">
        <v>544</v>
      </c>
      <c r="D7656" s="345" t="s">
        <v>510</v>
      </c>
      <c r="E7656" s="345">
        <v>1010272420</v>
      </c>
      <c r="F7656" s="345">
        <v>4243</v>
      </c>
      <c r="G7656" s="345" t="s">
        <v>16172</v>
      </c>
      <c r="H7656" s="820">
        <v>2643</v>
      </c>
      <c r="I7656" s="567"/>
    </row>
    <row r="7657" spans="1:9" x14ac:dyDescent="0.2">
      <c r="A7657" s="345">
        <v>7655</v>
      </c>
      <c r="B7657" s="345" t="s">
        <v>8274</v>
      </c>
      <c r="C7657" s="345" t="s">
        <v>863</v>
      </c>
      <c r="D7657" s="345" t="s">
        <v>510</v>
      </c>
      <c r="E7657" s="345">
        <v>1011020740</v>
      </c>
      <c r="F7657" s="345">
        <v>103074</v>
      </c>
      <c r="G7657" s="345" t="s">
        <v>16173</v>
      </c>
      <c r="H7657" s="820">
        <v>1195</v>
      </c>
      <c r="I7657" s="567"/>
    </row>
    <row r="7658" spans="1:9" x14ac:dyDescent="0.2">
      <c r="A7658" s="345">
        <v>7656</v>
      </c>
      <c r="B7658" s="345" t="s">
        <v>8275</v>
      </c>
      <c r="C7658" s="345" t="s">
        <v>632</v>
      </c>
      <c r="D7658" s="345" t="s">
        <v>515</v>
      </c>
      <c r="E7658" s="345">
        <v>1050100650</v>
      </c>
      <c r="F7658" s="345">
        <v>25065</v>
      </c>
      <c r="G7658" s="345" t="s">
        <v>16174</v>
      </c>
      <c r="H7658" s="820">
        <v>1358</v>
      </c>
      <c r="I7658" s="567"/>
    </row>
    <row r="7659" spans="1:9" x14ac:dyDescent="0.2">
      <c r="A7659" s="345">
        <v>7657</v>
      </c>
      <c r="B7659" s="345" t="s">
        <v>8276</v>
      </c>
      <c r="C7659" s="345" t="s">
        <v>522</v>
      </c>
      <c r="D7659" s="345" t="s">
        <v>515</v>
      </c>
      <c r="E7659" s="345">
        <v>1050540990</v>
      </c>
      <c r="F7659" s="345">
        <v>28099</v>
      </c>
      <c r="G7659" s="345" t="s">
        <v>16175</v>
      </c>
      <c r="H7659" s="820">
        <v>13104</v>
      </c>
      <c r="I7659" s="567"/>
    </row>
    <row r="7660" spans="1:9" x14ac:dyDescent="0.2">
      <c r="A7660" s="345">
        <v>7658</v>
      </c>
      <c r="B7660" s="345" t="s">
        <v>8277</v>
      </c>
      <c r="C7660" s="345" t="s">
        <v>601</v>
      </c>
      <c r="D7660" s="345" t="s">
        <v>508</v>
      </c>
      <c r="E7660" s="345">
        <v>1030122260</v>
      </c>
      <c r="F7660" s="345">
        <v>16237</v>
      </c>
      <c r="G7660" s="345" t="s">
        <v>16176</v>
      </c>
      <c r="H7660" s="820">
        <v>577</v>
      </c>
      <c r="I7660" s="567"/>
    </row>
    <row r="7661" spans="1:9" x14ac:dyDescent="0.2">
      <c r="A7661" s="345">
        <v>7659</v>
      </c>
      <c r="B7661" s="345" t="s">
        <v>8278</v>
      </c>
      <c r="C7661" s="345" t="s">
        <v>614</v>
      </c>
      <c r="D7661" s="345" t="s">
        <v>16415</v>
      </c>
      <c r="E7661" s="345">
        <v>1080610450</v>
      </c>
      <c r="F7661" s="345">
        <v>33045</v>
      </c>
      <c r="G7661" s="345" t="s">
        <v>16177</v>
      </c>
      <c r="H7661" s="820">
        <v>4218</v>
      </c>
      <c r="I7661" s="567"/>
    </row>
    <row r="7662" spans="1:9" x14ac:dyDescent="0.2">
      <c r="A7662" s="345">
        <v>7660</v>
      </c>
      <c r="B7662" s="345" t="s">
        <v>8279</v>
      </c>
      <c r="C7662" s="345" t="s">
        <v>624</v>
      </c>
      <c r="D7662" s="345" t="s">
        <v>510</v>
      </c>
      <c r="E7662" s="345">
        <v>1010812860</v>
      </c>
      <c r="F7662" s="345">
        <v>1299</v>
      </c>
      <c r="G7662" s="345" t="s">
        <v>16178</v>
      </c>
      <c r="H7662" s="820">
        <v>5086</v>
      </c>
      <c r="I7662" s="567"/>
    </row>
    <row r="7663" spans="1:9" x14ac:dyDescent="0.2">
      <c r="A7663" s="345">
        <v>7661</v>
      </c>
      <c r="B7663" s="345" t="s">
        <v>8280</v>
      </c>
      <c r="C7663" s="345" t="s">
        <v>852</v>
      </c>
      <c r="D7663" s="345" t="s">
        <v>515</v>
      </c>
      <c r="E7663" s="345">
        <v>1050870430</v>
      </c>
      <c r="F7663" s="345">
        <v>27043</v>
      </c>
      <c r="G7663" s="345" t="s">
        <v>16179</v>
      </c>
      <c r="H7663" s="820">
        <v>9890</v>
      </c>
      <c r="I7663" s="567"/>
    </row>
    <row r="7664" spans="1:9" x14ac:dyDescent="0.2">
      <c r="A7664" s="345">
        <v>7662</v>
      </c>
      <c r="B7664" s="345" t="s">
        <v>8281</v>
      </c>
      <c r="C7664" s="345" t="s">
        <v>522</v>
      </c>
      <c r="D7664" s="345" t="s">
        <v>515</v>
      </c>
      <c r="E7664" s="345">
        <v>1050541000</v>
      </c>
      <c r="F7664" s="345">
        <v>28100</v>
      </c>
      <c r="G7664" s="345" t="s">
        <v>16180</v>
      </c>
      <c r="H7664" s="820">
        <v>23082</v>
      </c>
      <c r="I7664" s="567"/>
    </row>
    <row r="7665" spans="1:9" x14ac:dyDescent="0.2">
      <c r="A7665" s="345">
        <v>7663</v>
      </c>
      <c r="B7665" s="345" t="s">
        <v>8282</v>
      </c>
      <c r="C7665" s="345" t="s">
        <v>595</v>
      </c>
      <c r="D7665" s="345" t="s">
        <v>510</v>
      </c>
      <c r="E7665" s="345">
        <v>1010021780</v>
      </c>
      <c r="F7665" s="345">
        <v>6181</v>
      </c>
      <c r="G7665" s="345" t="s">
        <v>16181</v>
      </c>
      <c r="H7665" s="820">
        <v>3054</v>
      </c>
      <c r="I7665" s="567"/>
    </row>
    <row r="7666" spans="1:9" x14ac:dyDescent="0.2">
      <c r="A7666" s="345">
        <v>7664</v>
      </c>
      <c r="B7666" s="345" t="s">
        <v>8283</v>
      </c>
      <c r="C7666" s="345" t="s">
        <v>607</v>
      </c>
      <c r="D7666" s="345" t="s">
        <v>515</v>
      </c>
      <c r="E7666" s="345">
        <v>1050890940</v>
      </c>
      <c r="F7666" s="345">
        <v>23095</v>
      </c>
      <c r="G7666" s="345" t="s">
        <v>16182</v>
      </c>
      <c r="H7666" s="820">
        <v>5782</v>
      </c>
      <c r="I7666" s="567"/>
    </row>
    <row r="7667" spans="1:9" x14ac:dyDescent="0.2">
      <c r="A7667" s="345">
        <v>7665</v>
      </c>
      <c r="B7667" s="345" t="s">
        <v>8284</v>
      </c>
      <c r="C7667" s="345" t="s">
        <v>795</v>
      </c>
      <c r="D7667" s="345" t="s">
        <v>492</v>
      </c>
      <c r="E7667" s="345">
        <v>2090430340</v>
      </c>
      <c r="F7667" s="345">
        <v>46034</v>
      </c>
      <c r="G7667" s="345" t="s">
        <v>16183</v>
      </c>
      <c r="H7667" s="820">
        <v>1491</v>
      </c>
      <c r="I7667" s="567"/>
    </row>
    <row r="7668" spans="1:9" x14ac:dyDescent="0.2">
      <c r="A7668" s="345">
        <v>7666</v>
      </c>
      <c r="B7668" s="345" t="s">
        <v>8285</v>
      </c>
      <c r="C7668" s="345" t="s">
        <v>672</v>
      </c>
      <c r="D7668" s="345" t="s">
        <v>508</v>
      </c>
      <c r="E7668" s="345">
        <v>1030571740</v>
      </c>
      <c r="F7668" s="345">
        <v>18178</v>
      </c>
      <c r="G7668" s="345" t="s">
        <v>16184</v>
      </c>
      <c r="H7668" s="820">
        <v>61</v>
      </c>
      <c r="I7668" s="567"/>
    </row>
    <row r="7669" spans="1:9" x14ac:dyDescent="0.2">
      <c r="A7669" s="345">
        <v>7667</v>
      </c>
      <c r="B7669" s="345" t="s">
        <v>8286</v>
      </c>
      <c r="C7669" s="345" t="s">
        <v>567</v>
      </c>
      <c r="D7669" s="345" t="s">
        <v>508</v>
      </c>
      <c r="E7669" s="345">
        <v>1030151900</v>
      </c>
      <c r="F7669" s="345">
        <v>17199</v>
      </c>
      <c r="G7669" s="345" t="s">
        <v>16185</v>
      </c>
      <c r="H7669" s="820">
        <v>10694</v>
      </c>
      <c r="I7669" s="567"/>
    </row>
    <row r="7670" spans="1:9" x14ac:dyDescent="0.2">
      <c r="A7670" s="345">
        <v>7668</v>
      </c>
      <c r="B7670" s="345" t="s">
        <v>8287</v>
      </c>
      <c r="C7670" s="345" t="s">
        <v>1539</v>
      </c>
      <c r="D7670" s="345" t="s">
        <v>511</v>
      </c>
      <c r="E7670" s="345">
        <v>3160160200</v>
      </c>
      <c r="F7670" s="345">
        <v>74020</v>
      </c>
      <c r="G7670" s="345" t="s">
        <v>16186</v>
      </c>
      <c r="H7670" s="820">
        <v>9079</v>
      </c>
      <c r="I7670" s="567"/>
    </row>
    <row r="7671" spans="1:9" x14ac:dyDescent="0.2">
      <c r="A7671" s="345">
        <v>7669</v>
      </c>
      <c r="B7671" s="345" t="s">
        <v>8288</v>
      </c>
      <c r="C7671" s="345" t="s">
        <v>532</v>
      </c>
      <c r="D7671" s="345" t="s">
        <v>503</v>
      </c>
      <c r="E7671" s="345">
        <v>3130600460</v>
      </c>
      <c r="F7671" s="345">
        <v>68046</v>
      </c>
      <c r="G7671" s="345" t="s">
        <v>16187</v>
      </c>
      <c r="H7671" s="820">
        <v>556</v>
      </c>
      <c r="I7671" s="567"/>
    </row>
    <row r="7672" spans="1:9" x14ac:dyDescent="0.2">
      <c r="A7672" s="345">
        <v>7670</v>
      </c>
      <c r="B7672" s="345" t="s">
        <v>8289</v>
      </c>
      <c r="C7672" s="345" t="s">
        <v>795</v>
      </c>
      <c r="D7672" s="345" t="s">
        <v>492</v>
      </c>
      <c r="E7672" s="345">
        <v>2090430350</v>
      </c>
      <c r="F7672" s="345">
        <v>46035</v>
      </c>
      <c r="G7672" s="345" t="s">
        <v>16188</v>
      </c>
      <c r="H7672" s="820">
        <v>1215</v>
      </c>
      <c r="I7672" s="567"/>
    </row>
    <row r="7673" spans="1:9" x14ac:dyDescent="0.2">
      <c r="A7673" s="345">
        <v>7671</v>
      </c>
      <c r="B7673" s="345" t="s">
        <v>8290</v>
      </c>
      <c r="C7673" s="345" t="s">
        <v>534</v>
      </c>
      <c r="D7673" s="345" t="s">
        <v>508</v>
      </c>
      <c r="E7673" s="345">
        <v>1030492351</v>
      </c>
      <c r="F7673" s="345">
        <v>15248</v>
      </c>
      <c r="G7673" s="345" t="s">
        <v>16189</v>
      </c>
      <c r="H7673" s="820">
        <v>6175</v>
      </c>
      <c r="I7673" s="567"/>
    </row>
    <row r="7674" spans="1:9" x14ac:dyDescent="0.2">
      <c r="A7674" s="345">
        <v>7672</v>
      </c>
      <c r="B7674" s="345" t="s">
        <v>8291</v>
      </c>
      <c r="C7674" s="345" t="s">
        <v>601</v>
      </c>
      <c r="D7674" s="345" t="s">
        <v>508</v>
      </c>
      <c r="E7674" s="345">
        <v>1030122270</v>
      </c>
      <c r="F7674" s="345">
        <v>16238</v>
      </c>
      <c r="G7674" s="345" t="s">
        <v>16190</v>
      </c>
      <c r="H7674" s="820">
        <v>4575</v>
      </c>
      <c r="I7674" s="567"/>
    </row>
    <row r="7675" spans="1:9" x14ac:dyDescent="0.2">
      <c r="A7675" s="345">
        <v>7673</v>
      </c>
      <c r="B7675" s="345" t="s">
        <v>8292</v>
      </c>
      <c r="C7675" s="345" t="s">
        <v>601</v>
      </c>
      <c r="D7675" s="345" t="s">
        <v>508</v>
      </c>
      <c r="E7675" s="345">
        <v>1030122271</v>
      </c>
      <c r="F7675" s="345">
        <v>16239</v>
      </c>
      <c r="G7675" s="345" t="s">
        <v>16191</v>
      </c>
      <c r="H7675" s="820">
        <v>6573</v>
      </c>
      <c r="I7675" s="567"/>
    </row>
    <row r="7676" spans="1:9" x14ac:dyDescent="0.2">
      <c r="A7676" s="345">
        <v>7674</v>
      </c>
      <c r="B7676" s="345" t="s">
        <v>8293</v>
      </c>
      <c r="C7676" s="345" t="s">
        <v>601</v>
      </c>
      <c r="D7676" s="345" t="s">
        <v>508</v>
      </c>
      <c r="E7676" s="345">
        <v>1030122290</v>
      </c>
      <c r="F7676" s="345">
        <v>16241</v>
      </c>
      <c r="G7676" s="345" t="s">
        <v>16192</v>
      </c>
      <c r="H7676" s="820">
        <v>1782</v>
      </c>
      <c r="I7676" s="567"/>
    </row>
    <row r="7677" spans="1:9" x14ac:dyDescent="0.2">
      <c r="A7677" s="345">
        <v>7675</v>
      </c>
      <c r="B7677" s="345" t="s">
        <v>8294</v>
      </c>
      <c r="C7677" s="345" t="s">
        <v>659</v>
      </c>
      <c r="D7677" s="345" t="s">
        <v>510</v>
      </c>
      <c r="E7677" s="345">
        <v>1010960780</v>
      </c>
      <c r="F7677" s="345">
        <v>96078</v>
      </c>
      <c r="G7677" s="345" t="s">
        <v>16193</v>
      </c>
      <c r="H7677" s="820">
        <v>316</v>
      </c>
      <c r="I7677" s="567"/>
    </row>
    <row r="7678" spans="1:9" x14ac:dyDescent="0.2">
      <c r="A7678" s="345">
        <v>7676</v>
      </c>
      <c r="B7678" s="345" t="s">
        <v>8295</v>
      </c>
      <c r="C7678" s="345" t="s">
        <v>522</v>
      </c>
      <c r="D7678" s="345" t="s">
        <v>515</v>
      </c>
      <c r="E7678" s="345">
        <v>1050541010</v>
      </c>
      <c r="F7678" s="345">
        <v>28101</v>
      </c>
      <c r="G7678" s="345" t="s">
        <v>16194</v>
      </c>
      <c r="H7678" s="820">
        <v>5562</v>
      </c>
      <c r="I7678" s="567"/>
    </row>
    <row r="7679" spans="1:9" x14ac:dyDescent="0.2">
      <c r="A7679" s="345">
        <v>7677</v>
      </c>
      <c r="B7679" s="345" t="s">
        <v>8296</v>
      </c>
      <c r="C7679" s="345" t="s">
        <v>657</v>
      </c>
      <c r="D7679" s="345" t="s">
        <v>506</v>
      </c>
      <c r="E7679" s="345">
        <v>3150200980</v>
      </c>
      <c r="F7679" s="345">
        <v>61098</v>
      </c>
      <c r="G7679" s="345" t="s">
        <v>16195</v>
      </c>
      <c r="H7679" s="820">
        <v>7308</v>
      </c>
      <c r="I7679" s="567"/>
    </row>
    <row r="7680" spans="1:9" x14ac:dyDescent="0.2">
      <c r="A7680" s="345">
        <v>7678</v>
      </c>
      <c r="B7680" s="345" t="s">
        <v>8297</v>
      </c>
      <c r="C7680" s="345" t="s">
        <v>691</v>
      </c>
      <c r="D7680" s="345" t="s">
        <v>508</v>
      </c>
      <c r="E7680" s="345">
        <v>1030770770</v>
      </c>
      <c r="F7680" s="345">
        <v>14077</v>
      </c>
      <c r="G7680" s="345" t="s">
        <v>16196</v>
      </c>
      <c r="H7680" s="820">
        <v>967</v>
      </c>
      <c r="I7680" s="567"/>
    </row>
    <row r="7681" spans="1:9" x14ac:dyDescent="0.2">
      <c r="A7681" s="345">
        <v>7679</v>
      </c>
      <c r="B7681" s="345" t="s">
        <v>8298</v>
      </c>
      <c r="C7681" s="345" t="s">
        <v>601</v>
      </c>
      <c r="D7681" s="345" t="s">
        <v>508</v>
      </c>
      <c r="E7681" s="345">
        <v>1030122280</v>
      </c>
      <c r="F7681" s="345">
        <v>16240</v>
      </c>
      <c r="G7681" s="345" t="s">
        <v>16197</v>
      </c>
      <c r="H7681" s="820">
        <v>6630</v>
      </c>
      <c r="I7681" s="567"/>
    </row>
    <row r="7682" spans="1:9" x14ac:dyDescent="0.2">
      <c r="A7682" s="345">
        <v>7680</v>
      </c>
      <c r="B7682" s="345" t="s">
        <v>8299</v>
      </c>
      <c r="C7682" s="345" t="s">
        <v>691</v>
      </c>
      <c r="D7682" s="345" t="s">
        <v>508</v>
      </c>
      <c r="E7682" s="345">
        <v>1030770780</v>
      </c>
      <c r="F7682" s="345">
        <v>14078</v>
      </c>
      <c r="G7682" s="345" t="s">
        <v>16198</v>
      </c>
      <c r="H7682" s="820">
        <v>2996</v>
      </c>
      <c r="I7682" s="567"/>
    </row>
    <row r="7683" spans="1:9" x14ac:dyDescent="0.2">
      <c r="A7683" s="345">
        <v>7681</v>
      </c>
      <c r="B7683" s="345" t="s">
        <v>8300</v>
      </c>
      <c r="C7683" s="345" t="s">
        <v>522</v>
      </c>
      <c r="D7683" s="345" t="s">
        <v>515</v>
      </c>
      <c r="E7683" s="345">
        <v>1050541020</v>
      </c>
      <c r="F7683" s="345">
        <v>28102</v>
      </c>
      <c r="G7683" s="345" t="s">
        <v>16199</v>
      </c>
      <c r="H7683" s="820">
        <v>2105</v>
      </c>
      <c r="I7683" s="567"/>
    </row>
    <row r="7684" spans="1:9" x14ac:dyDescent="0.2">
      <c r="A7684" s="345">
        <v>7682</v>
      </c>
      <c r="B7684" s="345" t="s">
        <v>8301</v>
      </c>
      <c r="C7684" s="345" t="s">
        <v>664</v>
      </c>
      <c r="D7684" s="345" t="s">
        <v>507</v>
      </c>
      <c r="E7684" s="345">
        <v>1070370630</v>
      </c>
      <c r="F7684" s="345">
        <v>8067</v>
      </c>
      <c r="G7684" s="345" t="s">
        <v>16200</v>
      </c>
      <c r="H7684" s="820">
        <v>448</v>
      </c>
      <c r="I7684" s="567"/>
    </row>
    <row r="7685" spans="1:9" x14ac:dyDescent="0.2">
      <c r="A7685" s="345">
        <v>7683</v>
      </c>
      <c r="B7685" s="345" t="s">
        <v>8302</v>
      </c>
      <c r="C7685" s="345" t="s">
        <v>696</v>
      </c>
      <c r="D7685" s="345" t="s">
        <v>508</v>
      </c>
      <c r="E7685" s="345">
        <v>1030242300</v>
      </c>
      <c r="F7685" s="345">
        <v>13245</v>
      </c>
      <c r="G7685" s="345" t="s">
        <v>16201</v>
      </c>
      <c r="H7685" s="820">
        <v>7877</v>
      </c>
      <c r="I7685" s="567"/>
    </row>
    <row r="7686" spans="1:9" x14ac:dyDescent="0.2">
      <c r="A7686" s="345">
        <v>7684</v>
      </c>
      <c r="B7686" s="345" t="s">
        <v>8303</v>
      </c>
      <c r="C7686" s="345" t="s">
        <v>668</v>
      </c>
      <c r="D7686" s="345" t="s">
        <v>16416</v>
      </c>
      <c r="E7686" s="345">
        <v>1040832100</v>
      </c>
      <c r="F7686" s="345">
        <v>22222</v>
      </c>
      <c r="G7686" s="345" t="s">
        <v>16202</v>
      </c>
      <c r="H7686" s="820">
        <v>3881</v>
      </c>
      <c r="I7686" s="567"/>
    </row>
    <row r="7687" spans="1:9" x14ac:dyDescent="0.2">
      <c r="A7687" s="345">
        <v>7685</v>
      </c>
      <c r="B7687" s="345" t="s">
        <v>8304</v>
      </c>
      <c r="C7687" s="345" t="s">
        <v>563</v>
      </c>
      <c r="D7687" s="345" t="s">
        <v>493</v>
      </c>
      <c r="E7687" s="345">
        <v>2120330870</v>
      </c>
      <c r="F7687" s="345">
        <v>60088</v>
      </c>
      <c r="G7687" s="345" t="s">
        <v>16203</v>
      </c>
      <c r="H7687" s="820">
        <v>1156</v>
      </c>
      <c r="I7687" s="567"/>
    </row>
    <row r="7688" spans="1:9" x14ac:dyDescent="0.2">
      <c r="A7688" s="345">
        <v>7686</v>
      </c>
      <c r="B7688" s="345" t="s">
        <v>8305</v>
      </c>
      <c r="C7688" s="345" t="s">
        <v>657</v>
      </c>
      <c r="D7688" s="345" t="s">
        <v>506</v>
      </c>
      <c r="E7688" s="345">
        <v>3150200990</v>
      </c>
      <c r="F7688" s="345">
        <v>61099</v>
      </c>
      <c r="G7688" s="345" t="s">
        <v>16204</v>
      </c>
      <c r="H7688" s="820">
        <v>12331</v>
      </c>
      <c r="I7688" s="567"/>
    </row>
    <row r="7689" spans="1:9" x14ac:dyDescent="0.2">
      <c r="A7689" s="345">
        <v>7687</v>
      </c>
      <c r="B7689" s="345" t="s">
        <v>8306</v>
      </c>
      <c r="C7689" s="345" t="s">
        <v>711</v>
      </c>
      <c r="D7689" s="345" t="s">
        <v>16415</v>
      </c>
      <c r="E7689" s="345">
        <v>1080680450</v>
      </c>
      <c r="F7689" s="345">
        <v>35045</v>
      </c>
      <c r="G7689" s="345" t="s">
        <v>16205</v>
      </c>
      <c r="H7689" s="820">
        <v>3517</v>
      </c>
      <c r="I7689" s="567"/>
    </row>
    <row r="7690" spans="1:9" x14ac:dyDescent="0.2">
      <c r="A7690" s="345">
        <v>7688</v>
      </c>
      <c r="B7690" s="345" t="s">
        <v>8307</v>
      </c>
      <c r="C7690" s="345" t="s">
        <v>612</v>
      </c>
      <c r="D7690" s="345" t="s">
        <v>505</v>
      </c>
      <c r="E7690" s="345">
        <v>3180670960</v>
      </c>
      <c r="F7690" s="345">
        <v>80096</v>
      </c>
      <c r="G7690" s="345" t="s">
        <v>16206</v>
      </c>
      <c r="H7690" s="820">
        <v>12920</v>
      </c>
      <c r="I7690" s="567"/>
    </row>
    <row r="7691" spans="1:9" x14ac:dyDescent="0.2">
      <c r="A7691" s="345">
        <v>7689</v>
      </c>
      <c r="B7691" s="345" t="s">
        <v>8308</v>
      </c>
      <c r="C7691" s="345" t="s">
        <v>575</v>
      </c>
      <c r="D7691" s="345" t="s">
        <v>493</v>
      </c>
      <c r="E7691" s="345">
        <v>2120910571</v>
      </c>
      <c r="F7691" s="345">
        <v>56046</v>
      </c>
      <c r="G7691" s="345" t="s">
        <v>16207</v>
      </c>
      <c r="H7691" s="820">
        <v>1202</v>
      </c>
      <c r="I7691" s="567"/>
    </row>
    <row r="7692" spans="1:9" x14ac:dyDescent="0.2">
      <c r="A7692" s="345">
        <v>7690</v>
      </c>
      <c r="B7692" s="345" t="s">
        <v>8309</v>
      </c>
      <c r="C7692" s="345" t="s">
        <v>994</v>
      </c>
      <c r="D7692" s="345" t="s">
        <v>512</v>
      </c>
      <c r="E7692" s="345">
        <v>4200170990</v>
      </c>
      <c r="F7692" s="345">
        <v>92099</v>
      </c>
      <c r="G7692" s="345" t="s">
        <v>16208</v>
      </c>
      <c r="H7692" s="820">
        <v>2165</v>
      </c>
      <c r="I7692" s="567"/>
    </row>
    <row r="7693" spans="1:9" x14ac:dyDescent="0.2">
      <c r="A7693" s="345">
        <v>7691</v>
      </c>
      <c r="B7693" s="345" t="s">
        <v>8310</v>
      </c>
      <c r="C7693" s="345" t="s">
        <v>622</v>
      </c>
      <c r="D7693" s="345" t="s">
        <v>510</v>
      </c>
      <c r="E7693" s="345">
        <v>1010071190</v>
      </c>
      <c r="F7693" s="345">
        <v>5119</v>
      </c>
      <c r="G7693" s="345" t="s">
        <v>16209</v>
      </c>
      <c r="H7693" s="820">
        <v>379</v>
      </c>
      <c r="I7693" s="567"/>
    </row>
    <row r="7694" spans="1:9" x14ac:dyDescent="0.2">
      <c r="A7694" s="345">
        <v>7692</v>
      </c>
      <c r="B7694" s="345" t="s">
        <v>8311</v>
      </c>
      <c r="C7694" s="345" t="s">
        <v>548</v>
      </c>
      <c r="D7694" s="345" t="s">
        <v>503</v>
      </c>
      <c r="E7694" s="345">
        <v>3130381031</v>
      </c>
      <c r="F7694" s="345">
        <v>66105</v>
      </c>
      <c r="G7694" s="345" t="s">
        <v>16210</v>
      </c>
      <c r="H7694" s="820">
        <v>485</v>
      </c>
      <c r="I7694" s="567"/>
    </row>
    <row r="7695" spans="1:9" x14ac:dyDescent="0.2">
      <c r="A7695" s="345">
        <v>7693</v>
      </c>
      <c r="B7695" s="345" t="s">
        <v>8312</v>
      </c>
      <c r="C7695" s="345" t="s">
        <v>530</v>
      </c>
      <c r="D7695" s="345" t="s">
        <v>512</v>
      </c>
      <c r="E7695" s="345">
        <v>4200950711</v>
      </c>
      <c r="F7695" s="345">
        <v>95048</v>
      </c>
      <c r="G7695" s="345" t="s">
        <v>16211</v>
      </c>
      <c r="H7695" s="820">
        <v>333</v>
      </c>
      <c r="I7695" s="567"/>
    </row>
    <row r="7696" spans="1:9" x14ac:dyDescent="0.2">
      <c r="A7696" s="345">
        <v>7694</v>
      </c>
      <c r="B7696" s="345" t="s">
        <v>8313</v>
      </c>
      <c r="C7696" s="345" t="s">
        <v>563</v>
      </c>
      <c r="D7696" s="345" t="s">
        <v>493</v>
      </c>
      <c r="E7696" s="345">
        <v>2120330880</v>
      </c>
      <c r="F7696" s="345">
        <v>60089</v>
      </c>
      <c r="G7696" s="345" t="s">
        <v>16212</v>
      </c>
      <c r="H7696" s="820">
        <v>2529</v>
      </c>
      <c r="I7696" s="567"/>
    </row>
    <row r="7697" spans="1:9" x14ac:dyDescent="0.2">
      <c r="A7697" s="345">
        <v>7695</v>
      </c>
      <c r="B7697" s="345" t="s">
        <v>8314</v>
      </c>
      <c r="C7697" s="345" t="s">
        <v>548</v>
      </c>
      <c r="D7697" s="345" t="s">
        <v>503</v>
      </c>
      <c r="E7697" s="345">
        <v>3130381030</v>
      </c>
      <c r="F7697" s="345">
        <v>66104</v>
      </c>
      <c r="G7697" s="345" t="s">
        <v>16213</v>
      </c>
      <c r="H7697" s="820">
        <v>91</v>
      </c>
      <c r="I7697" s="567"/>
    </row>
    <row r="7698" spans="1:9" x14ac:dyDescent="0.2">
      <c r="A7698" s="345">
        <v>7696</v>
      </c>
      <c r="B7698" s="345" t="s">
        <v>8315</v>
      </c>
      <c r="C7698" s="345" t="s">
        <v>784</v>
      </c>
      <c r="D7698" s="345" t="s">
        <v>503</v>
      </c>
      <c r="E7698" s="345">
        <v>3130231020</v>
      </c>
      <c r="F7698" s="345">
        <v>69102</v>
      </c>
      <c r="G7698" s="345" t="s">
        <v>16214</v>
      </c>
      <c r="H7698" s="820">
        <v>1120</v>
      </c>
      <c r="I7698" s="567"/>
    </row>
    <row r="7699" spans="1:9" x14ac:dyDescent="0.2">
      <c r="A7699" s="345">
        <v>7697</v>
      </c>
      <c r="B7699" s="345" t="s">
        <v>8316</v>
      </c>
      <c r="C7699" s="345" t="s">
        <v>652</v>
      </c>
      <c r="D7699" s="345" t="s">
        <v>16417</v>
      </c>
      <c r="E7699" s="345">
        <v>1060851330</v>
      </c>
      <c r="F7699" s="345">
        <v>30133</v>
      </c>
      <c r="G7699" s="345" t="s">
        <v>16215</v>
      </c>
      <c r="H7699" s="820">
        <v>2170</v>
      </c>
      <c r="I7699" s="567"/>
    </row>
    <row r="7700" spans="1:9" x14ac:dyDescent="0.2">
      <c r="A7700" s="345">
        <v>7698</v>
      </c>
      <c r="B7700" s="345" t="s">
        <v>8317</v>
      </c>
      <c r="C7700" s="345" t="s">
        <v>563</v>
      </c>
      <c r="D7700" s="345" t="s">
        <v>493</v>
      </c>
      <c r="E7700" s="345">
        <v>2120330890</v>
      </c>
      <c r="F7700" s="345">
        <v>60090</v>
      </c>
      <c r="G7700" s="345" t="s">
        <v>16216</v>
      </c>
      <c r="H7700" s="820">
        <v>1651</v>
      </c>
      <c r="I7700" s="567"/>
    </row>
    <row r="7701" spans="1:9" x14ac:dyDescent="0.2">
      <c r="A7701" s="345">
        <v>7699</v>
      </c>
      <c r="B7701" s="345" t="s">
        <v>8318</v>
      </c>
      <c r="C7701" s="345" t="s">
        <v>530</v>
      </c>
      <c r="D7701" s="345" t="s">
        <v>512</v>
      </c>
      <c r="E7701" s="345">
        <v>4200950730</v>
      </c>
      <c r="F7701" s="345">
        <v>95073</v>
      </c>
      <c r="G7701" s="345" t="s">
        <v>16217</v>
      </c>
      <c r="H7701" s="820">
        <v>288</v>
      </c>
      <c r="I7701" s="567"/>
    </row>
    <row r="7702" spans="1:9" x14ac:dyDescent="0.2">
      <c r="A7702" s="345">
        <v>7700</v>
      </c>
      <c r="B7702" s="345" t="s">
        <v>8319</v>
      </c>
      <c r="C7702" s="345" t="s">
        <v>726</v>
      </c>
      <c r="D7702" s="345" t="s">
        <v>16416</v>
      </c>
      <c r="E7702" s="345">
        <v>1040141050</v>
      </c>
      <c r="F7702" s="345">
        <v>21113</v>
      </c>
      <c r="G7702" s="345" t="s">
        <v>16218</v>
      </c>
      <c r="H7702" s="820">
        <v>1581</v>
      </c>
      <c r="I7702" s="567"/>
    </row>
    <row r="7703" spans="1:9" x14ac:dyDescent="0.2">
      <c r="A7703" s="345">
        <v>7701</v>
      </c>
      <c r="B7703" s="345" t="s">
        <v>8320</v>
      </c>
      <c r="C7703" s="345" t="s">
        <v>745</v>
      </c>
      <c r="D7703" s="345" t="s">
        <v>513</v>
      </c>
      <c r="E7703" s="345">
        <v>4190550760</v>
      </c>
      <c r="F7703" s="345">
        <v>82079</v>
      </c>
      <c r="G7703" s="345" t="s">
        <v>16219</v>
      </c>
      <c r="H7703" s="820">
        <v>19731</v>
      </c>
      <c r="I7703" s="567"/>
    </row>
    <row r="7704" spans="1:9" x14ac:dyDescent="0.2">
      <c r="A7704" s="345">
        <v>7702</v>
      </c>
      <c r="B7704" s="345" t="s">
        <v>8321</v>
      </c>
      <c r="C7704" s="345" t="s">
        <v>567</v>
      </c>
      <c r="D7704" s="345" t="s">
        <v>508</v>
      </c>
      <c r="E7704" s="345">
        <v>1030151910</v>
      </c>
      <c r="F7704" s="345">
        <v>17200</v>
      </c>
      <c r="G7704" s="345" t="s">
        <v>16220</v>
      </c>
      <c r="H7704" s="820">
        <v>1360</v>
      </c>
      <c r="I7704" s="567"/>
    </row>
    <row r="7705" spans="1:9" x14ac:dyDescent="0.2">
      <c r="A7705" s="345">
        <v>7703</v>
      </c>
      <c r="B7705" s="345" t="s">
        <v>8322</v>
      </c>
      <c r="C7705" s="345" t="s">
        <v>899</v>
      </c>
      <c r="D7705" s="346" t="s">
        <v>512</v>
      </c>
      <c r="E7705" s="345">
        <v>4201110960</v>
      </c>
      <c r="F7705" s="345">
        <v>111096</v>
      </c>
      <c r="G7705" s="345" t="s">
        <v>16221</v>
      </c>
      <c r="H7705" s="820">
        <v>13317</v>
      </c>
      <c r="I7705" s="567"/>
    </row>
    <row r="7706" spans="1:9" x14ac:dyDescent="0.2">
      <c r="A7706" s="345">
        <v>7704</v>
      </c>
      <c r="B7706" s="345" t="s">
        <v>8323</v>
      </c>
      <c r="C7706" s="345" t="s">
        <v>595</v>
      </c>
      <c r="D7706" s="345" t="s">
        <v>510</v>
      </c>
      <c r="E7706" s="345">
        <v>1010021790</v>
      </c>
      <c r="F7706" s="345">
        <v>6182</v>
      </c>
      <c r="G7706" s="345" t="s">
        <v>16222</v>
      </c>
      <c r="H7706" s="820">
        <v>481</v>
      </c>
      <c r="I7706" s="567"/>
    </row>
    <row r="7707" spans="1:9" x14ac:dyDescent="0.2">
      <c r="A7707" s="345">
        <v>7705</v>
      </c>
      <c r="B7707" s="345" t="s">
        <v>8324</v>
      </c>
      <c r="C7707" s="345" t="s">
        <v>604</v>
      </c>
      <c r="D7707" s="345" t="s">
        <v>515</v>
      </c>
      <c r="E7707" s="345">
        <v>1050710480</v>
      </c>
      <c r="F7707" s="345">
        <v>29048</v>
      </c>
      <c r="G7707" s="345" t="s">
        <v>16223</v>
      </c>
      <c r="H7707" s="820">
        <v>4796</v>
      </c>
      <c r="I7707" s="567"/>
    </row>
    <row r="7708" spans="1:9" x14ac:dyDescent="0.2">
      <c r="A7708" s="345">
        <v>7706</v>
      </c>
      <c r="B7708" s="345" t="s">
        <v>8325</v>
      </c>
      <c r="C7708" s="345" t="s">
        <v>863</v>
      </c>
      <c r="D7708" s="345" t="s">
        <v>510</v>
      </c>
      <c r="E7708" s="345">
        <v>1011020750</v>
      </c>
      <c r="F7708" s="345">
        <v>103075</v>
      </c>
      <c r="G7708" s="345" t="s">
        <v>16224</v>
      </c>
      <c r="H7708" s="820">
        <v>6233</v>
      </c>
      <c r="I7708" s="567"/>
    </row>
    <row r="7709" spans="1:9" x14ac:dyDescent="0.2">
      <c r="A7709" s="345">
        <v>7707</v>
      </c>
      <c r="B7709" s="345" t="s">
        <v>8326</v>
      </c>
      <c r="C7709" s="345" t="s">
        <v>544</v>
      </c>
      <c r="D7709" s="345" t="s">
        <v>510</v>
      </c>
      <c r="E7709" s="345">
        <v>1010272430</v>
      </c>
      <c r="F7709" s="345">
        <v>4244</v>
      </c>
      <c r="G7709" s="345" t="s">
        <v>16225</v>
      </c>
      <c r="H7709" s="820">
        <v>2859</v>
      </c>
      <c r="I7709" s="567"/>
    </row>
    <row r="7710" spans="1:9" x14ac:dyDescent="0.2">
      <c r="A7710" s="345">
        <v>7708</v>
      </c>
      <c r="B7710" s="345" t="s">
        <v>8327</v>
      </c>
      <c r="C7710" s="345" t="s">
        <v>622</v>
      </c>
      <c r="D7710" s="345" t="s">
        <v>510</v>
      </c>
      <c r="E7710" s="345">
        <v>1010071170</v>
      </c>
      <c r="F7710" s="345">
        <v>5117</v>
      </c>
      <c r="G7710" s="345" t="s">
        <v>16226</v>
      </c>
      <c r="H7710" s="820">
        <v>2930</v>
      </c>
      <c r="I7710" s="567"/>
    </row>
    <row r="7711" spans="1:9" x14ac:dyDescent="0.2">
      <c r="A7711" s="345">
        <v>7709</v>
      </c>
      <c r="B7711" s="345" t="s">
        <v>8328</v>
      </c>
      <c r="C7711" s="345" t="s">
        <v>607</v>
      </c>
      <c r="D7711" s="345" t="s">
        <v>515</v>
      </c>
      <c r="E7711" s="345">
        <v>1050890950</v>
      </c>
      <c r="F7711" s="345">
        <v>23096</v>
      </c>
      <c r="G7711" s="345" t="s">
        <v>16227</v>
      </c>
      <c r="H7711" s="820">
        <v>33044</v>
      </c>
      <c r="I7711" s="567"/>
    </row>
    <row r="7712" spans="1:9" x14ac:dyDescent="0.2">
      <c r="A7712" s="345">
        <v>7710</v>
      </c>
      <c r="B7712" s="345" t="s">
        <v>8329</v>
      </c>
      <c r="C7712" s="345" t="s">
        <v>1017</v>
      </c>
      <c r="D7712" s="345" t="s">
        <v>492</v>
      </c>
      <c r="E7712" s="345">
        <v>2090460160</v>
      </c>
      <c r="F7712" s="345">
        <v>45016</v>
      </c>
      <c r="G7712" s="345" t="s">
        <v>16228</v>
      </c>
      <c r="H7712" s="820">
        <v>4611</v>
      </c>
      <c r="I7712" s="567"/>
    </row>
    <row r="7713" spans="1:9" x14ac:dyDescent="0.2">
      <c r="A7713" s="345">
        <v>7711</v>
      </c>
      <c r="B7713" s="345" t="s">
        <v>8330</v>
      </c>
      <c r="C7713" s="345" t="s">
        <v>522</v>
      </c>
      <c r="D7713" s="345" t="s">
        <v>515</v>
      </c>
      <c r="E7713" s="345">
        <v>1050541030</v>
      </c>
      <c r="F7713" s="345">
        <v>28103</v>
      </c>
      <c r="G7713" s="345" t="s">
        <v>16229</v>
      </c>
      <c r="H7713" s="820">
        <v>10515</v>
      </c>
      <c r="I7713" s="567"/>
    </row>
    <row r="7714" spans="1:9" x14ac:dyDescent="0.2">
      <c r="A7714" s="345">
        <v>7712</v>
      </c>
      <c r="B7714" s="345" t="s">
        <v>8331</v>
      </c>
      <c r="C7714" s="345" t="s">
        <v>624</v>
      </c>
      <c r="D7714" s="345" t="s">
        <v>510</v>
      </c>
      <c r="E7714" s="345">
        <v>1010812870</v>
      </c>
      <c r="F7714" s="345">
        <v>1300</v>
      </c>
      <c r="G7714" s="345" t="s">
        <v>16230</v>
      </c>
      <c r="H7714" s="820">
        <v>4562</v>
      </c>
      <c r="I7714" s="567"/>
    </row>
    <row r="7715" spans="1:9" x14ac:dyDescent="0.2">
      <c r="A7715" s="345">
        <v>7713</v>
      </c>
      <c r="B7715" s="345" t="s">
        <v>8332</v>
      </c>
      <c r="C7715" s="345" t="s">
        <v>641</v>
      </c>
      <c r="D7715" s="345" t="s">
        <v>513</v>
      </c>
      <c r="E7715" s="345">
        <v>4190010420</v>
      </c>
      <c r="F7715" s="345">
        <v>84043</v>
      </c>
      <c r="G7715" s="345" t="s">
        <v>16231</v>
      </c>
      <c r="H7715" s="820">
        <v>1345</v>
      </c>
      <c r="I7715" s="567"/>
    </row>
    <row r="7716" spans="1:9" x14ac:dyDescent="0.2">
      <c r="A7716" s="345">
        <v>7714</v>
      </c>
      <c r="B7716" s="345" t="s">
        <v>8333</v>
      </c>
      <c r="C7716" s="345" t="s">
        <v>593</v>
      </c>
      <c r="D7716" s="345" t="s">
        <v>513</v>
      </c>
      <c r="E7716" s="345">
        <v>4190481030</v>
      </c>
      <c r="F7716" s="345">
        <v>83105</v>
      </c>
      <c r="G7716" s="345" t="s">
        <v>16232</v>
      </c>
      <c r="H7716" s="820">
        <v>8148</v>
      </c>
      <c r="I7716" s="567"/>
    </row>
    <row r="7717" spans="1:9" x14ac:dyDescent="0.2">
      <c r="A7717" s="345">
        <v>7715</v>
      </c>
      <c r="B7717" s="345" t="s">
        <v>8334</v>
      </c>
      <c r="C7717" s="345" t="s">
        <v>745</v>
      </c>
      <c r="D7717" s="345" t="s">
        <v>513</v>
      </c>
      <c r="E7717" s="345">
        <v>4190550770</v>
      </c>
      <c r="F7717" s="345">
        <v>82080</v>
      </c>
      <c r="G7717" s="345" t="s">
        <v>16233</v>
      </c>
      <c r="H7717" s="820">
        <v>3083</v>
      </c>
      <c r="I7717" s="567"/>
    </row>
    <row r="7718" spans="1:9" x14ac:dyDescent="0.2">
      <c r="A7718" s="345">
        <v>7716</v>
      </c>
      <c r="B7718" s="345" t="s">
        <v>8335</v>
      </c>
      <c r="C7718" s="345" t="s">
        <v>241</v>
      </c>
      <c r="D7718" s="345" t="s">
        <v>515</v>
      </c>
      <c r="E7718" s="345">
        <v>1050901170</v>
      </c>
      <c r="F7718" s="345">
        <v>24117</v>
      </c>
      <c r="G7718" s="345" t="s">
        <v>16234</v>
      </c>
      <c r="H7718" s="820">
        <v>1872</v>
      </c>
      <c r="I7718" s="567"/>
    </row>
    <row r="7719" spans="1:9" x14ac:dyDescent="0.2">
      <c r="A7719" s="345">
        <v>7717</v>
      </c>
      <c r="B7719" s="345" t="s">
        <v>8336</v>
      </c>
      <c r="C7719" s="345" t="s">
        <v>942</v>
      </c>
      <c r="D7719" s="345" t="s">
        <v>512</v>
      </c>
      <c r="E7719" s="345">
        <v>4200530980</v>
      </c>
      <c r="F7719" s="345">
        <v>91101</v>
      </c>
      <c r="G7719" s="345" t="s">
        <v>16235</v>
      </c>
      <c r="H7719" s="820">
        <v>3011</v>
      </c>
      <c r="I7719" s="567"/>
    </row>
    <row r="7720" spans="1:9" x14ac:dyDescent="0.2">
      <c r="A7720" s="345">
        <v>7718</v>
      </c>
      <c r="B7720" s="345" t="s">
        <v>8337</v>
      </c>
      <c r="C7720" s="345" t="s">
        <v>548</v>
      </c>
      <c r="D7720" s="345" t="s">
        <v>503</v>
      </c>
      <c r="E7720" s="345">
        <v>3130381020</v>
      </c>
      <c r="F7720" s="345">
        <v>66103</v>
      </c>
      <c r="G7720" s="345" t="s">
        <v>16236</v>
      </c>
      <c r="H7720" s="820">
        <v>520</v>
      </c>
      <c r="I7720" s="567"/>
    </row>
    <row r="7721" spans="1:9" x14ac:dyDescent="0.2">
      <c r="A7721" s="345">
        <v>7719</v>
      </c>
      <c r="B7721" s="345" t="s">
        <v>8338</v>
      </c>
      <c r="C7721" s="345" t="s">
        <v>591</v>
      </c>
      <c r="D7721" s="345" t="s">
        <v>513</v>
      </c>
      <c r="E7721" s="345">
        <v>4190180220</v>
      </c>
      <c r="F7721" s="345">
        <v>85022</v>
      </c>
      <c r="G7721" s="345" t="s">
        <v>16237</v>
      </c>
      <c r="H7721" s="820">
        <v>1446</v>
      </c>
      <c r="I7721" s="567"/>
    </row>
    <row r="7722" spans="1:9" x14ac:dyDescent="0.2">
      <c r="A7722" s="345">
        <v>7720</v>
      </c>
      <c r="B7722" s="345" t="s">
        <v>8339</v>
      </c>
      <c r="C7722" s="345" t="s">
        <v>784</v>
      </c>
      <c r="D7722" s="345" t="s">
        <v>503</v>
      </c>
      <c r="E7722" s="345">
        <v>3130231000</v>
      </c>
      <c r="F7722" s="345">
        <v>69100</v>
      </c>
      <c r="G7722" s="345" t="s">
        <v>16238</v>
      </c>
      <c r="H7722" s="820">
        <v>897</v>
      </c>
      <c r="I7722" s="567"/>
    </row>
    <row r="7723" spans="1:9" x14ac:dyDescent="0.2">
      <c r="A7723" s="345">
        <v>7721</v>
      </c>
      <c r="B7723" s="345" t="s">
        <v>8340</v>
      </c>
      <c r="C7723" s="345" t="s">
        <v>595</v>
      </c>
      <c r="D7723" s="345" t="s">
        <v>510</v>
      </c>
      <c r="E7723" s="345">
        <v>1010021800</v>
      </c>
      <c r="F7723" s="345">
        <v>6183</v>
      </c>
      <c r="G7723" s="345" t="s">
        <v>16239</v>
      </c>
      <c r="H7723" s="820">
        <v>876</v>
      </c>
      <c r="I7723" s="567"/>
    </row>
    <row r="7724" spans="1:9" x14ac:dyDescent="0.2">
      <c r="A7724" s="345">
        <v>7722</v>
      </c>
      <c r="B7724" s="345" t="s">
        <v>8341</v>
      </c>
      <c r="C7724" s="345" t="s">
        <v>784</v>
      </c>
      <c r="D7724" s="345" t="s">
        <v>503</v>
      </c>
      <c r="E7724" s="345">
        <v>3130231010</v>
      </c>
      <c r="F7724" s="345">
        <v>69101</v>
      </c>
      <c r="G7724" s="345" t="s">
        <v>16240</v>
      </c>
      <c r="H7724" s="820">
        <v>2172</v>
      </c>
      <c r="I7724" s="567"/>
    </row>
    <row r="7725" spans="1:9" x14ac:dyDescent="0.2">
      <c r="A7725" s="345">
        <v>7723</v>
      </c>
      <c r="B7725" s="345" t="s">
        <v>8342</v>
      </c>
      <c r="C7725" s="345" t="s">
        <v>654</v>
      </c>
      <c r="D7725" s="345" t="s">
        <v>506</v>
      </c>
      <c r="E7725" s="345">
        <v>3150081150</v>
      </c>
      <c r="F7725" s="345">
        <v>64117</v>
      </c>
      <c r="G7725" s="345" t="s">
        <v>16241</v>
      </c>
      <c r="H7725" s="820">
        <v>916</v>
      </c>
      <c r="I7725" s="567"/>
    </row>
    <row r="7726" spans="1:9" x14ac:dyDescent="0.2">
      <c r="A7726" s="345">
        <v>7724</v>
      </c>
      <c r="B7726" s="345" t="s">
        <v>8343</v>
      </c>
      <c r="C7726" s="345" t="s">
        <v>899</v>
      </c>
      <c r="D7726" s="346" t="s">
        <v>512</v>
      </c>
      <c r="E7726" s="345">
        <v>4201110970</v>
      </c>
      <c r="F7726" s="345">
        <v>111097</v>
      </c>
      <c r="G7726" s="345" t="s">
        <v>16242</v>
      </c>
      <c r="H7726" s="820">
        <v>2472</v>
      </c>
      <c r="I7726" s="567"/>
    </row>
    <row r="7727" spans="1:9" x14ac:dyDescent="0.2">
      <c r="A7727" s="345">
        <v>7725</v>
      </c>
      <c r="B7727" s="345" t="s">
        <v>8344</v>
      </c>
      <c r="C7727" s="345" t="s">
        <v>604</v>
      </c>
      <c r="D7727" s="345" t="s">
        <v>515</v>
      </c>
      <c r="E7727" s="345">
        <v>1050710490</v>
      </c>
      <c r="F7727" s="345">
        <v>29049</v>
      </c>
      <c r="G7727" s="345" t="s">
        <v>16243</v>
      </c>
      <c r="H7727" s="820">
        <v>1148</v>
      </c>
      <c r="I7727" s="567"/>
    </row>
    <row r="7728" spans="1:9" x14ac:dyDescent="0.2">
      <c r="A7728" s="345">
        <v>7726</v>
      </c>
      <c r="B7728" s="345" t="s">
        <v>8345</v>
      </c>
      <c r="C7728" s="345" t="s">
        <v>899</v>
      </c>
      <c r="D7728" s="346" t="s">
        <v>512</v>
      </c>
      <c r="E7728" s="345">
        <v>4201110980</v>
      </c>
      <c r="F7728" s="345">
        <v>111098</v>
      </c>
      <c r="G7728" s="345" t="s">
        <v>16244</v>
      </c>
      <c r="H7728" s="820">
        <v>3440</v>
      </c>
      <c r="I7728" s="567"/>
    </row>
    <row r="7729" spans="1:9" x14ac:dyDescent="0.2">
      <c r="A7729" s="345">
        <v>7727</v>
      </c>
      <c r="B7729" s="345" t="s">
        <v>8346</v>
      </c>
      <c r="C7729" s="345" t="s">
        <v>595</v>
      </c>
      <c r="D7729" s="345" t="s">
        <v>510</v>
      </c>
      <c r="E7729" s="345">
        <v>1010021810</v>
      </c>
      <c r="F7729" s="345">
        <v>6184</v>
      </c>
      <c r="G7729" s="345" t="s">
        <v>16245</v>
      </c>
      <c r="H7729" s="820">
        <v>299</v>
      </c>
      <c r="I7729" s="567"/>
    </row>
    <row r="7730" spans="1:9" x14ac:dyDescent="0.2">
      <c r="A7730" s="345">
        <v>7728</v>
      </c>
      <c r="B7730" s="345" t="s">
        <v>8347</v>
      </c>
      <c r="C7730" s="345" t="s">
        <v>726</v>
      </c>
      <c r="D7730" s="345" t="s">
        <v>16416</v>
      </c>
      <c r="E7730" s="345">
        <v>1040141060</v>
      </c>
      <c r="F7730" s="345">
        <v>21114</v>
      </c>
      <c r="G7730" s="345" t="s">
        <v>16246</v>
      </c>
      <c r="H7730" s="820">
        <v>1892</v>
      </c>
      <c r="I7730" s="567"/>
    </row>
    <row r="7731" spans="1:9" x14ac:dyDescent="0.2">
      <c r="A7731" s="345">
        <v>7729</v>
      </c>
      <c r="B7731" s="345" t="s">
        <v>8348</v>
      </c>
      <c r="C7731" s="345" t="s">
        <v>659</v>
      </c>
      <c r="D7731" s="345" t="s">
        <v>510</v>
      </c>
      <c r="E7731" s="345">
        <v>1010960790</v>
      </c>
      <c r="F7731" s="345">
        <v>96079</v>
      </c>
      <c r="G7731" s="345" t="s">
        <v>16247</v>
      </c>
      <c r="H7731" s="820">
        <v>182</v>
      </c>
      <c r="I7731" s="567"/>
    </row>
    <row r="7732" spans="1:9" x14ac:dyDescent="0.2">
      <c r="A7732" s="345">
        <v>7730</v>
      </c>
      <c r="B7732" s="345" t="s">
        <v>8349</v>
      </c>
      <c r="C7732" s="345" t="s">
        <v>624</v>
      </c>
      <c r="D7732" s="345" t="s">
        <v>510</v>
      </c>
      <c r="E7732" s="345">
        <v>1010812880</v>
      </c>
      <c r="F7732" s="345">
        <v>1301</v>
      </c>
      <c r="G7732" s="345" t="s">
        <v>16248</v>
      </c>
      <c r="H7732" s="820">
        <v>1205</v>
      </c>
      <c r="I7732" s="567"/>
    </row>
    <row r="7733" spans="1:9" x14ac:dyDescent="0.2">
      <c r="A7733" s="345">
        <v>7731</v>
      </c>
      <c r="B7733" s="345" t="s">
        <v>8350</v>
      </c>
      <c r="C7733" s="345" t="s">
        <v>677</v>
      </c>
      <c r="D7733" s="345" t="s">
        <v>507</v>
      </c>
      <c r="E7733" s="345">
        <v>1070740680</v>
      </c>
      <c r="F7733" s="345">
        <v>9068</v>
      </c>
      <c r="G7733" s="345" t="s">
        <v>16249</v>
      </c>
      <c r="H7733" s="820">
        <v>2764</v>
      </c>
      <c r="I7733" s="567"/>
    </row>
    <row r="7734" spans="1:9" x14ac:dyDescent="0.2">
      <c r="A7734" s="345">
        <v>7732</v>
      </c>
      <c r="B7734" s="345" t="s">
        <v>8351</v>
      </c>
      <c r="C7734" s="345" t="s">
        <v>672</v>
      </c>
      <c r="D7734" s="345" t="s">
        <v>508</v>
      </c>
      <c r="E7734" s="345">
        <v>1030571750</v>
      </c>
      <c r="F7734" s="345">
        <v>18179</v>
      </c>
      <c r="G7734" s="345" t="s">
        <v>16250</v>
      </c>
      <c r="H7734" s="820">
        <v>770</v>
      </c>
      <c r="I7734" s="567"/>
    </row>
    <row r="7735" spans="1:9" x14ac:dyDescent="0.2">
      <c r="A7735" s="345">
        <v>7733</v>
      </c>
      <c r="B7735" s="345" t="s">
        <v>8352</v>
      </c>
      <c r="C7735" s="345" t="s">
        <v>622</v>
      </c>
      <c r="D7735" s="345" t="s">
        <v>510</v>
      </c>
      <c r="E7735" s="345">
        <v>1010071180</v>
      </c>
      <c r="F7735" s="345">
        <v>5118</v>
      </c>
      <c r="G7735" s="345" t="s">
        <v>16251</v>
      </c>
      <c r="H7735" s="820">
        <v>5497</v>
      </c>
      <c r="I7735" s="567"/>
    </row>
    <row r="7736" spans="1:9" x14ac:dyDescent="0.2">
      <c r="A7736" s="345">
        <v>7734</v>
      </c>
      <c r="B7736" s="345" t="s">
        <v>8353</v>
      </c>
      <c r="C7736" s="345" t="s">
        <v>654</v>
      </c>
      <c r="D7736" s="345" t="s">
        <v>506</v>
      </c>
      <c r="E7736" s="345">
        <v>3150081160</v>
      </c>
      <c r="F7736" s="345">
        <v>64118</v>
      </c>
      <c r="G7736" s="345" t="s">
        <v>16252</v>
      </c>
      <c r="H7736" s="820">
        <v>1478</v>
      </c>
      <c r="I7736" s="567"/>
    </row>
    <row r="7737" spans="1:9" x14ac:dyDescent="0.2">
      <c r="A7737" s="345">
        <v>7735</v>
      </c>
      <c r="B7737" s="345" t="s">
        <v>8354</v>
      </c>
      <c r="C7737" s="345" t="s">
        <v>604</v>
      </c>
      <c r="D7737" s="345" t="s">
        <v>515</v>
      </c>
      <c r="E7737" s="345">
        <v>1050710500</v>
      </c>
      <c r="F7737" s="345">
        <v>29050</v>
      </c>
      <c r="G7737" s="345" t="s">
        <v>16253</v>
      </c>
      <c r="H7737" s="820">
        <v>1983</v>
      </c>
      <c r="I7737" s="567"/>
    </row>
    <row r="7738" spans="1:9" x14ac:dyDescent="0.2">
      <c r="A7738" s="345">
        <v>7736</v>
      </c>
      <c r="B7738" s="345" t="s">
        <v>8355</v>
      </c>
      <c r="C7738" s="345" t="s">
        <v>524</v>
      </c>
      <c r="D7738" s="345" t="s">
        <v>508</v>
      </c>
      <c r="E7738" s="345">
        <v>1030990600</v>
      </c>
      <c r="F7738" s="345">
        <v>98060</v>
      </c>
      <c r="G7738" s="345" t="s">
        <v>16254</v>
      </c>
      <c r="H7738" s="820">
        <v>1850</v>
      </c>
      <c r="I7738" s="567"/>
    </row>
    <row r="7739" spans="1:9" x14ac:dyDescent="0.2">
      <c r="A7739" s="345">
        <v>7737</v>
      </c>
      <c r="B7739" s="345" t="s">
        <v>8356</v>
      </c>
      <c r="C7739" s="345" t="s">
        <v>522</v>
      </c>
      <c r="D7739" s="345" t="s">
        <v>515</v>
      </c>
      <c r="E7739" s="345">
        <v>1050541040</v>
      </c>
      <c r="F7739" s="345">
        <v>28104</v>
      </c>
      <c r="G7739" s="345" t="s">
        <v>16255</v>
      </c>
      <c r="H7739" s="820">
        <v>6111</v>
      </c>
      <c r="I7739" s="567"/>
    </row>
    <row r="7740" spans="1:9" x14ac:dyDescent="0.2">
      <c r="A7740" s="345">
        <v>7738</v>
      </c>
      <c r="B7740" s="345" t="s">
        <v>8357</v>
      </c>
      <c r="C7740" s="345" t="s">
        <v>604</v>
      </c>
      <c r="D7740" s="345" t="s">
        <v>515</v>
      </c>
      <c r="E7740" s="345">
        <v>1050710510</v>
      </c>
      <c r="F7740" s="345">
        <v>29051</v>
      </c>
      <c r="G7740" s="345" t="s">
        <v>16256</v>
      </c>
      <c r="H7740" s="820">
        <v>879</v>
      </c>
      <c r="I7740" s="567"/>
    </row>
    <row r="7741" spans="1:9" x14ac:dyDescent="0.2">
      <c r="A7741" s="345">
        <v>7739</v>
      </c>
      <c r="B7741" s="345" t="s">
        <v>8358</v>
      </c>
      <c r="C7741" s="345" t="s">
        <v>544</v>
      </c>
      <c r="D7741" s="345" t="s">
        <v>510</v>
      </c>
      <c r="E7741" s="345">
        <v>1010272440</v>
      </c>
      <c r="F7741" s="345">
        <v>4245</v>
      </c>
      <c r="G7741" s="345" t="s">
        <v>16257</v>
      </c>
      <c r="H7741" s="820">
        <v>5819</v>
      </c>
      <c r="I7741" s="567"/>
    </row>
    <row r="7742" spans="1:9" x14ac:dyDescent="0.2">
      <c r="A7742" s="345">
        <v>7740</v>
      </c>
      <c r="B7742" s="345" t="s">
        <v>8359</v>
      </c>
      <c r="C7742" s="345" t="s">
        <v>595</v>
      </c>
      <c r="D7742" s="345" t="s">
        <v>510</v>
      </c>
      <c r="E7742" s="345">
        <v>1010021820</v>
      </c>
      <c r="F7742" s="345">
        <v>6185</v>
      </c>
      <c r="G7742" s="345" t="s">
        <v>16258</v>
      </c>
      <c r="H7742" s="820">
        <v>1748</v>
      </c>
      <c r="I7742" s="567"/>
    </row>
    <row r="7743" spans="1:9" x14ac:dyDescent="0.2">
      <c r="A7743" s="345">
        <v>7741</v>
      </c>
      <c r="B7743" s="345" t="s">
        <v>8360</v>
      </c>
      <c r="C7743" s="345" t="s">
        <v>617</v>
      </c>
      <c r="D7743" s="345" t="s">
        <v>512</v>
      </c>
      <c r="E7743" s="345">
        <v>4200730750</v>
      </c>
      <c r="F7743" s="345">
        <v>90078</v>
      </c>
      <c r="G7743" s="345" t="s">
        <v>16259</v>
      </c>
      <c r="H7743" s="820">
        <v>2124</v>
      </c>
      <c r="I7743" s="567"/>
    </row>
    <row r="7744" spans="1:9" x14ac:dyDescent="0.2">
      <c r="A7744" s="345">
        <v>7742</v>
      </c>
      <c r="B7744" s="345" t="s">
        <v>8361</v>
      </c>
      <c r="C7744" s="345" t="s">
        <v>544</v>
      </c>
      <c r="D7744" s="345" t="s">
        <v>510</v>
      </c>
      <c r="E7744" s="345">
        <v>1010272450</v>
      </c>
      <c r="F7744" s="345">
        <v>4246</v>
      </c>
      <c r="G7744" s="345" t="s">
        <v>16260</v>
      </c>
      <c r="H7744" s="820">
        <v>735</v>
      </c>
      <c r="I7744" s="567"/>
    </row>
    <row r="7745" spans="1:9" x14ac:dyDescent="0.2">
      <c r="A7745" s="345">
        <v>7743</v>
      </c>
      <c r="B7745" s="345" t="s">
        <v>8362</v>
      </c>
      <c r="C7745" s="345" t="s">
        <v>614</v>
      </c>
      <c r="D7745" s="345" t="s">
        <v>16415</v>
      </c>
      <c r="E7745" s="345">
        <v>1080610460</v>
      </c>
      <c r="F7745" s="345">
        <v>33046</v>
      </c>
      <c r="G7745" s="345" t="s">
        <v>16261</v>
      </c>
      <c r="H7745" s="820">
        <v>1684</v>
      </c>
      <c r="I7745" s="567"/>
    </row>
    <row r="7746" spans="1:9" x14ac:dyDescent="0.2">
      <c r="A7746" s="345">
        <v>7744</v>
      </c>
      <c r="B7746" s="345" t="s">
        <v>8363</v>
      </c>
      <c r="C7746" s="345" t="s">
        <v>530</v>
      </c>
      <c r="D7746" s="345" t="s">
        <v>512</v>
      </c>
      <c r="E7746" s="345">
        <v>4200950710</v>
      </c>
      <c r="F7746" s="345">
        <v>95071</v>
      </c>
      <c r="G7746" s="345" t="s">
        <v>16262</v>
      </c>
      <c r="H7746" s="820">
        <v>293</v>
      </c>
      <c r="I7746" s="567"/>
    </row>
    <row r="7747" spans="1:9" x14ac:dyDescent="0.2">
      <c r="A7747" s="345">
        <v>7745</v>
      </c>
      <c r="B7747" s="345" t="s">
        <v>8364</v>
      </c>
      <c r="C7747" s="345" t="s">
        <v>899</v>
      </c>
      <c r="D7747" s="346" t="s">
        <v>512</v>
      </c>
      <c r="E7747" s="345">
        <v>4201110990</v>
      </c>
      <c r="F7747" s="345">
        <v>111099</v>
      </c>
      <c r="G7747" s="345" t="s">
        <v>16263</v>
      </c>
      <c r="H7747" s="820">
        <v>1019</v>
      </c>
      <c r="I7747" s="567"/>
    </row>
    <row r="7748" spans="1:9" x14ac:dyDescent="0.2">
      <c r="A7748" s="345">
        <v>7746</v>
      </c>
      <c r="B7748" s="345" t="s">
        <v>8365</v>
      </c>
      <c r="C7748" s="345" t="s">
        <v>899</v>
      </c>
      <c r="D7748" s="346" t="s">
        <v>512</v>
      </c>
      <c r="E7748" s="345">
        <v>4201111000</v>
      </c>
      <c r="F7748" s="345">
        <v>111100</v>
      </c>
      <c r="G7748" s="345" t="s">
        <v>16264</v>
      </c>
      <c r="H7748" s="820">
        <v>622</v>
      </c>
      <c r="I7748" s="567"/>
    </row>
    <row r="7749" spans="1:9" x14ac:dyDescent="0.2">
      <c r="A7749" s="345">
        <v>7747</v>
      </c>
      <c r="B7749" s="345" t="s">
        <v>8366</v>
      </c>
      <c r="C7749" s="345" t="s">
        <v>899</v>
      </c>
      <c r="D7749" s="346" t="s">
        <v>512</v>
      </c>
      <c r="E7749" s="345">
        <v>4201111010</v>
      </c>
      <c r="F7749" s="345">
        <v>111101</v>
      </c>
      <c r="G7749" s="345" t="s">
        <v>16265</v>
      </c>
      <c r="H7749" s="820">
        <v>1201</v>
      </c>
      <c r="I7749" s="567"/>
    </row>
    <row r="7750" spans="1:9" x14ac:dyDescent="0.2">
      <c r="A7750" s="345">
        <v>7748</v>
      </c>
      <c r="B7750" s="345" t="s">
        <v>8367</v>
      </c>
      <c r="C7750" s="345" t="s">
        <v>672</v>
      </c>
      <c r="D7750" s="345" t="s">
        <v>508</v>
      </c>
      <c r="E7750" s="345">
        <v>1030571760</v>
      </c>
      <c r="F7750" s="345">
        <v>18180</v>
      </c>
      <c r="G7750" s="345" t="s">
        <v>16266</v>
      </c>
      <c r="H7750" s="820">
        <v>3324</v>
      </c>
      <c r="I7750" s="567"/>
    </row>
    <row r="7751" spans="1:9" x14ac:dyDescent="0.2">
      <c r="A7751" s="345">
        <v>7749</v>
      </c>
      <c r="B7751" s="345" t="s">
        <v>8368</v>
      </c>
      <c r="C7751" s="345" t="s">
        <v>567</v>
      </c>
      <c r="D7751" s="345" t="s">
        <v>508</v>
      </c>
      <c r="E7751" s="345">
        <v>1030151920</v>
      </c>
      <c r="F7751" s="345">
        <v>17201</v>
      </c>
      <c r="G7751" s="345" t="s">
        <v>16267</v>
      </c>
      <c r="H7751" s="820">
        <v>5834</v>
      </c>
      <c r="I7751" s="567"/>
    </row>
    <row r="7752" spans="1:9" x14ac:dyDescent="0.2">
      <c r="A7752" s="345">
        <v>7750</v>
      </c>
      <c r="B7752" s="345" t="s">
        <v>8369</v>
      </c>
      <c r="C7752" s="345" t="s">
        <v>899</v>
      </c>
      <c r="D7752" s="346" t="s">
        <v>512</v>
      </c>
      <c r="E7752" s="345">
        <v>4201111020</v>
      </c>
      <c r="F7752" s="345">
        <v>111102</v>
      </c>
      <c r="G7752" s="345" t="s">
        <v>16268</v>
      </c>
      <c r="H7752" s="820">
        <v>1010</v>
      </c>
      <c r="I7752" s="567"/>
    </row>
    <row r="7753" spans="1:9" x14ac:dyDescent="0.2">
      <c r="A7753" s="345">
        <v>7751</v>
      </c>
      <c r="B7753" s="345" t="s">
        <v>8370</v>
      </c>
      <c r="C7753" s="345" t="s">
        <v>565</v>
      </c>
      <c r="D7753" s="345" t="s">
        <v>505</v>
      </c>
      <c r="E7753" s="345">
        <v>3180251540</v>
      </c>
      <c r="F7753" s="345">
        <v>78154</v>
      </c>
      <c r="G7753" s="345" t="s">
        <v>16269</v>
      </c>
      <c r="H7753" s="820">
        <v>5439</v>
      </c>
      <c r="I7753" s="567"/>
    </row>
    <row r="7754" spans="1:9" x14ac:dyDescent="0.2">
      <c r="A7754" s="345">
        <v>7752</v>
      </c>
      <c r="B7754" s="345" t="s">
        <v>8371</v>
      </c>
      <c r="C7754" s="345" t="s">
        <v>899</v>
      </c>
      <c r="D7754" s="346" t="s">
        <v>512</v>
      </c>
      <c r="E7754" s="345">
        <v>4201111030</v>
      </c>
      <c r="F7754" s="345">
        <v>111103</v>
      </c>
      <c r="G7754" s="345" t="s">
        <v>16270</v>
      </c>
      <c r="H7754" s="820">
        <v>4509</v>
      </c>
      <c r="I7754" s="567"/>
    </row>
    <row r="7755" spans="1:9" x14ac:dyDescent="0.2">
      <c r="A7755" s="345">
        <v>7753</v>
      </c>
      <c r="B7755" s="345" t="s">
        <v>8372</v>
      </c>
      <c r="C7755" s="345" t="s">
        <v>624</v>
      </c>
      <c r="D7755" s="345" t="s">
        <v>510</v>
      </c>
      <c r="E7755" s="345">
        <v>1010812891</v>
      </c>
      <c r="F7755" s="345">
        <v>1303</v>
      </c>
      <c r="G7755" s="345" t="s">
        <v>16271</v>
      </c>
      <c r="H7755" s="820">
        <v>2795</v>
      </c>
      <c r="I7755" s="567"/>
    </row>
    <row r="7756" spans="1:9" x14ac:dyDescent="0.2">
      <c r="A7756" s="345">
        <v>7754</v>
      </c>
      <c r="B7756" s="345" t="s">
        <v>8373</v>
      </c>
      <c r="C7756" s="345" t="s">
        <v>624</v>
      </c>
      <c r="D7756" s="345" t="s">
        <v>510</v>
      </c>
      <c r="E7756" s="345">
        <v>1010812910</v>
      </c>
      <c r="F7756" s="345">
        <v>1305</v>
      </c>
      <c r="G7756" s="345" t="s">
        <v>16272</v>
      </c>
      <c r="H7756" s="820">
        <v>1955</v>
      </c>
      <c r="I7756" s="567"/>
    </row>
    <row r="7757" spans="1:9" x14ac:dyDescent="0.2">
      <c r="A7757" s="345">
        <v>7755</v>
      </c>
      <c r="B7757" s="345" t="s">
        <v>8374</v>
      </c>
      <c r="C7757" s="345" t="s">
        <v>624</v>
      </c>
      <c r="D7757" s="345" t="s">
        <v>510</v>
      </c>
      <c r="E7757" s="345">
        <v>1010812920</v>
      </c>
      <c r="F7757" s="345">
        <v>1306</v>
      </c>
      <c r="G7757" s="345" t="s">
        <v>16273</v>
      </c>
      <c r="H7757" s="820">
        <v>1047</v>
      </c>
      <c r="I7757" s="567"/>
    </row>
    <row r="7758" spans="1:9" x14ac:dyDescent="0.2">
      <c r="A7758" s="345">
        <v>7756</v>
      </c>
      <c r="B7758" s="345" t="s">
        <v>8375</v>
      </c>
      <c r="C7758" s="345" t="s">
        <v>624</v>
      </c>
      <c r="D7758" s="345" t="s">
        <v>510</v>
      </c>
      <c r="E7758" s="345">
        <v>1010812930</v>
      </c>
      <c r="F7758" s="345">
        <v>1307</v>
      </c>
      <c r="G7758" s="345" t="s">
        <v>16274</v>
      </c>
      <c r="H7758" s="820">
        <v>3898</v>
      </c>
      <c r="I7758" s="567"/>
    </row>
    <row r="7759" spans="1:9" x14ac:dyDescent="0.2">
      <c r="A7759" s="345">
        <v>7757</v>
      </c>
      <c r="B7759" s="345" t="s">
        <v>8376</v>
      </c>
      <c r="C7759" s="345" t="s">
        <v>544</v>
      </c>
      <c r="D7759" s="345" t="s">
        <v>510</v>
      </c>
      <c r="E7759" s="345">
        <v>1010272460</v>
      </c>
      <c r="F7759" s="345">
        <v>4247</v>
      </c>
      <c r="G7759" s="345" t="s">
        <v>16275</v>
      </c>
      <c r="H7759" s="820">
        <v>1541</v>
      </c>
      <c r="I7759" s="567"/>
    </row>
    <row r="7760" spans="1:9" x14ac:dyDescent="0.2">
      <c r="A7760" s="345">
        <v>7758</v>
      </c>
      <c r="B7760" s="345" t="s">
        <v>8377</v>
      </c>
      <c r="C7760" s="345" t="s">
        <v>624</v>
      </c>
      <c r="D7760" s="345" t="s">
        <v>510</v>
      </c>
      <c r="E7760" s="345">
        <v>1010812890</v>
      </c>
      <c r="F7760" s="345">
        <v>1302</v>
      </c>
      <c r="G7760" s="345" t="s">
        <v>16276</v>
      </c>
      <c r="H7760" s="820">
        <v>3500</v>
      </c>
      <c r="I7760" s="567"/>
    </row>
    <row r="7761" spans="1:9" x14ac:dyDescent="0.2">
      <c r="A7761" s="345">
        <v>7759</v>
      </c>
      <c r="B7761" s="345" t="s">
        <v>8378</v>
      </c>
      <c r="C7761" s="345" t="s">
        <v>674</v>
      </c>
      <c r="D7761" s="345" t="s">
        <v>510</v>
      </c>
      <c r="E7761" s="345">
        <v>1010881610</v>
      </c>
      <c r="F7761" s="345">
        <v>2163</v>
      </c>
      <c r="G7761" s="345" t="s">
        <v>16277</v>
      </c>
      <c r="H7761" s="820">
        <v>386</v>
      </c>
      <c r="I7761" s="567"/>
    </row>
    <row r="7762" spans="1:9" x14ac:dyDescent="0.2">
      <c r="A7762" s="345">
        <v>7760</v>
      </c>
      <c r="B7762" s="345" t="s">
        <v>8379</v>
      </c>
      <c r="C7762" s="345" t="s">
        <v>624</v>
      </c>
      <c r="D7762" s="345" t="s">
        <v>510</v>
      </c>
      <c r="E7762" s="345">
        <v>1010812900</v>
      </c>
      <c r="F7762" s="345">
        <v>1304</v>
      </c>
      <c r="G7762" s="345" t="s">
        <v>16278</v>
      </c>
      <c r="H7762" s="820">
        <v>996</v>
      </c>
      <c r="I7762" s="567"/>
    </row>
    <row r="7763" spans="1:9" x14ac:dyDescent="0.2">
      <c r="A7763" s="345">
        <v>7761</v>
      </c>
      <c r="B7763" s="345" t="s">
        <v>8380</v>
      </c>
      <c r="C7763" s="345" t="s">
        <v>555</v>
      </c>
      <c r="D7763" s="345" t="s">
        <v>506</v>
      </c>
      <c r="E7763" s="345">
        <v>3150510870</v>
      </c>
      <c r="F7763" s="345">
        <v>63087</v>
      </c>
      <c r="G7763" s="345" t="s">
        <v>16279</v>
      </c>
      <c r="H7763" s="820">
        <v>31284</v>
      </c>
      <c r="I7763" s="567"/>
    </row>
    <row r="7764" spans="1:9" x14ac:dyDescent="0.2">
      <c r="A7764" s="345">
        <v>7762</v>
      </c>
      <c r="B7764" s="345" t="s">
        <v>8381</v>
      </c>
      <c r="C7764" s="345" t="s">
        <v>595</v>
      </c>
      <c r="D7764" s="345" t="s">
        <v>510</v>
      </c>
      <c r="E7764" s="345">
        <v>1010021830</v>
      </c>
      <c r="F7764" s="345">
        <v>6186</v>
      </c>
      <c r="G7764" s="345" t="s">
        <v>16280</v>
      </c>
      <c r="H7764" s="820">
        <v>653</v>
      </c>
      <c r="I7764" s="567"/>
    </row>
    <row r="7765" spans="1:9" x14ac:dyDescent="0.2">
      <c r="A7765" s="345">
        <v>7763</v>
      </c>
      <c r="B7765" s="345" t="s">
        <v>8382</v>
      </c>
      <c r="C7765" s="345" t="s">
        <v>619</v>
      </c>
      <c r="D7765" s="345" t="s">
        <v>513</v>
      </c>
      <c r="E7765" s="345">
        <v>4190280200</v>
      </c>
      <c r="F7765" s="345">
        <v>86020</v>
      </c>
      <c r="G7765" s="345" t="s">
        <v>16281</v>
      </c>
      <c r="H7765" s="820">
        <v>4450</v>
      </c>
      <c r="I7765" s="567"/>
    </row>
    <row r="7766" spans="1:9" x14ac:dyDescent="0.2">
      <c r="A7766" s="345">
        <v>7764</v>
      </c>
      <c r="B7766" s="345" t="s">
        <v>8383</v>
      </c>
      <c r="C7766" s="345" t="s">
        <v>899</v>
      </c>
      <c r="D7766" s="346" t="s">
        <v>512</v>
      </c>
      <c r="E7766" s="345">
        <v>4201111040</v>
      </c>
      <c r="F7766" s="345">
        <v>111104</v>
      </c>
      <c r="G7766" s="345" t="s">
        <v>16282</v>
      </c>
      <c r="H7766" s="820">
        <v>989</v>
      </c>
      <c r="I7766" s="567"/>
    </row>
    <row r="7767" spans="1:9" x14ac:dyDescent="0.2">
      <c r="A7767" s="345">
        <v>7765</v>
      </c>
      <c r="B7767" s="345" t="s">
        <v>8384</v>
      </c>
      <c r="C7767" s="345" t="s">
        <v>637</v>
      </c>
      <c r="D7767" s="345" t="s">
        <v>508</v>
      </c>
      <c r="E7767" s="345">
        <v>1031040490</v>
      </c>
      <c r="F7767" s="345">
        <v>108049</v>
      </c>
      <c r="G7767" s="345" t="s">
        <v>16283</v>
      </c>
      <c r="H7767" s="820">
        <v>14068</v>
      </c>
      <c r="I7767" s="567"/>
    </row>
    <row r="7768" spans="1:9" x14ac:dyDescent="0.2">
      <c r="A7768" s="345">
        <v>7766</v>
      </c>
      <c r="B7768" s="345" t="s">
        <v>8385</v>
      </c>
      <c r="C7768" s="345" t="s">
        <v>899</v>
      </c>
      <c r="D7768" s="346" t="s">
        <v>512</v>
      </c>
      <c r="E7768" s="345">
        <v>4201111050</v>
      </c>
      <c r="F7768" s="345">
        <v>111105</v>
      </c>
      <c r="G7768" s="345" t="s">
        <v>16284</v>
      </c>
      <c r="H7768" s="820">
        <v>3705</v>
      </c>
      <c r="I7768" s="567"/>
    </row>
    <row r="7769" spans="1:9" x14ac:dyDescent="0.2">
      <c r="A7769" s="345">
        <v>7767</v>
      </c>
      <c r="B7769" s="345" t="s">
        <v>8386</v>
      </c>
      <c r="C7769" s="345" t="s">
        <v>899</v>
      </c>
      <c r="D7769" s="346" t="s">
        <v>512</v>
      </c>
      <c r="E7769" s="345">
        <v>4201111060</v>
      </c>
      <c r="F7769" s="345">
        <v>111106</v>
      </c>
      <c r="G7769" s="345" t="s">
        <v>16285</v>
      </c>
      <c r="H7769" s="820">
        <v>6599</v>
      </c>
      <c r="I7769" s="567"/>
    </row>
    <row r="7770" spans="1:9" x14ac:dyDescent="0.2">
      <c r="A7770" s="345">
        <v>7768</v>
      </c>
      <c r="B7770" s="345" t="s">
        <v>8387</v>
      </c>
      <c r="C7770" s="345" t="s">
        <v>899</v>
      </c>
      <c r="D7770" s="346" t="s">
        <v>512</v>
      </c>
      <c r="E7770" s="345">
        <v>4201111070</v>
      </c>
      <c r="F7770" s="345">
        <v>111107</v>
      </c>
      <c r="G7770" s="345" t="s">
        <v>16286</v>
      </c>
      <c r="H7770" s="820">
        <v>2536</v>
      </c>
      <c r="I7770" s="567"/>
    </row>
    <row r="7771" spans="1:9" x14ac:dyDescent="0.2">
      <c r="A7771" s="345">
        <v>7769</v>
      </c>
      <c r="B7771" s="345" t="s">
        <v>8388</v>
      </c>
      <c r="C7771" s="345" t="s">
        <v>624</v>
      </c>
      <c r="D7771" s="345" t="s">
        <v>510</v>
      </c>
      <c r="E7771" s="345">
        <v>1010812940</v>
      </c>
      <c r="F7771" s="345">
        <v>1308</v>
      </c>
      <c r="G7771" s="345" t="s">
        <v>16287</v>
      </c>
      <c r="H7771" s="820">
        <v>4472</v>
      </c>
      <c r="I7771" s="567"/>
    </row>
    <row r="7772" spans="1:9" x14ac:dyDescent="0.2">
      <c r="A7772" s="345">
        <v>7770</v>
      </c>
      <c r="B7772" s="345" t="s">
        <v>8389</v>
      </c>
      <c r="C7772" s="345" t="s">
        <v>674</v>
      </c>
      <c r="D7772" s="345" t="s">
        <v>510</v>
      </c>
      <c r="E7772" s="345">
        <v>1010881620</v>
      </c>
      <c r="F7772" s="345">
        <v>2164</v>
      </c>
      <c r="G7772" s="345" t="s">
        <v>16288</v>
      </c>
      <c r="H7772" s="820">
        <v>1550</v>
      </c>
      <c r="I7772" s="567"/>
    </row>
    <row r="7773" spans="1:9" x14ac:dyDescent="0.2">
      <c r="A7773" s="345">
        <v>7771</v>
      </c>
      <c r="B7773" s="345" t="s">
        <v>8390</v>
      </c>
      <c r="C7773" s="345" t="s">
        <v>530</v>
      </c>
      <c r="D7773" s="345" t="s">
        <v>512</v>
      </c>
      <c r="E7773" s="345">
        <v>4200950720</v>
      </c>
      <c r="F7773" s="345">
        <v>95072</v>
      </c>
      <c r="G7773" s="345" t="s">
        <v>16289</v>
      </c>
      <c r="H7773" s="820">
        <v>1490</v>
      </c>
      <c r="I7773" s="567"/>
    </row>
    <row r="7774" spans="1:9" x14ac:dyDescent="0.2">
      <c r="A7774" s="345">
        <v>7772</v>
      </c>
      <c r="B7774" s="345" t="s">
        <v>8391</v>
      </c>
      <c r="C7774" s="345" t="s">
        <v>548</v>
      </c>
      <c r="D7774" s="345" t="s">
        <v>503</v>
      </c>
      <c r="E7774" s="345">
        <v>3130381040</v>
      </c>
      <c r="F7774" s="345">
        <v>66106</v>
      </c>
      <c r="G7774" s="345" t="s">
        <v>16290</v>
      </c>
      <c r="H7774" s="820">
        <v>836</v>
      </c>
      <c r="I7774" s="567"/>
    </row>
    <row r="7775" spans="1:9" x14ac:dyDescent="0.2">
      <c r="A7775" s="345">
        <v>7773</v>
      </c>
      <c r="B7775" s="345" t="s">
        <v>8392</v>
      </c>
      <c r="C7775" s="345" t="s">
        <v>241</v>
      </c>
      <c r="D7775" s="345" t="s">
        <v>515</v>
      </c>
      <c r="E7775" s="345">
        <v>1050901180</v>
      </c>
      <c r="F7775" s="345">
        <v>24118</v>
      </c>
      <c r="G7775" s="345" t="s">
        <v>16291</v>
      </c>
      <c r="H7775" s="820">
        <v>6047</v>
      </c>
      <c r="I7775" s="567"/>
    </row>
    <row r="7776" spans="1:9" x14ac:dyDescent="0.2">
      <c r="A7776" s="345">
        <v>7774</v>
      </c>
      <c r="B7776" s="345" t="s">
        <v>8393</v>
      </c>
      <c r="C7776" s="345" t="s">
        <v>668</v>
      </c>
      <c r="D7776" s="345" t="s">
        <v>16416</v>
      </c>
      <c r="E7776" s="345">
        <v>1040832111</v>
      </c>
      <c r="F7776" s="345">
        <v>22249</v>
      </c>
      <c r="G7776" s="345" t="s">
        <v>16292</v>
      </c>
      <c r="H7776" s="820">
        <v>4729</v>
      </c>
      <c r="I7776" s="567"/>
    </row>
    <row r="7777" spans="1:9" x14ac:dyDescent="0.2">
      <c r="A7777" s="345">
        <v>7775</v>
      </c>
      <c r="B7777" s="345" t="s">
        <v>8394</v>
      </c>
      <c r="C7777" s="345" t="s">
        <v>668</v>
      </c>
      <c r="D7777" s="345" t="s">
        <v>16416</v>
      </c>
      <c r="E7777" s="345">
        <v>1040832115</v>
      </c>
      <c r="F7777" s="345">
        <v>22254</v>
      </c>
      <c r="G7777" s="345" t="s">
        <v>16293</v>
      </c>
      <c r="H7777" s="820">
        <v>2637</v>
      </c>
      <c r="I7777" s="567"/>
    </row>
    <row r="7778" spans="1:9" x14ac:dyDescent="0.2">
      <c r="A7778" s="345">
        <v>7776</v>
      </c>
      <c r="B7778" s="345" t="s">
        <v>8395</v>
      </c>
      <c r="C7778" s="345" t="s">
        <v>755</v>
      </c>
      <c r="D7778" s="345" t="s">
        <v>516</v>
      </c>
      <c r="E7778" s="345">
        <v>1020040730</v>
      </c>
      <c r="F7778" s="345">
        <v>7074</v>
      </c>
      <c r="G7778" s="345" t="s">
        <v>16294</v>
      </c>
      <c r="H7778" s="820">
        <v>1278</v>
      </c>
      <c r="I7778" s="567"/>
    </row>
    <row r="7779" spans="1:9" x14ac:dyDescent="0.2">
      <c r="A7779" s="345">
        <v>7777</v>
      </c>
      <c r="B7779" s="345" t="s">
        <v>8396</v>
      </c>
      <c r="C7779" s="345" t="s">
        <v>1935</v>
      </c>
      <c r="D7779" s="345" t="s">
        <v>16417</v>
      </c>
      <c r="E7779" s="345">
        <v>1060350210</v>
      </c>
      <c r="F7779" s="345">
        <v>31025</v>
      </c>
      <c r="G7779" s="345" t="s">
        <v>16295</v>
      </c>
      <c r="H7779" s="820">
        <v>1640</v>
      </c>
      <c r="I7779" s="567"/>
    </row>
    <row r="7780" spans="1:9" x14ac:dyDescent="0.2">
      <c r="A7780" s="345">
        <v>7778</v>
      </c>
      <c r="B7780" s="345" t="s">
        <v>8397</v>
      </c>
      <c r="C7780" s="345" t="s">
        <v>548</v>
      </c>
      <c r="D7780" s="345" t="s">
        <v>503</v>
      </c>
      <c r="E7780" s="345">
        <v>3130381050</v>
      </c>
      <c r="F7780" s="345">
        <v>66107</v>
      </c>
      <c r="G7780" s="345" t="s">
        <v>16296</v>
      </c>
      <c r="H7780" s="820">
        <v>589</v>
      </c>
      <c r="I7780" s="567"/>
    </row>
    <row r="7781" spans="1:9" x14ac:dyDescent="0.2">
      <c r="A7781" s="345">
        <v>7779</v>
      </c>
      <c r="B7781" s="345" t="s">
        <v>8398</v>
      </c>
      <c r="C7781" s="345" t="s">
        <v>863</v>
      </c>
      <c r="D7781" s="345" t="s">
        <v>510</v>
      </c>
      <c r="E7781" s="345">
        <v>1011020760</v>
      </c>
      <c r="F7781" s="345">
        <v>103076</v>
      </c>
      <c r="G7781" s="345" t="s">
        <v>16297</v>
      </c>
      <c r="H7781" s="820">
        <v>273</v>
      </c>
      <c r="I7781" s="567"/>
    </row>
    <row r="7782" spans="1:9" x14ac:dyDescent="0.2">
      <c r="A7782" s="345">
        <v>7780</v>
      </c>
      <c r="B7782" s="345" t="s">
        <v>8399</v>
      </c>
      <c r="C7782" s="345" t="s">
        <v>573</v>
      </c>
      <c r="D7782" s="345" t="s">
        <v>508</v>
      </c>
      <c r="E7782" s="345">
        <v>1030450680</v>
      </c>
      <c r="F7782" s="345">
        <v>20068</v>
      </c>
      <c r="G7782" s="345" t="s">
        <v>16298</v>
      </c>
      <c r="H7782" s="820">
        <v>2093</v>
      </c>
      <c r="I7782" s="567"/>
    </row>
    <row r="7783" spans="1:9" x14ac:dyDescent="0.2">
      <c r="A7783" s="345">
        <v>7781</v>
      </c>
      <c r="B7783" s="345" t="s">
        <v>8400</v>
      </c>
      <c r="C7783" s="345" t="s">
        <v>601</v>
      </c>
      <c r="D7783" s="345" t="s">
        <v>508</v>
      </c>
      <c r="E7783" s="345">
        <v>1030122300</v>
      </c>
      <c r="F7783" s="345">
        <v>16242</v>
      </c>
      <c r="G7783" s="345" t="s">
        <v>16299</v>
      </c>
      <c r="H7783" s="820">
        <v>8027</v>
      </c>
      <c r="I7783" s="567"/>
    </row>
    <row r="7784" spans="1:9" x14ac:dyDescent="0.2">
      <c r="A7784" s="345">
        <v>7782</v>
      </c>
      <c r="B7784" s="345" t="s">
        <v>8401</v>
      </c>
      <c r="C7784" s="345" t="s">
        <v>787</v>
      </c>
      <c r="D7784" s="345" t="s">
        <v>515</v>
      </c>
      <c r="E7784" s="345">
        <v>1050840900</v>
      </c>
      <c r="F7784" s="345">
        <v>26091</v>
      </c>
      <c r="G7784" s="345" t="s">
        <v>16300</v>
      </c>
      <c r="H7784" s="820">
        <v>17603</v>
      </c>
      <c r="I7784" s="567"/>
    </row>
    <row r="7785" spans="1:9" x14ac:dyDescent="0.2">
      <c r="A7785" s="345">
        <v>7783</v>
      </c>
      <c r="B7785" s="345" t="s">
        <v>8402</v>
      </c>
      <c r="C7785" s="345" t="s">
        <v>601</v>
      </c>
      <c r="D7785" s="345" t="s">
        <v>508</v>
      </c>
      <c r="E7785" s="345">
        <v>1030122310</v>
      </c>
      <c r="F7785" s="345">
        <v>16243</v>
      </c>
      <c r="G7785" s="345" t="s">
        <v>16301</v>
      </c>
      <c r="H7785" s="820">
        <v>1441</v>
      </c>
      <c r="I7785" s="567"/>
    </row>
    <row r="7786" spans="1:9" x14ac:dyDescent="0.2">
      <c r="A7786" s="345">
        <v>7784</v>
      </c>
      <c r="B7786" s="345" t="s">
        <v>8403</v>
      </c>
      <c r="C7786" s="345" t="s">
        <v>637</v>
      </c>
      <c r="D7786" s="345" t="s">
        <v>508</v>
      </c>
      <c r="E7786" s="345">
        <v>1031040500</v>
      </c>
      <c r="F7786" s="345">
        <v>108050</v>
      </c>
      <c r="G7786" s="345" t="s">
        <v>16302</v>
      </c>
      <c r="H7786" s="820">
        <v>25783</v>
      </c>
      <c r="I7786" s="567"/>
    </row>
    <row r="7787" spans="1:9" x14ac:dyDescent="0.2">
      <c r="A7787" s="345">
        <v>7785</v>
      </c>
      <c r="B7787" s="345" t="s">
        <v>8404</v>
      </c>
      <c r="C7787" s="345" t="s">
        <v>534</v>
      </c>
      <c r="D7787" s="345" t="s">
        <v>508</v>
      </c>
      <c r="E7787" s="345">
        <v>1030492400</v>
      </c>
      <c r="F7787" s="345">
        <v>15242</v>
      </c>
      <c r="G7787" s="345" t="s">
        <v>16303</v>
      </c>
      <c r="H7787" s="820">
        <v>16753</v>
      </c>
      <c r="I7787" s="567"/>
    </row>
    <row r="7788" spans="1:9" x14ac:dyDescent="0.2">
      <c r="A7788" s="345">
        <v>7786</v>
      </c>
      <c r="B7788" s="345" t="s">
        <v>8405</v>
      </c>
      <c r="C7788" s="345" t="s">
        <v>544</v>
      </c>
      <c r="D7788" s="345" t="s">
        <v>510</v>
      </c>
      <c r="E7788" s="345">
        <v>1010272470</v>
      </c>
      <c r="F7788" s="345">
        <v>4248</v>
      </c>
      <c r="G7788" s="345" t="s">
        <v>16304</v>
      </c>
      <c r="H7788" s="820">
        <v>599</v>
      </c>
      <c r="I7788" s="567"/>
    </row>
    <row r="7789" spans="1:9" x14ac:dyDescent="0.2">
      <c r="A7789" s="345">
        <v>7787</v>
      </c>
      <c r="B7789" s="345" t="s">
        <v>8406</v>
      </c>
      <c r="C7789" s="345" t="s">
        <v>584</v>
      </c>
      <c r="D7789" s="345" t="s">
        <v>509</v>
      </c>
      <c r="E7789" s="345">
        <v>3140190840</v>
      </c>
      <c r="F7789" s="345">
        <v>70084</v>
      </c>
      <c r="G7789" s="345" t="s">
        <v>16305</v>
      </c>
      <c r="H7789" s="820">
        <v>3296</v>
      </c>
      <c r="I7789" s="567"/>
    </row>
    <row r="7790" spans="1:9" x14ac:dyDescent="0.2">
      <c r="A7790" s="345">
        <v>7788</v>
      </c>
      <c r="B7790" s="345" t="s">
        <v>8407</v>
      </c>
      <c r="C7790" s="345" t="s">
        <v>622</v>
      </c>
      <c r="D7790" s="345" t="s">
        <v>510</v>
      </c>
      <c r="E7790" s="345">
        <v>1010071200</v>
      </c>
      <c r="F7790" s="345">
        <v>5120</v>
      </c>
      <c r="G7790" s="345" t="s">
        <v>16306</v>
      </c>
      <c r="H7790" s="820">
        <v>548</v>
      </c>
      <c r="I7790" s="567"/>
    </row>
    <row r="7791" spans="1:9" x14ac:dyDescent="0.2">
      <c r="A7791" s="345">
        <v>7789</v>
      </c>
      <c r="B7791" s="345" t="s">
        <v>8408</v>
      </c>
      <c r="C7791" s="345" t="s">
        <v>1073</v>
      </c>
      <c r="D7791" s="345" t="s">
        <v>492</v>
      </c>
      <c r="E7791" s="345">
        <v>2090300500</v>
      </c>
      <c r="F7791" s="345">
        <v>48050</v>
      </c>
      <c r="G7791" s="345" t="s">
        <v>16307</v>
      </c>
      <c r="H7791" s="820">
        <v>14574</v>
      </c>
      <c r="I7791" s="567"/>
    </row>
    <row r="7792" spans="1:9" x14ac:dyDescent="0.2">
      <c r="A7792" s="345">
        <v>7790</v>
      </c>
      <c r="B7792" s="345" t="s">
        <v>8409</v>
      </c>
      <c r="C7792" s="345" t="s">
        <v>624</v>
      </c>
      <c r="D7792" s="345" t="s">
        <v>510</v>
      </c>
      <c r="E7792" s="345">
        <v>1010812950</v>
      </c>
      <c r="F7792" s="345">
        <v>1309</v>
      </c>
      <c r="G7792" s="345" t="s">
        <v>16308</v>
      </c>
      <c r="H7792" s="820">
        <v>15154</v>
      </c>
      <c r="I7792" s="567"/>
    </row>
    <row r="7793" spans="1:9" x14ac:dyDescent="0.2">
      <c r="A7793" s="345">
        <v>7791</v>
      </c>
      <c r="B7793" s="345" t="s">
        <v>8410</v>
      </c>
      <c r="C7793" s="345" t="s">
        <v>639</v>
      </c>
      <c r="D7793" s="345" t="s">
        <v>510</v>
      </c>
      <c r="E7793" s="345">
        <v>1010521550</v>
      </c>
      <c r="F7793" s="345">
        <v>3164</v>
      </c>
      <c r="G7793" s="345" t="s">
        <v>16309</v>
      </c>
      <c r="H7793" s="820">
        <v>523</v>
      </c>
      <c r="I7793" s="567"/>
    </row>
    <row r="7794" spans="1:9" x14ac:dyDescent="0.2">
      <c r="A7794" s="345">
        <v>7792</v>
      </c>
      <c r="B7794" s="345" t="s">
        <v>8411</v>
      </c>
      <c r="C7794" s="345" t="s">
        <v>544</v>
      </c>
      <c r="D7794" s="345" t="s">
        <v>510</v>
      </c>
      <c r="E7794" s="345">
        <v>1010272480</v>
      </c>
      <c r="F7794" s="345">
        <v>4249</v>
      </c>
      <c r="G7794" s="345" t="s">
        <v>16310</v>
      </c>
      <c r="H7794" s="820">
        <v>359</v>
      </c>
      <c r="I7794" s="567"/>
    </row>
    <row r="7795" spans="1:9" x14ac:dyDescent="0.2">
      <c r="A7795" s="345">
        <v>7793</v>
      </c>
      <c r="B7795" s="345" t="s">
        <v>8412</v>
      </c>
      <c r="C7795" s="345" t="s">
        <v>567</v>
      </c>
      <c r="D7795" s="345" t="s">
        <v>508</v>
      </c>
      <c r="E7795" s="345">
        <v>1030151930</v>
      </c>
      <c r="F7795" s="345">
        <v>17202</v>
      </c>
      <c r="G7795" s="345" t="s">
        <v>16311</v>
      </c>
      <c r="H7795" s="820">
        <v>627</v>
      </c>
      <c r="I7795" s="567"/>
    </row>
    <row r="7796" spans="1:9" x14ac:dyDescent="0.2">
      <c r="A7796" s="345">
        <v>7794</v>
      </c>
      <c r="B7796" s="345" t="s">
        <v>8413</v>
      </c>
      <c r="C7796" s="345" t="s">
        <v>726</v>
      </c>
      <c r="D7796" s="345" t="s">
        <v>16416</v>
      </c>
      <c r="E7796" s="345">
        <v>1040141070</v>
      </c>
      <c r="F7796" s="345">
        <v>21115</v>
      </c>
      <c r="G7796" s="345" t="s">
        <v>16312</v>
      </c>
      <c r="H7796" s="820">
        <v>6968</v>
      </c>
      <c r="I7796" s="567"/>
    </row>
    <row r="7797" spans="1:9" x14ac:dyDescent="0.2">
      <c r="A7797" s="345">
        <v>7795</v>
      </c>
      <c r="B7797" s="345" t="s">
        <v>8414</v>
      </c>
      <c r="C7797" s="345" t="s">
        <v>624</v>
      </c>
      <c r="D7797" s="345" t="s">
        <v>510</v>
      </c>
      <c r="E7797" s="345">
        <v>1010812960</v>
      </c>
      <c r="F7797" s="345">
        <v>1310</v>
      </c>
      <c r="G7797" s="345" t="s">
        <v>16313</v>
      </c>
      <c r="H7797" s="820">
        <v>1153</v>
      </c>
      <c r="I7797" s="567"/>
    </row>
    <row r="7798" spans="1:9" x14ac:dyDescent="0.2">
      <c r="A7798" s="345">
        <v>7796</v>
      </c>
      <c r="B7798" s="345" t="s">
        <v>8415</v>
      </c>
      <c r="C7798" s="345" t="s">
        <v>567</v>
      </c>
      <c r="D7798" s="345" t="s">
        <v>508</v>
      </c>
      <c r="E7798" s="345">
        <v>1030151940</v>
      </c>
      <c r="F7798" s="345">
        <v>17203</v>
      </c>
      <c r="G7798" s="345" t="s">
        <v>16314</v>
      </c>
      <c r="H7798" s="820">
        <v>1992</v>
      </c>
      <c r="I7798" s="567"/>
    </row>
    <row r="7799" spans="1:9" x14ac:dyDescent="0.2">
      <c r="A7799" s="345">
        <v>7797</v>
      </c>
      <c r="B7799" s="345" t="s">
        <v>8416</v>
      </c>
      <c r="C7799" s="345" t="s">
        <v>624</v>
      </c>
      <c r="D7799" s="345" t="s">
        <v>510</v>
      </c>
      <c r="E7799" s="345">
        <v>1010812970</v>
      </c>
      <c r="F7799" s="345">
        <v>1311</v>
      </c>
      <c r="G7799" s="345" t="s">
        <v>16315</v>
      </c>
      <c r="H7799" s="820">
        <v>1196</v>
      </c>
      <c r="I7799" s="567"/>
    </row>
    <row r="7800" spans="1:9" x14ac:dyDescent="0.2">
      <c r="A7800" s="345">
        <v>7798</v>
      </c>
      <c r="B7800" s="345" t="s">
        <v>8417</v>
      </c>
      <c r="C7800" s="345" t="s">
        <v>555</v>
      </c>
      <c r="D7800" s="345" t="s">
        <v>506</v>
      </c>
      <c r="E7800" s="345">
        <v>3150510880</v>
      </c>
      <c r="F7800" s="345">
        <v>63088</v>
      </c>
      <c r="G7800" s="345" t="s">
        <v>16316</v>
      </c>
      <c r="H7800" s="820">
        <v>4199</v>
      </c>
      <c r="I7800" s="567"/>
    </row>
    <row r="7801" spans="1:9" x14ac:dyDescent="0.2">
      <c r="A7801" s="345">
        <v>7799</v>
      </c>
      <c r="B7801" s="345" t="s">
        <v>8418</v>
      </c>
      <c r="C7801" s="345" t="s">
        <v>652</v>
      </c>
      <c r="D7801" s="345" t="s">
        <v>16417</v>
      </c>
      <c r="E7801" s="345">
        <v>1060851350</v>
      </c>
      <c r="F7801" s="345">
        <v>30135</v>
      </c>
      <c r="G7801" s="345" t="s">
        <v>16317</v>
      </c>
      <c r="H7801" s="820">
        <v>816</v>
      </c>
      <c r="I7801" s="567"/>
    </row>
    <row r="7802" spans="1:9" x14ac:dyDescent="0.2">
      <c r="A7802" s="345">
        <v>7800</v>
      </c>
      <c r="B7802" s="345" t="s">
        <v>8419</v>
      </c>
      <c r="C7802" s="345" t="s">
        <v>595</v>
      </c>
      <c r="D7802" s="345" t="s">
        <v>510</v>
      </c>
      <c r="E7802" s="345">
        <v>1010021840</v>
      </c>
      <c r="F7802" s="345">
        <v>6187</v>
      </c>
      <c r="G7802" s="345" t="s">
        <v>16318</v>
      </c>
      <c r="H7802" s="820">
        <v>1138</v>
      </c>
      <c r="I7802" s="567"/>
    </row>
    <row r="7803" spans="1:9" x14ac:dyDescent="0.2">
      <c r="A7803" s="345">
        <v>7801</v>
      </c>
      <c r="B7803" s="345" t="s">
        <v>8420</v>
      </c>
      <c r="C7803" s="345" t="s">
        <v>875</v>
      </c>
      <c r="D7803" s="345" t="s">
        <v>494</v>
      </c>
      <c r="E7803" s="345">
        <v>2110440570</v>
      </c>
      <c r="F7803" s="345">
        <v>43057</v>
      </c>
      <c r="G7803" s="345" t="s">
        <v>16319</v>
      </c>
      <c r="H7803" s="820">
        <v>996</v>
      </c>
      <c r="I7803" s="567"/>
    </row>
    <row r="7804" spans="1:9" x14ac:dyDescent="0.2">
      <c r="A7804" s="345">
        <v>7802</v>
      </c>
      <c r="B7804" s="345" t="s">
        <v>8421</v>
      </c>
      <c r="C7804" s="345" t="s">
        <v>672</v>
      </c>
      <c r="D7804" s="345" t="s">
        <v>508</v>
      </c>
      <c r="E7804" s="345">
        <v>1030571770</v>
      </c>
      <c r="F7804" s="345">
        <v>18181</v>
      </c>
      <c r="G7804" s="345" t="s">
        <v>16320</v>
      </c>
      <c r="H7804" s="820">
        <v>1518</v>
      </c>
      <c r="I7804" s="567"/>
    </row>
    <row r="7805" spans="1:9" x14ac:dyDescent="0.2">
      <c r="A7805" s="345">
        <v>7803</v>
      </c>
      <c r="B7805" s="345" t="s">
        <v>8422</v>
      </c>
      <c r="C7805" s="345" t="s">
        <v>624</v>
      </c>
      <c r="D7805" s="345" t="s">
        <v>510</v>
      </c>
      <c r="E7805" s="345">
        <v>1010812980</v>
      </c>
      <c r="F7805" s="345">
        <v>1312</v>
      </c>
      <c r="G7805" s="345" t="s">
        <v>16321</v>
      </c>
      <c r="H7805" s="820">
        <v>506</v>
      </c>
      <c r="I7805" s="567"/>
    </row>
    <row r="7806" spans="1:9" x14ac:dyDescent="0.2">
      <c r="A7806" s="345">
        <v>7804</v>
      </c>
      <c r="B7806" s="345" t="s">
        <v>8423</v>
      </c>
      <c r="C7806" s="345" t="s">
        <v>722</v>
      </c>
      <c r="D7806" s="345" t="s">
        <v>513</v>
      </c>
      <c r="E7806" s="345">
        <v>4190820220</v>
      </c>
      <c r="F7806" s="345">
        <v>81023</v>
      </c>
      <c r="G7806" s="345" t="s">
        <v>16322</v>
      </c>
      <c r="H7806" s="820">
        <v>1822</v>
      </c>
      <c r="I7806" s="567"/>
    </row>
    <row r="7807" spans="1:9" x14ac:dyDescent="0.2">
      <c r="A7807" s="345">
        <v>7805</v>
      </c>
      <c r="B7807" s="345" t="s">
        <v>8424</v>
      </c>
      <c r="C7807" s="345" t="s">
        <v>575</v>
      </c>
      <c r="D7807" s="345" t="s">
        <v>493</v>
      </c>
      <c r="E7807" s="345">
        <v>2120910580</v>
      </c>
      <c r="F7807" s="345">
        <v>56059</v>
      </c>
      <c r="G7807" s="345" t="s">
        <v>16323</v>
      </c>
      <c r="H7807" s="820">
        <v>65931</v>
      </c>
      <c r="I7807" s="567"/>
    </row>
    <row r="7808" spans="1:9" x14ac:dyDescent="0.2">
      <c r="A7808" s="345">
        <v>7806</v>
      </c>
      <c r="B7808" s="345" t="s">
        <v>8425</v>
      </c>
      <c r="C7808" s="345" t="s">
        <v>563</v>
      </c>
      <c r="D7808" s="345" t="s">
        <v>493</v>
      </c>
      <c r="E7808" s="345">
        <v>2120330900</v>
      </c>
      <c r="F7808" s="345">
        <v>60091</v>
      </c>
      <c r="G7808" s="345" t="s">
        <v>16324</v>
      </c>
      <c r="H7808" s="820">
        <v>304</v>
      </c>
      <c r="I7808" s="567"/>
    </row>
    <row r="7809" spans="1:9" x14ac:dyDescent="0.2">
      <c r="A7809" s="345">
        <v>7807</v>
      </c>
      <c r="B7809" s="345" t="s">
        <v>8426</v>
      </c>
      <c r="C7809" s="345" t="s">
        <v>833</v>
      </c>
      <c r="D7809" s="345" t="s">
        <v>16417</v>
      </c>
      <c r="E7809" s="345">
        <v>1060930490</v>
      </c>
      <c r="F7809" s="345">
        <v>93049</v>
      </c>
      <c r="G7809" s="345" t="s">
        <v>16325</v>
      </c>
      <c r="H7809" s="820">
        <v>720</v>
      </c>
      <c r="I7809" s="567"/>
    </row>
    <row r="7810" spans="1:9" x14ac:dyDescent="0.2">
      <c r="A7810" s="345">
        <v>7808</v>
      </c>
      <c r="B7810" s="345" t="s">
        <v>8427</v>
      </c>
      <c r="C7810" s="345" t="s">
        <v>575</v>
      </c>
      <c r="D7810" s="345" t="s">
        <v>493</v>
      </c>
      <c r="E7810" s="345">
        <v>2120910590</v>
      </c>
      <c r="F7810" s="345">
        <v>56060</v>
      </c>
      <c r="G7810" s="345" t="s">
        <v>16326</v>
      </c>
      <c r="H7810" s="820">
        <v>5249</v>
      </c>
      <c r="I7810" s="567"/>
    </row>
    <row r="7811" spans="1:9" x14ac:dyDescent="0.2">
      <c r="A7811" s="345">
        <v>7809</v>
      </c>
      <c r="B7811" s="345" t="s">
        <v>8428</v>
      </c>
      <c r="C7811" s="345" t="s">
        <v>540</v>
      </c>
      <c r="D7811" s="345" t="s">
        <v>513</v>
      </c>
      <c r="E7811" s="345">
        <v>4190650120</v>
      </c>
      <c r="F7811" s="345">
        <v>88012</v>
      </c>
      <c r="G7811" s="345" t="s">
        <v>16327</v>
      </c>
      <c r="H7811" s="820">
        <v>62533</v>
      </c>
      <c r="I7811" s="567"/>
    </row>
    <row r="7812" spans="1:9" x14ac:dyDescent="0.2">
      <c r="A7812" s="345">
        <v>7810</v>
      </c>
      <c r="B7812" s="345" t="s">
        <v>8429</v>
      </c>
      <c r="C7812" s="345" t="s">
        <v>787</v>
      </c>
      <c r="D7812" s="345" t="s">
        <v>515</v>
      </c>
      <c r="E7812" s="345">
        <v>1050840910</v>
      </c>
      <c r="F7812" s="345">
        <v>26092</v>
      </c>
      <c r="G7812" s="345" t="s">
        <v>16328</v>
      </c>
      <c r="H7812" s="820">
        <v>27310</v>
      </c>
      <c r="I7812" s="567"/>
    </row>
    <row r="7813" spans="1:9" x14ac:dyDescent="0.2">
      <c r="A7813" s="345">
        <v>7811</v>
      </c>
      <c r="B7813" s="345" t="s">
        <v>8430</v>
      </c>
      <c r="C7813" s="345" t="s">
        <v>548</v>
      </c>
      <c r="D7813" s="345" t="s">
        <v>503</v>
      </c>
      <c r="E7813" s="345">
        <v>3130381060</v>
      </c>
      <c r="F7813" s="345">
        <v>66108</v>
      </c>
      <c r="G7813" s="345" t="s">
        <v>16329</v>
      </c>
      <c r="H7813" s="820">
        <v>822</v>
      </c>
      <c r="I7813" s="567"/>
    </row>
    <row r="7814" spans="1:9" x14ac:dyDescent="0.2">
      <c r="A7814" s="345">
        <v>7812</v>
      </c>
      <c r="B7814" s="345" t="s">
        <v>8431</v>
      </c>
      <c r="C7814" s="345" t="s">
        <v>534</v>
      </c>
      <c r="D7814" s="345" t="s">
        <v>508</v>
      </c>
      <c r="E7814" s="345">
        <v>1030492410</v>
      </c>
      <c r="F7814" s="345">
        <v>15243</v>
      </c>
      <c r="G7814" s="345" t="s">
        <v>16330</v>
      </c>
      <c r="H7814" s="820">
        <v>9274</v>
      </c>
      <c r="I7814" s="567"/>
    </row>
    <row r="7815" spans="1:9" x14ac:dyDescent="0.2">
      <c r="A7815" s="345">
        <v>7813</v>
      </c>
      <c r="B7815" s="345" t="s">
        <v>8432</v>
      </c>
      <c r="C7815" s="345" t="s">
        <v>662</v>
      </c>
      <c r="D7815" s="345" t="s">
        <v>506</v>
      </c>
      <c r="E7815" s="345">
        <v>3150110750</v>
      </c>
      <c r="F7815" s="345">
        <v>62077</v>
      </c>
      <c r="G7815" s="345" t="s">
        <v>16331</v>
      </c>
      <c r="H7815" s="820">
        <v>2734</v>
      </c>
      <c r="I7815" s="567"/>
    </row>
    <row r="7816" spans="1:9" x14ac:dyDescent="0.2">
      <c r="A7816" s="345">
        <v>7814</v>
      </c>
      <c r="B7816" s="345" t="s">
        <v>8433</v>
      </c>
      <c r="C7816" s="345" t="s">
        <v>657</v>
      </c>
      <c r="D7816" s="345" t="s">
        <v>506</v>
      </c>
      <c r="E7816" s="345">
        <v>3150201000</v>
      </c>
      <c r="F7816" s="345">
        <v>61100</v>
      </c>
      <c r="G7816" s="345" t="s">
        <v>16332</v>
      </c>
      <c r="H7816" s="820">
        <v>7560</v>
      </c>
      <c r="I7816" s="567"/>
    </row>
    <row r="7817" spans="1:9" x14ac:dyDescent="0.2">
      <c r="A7817" s="345">
        <v>7815</v>
      </c>
      <c r="B7817" s="345" t="s">
        <v>8434</v>
      </c>
      <c r="C7817" s="345" t="s">
        <v>624</v>
      </c>
      <c r="D7817" s="345" t="s">
        <v>510</v>
      </c>
      <c r="E7817" s="345">
        <v>1010812990</v>
      </c>
      <c r="F7817" s="345">
        <v>1313</v>
      </c>
      <c r="G7817" s="345" t="s">
        <v>16333</v>
      </c>
      <c r="H7817" s="820">
        <v>1023</v>
      </c>
      <c r="I7817" s="567"/>
    </row>
    <row r="7818" spans="1:9" x14ac:dyDescent="0.2">
      <c r="A7818" s="345">
        <v>7816</v>
      </c>
      <c r="B7818" s="345" t="s">
        <v>8435</v>
      </c>
      <c r="C7818" s="345" t="s">
        <v>833</v>
      </c>
      <c r="D7818" s="345" t="s">
        <v>16417</v>
      </c>
      <c r="E7818" s="345">
        <v>1060930500</v>
      </c>
      <c r="F7818" s="345">
        <v>93050</v>
      </c>
      <c r="G7818" s="345" t="s">
        <v>16334</v>
      </c>
      <c r="H7818" s="820">
        <v>1292</v>
      </c>
      <c r="I7818" s="567"/>
    </row>
    <row r="7819" spans="1:9" x14ac:dyDescent="0.2">
      <c r="A7819" s="345">
        <v>7817</v>
      </c>
      <c r="B7819" s="345" t="s">
        <v>8436</v>
      </c>
      <c r="C7819" s="345" t="s">
        <v>609</v>
      </c>
      <c r="D7819" s="345" t="s">
        <v>493</v>
      </c>
      <c r="E7819" s="345">
        <v>2120701120</v>
      </c>
      <c r="F7819" s="345">
        <v>58113</v>
      </c>
      <c r="G7819" s="345" t="s">
        <v>16335</v>
      </c>
      <c r="H7819" s="820">
        <v>165</v>
      </c>
      <c r="I7819" s="567"/>
    </row>
    <row r="7820" spans="1:9" x14ac:dyDescent="0.2">
      <c r="A7820" s="345">
        <v>7818</v>
      </c>
      <c r="B7820" s="345" t="s">
        <v>8437</v>
      </c>
      <c r="C7820" s="345" t="s">
        <v>659</v>
      </c>
      <c r="D7820" s="345" t="s">
        <v>510</v>
      </c>
      <c r="E7820" s="345">
        <v>1010960800</v>
      </c>
      <c r="F7820" s="345">
        <v>96080</v>
      </c>
      <c r="G7820" s="345" t="s">
        <v>16336</v>
      </c>
      <c r="H7820" s="820">
        <v>1353</v>
      </c>
      <c r="I7820" s="567"/>
    </row>
    <row r="7821" spans="1:9" x14ac:dyDescent="0.2">
      <c r="A7821" s="345">
        <v>7819</v>
      </c>
      <c r="B7821" s="345" t="s">
        <v>8438</v>
      </c>
      <c r="C7821" s="345" t="s">
        <v>557</v>
      </c>
      <c r="D7821" s="345" t="s">
        <v>513</v>
      </c>
      <c r="E7821" s="345">
        <v>4190210520</v>
      </c>
      <c r="F7821" s="345">
        <v>87054</v>
      </c>
      <c r="G7821" s="345" t="s">
        <v>16337</v>
      </c>
      <c r="H7821" s="820">
        <v>5747</v>
      </c>
      <c r="I7821" s="567"/>
    </row>
    <row r="7822" spans="1:9" x14ac:dyDescent="0.2">
      <c r="A7822" s="345">
        <v>7820</v>
      </c>
      <c r="B7822" s="345" t="s">
        <v>8439</v>
      </c>
      <c r="C7822" s="345" t="s">
        <v>635</v>
      </c>
      <c r="D7822" s="345" t="s">
        <v>508</v>
      </c>
      <c r="E7822" s="345">
        <v>1030861220</v>
      </c>
      <c r="F7822" s="345">
        <v>12140</v>
      </c>
      <c r="G7822" s="345" t="s">
        <v>16338</v>
      </c>
      <c r="H7822" s="820">
        <v>586</v>
      </c>
      <c r="I7822" s="567"/>
    </row>
    <row r="7823" spans="1:9" x14ac:dyDescent="0.2">
      <c r="A7823" s="345">
        <v>7821</v>
      </c>
      <c r="B7823" s="345" t="s">
        <v>8440</v>
      </c>
      <c r="C7823" s="345" t="s">
        <v>534</v>
      </c>
      <c r="D7823" s="345" t="s">
        <v>508</v>
      </c>
      <c r="E7823" s="345">
        <v>1030492420</v>
      </c>
      <c r="F7823" s="345">
        <v>15244</v>
      </c>
      <c r="G7823" s="345" t="s">
        <v>16339</v>
      </c>
      <c r="H7823" s="820">
        <v>3852</v>
      </c>
      <c r="I7823" s="567"/>
    </row>
    <row r="7824" spans="1:9" x14ac:dyDescent="0.2">
      <c r="A7824" s="345">
        <v>7822</v>
      </c>
      <c r="B7824" s="345" t="s">
        <v>8441</v>
      </c>
      <c r="C7824" s="345" t="s">
        <v>522</v>
      </c>
      <c r="D7824" s="345" t="s">
        <v>515</v>
      </c>
      <c r="E7824" s="345">
        <v>1050541050</v>
      </c>
      <c r="F7824" s="345">
        <v>28105</v>
      </c>
      <c r="G7824" s="345" t="s">
        <v>16340</v>
      </c>
      <c r="H7824" s="820">
        <v>3283</v>
      </c>
      <c r="I7824" s="567"/>
    </row>
    <row r="7825" spans="1:9" x14ac:dyDescent="0.2">
      <c r="A7825" s="345">
        <v>7823</v>
      </c>
      <c r="B7825" s="345" t="s">
        <v>8442</v>
      </c>
      <c r="C7825" s="345" t="s">
        <v>567</v>
      </c>
      <c r="D7825" s="345" t="s">
        <v>508</v>
      </c>
      <c r="E7825" s="345">
        <v>1030151950</v>
      </c>
      <c r="F7825" s="345">
        <v>17204</v>
      </c>
      <c r="G7825" s="345" t="s">
        <v>16341</v>
      </c>
      <c r="H7825" s="820">
        <v>8257</v>
      </c>
      <c r="I7825" s="567"/>
    </row>
    <row r="7826" spans="1:9" x14ac:dyDescent="0.2">
      <c r="A7826" s="345">
        <v>7824</v>
      </c>
      <c r="B7826" s="345" t="s">
        <v>8443</v>
      </c>
      <c r="C7826" s="345" t="s">
        <v>924</v>
      </c>
      <c r="D7826" s="345" t="s">
        <v>507</v>
      </c>
      <c r="E7826" s="345">
        <v>1070340660</v>
      </c>
      <c r="F7826" s="345">
        <v>10066</v>
      </c>
      <c r="G7826" s="345" t="s">
        <v>16342</v>
      </c>
      <c r="H7826" s="820">
        <v>365</v>
      </c>
      <c r="I7826" s="567"/>
    </row>
    <row r="7827" spans="1:9" x14ac:dyDescent="0.2">
      <c r="A7827" s="345">
        <v>7825</v>
      </c>
      <c r="B7827" s="345" t="s">
        <v>8444</v>
      </c>
      <c r="C7827" s="345" t="s">
        <v>674</v>
      </c>
      <c r="D7827" s="345" t="s">
        <v>510</v>
      </c>
      <c r="E7827" s="345">
        <v>1010881640</v>
      </c>
      <c r="F7827" s="345">
        <v>2166</v>
      </c>
      <c r="G7827" s="345" t="s">
        <v>16343</v>
      </c>
      <c r="H7827" s="820">
        <v>157</v>
      </c>
      <c r="I7827" s="567"/>
    </row>
    <row r="7828" spans="1:9" x14ac:dyDescent="0.2">
      <c r="A7828" s="345">
        <v>7826</v>
      </c>
      <c r="B7828" s="345" t="s">
        <v>8445</v>
      </c>
      <c r="C7828" s="345" t="s">
        <v>632</v>
      </c>
      <c r="D7828" s="345" t="s">
        <v>515</v>
      </c>
      <c r="E7828" s="345">
        <v>1050100660</v>
      </c>
      <c r="F7828" s="345">
        <v>25066</v>
      </c>
      <c r="G7828" s="345" t="s">
        <v>16344</v>
      </c>
      <c r="H7828" s="820">
        <v>822</v>
      </c>
      <c r="I7828" s="567"/>
    </row>
    <row r="7829" spans="1:9" x14ac:dyDescent="0.2">
      <c r="A7829" s="345">
        <v>7827</v>
      </c>
      <c r="B7829" s="345" t="s">
        <v>8446</v>
      </c>
      <c r="C7829" s="345" t="s">
        <v>672</v>
      </c>
      <c r="D7829" s="345" t="s">
        <v>508</v>
      </c>
      <c r="E7829" s="345">
        <v>1030571780</v>
      </c>
      <c r="F7829" s="345">
        <v>18182</v>
      </c>
      <c r="G7829" s="345" t="s">
        <v>16345</v>
      </c>
      <c r="H7829" s="820">
        <v>38316</v>
      </c>
      <c r="I7829" s="567"/>
    </row>
    <row r="7830" spans="1:9" x14ac:dyDescent="0.2">
      <c r="A7830" s="345">
        <v>7828</v>
      </c>
      <c r="B7830" s="345" t="s">
        <v>8447</v>
      </c>
      <c r="C7830" s="345" t="s">
        <v>930</v>
      </c>
      <c r="D7830" s="345" t="s">
        <v>16415</v>
      </c>
      <c r="E7830" s="345">
        <v>1080290210</v>
      </c>
      <c r="F7830" s="345">
        <v>38023</v>
      </c>
      <c r="G7830" s="345" t="s">
        <v>16346</v>
      </c>
      <c r="H7830" s="820">
        <v>3633</v>
      </c>
      <c r="I7830" s="567"/>
    </row>
    <row r="7831" spans="1:9" x14ac:dyDescent="0.2">
      <c r="A7831" s="345">
        <v>7829</v>
      </c>
      <c r="B7831" s="345" t="s">
        <v>8448</v>
      </c>
      <c r="C7831" s="345" t="s">
        <v>863</v>
      </c>
      <c r="D7831" s="345" t="s">
        <v>510</v>
      </c>
      <c r="E7831" s="345">
        <v>1011020770</v>
      </c>
      <c r="F7831" s="345">
        <v>103077</v>
      </c>
      <c r="G7831" s="345" t="s">
        <v>16347</v>
      </c>
      <c r="H7831" s="820">
        <v>1707</v>
      </c>
      <c r="I7831" s="567"/>
    </row>
    <row r="7832" spans="1:9" x14ac:dyDescent="0.2">
      <c r="A7832" s="345">
        <v>7830</v>
      </c>
      <c r="B7832" s="345" t="s">
        <v>8449</v>
      </c>
      <c r="C7832" s="345" t="s">
        <v>668</v>
      </c>
      <c r="D7832" s="345" t="s">
        <v>16416</v>
      </c>
      <c r="E7832" s="345">
        <v>1040832120</v>
      </c>
      <c r="F7832" s="345">
        <v>22224</v>
      </c>
      <c r="G7832" s="345" t="s">
        <v>16348</v>
      </c>
      <c r="H7832" s="820">
        <v>3063</v>
      </c>
      <c r="I7832" s="567"/>
    </row>
    <row r="7833" spans="1:9" x14ac:dyDescent="0.2">
      <c r="A7833" s="345">
        <v>7831</v>
      </c>
      <c r="B7833" s="345" t="s">
        <v>8450</v>
      </c>
      <c r="C7833" s="345" t="s">
        <v>555</v>
      </c>
      <c r="D7833" s="345" t="s">
        <v>506</v>
      </c>
      <c r="E7833" s="345">
        <v>3150510890</v>
      </c>
      <c r="F7833" s="345">
        <v>63089</v>
      </c>
      <c r="G7833" s="345" t="s">
        <v>16349</v>
      </c>
      <c r="H7833" s="820">
        <v>25369</v>
      </c>
      <c r="I7833" s="567"/>
    </row>
    <row r="7834" spans="1:9" x14ac:dyDescent="0.2">
      <c r="A7834" s="345">
        <v>7832</v>
      </c>
      <c r="B7834" s="345" t="s">
        <v>8451</v>
      </c>
      <c r="C7834" s="345" t="s">
        <v>571</v>
      </c>
      <c r="D7834" s="345" t="s">
        <v>508</v>
      </c>
      <c r="E7834" s="345">
        <v>1030261110</v>
      </c>
      <c r="F7834" s="345">
        <v>19114</v>
      </c>
      <c r="G7834" s="345" t="s">
        <v>16350</v>
      </c>
      <c r="H7834" s="820">
        <v>463</v>
      </c>
      <c r="I7834" s="567"/>
    </row>
    <row r="7835" spans="1:9" x14ac:dyDescent="0.2">
      <c r="A7835" s="345">
        <v>7833</v>
      </c>
      <c r="B7835" s="345" t="s">
        <v>8452</v>
      </c>
      <c r="C7835" s="345" t="s">
        <v>787</v>
      </c>
      <c r="D7835" s="345" t="s">
        <v>515</v>
      </c>
      <c r="E7835" s="345">
        <v>1050840920</v>
      </c>
      <c r="F7835" s="345">
        <v>26093</v>
      </c>
      <c r="G7835" s="345" t="s">
        <v>16351</v>
      </c>
      <c r="H7835" s="820">
        <v>10062</v>
      </c>
      <c r="I7835" s="567"/>
    </row>
    <row r="7836" spans="1:9" x14ac:dyDescent="0.2">
      <c r="A7836" s="345">
        <v>7834</v>
      </c>
      <c r="B7836" s="345" t="s">
        <v>8453</v>
      </c>
      <c r="C7836" s="345" t="s">
        <v>672</v>
      </c>
      <c r="D7836" s="345" t="s">
        <v>508</v>
      </c>
      <c r="E7836" s="345">
        <v>1030571790</v>
      </c>
      <c r="F7836" s="345">
        <v>18183</v>
      </c>
      <c r="G7836" s="345" t="s">
        <v>16352</v>
      </c>
      <c r="H7836" s="820">
        <v>124</v>
      </c>
      <c r="I7836" s="567"/>
    </row>
    <row r="7837" spans="1:9" x14ac:dyDescent="0.2">
      <c r="A7837" s="345">
        <v>7835</v>
      </c>
      <c r="B7837" s="345" t="s">
        <v>8454</v>
      </c>
      <c r="C7837" s="345" t="s">
        <v>595</v>
      </c>
      <c r="D7837" s="345" t="s">
        <v>510</v>
      </c>
      <c r="E7837" s="345">
        <v>1010021850</v>
      </c>
      <c r="F7837" s="345">
        <v>6188</v>
      </c>
      <c r="G7837" s="345" t="s">
        <v>16353</v>
      </c>
      <c r="H7837" s="820">
        <v>1157</v>
      </c>
      <c r="I7837" s="567"/>
    </row>
    <row r="7838" spans="1:9" x14ac:dyDescent="0.2">
      <c r="A7838" s="345">
        <v>7836</v>
      </c>
      <c r="B7838" s="345" t="s">
        <v>8455</v>
      </c>
      <c r="C7838" s="345" t="s">
        <v>595</v>
      </c>
      <c r="D7838" s="345" t="s">
        <v>510</v>
      </c>
      <c r="E7838" s="345">
        <v>1010021860</v>
      </c>
      <c r="F7838" s="345">
        <v>6189</v>
      </c>
      <c r="G7838" s="345" t="s">
        <v>16354</v>
      </c>
      <c r="H7838" s="820">
        <v>134</v>
      </c>
      <c r="I7838" s="567"/>
    </row>
    <row r="7839" spans="1:9" x14ac:dyDescent="0.2">
      <c r="A7839" s="345">
        <v>7837</v>
      </c>
      <c r="B7839" s="345" t="s">
        <v>8456</v>
      </c>
      <c r="C7839" s="345" t="s">
        <v>624</v>
      </c>
      <c r="D7839" s="345" t="s">
        <v>510</v>
      </c>
      <c r="E7839" s="345">
        <v>1010813000</v>
      </c>
      <c r="F7839" s="345">
        <v>1314</v>
      </c>
      <c r="G7839" s="345" t="s">
        <v>16355</v>
      </c>
      <c r="H7839" s="820">
        <v>15199</v>
      </c>
      <c r="I7839" s="567"/>
    </row>
    <row r="7840" spans="1:9" x14ac:dyDescent="0.2">
      <c r="A7840" s="345">
        <v>7838</v>
      </c>
      <c r="B7840" s="345" t="s">
        <v>8457</v>
      </c>
      <c r="C7840" s="345" t="s">
        <v>573</v>
      </c>
      <c r="D7840" s="345" t="s">
        <v>508</v>
      </c>
      <c r="E7840" s="345">
        <v>1030450700</v>
      </c>
      <c r="F7840" s="345">
        <v>20070</v>
      </c>
      <c r="G7840" s="345" t="s">
        <v>16356</v>
      </c>
      <c r="H7840" s="820">
        <v>7205</v>
      </c>
      <c r="I7840" s="567"/>
    </row>
    <row r="7841" spans="1:9" x14ac:dyDescent="0.2">
      <c r="A7841" s="345">
        <v>7839</v>
      </c>
      <c r="B7841" s="345" t="s">
        <v>8458</v>
      </c>
      <c r="C7841" s="345" t="s">
        <v>595</v>
      </c>
      <c r="D7841" s="345" t="s">
        <v>510</v>
      </c>
      <c r="E7841" s="345">
        <v>1010021870</v>
      </c>
      <c r="F7841" s="345">
        <v>6190</v>
      </c>
      <c r="G7841" s="345" t="s">
        <v>16357</v>
      </c>
      <c r="H7841" s="820">
        <v>667</v>
      </c>
      <c r="I7841" s="567"/>
    </row>
    <row r="7842" spans="1:9" x14ac:dyDescent="0.2">
      <c r="A7842" s="345">
        <v>7840</v>
      </c>
      <c r="B7842" s="345" t="s">
        <v>8459</v>
      </c>
      <c r="C7842" s="345" t="s">
        <v>632</v>
      </c>
      <c r="D7842" s="345" t="s">
        <v>515</v>
      </c>
      <c r="E7842" s="345">
        <v>1050100670</v>
      </c>
      <c r="F7842" s="345">
        <v>25067</v>
      </c>
      <c r="G7842" s="345" t="s">
        <v>16358</v>
      </c>
      <c r="H7842" s="820">
        <v>829</v>
      </c>
      <c r="I7842" s="567"/>
    </row>
    <row r="7843" spans="1:9" x14ac:dyDescent="0.2">
      <c r="A7843" s="345">
        <v>7841</v>
      </c>
      <c r="B7843" s="345" t="s">
        <v>8460</v>
      </c>
      <c r="C7843" s="345" t="s">
        <v>1311</v>
      </c>
      <c r="D7843" s="345" t="s">
        <v>492</v>
      </c>
      <c r="E7843" s="345">
        <v>2090620380</v>
      </c>
      <c r="F7843" s="345">
        <v>50039</v>
      </c>
      <c r="G7843" s="345" t="s">
        <v>16359</v>
      </c>
      <c r="H7843" s="820">
        <v>9696</v>
      </c>
      <c r="I7843" s="567"/>
    </row>
    <row r="7844" spans="1:9" x14ac:dyDescent="0.2">
      <c r="A7844" s="345">
        <v>7842</v>
      </c>
      <c r="B7844" s="345" t="s">
        <v>8461</v>
      </c>
      <c r="C7844" s="345" t="s">
        <v>571</v>
      </c>
      <c r="D7844" s="345" t="s">
        <v>508</v>
      </c>
      <c r="E7844" s="345">
        <v>1030261120</v>
      </c>
      <c r="F7844" s="345">
        <v>19115</v>
      </c>
      <c r="G7844" s="345" t="s">
        <v>16360</v>
      </c>
      <c r="H7844" s="820">
        <v>328</v>
      </c>
      <c r="I7844" s="567"/>
    </row>
    <row r="7845" spans="1:9" x14ac:dyDescent="0.2">
      <c r="A7845" s="345">
        <v>7843</v>
      </c>
      <c r="B7845" s="345" t="s">
        <v>8462</v>
      </c>
      <c r="C7845" s="345" t="s">
        <v>542</v>
      </c>
      <c r="D7845" s="345" t="s">
        <v>511</v>
      </c>
      <c r="E7845" s="345">
        <v>3160310590</v>
      </c>
      <c r="F7845" s="345">
        <v>71061</v>
      </c>
      <c r="G7845" s="345" t="s">
        <v>16361</v>
      </c>
      <c r="H7845" s="820">
        <v>391</v>
      </c>
      <c r="I7845" s="567"/>
    </row>
    <row r="7846" spans="1:9" x14ac:dyDescent="0.2">
      <c r="A7846" s="345">
        <v>7844</v>
      </c>
      <c r="B7846" s="345" t="s">
        <v>8463</v>
      </c>
      <c r="C7846" s="345" t="s">
        <v>654</v>
      </c>
      <c r="D7846" s="345" t="s">
        <v>506</v>
      </c>
      <c r="E7846" s="345">
        <v>3150081170</v>
      </c>
      <c r="F7846" s="345">
        <v>64119</v>
      </c>
      <c r="G7846" s="345" t="s">
        <v>16362</v>
      </c>
      <c r="H7846" s="820">
        <v>3021</v>
      </c>
      <c r="I7846" s="567"/>
    </row>
    <row r="7847" spans="1:9" x14ac:dyDescent="0.2">
      <c r="A7847" s="345">
        <v>7845</v>
      </c>
      <c r="B7847" s="345" t="s">
        <v>8464</v>
      </c>
      <c r="C7847" s="345" t="s">
        <v>542</v>
      </c>
      <c r="D7847" s="345" t="s">
        <v>511</v>
      </c>
      <c r="E7847" s="345">
        <v>3160310600</v>
      </c>
      <c r="F7847" s="345">
        <v>71062</v>
      </c>
      <c r="G7847" s="345" t="s">
        <v>16363</v>
      </c>
      <c r="H7847" s="820">
        <v>1554</v>
      </c>
      <c r="I7847" s="567"/>
    </row>
    <row r="7848" spans="1:9" x14ac:dyDescent="0.2">
      <c r="A7848" s="345">
        <v>7846</v>
      </c>
      <c r="B7848" s="345" t="s">
        <v>8465</v>
      </c>
      <c r="C7848" s="345" t="s">
        <v>624</v>
      </c>
      <c r="D7848" s="345" t="s">
        <v>510</v>
      </c>
      <c r="E7848" s="345">
        <v>1010813010</v>
      </c>
      <c r="F7848" s="345">
        <v>1315</v>
      </c>
      <c r="G7848" s="345" t="s">
        <v>16364</v>
      </c>
      <c r="H7848" s="820">
        <v>8521</v>
      </c>
      <c r="I7848" s="567"/>
    </row>
    <row r="7849" spans="1:9" x14ac:dyDescent="0.2">
      <c r="A7849" s="345">
        <v>7847</v>
      </c>
      <c r="B7849" s="345" t="s">
        <v>8466</v>
      </c>
      <c r="C7849" s="345" t="s">
        <v>544</v>
      </c>
      <c r="D7849" s="345" t="s">
        <v>510</v>
      </c>
      <c r="E7849" s="345">
        <v>1010272490</v>
      </c>
      <c r="F7849" s="345">
        <v>4250</v>
      </c>
      <c r="G7849" s="345" t="s">
        <v>16365</v>
      </c>
      <c r="H7849" s="820">
        <v>497</v>
      </c>
      <c r="I7849" s="567"/>
    </row>
    <row r="7850" spans="1:9" x14ac:dyDescent="0.2">
      <c r="A7850" s="345">
        <v>7848</v>
      </c>
      <c r="B7850" s="345" t="s">
        <v>8467</v>
      </c>
      <c r="C7850" s="345" t="s">
        <v>578</v>
      </c>
      <c r="D7850" s="345" t="s">
        <v>505</v>
      </c>
      <c r="E7850" s="345">
        <v>3181030480</v>
      </c>
      <c r="F7850" s="345">
        <v>102048</v>
      </c>
      <c r="G7850" s="345" t="s">
        <v>16366</v>
      </c>
      <c r="H7850" s="820">
        <v>673</v>
      </c>
      <c r="I7850" s="567"/>
    </row>
    <row r="7851" spans="1:9" x14ac:dyDescent="0.2">
      <c r="A7851" s="345">
        <v>7849</v>
      </c>
      <c r="B7851" s="345" t="s">
        <v>8468</v>
      </c>
      <c r="C7851" s="345" t="s">
        <v>557</v>
      </c>
      <c r="D7851" s="345" t="s">
        <v>513</v>
      </c>
      <c r="E7851" s="345">
        <v>4190210530</v>
      </c>
      <c r="F7851" s="345">
        <v>87055</v>
      </c>
      <c r="G7851" s="345" t="s">
        <v>16367</v>
      </c>
      <c r="H7851" s="820">
        <v>9383</v>
      </c>
      <c r="I7851" s="567"/>
    </row>
    <row r="7852" spans="1:9" x14ac:dyDescent="0.2">
      <c r="A7852" s="345">
        <v>7850</v>
      </c>
      <c r="B7852" s="345" t="s">
        <v>8469</v>
      </c>
      <c r="C7852" s="345" t="s">
        <v>704</v>
      </c>
      <c r="D7852" s="345" t="s">
        <v>505</v>
      </c>
      <c r="E7852" s="345">
        <v>3180221530</v>
      </c>
      <c r="F7852" s="345">
        <v>79157</v>
      </c>
      <c r="G7852" s="345" t="s">
        <v>16368</v>
      </c>
      <c r="H7852" s="820">
        <v>1475</v>
      </c>
      <c r="I7852" s="567"/>
    </row>
    <row r="7853" spans="1:9" x14ac:dyDescent="0.2">
      <c r="A7853" s="345">
        <v>7851</v>
      </c>
      <c r="B7853" s="345" t="s">
        <v>8470</v>
      </c>
      <c r="C7853" s="345" t="s">
        <v>609</v>
      </c>
      <c r="D7853" s="345" t="s">
        <v>493</v>
      </c>
      <c r="E7853" s="345">
        <v>2120701130</v>
      </c>
      <c r="F7853" s="345">
        <v>58114</v>
      </c>
      <c r="G7853" s="345" t="s">
        <v>16369</v>
      </c>
      <c r="H7853" s="820">
        <v>18344</v>
      </c>
      <c r="I7853" s="567"/>
    </row>
    <row r="7854" spans="1:9" x14ac:dyDescent="0.2">
      <c r="A7854" s="345">
        <v>7852</v>
      </c>
      <c r="B7854" s="345" t="s">
        <v>8471</v>
      </c>
      <c r="C7854" s="345" t="s">
        <v>578</v>
      </c>
      <c r="D7854" s="345" t="s">
        <v>505</v>
      </c>
      <c r="E7854" s="345">
        <v>3181030490</v>
      </c>
      <c r="F7854" s="345">
        <v>102049</v>
      </c>
      <c r="G7854" s="345" t="s">
        <v>16370</v>
      </c>
      <c r="H7854" s="820">
        <v>1784</v>
      </c>
      <c r="I7854" s="567"/>
    </row>
    <row r="7855" spans="1:9" x14ac:dyDescent="0.2">
      <c r="A7855" s="345">
        <v>7853</v>
      </c>
      <c r="B7855" s="345" t="s">
        <v>8472</v>
      </c>
      <c r="C7855" s="345" t="s">
        <v>601</v>
      </c>
      <c r="D7855" s="345" t="s">
        <v>508</v>
      </c>
      <c r="E7855" s="345">
        <v>1030122320</v>
      </c>
      <c r="F7855" s="345">
        <v>16244</v>
      </c>
      <c r="G7855" s="345" t="s">
        <v>16371</v>
      </c>
      <c r="H7855" s="820">
        <v>2666</v>
      </c>
      <c r="I7855" s="567"/>
    </row>
    <row r="7856" spans="1:9" x14ac:dyDescent="0.2">
      <c r="A7856" s="345">
        <v>7854</v>
      </c>
      <c r="B7856" s="345" t="s">
        <v>8473</v>
      </c>
      <c r="C7856" s="345" t="s">
        <v>241</v>
      </c>
      <c r="D7856" s="345" t="s">
        <v>515</v>
      </c>
      <c r="E7856" s="345">
        <v>1050901190</v>
      </c>
      <c r="F7856" s="345">
        <v>24119</v>
      </c>
      <c r="G7856" s="345" t="s">
        <v>16372</v>
      </c>
      <c r="H7856" s="820">
        <v>6587</v>
      </c>
      <c r="I7856" s="567"/>
    </row>
    <row r="7857" spans="1:9" x14ac:dyDescent="0.2">
      <c r="A7857" s="345">
        <v>7855</v>
      </c>
      <c r="B7857" s="345" t="s">
        <v>8474</v>
      </c>
      <c r="C7857" s="345" t="s">
        <v>601</v>
      </c>
      <c r="D7857" s="345" t="s">
        <v>508</v>
      </c>
      <c r="E7857" s="345">
        <v>1030122330</v>
      </c>
      <c r="F7857" s="345">
        <v>16245</v>
      </c>
      <c r="G7857" s="345" t="s">
        <v>16373</v>
      </c>
      <c r="H7857" s="820">
        <v>8671</v>
      </c>
      <c r="I7857" s="567"/>
    </row>
    <row r="7858" spans="1:9" x14ac:dyDescent="0.2">
      <c r="A7858" s="345">
        <v>7856</v>
      </c>
      <c r="B7858" s="345" t="s">
        <v>8475</v>
      </c>
      <c r="C7858" s="345" t="s">
        <v>542</v>
      </c>
      <c r="D7858" s="345" t="s">
        <v>511</v>
      </c>
      <c r="E7858" s="345">
        <v>3160310601</v>
      </c>
      <c r="F7858" s="345">
        <v>71064</v>
      </c>
      <c r="G7858" s="345" t="s">
        <v>16374</v>
      </c>
      <c r="H7858" s="820">
        <v>3284</v>
      </c>
      <c r="I7858" s="567"/>
    </row>
    <row r="7859" spans="1:9" x14ac:dyDescent="0.2">
      <c r="A7859" s="345">
        <v>7857</v>
      </c>
      <c r="B7859" s="345" t="s">
        <v>8476</v>
      </c>
      <c r="C7859" s="345" t="s">
        <v>672</v>
      </c>
      <c r="D7859" s="345" t="s">
        <v>508</v>
      </c>
      <c r="E7859" s="345">
        <v>1030571800</v>
      </c>
      <c r="F7859" s="345">
        <v>18184</v>
      </c>
      <c r="G7859" s="345" t="s">
        <v>16375</v>
      </c>
      <c r="H7859" s="820">
        <v>925</v>
      </c>
      <c r="I7859" s="567"/>
    </row>
    <row r="7860" spans="1:9" x14ac:dyDescent="0.2">
      <c r="A7860" s="345">
        <v>7858</v>
      </c>
      <c r="B7860" s="345" t="s">
        <v>8477</v>
      </c>
      <c r="C7860" s="345" t="s">
        <v>672</v>
      </c>
      <c r="D7860" s="345" t="s">
        <v>508</v>
      </c>
      <c r="E7860" s="345">
        <v>1030571810</v>
      </c>
      <c r="F7860" s="345">
        <v>18185</v>
      </c>
      <c r="G7860" s="345" t="s">
        <v>16376</v>
      </c>
      <c r="H7860" s="820">
        <v>1696</v>
      </c>
      <c r="I7860" s="567"/>
    </row>
    <row r="7861" spans="1:9" x14ac:dyDescent="0.2">
      <c r="A7861" s="345">
        <v>7859</v>
      </c>
      <c r="B7861" s="345" t="s">
        <v>8478</v>
      </c>
      <c r="C7861" s="345" t="s">
        <v>530</v>
      </c>
      <c r="D7861" s="345" t="s">
        <v>512</v>
      </c>
      <c r="E7861" s="345">
        <v>4200950740</v>
      </c>
      <c r="F7861" s="345">
        <v>95074</v>
      </c>
      <c r="G7861" s="345" t="s">
        <v>16377</v>
      </c>
      <c r="H7861" s="820">
        <v>1131</v>
      </c>
      <c r="I7861" s="567"/>
    </row>
    <row r="7862" spans="1:9" x14ac:dyDescent="0.2">
      <c r="A7862" s="345">
        <v>7860</v>
      </c>
      <c r="B7862" s="345" t="s">
        <v>8479</v>
      </c>
      <c r="C7862" s="345" t="s">
        <v>696</v>
      </c>
      <c r="D7862" s="345" t="s">
        <v>508</v>
      </c>
      <c r="E7862" s="345">
        <v>1030242310</v>
      </c>
      <c r="F7862" s="345">
        <v>13246</v>
      </c>
      <c r="G7862" s="345" t="s">
        <v>16378</v>
      </c>
      <c r="H7862" s="820">
        <v>182</v>
      </c>
      <c r="I7862" s="567"/>
    </row>
    <row r="7863" spans="1:9" x14ac:dyDescent="0.2">
      <c r="A7863" s="345">
        <v>7861</v>
      </c>
      <c r="B7863" s="345" t="s">
        <v>8480</v>
      </c>
      <c r="C7863" s="345" t="s">
        <v>524</v>
      </c>
      <c r="D7863" s="345" t="s">
        <v>508</v>
      </c>
      <c r="E7863" s="345">
        <v>1030990610</v>
      </c>
      <c r="F7863" s="345">
        <v>98061</v>
      </c>
      <c r="G7863" s="345" t="s">
        <v>16379</v>
      </c>
      <c r="H7863" s="820">
        <v>7418</v>
      </c>
      <c r="I7863" s="567"/>
    </row>
    <row r="7864" spans="1:9" x14ac:dyDescent="0.2">
      <c r="A7864" s="345">
        <v>7862</v>
      </c>
      <c r="B7864" s="345" t="s">
        <v>8481</v>
      </c>
      <c r="C7864" s="345" t="s">
        <v>672</v>
      </c>
      <c r="D7864" s="345" t="s">
        <v>508</v>
      </c>
      <c r="E7864" s="345">
        <v>1030571820</v>
      </c>
      <c r="F7864" s="345">
        <v>18186</v>
      </c>
      <c r="G7864" s="345" t="s">
        <v>16380</v>
      </c>
      <c r="H7864" s="820">
        <v>996</v>
      </c>
      <c r="I7864" s="567"/>
    </row>
    <row r="7865" spans="1:9" x14ac:dyDescent="0.2">
      <c r="A7865" s="345">
        <v>7863</v>
      </c>
      <c r="B7865" s="345" t="s">
        <v>8482</v>
      </c>
      <c r="C7865" s="345" t="s">
        <v>672</v>
      </c>
      <c r="D7865" s="345" t="s">
        <v>508</v>
      </c>
      <c r="E7865" s="345">
        <v>1030571830</v>
      </c>
      <c r="F7865" s="345">
        <v>18187</v>
      </c>
      <c r="G7865" s="345" t="s">
        <v>16381</v>
      </c>
      <c r="H7865" s="820">
        <v>476</v>
      </c>
      <c r="I7865" s="567"/>
    </row>
    <row r="7866" spans="1:9" x14ac:dyDescent="0.2">
      <c r="A7866" s="345">
        <v>7864</v>
      </c>
      <c r="B7866" s="345" t="s">
        <v>8483</v>
      </c>
      <c r="C7866" s="345" t="s">
        <v>787</v>
      </c>
      <c r="D7866" s="345" t="s">
        <v>515</v>
      </c>
      <c r="E7866" s="345">
        <v>1050840930</v>
      </c>
      <c r="F7866" s="345">
        <v>26094</v>
      </c>
      <c r="G7866" s="345" t="s">
        <v>16382</v>
      </c>
      <c r="H7866" s="820">
        <v>1741</v>
      </c>
      <c r="I7866" s="567"/>
    </row>
    <row r="7867" spans="1:9" x14ac:dyDescent="0.2">
      <c r="A7867" s="345">
        <v>7865</v>
      </c>
      <c r="B7867" s="345" t="s">
        <v>8484</v>
      </c>
      <c r="C7867" s="345" t="s">
        <v>614</v>
      </c>
      <c r="D7867" s="345" t="s">
        <v>16415</v>
      </c>
      <c r="E7867" s="345">
        <v>1080610470</v>
      </c>
      <c r="F7867" s="345">
        <v>33047</v>
      </c>
      <c r="G7867" s="345" t="s">
        <v>16383</v>
      </c>
      <c r="H7867" s="820">
        <v>70</v>
      </c>
      <c r="I7867" s="567"/>
    </row>
    <row r="7868" spans="1:9" x14ac:dyDescent="0.2">
      <c r="A7868" s="345">
        <v>7866</v>
      </c>
      <c r="B7868" s="345" t="s">
        <v>8485</v>
      </c>
      <c r="C7868" s="345" t="s">
        <v>672</v>
      </c>
      <c r="D7868" s="345" t="s">
        <v>508</v>
      </c>
      <c r="E7868" s="345">
        <v>1030571840</v>
      </c>
      <c r="F7868" s="345">
        <v>18188</v>
      </c>
      <c r="G7868" s="345" t="s">
        <v>16384</v>
      </c>
      <c r="H7868" s="820">
        <v>396</v>
      </c>
      <c r="I7868" s="567"/>
    </row>
    <row r="7869" spans="1:9" x14ac:dyDescent="0.2">
      <c r="A7869" s="345">
        <v>7867</v>
      </c>
      <c r="B7869" s="345" t="s">
        <v>8486</v>
      </c>
      <c r="C7869" s="345" t="s">
        <v>672</v>
      </c>
      <c r="D7869" s="345" t="s">
        <v>508</v>
      </c>
      <c r="E7869" s="345">
        <v>1030571850</v>
      </c>
      <c r="F7869" s="345">
        <v>18189</v>
      </c>
      <c r="G7869" s="345" t="s">
        <v>16385</v>
      </c>
      <c r="H7869" s="820">
        <v>1645</v>
      </c>
      <c r="I7869" s="567"/>
    </row>
    <row r="7870" spans="1:9" x14ac:dyDescent="0.2">
      <c r="A7870" s="345">
        <v>7868</v>
      </c>
      <c r="B7870" s="345" t="s">
        <v>8487</v>
      </c>
      <c r="C7870" s="345" t="s">
        <v>530</v>
      </c>
      <c r="D7870" s="345" t="s">
        <v>512</v>
      </c>
      <c r="E7870" s="345">
        <v>4200950750</v>
      </c>
      <c r="F7870" s="345">
        <v>95075</v>
      </c>
      <c r="G7870" s="345" t="s">
        <v>16386</v>
      </c>
      <c r="H7870" s="820">
        <v>1017</v>
      </c>
      <c r="I7870" s="567"/>
    </row>
    <row r="7871" spans="1:9" x14ac:dyDescent="0.2">
      <c r="A7871" s="345">
        <v>7869</v>
      </c>
      <c r="B7871" s="345" t="s">
        <v>8488</v>
      </c>
      <c r="C7871" s="345" t="s">
        <v>1017</v>
      </c>
      <c r="D7871" s="345" t="s">
        <v>492</v>
      </c>
      <c r="E7871" s="345">
        <v>2090460170</v>
      </c>
      <c r="F7871" s="345">
        <v>45017</v>
      </c>
      <c r="G7871" s="345" t="s">
        <v>16387</v>
      </c>
      <c r="H7871" s="820">
        <v>970</v>
      </c>
      <c r="I7871" s="567"/>
    </row>
    <row r="7872" spans="1:9" x14ac:dyDescent="0.2">
      <c r="A7872" s="345">
        <v>7870</v>
      </c>
      <c r="B7872" s="345" t="s">
        <v>8489</v>
      </c>
      <c r="C7872" s="345" t="s">
        <v>241</v>
      </c>
      <c r="D7872" s="345" t="s">
        <v>515</v>
      </c>
      <c r="E7872" s="345">
        <v>1050901200</v>
      </c>
      <c r="F7872" s="345">
        <v>24120</v>
      </c>
      <c r="G7872" s="345" t="s">
        <v>16388</v>
      </c>
      <c r="H7872" s="820">
        <v>1347</v>
      </c>
      <c r="I7872" s="567"/>
    </row>
    <row r="7873" spans="1:9" x14ac:dyDescent="0.2">
      <c r="A7873" s="345">
        <v>7871</v>
      </c>
      <c r="B7873" s="345" t="s">
        <v>8490</v>
      </c>
      <c r="C7873" s="345" t="s">
        <v>787</v>
      </c>
      <c r="D7873" s="345" t="s">
        <v>515</v>
      </c>
      <c r="E7873" s="345">
        <v>1050840940</v>
      </c>
      <c r="F7873" s="345">
        <v>26095</v>
      </c>
      <c r="G7873" s="345" t="s">
        <v>16389</v>
      </c>
      <c r="H7873" s="820">
        <v>11488</v>
      </c>
      <c r="I7873" s="567"/>
    </row>
    <row r="7874" spans="1:9" x14ac:dyDescent="0.2">
      <c r="A7874" s="345">
        <v>7872</v>
      </c>
      <c r="B7874" s="345" t="s">
        <v>8491</v>
      </c>
      <c r="C7874" s="345" t="s">
        <v>607</v>
      </c>
      <c r="D7874" s="345" t="s">
        <v>515</v>
      </c>
      <c r="E7874" s="345">
        <v>1050890960</v>
      </c>
      <c r="F7874" s="345">
        <v>23097</v>
      </c>
      <c r="G7874" s="345" t="s">
        <v>16390</v>
      </c>
      <c r="H7874" s="820">
        <v>15492</v>
      </c>
      <c r="I7874" s="567"/>
    </row>
    <row r="7875" spans="1:9" x14ac:dyDescent="0.2">
      <c r="A7875" s="345">
        <v>7873</v>
      </c>
      <c r="B7875" s="345" t="s">
        <v>8492</v>
      </c>
      <c r="C7875" s="345" t="s">
        <v>668</v>
      </c>
      <c r="D7875" s="345" t="s">
        <v>16416</v>
      </c>
      <c r="E7875" s="345">
        <v>1040832140</v>
      </c>
      <c r="F7875" s="345">
        <v>22226</v>
      </c>
      <c r="G7875" s="345" t="s">
        <v>16391</v>
      </c>
      <c r="H7875" s="820">
        <v>1758</v>
      </c>
      <c r="I7875" s="567"/>
    </row>
    <row r="7876" spans="1:9" x14ac:dyDescent="0.2">
      <c r="A7876" s="345">
        <v>7874</v>
      </c>
      <c r="B7876" s="345" t="s">
        <v>8493</v>
      </c>
      <c r="C7876" s="345" t="s">
        <v>614</v>
      </c>
      <c r="D7876" s="345" t="s">
        <v>16415</v>
      </c>
      <c r="E7876" s="345">
        <v>1080610480</v>
      </c>
      <c r="F7876" s="345">
        <v>33048</v>
      </c>
      <c r="G7876" s="345" t="s">
        <v>16392</v>
      </c>
      <c r="H7876" s="820">
        <v>2441</v>
      </c>
      <c r="I7876" s="567"/>
    </row>
    <row r="7877" spans="1:9" x14ac:dyDescent="0.2">
      <c r="A7877" s="345">
        <v>7875</v>
      </c>
      <c r="B7877" s="345" t="s">
        <v>8494</v>
      </c>
      <c r="C7877" s="345" t="s">
        <v>534</v>
      </c>
      <c r="D7877" s="345" t="s">
        <v>508</v>
      </c>
      <c r="E7877" s="345">
        <v>1030492450</v>
      </c>
      <c r="F7877" s="345">
        <v>15247</v>
      </c>
      <c r="G7877" s="345" t="s">
        <v>16393</v>
      </c>
      <c r="H7877" s="820">
        <v>6837</v>
      </c>
      <c r="I7877" s="567"/>
    </row>
    <row r="7878" spans="1:9" x14ac:dyDescent="0.2">
      <c r="A7878" s="345">
        <v>7876</v>
      </c>
      <c r="B7878" s="345" t="s">
        <v>8495</v>
      </c>
      <c r="C7878" s="345" t="s">
        <v>814</v>
      </c>
      <c r="D7878" s="345" t="s">
        <v>507</v>
      </c>
      <c r="E7878" s="345">
        <v>1070390320</v>
      </c>
      <c r="F7878" s="345">
        <v>11032</v>
      </c>
      <c r="G7878" s="345" t="s">
        <v>16394</v>
      </c>
      <c r="H7878" s="820">
        <v>475</v>
      </c>
      <c r="I7878" s="567"/>
    </row>
    <row r="7879" spans="1:9" x14ac:dyDescent="0.2">
      <c r="A7879" s="345">
        <v>7877</v>
      </c>
      <c r="B7879" s="345" t="s">
        <v>8496</v>
      </c>
      <c r="C7879" s="345" t="s">
        <v>607</v>
      </c>
      <c r="D7879" s="345" t="s">
        <v>515</v>
      </c>
      <c r="E7879" s="345">
        <v>1050890970</v>
      </c>
      <c r="F7879" s="345">
        <v>23098</v>
      </c>
      <c r="G7879" s="345" t="s">
        <v>16395</v>
      </c>
      <c r="H7879" s="820">
        <v>4824</v>
      </c>
      <c r="I7879" s="567"/>
    </row>
    <row r="7880" spans="1:9" x14ac:dyDescent="0.2">
      <c r="A7880" s="345">
        <v>7878</v>
      </c>
      <c r="B7880" s="345" t="s">
        <v>8497</v>
      </c>
      <c r="C7880" s="345" t="s">
        <v>659</v>
      </c>
      <c r="D7880" s="345" t="s">
        <v>510</v>
      </c>
      <c r="E7880" s="345">
        <v>1010960810</v>
      </c>
      <c r="F7880" s="345">
        <v>96081</v>
      </c>
      <c r="G7880" s="345" t="s">
        <v>16396</v>
      </c>
      <c r="H7880" s="820">
        <v>392</v>
      </c>
      <c r="I7880" s="567"/>
    </row>
    <row r="7881" spans="1:9" x14ac:dyDescent="0.2">
      <c r="A7881" s="345">
        <v>7879</v>
      </c>
      <c r="B7881" s="345" t="s">
        <v>8498</v>
      </c>
      <c r="C7881" s="345" t="s">
        <v>672</v>
      </c>
      <c r="D7881" s="345" t="s">
        <v>508</v>
      </c>
      <c r="E7881" s="345">
        <v>1030571860</v>
      </c>
      <c r="F7881" s="345">
        <v>18190</v>
      </c>
      <c r="G7881" s="345" t="s">
        <v>16397</v>
      </c>
      <c r="H7881" s="820">
        <v>3075</v>
      </c>
      <c r="I7881" s="567"/>
    </row>
    <row r="7882" spans="1:9" x14ac:dyDescent="0.2">
      <c r="A7882" s="345">
        <v>7880</v>
      </c>
      <c r="B7882" s="345" t="s">
        <v>8499</v>
      </c>
      <c r="C7882" s="345" t="s">
        <v>924</v>
      </c>
      <c r="D7882" s="345" t="s">
        <v>507</v>
      </c>
      <c r="E7882" s="345">
        <v>1070340670</v>
      </c>
      <c r="F7882" s="345">
        <v>10067</v>
      </c>
      <c r="G7882" s="345" t="s">
        <v>16398</v>
      </c>
      <c r="H7882" s="820">
        <v>2306</v>
      </c>
      <c r="I7882" s="567"/>
    </row>
    <row r="7883" spans="1:9" x14ac:dyDescent="0.2">
      <c r="A7883" s="345">
        <v>7881</v>
      </c>
      <c r="B7883" s="345" t="s">
        <v>8500</v>
      </c>
      <c r="C7883" s="345" t="s">
        <v>1189</v>
      </c>
      <c r="D7883" s="345" t="s">
        <v>16415</v>
      </c>
      <c r="E7883" s="345">
        <v>1080500460</v>
      </c>
      <c r="F7883" s="345">
        <v>36047</v>
      </c>
      <c r="G7883" s="345" t="s">
        <v>16399</v>
      </c>
      <c r="H7883" s="820">
        <v>4572</v>
      </c>
      <c r="I7883" s="567"/>
    </row>
    <row r="7884" spans="1:9" x14ac:dyDescent="0.2">
      <c r="A7884" s="345">
        <v>7882</v>
      </c>
      <c r="B7884" s="345" t="s">
        <v>8501</v>
      </c>
      <c r="C7884" s="345" t="s">
        <v>601</v>
      </c>
      <c r="D7884" s="345" t="s">
        <v>508</v>
      </c>
      <c r="E7884" s="345">
        <v>1030122340</v>
      </c>
      <c r="F7884" s="345">
        <v>16246</v>
      </c>
      <c r="G7884" s="345" t="s">
        <v>16400</v>
      </c>
      <c r="H7884" s="820">
        <v>8585</v>
      </c>
      <c r="I7884" s="567"/>
    </row>
    <row r="7885" spans="1:9" x14ac:dyDescent="0.2">
      <c r="A7885" s="345">
        <v>7883</v>
      </c>
      <c r="B7885" s="345" t="s">
        <v>8502</v>
      </c>
      <c r="C7885" s="345" t="s">
        <v>790</v>
      </c>
      <c r="D7885" s="345" t="s">
        <v>16415</v>
      </c>
      <c r="E7885" s="345">
        <v>1080130600</v>
      </c>
      <c r="F7885" s="345">
        <v>37060</v>
      </c>
      <c r="G7885" s="345" t="s">
        <v>16401</v>
      </c>
      <c r="H7885" s="820">
        <v>19117</v>
      </c>
      <c r="I7885" s="567"/>
    </row>
    <row r="7886" spans="1:9" x14ac:dyDescent="0.2">
      <c r="A7886" s="345">
        <v>7884</v>
      </c>
      <c r="B7886" s="345" t="s">
        <v>8503</v>
      </c>
      <c r="C7886" s="345" t="s">
        <v>732</v>
      </c>
      <c r="D7886" s="345" t="s">
        <v>511</v>
      </c>
      <c r="E7886" s="345">
        <v>3160410930</v>
      </c>
      <c r="F7886" s="345">
        <v>75094</v>
      </c>
      <c r="G7886" s="345" t="s">
        <v>16402</v>
      </c>
      <c r="H7886" s="820">
        <v>1892</v>
      </c>
      <c r="I7886" s="567"/>
    </row>
    <row r="7887" spans="1:9" x14ac:dyDescent="0.2">
      <c r="A7887" s="345">
        <v>7885</v>
      </c>
      <c r="B7887" s="345" t="s">
        <v>8504</v>
      </c>
      <c r="C7887" s="345" t="s">
        <v>567</v>
      </c>
      <c r="D7887" s="345" t="s">
        <v>508</v>
      </c>
      <c r="E7887" s="345">
        <v>1030151960</v>
      </c>
      <c r="F7887" s="345">
        <v>17205</v>
      </c>
      <c r="G7887" s="345" t="s">
        <v>16403</v>
      </c>
      <c r="H7887" s="820">
        <v>1039</v>
      </c>
      <c r="I7887" s="567"/>
    </row>
    <row r="7888" spans="1:9" x14ac:dyDescent="0.2">
      <c r="A7888" s="345">
        <v>7886</v>
      </c>
      <c r="B7888" s="345" t="s">
        <v>8505</v>
      </c>
      <c r="C7888" s="345" t="s">
        <v>632</v>
      </c>
      <c r="D7888" s="345" t="s">
        <v>515</v>
      </c>
      <c r="E7888" s="345">
        <v>1050100690</v>
      </c>
      <c r="F7888" s="345">
        <v>25069</v>
      </c>
      <c r="G7888" s="345" t="s">
        <v>16404</v>
      </c>
      <c r="H7888" s="820">
        <v>191</v>
      </c>
      <c r="I7888" s="567"/>
    </row>
    <row r="7889" spans="1:9" x14ac:dyDescent="0.2">
      <c r="A7889" s="345">
        <v>7887</v>
      </c>
      <c r="B7889" s="345" t="s">
        <v>8506</v>
      </c>
      <c r="C7889" s="345" t="s">
        <v>833</v>
      </c>
      <c r="D7889" s="345" t="s">
        <v>16417</v>
      </c>
      <c r="E7889" s="345">
        <v>1060930510</v>
      </c>
      <c r="F7889" s="345">
        <v>93051</v>
      </c>
      <c r="G7889" s="345" t="s">
        <v>16405</v>
      </c>
      <c r="H7889" s="820">
        <v>8346</v>
      </c>
      <c r="I7889" s="567"/>
    </row>
    <row r="7890" spans="1:9" x14ac:dyDescent="0.2">
      <c r="A7890" s="345">
        <v>7888</v>
      </c>
      <c r="B7890" s="345" t="s">
        <v>8507</v>
      </c>
      <c r="C7890" s="345" t="s">
        <v>241</v>
      </c>
      <c r="D7890" s="345" t="s">
        <v>515</v>
      </c>
      <c r="E7890" s="345">
        <v>1050901210</v>
      </c>
      <c r="F7890" s="345">
        <v>24121</v>
      </c>
      <c r="G7890" s="345" t="s">
        <v>16406</v>
      </c>
      <c r="H7890" s="820">
        <v>798</v>
      </c>
      <c r="I7890" s="567"/>
    </row>
    <row r="7891" spans="1:9" x14ac:dyDescent="0.2">
      <c r="A7891" s="345">
        <v>7889</v>
      </c>
      <c r="B7891" s="345" t="s">
        <v>8508</v>
      </c>
      <c r="C7891" s="345" t="s">
        <v>659</v>
      </c>
      <c r="D7891" s="345" t="s">
        <v>510</v>
      </c>
      <c r="E7891" s="345">
        <v>1010960820</v>
      </c>
      <c r="F7891" s="345">
        <v>96082</v>
      </c>
      <c r="G7891" s="345" t="s">
        <v>16407</v>
      </c>
      <c r="H7891" s="820">
        <v>1117</v>
      </c>
      <c r="I7891" s="567"/>
    </row>
    <row r="7892" spans="1:9" x14ac:dyDescent="0.2">
      <c r="A7892" s="345">
        <v>7890</v>
      </c>
      <c r="B7892" s="345" t="s">
        <v>8509</v>
      </c>
      <c r="C7892" s="345" t="s">
        <v>677</v>
      </c>
      <c r="D7892" s="345" t="s">
        <v>507</v>
      </c>
      <c r="E7892" s="345">
        <v>1070740690</v>
      </c>
      <c r="F7892" s="345">
        <v>9069</v>
      </c>
      <c r="G7892" s="345" t="s">
        <v>16408</v>
      </c>
      <c r="H7892" s="820">
        <v>286</v>
      </c>
      <c r="I7892" s="567"/>
    </row>
    <row r="7893" spans="1:9" x14ac:dyDescent="0.2">
      <c r="A7893" s="345">
        <v>7891</v>
      </c>
      <c r="B7893" s="345" t="s">
        <v>8510</v>
      </c>
      <c r="C7893" s="345" t="s">
        <v>241</v>
      </c>
      <c r="D7893" s="345" t="s">
        <v>515</v>
      </c>
      <c r="E7893" s="345">
        <v>1050901220</v>
      </c>
      <c r="F7893" s="345">
        <v>24122</v>
      </c>
      <c r="G7893" s="345" t="s">
        <v>16409</v>
      </c>
      <c r="H7893" s="820">
        <v>6783</v>
      </c>
      <c r="I7893" s="567"/>
    </row>
    <row r="7894" spans="1:9" x14ac:dyDescent="0.2">
      <c r="A7894" s="345">
        <v>7892</v>
      </c>
      <c r="B7894" s="345" t="s">
        <v>8511</v>
      </c>
      <c r="C7894" s="345" t="s">
        <v>652</v>
      </c>
      <c r="D7894" s="345" t="s">
        <v>16417</v>
      </c>
      <c r="E7894" s="345">
        <v>1060851360</v>
      </c>
      <c r="F7894" s="345">
        <v>30136</v>
      </c>
      <c r="G7894" s="345" t="s">
        <v>16410</v>
      </c>
      <c r="H7894" s="820">
        <v>552</v>
      </c>
      <c r="I7894" s="567"/>
    </row>
    <row r="7895" spans="1:9" x14ac:dyDescent="0.2">
      <c r="A7895" s="345">
        <v>7893</v>
      </c>
      <c r="B7895" s="345" t="s">
        <v>8512</v>
      </c>
      <c r="C7895" s="345" t="s">
        <v>659</v>
      </c>
      <c r="D7895" s="345" t="s">
        <v>510</v>
      </c>
      <c r="E7895" s="345">
        <v>1010960830</v>
      </c>
      <c r="F7895" s="345">
        <v>96083</v>
      </c>
      <c r="G7895" s="345" t="s">
        <v>16411</v>
      </c>
      <c r="H7895" s="820">
        <v>983</v>
      </c>
      <c r="I7895" s="567"/>
    </row>
    <row r="7896" spans="1:9" x14ac:dyDescent="0.2">
      <c r="A7896" s="345">
        <v>7894</v>
      </c>
      <c r="B7896" s="345" t="s">
        <v>8513</v>
      </c>
      <c r="C7896" s="345" t="s">
        <v>565</v>
      </c>
      <c r="D7896" s="345" t="s">
        <v>505</v>
      </c>
      <c r="E7896" s="345">
        <v>3180251550</v>
      </c>
      <c r="F7896" s="345">
        <v>78155</v>
      </c>
      <c r="G7896" s="345" t="s">
        <v>16412</v>
      </c>
      <c r="H7896" s="820">
        <v>2633</v>
      </c>
      <c r="I7896" s="567"/>
    </row>
    <row r="7897" spans="1:9" x14ac:dyDescent="0.2">
      <c r="A7897" s="345">
        <v>7895</v>
      </c>
      <c r="B7897" s="345" t="s">
        <v>8514</v>
      </c>
      <c r="C7897" s="345" t="s">
        <v>654</v>
      </c>
      <c r="D7897" s="345" t="s">
        <v>506</v>
      </c>
      <c r="E7897" s="345">
        <v>3150081180</v>
      </c>
      <c r="F7897" s="345">
        <v>64120</v>
      </c>
      <c r="G7897" s="345" t="s">
        <v>16413</v>
      </c>
      <c r="H7897" s="820">
        <v>976</v>
      </c>
      <c r="I7897" s="567"/>
    </row>
    <row r="7898" spans="1:9" x14ac:dyDescent="0.2">
      <c r="A7898" s="345">
        <v>7896</v>
      </c>
      <c r="B7898" s="345" t="s">
        <v>8515</v>
      </c>
      <c r="C7898" s="345" t="s">
        <v>578</v>
      </c>
      <c r="D7898" s="345" t="s">
        <v>505</v>
      </c>
      <c r="E7898" s="345">
        <v>3181030500</v>
      </c>
      <c r="F7898" s="345">
        <v>102050</v>
      </c>
      <c r="G7898" s="345" t="s">
        <v>16414</v>
      </c>
      <c r="H7898" s="820">
        <v>1882</v>
      </c>
      <c r="I7898" s="567"/>
    </row>
    <row r="7899" spans="1:9" x14ac:dyDescent="0.2">
      <c r="A7899" s="345">
        <v>99999</v>
      </c>
      <c r="B7899" s="345" t="s">
        <v>16771</v>
      </c>
      <c r="C7899" s="345" t="s">
        <v>696</v>
      </c>
      <c r="D7899" s="345" t="s">
        <v>16772</v>
      </c>
      <c r="E7899" s="345">
        <v>1030241590</v>
      </c>
      <c r="F7899" s="345">
        <v>13165</v>
      </c>
      <c r="G7899" s="345" t="s">
        <v>13142</v>
      </c>
      <c r="H7899" s="820">
        <v>3300</v>
      </c>
    </row>
  </sheetData>
  <autoFilter ref="A1:I7898" xr:uid="{778ED026-A659-4B39-A673-E193B819B270}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2B040-94B0-4BC7-A1AA-F0FBF72BE3B7}">
  <sheetPr codeName="Foglio24">
    <tabColor theme="1"/>
  </sheetPr>
  <dimension ref="A1:I50"/>
  <sheetViews>
    <sheetView topLeftCell="A19" workbookViewId="0">
      <selection activeCell="J3" sqref="J3"/>
    </sheetView>
  </sheetViews>
  <sheetFormatPr defaultRowHeight="12.75" x14ac:dyDescent="0.2"/>
  <cols>
    <col min="2" max="2" width="50.85546875" bestFit="1" customWidth="1"/>
    <col min="3" max="3" width="20.7109375" bestFit="1" customWidth="1"/>
    <col min="4" max="4" width="11.140625" customWidth="1"/>
    <col min="5" max="5" width="11.5703125" customWidth="1"/>
    <col min="7" max="7" width="15.42578125" bestFit="1" customWidth="1"/>
    <col min="8" max="8" width="21.7109375" bestFit="1" customWidth="1"/>
  </cols>
  <sheetData>
    <row r="1" spans="1:5" x14ac:dyDescent="0.2">
      <c r="A1" s="339" t="s">
        <v>496</v>
      </c>
    </row>
    <row r="2" spans="1:5" ht="26.25" x14ac:dyDescent="0.4">
      <c r="B2" s="808" t="s">
        <v>495</v>
      </c>
    </row>
    <row r="3" spans="1:5" ht="26.25" x14ac:dyDescent="0.4">
      <c r="B3" s="808"/>
    </row>
    <row r="5" spans="1:5" ht="15" x14ac:dyDescent="0.2">
      <c r="B5" s="607" t="s">
        <v>375</v>
      </c>
      <c r="C5" s="608" t="s">
        <v>376</v>
      </c>
      <c r="D5" s="607" t="s">
        <v>373</v>
      </c>
      <c r="E5" s="608" t="s">
        <v>372</v>
      </c>
    </row>
    <row r="6" spans="1:5" ht="15" x14ac:dyDescent="0.2">
      <c r="B6" s="609" t="str">
        <f>"S.u.a. "&amp;$D$5&amp;D6&amp;" "&amp;$E$5&amp;E6</f>
        <v>S.u.a. &gt;0 &lt;=0</v>
      </c>
      <c r="C6" s="610"/>
      <c r="D6" s="609">
        <v>0</v>
      </c>
      <c r="E6" s="609">
        <v>0</v>
      </c>
    </row>
    <row r="7" spans="1:5" ht="15" x14ac:dyDescent="0.2">
      <c r="B7" s="609" t="str">
        <f t="shared" ref="B7:B11" si="0">"S.u.a. "&amp;$D$5&amp;D7&amp;" "&amp;$E$5&amp;E7</f>
        <v>S.u.a. &gt;0 &lt;=95</v>
      </c>
      <c r="C7" s="610" t="s">
        <v>99</v>
      </c>
      <c r="D7" s="653">
        <f>E6</f>
        <v>0</v>
      </c>
      <c r="E7" s="609">
        <v>95</v>
      </c>
    </row>
    <row r="8" spans="1:5" ht="15" x14ac:dyDescent="0.2">
      <c r="B8" s="609" t="str">
        <f t="shared" si="0"/>
        <v>S.u.a. &gt;95 &lt;=110</v>
      </c>
      <c r="C8" s="610" t="s">
        <v>99</v>
      </c>
      <c r="D8" s="653">
        <f>E7</f>
        <v>95</v>
      </c>
      <c r="E8" s="609">
        <v>110</v>
      </c>
    </row>
    <row r="9" spans="1:5" ht="15" x14ac:dyDescent="0.2">
      <c r="B9" s="609" t="str">
        <f t="shared" si="0"/>
        <v>S.u.a. &gt;110 &lt;=130</v>
      </c>
      <c r="C9" s="610" t="s">
        <v>99</v>
      </c>
      <c r="D9" s="653">
        <f>E8</f>
        <v>110</v>
      </c>
      <c r="E9" s="609">
        <v>130</v>
      </c>
    </row>
    <row r="10" spans="1:5" ht="15" x14ac:dyDescent="0.2">
      <c r="B10" s="609" t="str">
        <f t="shared" si="0"/>
        <v>S.u.a. &gt;130 &lt;=160</v>
      </c>
      <c r="C10" s="610" t="s">
        <v>99</v>
      </c>
      <c r="D10" s="653">
        <f>E9</f>
        <v>130</v>
      </c>
      <c r="E10" s="609">
        <v>160</v>
      </c>
    </row>
    <row r="11" spans="1:5" ht="15" x14ac:dyDescent="0.2">
      <c r="B11" s="609" t="str">
        <f t="shared" si="0"/>
        <v>S.u.a. &gt;160 &lt;=999999999</v>
      </c>
      <c r="C11" s="610" t="s">
        <v>99</v>
      </c>
      <c r="D11" s="653">
        <f>E10</f>
        <v>160</v>
      </c>
      <c r="E11" s="609">
        <v>999999999</v>
      </c>
    </row>
    <row r="12" spans="1:5" ht="15" x14ac:dyDescent="0.2">
      <c r="B12" s="609" t="s">
        <v>74</v>
      </c>
      <c r="C12" s="610" t="s">
        <v>99</v>
      </c>
      <c r="D12" s="609"/>
      <c r="E12" s="609"/>
    </row>
    <row r="13" spans="1:5" ht="15" x14ac:dyDescent="0.2">
      <c r="B13" s="609" t="s">
        <v>75</v>
      </c>
      <c r="C13" s="610" t="s">
        <v>99</v>
      </c>
      <c r="D13" s="609"/>
      <c r="E13" s="609"/>
    </row>
    <row r="14" spans="1:5" ht="15" x14ac:dyDescent="0.2">
      <c r="B14" s="609" t="s">
        <v>76</v>
      </c>
      <c r="C14" s="610" t="s">
        <v>99</v>
      </c>
      <c r="D14" s="609"/>
      <c r="E14" s="609"/>
    </row>
    <row r="15" spans="1:5" ht="15" x14ac:dyDescent="0.2">
      <c r="B15" s="609"/>
      <c r="C15" s="609"/>
      <c r="D15" s="609"/>
      <c r="E15" s="609"/>
    </row>
    <row r="16" spans="1:5" ht="15" x14ac:dyDescent="0.2">
      <c r="B16" s="609"/>
      <c r="C16" s="609"/>
      <c r="D16" s="609"/>
      <c r="E16" s="609"/>
    </row>
    <row r="17" spans="2:9" ht="15" x14ac:dyDescent="0.2">
      <c r="B17" s="609" t="s">
        <v>374</v>
      </c>
      <c r="C17" s="609"/>
      <c r="D17" s="609">
        <v>999999999</v>
      </c>
      <c r="E17" s="609"/>
    </row>
    <row r="20" spans="2:9" ht="15.75" x14ac:dyDescent="0.2">
      <c r="B20" t="s">
        <v>218</v>
      </c>
      <c r="H20" s="813" t="s">
        <v>300</v>
      </c>
    </row>
    <row r="21" spans="2:9" ht="23.25" x14ac:dyDescent="0.2">
      <c r="G21" t="s">
        <v>301</v>
      </c>
      <c r="H21" s="814">
        <v>450</v>
      </c>
    </row>
    <row r="22" spans="2:9" ht="15" x14ac:dyDescent="0.2">
      <c r="B22" s="296" t="s">
        <v>123</v>
      </c>
      <c r="C22" s="297" t="s">
        <v>227</v>
      </c>
      <c r="D22" s="297" t="s">
        <v>228</v>
      </c>
      <c r="E22" s="297" t="s">
        <v>229</v>
      </c>
      <c r="F22" s="297" t="s">
        <v>222</v>
      </c>
      <c r="G22" s="297" t="s">
        <v>130</v>
      </c>
      <c r="H22" s="459" t="str">
        <f>"mq &gt; "&amp;H21</f>
        <v>mq &gt; 450</v>
      </c>
    </row>
    <row r="23" spans="2:9" ht="15" x14ac:dyDescent="0.2">
      <c r="B23" s="298" t="s">
        <v>232</v>
      </c>
      <c r="C23" s="300">
        <v>0</v>
      </c>
      <c r="D23" s="300">
        <v>5</v>
      </c>
      <c r="E23" s="792">
        <v>0</v>
      </c>
      <c r="F23" s="479">
        <v>0.06</v>
      </c>
      <c r="G23" s="479">
        <v>0.05</v>
      </c>
      <c r="H23" s="457">
        <v>4.4999999999999998E-2</v>
      </c>
      <c r="I23" s="283">
        <v>1</v>
      </c>
    </row>
    <row r="24" spans="2:9" ht="15" x14ac:dyDescent="0.2">
      <c r="B24" s="298" t="s">
        <v>234</v>
      </c>
      <c r="C24" s="300">
        <v>5</v>
      </c>
      <c r="D24" s="300">
        <v>10</v>
      </c>
      <c r="E24" s="792">
        <v>0.05</v>
      </c>
      <c r="F24" s="479">
        <v>0.06</v>
      </c>
      <c r="G24" s="479">
        <v>0.05</v>
      </c>
      <c r="H24" s="457">
        <v>4.4999999999999998E-2</v>
      </c>
      <c r="I24" s="283">
        <v>2</v>
      </c>
    </row>
    <row r="25" spans="2:9" ht="15" x14ac:dyDescent="0.2">
      <c r="B25" s="298" t="s">
        <v>237</v>
      </c>
      <c r="C25" s="300">
        <v>10</v>
      </c>
      <c r="D25" s="300">
        <v>15</v>
      </c>
      <c r="E25" s="792">
        <v>0.1</v>
      </c>
      <c r="F25" s="479">
        <v>0.06</v>
      </c>
      <c r="G25" s="479">
        <v>0.05</v>
      </c>
      <c r="H25" s="457">
        <v>4.4999999999999998E-2</v>
      </c>
      <c r="I25" s="283">
        <v>3</v>
      </c>
    </row>
    <row r="26" spans="2:9" ht="15" x14ac:dyDescent="0.2">
      <c r="B26" s="298" t="s">
        <v>239</v>
      </c>
      <c r="C26" s="300">
        <v>15</v>
      </c>
      <c r="D26" s="300">
        <v>20</v>
      </c>
      <c r="E26" s="792">
        <v>0.15</v>
      </c>
      <c r="F26" s="479">
        <v>0.08</v>
      </c>
      <c r="G26" s="479">
        <v>0.06</v>
      </c>
      <c r="H26" s="457">
        <v>4.4999999999999998E-2</v>
      </c>
      <c r="I26" s="283">
        <v>4</v>
      </c>
    </row>
    <row r="27" spans="2:9" ht="15" x14ac:dyDescent="0.2">
      <c r="B27" s="298" t="s">
        <v>240</v>
      </c>
      <c r="C27" s="300">
        <v>20</v>
      </c>
      <c r="D27" s="300">
        <v>25</v>
      </c>
      <c r="E27" s="792">
        <v>0.2</v>
      </c>
      <c r="F27" s="479">
        <v>0.08</v>
      </c>
      <c r="G27" s="479">
        <v>0.06</v>
      </c>
      <c r="H27" s="457">
        <v>4.4999999999999998E-2</v>
      </c>
      <c r="I27" s="283">
        <v>5</v>
      </c>
    </row>
    <row r="28" spans="2:9" ht="15" x14ac:dyDescent="0.2">
      <c r="B28" s="298" t="s">
        <v>241</v>
      </c>
      <c r="C28" s="300">
        <v>25</v>
      </c>
      <c r="D28" s="300">
        <v>30</v>
      </c>
      <c r="E28" s="792">
        <v>0.25</v>
      </c>
      <c r="F28" s="479">
        <v>0.08</v>
      </c>
      <c r="G28" s="479">
        <v>0.06</v>
      </c>
      <c r="H28" s="457">
        <v>4.4999999999999998E-2</v>
      </c>
      <c r="I28" s="283">
        <v>6</v>
      </c>
    </row>
    <row r="29" spans="2:9" ht="15" x14ac:dyDescent="0.2">
      <c r="B29" s="298" t="s">
        <v>243</v>
      </c>
      <c r="C29" s="300">
        <v>30</v>
      </c>
      <c r="D29" s="300">
        <v>35</v>
      </c>
      <c r="E29" s="792">
        <v>0.3</v>
      </c>
      <c r="F29" s="479">
        <v>0.08</v>
      </c>
      <c r="G29" s="479">
        <v>0.06</v>
      </c>
      <c r="H29" s="457">
        <v>4.4999999999999998E-2</v>
      </c>
      <c r="I29" s="283">
        <v>7</v>
      </c>
    </row>
    <row r="30" spans="2:9" ht="15" x14ac:dyDescent="0.2">
      <c r="B30" s="298" t="s">
        <v>244</v>
      </c>
      <c r="C30" s="300">
        <v>35</v>
      </c>
      <c r="D30" s="300">
        <v>40</v>
      </c>
      <c r="E30" s="792">
        <v>0.35</v>
      </c>
      <c r="F30" s="479">
        <v>0.08</v>
      </c>
      <c r="G30" s="479">
        <v>0.06</v>
      </c>
      <c r="H30" s="457">
        <v>4.4999999999999998E-2</v>
      </c>
      <c r="I30" s="283">
        <v>8</v>
      </c>
    </row>
    <row r="31" spans="2:9" ht="15" x14ac:dyDescent="0.2">
      <c r="B31" s="298" t="s">
        <v>245</v>
      </c>
      <c r="C31" s="300">
        <v>40</v>
      </c>
      <c r="D31" s="300">
        <v>45</v>
      </c>
      <c r="E31" s="792">
        <v>0.4</v>
      </c>
      <c r="F31" s="479">
        <v>0.18</v>
      </c>
      <c r="G31" s="479">
        <v>0.1</v>
      </c>
      <c r="H31" s="457">
        <v>4.4999999999999998E-2</v>
      </c>
      <c r="I31" s="283">
        <v>9</v>
      </c>
    </row>
    <row r="32" spans="2:9" ht="15" x14ac:dyDescent="0.2">
      <c r="B32" s="298" t="s">
        <v>99</v>
      </c>
      <c r="C32" s="300">
        <v>45</v>
      </c>
      <c r="D32" s="300">
        <v>50</v>
      </c>
      <c r="E32" s="792">
        <v>0.45</v>
      </c>
      <c r="F32" s="479">
        <v>0.18</v>
      </c>
      <c r="G32" s="479">
        <v>0.1</v>
      </c>
      <c r="H32" s="457">
        <v>4.4999999999999998E-2</v>
      </c>
      <c r="I32" s="283">
        <v>10</v>
      </c>
    </row>
    <row r="33" spans="2:9" ht="15" x14ac:dyDescent="0.2">
      <c r="B33" s="298" t="s">
        <v>248</v>
      </c>
      <c r="C33" s="300">
        <v>50</v>
      </c>
      <c r="D33" s="300">
        <v>999999</v>
      </c>
      <c r="E33" s="792">
        <v>0.5</v>
      </c>
      <c r="F33" s="479">
        <v>0.18</v>
      </c>
      <c r="G33" s="479">
        <v>0.1</v>
      </c>
      <c r="H33" s="457">
        <v>4.4999999999999998E-2</v>
      </c>
      <c r="I33" s="283">
        <v>11</v>
      </c>
    </row>
    <row r="36" spans="2:9" x14ac:dyDescent="0.2">
      <c r="B36" t="s">
        <v>252</v>
      </c>
    </row>
    <row r="38" spans="2:9" ht="15.75" x14ac:dyDescent="0.2">
      <c r="H38" s="813" t="str">
        <f>Master_Italia!H20</f>
        <v>DIVERSO PER CLASSE</v>
      </c>
    </row>
    <row r="39" spans="2:9" ht="15" x14ac:dyDescent="0.2">
      <c r="B39" s="296" t="s">
        <v>123</v>
      </c>
      <c r="C39" s="297" t="s">
        <v>227</v>
      </c>
      <c r="D39" s="297" t="s">
        <v>228</v>
      </c>
      <c r="E39" s="297" t="s">
        <v>229</v>
      </c>
      <c r="F39" s="297" t="s">
        <v>222</v>
      </c>
      <c r="G39" s="297" t="s">
        <v>130</v>
      </c>
      <c r="H39" s="459" t="s">
        <v>291</v>
      </c>
    </row>
    <row r="40" spans="2:9" ht="15" x14ac:dyDescent="0.2">
      <c r="B40" s="298" t="s">
        <v>232</v>
      </c>
      <c r="C40" s="300">
        <v>0</v>
      </c>
      <c r="D40" s="300">
        <v>5</v>
      </c>
      <c r="E40" s="305">
        <v>0</v>
      </c>
      <c r="F40" s="305">
        <v>7.0000000000000007E-2</v>
      </c>
      <c r="G40" s="305">
        <v>0.05</v>
      </c>
      <c r="H40" s="457">
        <v>4.4999999999999998E-2</v>
      </c>
      <c r="I40" s="283">
        <v>1</v>
      </c>
    </row>
    <row r="41" spans="2:9" ht="15" x14ac:dyDescent="0.2">
      <c r="B41" s="298" t="s">
        <v>234</v>
      </c>
      <c r="C41" s="300">
        <v>5</v>
      </c>
      <c r="D41" s="300">
        <v>10</v>
      </c>
      <c r="E41" s="305">
        <v>0.05</v>
      </c>
      <c r="F41" s="305">
        <v>7.0000000000000007E-2</v>
      </c>
      <c r="G41" s="305">
        <v>0.05</v>
      </c>
      <c r="H41" s="457">
        <v>4.4999999999999998E-2</v>
      </c>
      <c r="I41" s="283">
        <v>2</v>
      </c>
    </row>
    <row r="42" spans="2:9" ht="15" x14ac:dyDescent="0.2">
      <c r="B42" s="298" t="s">
        <v>237</v>
      </c>
      <c r="C42" s="300">
        <v>10</v>
      </c>
      <c r="D42" s="300">
        <v>15</v>
      </c>
      <c r="E42" s="305">
        <v>0.1</v>
      </c>
      <c r="F42" s="305">
        <v>7.0000000000000007E-2</v>
      </c>
      <c r="G42" s="305">
        <v>0.05</v>
      </c>
      <c r="H42" s="457">
        <v>4.4999999999999998E-2</v>
      </c>
      <c r="I42" s="283">
        <v>3</v>
      </c>
    </row>
    <row r="43" spans="2:9" ht="15" x14ac:dyDescent="0.2">
      <c r="B43" s="298" t="s">
        <v>239</v>
      </c>
      <c r="C43" s="300">
        <v>15</v>
      </c>
      <c r="D43" s="300">
        <v>20</v>
      </c>
      <c r="E43" s="305">
        <v>0.15</v>
      </c>
      <c r="F43" s="305">
        <v>0.1</v>
      </c>
      <c r="G43" s="305">
        <v>0.06</v>
      </c>
      <c r="H43" s="457">
        <v>4.4999999999999998E-2</v>
      </c>
      <c r="I43" s="283">
        <v>4</v>
      </c>
    </row>
    <row r="44" spans="2:9" ht="15" x14ac:dyDescent="0.2">
      <c r="B44" s="298" t="s">
        <v>240</v>
      </c>
      <c r="C44" s="300">
        <v>20</v>
      </c>
      <c r="D44" s="300">
        <v>25</v>
      </c>
      <c r="E44" s="305">
        <v>0.2</v>
      </c>
      <c r="F44" s="305">
        <v>0.1</v>
      </c>
      <c r="G44" s="305">
        <v>0.06</v>
      </c>
      <c r="H44" s="457">
        <v>4.4999999999999998E-2</v>
      </c>
      <c r="I44" s="283">
        <v>5</v>
      </c>
    </row>
    <row r="45" spans="2:9" ht="15" x14ac:dyDescent="0.2">
      <c r="B45" s="298" t="s">
        <v>241</v>
      </c>
      <c r="C45" s="300">
        <v>25</v>
      </c>
      <c r="D45" s="300">
        <v>30</v>
      </c>
      <c r="E45" s="305">
        <v>0.25</v>
      </c>
      <c r="F45" s="305">
        <v>0.1</v>
      </c>
      <c r="G45" s="305">
        <v>0.06</v>
      </c>
      <c r="H45" s="457">
        <v>4.4999999999999998E-2</v>
      </c>
      <c r="I45" s="283">
        <v>6</v>
      </c>
    </row>
    <row r="46" spans="2:9" ht="15" x14ac:dyDescent="0.2">
      <c r="B46" s="298" t="s">
        <v>243</v>
      </c>
      <c r="C46" s="300">
        <v>30</v>
      </c>
      <c r="D46" s="300">
        <v>35</v>
      </c>
      <c r="E46" s="305">
        <v>0.3</v>
      </c>
      <c r="F46" s="305">
        <v>0.1</v>
      </c>
      <c r="G46" s="305">
        <v>0.06</v>
      </c>
      <c r="H46" s="457">
        <v>4.4999999999999998E-2</v>
      </c>
      <c r="I46" s="283">
        <v>7</v>
      </c>
    </row>
    <row r="47" spans="2:9" ht="15" x14ac:dyDescent="0.2">
      <c r="B47" s="298" t="s">
        <v>244</v>
      </c>
      <c r="C47" s="300">
        <v>35</v>
      </c>
      <c r="D47" s="300">
        <v>40</v>
      </c>
      <c r="E47" s="305">
        <v>0.35</v>
      </c>
      <c r="F47" s="305">
        <v>0.1</v>
      </c>
      <c r="G47" s="305">
        <v>0.06</v>
      </c>
      <c r="H47" s="457">
        <v>4.4999999999999998E-2</v>
      </c>
      <c r="I47" s="283">
        <v>8</v>
      </c>
    </row>
    <row r="48" spans="2:9" ht="15" x14ac:dyDescent="0.2">
      <c r="B48" s="298" t="s">
        <v>245</v>
      </c>
      <c r="C48" s="300">
        <v>40</v>
      </c>
      <c r="D48" s="300">
        <v>45</v>
      </c>
      <c r="E48" s="305">
        <v>0.4</v>
      </c>
      <c r="F48" s="305">
        <v>0.2</v>
      </c>
      <c r="G48" s="305">
        <v>0.15</v>
      </c>
      <c r="H48" s="457">
        <v>4.4999999999999998E-2</v>
      </c>
      <c r="I48" s="283">
        <v>9</v>
      </c>
    </row>
    <row r="49" spans="2:9" ht="15" x14ac:dyDescent="0.2">
      <c r="B49" s="298" t="s">
        <v>99</v>
      </c>
      <c r="C49" s="300">
        <v>45</v>
      </c>
      <c r="D49" s="300">
        <v>50</v>
      </c>
      <c r="E49" s="305">
        <v>0.45</v>
      </c>
      <c r="F49" s="305">
        <v>0.2</v>
      </c>
      <c r="G49" s="305">
        <v>0.15</v>
      </c>
      <c r="H49" s="457">
        <v>4.4999999999999998E-2</v>
      </c>
      <c r="I49" s="283">
        <v>10</v>
      </c>
    </row>
    <row r="50" spans="2:9" ht="15" x14ac:dyDescent="0.2">
      <c r="B50" s="298" t="s">
        <v>248</v>
      </c>
      <c r="C50" s="300">
        <v>50</v>
      </c>
      <c r="D50" s="300">
        <v>999999</v>
      </c>
      <c r="E50" s="305">
        <v>0.5</v>
      </c>
      <c r="F50" s="305">
        <v>0.2</v>
      </c>
      <c r="G50" s="305">
        <v>0.15</v>
      </c>
      <c r="H50" s="457">
        <v>4.4999999999999998E-2</v>
      </c>
      <c r="I50" s="283">
        <v>11</v>
      </c>
    </row>
  </sheetData>
  <dataValidations count="2">
    <dataValidation type="list" allowBlank="1" showInputMessage="1" showErrorMessage="1" sqref="C6:C14" xr:uid="{D17E39CD-96D9-4E1F-9D97-A48CED09D7F7}">
      <formula1>"X"</formula1>
    </dataValidation>
    <dataValidation type="list" allowBlank="1" showInputMessage="1" showErrorMessage="1" sqref="H20 H38" xr:uid="{8818683C-E35F-4158-A578-8B860A3135D3}">
      <formula1>"DIVERSO PER METRATURA,DIVERSO PER CLASSE"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2DB36-AE3D-4F65-90F6-476422F85244}">
  <sheetPr codeName="Foglio25">
    <tabColor theme="1"/>
  </sheetPr>
  <dimension ref="A1:I40"/>
  <sheetViews>
    <sheetView workbookViewId="0">
      <selection activeCell="J3" sqref="J3"/>
    </sheetView>
  </sheetViews>
  <sheetFormatPr defaultRowHeight="12.75" x14ac:dyDescent="0.2"/>
  <cols>
    <col min="1" max="1" width="7.140625" bestFit="1" customWidth="1"/>
    <col min="2" max="2" width="50.85546875" bestFit="1" customWidth="1"/>
    <col min="3" max="3" width="20.7109375" bestFit="1" customWidth="1"/>
    <col min="4" max="5" width="10" bestFit="1" customWidth="1"/>
    <col min="6" max="6" width="32.5703125" bestFit="1" customWidth="1"/>
    <col min="7" max="7" width="8.5703125" bestFit="1" customWidth="1"/>
    <col min="8" max="8" width="6.85546875" bestFit="1" customWidth="1"/>
    <col min="9" max="9" width="12.85546875" bestFit="1" customWidth="1"/>
  </cols>
  <sheetData>
    <row r="1" spans="1:9" x14ac:dyDescent="0.2">
      <c r="A1" s="339"/>
      <c r="B1" s="339" t="s">
        <v>502</v>
      </c>
      <c r="C1" t="str">
        <f>Parametri!D4</f>
        <v>Toscana</v>
      </c>
    </row>
    <row r="2" spans="1:9" ht="26.25" x14ac:dyDescent="0.4">
      <c r="B2" s="808" t="s">
        <v>500</v>
      </c>
      <c r="C2" s="808" t="s">
        <v>494</v>
      </c>
      <c r="I2" s="290" t="str">
        <f>IF(C1=C2,"ABILITATA","DISABILITATA")</f>
        <v>DISABILITATA</v>
      </c>
    </row>
    <row r="4" spans="1:9" x14ac:dyDescent="0.2">
      <c r="F4" t="s">
        <v>382</v>
      </c>
    </row>
    <row r="5" spans="1:9" ht="15" x14ac:dyDescent="0.2">
      <c r="B5" s="607" t="s">
        <v>375</v>
      </c>
      <c r="C5" s="608" t="s">
        <v>376</v>
      </c>
      <c r="D5" s="607" t="s">
        <v>373</v>
      </c>
      <c r="E5" s="608" t="s">
        <v>372</v>
      </c>
      <c r="F5" s="608" t="s">
        <v>378</v>
      </c>
      <c r="G5" s="608" t="s">
        <v>379</v>
      </c>
      <c r="H5" s="608" t="s">
        <v>380</v>
      </c>
      <c r="I5" s="608" t="s">
        <v>381</v>
      </c>
    </row>
    <row r="6" spans="1:9" ht="15" x14ac:dyDescent="0.2">
      <c r="B6" s="609" t="str">
        <f>"S.u.a. "&amp;$D$5&amp;D6&amp;" "&amp;$E$5&amp;E6</f>
        <v>S.u.a. &gt;0 &lt;=45</v>
      </c>
      <c r="C6" s="610" t="s">
        <v>99</v>
      </c>
      <c r="D6" s="609">
        <v>0</v>
      </c>
      <c r="E6" s="609">
        <v>45</v>
      </c>
      <c r="F6" s="609">
        <v>5</v>
      </c>
      <c r="G6" s="609">
        <v>8</v>
      </c>
      <c r="H6" s="609">
        <v>11</v>
      </c>
      <c r="I6" s="609">
        <v>15</v>
      </c>
    </row>
    <row r="7" spans="1:9" ht="15" x14ac:dyDescent="0.2">
      <c r="B7" s="609" t="str">
        <f>"S.u.a. "&amp;$D$5&amp;D7&amp;" "&amp;$E$5&amp;E7</f>
        <v>S.u.a. &gt;45 &lt;=95</v>
      </c>
      <c r="C7" s="610" t="s">
        <v>99</v>
      </c>
      <c r="D7" s="609">
        <f>E6</f>
        <v>45</v>
      </c>
      <c r="E7" s="609">
        <v>95</v>
      </c>
      <c r="F7" s="609">
        <v>5</v>
      </c>
      <c r="G7" s="609">
        <v>6</v>
      </c>
      <c r="H7" s="609">
        <v>7</v>
      </c>
      <c r="I7" s="609">
        <v>15</v>
      </c>
    </row>
    <row r="8" spans="1:9" ht="15" x14ac:dyDescent="0.2">
      <c r="B8" s="609" t="str">
        <f>"S.u.a. "&amp;$D$5&amp;D8&amp;" "&amp;$E$5&amp;E8</f>
        <v>S.u.a. &gt;95 &lt;=110</v>
      </c>
      <c r="C8" s="610" t="s">
        <v>99</v>
      </c>
      <c r="D8" s="609">
        <f>E7</f>
        <v>95</v>
      </c>
      <c r="E8" s="609">
        <v>110</v>
      </c>
      <c r="F8" s="609">
        <v>5</v>
      </c>
      <c r="G8" s="609">
        <v>6</v>
      </c>
      <c r="H8" s="609">
        <v>7</v>
      </c>
      <c r="I8" s="609">
        <v>15</v>
      </c>
    </row>
    <row r="9" spans="1:9" ht="15" x14ac:dyDescent="0.2">
      <c r="B9" s="609" t="str">
        <f>"S.u.a. "&amp;$D$5&amp;D9&amp;" "&amp;$E$5&amp;E9</f>
        <v>S.u.a. &gt;110 &lt;=130</v>
      </c>
      <c r="C9" s="610" t="s">
        <v>99</v>
      </c>
      <c r="D9" s="609">
        <f>E8</f>
        <v>110</v>
      </c>
      <c r="E9" s="609">
        <v>130</v>
      </c>
      <c r="F9" s="609">
        <v>6</v>
      </c>
      <c r="G9" s="609">
        <v>7</v>
      </c>
      <c r="H9" s="609">
        <v>8</v>
      </c>
      <c r="I9" s="609">
        <v>15</v>
      </c>
    </row>
    <row r="10" spans="1:9" ht="15" x14ac:dyDescent="0.2">
      <c r="B10" s="609" t="str">
        <f>"S.u.a. "&amp;$D$5&amp;D10&amp;" "&amp;$E$5&amp;E10</f>
        <v>S.u.a. &gt;130 &lt;=160</v>
      </c>
      <c r="C10" s="610" t="s">
        <v>99</v>
      </c>
      <c r="D10" s="609">
        <f>E9</f>
        <v>130</v>
      </c>
      <c r="E10" s="609">
        <v>160</v>
      </c>
      <c r="F10" s="609">
        <v>7</v>
      </c>
      <c r="G10" s="609">
        <v>10</v>
      </c>
      <c r="H10" s="609">
        <v>13</v>
      </c>
      <c r="I10" s="609">
        <v>15</v>
      </c>
    </row>
    <row r="11" spans="1:9" ht="15" x14ac:dyDescent="0.2">
      <c r="B11" s="609" t="str">
        <f>"S.u.a. "&amp;$D$5&amp;D11</f>
        <v>S.u.a. &gt;160</v>
      </c>
      <c r="C11" s="610" t="s">
        <v>99</v>
      </c>
      <c r="D11" s="609">
        <f>E10</f>
        <v>160</v>
      </c>
      <c r="E11" s="609">
        <v>999999999</v>
      </c>
      <c r="F11" s="609">
        <v>8</v>
      </c>
      <c r="G11" s="609">
        <v>15</v>
      </c>
      <c r="H11" s="609">
        <v>18</v>
      </c>
      <c r="I11" s="609">
        <v>19</v>
      </c>
    </row>
    <row r="12" spans="1:9" ht="15" x14ac:dyDescent="0.2">
      <c r="B12" s="609" t="s">
        <v>74</v>
      </c>
      <c r="C12" s="610" t="s">
        <v>99</v>
      </c>
      <c r="D12" s="609"/>
      <c r="E12" s="609"/>
      <c r="F12" s="609"/>
      <c r="G12" s="609"/>
      <c r="H12" s="609"/>
      <c r="I12" s="609"/>
    </row>
    <row r="13" spans="1:9" ht="15" x14ac:dyDescent="0.2">
      <c r="B13" s="609" t="s">
        <v>75</v>
      </c>
      <c r="C13" s="610" t="s">
        <v>99</v>
      </c>
      <c r="D13" s="609"/>
      <c r="E13" s="609"/>
      <c r="F13" s="609"/>
      <c r="G13" s="609"/>
      <c r="H13" s="609"/>
      <c r="I13" s="609"/>
    </row>
    <row r="14" spans="1:9" ht="15" x14ac:dyDescent="0.2">
      <c r="B14" s="609" t="s">
        <v>76</v>
      </c>
      <c r="C14" s="610" t="s">
        <v>99</v>
      </c>
      <c r="D14" s="609"/>
      <c r="E14" s="609"/>
      <c r="F14" s="609"/>
      <c r="G14" s="609"/>
      <c r="H14" s="609"/>
      <c r="I14" s="609"/>
    </row>
    <row r="15" spans="1:9" ht="15" x14ac:dyDescent="0.2">
      <c r="B15" s="609"/>
      <c r="C15" s="609"/>
      <c r="D15" s="609"/>
      <c r="E15" s="609"/>
      <c r="F15" s="609"/>
      <c r="G15" s="609"/>
      <c r="H15" s="609"/>
      <c r="I15" s="609"/>
    </row>
    <row r="16" spans="1:9" ht="15" x14ac:dyDescent="0.2">
      <c r="B16" s="609"/>
      <c r="C16" s="609"/>
      <c r="D16" s="609"/>
      <c r="E16" s="609"/>
      <c r="F16" s="609"/>
      <c r="G16" s="609"/>
      <c r="H16" s="609"/>
      <c r="I16" s="609"/>
    </row>
    <row r="17" spans="2:9" ht="15" x14ac:dyDescent="0.2">
      <c r="B17" s="609" t="s">
        <v>374</v>
      </c>
      <c r="C17" s="609"/>
      <c r="D17" s="609">
        <v>999999999</v>
      </c>
      <c r="E17" s="609"/>
      <c r="F17" s="609"/>
      <c r="G17" s="609"/>
      <c r="H17" s="609"/>
      <c r="I17" s="609"/>
    </row>
    <row r="22" spans="2:9" ht="15" x14ac:dyDescent="0.2">
      <c r="B22" s="283" t="s">
        <v>383</v>
      </c>
      <c r="C22" s="283"/>
      <c r="D22" s="290"/>
      <c r="E22" s="290"/>
      <c r="F22" s="283"/>
      <c r="G22" s="283"/>
    </row>
    <row r="23" spans="2:9" ht="15" x14ac:dyDescent="0.2">
      <c r="B23" s="607" t="s">
        <v>375</v>
      </c>
      <c r="C23" s="614" t="s">
        <v>376</v>
      </c>
      <c r="D23" s="616" t="s">
        <v>373</v>
      </c>
      <c r="E23" s="616" t="s">
        <v>372</v>
      </c>
      <c r="F23" s="616" t="s">
        <v>386</v>
      </c>
      <c r="G23" s="616" t="s">
        <v>155</v>
      </c>
    </row>
    <row r="24" spans="2:9" ht="15" x14ac:dyDescent="0.2">
      <c r="B24" s="609" t="str">
        <f>"S.n.r. "&amp;Calcoli!$BP$3&amp;D24&amp;" "&amp;Calcoli!$BQ$3&amp;E24</f>
        <v>S.n.r. &gt;0 &lt;=50</v>
      </c>
      <c r="C24" s="615" t="s">
        <v>99</v>
      </c>
      <c r="D24" s="617">
        <v>0</v>
      </c>
      <c r="E24" s="617">
        <v>50</v>
      </c>
      <c r="F24" s="617">
        <v>1</v>
      </c>
      <c r="G24" s="622">
        <v>5</v>
      </c>
    </row>
    <row r="25" spans="2:9" ht="15" x14ac:dyDescent="0.2">
      <c r="B25" s="609" t="str">
        <f>"S.n.r. "&amp;Calcoli!$BP$3&amp;D25&amp;" "&amp;Calcoli!$BQ$3&amp;E25</f>
        <v>S.n.r. &gt;50 &lt;=75</v>
      </c>
      <c r="C25" s="615" t="s">
        <v>99</v>
      </c>
      <c r="D25" s="617">
        <v>50</v>
      </c>
      <c r="E25" s="617">
        <v>75</v>
      </c>
      <c r="F25" s="617">
        <v>2</v>
      </c>
      <c r="G25" s="622">
        <v>7</v>
      </c>
    </row>
    <row r="26" spans="2:9" ht="15" x14ac:dyDescent="0.2">
      <c r="B26" s="609" t="str">
        <f>"S.n.r. "&amp;Calcoli!$BP$3&amp;D26&amp;" "&amp;Calcoli!$BQ$3&amp;E26</f>
        <v>S.n.r. &gt;75 &lt;=100</v>
      </c>
      <c r="C26" s="615" t="s">
        <v>99</v>
      </c>
      <c r="D26" s="617">
        <v>75</v>
      </c>
      <c r="E26" s="617">
        <v>100</v>
      </c>
      <c r="F26" s="617">
        <v>3</v>
      </c>
      <c r="G26" s="622">
        <v>12</v>
      </c>
    </row>
    <row r="27" spans="2:9" ht="15" x14ac:dyDescent="0.2">
      <c r="B27" s="609" t="str">
        <f>"S.n.r. "&amp;Calcoli!$BP$3&amp;D27&amp;" "&amp;Calcoli!$BQ$3&amp;E27</f>
        <v>S.n.r. &gt;100 &lt;=999999999</v>
      </c>
      <c r="C27" s="615" t="s">
        <v>99</v>
      </c>
      <c r="D27" s="617">
        <v>100</v>
      </c>
      <c r="E27" s="617">
        <v>999999999</v>
      </c>
      <c r="F27" s="617">
        <v>4</v>
      </c>
      <c r="G27" s="622">
        <v>19</v>
      </c>
    </row>
    <row r="28" spans="2:9" ht="15" x14ac:dyDescent="0.2">
      <c r="B28" s="609"/>
      <c r="C28" s="615"/>
      <c r="D28" s="617"/>
      <c r="E28" s="617"/>
      <c r="F28" s="617">
        <v>5</v>
      </c>
      <c r="G28" s="622"/>
    </row>
    <row r="29" spans="2:9" ht="15" x14ac:dyDescent="0.2">
      <c r="B29" s="609"/>
      <c r="C29" s="615"/>
      <c r="D29" s="617"/>
      <c r="E29" s="617"/>
      <c r="F29" s="617">
        <v>6</v>
      </c>
      <c r="G29" s="622"/>
    </row>
    <row r="33" spans="2:4" ht="15" x14ac:dyDescent="0.2">
      <c r="B33" s="283" t="s">
        <v>384</v>
      </c>
    </row>
    <row r="34" spans="2:4" ht="15" x14ac:dyDescent="0.2">
      <c r="B34" s="607" t="s">
        <v>385</v>
      </c>
      <c r="C34" s="616" t="s">
        <v>386</v>
      </c>
      <c r="D34" s="616" t="s">
        <v>155</v>
      </c>
    </row>
    <row r="35" spans="2:4" ht="15" x14ac:dyDescent="0.2">
      <c r="B35" s="609">
        <v>0</v>
      </c>
      <c r="C35" s="617">
        <v>1</v>
      </c>
      <c r="D35" s="622">
        <v>5</v>
      </c>
    </row>
    <row r="36" spans="2:4" ht="15" x14ac:dyDescent="0.2">
      <c r="B36" s="609">
        <v>1</v>
      </c>
      <c r="C36" s="617">
        <v>2</v>
      </c>
      <c r="D36" s="622">
        <v>8</v>
      </c>
    </row>
    <row r="37" spans="2:4" ht="15" x14ac:dyDescent="0.2">
      <c r="B37" s="609">
        <v>2</v>
      </c>
      <c r="C37" s="617">
        <v>3</v>
      </c>
      <c r="D37" s="622">
        <v>10</v>
      </c>
    </row>
    <row r="38" spans="2:4" ht="15" x14ac:dyDescent="0.2">
      <c r="B38" s="609">
        <v>3</v>
      </c>
      <c r="C38" s="617">
        <v>4</v>
      </c>
      <c r="D38" s="622">
        <v>12</v>
      </c>
    </row>
    <row r="39" spans="2:4" ht="15" x14ac:dyDescent="0.2">
      <c r="B39" s="609">
        <v>4</v>
      </c>
      <c r="C39" s="617">
        <v>5</v>
      </c>
      <c r="D39" s="622">
        <v>15</v>
      </c>
    </row>
    <row r="40" spans="2:4" ht="15" x14ac:dyDescent="0.2">
      <c r="B40" s="609">
        <v>5</v>
      </c>
      <c r="C40" s="617">
        <v>6</v>
      </c>
      <c r="D40" s="622">
        <v>19</v>
      </c>
    </row>
  </sheetData>
  <conditionalFormatting sqref="I2">
    <cfRule type="cellIs" dxfId="7" priority="1" operator="equal">
      <formula>"DISABILITATA"</formula>
    </cfRule>
    <cfRule type="cellIs" dxfId="6" priority="2" operator="equal">
      <formula>"ABILITATA"</formula>
    </cfRule>
  </conditionalFormatting>
  <dataValidations count="1">
    <dataValidation type="list" allowBlank="1" showInputMessage="1" showErrorMessage="1" sqref="C6:C14 C24:C29" xr:uid="{2CC7BEA4-B02A-4BC1-8583-0B5200345ECD}">
      <formula1>"X"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7B2B9-C090-486B-BE41-5AB48BDF07A3}">
  <sheetPr codeName="Foglio26">
    <tabColor theme="1"/>
  </sheetPr>
  <dimension ref="A1:J66"/>
  <sheetViews>
    <sheetView topLeftCell="A34" workbookViewId="0">
      <selection activeCell="J3" sqref="J3"/>
    </sheetView>
  </sheetViews>
  <sheetFormatPr defaultRowHeight="12.75" x14ac:dyDescent="0.2"/>
  <cols>
    <col min="2" max="2" width="60.7109375" bestFit="1" customWidth="1"/>
    <col min="3" max="3" width="35.140625" bestFit="1" customWidth="1"/>
    <col min="4" max="4" width="40.28515625" bestFit="1" customWidth="1"/>
    <col min="5" max="5" width="10.42578125" bestFit="1" customWidth="1"/>
    <col min="6" max="7" width="11.42578125" bestFit="1" customWidth="1"/>
    <col min="8" max="8" width="12.42578125" bestFit="1" customWidth="1"/>
    <col min="10" max="10" width="58.140625" bestFit="1" customWidth="1"/>
    <col min="13" max="13" width="58.140625" bestFit="1" customWidth="1"/>
  </cols>
  <sheetData>
    <row r="1" spans="1:8" x14ac:dyDescent="0.2">
      <c r="A1" s="339"/>
      <c r="B1" s="339" t="s">
        <v>502</v>
      </c>
      <c r="C1" t="str">
        <f>Parametri!D4</f>
        <v>Toscana</v>
      </c>
    </row>
    <row r="2" spans="1:8" ht="26.25" x14ac:dyDescent="0.4">
      <c r="B2" s="808" t="s">
        <v>501</v>
      </c>
      <c r="C2" s="808" t="s">
        <v>493</v>
      </c>
      <c r="H2" s="290" t="str">
        <f>IF(C1=C2,"ABILITATA","DISABILITATA")</f>
        <v>DISABILITATA</v>
      </c>
    </row>
    <row r="6" spans="1:8" ht="15" x14ac:dyDescent="0.2">
      <c r="B6" s="607" t="s">
        <v>375</v>
      </c>
      <c r="C6" s="608" t="s">
        <v>376</v>
      </c>
      <c r="D6" s="607" t="s">
        <v>373</v>
      </c>
      <c r="E6" s="608" t="s">
        <v>372</v>
      </c>
    </row>
    <row r="7" spans="1:8" ht="15" x14ac:dyDescent="0.2">
      <c r="B7" s="609"/>
      <c r="C7" s="610"/>
      <c r="D7" s="609"/>
      <c r="E7" s="609"/>
    </row>
    <row r="8" spans="1:8" ht="15" x14ac:dyDescent="0.2">
      <c r="B8" s="609"/>
      <c r="C8" s="610"/>
      <c r="D8" s="609"/>
      <c r="E8" s="609"/>
    </row>
    <row r="9" spans="1:8" ht="15" x14ac:dyDescent="0.2">
      <c r="B9" s="609"/>
      <c r="C9" s="610"/>
      <c r="D9" s="609"/>
      <c r="E9" s="609"/>
    </row>
    <row r="10" spans="1:8" ht="15" x14ac:dyDescent="0.2">
      <c r="B10" s="609"/>
      <c r="C10" s="610"/>
      <c r="D10" s="609"/>
      <c r="E10" s="609"/>
    </row>
    <row r="11" spans="1:8" ht="15" x14ac:dyDescent="0.2">
      <c r="B11" s="609"/>
      <c r="C11" s="610"/>
      <c r="D11" s="609"/>
      <c r="E11" s="609"/>
    </row>
    <row r="12" spans="1:8" ht="15" x14ac:dyDescent="0.2">
      <c r="B12" s="609"/>
      <c r="C12" s="610"/>
      <c r="D12" s="609"/>
      <c r="E12" s="609"/>
    </row>
    <row r="13" spans="1:8" ht="15" x14ac:dyDescent="0.2">
      <c r="B13" s="609"/>
      <c r="C13" s="610"/>
      <c r="D13" s="609"/>
      <c r="E13" s="609"/>
    </row>
    <row r="14" spans="1:8" ht="15" x14ac:dyDescent="0.2">
      <c r="B14" s="609"/>
      <c r="C14" s="610"/>
      <c r="D14" s="609"/>
      <c r="E14" s="609"/>
    </row>
    <row r="15" spans="1:8" ht="15" x14ac:dyDescent="0.2">
      <c r="B15" s="609"/>
      <c r="C15" s="610"/>
      <c r="D15" s="609"/>
      <c r="E15" s="609"/>
    </row>
    <row r="16" spans="1:8" ht="15" x14ac:dyDescent="0.2">
      <c r="B16" s="609"/>
      <c r="C16" s="609"/>
      <c r="D16" s="609"/>
      <c r="E16" s="609"/>
    </row>
    <row r="17" spans="2:10" ht="15" x14ac:dyDescent="0.2">
      <c r="B17" s="609"/>
      <c r="C17" s="609"/>
      <c r="D17" s="609"/>
      <c r="E17" s="609"/>
    </row>
    <row r="18" spans="2:10" ht="15" x14ac:dyDescent="0.2">
      <c r="B18" s="609"/>
      <c r="C18" s="609"/>
      <c r="D18" s="609"/>
      <c r="E18" s="609"/>
    </row>
    <row r="20" spans="2:10" ht="15" x14ac:dyDescent="0.2">
      <c r="B20" s="290" t="s">
        <v>440</v>
      </c>
      <c r="C20" s="290"/>
      <c r="D20" s="290"/>
      <c r="E20" s="290"/>
      <c r="F20" s="290"/>
      <c r="G20" s="290"/>
    </row>
    <row r="21" spans="2:10" ht="15" x14ac:dyDescent="0.2">
      <c r="B21" s="757" t="s">
        <v>451</v>
      </c>
      <c r="C21" s="757" t="s">
        <v>441</v>
      </c>
      <c r="D21" s="757" t="s">
        <v>442</v>
      </c>
      <c r="E21" s="757" t="s">
        <v>443</v>
      </c>
      <c r="F21" s="757" t="s">
        <v>444</v>
      </c>
      <c r="G21" s="757" t="s">
        <v>445</v>
      </c>
      <c r="H21" s="757" t="s">
        <v>446</v>
      </c>
      <c r="J21" s="285" t="s">
        <v>455</v>
      </c>
    </row>
    <row r="22" spans="2:10" ht="15" x14ac:dyDescent="0.2">
      <c r="B22" s="758" t="str">
        <f t="shared" ref="B22:B33" si="0">C22&amp;D22</f>
        <v>Per addetti da 0 a 15Nuova Costruzione</v>
      </c>
      <c r="C22" s="758" t="s">
        <v>447</v>
      </c>
      <c r="D22" s="758" t="s">
        <v>306</v>
      </c>
      <c r="E22" s="758">
        <v>9.74</v>
      </c>
      <c r="F22" s="758">
        <v>8.7200000000000006</v>
      </c>
      <c r="G22" s="758">
        <v>9.74</v>
      </c>
      <c r="H22" s="758">
        <v>9.64</v>
      </c>
      <c r="J22" s="812" t="s">
        <v>306</v>
      </c>
    </row>
    <row r="23" spans="2:10" ht="15" x14ac:dyDescent="0.2">
      <c r="B23" s="758" t="str">
        <f t="shared" si="0"/>
        <v>Per addetti da 16 a 50Nuova Costruzione</v>
      </c>
      <c r="C23" s="758" t="s">
        <v>448</v>
      </c>
      <c r="D23" s="758" t="s">
        <v>306</v>
      </c>
      <c r="E23" s="758">
        <v>4.6399999999999997</v>
      </c>
      <c r="F23" s="758">
        <v>4.6399999999999997</v>
      </c>
      <c r="G23" s="758">
        <v>4.6399999999999997</v>
      </c>
      <c r="H23" s="758">
        <v>5.79</v>
      </c>
      <c r="J23" s="289" t="s">
        <v>450</v>
      </c>
    </row>
    <row r="24" spans="2:10" ht="15" x14ac:dyDescent="0.2">
      <c r="B24" s="758" t="str">
        <f t="shared" si="0"/>
        <v>Per addetti da 51 a 200Nuova Costruzione</v>
      </c>
      <c r="C24" s="758" t="s">
        <v>449</v>
      </c>
      <c r="D24" s="758" t="s">
        <v>306</v>
      </c>
      <c r="E24" s="758">
        <v>4.87</v>
      </c>
      <c r="F24" s="758">
        <v>4.6399999999999997</v>
      </c>
      <c r="G24" s="758">
        <v>4.6399999999999997</v>
      </c>
      <c r="H24" s="758">
        <v>5.79</v>
      </c>
      <c r="J24" s="289"/>
    </row>
    <row r="25" spans="2:10" ht="15" x14ac:dyDescent="0.2">
      <c r="B25" s="758" t="str">
        <f t="shared" si="0"/>
        <v>X</v>
      </c>
      <c r="C25" s="758" t="s">
        <v>99</v>
      </c>
      <c r="D25" s="758"/>
      <c r="E25" s="758"/>
      <c r="F25" s="758"/>
      <c r="G25" s="758"/>
      <c r="H25" s="758"/>
      <c r="J25" s="289"/>
    </row>
    <row r="26" spans="2:10" ht="15" x14ac:dyDescent="0.2">
      <c r="B26" s="758" t="str">
        <f t="shared" si="0"/>
        <v/>
      </c>
      <c r="C26" s="758"/>
      <c r="D26" s="758"/>
      <c r="E26" s="758"/>
      <c r="F26" s="758"/>
      <c r="G26" s="758"/>
      <c r="H26" s="758"/>
      <c r="J26" s="289"/>
    </row>
    <row r="27" spans="2:10" ht="15" x14ac:dyDescent="0.2">
      <c r="B27" s="758" t="str">
        <f t="shared" si="0"/>
        <v/>
      </c>
      <c r="C27" s="758"/>
      <c r="D27" s="758"/>
      <c r="E27" s="758"/>
      <c r="F27" s="758"/>
      <c r="G27" s="758"/>
      <c r="H27" s="758"/>
      <c r="J27" s="289"/>
    </row>
    <row r="28" spans="2:10" ht="15" x14ac:dyDescent="0.2">
      <c r="B28" s="758" t="str">
        <f t="shared" si="0"/>
        <v>Per addetti da 0 a 15Ristrutturazioni, demolizioni e ricostruzioni</v>
      </c>
      <c r="C28" s="758" t="s">
        <v>447</v>
      </c>
      <c r="D28" s="758" t="s">
        <v>450</v>
      </c>
      <c r="E28" s="758">
        <v>3.89</v>
      </c>
      <c r="F28" s="758">
        <v>3.49</v>
      </c>
      <c r="G28" s="758">
        <v>3.89</v>
      </c>
      <c r="H28" s="758">
        <v>3.85</v>
      </c>
      <c r="J28" s="289"/>
    </row>
    <row r="29" spans="2:10" ht="15" x14ac:dyDescent="0.2">
      <c r="B29" s="758" t="str">
        <f t="shared" si="0"/>
        <v>Per addetti da 16 a 50Ristrutturazioni, demolizioni e ricostruzioni</v>
      </c>
      <c r="C29" s="758" t="s">
        <v>448</v>
      </c>
      <c r="D29" s="758" t="s">
        <v>450</v>
      </c>
      <c r="E29" s="758">
        <v>1.86</v>
      </c>
      <c r="F29" s="758">
        <v>1.86</v>
      </c>
      <c r="G29" s="758">
        <v>1.86</v>
      </c>
      <c r="H29" s="758">
        <v>2.3199999999999998</v>
      </c>
      <c r="J29" s="289"/>
    </row>
    <row r="30" spans="2:10" ht="15" x14ac:dyDescent="0.2">
      <c r="B30" s="758" t="str">
        <f t="shared" si="0"/>
        <v>Per addetti da 51 a 200Ristrutturazioni, demolizioni e ricostruzioni</v>
      </c>
      <c r="C30" s="758" t="s">
        <v>449</v>
      </c>
      <c r="D30" s="758" t="s">
        <v>450</v>
      </c>
      <c r="E30" s="758">
        <v>1.94</v>
      </c>
      <c r="F30" s="758">
        <v>1.86</v>
      </c>
      <c r="G30" s="758">
        <v>1.86</v>
      </c>
      <c r="H30" s="758">
        <v>2.3199999999999998</v>
      </c>
    </row>
    <row r="31" spans="2:10" ht="15" x14ac:dyDescent="0.2">
      <c r="B31" s="758" t="str">
        <f t="shared" si="0"/>
        <v/>
      </c>
      <c r="C31" s="609"/>
      <c r="D31" s="609"/>
      <c r="E31" s="609"/>
      <c r="F31" s="609"/>
      <c r="G31" s="609"/>
      <c r="H31" s="610"/>
    </row>
    <row r="32" spans="2:10" ht="15" x14ac:dyDescent="0.2">
      <c r="B32" s="758" t="str">
        <f t="shared" si="0"/>
        <v/>
      </c>
      <c r="C32" s="609"/>
      <c r="D32" s="609"/>
      <c r="E32" s="609"/>
      <c r="F32" s="609"/>
      <c r="G32" s="609"/>
      <c r="H32" s="610"/>
    </row>
    <row r="33" spans="2:10" ht="15" x14ac:dyDescent="0.2">
      <c r="B33" s="758" t="str">
        <f t="shared" si="0"/>
        <v/>
      </c>
      <c r="C33" s="609"/>
      <c r="D33" s="609"/>
      <c r="E33" s="609"/>
      <c r="F33" s="609"/>
      <c r="G33" s="609"/>
      <c r="H33" s="610"/>
    </row>
    <row r="34" spans="2:10" ht="15" x14ac:dyDescent="0.2">
      <c r="B34" s="290"/>
      <c r="C34" s="290"/>
      <c r="D34" s="290"/>
      <c r="E34" s="290"/>
      <c r="F34" s="290"/>
      <c r="G34" s="290"/>
      <c r="H34" s="784"/>
    </row>
    <row r="35" spans="2:10" ht="15" x14ac:dyDescent="0.2">
      <c r="B35" s="789" t="s">
        <v>463</v>
      </c>
      <c r="C35" s="790" t="s">
        <v>473</v>
      </c>
      <c r="D35" s="790" t="s">
        <v>474</v>
      </c>
      <c r="E35" s="790" t="s">
        <v>475</v>
      </c>
      <c r="F35" s="790" t="s">
        <v>476</v>
      </c>
      <c r="G35" s="791" t="s">
        <v>477</v>
      </c>
      <c r="H35" s="790" t="s">
        <v>478</v>
      </c>
      <c r="J35" s="291" t="s">
        <v>463</v>
      </c>
    </row>
    <row r="36" spans="2:10" ht="15" x14ac:dyDescent="0.2">
      <c r="B36" s="609" t="str">
        <f>Reg_lazio!J36</f>
        <v>A</v>
      </c>
      <c r="C36" s="785">
        <v>0.01</v>
      </c>
      <c r="D36" s="785">
        <v>1.4999999999999999E-2</v>
      </c>
      <c r="E36" s="785">
        <v>0.02</v>
      </c>
      <c r="F36" s="785">
        <v>2.2499999999999999E-2</v>
      </c>
      <c r="G36" s="785">
        <v>2.5000000000000001E-2</v>
      </c>
      <c r="H36" s="788">
        <v>2.75E-2</v>
      </c>
      <c r="J36" s="307" t="s">
        <v>464</v>
      </c>
    </row>
    <row r="37" spans="2:10" ht="15" x14ac:dyDescent="0.2">
      <c r="B37" s="609" t="str">
        <f>Reg_lazio!J37</f>
        <v>B - C2</v>
      </c>
      <c r="C37" s="785">
        <v>0.01</v>
      </c>
      <c r="D37" s="785">
        <v>1.2500000000000001E-2</v>
      </c>
      <c r="E37" s="785">
        <v>1.4999999999999999E-2</v>
      </c>
      <c r="F37" s="785">
        <v>0.02</v>
      </c>
      <c r="G37" s="785">
        <v>0.02</v>
      </c>
      <c r="H37" s="788">
        <v>2.5000000000000001E-2</v>
      </c>
      <c r="J37" s="306" t="s">
        <v>465</v>
      </c>
    </row>
    <row r="38" spans="2:10" ht="15" x14ac:dyDescent="0.2">
      <c r="B38" s="609" t="str">
        <f>Reg_lazio!J38</f>
        <v>C1</v>
      </c>
      <c r="C38" s="785">
        <v>5.0000000000000001E-3</v>
      </c>
      <c r="D38" s="785">
        <v>0.01</v>
      </c>
      <c r="E38" s="785">
        <v>0.01</v>
      </c>
      <c r="F38" s="785">
        <v>1.2500000000000001E-2</v>
      </c>
      <c r="G38" s="785">
        <v>1.4999999999999999E-2</v>
      </c>
      <c r="H38" s="788">
        <v>1.4999999999999999E-2</v>
      </c>
      <c r="J38" s="306" t="s">
        <v>466</v>
      </c>
    </row>
    <row r="39" spans="2:10" ht="15" x14ac:dyDescent="0.2">
      <c r="B39" s="609">
        <f>Reg_lazio!J39</f>
        <v>0</v>
      </c>
      <c r="C39" s="785"/>
      <c r="D39" s="609"/>
      <c r="E39" s="609"/>
      <c r="F39" s="609"/>
      <c r="G39" s="609"/>
      <c r="H39" s="610"/>
      <c r="J39" s="306"/>
    </row>
    <row r="40" spans="2:10" ht="15" x14ac:dyDescent="0.2">
      <c r="B40" s="609">
        <f>Reg_lazio!J40</f>
        <v>0</v>
      </c>
      <c r="C40" s="786"/>
      <c r="D40" s="609"/>
      <c r="E40" s="609"/>
      <c r="F40" s="609"/>
      <c r="G40" s="609"/>
      <c r="H40" s="610"/>
      <c r="J40" s="306"/>
    </row>
    <row r="41" spans="2:10" ht="15" x14ac:dyDescent="0.2">
      <c r="B41" s="609">
        <f>Reg_lazio!J41</f>
        <v>0</v>
      </c>
      <c r="C41" s="786"/>
      <c r="D41" s="609"/>
      <c r="E41" s="609"/>
      <c r="F41" s="609"/>
      <c r="G41" s="609"/>
      <c r="H41" s="610"/>
      <c r="J41" s="306"/>
    </row>
    <row r="42" spans="2:10" ht="15" x14ac:dyDescent="0.2">
      <c r="B42" s="290"/>
      <c r="C42" s="787"/>
      <c r="D42" s="290"/>
      <c r="E42" s="290"/>
      <c r="F42" s="290"/>
      <c r="G42" s="290"/>
      <c r="H42" s="784"/>
    </row>
    <row r="43" spans="2:10" ht="15" x14ac:dyDescent="0.2">
      <c r="B43" s="789" t="s">
        <v>467</v>
      </c>
      <c r="C43" s="790" t="str">
        <f t="shared" ref="C43:D43" si="1">C$35</f>
        <v>fino a 2000</v>
      </c>
      <c r="D43" s="790" t="str">
        <f t="shared" si="1"/>
        <v>2001 5000</v>
      </c>
      <c r="E43" s="790" t="str">
        <f>E$35</f>
        <v>5001 10000</v>
      </c>
      <c r="F43" s="790" t="str">
        <f t="shared" ref="F43:H43" si="2">F$35</f>
        <v>10001 20000</v>
      </c>
      <c r="G43" s="790" t="str">
        <f t="shared" si="2"/>
        <v>20001 50000</v>
      </c>
      <c r="H43" s="790" t="str">
        <f t="shared" si="2"/>
        <v>50001 100000</v>
      </c>
      <c r="J43" s="291" t="s">
        <v>467</v>
      </c>
    </row>
    <row r="44" spans="2:10" ht="15" x14ac:dyDescent="0.2">
      <c r="B44" s="609" t="str">
        <f>Reg_lazio!J44</f>
        <v>Unifamiliari Singole</v>
      </c>
      <c r="C44" s="785">
        <v>0.02</v>
      </c>
      <c r="D44" s="785">
        <v>0.02</v>
      </c>
      <c r="E44" s="785">
        <v>0.02</v>
      </c>
      <c r="F44" s="785">
        <v>2.2499999999999999E-2</v>
      </c>
      <c r="G44" s="785">
        <v>2.2499999999999999E-2</v>
      </c>
      <c r="H44" s="785">
        <v>2.2499999999999999E-2</v>
      </c>
      <c r="J44" s="307" t="s">
        <v>468</v>
      </c>
    </row>
    <row r="45" spans="2:10" ht="15" x14ac:dyDescent="0.2">
      <c r="B45" s="609" t="str">
        <f>Reg_lazio!J45</f>
        <v>Unifamiliari aggregate fino a 2 piani abitabili - fino a 4 alloggi</v>
      </c>
      <c r="C45" s="785">
        <v>1.4999999999999999E-2</v>
      </c>
      <c r="D45" s="785">
        <v>1.4999999999999999E-2</v>
      </c>
      <c r="E45" s="785">
        <v>1.4999999999999999E-2</v>
      </c>
      <c r="F45" s="785">
        <v>1.7500000000000002E-2</v>
      </c>
      <c r="G45" s="785">
        <v>0.02</v>
      </c>
      <c r="H45" s="785">
        <v>0.02</v>
      </c>
      <c r="J45" s="306" t="s">
        <v>469</v>
      </c>
    </row>
    <row r="46" spans="2:10" ht="15" x14ac:dyDescent="0.2">
      <c r="B46" s="609" t="str">
        <f>Reg_lazio!J46</f>
        <v>Unifamiliari aggregate fino a 2 piani abitabili - a schiera</v>
      </c>
      <c r="C46" s="785">
        <v>1.2500000000000001E-2</v>
      </c>
      <c r="D46" s="785">
        <v>2.2499999999999999E-2</v>
      </c>
      <c r="E46" s="785">
        <v>1.2500000000000001E-2</v>
      </c>
      <c r="F46" s="785">
        <v>1.4999999999999999E-2</v>
      </c>
      <c r="G46" s="785">
        <v>1.7500000000000002E-2</v>
      </c>
      <c r="H46" s="785">
        <v>1.7500000000000002E-2</v>
      </c>
      <c r="J46" s="306" t="s">
        <v>470</v>
      </c>
    </row>
    <row r="47" spans="2:10" ht="15" x14ac:dyDescent="0.2">
      <c r="B47" s="609" t="str">
        <f>Reg_lazio!J47</f>
        <v>Plurifamiliari - fino a 3 piani abitabili</v>
      </c>
      <c r="C47" s="785">
        <v>0.01</v>
      </c>
      <c r="D47" s="785">
        <v>0.01</v>
      </c>
      <c r="E47" s="785">
        <v>1.2500000000000001E-2</v>
      </c>
      <c r="F47" s="785">
        <v>1.2500000000000001E-2</v>
      </c>
      <c r="G47" s="785">
        <v>1.2500000000000001E-2</v>
      </c>
      <c r="H47" s="785">
        <v>1.4999999999999999E-2</v>
      </c>
      <c r="J47" s="306" t="s">
        <v>471</v>
      </c>
    </row>
    <row r="48" spans="2:10" ht="15" x14ac:dyDescent="0.2">
      <c r="B48" s="609" t="str">
        <f>Reg_lazio!J48</f>
        <v>Plurifamiliari - oltre 3 piani abitabili</v>
      </c>
      <c r="C48" s="785">
        <v>1.4999999999999999E-2</v>
      </c>
      <c r="D48" s="785">
        <v>1.4999999999999999E-2</v>
      </c>
      <c r="E48" s="785">
        <v>1.4999999999999999E-2</v>
      </c>
      <c r="F48" s="785">
        <v>1.7500000000000002E-2</v>
      </c>
      <c r="G48" s="785">
        <v>1.7500000000000002E-2</v>
      </c>
      <c r="H48" s="785">
        <v>1.7500000000000002E-2</v>
      </c>
      <c r="J48" s="306" t="s">
        <v>472</v>
      </c>
    </row>
    <row r="49" spans="2:10" ht="15" x14ac:dyDescent="0.2">
      <c r="B49" s="609">
        <f>Reg_lazio!J49</f>
        <v>0</v>
      </c>
      <c r="C49" s="785"/>
      <c r="D49" s="785"/>
      <c r="E49" s="785"/>
      <c r="F49" s="785"/>
      <c r="G49" s="785"/>
      <c r="H49" s="785"/>
      <c r="J49" s="306"/>
    </row>
    <row r="50" spans="2:10" ht="15" x14ac:dyDescent="0.2">
      <c r="B50" s="609">
        <f>Reg_lazio!J50</f>
        <v>0</v>
      </c>
      <c r="C50" s="785"/>
      <c r="D50" s="785"/>
      <c r="E50" s="785"/>
      <c r="F50" s="785"/>
      <c r="G50" s="785"/>
      <c r="H50" s="785"/>
      <c r="J50" s="306"/>
    </row>
    <row r="51" spans="2:10" ht="15" x14ac:dyDescent="0.2">
      <c r="B51" s="609">
        <f>Reg_lazio!J53</f>
        <v>0</v>
      </c>
      <c r="C51" s="785"/>
      <c r="D51" s="785"/>
      <c r="E51" s="785"/>
      <c r="F51" s="785"/>
      <c r="G51" s="785"/>
      <c r="H51" s="785"/>
    </row>
    <row r="52" spans="2:10" ht="15" x14ac:dyDescent="0.2">
      <c r="B52" s="609">
        <f>Parametri!B115</f>
        <v>0</v>
      </c>
      <c r="C52" s="785"/>
      <c r="D52" s="785"/>
      <c r="E52" s="785"/>
      <c r="F52" s="785"/>
      <c r="G52" s="785"/>
      <c r="H52" s="785"/>
    </row>
    <row r="53" spans="2:10" ht="15" x14ac:dyDescent="0.2">
      <c r="B53" s="283"/>
      <c r="C53" s="283"/>
      <c r="D53" s="283"/>
      <c r="E53" s="283"/>
      <c r="F53" s="283"/>
      <c r="G53" s="283"/>
      <c r="H53" s="458"/>
    </row>
    <row r="54" spans="2:10" ht="15" x14ac:dyDescent="0.2">
      <c r="B54" s="290"/>
      <c r="C54" s="290"/>
      <c r="D54" s="290"/>
      <c r="E54" s="290"/>
      <c r="F54" s="290"/>
      <c r="G54" s="290"/>
      <c r="H54" s="784"/>
    </row>
    <row r="55" spans="2:10" ht="15" x14ac:dyDescent="0.2">
      <c r="B55" s="789" t="s">
        <v>479</v>
      </c>
      <c r="C55" s="790" t="str">
        <f t="shared" ref="C55:D55" si="3">C$35</f>
        <v>fino a 2000</v>
      </c>
      <c r="D55" s="790" t="str">
        <f t="shared" si="3"/>
        <v>2001 5000</v>
      </c>
      <c r="E55" s="790" t="str">
        <f>E$35</f>
        <v>5001 10000</v>
      </c>
      <c r="F55" s="790" t="str">
        <f t="shared" ref="F55:H55" si="4">F$35</f>
        <v>10001 20000</v>
      </c>
      <c r="G55" s="790" t="str">
        <f t="shared" si="4"/>
        <v>20001 50000</v>
      </c>
      <c r="H55" s="790" t="str">
        <f t="shared" si="4"/>
        <v>50001 100000</v>
      </c>
    </row>
    <row r="56" spans="2:10" ht="15" x14ac:dyDescent="0.2">
      <c r="B56" s="609" t="s">
        <v>232</v>
      </c>
      <c r="C56" s="785">
        <v>5.0000000000000001E-3</v>
      </c>
      <c r="D56" s="785">
        <v>0.01</v>
      </c>
      <c r="E56" s="785">
        <v>1.2500000000000001E-2</v>
      </c>
      <c r="F56" s="785">
        <v>1.2500000000000001E-2</v>
      </c>
      <c r="G56" s="785">
        <v>1.4999999999999999E-2</v>
      </c>
      <c r="H56" s="785">
        <v>1.4999999999999999E-2</v>
      </c>
    </row>
    <row r="57" spans="2:10" ht="15" x14ac:dyDescent="0.2">
      <c r="B57" s="609" t="s">
        <v>234</v>
      </c>
      <c r="C57" s="785">
        <v>5.0000000000000001E-3</v>
      </c>
      <c r="D57" s="785">
        <v>0.01</v>
      </c>
      <c r="E57" s="785">
        <v>1.2500000000000001E-2</v>
      </c>
      <c r="F57" s="785">
        <v>1.2500000000000001E-2</v>
      </c>
      <c r="G57" s="785">
        <v>1.4999999999999999E-2</v>
      </c>
      <c r="H57" s="785">
        <v>1.4999999999999999E-2</v>
      </c>
    </row>
    <row r="58" spans="2:10" ht="15" x14ac:dyDescent="0.2">
      <c r="B58" s="609" t="s">
        <v>237</v>
      </c>
      <c r="C58" s="785">
        <v>5.0000000000000001E-3</v>
      </c>
      <c r="D58" s="785">
        <v>0.01</v>
      </c>
      <c r="E58" s="785">
        <v>1.2500000000000001E-2</v>
      </c>
      <c r="F58" s="785">
        <v>1.2500000000000001E-2</v>
      </c>
      <c r="G58" s="785">
        <v>1.4999999999999999E-2</v>
      </c>
      <c r="H58" s="785">
        <v>1.4999999999999999E-2</v>
      </c>
    </row>
    <row r="59" spans="2:10" ht="15" x14ac:dyDescent="0.2">
      <c r="B59" s="609" t="s">
        <v>239</v>
      </c>
      <c r="C59" s="785">
        <v>5.0000000000000001E-3</v>
      </c>
      <c r="D59" s="785">
        <v>0.01</v>
      </c>
      <c r="E59" s="785">
        <v>1.2500000000000001E-2</v>
      </c>
      <c r="F59" s="785">
        <v>1.2500000000000001E-2</v>
      </c>
      <c r="G59" s="785">
        <v>1.4999999999999999E-2</v>
      </c>
      <c r="H59" s="785">
        <v>1.4999999999999999E-2</v>
      </c>
    </row>
    <row r="60" spans="2:10" ht="15" x14ac:dyDescent="0.2">
      <c r="B60" s="609" t="s">
        <v>240</v>
      </c>
      <c r="C60" s="785">
        <v>1.2500000000000001E-2</v>
      </c>
      <c r="D60" s="785">
        <v>1.4999999999999999E-2</v>
      </c>
      <c r="E60" s="785">
        <v>1.7500000000000002E-2</v>
      </c>
      <c r="F60" s="785">
        <v>0.02</v>
      </c>
      <c r="G60" s="785">
        <v>2.5000000000000001E-2</v>
      </c>
      <c r="H60" s="785">
        <v>2.5000000000000001E-2</v>
      </c>
    </row>
    <row r="61" spans="2:10" ht="15" x14ac:dyDescent="0.2">
      <c r="B61" s="609" t="s">
        <v>241</v>
      </c>
      <c r="C61" s="785">
        <v>1.2500000000000001E-2</v>
      </c>
      <c r="D61" s="785">
        <v>1.4999999999999999E-2</v>
      </c>
      <c r="E61" s="785">
        <v>1.7500000000000002E-2</v>
      </c>
      <c r="F61" s="785">
        <v>0.02</v>
      </c>
      <c r="G61" s="785">
        <v>2.5000000000000001E-2</v>
      </c>
      <c r="H61" s="785">
        <v>2.5000000000000001E-2</v>
      </c>
    </row>
    <row r="62" spans="2:10" ht="15" x14ac:dyDescent="0.2">
      <c r="B62" s="609" t="s">
        <v>243</v>
      </c>
      <c r="C62" s="785">
        <v>1.2500000000000001E-2</v>
      </c>
      <c r="D62" s="785">
        <v>1.4999999999999999E-2</v>
      </c>
      <c r="E62" s="785">
        <v>1.7500000000000002E-2</v>
      </c>
      <c r="F62" s="785">
        <v>0.02</v>
      </c>
      <c r="G62" s="785">
        <v>2.5000000000000001E-2</v>
      </c>
      <c r="H62" s="785">
        <v>2.5000000000000001E-2</v>
      </c>
    </row>
    <row r="63" spans="2:10" ht="15" x14ac:dyDescent="0.2">
      <c r="B63" s="609" t="s">
        <v>244</v>
      </c>
      <c r="C63" s="785">
        <v>1.2500000000000001E-2</v>
      </c>
      <c r="D63" s="785">
        <v>1.4999999999999999E-2</v>
      </c>
      <c r="E63" s="785">
        <v>1.7500000000000002E-2</v>
      </c>
      <c r="F63" s="785">
        <v>0.02</v>
      </c>
      <c r="G63" s="785">
        <v>2.5000000000000001E-2</v>
      </c>
      <c r="H63" s="785">
        <v>2.5000000000000001E-2</v>
      </c>
    </row>
    <row r="64" spans="2:10" ht="15" x14ac:dyDescent="0.2">
      <c r="B64" s="609" t="s">
        <v>245</v>
      </c>
      <c r="C64" s="785">
        <v>0.02</v>
      </c>
      <c r="D64" s="785">
        <v>2.5000000000000001E-2</v>
      </c>
      <c r="E64" s="785">
        <v>0.03</v>
      </c>
      <c r="F64" s="785">
        <v>3.5000000000000003E-2</v>
      </c>
      <c r="G64" s="785">
        <v>3.5000000000000003E-2</v>
      </c>
      <c r="H64" s="785">
        <v>0.04</v>
      </c>
    </row>
    <row r="65" spans="2:8" ht="15" x14ac:dyDescent="0.2">
      <c r="B65" s="609" t="s">
        <v>99</v>
      </c>
      <c r="C65" s="785">
        <v>0.02</v>
      </c>
      <c r="D65" s="785">
        <v>2.5000000000000001E-2</v>
      </c>
      <c r="E65" s="785">
        <v>0.03</v>
      </c>
      <c r="F65" s="785">
        <v>3.5000000000000003E-2</v>
      </c>
      <c r="G65" s="785">
        <v>3.5000000000000003E-2</v>
      </c>
      <c r="H65" s="785">
        <v>0.04</v>
      </c>
    </row>
    <row r="66" spans="2:8" ht="15" x14ac:dyDescent="0.2">
      <c r="B66" s="609" t="s">
        <v>248</v>
      </c>
      <c r="C66" s="785">
        <v>0.02</v>
      </c>
      <c r="D66" s="785">
        <v>2.5000000000000001E-2</v>
      </c>
      <c r="E66" s="785">
        <v>0.03</v>
      </c>
      <c r="F66" s="785">
        <v>3.5000000000000003E-2</v>
      </c>
      <c r="G66" s="785">
        <v>3.5000000000000003E-2</v>
      </c>
      <c r="H66" s="785">
        <v>0.04</v>
      </c>
    </row>
  </sheetData>
  <conditionalFormatting sqref="H2">
    <cfRule type="cellIs" dxfId="5" priority="7" operator="equal">
      <formula>"DISABILITATA"</formula>
    </cfRule>
    <cfRule type="cellIs" dxfId="4" priority="8" operator="equal">
      <formula>"ABILITATA"</formula>
    </cfRule>
  </conditionalFormatting>
  <dataValidations count="1">
    <dataValidation type="list" allowBlank="1" showInputMessage="1" showErrorMessage="1" sqref="C7:C15" xr:uid="{987C6A37-44DC-45C1-936A-5EBCE23E3D67}">
      <formula1>"X"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7640B-2138-4ACF-951C-CE3A3B3DCDE4}">
  <sheetPr codeName="Foglio27">
    <tabColor theme="1"/>
  </sheetPr>
  <dimension ref="A1:I30"/>
  <sheetViews>
    <sheetView topLeftCell="A4" workbookViewId="0">
      <selection activeCell="I27" sqref="I27"/>
    </sheetView>
  </sheetViews>
  <sheetFormatPr defaultRowHeight="12.75" x14ac:dyDescent="0.2"/>
  <cols>
    <col min="2" max="2" width="2.140625" bestFit="1" customWidth="1"/>
    <col min="3" max="3" width="53.85546875" bestFit="1" customWidth="1"/>
    <col min="4" max="4" width="6.85546875" bestFit="1" customWidth="1"/>
    <col min="5" max="6" width="16.28515625" bestFit="1" customWidth="1"/>
    <col min="7" max="8" width="11.85546875" bestFit="1" customWidth="1"/>
    <col min="9" max="9" width="19.5703125" bestFit="1" customWidth="1"/>
  </cols>
  <sheetData>
    <row r="1" spans="1:9" x14ac:dyDescent="0.2">
      <c r="A1" s="339"/>
      <c r="D1" s="339" t="str">
        <f>Parametri!D4</f>
        <v>Toscana</v>
      </c>
    </row>
    <row r="2" spans="1:9" ht="26.25" x14ac:dyDescent="0.4">
      <c r="C2" s="808" t="s">
        <v>501</v>
      </c>
      <c r="D2" s="808" t="s">
        <v>492</v>
      </c>
      <c r="I2" s="290" t="str">
        <f>IF(D1=D2,"ABILITATA","DISABILITATA")</f>
        <v>ABILITATA</v>
      </c>
    </row>
    <row r="6" spans="1:9" ht="15" x14ac:dyDescent="0.2">
      <c r="C6" s="607" t="s">
        <v>375</v>
      </c>
      <c r="D6" s="608" t="s">
        <v>376</v>
      </c>
      <c r="E6" s="607" t="s">
        <v>373</v>
      </c>
      <c r="F6" s="608" t="s">
        <v>372</v>
      </c>
    </row>
    <row r="7" spans="1:9" ht="15" x14ac:dyDescent="0.2">
      <c r="C7" s="609"/>
      <c r="D7" s="610"/>
      <c r="E7" s="609"/>
      <c r="F7" s="609"/>
    </row>
    <row r="8" spans="1:9" ht="15" x14ac:dyDescent="0.2">
      <c r="C8" s="609"/>
      <c r="D8" s="610"/>
      <c r="E8" s="609"/>
      <c r="F8" s="609"/>
    </row>
    <row r="9" spans="1:9" ht="15" x14ac:dyDescent="0.2">
      <c r="C9" s="609"/>
      <c r="D9" s="610"/>
      <c r="E9" s="609"/>
      <c r="F9" s="609"/>
    </row>
    <row r="10" spans="1:9" ht="15" x14ac:dyDescent="0.2">
      <c r="C10" s="609"/>
      <c r="D10" s="610"/>
      <c r="E10" s="609"/>
      <c r="F10" s="609"/>
    </row>
    <row r="11" spans="1:9" ht="15" x14ac:dyDescent="0.2">
      <c r="C11" s="609"/>
      <c r="D11" s="610"/>
      <c r="E11" s="609"/>
      <c r="F11" s="609"/>
    </row>
    <row r="12" spans="1:9" ht="15" x14ac:dyDescent="0.2">
      <c r="C12" s="609"/>
      <c r="D12" s="610"/>
      <c r="E12" s="609"/>
      <c r="F12" s="609"/>
    </row>
    <row r="13" spans="1:9" ht="15" x14ac:dyDescent="0.2">
      <c r="C13" s="609"/>
      <c r="D13" s="610"/>
      <c r="E13" s="609"/>
      <c r="F13" s="609"/>
    </row>
    <row r="14" spans="1:9" ht="15" x14ac:dyDescent="0.2">
      <c r="C14" s="609"/>
      <c r="D14" s="610"/>
      <c r="E14" s="609"/>
      <c r="F14" s="609"/>
    </row>
    <row r="15" spans="1:9" ht="15" x14ac:dyDescent="0.2">
      <c r="C15" s="609"/>
      <c r="D15" s="610"/>
      <c r="E15" s="609"/>
      <c r="F15" s="609"/>
    </row>
    <row r="16" spans="1:9" ht="15" x14ac:dyDescent="0.2">
      <c r="C16" s="609"/>
      <c r="D16" s="609"/>
      <c r="E16" s="609"/>
      <c r="F16" s="609"/>
    </row>
    <row r="17" spans="2:9" ht="15" x14ac:dyDescent="0.2">
      <c r="C17" s="609"/>
      <c r="D17" s="609"/>
      <c r="E17" s="609"/>
      <c r="F17" s="609"/>
    </row>
    <row r="18" spans="2:9" ht="15" x14ac:dyDescent="0.2">
      <c r="C18" s="609"/>
      <c r="D18" s="609"/>
      <c r="E18" s="609"/>
      <c r="F18" s="609"/>
    </row>
    <row r="20" spans="2:9" x14ac:dyDescent="0.2">
      <c r="C20" s="567" t="s">
        <v>491</v>
      </c>
    </row>
    <row r="21" spans="2:9" ht="15" x14ac:dyDescent="0.2">
      <c r="B21" s="283"/>
      <c r="C21" s="283"/>
      <c r="D21" s="283"/>
      <c r="E21" s="283"/>
      <c r="F21" s="283"/>
      <c r="G21" s="283"/>
      <c r="H21" s="283"/>
    </row>
    <row r="22" spans="2:9" ht="15" x14ac:dyDescent="0.2">
      <c r="B22" s="283"/>
      <c r="C22" s="296"/>
      <c r="D22" s="297" t="s">
        <v>340</v>
      </c>
      <c r="E22" s="297" t="s">
        <v>323</v>
      </c>
      <c r="F22" s="297" t="s">
        <v>324</v>
      </c>
      <c r="G22" s="297" t="s">
        <v>325</v>
      </c>
      <c r="H22" s="297" t="s">
        <v>326</v>
      </c>
      <c r="I22" s="459" t="s">
        <v>327</v>
      </c>
    </row>
    <row r="23" spans="2:9" ht="15" x14ac:dyDescent="0.2">
      <c r="B23" s="283" t="s">
        <v>328</v>
      </c>
      <c r="C23" s="298" t="str">
        <f>CONCATENATE("Superiore a mq ",E23," e accessori inferiori a mq ",H23)</f>
        <v>Superiore a mq 160 e accessori inferiori a mq 60</v>
      </c>
      <c r="D23" s="300" t="s">
        <v>121</v>
      </c>
      <c r="E23" s="573">
        <v>160</v>
      </c>
      <c r="F23" s="573">
        <v>999999999</v>
      </c>
      <c r="G23" s="573"/>
      <c r="H23" s="573">
        <v>60</v>
      </c>
      <c r="I23" s="821">
        <v>0.08</v>
      </c>
    </row>
    <row r="24" spans="2:9" ht="15" x14ac:dyDescent="0.2">
      <c r="B24" s="283" t="s">
        <v>329</v>
      </c>
      <c r="C24" s="298" t="str">
        <f>CONCATENATE("compreso tra mq ",F24," e mq ",E24," e accessori inferiori a mq ",H24)</f>
        <v>compreso tra mq 160 e mq 130 e accessori inferiori a mq 55</v>
      </c>
      <c r="D24" s="300" t="s">
        <v>121</v>
      </c>
      <c r="E24" s="573">
        <v>130</v>
      </c>
      <c r="F24" s="573">
        <v>160</v>
      </c>
      <c r="G24" s="573"/>
      <c r="H24" s="573">
        <v>55</v>
      </c>
      <c r="I24" s="821">
        <v>7.0000000000000007E-2</v>
      </c>
    </row>
    <row r="25" spans="2:9" ht="15" x14ac:dyDescent="0.2">
      <c r="B25" s="283" t="s">
        <v>330</v>
      </c>
      <c r="C25" s="298" t="str">
        <f>CONCATENATE("compreso tra mq ",F25," e mq ",E25," e accessori inferiori a mq ",H25)</f>
        <v>compreso tra mq 130 e mq 110 e accessori inferiori a mq 45</v>
      </c>
      <c r="D25" s="300" t="s">
        <v>121</v>
      </c>
      <c r="E25" s="573">
        <v>110</v>
      </c>
      <c r="F25" s="573">
        <v>130</v>
      </c>
      <c r="G25" s="573"/>
      <c r="H25" s="573">
        <v>45</v>
      </c>
      <c r="I25" s="821">
        <v>7.0000000000000007E-2</v>
      </c>
    </row>
    <row r="26" spans="2:9" ht="15" x14ac:dyDescent="0.2">
      <c r="B26" s="283" t="s">
        <v>331</v>
      </c>
      <c r="C26" s="298" t="str">
        <f>CONCATENATE("compreso tra mq ",F26," e mq ",E26," e accessori inferiori a mq ",H26)</f>
        <v>compreso tra mq 110 e mq 95 e accessori inferiori a mq 45</v>
      </c>
      <c r="D26" s="300" t="s">
        <v>121</v>
      </c>
      <c r="E26" s="573">
        <v>95</v>
      </c>
      <c r="F26" s="573">
        <v>110</v>
      </c>
      <c r="G26" s="573"/>
      <c r="H26" s="573">
        <v>45</v>
      </c>
      <c r="I26" s="821">
        <v>0.06</v>
      </c>
    </row>
    <row r="27" spans="2:9" ht="15" x14ac:dyDescent="0.2">
      <c r="B27" s="283" t="s">
        <v>332</v>
      </c>
      <c r="C27" s="298" t="str">
        <f>CONCATENATE("inferiore a mq ",F27," e accessori inferiori a mq ",H27)</f>
        <v>inferiore a mq 95 e accessori inferiori a mq 40</v>
      </c>
      <c r="D27" s="300" t="s">
        <v>121</v>
      </c>
      <c r="E27" s="573"/>
      <c r="F27" s="573">
        <v>95</v>
      </c>
      <c r="G27" s="573"/>
      <c r="H27" s="573">
        <v>40</v>
      </c>
      <c r="I27" s="821">
        <v>0.06</v>
      </c>
    </row>
    <row r="28" spans="2:9" ht="15" x14ac:dyDescent="0.2">
      <c r="B28" s="283" t="s">
        <v>333</v>
      </c>
      <c r="C28" s="298" t="s">
        <v>321</v>
      </c>
      <c r="D28" s="300" t="s">
        <v>341</v>
      </c>
      <c r="E28" s="573"/>
      <c r="F28" s="573"/>
      <c r="G28" s="573"/>
      <c r="H28" s="573"/>
      <c r="I28" s="821">
        <v>0.1</v>
      </c>
    </row>
    <row r="29" spans="2:9" ht="15" x14ac:dyDescent="0.2">
      <c r="B29" s="283"/>
      <c r="C29" s="298"/>
      <c r="D29" s="300"/>
      <c r="E29" s="573"/>
      <c r="F29" s="573"/>
      <c r="G29" s="573"/>
      <c r="H29" s="573"/>
      <c r="I29" s="821"/>
    </row>
    <row r="30" spans="2:9" ht="15" x14ac:dyDescent="0.2">
      <c r="B30" s="283"/>
      <c r="C30" s="298"/>
      <c r="D30" s="300"/>
      <c r="E30" s="573"/>
      <c r="F30" s="573"/>
      <c r="G30" s="573"/>
      <c r="H30" s="573"/>
      <c r="I30" s="821"/>
    </row>
  </sheetData>
  <conditionalFormatting sqref="I2">
    <cfRule type="cellIs" dxfId="3" priority="1" operator="equal">
      <formula>"DISABILITATA"</formula>
    </cfRule>
    <cfRule type="cellIs" dxfId="2" priority="2" operator="equal">
      <formula>"ABILITATA"</formula>
    </cfRule>
  </conditionalFormatting>
  <dataValidations count="1">
    <dataValidation type="list" allowBlank="1" showInputMessage="1" showErrorMessage="1" sqref="D7:D15" xr:uid="{0AC90727-45D1-4965-A2CE-5DFDE7227D5D}">
      <formula1>"X"</formula1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01D41-B8AE-46DF-BF2C-2F77451FCECA}">
  <sheetPr>
    <tabColor theme="1"/>
  </sheetPr>
  <dimension ref="A1:I98"/>
  <sheetViews>
    <sheetView topLeftCell="A69" workbookViewId="0">
      <selection activeCell="C22" sqref="C22"/>
    </sheetView>
  </sheetViews>
  <sheetFormatPr defaultRowHeight="12.75" x14ac:dyDescent="0.2"/>
  <cols>
    <col min="2" max="2" width="14.140625" customWidth="1"/>
    <col min="3" max="3" width="25.5703125" customWidth="1"/>
    <col min="4" max="4" width="21" bestFit="1" customWidth="1"/>
    <col min="5" max="5" width="39.7109375" bestFit="1" customWidth="1"/>
    <col min="6" max="6" width="16.28515625" bestFit="1" customWidth="1"/>
    <col min="7" max="7" width="15.28515625" bestFit="1" customWidth="1"/>
    <col min="8" max="8" width="12.5703125" bestFit="1" customWidth="1"/>
    <col min="9" max="9" width="19.5703125" bestFit="1" customWidth="1"/>
  </cols>
  <sheetData>
    <row r="1" spans="1:9" x14ac:dyDescent="0.2">
      <c r="A1" s="339"/>
      <c r="D1" s="723" t="str">
        <f>Parametri!D4</f>
        <v>Toscana</v>
      </c>
    </row>
    <row r="2" spans="1:9" ht="26.25" x14ac:dyDescent="0.4">
      <c r="C2" s="808" t="s">
        <v>501</v>
      </c>
      <c r="D2" s="808" t="s">
        <v>16748</v>
      </c>
      <c r="I2" s="290" t="str">
        <f>IF(D1=D2,"ABILITATA","DISABILITATA")</f>
        <v>DISABILITATA</v>
      </c>
    </row>
    <row r="6" spans="1:9" ht="15" x14ac:dyDescent="0.2">
      <c r="C6" s="607" t="s">
        <v>375</v>
      </c>
      <c r="D6" s="608" t="s">
        <v>376</v>
      </c>
      <c r="E6" s="607" t="s">
        <v>373</v>
      </c>
      <c r="F6" s="608" t="s">
        <v>372</v>
      </c>
    </row>
    <row r="7" spans="1:9" ht="15" x14ac:dyDescent="0.2">
      <c r="C7" s="609"/>
      <c r="D7" s="610"/>
      <c r="E7" s="609"/>
      <c r="F7" s="609"/>
    </row>
    <row r="8" spans="1:9" ht="15" x14ac:dyDescent="0.2">
      <c r="C8" s="609"/>
      <c r="D8" s="610"/>
      <c r="E8" s="609"/>
      <c r="F8" s="609"/>
    </row>
    <row r="9" spans="1:9" ht="15" x14ac:dyDescent="0.2">
      <c r="C9" s="609"/>
      <c r="D9" s="610"/>
      <c r="E9" s="609"/>
      <c r="F9" s="609"/>
    </row>
    <row r="10" spans="1:9" ht="15" x14ac:dyDescent="0.2">
      <c r="C10" s="609"/>
      <c r="D10" s="610"/>
      <c r="E10" s="609"/>
      <c r="F10" s="609"/>
    </row>
    <row r="11" spans="1:9" ht="15" x14ac:dyDescent="0.2">
      <c r="C11" s="609"/>
      <c r="D11" s="610"/>
      <c r="E11" s="609"/>
      <c r="F11" s="609"/>
    </row>
    <row r="12" spans="1:9" ht="15" x14ac:dyDescent="0.2">
      <c r="C12" s="609"/>
      <c r="D12" s="610"/>
      <c r="E12" s="609"/>
      <c r="F12" s="609"/>
    </row>
    <row r="13" spans="1:9" ht="15" x14ac:dyDescent="0.2">
      <c r="C13" s="609"/>
      <c r="D13" s="610"/>
      <c r="E13" s="609"/>
      <c r="F13" s="609"/>
    </row>
    <row r="14" spans="1:9" ht="15" x14ac:dyDescent="0.2">
      <c r="C14" s="609"/>
      <c r="D14" s="610"/>
      <c r="E14" s="609"/>
      <c r="F14" s="609"/>
    </row>
    <row r="15" spans="1:9" ht="15" x14ac:dyDescent="0.2">
      <c r="C15" s="609"/>
      <c r="D15" s="610"/>
      <c r="E15" s="609"/>
      <c r="F15" s="609"/>
    </row>
    <row r="16" spans="1:9" ht="15" x14ac:dyDescent="0.2">
      <c r="C16" s="609"/>
      <c r="D16" s="609"/>
      <c r="E16" s="609"/>
      <c r="F16" s="609"/>
    </row>
    <row r="17" spans="2:8" ht="15" x14ac:dyDescent="0.2">
      <c r="C17" s="609"/>
      <c r="D17" s="609"/>
      <c r="E17" s="609"/>
      <c r="F17" s="609"/>
    </row>
    <row r="18" spans="2:8" ht="15" x14ac:dyDescent="0.2">
      <c r="C18" s="609"/>
      <c r="D18" s="609"/>
      <c r="E18" s="609"/>
      <c r="F18" s="609"/>
    </row>
    <row r="19" spans="2:8" ht="15" x14ac:dyDescent="0.2">
      <c r="C19" s="817"/>
      <c r="D19" s="817"/>
      <c r="E19" s="817"/>
      <c r="F19" s="817"/>
    </row>
    <row r="20" spans="2:8" ht="15" x14ac:dyDescent="0.2">
      <c r="C20" s="817"/>
      <c r="D20" s="817"/>
      <c r="E20" s="817"/>
      <c r="F20" s="817"/>
    </row>
    <row r="21" spans="2:8" ht="15" x14ac:dyDescent="0.2">
      <c r="C21" s="817" t="s">
        <v>16761</v>
      </c>
      <c r="D21" s="983" t="s">
        <v>237</v>
      </c>
      <c r="E21" s="817"/>
      <c r="F21" s="817"/>
    </row>
    <row r="22" spans="2:8" ht="15" x14ac:dyDescent="0.2">
      <c r="C22" s="817"/>
      <c r="D22" s="817"/>
      <c r="E22" s="817"/>
      <c r="F22" s="817"/>
    </row>
    <row r="24" spans="2:8" x14ac:dyDescent="0.2">
      <c r="C24" s="567" t="s">
        <v>491</v>
      </c>
    </row>
    <row r="25" spans="2:8" ht="15" x14ac:dyDescent="0.2">
      <c r="B25" s="283"/>
      <c r="C25" s="283"/>
      <c r="D25" s="283"/>
      <c r="E25" s="283"/>
      <c r="F25" s="283"/>
      <c r="G25" s="283"/>
      <c r="H25" s="283"/>
    </row>
    <row r="26" spans="2:8" ht="15" x14ac:dyDescent="0.2">
      <c r="B26" s="283"/>
      <c r="C26" s="296" t="s">
        <v>16749</v>
      </c>
      <c r="D26" s="297" t="s">
        <v>16751</v>
      </c>
      <c r="E26" s="297" t="s">
        <v>16753</v>
      </c>
      <c r="F26" s="297" t="s">
        <v>16752</v>
      </c>
      <c r="G26" s="297" t="s">
        <v>16752</v>
      </c>
    </row>
    <row r="27" spans="2:8" ht="15" x14ac:dyDescent="0.2">
      <c r="B27" s="283" t="str">
        <f>CONCATENATE(C27,D27,E27,F27)</f>
        <v>nuova costruzioneIDA 0 A 5A</v>
      </c>
      <c r="C27" s="285" t="s">
        <v>16750</v>
      </c>
      <c r="D27" s="981" t="s">
        <v>232</v>
      </c>
      <c r="E27" s="986" t="s">
        <v>16755</v>
      </c>
      <c r="F27" s="978" t="s">
        <v>464</v>
      </c>
      <c r="G27" s="979">
        <v>6</v>
      </c>
    </row>
    <row r="28" spans="2:8" ht="15" x14ac:dyDescent="0.2">
      <c r="B28" s="283" t="str">
        <f t="shared" ref="B28:B91" si="0">CONCATENATE(C28,D28,E28,F28)</f>
        <v>RistrutturazioneIDA 0 A 5A</v>
      </c>
      <c r="C28" s="285" t="s">
        <v>130</v>
      </c>
      <c r="D28" s="981" t="s">
        <v>232</v>
      </c>
      <c r="E28" s="986" t="s">
        <v>16755</v>
      </c>
      <c r="F28" s="978" t="s">
        <v>464</v>
      </c>
      <c r="G28" s="979">
        <v>5</v>
      </c>
    </row>
    <row r="29" spans="2:8" ht="15" x14ac:dyDescent="0.2">
      <c r="B29" s="283" t="str">
        <f t="shared" si="0"/>
        <v>nuova costruzioneIDA 5 A 15A</v>
      </c>
      <c r="C29" s="285" t="s">
        <v>16750</v>
      </c>
      <c r="D29" s="981" t="s">
        <v>232</v>
      </c>
      <c r="E29" s="986" t="s">
        <v>16756</v>
      </c>
      <c r="F29" s="978" t="s">
        <v>464</v>
      </c>
      <c r="G29" s="979">
        <v>7</v>
      </c>
    </row>
    <row r="30" spans="2:8" ht="15" x14ac:dyDescent="0.2">
      <c r="B30" s="283" t="str">
        <f t="shared" si="0"/>
        <v>RistrutturazioneIDA 5 A 15A</v>
      </c>
      <c r="C30" s="285" t="s">
        <v>130</v>
      </c>
      <c r="D30" s="981" t="s">
        <v>232</v>
      </c>
      <c r="E30" s="986" t="s">
        <v>16756</v>
      </c>
      <c r="F30" s="978" t="s">
        <v>464</v>
      </c>
      <c r="G30" s="979">
        <v>5</v>
      </c>
    </row>
    <row r="31" spans="2:8" ht="15" x14ac:dyDescent="0.2">
      <c r="B31" s="283" t="str">
        <f t="shared" si="0"/>
        <v>nuova costruzioneIDA 15 A 35A</v>
      </c>
      <c r="C31" s="285" t="s">
        <v>16750</v>
      </c>
      <c r="D31" s="981" t="s">
        <v>232</v>
      </c>
      <c r="E31" s="986" t="s">
        <v>16757</v>
      </c>
      <c r="F31" s="978" t="s">
        <v>464</v>
      </c>
      <c r="G31" s="979">
        <v>8</v>
      </c>
    </row>
    <row r="32" spans="2:8" ht="15" x14ac:dyDescent="0.2">
      <c r="B32" s="283" t="str">
        <f t="shared" si="0"/>
        <v>RistrutturazioneIDA 15 A 35A</v>
      </c>
      <c r="C32" s="285" t="s">
        <v>130</v>
      </c>
      <c r="D32" s="981" t="s">
        <v>232</v>
      </c>
      <c r="E32" s="986" t="s">
        <v>16757</v>
      </c>
      <c r="F32" s="978" t="s">
        <v>464</v>
      </c>
      <c r="G32" s="979">
        <v>5</v>
      </c>
    </row>
    <row r="33" spans="2:7" ht="15" x14ac:dyDescent="0.2">
      <c r="B33" s="283" t="str">
        <f t="shared" si="0"/>
        <v>nuova costruzioneIOLTRE 35A</v>
      </c>
      <c r="C33" s="285" t="s">
        <v>16750</v>
      </c>
      <c r="D33" s="981" t="s">
        <v>232</v>
      </c>
      <c r="E33" s="986" t="s">
        <v>16758</v>
      </c>
      <c r="F33" s="978" t="s">
        <v>464</v>
      </c>
      <c r="G33" s="979">
        <v>10</v>
      </c>
    </row>
    <row r="34" spans="2:7" ht="15" x14ac:dyDescent="0.2">
      <c r="B34" s="283" t="str">
        <f t="shared" si="0"/>
        <v>RistrutturazioneIOLTRE 35A</v>
      </c>
      <c r="C34" s="285" t="s">
        <v>130</v>
      </c>
      <c r="D34" s="981" t="s">
        <v>232</v>
      </c>
      <c r="E34" s="986" t="s">
        <v>16758</v>
      </c>
      <c r="F34" s="978" t="s">
        <v>464</v>
      </c>
      <c r="G34" s="979">
        <v>5</v>
      </c>
    </row>
    <row r="35" spans="2:7" ht="15" x14ac:dyDescent="0.25">
      <c r="B35" s="283" t="str">
        <f t="shared" si="0"/>
        <v>nuova costruzioneImono/bifamiliariB</v>
      </c>
      <c r="C35" s="285" t="s">
        <v>16750</v>
      </c>
      <c r="D35" s="981" t="s">
        <v>232</v>
      </c>
      <c r="E35" s="984" t="s">
        <v>16763</v>
      </c>
      <c r="F35" s="980" t="s">
        <v>16512</v>
      </c>
      <c r="G35" s="979">
        <v>5</v>
      </c>
    </row>
    <row r="36" spans="2:7" ht="15" x14ac:dyDescent="0.25">
      <c r="B36" s="283" t="str">
        <f t="shared" si="0"/>
        <v>RistrutturazioneImono/bifamiliariB</v>
      </c>
      <c r="C36" s="285" t="s">
        <v>130</v>
      </c>
      <c r="D36" s="981" t="s">
        <v>232</v>
      </c>
      <c r="E36" s="984" t="s">
        <v>16763</v>
      </c>
      <c r="F36" s="980" t="s">
        <v>16512</v>
      </c>
      <c r="G36" s="979">
        <v>5</v>
      </c>
    </row>
    <row r="37" spans="2:7" ht="15" x14ac:dyDescent="0.2">
      <c r="B37" s="283" t="str">
        <f t="shared" si="0"/>
        <v>nuova costruzioneItri/quadrifamiliari a schiera fino a 3 pianiB</v>
      </c>
      <c r="C37" s="285" t="s">
        <v>16750</v>
      </c>
      <c r="D37" s="981" t="s">
        <v>232</v>
      </c>
      <c r="E37" s="988" t="s">
        <v>16762</v>
      </c>
      <c r="F37" s="982" t="s">
        <v>16512</v>
      </c>
      <c r="G37" s="979">
        <v>7</v>
      </c>
    </row>
    <row r="38" spans="2:7" ht="15" x14ac:dyDescent="0.2">
      <c r="B38" s="283" t="str">
        <f t="shared" si="0"/>
        <v>RistrutturazioneItri/quadrifamiliari a schiera fino a 3 pianiB</v>
      </c>
      <c r="C38" s="285" t="s">
        <v>130</v>
      </c>
      <c r="D38" s="981" t="s">
        <v>232</v>
      </c>
      <c r="E38" s="988" t="s">
        <v>16762</v>
      </c>
      <c r="F38" s="982" t="s">
        <v>16512</v>
      </c>
      <c r="G38" s="979">
        <v>6</v>
      </c>
    </row>
    <row r="39" spans="2:7" ht="15" x14ac:dyDescent="0.2">
      <c r="B39" s="283" t="str">
        <f t="shared" si="0"/>
        <v>nuova costruzioneIplurifamiliari fino 4 piani utiliB</v>
      </c>
      <c r="C39" s="285" t="s">
        <v>16750</v>
      </c>
      <c r="D39" s="981" t="s">
        <v>232</v>
      </c>
      <c r="E39" s="987" t="s">
        <v>16764</v>
      </c>
      <c r="F39" s="284" t="s">
        <v>16512</v>
      </c>
      <c r="G39" s="979">
        <v>8</v>
      </c>
    </row>
    <row r="40" spans="2:7" ht="15" x14ac:dyDescent="0.2">
      <c r="B40" s="283" t="str">
        <f t="shared" si="0"/>
        <v>RistrutturazioneIplurifamiliari fino 4 piani utiliB</v>
      </c>
      <c r="C40" s="285" t="s">
        <v>130</v>
      </c>
      <c r="D40" s="981" t="s">
        <v>232</v>
      </c>
      <c r="E40" s="987" t="s">
        <v>16764</v>
      </c>
      <c r="F40" s="284" t="s">
        <v>16512</v>
      </c>
      <c r="G40" s="979">
        <v>7</v>
      </c>
    </row>
    <row r="41" spans="2:7" ht="15" x14ac:dyDescent="0.2">
      <c r="B41" s="283" t="str">
        <f t="shared" si="0"/>
        <v>nuova costruzioneIplurifamiliari oltre 4 piani utiliB</v>
      </c>
      <c r="C41" s="285" t="s">
        <v>16750</v>
      </c>
      <c r="D41" s="981" t="s">
        <v>232</v>
      </c>
      <c r="E41" s="987" t="s">
        <v>16765</v>
      </c>
      <c r="F41" s="284" t="s">
        <v>16512</v>
      </c>
      <c r="G41" s="979">
        <v>10</v>
      </c>
    </row>
    <row r="42" spans="2:7" ht="15" x14ac:dyDescent="0.2">
      <c r="B42" s="283" t="str">
        <f t="shared" si="0"/>
        <v>RistrutturazioneIplurifamiliari oltre 4 piani utiliB</v>
      </c>
      <c r="C42" s="285" t="s">
        <v>130</v>
      </c>
      <c r="D42" s="981" t="s">
        <v>232</v>
      </c>
      <c r="E42" s="987" t="s">
        <v>16765</v>
      </c>
      <c r="F42" s="284" t="s">
        <v>16512</v>
      </c>
      <c r="G42" s="979">
        <v>8</v>
      </c>
    </row>
    <row r="43" spans="2:7" ht="15" x14ac:dyDescent="0.2">
      <c r="B43" s="283" t="str">
        <f t="shared" si="0"/>
        <v>nuova costruzioneIZona AC</v>
      </c>
      <c r="C43" s="285" t="s">
        <v>16750</v>
      </c>
      <c r="D43" s="981" t="s">
        <v>232</v>
      </c>
      <c r="E43" s="987" t="s">
        <v>378</v>
      </c>
      <c r="F43" s="284" t="s">
        <v>16506</v>
      </c>
      <c r="G43" s="979">
        <v>5</v>
      </c>
    </row>
    <row r="44" spans="2:7" ht="15" x14ac:dyDescent="0.2">
      <c r="B44" s="283" t="str">
        <f t="shared" si="0"/>
        <v>RistrutturazioneIZona AC</v>
      </c>
      <c r="C44" s="285" t="s">
        <v>130</v>
      </c>
      <c r="D44" s="981" t="s">
        <v>232</v>
      </c>
      <c r="E44" s="987" t="s">
        <v>378</v>
      </c>
      <c r="F44" s="284" t="s">
        <v>16506</v>
      </c>
      <c r="G44" s="979">
        <v>5</v>
      </c>
    </row>
    <row r="45" spans="2:7" ht="15" x14ac:dyDescent="0.2">
      <c r="B45" s="283" t="str">
        <f t="shared" si="0"/>
        <v>nuova costruzioneIZona BC</v>
      </c>
      <c r="C45" s="285" t="s">
        <v>16750</v>
      </c>
      <c r="D45" s="981" t="s">
        <v>232</v>
      </c>
      <c r="E45" s="987" t="s">
        <v>379</v>
      </c>
      <c r="F45" s="284" t="s">
        <v>16506</v>
      </c>
      <c r="G45" s="979">
        <v>6</v>
      </c>
    </row>
    <row r="46" spans="2:7" ht="15" x14ac:dyDescent="0.2">
      <c r="B46" s="283" t="str">
        <f t="shared" si="0"/>
        <v>RistrutturazioneIZona BC</v>
      </c>
      <c r="C46" s="285" t="s">
        <v>130</v>
      </c>
      <c r="D46" s="981" t="s">
        <v>232</v>
      </c>
      <c r="E46" s="987" t="s">
        <v>379</v>
      </c>
      <c r="F46" s="284" t="s">
        <v>16506</v>
      </c>
      <c r="G46" s="979">
        <v>5</v>
      </c>
    </row>
    <row r="47" spans="2:7" ht="15" x14ac:dyDescent="0.2">
      <c r="B47" s="283" t="str">
        <f t="shared" si="0"/>
        <v>nuova costruzioneIZona CC</v>
      </c>
      <c r="C47" s="285" t="s">
        <v>16750</v>
      </c>
      <c r="D47" s="981" t="s">
        <v>232</v>
      </c>
      <c r="E47" s="987" t="s">
        <v>380</v>
      </c>
      <c r="F47" s="284" t="s">
        <v>16506</v>
      </c>
      <c r="G47" s="979">
        <v>8</v>
      </c>
    </row>
    <row r="48" spans="2:7" ht="15" x14ac:dyDescent="0.2">
      <c r="B48" s="283" t="str">
        <f t="shared" si="0"/>
        <v>RistrutturazioneIZona CC</v>
      </c>
      <c r="C48" s="285" t="s">
        <v>130</v>
      </c>
      <c r="D48" s="981" t="s">
        <v>232</v>
      </c>
      <c r="E48" s="987" t="s">
        <v>380</v>
      </c>
      <c r="F48" s="284" t="s">
        <v>16506</v>
      </c>
      <c r="G48" s="979">
        <v>6</v>
      </c>
    </row>
    <row r="49" spans="2:7" ht="15" x14ac:dyDescent="0.2">
      <c r="B49" s="283" t="str">
        <f t="shared" si="0"/>
        <v>nuova costruzioneIAltre ZoneC</v>
      </c>
      <c r="C49" s="285" t="s">
        <v>16750</v>
      </c>
      <c r="D49" s="981" t="s">
        <v>232</v>
      </c>
      <c r="E49" s="987" t="s">
        <v>16754</v>
      </c>
      <c r="F49" s="284" t="s">
        <v>16506</v>
      </c>
      <c r="G49" s="979">
        <v>8</v>
      </c>
    </row>
    <row r="50" spans="2:7" ht="15" x14ac:dyDescent="0.2">
      <c r="B50" s="283" t="str">
        <f t="shared" si="0"/>
        <v>RistrutturazioneIAltre ZoneC</v>
      </c>
      <c r="C50" s="285" t="s">
        <v>130</v>
      </c>
      <c r="D50" s="981" t="s">
        <v>232</v>
      </c>
      <c r="E50" s="987" t="s">
        <v>16754</v>
      </c>
      <c r="F50" s="284" t="s">
        <v>16506</v>
      </c>
      <c r="G50" s="979">
        <v>6</v>
      </c>
    </row>
    <row r="51" spans="2:7" ht="15" x14ac:dyDescent="0.2">
      <c r="B51" s="283" t="str">
        <f t="shared" si="0"/>
        <v>nuova costruzioneIIDA 0 A 5A</v>
      </c>
      <c r="C51" s="285" t="s">
        <v>16750</v>
      </c>
      <c r="D51" s="981" t="s">
        <v>234</v>
      </c>
      <c r="E51" s="986" t="s">
        <v>16755</v>
      </c>
      <c r="F51" s="978" t="s">
        <v>464</v>
      </c>
      <c r="G51" s="979">
        <v>8</v>
      </c>
    </row>
    <row r="52" spans="2:7" ht="15" x14ac:dyDescent="0.2">
      <c r="B52" s="283" t="str">
        <f t="shared" si="0"/>
        <v>RistrutturazioneIIDA 0 A 5A</v>
      </c>
      <c r="C52" s="285" t="s">
        <v>130</v>
      </c>
      <c r="D52" s="981" t="s">
        <v>234</v>
      </c>
      <c r="E52" s="986" t="s">
        <v>16755</v>
      </c>
      <c r="F52" s="978" t="s">
        <v>464</v>
      </c>
      <c r="G52" s="979">
        <v>7</v>
      </c>
    </row>
    <row r="53" spans="2:7" ht="15" x14ac:dyDescent="0.2">
      <c r="B53" s="283" t="str">
        <f t="shared" si="0"/>
        <v>nuova costruzioneIIDA 5 A 15A</v>
      </c>
      <c r="C53" s="285" t="s">
        <v>16750</v>
      </c>
      <c r="D53" s="981" t="s">
        <v>234</v>
      </c>
      <c r="E53" s="986" t="s">
        <v>16756</v>
      </c>
      <c r="F53" s="978" t="s">
        <v>464</v>
      </c>
      <c r="G53" s="979">
        <v>10</v>
      </c>
    </row>
    <row r="54" spans="2:7" ht="15" x14ac:dyDescent="0.2">
      <c r="B54" s="283" t="str">
        <f t="shared" si="0"/>
        <v>RistrutturazioneIIDA 5 A 15A</v>
      </c>
      <c r="C54" s="285" t="s">
        <v>130</v>
      </c>
      <c r="D54" s="981" t="s">
        <v>234</v>
      </c>
      <c r="E54" s="986" t="s">
        <v>16756</v>
      </c>
      <c r="F54" s="978" t="s">
        <v>464</v>
      </c>
      <c r="G54" s="979">
        <v>7</v>
      </c>
    </row>
    <row r="55" spans="2:7" ht="15" x14ac:dyDescent="0.2">
      <c r="B55" s="283" t="str">
        <f t="shared" si="0"/>
        <v>nuova costruzioneIIDA 15 A 35A</v>
      </c>
      <c r="C55" s="285" t="s">
        <v>16750</v>
      </c>
      <c r="D55" s="981" t="s">
        <v>234</v>
      </c>
      <c r="E55" s="986" t="s">
        <v>16757</v>
      </c>
      <c r="F55" s="978" t="s">
        <v>464</v>
      </c>
      <c r="G55" s="979">
        <v>10</v>
      </c>
    </row>
    <row r="56" spans="2:7" ht="15" x14ac:dyDescent="0.2">
      <c r="B56" s="283" t="str">
        <f t="shared" si="0"/>
        <v>RistrutturazioneIIDA 15 A 35A</v>
      </c>
      <c r="C56" s="285" t="s">
        <v>130</v>
      </c>
      <c r="D56" s="981" t="s">
        <v>234</v>
      </c>
      <c r="E56" s="986" t="s">
        <v>16757</v>
      </c>
      <c r="F56" s="978" t="s">
        <v>464</v>
      </c>
      <c r="G56" s="979">
        <v>7</v>
      </c>
    </row>
    <row r="57" spans="2:7" ht="15" x14ac:dyDescent="0.2">
      <c r="B57" s="283" t="str">
        <f t="shared" si="0"/>
        <v>nuova costruzioneIIOLTRE 35A</v>
      </c>
      <c r="C57" s="285" t="s">
        <v>16750</v>
      </c>
      <c r="D57" s="981" t="s">
        <v>234</v>
      </c>
      <c r="E57" s="986" t="s">
        <v>16758</v>
      </c>
      <c r="F57" s="978" t="s">
        <v>464</v>
      </c>
      <c r="G57" s="979">
        <v>12</v>
      </c>
    </row>
    <row r="58" spans="2:7" ht="15" x14ac:dyDescent="0.2">
      <c r="B58" s="283" t="str">
        <f t="shared" si="0"/>
        <v>RistrutturazioneIIOLTRE 35A</v>
      </c>
      <c r="C58" s="285" t="s">
        <v>130</v>
      </c>
      <c r="D58" s="981" t="s">
        <v>234</v>
      </c>
      <c r="E58" s="986" t="s">
        <v>16758</v>
      </c>
      <c r="F58" s="978" t="s">
        <v>464</v>
      </c>
      <c r="G58" s="979">
        <v>7</v>
      </c>
    </row>
    <row r="59" spans="2:7" ht="15" x14ac:dyDescent="0.25">
      <c r="B59" s="283" t="str">
        <f t="shared" si="0"/>
        <v>nuova costruzioneIImono/bifamiliariB</v>
      </c>
      <c r="C59" s="285" t="s">
        <v>16750</v>
      </c>
      <c r="D59" s="981" t="s">
        <v>234</v>
      </c>
      <c r="E59" s="984" t="s">
        <v>16763</v>
      </c>
      <c r="F59" s="980" t="s">
        <v>16512</v>
      </c>
      <c r="G59" s="979">
        <v>8</v>
      </c>
    </row>
    <row r="60" spans="2:7" ht="15" x14ac:dyDescent="0.25">
      <c r="B60" s="283" t="str">
        <f t="shared" si="0"/>
        <v>RistrutturazioneIImono/bifamiliariB</v>
      </c>
      <c r="C60" s="285" t="s">
        <v>130</v>
      </c>
      <c r="D60" s="981" t="s">
        <v>234</v>
      </c>
      <c r="E60" s="984" t="s">
        <v>16763</v>
      </c>
      <c r="F60" s="980" t="s">
        <v>16512</v>
      </c>
      <c r="G60" s="979">
        <v>6</v>
      </c>
    </row>
    <row r="61" spans="2:7" ht="15" x14ac:dyDescent="0.2">
      <c r="B61" s="283" t="str">
        <f t="shared" si="0"/>
        <v>nuova costruzioneIItri/quadrifamiliari a schiera fino a 3 pianiB</v>
      </c>
      <c r="C61" s="285" t="s">
        <v>16750</v>
      </c>
      <c r="D61" s="981" t="s">
        <v>234</v>
      </c>
      <c r="E61" s="988" t="s">
        <v>16762</v>
      </c>
      <c r="F61" s="982" t="s">
        <v>16512</v>
      </c>
      <c r="G61" s="979">
        <v>10</v>
      </c>
    </row>
    <row r="62" spans="2:7" ht="15" x14ac:dyDescent="0.2">
      <c r="B62" s="283" t="str">
        <f t="shared" si="0"/>
        <v>RistrutturazioneIItri/quadrifamiliari a schiera fino a 3 pianiB</v>
      </c>
      <c r="C62" s="285" t="s">
        <v>130</v>
      </c>
      <c r="D62" s="981" t="s">
        <v>234</v>
      </c>
      <c r="E62" s="988" t="s">
        <v>16762</v>
      </c>
      <c r="F62" s="982" t="s">
        <v>16512</v>
      </c>
      <c r="G62" s="979">
        <v>8</v>
      </c>
    </row>
    <row r="63" spans="2:7" ht="15" x14ac:dyDescent="0.2">
      <c r="B63" s="283" t="str">
        <f t="shared" si="0"/>
        <v>nuova costruzioneIIplurifamiliari fino 4 piani utiliB</v>
      </c>
      <c r="C63" s="285" t="s">
        <v>16750</v>
      </c>
      <c r="D63" s="981" t="s">
        <v>234</v>
      </c>
      <c r="E63" s="987" t="s">
        <v>16764</v>
      </c>
      <c r="F63" s="284" t="s">
        <v>16512</v>
      </c>
      <c r="G63" s="979">
        <v>10</v>
      </c>
    </row>
    <row r="64" spans="2:7" ht="15" x14ac:dyDescent="0.2">
      <c r="B64" s="283" t="str">
        <f t="shared" si="0"/>
        <v>RistrutturazioneIIplurifamiliari fino 4 piani utiliB</v>
      </c>
      <c r="C64" s="285" t="s">
        <v>130</v>
      </c>
      <c r="D64" s="981" t="s">
        <v>234</v>
      </c>
      <c r="E64" s="987" t="s">
        <v>16764</v>
      </c>
      <c r="F64" s="284" t="s">
        <v>16512</v>
      </c>
      <c r="G64" s="979">
        <v>8</v>
      </c>
    </row>
    <row r="65" spans="2:7" ht="15" x14ac:dyDescent="0.2">
      <c r="B65" s="283" t="str">
        <f t="shared" si="0"/>
        <v>nuova costruzioneIIplurifamiliari oltre 4 piani utiliB</v>
      </c>
      <c r="C65" s="285" t="s">
        <v>16750</v>
      </c>
      <c r="D65" s="981" t="s">
        <v>234</v>
      </c>
      <c r="E65" s="987" t="s">
        <v>16765</v>
      </c>
      <c r="F65" s="284" t="s">
        <v>16512</v>
      </c>
      <c r="G65" s="979">
        <v>12</v>
      </c>
    </row>
    <row r="66" spans="2:7" ht="15" x14ac:dyDescent="0.2">
      <c r="B66" s="283" t="str">
        <f t="shared" si="0"/>
        <v>RistrutturazioneIIplurifamiliari oltre 4 piani utiliB</v>
      </c>
      <c r="C66" s="285" t="s">
        <v>130</v>
      </c>
      <c r="D66" s="981" t="s">
        <v>234</v>
      </c>
      <c r="E66" s="987" t="s">
        <v>16765</v>
      </c>
      <c r="F66" s="284" t="s">
        <v>16512</v>
      </c>
      <c r="G66" s="979">
        <v>10</v>
      </c>
    </row>
    <row r="67" spans="2:7" ht="15" x14ac:dyDescent="0.2">
      <c r="B67" s="283" t="str">
        <f t="shared" si="0"/>
        <v>nuova costruzioneIIZona AC</v>
      </c>
      <c r="C67" s="285" t="s">
        <v>16750</v>
      </c>
      <c r="D67" s="981" t="s">
        <v>234</v>
      </c>
      <c r="E67" s="987" t="s">
        <v>378</v>
      </c>
      <c r="F67" s="284" t="s">
        <v>16506</v>
      </c>
      <c r="G67" s="979">
        <v>12</v>
      </c>
    </row>
    <row r="68" spans="2:7" ht="15" x14ac:dyDescent="0.2">
      <c r="B68" s="283" t="str">
        <f t="shared" si="0"/>
        <v>RistrutturazioneIIZona AC</v>
      </c>
      <c r="C68" s="285" t="s">
        <v>130</v>
      </c>
      <c r="D68" s="981" t="s">
        <v>234</v>
      </c>
      <c r="E68" s="987" t="s">
        <v>378</v>
      </c>
      <c r="F68" s="284" t="s">
        <v>16506</v>
      </c>
      <c r="G68" s="979">
        <v>10</v>
      </c>
    </row>
    <row r="69" spans="2:7" ht="15" x14ac:dyDescent="0.2">
      <c r="B69" s="283" t="str">
        <f t="shared" si="0"/>
        <v>nuova costruzioneIIZona BC</v>
      </c>
      <c r="C69" s="285" t="s">
        <v>16750</v>
      </c>
      <c r="D69" s="981" t="s">
        <v>234</v>
      </c>
      <c r="E69" s="987" t="s">
        <v>379</v>
      </c>
      <c r="F69" s="284" t="s">
        <v>16506</v>
      </c>
      <c r="G69" s="979">
        <v>10</v>
      </c>
    </row>
    <row r="70" spans="2:7" ht="15" x14ac:dyDescent="0.2">
      <c r="B70" s="283" t="str">
        <f t="shared" si="0"/>
        <v>RistrutturazioneIIZona BC</v>
      </c>
      <c r="C70" s="285" t="s">
        <v>130</v>
      </c>
      <c r="D70" s="981" t="s">
        <v>234</v>
      </c>
      <c r="E70" s="987" t="s">
        <v>379</v>
      </c>
      <c r="F70" s="284" t="s">
        <v>16506</v>
      </c>
      <c r="G70" s="979">
        <v>8</v>
      </c>
    </row>
    <row r="71" spans="2:7" ht="15" x14ac:dyDescent="0.2">
      <c r="B71" s="283" t="str">
        <f t="shared" si="0"/>
        <v>nuova costruzioneIIZona CC</v>
      </c>
      <c r="C71" s="285" t="s">
        <v>16750</v>
      </c>
      <c r="D71" s="981" t="s">
        <v>234</v>
      </c>
      <c r="E71" s="987" t="s">
        <v>380</v>
      </c>
      <c r="F71" s="284" t="s">
        <v>16506</v>
      </c>
      <c r="G71" s="979">
        <v>8</v>
      </c>
    </row>
    <row r="72" spans="2:7" ht="15" x14ac:dyDescent="0.2">
      <c r="B72" s="283" t="str">
        <f t="shared" si="0"/>
        <v>RistrutturazioneIIZona CC</v>
      </c>
      <c r="C72" s="285" t="s">
        <v>130</v>
      </c>
      <c r="D72" s="981" t="s">
        <v>234</v>
      </c>
      <c r="E72" s="987" t="s">
        <v>380</v>
      </c>
      <c r="F72" s="284" t="s">
        <v>16506</v>
      </c>
      <c r="G72" s="979">
        <v>5</v>
      </c>
    </row>
    <row r="73" spans="2:7" ht="15" x14ac:dyDescent="0.2">
      <c r="B73" s="283" t="str">
        <f t="shared" si="0"/>
        <v>nuova costruzioneIIAltre ZoneC</v>
      </c>
      <c r="C73" s="285" t="s">
        <v>16750</v>
      </c>
      <c r="D73" s="981" t="s">
        <v>234</v>
      </c>
      <c r="E73" s="987" t="s">
        <v>16754</v>
      </c>
      <c r="F73" s="284" t="s">
        <v>16506</v>
      </c>
      <c r="G73" s="979">
        <v>12</v>
      </c>
    </row>
    <row r="74" spans="2:7" ht="15" x14ac:dyDescent="0.2">
      <c r="B74" s="283" t="str">
        <f t="shared" si="0"/>
        <v>RistrutturazioneIIAltre ZoneC</v>
      </c>
      <c r="C74" s="285" t="s">
        <v>130</v>
      </c>
      <c r="D74" s="981" t="s">
        <v>234</v>
      </c>
      <c r="E74" s="987" t="s">
        <v>16754</v>
      </c>
      <c r="F74" s="284" t="s">
        <v>16506</v>
      </c>
      <c r="G74" s="979">
        <v>10</v>
      </c>
    </row>
    <row r="75" spans="2:7" ht="15" x14ac:dyDescent="0.2">
      <c r="B75" s="283" t="str">
        <f t="shared" si="0"/>
        <v>nuova costruzioneIIIDA 0 A 5A</v>
      </c>
      <c r="C75" s="285" t="s">
        <v>16750</v>
      </c>
      <c r="D75" s="981" t="s">
        <v>237</v>
      </c>
      <c r="E75" s="986" t="s">
        <v>16755</v>
      </c>
      <c r="F75" s="978" t="s">
        <v>464</v>
      </c>
      <c r="G75" s="979">
        <v>12</v>
      </c>
    </row>
    <row r="76" spans="2:7" ht="15" x14ac:dyDescent="0.2">
      <c r="B76" s="283" t="str">
        <f t="shared" si="0"/>
        <v>RistrutturazioneIIIDA 0 A 5A</v>
      </c>
      <c r="C76" s="285" t="s">
        <v>130</v>
      </c>
      <c r="D76" s="981" t="s">
        <v>237</v>
      </c>
      <c r="E76" s="986" t="s">
        <v>16755</v>
      </c>
      <c r="F76" s="978" t="s">
        <v>464</v>
      </c>
      <c r="G76" s="979">
        <v>10</v>
      </c>
    </row>
    <row r="77" spans="2:7" ht="15" x14ac:dyDescent="0.2">
      <c r="B77" s="283" t="str">
        <f t="shared" si="0"/>
        <v>nuova costruzioneIIIDA 5 A 15A</v>
      </c>
      <c r="C77" s="285" t="s">
        <v>16750</v>
      </c>
      <c r="D77" s="981" t="s">
        <v>237</v>
      </c>
      <c r="E77" s="986" t="s">
        <v>16756</v>
      </c>
      <c r="F77" s="978" t="s">
        <v>464</v>
      </c>
      <c r="G77" s="979">
        <v>13</v>
      </c>
    </row>
    <row r="78" spans="2:7" ht="15" x14ac:dyDescent="0.2">
      <c r="B78" s="283" t="str">
        <f t="shared" si="0"/>
        <v>RistrutturazioneIIIDA 5 A 15A</v>
      </c>
      <c r="C78" s="285" t="s">
        <v>130</v>
      </c>
      <c r="D78" s="981" t="s">
        <v>237</v>
      </c>
      <c r="E78" s="986" t="s">
        <v>16756</v>
      </c>
      <c r="F78" s="978" t="s">
        <v>464</v>
      </c>
      <c r="G78" s="979">
        <v>10</v>
      </c>
    </row>
    <row r="79" spans="2:7" ht="15" x14ac:dyDescent="0.2">
      <c r="B79" s="283" t="str">
        <f t="shared" si="0"/>
        <v>nuova costruzioneIIIDA 15 A 35A</v>
      </c>
      <c r="C79" s="285" t="s">
        <v>16750</v>
      </c>
      <c r="D79" s="981" t="s">
        <v>237</v>
      </c>
      <c r="E79" s="986" t="s">
        <v>16757</v>
      </c>
      <c r="F79" s="978" t="s">
        <v>464</v>
      </c>
      <c r="G79" s="979">
        <v>14</v>
      </c>
    </row>
    <row r="80" spans="2:7" ht="15" x14ac:dyDescent="0.2">
      <c r="B80" s="283" t="str">
        <f t="shared" si="0"/>
        <v>RistrutturazioneIIIDA 15 A 35A</v>
      </c>
      <c r="C80" s="285" t="s">
        <v>130</v>
      </c>
      <c r="D80" s="981" t="s">
        <v>237</v>
      </c>
      <c r="E80" s="986" t="s">
        <v>16757</v>
      </c>
      <c r="F80" s="978" t="s">
        <v>464</v>
      </c>
      <c r="G80" s="979">
        <v>10</v>
      </c>
    </row>
    <row r="81" spans="2:7" ht="15" x14ac:dyDescent="0.2">
      <c r="B81" s="283" t="str">
        <f t="shared" si="0"/>
        <v>nuova costruzioneIIIOLTRE 35A</v>
      </c>
      <c r="C81" s="285" t="s">
        <v>16750</v>
      </c>
      <c r="D81" s="981" t="s">
        <v>237</v>
      </c>
      <c r="E81" s="986" t="s">
        <v>16758</v>
      </c>
      <c r="F81" s="978" t="s">
        <v>464</v>
      </c>
      <c r="G81" s="979">
        <v>15</v>
      </c>
    </row>
    <row r="82" spans="2:7" ht="15" x14ac:dyDescent="0.2">
      <c r="B82" s="283" t="str">
        <f t="shared" si="0"/>
        <v>RistrutturazioneIIIOLTRE 35A</v>
      </c>
      <c r="C82" s="285" t="s">
        <v>130</v>
      </c>
      <c r="D82" s="981" t="s">
        <v>237</v>
      </c>
      <c r="E82" s="986" t="s">
        <v>16758</v>
      </c>
      <c r="F82" s="978" t="s">
        <v>464</v>
      </c>
      <c r="G82" s="979">
        <v>10</v>
      </c>
    </row>
    <row r="83" spans="2:7" ht="15" x14ac:dyDescent="0.25">
      <c r="B83" s="283" t="str">
        <f t="shared" si="0"/>
        <v>nuova costruzioneIIImono/bifamiliariB</v>
      </c>
      <c r="C83" s="285" t="s">
        <v>16750</v>
      </c>
      <c r="D83" s="981" t="s">
        <v>237</v>
      </c>
      <c r="E83" s="984" t="s">
        <v>16763</v>
      </c>
      <c r="F83" s="980" t="s">
        <v>16512</v>
      </c>
      <c r="G83" s="979">
        <v>12</v>
      </c>
    </row>
    <row r="84" spans="2:7" ht="15" x14ac:dyDescent="0.25">
      <c r="B84" s="283" t="str">
        <f t="shared" si="0"/>
        <v>RistrutturazioneIIImono/bifamiliariB</v>
      </c>
      <c r="C84" s="285" t="s">
        <v>130</v>
      </c>
      <c r="D84" s="981" t="s">
        <v>237</v>
      </c>
      <c r="E84" s="984" t="s">
        <v>16763</v>
      </c>
      <c r="F84" s="980" t="s">
        <v>16512</v>
      </c>
      <c r="G84" s="979">
        <v>10</v>
      </c>
    </row>
    <row r="85" spans="2:7" ht="15" x14ac:dyDescent="0.2">
      <c r="B85" s="283" t="str">
        <f t="shared" si="0"/>
        <v>nuova costruzioneIIItri/quadrifamiliari a schiera fino a 3 pianiB</v>
      </c>
      <c r="C85" s="285" t="s">
        <v>16750</v>
      </c>
      <c r="D85" s="981" t="s">
        <v>237</v>
      </c>
      <c r="E85" s="988" t="s">
        <v>16762</v>
      </c>
      <c r="F85" s="982" t="s">
        <v>16512</v>
      </c>
      <c r="G85" s="979">
        <v>13</v>
      </c>
    </row>
    <row r="86" spans="2:7" ht="15" x14ac:dyDescent="0.2">
      <c r="B86" s="283" t="str">
        <f t="shared" si="0"/>
        <v>RistrutturazioneIIItri/quadrifamiliari a schiera fino a 3 pianiB</v>
      </c>
      <c r="C86" s="285" t="s">
        <v>130</v>
      </c>
      <c r="D86" s="981" t="s">
        <v>237</v>
      </c>
      <c r="E86" s="988" t="s">
        <v>16762</v>
      </c>
      <c r="F86" s="982" t="s">
        <v>16512</v>
      </c>
      <c r="G86" s="979">
        <v>11</v>
      </c>
    </row>
    <row r="87" spans="2:7" ht="15" x14ac:dyDescent="0.2">
      <c r="B87" s="283" t="str">
        <f t="shared" si="0"/>
        <v>nuova costruzioneIIIplurifamiliari fino 4 piani utiliB</v>
      </c>
      <c r="C87" s="285" t="s">
        <v>16750</v>
      </c>
      <c r="D87" s="981" t="s">
        <v>237</v>
      </c>
      <c r="E87" s="987" t="s">
        <v>16764</v>
      </c>
      <c r="F87" s="284" t="s">
        <v>16512</v>
      </c>
      <c r="G87" s="979">
        <v>14</v>
      </c>
    </row>
    <row r="88" spans="2:7" ht="15" x14ac:dyDescent="0.2">
      <c r="B88" s="283" t="str">
        <f t="shared" si="0"/>
        <v>RistrutturazioneIIIplurifamiliari fino 4 piani utiliB</v>
      </c>
      <c r="C88" s="285" t="s">
        <v>130</v>
      </c>
      <c r="D88" s="981" t="s">
        <v>237</v>
      </c>
      <c r="E88" s="987" t="s">
        <v>16764</v>
      </c>
      <c r="F88" s="284" t="s">
        <v>16512</v>
      </c>
      <c r="G88" s="979">
        <v>12</v>
      </c>
    </row>
    <row r="89" spans="2:7" ht="15" x14ac:dyDescent="0.2">
      <c r="B89" s="283" t="str">
        <f t="shared" si="0"/>
        <v>nuova costruzioneIIIplurifamiliari oltre 4 piani utiliB</v>
      </c>
      <c r="C89" s="285" t="s">
        <v>16750</v>
      </c>
      <c r="D89" s="981" t="s">
        <v>237</v>
      </c>
      <c r="E89" s="987" t="s">
        <v>16765</v>
      </c>
      <c r="F89" s="284" t="s">
        <v>16512</v>
      </c>
      <c r="G89" s="979">
        <v>15</v>
      </c>
    </row>
    <row r="90" spans="2:7" ht="15" x14ac:dyDescent="0.2">
      <c r="B90" s="283" t="str">
        <f t="shared" si="0"/>
        <v>RistrutturazioneIIIplurifamiliari oltre 4 piani utiliB</v>
      </c>
      <c r="C90" s="285" t="s">
        <v>130</v>
      </c>
      <c r="D90" s="981" t="s">
        <v>237</v>
      </c>
      <c r="E90" s="987" t="s">
        <v>16765</v>
      </c>
      <c r="F90" s="284" t="s">
        <v>16512</v>
      </c>
      <c r="G90" s="979">
        <v>13</v>
      </c>
    </row>
    <row r="91" spans="2:7" ht="15" x14ac:dyDescent="0.2">
      <c r="B91" s="283" t="str">
        <f t="shared" si="0"/>
        <v>nuova costruzioneIIIZona AC</v>
      </c>
      <c r="C91" s="285" t="s">
        <v>16750</v>
      </c>
      <c r="D91" s="981" t="s">
        <v>237</v>
      </c>
      <c r="E91" s="987" t="s">
        <v>378</v>
      </c>
      <c r="F91" s="284" t="s">
        <v>16506</v>
      </c>
      <c r="G91" s="979">
        <v>13</v>
      </c>
    </row>
    <row r="92" spans="2:7" ht="15" x14ac:dyDescent="0.2">
      <c r="B92" s="283" t="str">
        <f t="shared" ref="B92:B98" si="1">CONCATENATE(C92,D92,E92,F92)</f>
        <v>RistrutturazioneIIIZona AC</v>
      </c>
      <c r="C92" s="285" t="s">
        <v>130</v>
      </c>
      <c r="D92" s="981" t="s">
        <v>237</v>
      </c>
      <c r="E92" s="987" t="s">
        <v>378</v>
      </c>
      <c r="F92" s="284" t="s">
        <v>16506</v>
      </c>
      <c r="G92" s="979">
        <v>11</v>
      </c>
    </row>
    <row r="93" spans="2:7" ht="15" x14ac:dyDescent="0.2">
      <c r="B93" s="283" t="str">
        <f t="shared" si="1"/>
        <v>nuova costruzioneIIIZona BC</v>
      </c>
      <c r="C93" s="285" t="s">
        <v>16750</v>
      </c>
      <c r="D93" s="981" t="s">
        <v>237</v>
      </c>
      <c r="E93" s="987" t="s">
        <v>379</v>
      </c>
      <c r="F93" s="284" t="s">
        <v>16506</v>
      </c>
      <c r="G93" s="979">
        <v>12</v>
      </c>
    </row>
    <row r="94" spans="2:7" ht="15" x14ac:dyDescent="0.2">
      <c r="B94" s="283" t="str">
        <f t="shared" si="1"/>
        <v>RistrutturazioneIIIZona BC</v>
      </c>
      <c r="C94" s="285" t="s">
        <v>130</v>
      </c>
      <c r="D94" s="981" t="s">
        <v>237</v>
      </c>
      <c r="E94" s="987" t="s">
        <v>379</v>
      </c>
      <c r="F94" s="284" t="s">
        <v>16506</v>
      </c>
      <c r="G94" s="979">
        <v>10</v>
      </c>
    </row>
    <row r="95" spans="2:7" ht="15" x14ac:dyDescent="0.2">
      <c r="B95" s="283" t="str">
        <f t="shared" si="1"/>
        <v>nuova costruzioneIIIZona CC</v>
      </c>
      <c r="C95" s="285" t="s">
        <v>16750</v>
      </c>
      <c r="D95" s="981" t="s">
        <v>237</v>
      </c>
      <c r="E95" s="987" t="s">
        <v>380</v>
      </c>
      <c r="F95" s="284" t="s">
        <v>16506</v>
      </c>
      <c r="G95" s="979">
        <v>10</v>
      </c>
    </row>
    <row r="96" spans="2:7" ht="15" x14ac:dyDescent="0.2">
      <c r="B96" s="283" t="str">
        <f t="shared" si="1"/>
        <v>RistrutturazioneIIIZona CC</v>
      </c>
      <c r="C96" s="285" t="s">
        <v>130</v>
      </c>
      <c r="D96" s="981" t="s">
        <v>237</v>
      </c>
      <c r="E96" s="987" t="s">
        <v>380</v>
      </c>
      <c r="F96" s="284" t="s">
        <v>16506</v>
      </c>
      <c r="G96" s="979">
        <v>8</v>
      </c>
    </row>
    <row r="97" spans="2:7" ht="15" x14ac:dyDescent="0.2">
      <c r="B97" s="283" t="str">
        <f t="shared" si="1"/>
        <v>nuova costruzioneIIIAltre ZoneC</v>
      </c>
      <c r="C97" s="285" t="s">
        <v>16750</v>
      </c>
      <c r="D97" s="981" t="s">
        <v>237</v>
      </c>
      <c r="E97" s="987" t="s">
        <v>16754</v>
      </c>
      <c r="F97" s="284" t="s">
        <v>16506</v>
      </c>
      <c r="G97" s="979">
        <v>15</v>
      </c>
    </row>
    <row r="98" spans="2:7" ht="15" x14ac:dyDescent="0.2">
      <c r="B98" s="283" t="str">
        <f t="shared" si="1"/>
        <v>RistrutturazioneIIIAltre ZoneC</v>
      </c>
      <c r="C98" s="285" t="s">
        <v>130</v>
      </c>
      <c r="D98" s="981" t="s">
        <v>237</v>
      </c>
      <c r="E98" s="987" t="s">
        <v>16754</v>
      </c>
      <c r="F98" s="284" t="s">
        <v>16506</v>
      </c>
      <c r="G98" s="979">
        <v>13</v>
      </c>
    </row>
  </sheetData>
  <phoneticPr fontId="72" type="noConversion"/>
  <conditionalFormatting sqref="I2">
    <cfRule type="cellIs" dxfId="1" priority="1" operator="equal">
      <formula>"DISABILITATA"</formula>
    </cfRule>
    <cfRule type="cellIs" dxfId="0" priority="2" operator="equal">
      <formula>"ABILITATA"</formula>
    </cfRule>
  </conditionalFormatting>
  <dataValidations count="2">
    <dataValidation type="list" allowBlank="1" showInputMessage="1" showErrorMessage="1" sqref="D7:D15" xr:uid="{588EF0F6-1B75-45CB-8B61-F75FF1E1A090}">
      <formula1>"X"</formula1>
    </dataValidation>
    <dataValidation type="list" allowBlank="1" showInputMessage="1" showErrorMessage="1" sqref="D21" xr:uid="{B73E9805-6987-49C4-BA12-06FCCA906EC4}">
      <formula1>"I,II,III"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">
    <tabColor theme="7" tint="-0.249977111117893"/>
    <outlinePr summaryBelow="0" summaryRight="0"/>
  </sheetPr>
  <dimension ref="A1:XFD96"/>
  <sheetViews>
    <sheetView zoomScaleNormal="100" workbookViewId="0"/>
  </sheetViews>
  <sheetFormatPr defaultColWidth="0" defaultRowHeight="0" customHeight="1" zeroHeight="1" x14ac:dyDescent="0.2"/>
  <cols>
    <col min="1" max="1" width="2.7109375" style="462" customWidth="1"/>
    <col min="2" max="2" width="12.7109375" style="462" customWidth="1"/>
    <col min="3" max="3" width="5.42578125" style="462" customWidth="1"/>
    <col min="4" max="4" width="14.5703125" style="462" customWidth="1"/>
    <col min="5" max="5" width="12.7109375" style="462" customWidth="1"/>
    <col min="6" max="6" width="2.7109375" style="462" customWidth="1"/>
    <col min="7" max="7" width="12.7109375" style="462" customWidth="1"/>
    <col min="8" max="8" width="2.7109375" style="462" customWidth="1"/>
    <col min="9" max="9" width="14.5703125" style="462" customWidth="1"/>
    <col min="10" max="10" width="4" style="462" bestFit="1" customWidth="1"/>
    <col min="11" max="11" width="2.85546875" style="462" customWidth="1"/>
    <col min="12" max="12" width="15.140625" style="462" customWidth="1"/>
    <col min="13" max="13" width="15.42578125" style="462" customWidth="1"/>
    <col min="14" max="14" width="18" style="462" customWidth="1"/>
    <col min="15" max="15" width="13" style="462" hidden="1" customWidth="1"/>
    <col min="16" max="16" width="12.28515625" style="462" hidden="1" customWidth="1"/>
    <col min="17" max="17" width="11.85546875" style="462" customWidth="1"/>
    <col min="18" max="18" width="2.7109375" style="462" customWidth="1"/>
    <col min="19" max="19" width="9" style="462" hidden="1"/>
    <col min="20" max="16383" width="9.140625" style="462" hidden="1"/>
    <col min="16384" max="16384" width="1.42578125" style="462" hidden="1"/>
  </cols>
  <sheetData>
    <row r="1" spans="1:19 16384:16384" s="362" customFormat="1" ht="15" x14ac:dyDescent="0.2">
      <c r="A1" s="378"/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XFD1" s="462"/>
    </row>
    <row r="2" spans="1:19 16384:16384" s="362" customFormat="1" ht="21.75" x14ac:dyDescent="0.2">
      <c r="A2" s="380"/>
      <c r="B2" s="1099" t="s">
        <v>85</v>
      </c>
      <c r="C2" s="1100"/>
      <c r="D2" s="1100"/>
      <c r="E2" s="1100"/>
      <c r="F2" s="1100"/>
      <c r="G2" s="1101"/>
      <c r="H2" s="86"/>
      <c r="I2" s="1102" t="s">
        <v>86</v>
      </c>
      <c r="J2" s="1103"/>
      <c r="K2" s="1103"/>
      <c r="L2" s="1104"/>
      <c r="M2" s="381"/>
      <c r="N2" s="382" t="s">
        <v>69</v>
      </c>
      <c r="O2" s="379"/>
      <c r="P2" s="379"/>
      <c r="Q2" s="379"/>
      <c r="R2" s="381"/>
      <c r="XFD2" s="462"/>
    </row>
    <row r="3" spans="1:19 16384:16384" s="362" customFormat="1" ht="18" x14ac:dyDescent="0.2">
      <c r="A3" s="383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4"/>
      <c r="N3" s="385" t="s">
        <v>71</v>
      </c>
      <c r="O3" s="379"/>
      <c r="P3" s="379"/>
      <c r="Q3" s="379"/>
      <c r="R3" s="381"/>
      <c r="XFD3" s="462"/>
    </row>
    <row r="4" spans="1:19 16384:16384" s="362" customFormat="1" ht="15.75" customHeight="1" thickBot="1" x14ac:dyDescent="0.25">
      <c r="A4" s="380"/>
      <c r="B4" s="386" t="s">
        <v>87</v>
      </c>
      <c r="C4" s="387"/>
      <c r="D4" s="388"/>
      <c r="E4" s="388"/>
      <c r="F4" s="388"/>
      <c r="G4" s="388"/>
      <c r="H4" s="388"/>
      <c r="I4" s="388"/>
      <c r="J4" s="388"/>
      <c r="K4" s="388"/>
      <c r="L4" s="389"/>
      <c r="M4" s="389"/>
      <c r="N4" s="389"/>
      <c r="O4" s="381"/>
      <c r="P4" s="390"/>
      <c r="Q4" s="390"/>
      <c r="R4" s="381"/>
      <c r="XFD4" s="462"/>
    </row>
    <row r="5" spans="1:19 16384:16384" s="362" customFormat="1" ht="15.75" customHeight="1" thickTop="1" x14ac:dyDescent="0.2">
      <c r="A5" s="391"/>
      <c r="B5" s="1105" t="s">
        <v>88</v>
      </c>
      <c r="C5" s="1106"/>
      <c r="D5" s="392" t="s">
        <v>89</v>
      </c>
      <c r="E5" s="1107" t="s">
        <v>84</v>
      </c>
      <c r="F5" s="1106"/>
      <c r="G5" s="1107" t="s">
        <v>89</v>
      </c>
      <c r="H5" s="1106"/>
      <c r="I5" s="1107" t="s">
        <v>84</v>
      </c>
      <c r="J5" s="1106"/>
      <c r="K5" s="1107" t="s">
        <v>90</v>
      </c>
      <c r="L5" s="1108"/>
      <c r="M5" s="392" t="s">
        <v>91</v>
      </c>
      <c r="N5" s="393" t="s">
        <v>92</v>
      </c>
      <c r="O5" s="612" t="s">
        <v>377</v>
      </c>
      <c r="P5" s="613" t="s">
        <v>155</v>
      </c>
      <c r="Q5" s="629"/>
      <c r="R5" s="394"/>
      <c r="XFD5" s="462"/>
    </row>
    <row r="6" spans="1:19 16384:16384" s="362" customFormat="1" ht="15" hidden="1" customHeight="1" x14ac:dyDescent="0.2">
      <c r="A6" s="391"/>
      <c r="B6" s="1074" t="str">
        <f ca="1">Calcoli!BN4</f>
        <v>S.u.a. &gt;0 &lt;=0</v>
      </c>
      <c r="C6" s="1075"/>
      <c r="D6" s="395">
        <f ca="1">IF($I$2=Parametri!$B$33,COUNTIF(Calcoli!$D$3:$D$40,"&gt;0"),0)</f>
        <v>0</v>
      </c>
      <c r="E6" s="473">
        <f ca="1">IF($I$2=Parametri!$B$33,'Calcolo superfici edificio'!K9,0)</f>
        <v>0</v>
      </c>
      <c r="F6" s="396" t="s">
        <v>72</v>
      </c>
      <c r="G6" s="1076">
        <v>0</v>
      </c>
      <c r="H6" s="1077"/>
      <c r="I6" s="658">
        <v>0</v>
      </c>
      <c r="J6" s="659" t="s">
        <v>72</v>
      </c>
      <c r="K6" s="1056">
        <f t="shared" ref="K6:K11" ca="1" si="0">IF((E6+I6)&gt;0,(E6+I6)/($E$12+$I$12),0)</f>
        <v>0</v>
      </c>
      <c r="L6" s="1057"/>
      <c r="M6" s="397">
        <v>0</v>
      </c>
      <c r="N6" s="496">
        <f t="shared" ref="N6:N11" ca="1" si="1">K6*M6</f>
        <v>0</v>
      </c>
      <c r="O6" s="662"/>
      <c r="P6" s="618" t="str">
        <f>IF(O6&lt;&gt;"",HLOOKUP(O6,Reg_marche!$F$5:$I$11,2,FALSE),"")</f>
        <v/>
      </c>
      <c r="Q6" s="629">
        <f t="shared" ref="Q6:Q11" si="2">IF(O6&lt;&gt;"",IF((E6+I6)&gt;0,(E6+I6)*P6,0),0)</f>
        <v>0</v>
      </c>
      <c r="R6" s="654" t="str">
        <f>IF(I6&gt;0,IF(Calcoli!BO4="X",IF(AND(IF(I6=0,0,I6/G6)&gt;Calcoli!BP4,IF(I6=0,0,I6/G6)&lt;=Calcoli!BQ4),"OK","ERRORE"),""),"")</f>
        <v/>
      </c>
      <c r="XFD6" s="462"/>
    </row>
    <row r="7" spans="1:19 16384:16384" s="362" customFormat="1" ht="15.75" customHeight="1" x14ac:dyDescent="0.2">
      <c r="A7" s="391"/>
      <c r="B7" s="1074" t="str">
        <f ca="1">Calcoli!BN5</f>
        <v>S.u.a. &gt;0 &lt;=95</v>
      </c>
      <c r="C7" s="1126"/>
      <c r="D7" s="395">
        <f ca="1">IF($I$2=Parametri!$B$33,COUNTIF(Calcoli!$E$3:$E$40,"&gt;0"),0)</f>
        <v>0</v>
      </c>
      <c r="E7" s="473">
        <f ca="1">IF($I$2=Parametri!$B$33,'Calcolo superfici edificio'!K10,0)</f>
        <v>0</v>
      </c>
      <c r="F7" s="396" t="s">
        <v>72</v>
      </c>
      <c r="G7" s="1076">
        <v>0</v>
      </c>
      <c r="H7" s="1077"/>
      <c r="I7" s="658">
        <v>0</v>
      </c>
      <c r="J7" s="659" t="s">
        <v>72</v>
      </c>
      <c r="K7" s="1058">
        <f t="shared" ca="1" si="0"/>
        <v>0</v>
      </c>
      <c r="L7" s="1059"/>
      <c r="M7" s="397">
        <v>0</v>
      </c>
      <c r="N7" s="496">
        <f t="shared" ca="1" si="1"/>
        <v>0</v>
      </c>
      <c r="O7" s="662"/>
      <c r="P7" s="618" t="str">
        <f>IF(O7&lt;&gt;"",HLOOKUP(O7,Reg_marche!$F$5:$I$11,3,FALSE),"")</f>
        <v/>
      </c>
      <c r="Q7" s="629">
        <f t="shared" si="2"/>
        <v>0</v>
      </c>
      <c r="R7" s="654" t="str">
        <f>IF(I7&gt;0,IF(Calcoli!BO5="X",IF(AND(IF(I7=0,0,I7/G7)&gt;Calcoli!BP5,IF(I7=0,0,I7/G7)&lt;=Calcoli!BQ5),"OK","ERRORE"),""),"")</f>
        <v/>
      </c>
      <c r="XFD7" s="462"/>
    </row>
    <row r="8" spans="1:19 16384:16384" s="362" customFormat="1" ht="15.75" customHeight="1" x14ac:dyDescent="0.2">
      <c r="A8" s="391"/>
      <c r="B8" s="1074" t="str">
        <f ca="1">Calcoli!BN6</f>
        <v>S.u.a. &gt;95 &lt;=110</v>
      </c>
      <c r="C8" s="1126"/>
      <c r="D8" s="398">
        <f ca="1">IF($I$2=Parametri!$B$33,COUNTIF(Calcoli!$F$3:$F$40,"&gt;0"),0)</f>
        <v>0</v>
      </c>
      <c r="E8" s="417">
        <f ca="1">IF($I$2=Parametri!$B$33,'Calcolo superfici edificio'!K11,0)</f>
        <v>0</v>
      </c>
      <c r="F8" s="399" t="s">
        <v>72</v>
      </c>
      <c r="G8" s="1076">
        <v>0</v>
      </c>
      <c r="H8" s="1077"/>
      <c r="I8" s="658">
        <v>0</v>
      </c>
      <c r="J8" s="659" t="s">
        <v>72</v>
      </c>
      <c r="K8" s="1060">
        <f t="shared" ca="1" si="0"/>
        <v>0</v>
      </c>
      <c r="L8" s="1061"/>
      <c r="M8" s="397">
        <v>5</v>
      </c>
      <c r="N8" s="497">
        <f t="shared" ca="1" si="1"/>
        <v>0</v>
      </c>
      <c r="O8" s="662"/>
      <c r="P8" s="619" t="str">
        <f>IF(O8&lt;&gt;"",HLOOKUP(O8,Reg_marche!$F$5:$I$11,4,FALSE),"")</f>
        <v/>
      </c>
      <c r="Q8" s="629">
        <f t="shared" si="2"/>
        <v>0</v>
      </c>
      <c r="R8" s="654" t="str">
        <f>IF(I8&gt;0,IF(Calcoli!BO6="X",IF(AND(IF(I8=0,0,I8/G8)&gt;Calcoli!BP6,IF(I8=0,0,I8/G8)&lt;=Calcoli!BQ6),"OK","ERRORE"),""),"")</f>
        <v/>
      </c>
      <c r="S8" s="362" t="str">
        <f>IF(I8&gt;0,IF(Calcoli!BO6="X",IF(AND(IF(I8=0,0,I8/G8)&gt;Calcoli!BP6,IF(I8=0,0,I8/G8)&lt;=Calcoli!BQ6),"OK","ERRORE"),""),"")</f>
        <v/>
      </c>
      <c r="XFD8" s="462"/>
    </row>
    <row r="9" spans="1:19 16384:16384" s="362" customFormat="1" ht="15.75" customHeight="1" x14ac:dyDescent="0.2">
      <c r="A9" s="391"/>
      <c r="B9" s="1074" t="str">
        <f ca="1">Calcoli!BN7</f>
        <v>S.u.a. &gt;110 &lt;=130</v>
      </c>
      <c r="C9" s="1126"/>
      <c r="D9" s="398">
        <f ca="1">IF($I$2=Parametri!$B$33,COUNTIF(Calcoli!$G$3:$G$40,"&gt;0"),0)</f>
        <v>0</v>
      </c>
      <c r="E9" s="417">
        <f ca="1">IF($I$2=Parametri!$B$33,'Calcolo superfici edificio'!K12,0)</f>
        <v>0</v>
      </c>
      <c r="F9" s="399" t="s">
        <v>72</v>
      </c>
      <c r="G9" s="1076">
        <v>0</v>
      </c>
      <c r="H9" s="1077"/>
      <c r="I9" s="658">
        <v>0</v>
      </c>
      <c r="J9" s="659" t="s">
        <v>72</v>
      </c>
      <c r="K9" s="1060">
        <f t="shared" ca="1" si="0"/>
        <v>0</v>
      </c>
      <c r="L9" s="1061"/>
      <c r="M9" s="397">
        <v>15</v>
      </c>
      <c r="N9" s="497">
        <f t="shared" ca="1" si="1"/>
        <v>0</v>
      </c>
      <c r="O9" s="662"/>
      <c r="P9" s="619" t="str">
        <f>IF(O9&lt;&gt;"",HLOOKUP(O9,Reg_marche!$F$5:$I$11,5,FALSE),"")</f>
        <v/>
      </c>
      <c r="Q9" s="629">
        <f t="shared" si="2"/>
        <v>0</v>
      </c>
      <c r="R9" s="654" t="str">
        <f>IF(I9&gt;0,IF(Calcoli!BO7="X",IF(AND(IF(I9=0,0,I9/G9)&gt;Calcoli!BP7,IF(I9=0,0,I9/G9)&lt;=Calcoli!BQ7),"OK","ERRORE"),""),"")</f>
        <v/>
      </c>
      <c r="S9" s="362" t="str">
        <f>IF(I9&gt;0,IF(Calcoli!BO7="X",IF(AND(IF(I9=0,0,I9/G9)&gt;Calcoli!BP7,IF(I9=0,0,I9/G9)&lt;=Calcoli!BQ7),"OK","ERRORE"),""),"")</f>
        <v/>
      </c>
      <c r="XFD9" s="462"/>
    </row>
    <row r="10" spans="1:19 16384:16384" s="362" customFormat="1" ht="15.75" customHeight="1" x14ac:dyDescent="0.2">
      <c r="A10" s="391"/>
      <c r="B10" s="1074" t="str">
        <f ca="1">Calcoli!BN8</f>
        <v>S.u.a. &gt;130 &lt;=160</v>
      </c>
      <c r="C10" s="1126"/>
      <c r="D10" s="398">
        <f ca="1">IF($I$2=Parametri!$B$33,COUNTIF(Calcoli!$H$3:$H$40,"&gt;0"),0)</f>
        <v>0</v>
      </c>
      <c r="E10" s="417">
        <f ca="1">IF($I$2=Parametri!$B$33,'Calcolo superfici edificio'!K13,0)</f>
        <v>0</v>
      </c>
      <c r="F10" s="399" t="s">
        <v>72</v>
      </c>
      <c r="G10" s="1076">
        <v>0</v>
      </c>
      <c r="H10" s="1077"/>
      <c r="I10" s="658">
        <v>0</v>
      </c>
      <c r="J10" s="659" t="s">
        <v>72</v>
      </c>
      <c r="K10" s="1060">
        <f t="shared" ca="1" si="0"/>
        <v>0</v>
      </c>
      <c r="L10" s="1061"/>
      <c r="M10" s="397">
        <v>30</v>
      </c>
      <c r="N10" s="497">
        <f t="shared" ca="1" si="1"/>
        <v>0</v>
      </c>
      <c r="O10" s="662"/>
      <c r="P10" s="619" t="str">
        <f>IF(O10&lt;&gt;"",HLOOKUP(O10,Reg_marche!$F$5:$I$11,6,FALSE),"")</f>
        <v/>
      </c>
      <c r="Q10" s="629">
        <f t="shared" si="2"/>
        <v>0</v>
      </c>
      <c r="R10" s="654" t="str">
        <f>IF(I10&gt;0,IF(Calcoli!BO8="X",IF(AND(IF(I10=0,0,I10/G10)&gt;Calcoli!BP8,IF(I10=0,0,I10/G10)&lt;=Calcoli!BQ8),"OK","ERRORE"),""),"")</f>
        <v/>
      </c>
      <c r="S10" s="362" t="str">
        <f>IF(I10&gt;0,IF(Calcoli!BO8="X",IF(AND(IF(I10=0,0,I10/G10)&gt;Calcoli!BP8,IF(I10=0,0,I10/G10)&lt;=Calcoli!BQ8),"OK","ERRORE"),""),"")</f>
        <v/>
      </c>
      <c r="XFD10" s="462"/>
    </row>
    <row r="11" spans="1:19 16384:16384" s="362" customFormat="1" ht="15.75" customHeight="1" thickBot="1" x14ac:dyDescent="0.25">
      <c r="A11" s="391"/>
      <c r="B11" s="1133" t="str">
        <f ca="1">Calcoli!BN9</f>
        <v>S.u.a. &gt;160</v>
      </c>
      <c r="C11" s="1134"/>
      <c r="D11" s="400">
        <f ca="1">IF($I$2=Parametri!$B$33,COUNTIF(Calcoli!$I$3:$I$40,"&gt;0"),0)</f>
        <v>0</v>
      </c>
      <c r="E11" s="428">
        <f ca="1">IF($I$2=Parametri!$B$33,'Calcolo superfici edificio'!K14,0)</f>
        <v>0</v>
      </c>
      <c r="F11" s="401" t="s">
        <v>72</v>
      </c>
      <c r="G11" s="1120">
        <v>0</v>
      </c>
      <c r="H11" s="1121"/>
      <c r="I11" s="660">
        <v>0</v>
      </c>
      <c r="J11" s="661" t="s">
        <v>72</v>
      </c>
      <c r="K11" s="1063">
        <f t="shared" ca="1" si="0"/>
        <v>0</v>
      </c>
      <c r="L11" s="1064"/>
      <c r="M11" s="636">
        <v>50</v>
      </c>
      <c r="N11" s="498">
        <f t="shared" ca="1" si="1"/>
        <v>0</v>
      </c>
      <c r="O11" s="663"/>
      <c r="P11" s="620" t="str">
        <f>IF(O11&lt;&gt;"",HLOOKUP(O11,Reg_marche!$F$5:$I$11,7,FALSE),"")</f>
        <v/>
      </c>
      <c r="Q11" s="629">
        <f t="shared" si="2"/>
        <v>0</v>
      </c>
      <c r="R11" s="654" t="str">
        <f>IF(I11&gt;0,IF(Calcoli!BO9="X",IF(AND(IF(I11=0,0,I11/G11)&gt;Calcoli!BP9,IF(I11=0,0,I11/G11)&lt;=Calcoli!BQ9),"OK","ERRORE"),""),"")</f>
        <v/>
      </c>
      <c r="S11" s="362" t="str">
        <f>IF(I11&gt;0,IF(Calcoli!BO9="X",IF(AND(IF(I11=0,0,I11/G11)&gt;Calcoli!BP9,IF(I11=0,0,I11/G11)&lt;=Calcoli!BQ9),"OK","ERRORE"),""),"")</f>
        <v/>
      </c>
      <c r="XFD11" s="462"/>
    </row>
    <row r="12" spans="1:19 16384:16384" s="362" customFormat="1" ht="15.75" customHeight="1" thickTop="1" thickBot="1" x14ac:dyDescent="0.25">
      <c r="A12" s="380"/>
      <c r="B12" s="381"/>
      <c r="C12" s="381"/>
      <c r="D12" s="402" t="s">
        <v>93</v>
      </c>
      <c r="E12" s="474">
        <f ca="1">SUM(E6:E11)</f>
        <v>0</v>
      </c>
      <c r="F12" s="403" t="s">
        <v>72</v>
      </c>
      <c r="G12" s="1118" t="s">
        <v>93</v>
      </c>
      <c r="H12" s="1119"/>
      <c r="I12" s="475">
        <f>SUM(I6:I11)</f>
        <v>0</v>
      </c>
      <c r="J12" s="403" t="s">
        <v>72</v>
      </c>
      <c r="K12" s="406"/>
      <c r="L12" s="453"/>
      <c r="M12" s="637" t="s">
        <v>94</v>
      </c>
      <c r="N12" s="635">
        <f ca="1">SUM(N6:N11)</f>
        <v>0</v>
      </c>
      <c r="O12" s="638" t="s">
        <v>391</v>
      </c>
      <c r="P12" s="623">
        <f>IFERROR(IF(SUM(Q6:Q11)&gt;0,SUM(Q6:Q11)/I12,0),0)</f>
        <v>0</v>
      </c>
      <c r="Q12" s="630" t="s">
        <v>392</v>
      </c>
      <c r="R12" s="381"/>
      <c r="XFD12" s="462"/>
    </row>
    <row r="13" spans="1:19 16384:16384" s="362" customFormat="1" ht="18" thickTop="1" x14ac:dyDescent="0.2">
      <c r="A13" s="380"/>
      <c r="B13" s="381"/>
      <c r="C13" s="381"/>
      <c r="D13" s="381"/>
      <c r="E13" s="381"/>
      <c r="F13" s="381"/>
      <c r="G13" s="381"/>
      <c r="H13" s="381"/>
      <c r="I13" s="406"/>
      <c r="J13" s="406"/>
      <c r="K13" s="406"/>
      <c r="L13" s="381"/>
      <c r="M13" s="381"/>
      <c r="N13" s="381"/>
      <c r="O13" s="381"/>
      <c r="P13" s="621"/>
      <c r="Q13" s="381"/>
      <c r="R13" s="381"/>
      <c r="XFD13" s="462"/>
    </row>
    <row r="14" spans="1:19 16384:16384" s="362" customFormat="1" ht="15.75" customHeight="1" thickBot="1" x14ac:dyDescent="0.25">
      <c r="A14" s="380"/>
      <c r="B14" s="386" t="s">
        <v>95</v>
      </c>
      <c r="C14" s="407"/>
      <c r="D14" s="408"/>
      <c r="E14" s="408"/>
      <c r="F14" s="408"/>
      <c r="G14" s="388"/>
      <c r="H14" s="388"/>
      <c r="I14" s="388"/>
      <c r="J14" s="388"/>
      <c r="K14" s="388"/>
      <c r="L14" s="408"/>
      <c r="M14" s="389"/>
      <c r="N14" s="389"/>
      <c r="O14" s="625"/>
      <c r="P14" s="489"/>
      <c r="Q14" s="381"/>
      <c r="R14" s="381"/>
      <c r="XFD14" s="462"/>
    </row>
    <row r="15" spans="1:19 16384:16384" s="362" customFormat="1" ht="44.25" customHeight="1" thickTop="1" x14ac:dyDescent="0.2">
      <c r="A15" s="391"/>
      <c r="B15" s="1139" t="s">
        <v>96</v>
      </c>
      <c r="C15" s="1140"/>
      <c r="D15" s="1140"/>
      <c r="E15" s="1141"/>
      <c r="F15" s="409"/>
      <c r="G15" s="410" t="s">
        <v>97</v>
      </c>
      <c r="H15" s="410"/>
      <c r="I15" s="410" t="s">
        <v>97</v>
      </c>
      <c r="J15" s="411"/>
      <c r="K15" s="406"/>
      <c r="L15" s="412" t="s">
        <v>98</v>
      </c>
      <c r="M15" s="410" t="s">
        <v>99</v>
      </c>
      <c r="N15" s="781" t="s">
        <v>92</v>
      </c>
      <c r="O15" s="1065" t="s">
        <v>390</v>
      </c>
      <c r="P15" s="642"/>
      <c r="Q15" s="625"/>
      <c r="R15" s="381"/>
      <c r="XFD15" s="462"/>
    </row>
    <row r="16" spans="1:19 16384:16384" s="362" customFormat="1" ht="15" customHeight="1" x14ac:dyDescent="0.2">
      <c r="A16" s="391"/>
      <c r="B16" s="413" t="s">
        <v>100</v>
      </c>
      <c r="C16" s="414"/>
      <c r="D16" s="414"/>
      <c r="E16" s="415"/>
      <c r="F16" s="416"/>
      <c r="G16" s="417">
        <f>IF($I$2=Parametri!$B$33,'Calcolo superfici edificio'!K15,0)</f>
        <v>0</v>
      </c>
      <c r="H16" s="399" t="s">
        <v>72</v>
      </c>
      <c r="I16" s="658">
        <v>0</v>
      </c>
      <c r="J16" s="631" t="s">
        <v>72</v>
      </c>
      <c r="K16" s="406"/>
      <c r="L16" s="419" t="s">
        <v>101</v>
      </c>
      <c r="M16" s="420" t="str">
        <f ca="1">IF(I21="","",IF($I$21&lt;=50,"X",""))</f>
        <v>X</v>
      </c>
      <c r="N16" s="639">
        <v>0</v>
      </c>
      <c r="O16" s="1066"/>
      <c r="P16" s="782"/>
      <c r="Q16" s="783"/>
      <c r="R16" s="381"/>
      <c r="XFD16" s="462"/>
    </row>
    <row r="17" spans="1:18 16384:16384" s="362" customFormat="1" ht="15" customHeight="1" x14ac:dyDescent="0.2">
      <c r="A17" s="391"/>
      <c r="B17" s="421" t="s">
        <v>102</v>
      </c>
      <c r="C17" s="422"/>
      <c r="D17" s="422"/>
      <c r="E17" s="422"/>
      <c r="F17" s="422"/>
      <c r="G17" s="417">
        <f>IF($I$2=Parametri!$B$33,'Calcolo superfici edificio'!K16,0)</f>
        <v>0</v>
      </c>
      <c r="H17" s="399" t="s">
        <v>72</v>
      </c>
      <c r="I17" s="658">
        <v>0</v>
      </c>
      <c r="J17" s="418" t="s">
        <v>72</v>
      </c>
      <c r="K17" s="406"/>
      <c r="L17" s="423" t="s">
        <v>103</v>
      </c>
      <c r="M17" s="420" t="str">
        <f ca="1">IF(I21="","",IF(AND($I$21&lt;=75,$I$21&gt;50.001),"X",""))</f>
        <v/>
      </c>
      <c r="N17" s="640">
        <v>10</v>
      </c>
      <c r="O17" s="1066"/>
      <c r="P17" s="782"/>
      <c r="Q17" s="783"/>
      <c r="R17" s="425"/>
      <c r="XFD17" s="462"/>
    </row>
    <row r="18" spans="1:18 16384:16384" s="362" customFormat="1" ht="15.75" customHeight="1" thickBot="1" x14ac:dyDescent="0.25">
      <c r="A18" s="391"/>
      <c r="B18" s="426" t="s">
        <v>104</v>
      </c>
      <c r="C18" s="427"/>
      <c r="D18" s="427"/>
      <c r="E18" s="427"/>
      <c r="F18" s="427"/>
      <c r="G18" s="428">
        <f>IF($I$2=Parametri!$B$33,'Calcolo superfici edificio'!K17,0)</f>
        <v>0</v>
      </c>
      <c r="H18" s="401" t="s">
        <v>72</v>
      </c>
      <c r="I18" s="660">
        <v>0</v>
      </c>
      <c r="J18" s="429" t="s">
        <v>72</v>
      </c>
      <c r="K18" s="406"/>
      <c r="L18" s="423" t="s">
        <v>105</v>
      </c>
      <c r="M18" s="420" t="str">
        <f ca="1">IF(I21="","",IF(AND($I$21&lt;=100,$I$21&gt;75.001),"X",""))</f>
        <v/>
      </c>
      <c r="N18" s="640">
        <v>20</v>
      </c>
      <c r="O18" s="1066"/>
      <c r="P18" s="782"/>
      <c r="Q18" s="783"/>
      <c r="R18" s="425"/>
      <c r="XFD18" s="462"/>
    </row>
    <row r="19" spans="1:18 16384:16384" s="362" customFormat="1" ht="16.5" customHeight="1" thickTop="1" thickBot="1" x14ac:dyDescent="0.25">
      <c r="A19" s="391"/>
      <c r="B19" s="380"/>
      <c r="C19" s="380"/>
      <c r="D19" s="380"/>
      <c r="E19" s="430" t="s">
        <v>106</v>
      </c>
      <c r="F19" s="430"/>
      <c r="G19" s="431">
        <f>SUM(G16:G18)</f>
        <v>0</v>
      </c>
      <c r="H19" s="432" t="s">
        <v>72</v>
      </c>
      <c r="I19" s="476">
        <f>SUM(I16:I18)</f>
        <v>0</v>
      </c>
      <c r="J19" s="433" t="s">
        <v>72</v>
      </c>
      <c r="K19" s="406"/>
      <c r="L19" s="435" t="s">
        <v>107</v>
      </c>
      <c r="M19" s="436" t="str">
        <f ca="1">IF(I21="","",IF($I$21&gt;100.001,"X",""))</f>
        <v/>
      </c>
      <c r="N19" s="641">
        <v>30</v>
      </c>
      <c r="O19" s="1067"/>
      <c r="P19" s="462"/>
      <c r="Q19" s="783"/>
      <c r="R19" s="425"/>
      <c r="XFD19" s="462"/>
    </row>
    <row r="20" spans="1:18 16384:16384" s="362" customFormat="1" ht="15.75" customHeight="1" thickTop="1" thickBot="1" x14ac:dyDescent="0.25">
      <c r="A20" s="381"/>
      <c r="B20" s="381"/>
      <c r="C20" s="381"/>
      <c r="D20" s="381"/>
      <c r="E20" s="381"/>
      <c r="F20" s="381"/>
      <c r="G20" s="381"/>
      <c r="H20" s="381"/>
      <c r="I20" s="381"/>
      <c r="J20" s="381"/>
      <c r="K20" s="406"/>
      <c r="L20" s="404" t="s">
        <v>109</v>
      </c>
      <c r="M20" s="405">
        <f ca="1">IFERROR(VLOOKUP("X",$M$16:$N$19,2,FALSE),0)</f>
        <v>0</v>
      </c>
      <c r="O20" s="643">
        <f ca="1">VLOOKUP(MATCH("X",M16:M19,FALSE),Reg_marche!$F$24:$G$29,2,FALSE)</f>
        <v>5</v>
      </c>
      <c r="P20" s="462"/>
      <c r="Q20" s="381"/>
      <c r="R20" s="425"/>
      <c r="XFD20" s="462"/>
    </row>
    <row r="21" spans="1:18 16384:16384" s="362" customFormat="1" ht="18.75" thickTop="1" thickBot="1" x14ac:dyDescent="0.25">
      <c r="A21" s="381"/>
      <c r="B21" s="381"/>
      <c r="C21" s="381"/>
      <c r="D21" s="381"/>
      <c r="E21" s="381"/>
      <c r="F21" s="381"/>
      <c r="G21" s="381" t="s">
        <v>108</v>
      </c>
      <c r="H21" s="381"/>
      <c r="I21" s="434">
        <f ca="1">IF(ISERROR((G19+I19)/(E12+I12)*100),0,((G19+I19)/(E12+I12)*100))</f>
        <v>0</v>
      </c>
      <c r="J21" s="381"/>
      <c r="K21" s="381"/>
      <c r="L21" s="381"/>
      <c r="M21" s="381"/>
      <c r="N21" s="381"/>
      <c r="O21" s="381"/>
      <c r="P21" s="495"/>
      <c r="Q21" s="381"/>
      <c r="R21" s="437"/>
      <c r="XFD21" s="462"/>
    </row>
    <row r="22" spans="1:18 16384:16384" s="362" customFormat="1" ht="15.75" thickTop="1" x14ac:dyDescent="0.2">
      <c r="A22" s="380"/>
      <c r="B22" s="381"/>
      <c r="C22" s="381"/>
      <c r="D22" s="381"/>
      <c r="E22" s="381"/>
      <c r="F22" s="381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437"/>
      <c r="XFD22" s="462"/>
    </row>
    <row r="23" spans="1:18 16384:16384" s="362" customFormat="1" ht="15" x14ac:dyDescent="0.2">
      <c r="A23" s="380"/>
      <c r="B23" s="381"/>
      <c r="C23" s="381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9"/>
      <c r="P23" s="381"/>
      <c r="Q23" s="381"/>
      <c r="R23" s="437"/>
      <c r="XFD23" s="462"/>
    </row>
    <row r="24" spans="1:18 16384:16384" s="362" customFormat="1" ht="15.75" customHeight="1" thickBot="1" x14ac:dyDescent="0.25">
      <c r="A24" s="380"/>
      <c r="B24" s="386" t="s">
        <v>110</v>
      </c>
      <c r="C24" s="407"/>
      <c r="D24" s="389"/>
      <c r="E24" s="389"/>
      <c r="F24" s="389"/>
      <c r="G24" s="389"/>
      <c r="H24" s="389"/>
      <c r="I24" s="389"/>
      <c r="J24" s="389"/>
      <c r="K24" s="389"/>
      <c r="L24" s="438" t="s">
        <v>111</v>
      </c>
      <c r="M24" s="438" t="s">
        <v>99</v>
      </c>
      <c r="N24" s="606" t="s">
        <v>92</v>
      </c>
      <c r="O24" s="644"/>
      <c r="P24" s="381"/>
      <c r="Q24" s="381"/>
      <c r="R24" s="381"/>
      <c r="XFD24" s="462"/>
    </row>
    <row r="25" spans="1:18 16384:16384" s="362" customFormat="1" ht="15.75" customHeight="1" thickTop="1" x14ac:dyDescent="0.2">
      <c r="A25" s="440"/>
      <c r="B25" s="664" t="s">
        <v>112</v>
      </c>
      <c r="C25" s="1142" t="s">
        <v>113</v>
      </c>
      <c r="D25" s="1143"/>
      <c r="E25" s="1143"/>
      <c r="F25" s="1143"/>
      <c r="G25" s="1143"/>
      <c r="H25" s="1143"/>
      <c r="I25" s="1144"/>
      <c r="J25" s="441"/>
      <c r="K25" s="441"/>
      <c r="L25" s="442">
        <v>0</v>
      </c>
      <c r="M25" s="443" t="str">
        <f>IF(COUNTIF($B$26:$B$30,"x")=0,"X","")</f>
        <v>X</v>
      </c>
      <c r="N25" s="444">
        <v>0</v>
      </c>
      <c r="O25" s="1068" t="s">
        <v>393</v>
      </c>
      <c r="P25" s="381"/>
      <c r="Q25" s="381"/>
      <c r="R25" s="381"/>
      <c r="XFD25" s="462"/>
    </row>
    <row r="26" spans="1:18 16384:16384" s="362" customFormat="1" ht="15" customHeight="1" x14ac:dyDescent="0.2">
      <c r="A26" s="440"/>
      <c r="B26" s="665" t="s">
        <v>112</v>
      </c>
      <c r="C26" s="1112" t="s">
        <v>114</v>
      </c>
      <c r="D26" s="1113"/>
      <c r="E26" s="1113"/>
      <c r="F26" s="1113"/>
      <c r="G26" s="1113"/>
      <c r="H26" s="1113"/>
      <c r="I26" s="1114"/>
      <c r="J26" s="445"/>
      <c r="K26" s="445"/>
      <c r="L26" s="446">
        <v>1</v>
      </c>
      <c r="M26" s="420" t="str">
        <f>IF(COUNTIF($B$26:$B$30,"x")=1,"X","")</f>
        <v/>
      </c>
      <c r="N26" s="424">
        <v>10</v>
      </c>
      <c r="O26" s="1068"/>
      <c r="P26" s="381"/>
      <c r="Q26" s="381"/>
      <c r="R26" s="381"/>
      <c r="XFD26" s="462"/>
    </row>
    <row r="27" spans="1:18 16384:16384" s="362" customFormat="1" ht="15" customHeight="1" x14ac:dyDescent="0.2">
      <c r="A27" s="440"/>
      <c r="B27" s="665" t="s">
        <v>112</v>
      </c>
      <c r="C27" s="1112" t="s">
        <v>115</v>
      </c>
      <c r="D27" s="1113"/>
      <c r="E27" s="1113"/>
      <c r="F27" s="1113"/>
      <c r="G27" s="1113"/>
      <c r="H27" s="1113"/>
      <c r="I27" s="1114"/>
      <c r="J27" s="445"/>
      <c r="K27" s="445"/>
      <c r="L27" s="446">
        <v>2</v>
      </c>
      <c r="M27" s="420" t="str">
        <f>IF(COUNTIF($B$26:$B$30,"x")=2,"X","")</f>
        <v/>
      </c>
      <c r="N27" s="424">
        <v>20</v>
      </c>
      <c r="O27" s="1068"/>
      <c r="P27" s="381"/>
      <c r="Q27" s="381"/>
      <c r="R27" s="381"/>
      <c r="XFD27" s="462"/>
    </row>
    <row r="28" spans="1:18 16384:16384" s="362" customFormat="1" ht="15" customHeight="1" x14ac:dyDescent="0.2">
      <c r="A28" s="440"/>
      <c r="B28" s="665" t="s">
        <v>112</v>
      </c>
      <c r="C28" s="1112" t="s">
        <v>116</v>
      </c>
      <c r="D28" s="1113"/>
      <c r="E28" s="1113"/>
      <c r="F28" s="1113"/>
      <c r="G28" s="1113"/>
      <c r="H28" s="1113"/>
      <c r="I28" s="1114"/>
      <c r="J28" s="445"/>
      <c r="K28" s="445"/>
      <c r="L28" s="446">
        <v>3</v>
      </c>
      <c r="M28" s="420" t="str">
        <f>IF(COUNTIF($B$26:$B$30,"x")=3,"X","")</f>
        <v/>
      </c>
      <c r="N28" s="424">
        <v>30</v>
      </c>
      <c r="O28" s="1068"/>
      <c r="P28" s="381"/>
      <c r="Q28" s="381"/>
      <c r="R28" s="381"/>
      <c r="XFD28" s="462"/>
    </row>
    <row r="29" spans="1:18 16384:16384" s="362" customFormat="1" ht="15.75" customHeight="1" x14ac:dyDescent="0.2">
      <c r="A29" s="440"/>
      <c r="B29" s="665" t="s">
        <v>112</v>
      </c>
      <c r="C29" s="1112" t="s">
        <v>117</v>
      </c>
      <c r="D29" s="1113"/>
      <c r="E29" s="1113"/>
      <c r="F29" s="1113"/>
      <c r="G29" s="1113"/>
      <c r="H29" s="1113"/>
      <c r="I29" s="1114"/>
      <c r="J29" s="445"/>
      <c r="K29" s="445"/>
      <c r="L29" s="446">
        <v>4</v>
      </c>
      <c r="M29" s="420" t="str">
        <f>IF(COUNTIF($B$26:$B$30,"x")=4,"X","")</f>
        <v/>
      </c>
      <c r="N29" s="424">
        <v>40</v>
      </c>
      <c r="O29" s="1068"/>
      <c r="P29" s="381"/>
      <c r="Q29" s="381"/>
      <c r="R29" s="381"/>
      <c r="XFD29" s="462"/>
    </row>
    <row r="30" spans="1:18 16384:16384" s="362" customFormat="1" ht="15.75" customHeight="1" thickBot="1" x14ac:dyDescent="0.25">
      <c r="A30" s="440"/>
      <c r="B30" s="666" t="s">
        <v>112</v>
      </c>
      <c r="C30" s="1115" t="s">
        <v>118</v>
      </c>
      <c r="D30" s="1116"/>
      <c r="E30" s="1116"/>
      <c r="F30" s="1116"/>
      <c r="G30" s="1116"/>
      <c r="H30" s="1116"/>
      <c r="I30" s="1117"/>
      <c r="J30" s="447"/>
      <c r="K30" s="447"/>
      <c r="L30" s="448">
        <v>5</v>
      </c>
      <c r="M30" s="436" t="str">
        <f>IF(COUNTIF($B$26:$B$30,"x")=5,"X","")</f>
        <v/>
      </c>
      <c r="N30" s="449">
        <v>50</v>
      </c>
      <c r="O30" s="1069"/>
      <c r="P30" s="381"/>
      <c r="Q30" s="381"/>
      <c r="R30" s="381"/>
      <c r="XFD30" s="462"/>
    </row>
    <row r="31" spans="1:18 16384:16384" s="362" customFormat="1" ht="15.75" customHeight="1" thickTop="1" thickBot="1" x14ac:dyDescent="0.25">
      <c r="A31" s="380"/>
      <c r="B31" s="439"/>
      <c r="C31" s="381"/>
      <c r="D31" s="381"/>
      <c r="E31" s="381"/>
      <c r="F31" s="381"/>
      <c r="G31" s="381"/>
      <c r="H31" s="381"/>
      <c r="I31" s="381"/>
      <c r="J31" s="381"/>
      <c r="K31" s="453"/>
      <c r="L31" s="404" t="s">
        <v>119</v>
      </c>
      <c r="M31" s="405">
        <f>VLOOKUP("X",M25:N30,2,FALSE)</f>
        <v>0</v>
      </c>
      <c r="N31" s="462"/>
      <c r="O31" s="624">
        <f>VLOOKUP(COUNTIF(B25:B30,"x")+1,Reg_marche!$C$35:$D$40,2,FALSE)</f>
        <v>5</v>
      </c>
      <c r="P31" s="462"/>
      <c r="Q31" s="489"/>
      <c r="R31" s="425"/>
      <c r="XFD31" s="462"/>
    </row>
    <row r="32" spans="1:18 16384:16384" s="362" customFormat="1" ht="15.75" customHeight="1" thickTop="1" x14ac:dyDescent="0.2">
      <c r="A32" s="380"/>
      <c r="B32" s="1089" t="s">
        <v>120</v>
      </c>
      <c r="C32" s="1090"/>
      <c r="D32" s="1090"/>
      <c r="E32" s="1090"/>
      <c r="F32" s="1090"/>
      <c r="G32" s="1091"/>
      <c r="H32" s="86"/>
      <c r="I32" s="1102" t="s">
        <v>121</v>
      </c>
      <c r="J32" s="1103"/>
      <c r="K32" s="1103"/>
      <c r="L32" s="1104"/>
      <c r="M32" s="462"/>
      <c r="N32" s="625"/>
      <c r="O32" s="462"/>
      <c r="P32" s="462"/>
      <c r="Q32" s="462"/>
      <c r="R32" s="425"/>
      <c r="XFD32" s="462"/>
    </row>
    <row r="33" spans="1:18 16384:16384" s="362" customFormat="1" ht="13.5" customHeight="1" thickBot="1" x14ac:dyDescent="0.25">
      <c r="A33" s="380"/>
      <c r="B33" s="452" t="s">
        <v>124</v>
      </c>
      <c r="C33" s="389"/>
      <c r="D33" s="389"/>
      <c r="E33" s="389"/>
      <c r="F33" s="389"/>
      <c r="G33" s="381"/>
      <c r="H33" s="381"/>
      <c r="I33" s="381"/>
      <c r="J33" s="381"/>
      <c r="K33" s="389"/>
      <c r="L33" s="450" t="s">
        <v>122</v>
      </c>
      <c r="M33" s="451" t="s">
        <v>123</v>
      </c>
      <c r="N33" s="818">
        <f ca="1">VLOOKUP($M$34,Master_Italia!$B$23:$I$33,8,FALSE)</f>
        <v>1</v>
      </c>
      <c r="O33" s="462"/>
      <c r="P33" s="462"/>
      <c r="Q33" s="462"/>
      <c r="R33" s="425"/>
      <c r="XFD33" s="462"/>
    </row>
    <row r="34" spans="1:18 16384:16384" s="362" customFormat="1" ht="23.25" thickTop="1" thickBot="1" x14ac:dyDescent="0.25">
      <c r="A34" s="391"/>
      <c r="B34" s="462"/>
      <c r="C34" s="462"/>
      <c r="D34" s="462"/>
      <c r="E34" s="462"/>
      <c r="F34" s="462"/>
      <c r="G34" s="381"/>
      <c r="H34" s="381"/>
      <c r="I34" s="645" t="s">
        <v>125</v>
      </c>
      <c r="J34" s="646" t="s">
        <v>126</v>
      </c>
      <c r="K34" s="647"/>
      <c r="L34" s="632">
        <f ca="1">IF($I$32=Parametri!$B$33,$N$30+0.001,N12+M20+M31)</f>
        <v>0</v>
      </c>
      <c r="M34" s="633" t="str">
        <f ca="1">VLOOKUP(1,Calcoli!$AA$7:$AG$32,2,FALSE)</f>
        <v>I</v>
      </c>
      <c r="N34" s="634">
        <f ca="1">VLOOKUP(1,Calcoli!$AA$7:$AG$32,5,FALSE)</f>
        <v>0</v>
      </c>
      <c r="O34" s="462"/>
      <c r="P34" s="462"/>
      <c r="Q34" s="462"/>
      <c r="R34" s="425"/>
      <c r="XFD34" s="462"/>
    </row>
    <row r="35" spans="1:18 16384:16384" s="362" customFormat="1" ht="5.25" customHeight="1" thickTop="1" x14ac:dyDescent="0.2">
      <c r="A35" s="391"/>
      <c r="B35" s="462"/>
      <c r="C35" s="462"/>
      <c r="D35" s="462"/>
      <c r="E35" s="462"/>
      <c r="F35" s="462"/>
      <c r="G35" s="381"/>
      <c r="H35" s="381"/>
      <c r="I35" s="645"/>
      <c r="J35" s="646"/>
      <c r="K35" s="647"/>
      <c r="L35" s="655"/>
      <c r="M35" s="655"/>
      <c r="N35" s="655"/>
      <c r="O35" s="462"/>
      <c r="P35" s="462"/>
      <c r="Q35" s="462"/>
      <c r="R35" s="425"/>
      <c r="XFD35" s="462"/>
    </row>
    <row r="36" spans="1:18 16384:16384" s="362" customFormat="1" ht="23.25" hidden="1" thickTop="1" thickBot="1" x14ac:dyDescent="0.25">
      <c r="A36" s="391"/>
      <c r="B36" s="462"/>
      <c r="C36" s="462"/>
      <c r="D36" s="462"/>
      <c r="E36" s="462"/>
      <c r="F36" s="462"/>
      <c r="G36" s="381"/>
      <c r="H36" s="381"/>
      <c r="I36" s="645" t="s">
        <v>388</v>
      </c>
      <c r="J36" s="646" t="s">
        <v>387</v>
      </c>
      <c r="K36" s="647"/>
      <c r="L36" s="656">
        <f ca="1">IF((P12+O20+O31)&gt;0,ROUND((P12+O20+O31)/3,2),0)</f>
        <v>3.33</v>
      </c>
      <c r="M36" s="633"/>
      <c r="N36" s="657">
        <f ca="1">(L36+0.5)/100</f>
        <v>3.8300000000000001E-2</v>
      </c>
      <c r="O36" s="462"/>
      <c r="P36" s="462"/>
      <c r="Q36" s="462"/>
      <c r="R36" s="425"/>
      <c r="XFD36" s="462"/>
    </row>
    <row r="37" spans="1:18 16384:16384" s="362" customFormat="1" ht="7.5" hidden="1" customHeight="1" thickTop="1" thickBot="1" x14ac:dyDescent="0.25">
      <c r="A37" s="391"/>
      <c r="B37" s="462"/>
      <c r="C37" s="462"/>
      <c r="D37" s="462"/>
      <c r="E37" s="462"/>
      <c r="F37" s="462"/>
      <c r="G37" s="381"/>
      <c r="H37" s="381"/>
      <c r="I37" s="650"/>
      <c r="J37" s="647"/>
      <c r="K37" s="647"/>
      <c r="L37" s="992"/>
      <c r="M37" s="993"/>
      <c r="N37" s="994"/>
      <c r="O37" s="462"/>
      <c r="P37" s="462"/>
      <c r="Q37" s="462"/>
      <c r="R37" s="425"/>
      <c r="XFD37" s="462"/>
    </row>
    <row r="38" spans="1:18 16384:16384" s="362" customFormat="1" ht="23.25" hidden="1" thickTop="1" thickBot="1" x14ac:dyDescent="0.25">
      <c r="A38" s="391"/>
      <c r="B38" s="462"/>
      <c r="C38" s="462"/>
      <c r="D38" s="462"/>
      <c r="E38" s="462"/>
      <c r="F38" s="462"/>
      <c r="G38" s="381"/>
      <c r="H38" s="381"/>
      <c r="I38" s="645" t="s">
        <v>16767</v>
      </c>
      <c r="J38" s="646" t="s">
        <v>16768</v>
      </c>
      <c r="K38" s="647"/>
      <c r="L38" s="1136" t="str">
        <f>IF(AND(D58&lt;&gt;"",D57&lt;&gt;"",D56&lt;&gt;"",D55&lt;&gt;""),CONCATENATE("(A=",Calcoli!BO31," B=",Calcoli!BO32," C=",Calcoli!BO33,")/3 = ",TEXT(Calcoli!BO34,"#,##")),"")</f>
        <v/>
      </c>
      <c r="M38" s="1137"/>
      <c r="N38" s="1138"/>
      <c r="O38" s="462"/>
      <c r="P38" s="462"/>
      <c r="Q38" s="462"/>
      <c r="R38" s="425"/>
      <c r="XFD38" s="462"/>
    </row>
    <row r="39" spans="1:18 16384:16384" s="362" customFormat="1" ht="5.25" customHeight="1" x14ac:dyDescent="0.2">
      <c r="A39" s="391"/>
      <c r="B39" s="462"/>
      <c r="C39" s="462"/>
      <c r="D39" s="462"/>
      <c r="E39" s="462"/>
      <c r="F39" s="462"/>
      <c r="G39" s="381"/>
      <c r="H39" s="381"/>
      <c r="I39" s="650"/>
      <c r="J39" s="647"/>
      <c r="K39" s="647"/>
      <c r="L39" s="462"/>
      <c r="M39" s="462"/>
      <c r="N39" s="462"/>
      <c r="O39" s="462"/>
      <c r="P39" s="462"/>
      <c r="Q39" s="462"/>
      <c r="R39" s="425"/>
      <c r="XFD39" s="462"/>
    </row>
    <row r="40" spans="1:18 16384:16384" ht="15" x14ac:dyDescent="0.2">
      <c r="A40" s="493"/>
      <c r="B40" s="1080"/>
      <c r="C40" s="1081"/>
      <c r="D40" s="1081"/>
      <c r="E40" s="1081"/>
      <c r="F40" s="1082"/>
      <c r="G40" s="489"/>
      <c r="H40" s="489"/>
      <c r="R40" s="494"/>
    </row>
    <row r="41" spans="1:18 16384:16384" ht="15" x14ac:dyDescent="0.2">
      <c r="A41" s="493"/>
      <c r="B41" s="1083"/>
      <c r="C41" s="1084"/>
      <c r="D41" s="1084"/>
      <c r="E41" s="1084"/>
      <c r="F41" s="1085"/>
      <c r="G41" s="489"/>
      <c r="H41" s="490"/>
      <c r="R41" s="489"/>
    </row>
    <row r="42" spans="1:18 16384:16384" ht="24" customHeight="1" x14ac:dyDescent="0.2">
      <c r="A42" s="493"/>
      <c r="B42" s="1083"/>
      <c r="C42" s="1084"/>
      <c r="D42" s="1084"/>
      <c r="E42" s="1084"/>
      <c r="F42" s="1085"/>
      <c r="G42" s="489"/>
      <c r="H42" s="490"/>
      <c r="R42" s="492"/>
    </row>
    <row r="43" spans="1:18 16384:16384" ht="24" customHeight="1" x14ac:dyDescent="0.2">
      <c r="A43" s="493"/>
      <c r="B43" s="1083"/>
      <c r="C43" s="1084"/>
      <c r="D43" s="1084"/>
      <c r="E43" s="1084"/>
      <c r="F43" s="1085"/>
      <c r="G43" s="489"/>
      <c r="H43" s="495"/>
      <c r="M43" s="521"/>
      <c r="R43" s="489"/>
    </row>
    <row r="44" spans="1:18 16384:16384" ht="24" customHeight="1" x14ac:dyDescent="0.2">
      <c r="A44" s="493"/>
      <c r="B44" s="1086"/>
      <c r="C44" s="1087"/>
      <c r="D44" s="1087"/>
      <c r="E44" s="1087"/>
      <c r="F44" s="1088"/>
      <c r="G44" s="489"/>
      <c r="H44" s="490"/>
      <c r="R44" s="489"/>
    </row>
    <row r="45" spans="1:18 16384:16384" ht="24" customHeight="1" x14ac:dyDescent="0.2">
      <c r="A45" s="493"/>
      <c r="B45" s="793"/>
      <c r="C45" s="793"/>
      <c r="D45" s="793"/>
      <c r="E45" s="793"/>
      <c r="F45" s="793"/>
      <c r="G45" s="794"/>
      <c r="H45" s="572"/>
      <c r="R45" s="489"/>
    </row>
    <row r="46" spans="1:18 16384:16384" ht="22.5" hidden="1" thickBot="1" x14ac:dyDescent="0.25">
      <c r="A46" s="493"/>
      <c r="B46" s="386" t="s">
        <v>480</v>
      </c>
      <c r="C46" s="794"/>
      <c r="D46" s="794"/>
      <c r="E46" s="625"/>
      <c r="F46" s="795"/>
      <c r="G46" s="794"/>
      <c r="H46" s="572"/>
      <c r="R46" s="489"/>
    </row>
    <row r="47" spans="1:18 16384:16384" ht="18.75" hidden="1" thickTop="1" x14ac:dyDescent="0.2">
      <c r="A47" s="493"/>
      <c r="B47" s="796"/>
      <c r="C47" s="797" t="s">
        <v>486</v>
      </c>
      <c r="D47" s="798"/>
      <c r="E47" s="799"/>
      <c r="F47" s="1036" t="s">
        <v>473</v>
      </c>
      <c r="G47" s="1037"/>
      <c r="H47" s="1037"/>
      <c r="I47" s="1037"/>
      <c r="J47" s="1037"/>
      <c r="K47" s="1037"/>
      <c r="L47" s="1037"/>
      <c r="M47" s="1037"/>
      <c r="N47" s="800" t="s">
        <v>487</v>
      </c>
      <c r="R47" s="489"/>
    </row>
    <row r="48" spans="1:18 16384:16384" ht="17.25" hidden="1" x14ac:dyDescent="0.2">
      <c r="A48" s="493"/>
      <c r="B48" s="801" t="s">
        <v>481</v>
      </c>
      <c r="C48" s="802" t="s">
        <v>485</v>
      </c>
      <c r="D48" s="802"/>
      <c r="E48" s="625"/>
      <c r="F48" s="1040" t="s">
        <v>465</v>
      </c>
      <c r="G48" s="1041"/>
      <c r="H48" s="1041"/>
      <c r="I48" s="1041"/>
      <c r="J48" s="1041"/>
      <c r="K48" s="1041"/>
      <c r="L48" s="1041"/>
      <c r="M48" s="1042"/>
      <c r="N48" s="803">
        <f>INDEX(Reg_lazio!$B$35:$H$66,MATCH(F48,Reg_lazio!$B$35:$B$66,FALSE),MATCH('Determinazione classe'!$F$47,Reg_lazio!$B$35:$H$35,FALSE))</f>
        <v>0.01</v>
      </c>
      <c r="R48" s="489"/>
    </row>
    <row r="49" spans="1:18" ht="17.25" hidden="1" x14ac:dyDescent="0.2">
      <c r="A49" s="493"/>
      <c r="B49" s="801" t="s">
        <v>482</v>
      </c>
      <c r="C49" s="802" t="s">
        <v>258</v>
      </c>
      <c r="D49" s="802"/>
      <c r="E49" s="625"/>
      <c r="F49" s="1040" t="s">
        <v>470</v>
      </c>
      <c r="G49" s="1041"/>
      <c r="H49" s="1041"/>
      <c r="I49" s="1041"/>
      <c r="J49" s="1041"/>
      <c r="K49" s="1041"/>
      <c r="L49" s="1041"/>
      <c r="M49" s="1041"/>
      <c r="N49" s="803">
        <f>INDEX(Reg_lazio!$B$35:$H$66,MATCH(F49,Reg_lazio!$B$35:$B$66,FALSE),MATCH('Determinazione classe'!$F$47,Reg_lazio!$B$35:$H$35,FALSE))</f>
        <v>1.2500000000000001E-2</v>
      </c>
      <c r="R49" s="489"/>
    </row>
    <row r="50" spans="1:18" ht="18" hidden="1" thickBot="1" x14ac:dyDescent="0.25">
      <c r="A50" s="493"/>
      <c r="B50" s="804" t="s">
        <v>483</v>
      </c>
      <c r="C50" s="805" t="s">
        <v>484</v>
      </c>
      <c r="D50" s="805"/>
      <c r="E50" s="644"/>
      <c r="F50" s="1043" t="str">
        <f ca="1">M34</f>
        <v>I</v>
      </c>
      <c r="G50" s="1044"/>
      <c r="H50" s="1044"/>
      <c r="I50" s="1044"/>
      <c r="J50" s="1045"/>
      <c r="K50" s="1045"/>
      <c r="L50" s="1045"/>
      <c r="M50" s="1045"/>
      <c r="N50" s="806">
        <f ca="1">INDEX(Reg_lazio!$B$35:$H$66,MATCH(F50,Reg_lazio!$B$35:$B$66,FALSE),MATCH('Determinazione classe'!$F$47,Reg_lazio!$B$35:$H$35,FALSE))</f>
        <v>5.0000000000000001E-3</v>
      </c>
      <c r="R50" s="489"/>
    </row>
    <row r="51" spans="1:18" ht="19.5" hidden="1" thickTop="1" thickBot="1" x14ac:dyDescent="0.25">
      <c r="A51" s="493"/>
      <c r="B51" s="794"/>
      <c r="C51" s="794"/>
      <c r="D51" s="794"/>
      <c r="E51" s="794"/>
      <c r="F51" s="794"/>
      <c r="G51" s="794"/>
      <c r="H51" s="572"/>
      <c r="L51" s="1038" t="s">
        <v>488</v>
      </c>
      <c r="M51" s="1039"/>
      <c r="N51" s="807">
        <f ca="1">SUM(N48:N50)</f>
        <v>2.75E-2</v>
      </c>
      <c r="R51" s="489"/>
    </row>
    <row r="52" spans="1:18" ht="24" customHeight="1" thickBot="1" x14ac:dyDescent="0.25">
      <c r="A52" s="493"/>
      <c r="B52" s="794"/>
      <c r="C52" s="794"/>
      <c r="D52" s="794"/>
      <c r="E52" s="794"/>
      <c r="F52" s="794"/>
      <c r="G52" s="794"/>
      <c r="H52" s="572"/>
      <c r="R52" s="489"/>
    </row>
    <row r="53" spans="1:18" ht="33" customHeight="1" thickBot="1" x14ac:dyDescent="0.25">
      <c r="A53" s="493"/>
      <c r="B53" s="1123" t="s">
        <v>437</v>
      </c>
      <c r="C53" s="1124"/>
      <c r="D53" s="1124"/>
      <c r="E53" s="1125"/>
      <c r="F53" s="1054" t="s">
        <v>428</v>
      </c>
      <c r="G53" s="1055"/>
      <c r="I53" s="462" t="str">
        <f>IF(F53="Multiple","effettuare il calcolo sul foglio CC altri","")</f>
        <v/>
      </c>
      <c r="R53" s="489"/>
    </row>
    <row r="54" spans="1:18" ht="21.75" customHeight="1" x14ac:dyDescent="0.2">
      <c r="A54" s="493"/>
      <c r="Q54" s="576" t="str">
        <f>IFERROR(IF(D94=Parametri!$B$57,VLOOKUP(CONCATENATE(D55,D56,D57,D58,D59,D60,D61),CC_Parametri!$A$3:$M$502,10,FALSE),0),0)</f>
        <v>SU e SNR</v>
      </c>
      <c r="R54" s="489"/>
    </row>
    <row r="55" spans="1:18" ht="26.25" customHeight="1" x14ac:dyDescent="0.2">
      <c r="A55" s="493"/>
      <c r="B55" s="1122" t="str">
        <f>CC_Parametri!B2</f>
        <v>Natura dell'intervento</v>
      </c>
      <c r="C55" s="1122"/>
      <c r="D55" s="1098" t="s">
        <v>306</v>
      </c>
      <c r="E55" s="1092"/>
      <c r="F55" s="1092"/>
      <c r="G55" s="1092"/>
      <c r="H55" s="501"/>
      <c r="I55" s="1070" t="s">
        <v>394</v>
      </c>
      <c r="J55" s="1070"/>
      <c r="K55" s="1070"/>
      <c r="L55" s="1070"/>
      <c r="M55" s="1070"/>
      <c r="N55" s="1070"/>
      <c r="O55" s="1070"/>
      <c r="P55" s="1071"/>
      <c r="Q55" s="454">
        <f>Calcoli!BK27</f>
        <v>287.91000000000003</v>
      </c>
      <c r="R55" s="489"/>
    </row>
    <row r="56" spans="1:18" ht="28.5" customHeight="1" x14ac:dyDescent="0.2">
      <c r="A56" s="493"/>
      <c r="B56" s="1094" t="str">
        <f>CC_Parametri!C2</f>
        <v>Destinazione D'uso</v>
      </c>
      <c r="C56" s="1095"/>
      <c r="D56" s="1135" t="s">
        <v>192</v>
      </c>
      <c r="E56" s="1135"/>
      <c r="F56" s="1135"/>
      <c r="G56" s="1135"/>
      <c r="H56" s="501" t="str">
        <f>IF(COUNTA(CC_Parametri!Q3:Q500)-COUNTBLANK(CC_Parametri!Q3:Q500)&gt;0,"","X")</f>
        <v/>
      </c>
      <c r="I56" s="1070" t="s">
        <v>395</v>
      </c>
      <c r="J56" s="1070"/>
      <c r="K56" s="1070"/>
      <c r="L56" s="1070"/>
      <c r="M56" s="1070"/>
      <c r="N56" s="1070"/>
      <c r="O56" s="1070"/>
      <c r="P56" s="1071"/>
      <c r="Q56" s="499">
        <f ca="1">Calcoli!BK28</f>
        <v>287.91000000000003</v>
      </c>
      <c r="R56" s="489"/>
    </row>
    <row r="57" spans="1:18" ht="25.5" customHeight="1" x14ac:dyDescent="0.2">
      <c r="A57" s="493"/>
      <c r="B57" s="1094" t="str">
        <f>CC_Parametri!D2</f>
        <v>ND</v>
      </c>
      <c r="C57" s="1095"/>
      <c r="D57" s="1092" t="s">
        <v>16440</v>
      </c>
      <c r="E57" s="1092"/>
      <c r="F57" s="1092"/>
      <c r="G57" s="1092"/>
      <c r="H57" s="501" t="str">
        <f>IF(COUNTA(CC_Parametri!R3:R500)-COUNTBLANK(CC_Parametri!R3:R500)&gt;0,"","X")</f>
        <v>X</v>
      </c>
      <c r="I57" s="1072" t="s">
        <v>396</v>
      </c>
      <c r="J57" s="1072"/>
      <c r="K57" s="1072"/>
      <c r="L57" s="1072"/>
      <c r="M57" s="1072"/>
      <c r="N57" s="1072"/>
      <c r="O57" s="1072"/>
      <c r="P57" s="1073"/>
      <c r="Q57" s="748">
        <f ca="1">IF(D94=Parametri!$B$57,IF(AND(D55&lt;&gt;"",D55&lt;&gt;"?"),Calcoli!BK35,0),0)</f>
        <v>0</v>
      </c>
      <c r="R57" s="489"/>
    </row>
    <row r="58" spans="1:18" ht="17.25" x14ac:dyDescent="0.2">
      <c r="A58" s="491"/>
      <c r="B58" s="1094" t="str">
        <f>CC_Parametri!E2</f>
        <v>ND</v>
      </c>
      <c r="C58" s="1095"/>
      <c r="D58" s="1092" t="s">
        <v>16440</v>
      </c>
      <c r="E58" s="1092"/>
      <c r="F58" s="1092"/>
      <c r="G58" s="1092"/>
      <c r="H58" s="518" t="str">
        <f>IF(COUNTA(CC_Parametri!S3:S500)-COUNTBLANK(CC_Parametri!S3:S500)&gt;0,"","X")</f>
        <v>X</v>
      </c>
      <c r="I58" s="648"/>
      <c r="J58" s="648"/>
      <c r="K58" s="648"/>
      <c r="L58" s="648"/>
      <c r="M58" s="648"/>
      <c r="N58" s="648"/>
      <c r="O58" s="649"/>
      <c r="P58" s="649"/>
      <c r="Q58" s="749"/>
      <c r="R58" s="489"/>
    </row>
    <row r="59" spans="1:18" ht="15.75" customHeight="1" x14ac:dyDescent="0.2">
      <c r="B59" s="1094" t="str">
        <f>CC_Parametri!F2</f>
        <v>ND</v>
      </c>
      <c r="C59" s="1095"/>
      <c r="D59" s="1092"/>
      <c r="E59" s="1092"/>
      <c r="F59" s="1092"/>
      <c r="G59" s="1092"/>
      <c r="H59" s="518" t="str">
        <f>IF(COUNTA(CC_Parametri!T3:T500)-COUNTBLANK(CC_Parametri!T3:T500)&gt;0,"","X")</f>
        <v>X</v>
      </c>
      <c r="I59" s="1033" t="s">
        <v>397</v>
      </c>
      <c r="J59" s="1034"/>
      <c r="K59" s="1034"/>
      <c r="L59" s="1034"/>
      <c r="M59" s="1034"/>
      <c r="N59" s="1034"/>
      <c r="O59" s="1034"/>
      <c r="P59" s="1035"/>
      <c r="Q59" s="454">
        <f>IF(D94=Parametri!$B$58,IF(AND(D55&lt;&gt;"",D55&lt;&gt;"?"),VLOOKUP(CONCATENATE(D55,D56,D57,D58,D59,D60,D61),CC_Parametri!$A:$M,9,FALSE),0),0)</f>
        <v>0</v>
      </c>
    </row>
    <row r="60" spans="1:18" ht="15.75" customHeight="1" x14ac:dyDescent="0.2">
      <c r="B60" s="1094" t="str">
        <f>CC_Parametri!G2</f>
        <v>ND</v>
      </c>
      <c r="C60" s="1095"/>
      <c r="D60" s="1092"/>
      <c r="E60" s="1092"/>
      <c r="F60" s="1092"/>
      <c r="G60" s="1092"/>
      <c r="H60" s="519" t="str">
        <f>IF(COUNTA(CC_Parametri!U3:U500)-COUNTBLANK(CC_Parametri!U3:U500)&gt;0,"","X")</f>
        <v>X</v>
      </c>
      <c r="I60" s="1033" t="s">
        <v>398</v>
      </c>
      <c r="J60" s="1034"/>
      <c r="K60" s="1034"/>
      <c r="L60" s="1034"/>
      <c r="M60" s="1034"/>
      <c r="N60" s="1034"/>
      <c r="O60" s="1034"/>
      <c r="P60" s="1035"/>
      <c r="Q60" s="482">
        <f ca="1">IF(D55&lt;&gt;"",Q59+Q59*$N$34,0)</f>
        <v>0</v>
      </c>
    </row>
    <row r="61" spans="1:18" ht="15.75" customHeight="1" thickBot="1" x14ac:dyDescent="0.25">
      <c r="B61" s="1096" t="str">
        <f>CC_Parametri!H2</f>
        <v>ND</v>
      </c>
      <c r="C61" s="1097"/>
      <c r="D61" s="1093"/>
      <c r="E61" s="1093"/>
      <c r="F61" s="1093"/>
      <c r="G61" s="1093"/>
      <c r="H61" s="520" t="str">
        <f>IF(COUNTA(CC_Parametri!V3:V500)-COUNTBLANK(CC_Parametri!V3:V500)&gt;0,"","X")</f>
        <v>X</v>
      </c>
      <c r="I61" s="1033" t="s">
        <v>399</v>
      </c>
      <c r="J61" s="1034"/>
      <c r="K61" s="1034"/>
      <c r="L61" s="1034"/>
      <c r="M61" s="1034"/>
      <c r="N61" s="1034"/>
      <c r="O61" s="1034"/>
      <c r="P61" s="1062"/>
      <c r="Q61" s="750">
        <f>IF(D94=Parametri!$B$58,IF(AND(D55&lt;&gt;"",D55&lt;&gt;"?"),Calcoli!BK35,0),0)</f>
        <v>0</v>
      </c>
    </row>
    <row r="62" spans="1:18" ht="15.75" customHeight="1" thickTop="1" thickBot="1" x14ac:dyDescent="0.25">
      <c r="B62" s="704"/>
      <c r="C62" s="704"/>
      <c r="D62" s="520"/>
      <c r="E62" s="520"/>
      <c r="F62" s="520"/>
      <c r="G62" s="520"/>
      <c r="H62" s="520"/>
      <c r="I62" s="695"/>
      <c r="J62" s="696"/>
      <c r="K62" s="696"/>
      <c r="L62" s="696"/>
      <c r="M62" s="696"/>
      <c r="N62" s="696"/>
      <c r="O62" s="697"/>
      <c r="P62" s="697"/>
      <c r="Q62" s="576">
        <f>IF(D94=Parametri!$B$58,IF(AND(D55&lt;&gt;"",D55&lt;&gt;"?"),VLOOKUP(CONCATENATE(D55,D56,D57,D58,D59,D60,D61),CC_Parametri!$A:$Z,10,FALSE),0),0)</f>
        <v>0</v>
      </c>
    </row>
    <row r="63" spans="1:18" ht="16.5" thickTop="1" thickBot="1" x14ac:dyDescent="0.25">
      <c r="B63" s="1051" t="s">
        <v>400</v>
      </c>
      <c r="C63" s="1052"/>
      <c r="D63" s="1052"/>
      <c r="E63" s="1053"/>
      <c r="F63" s="1049">
        <v>0</v>
      </c>
      <c r="G63" s="1050"/>
      <c r="H63" s="701"/>
      <c r="I63" s="483"/>
      <c r="J63" s="483"/>
      <c r="K63" s="483"/>
      <c r="L63" s="483"/>
      <c r="M63" s="483"/>
      <c r="N63" s="483"/>
      <c r="O63" s="484"/>
      <c r="P63" s="484"/>
      <c r="Q63" s="485"/>
    </row>
    <row r="64" spans="1:18" ht="15.75" thickTop="1" x14ac:dyDescent="0.2">
      <c r="C64" s="521"/>
      <c r="I64" s="483"/>
      <c r="J64" s="483"/>
      <c r="K64" s="483"/>
      <c r="L64" s="483"/>
      <c r="M64" s="483"/>
      <c r="N64" s="486"/>
      <c r="O64" s="488"/>
      <c r="P64" s="488"/>
      <c r="Q64" s="537"/>
    </row>
    <row r="65" spans="2:17" ht="22.5" thickBot="1" x14ac:dyDescent="0.25">
      <c r="B65" s="386" t="s">
        <v>365</v>
      </c>
      <c r="C65" s="521"/>
      <c r="I65" s="541"/>
      <c r="J65" s="541"/>
      <c r="K65" s="541"/>
      <c r="L65" s="541"/>
      <c r="M65" s="541"/>
      <c r="N65" s="543"/>
      <c r="O65" s="572"/>
      <c r="P65" s="572"/>
      <c r="Q65" s="537"/>
    </row>
    <row r="66" spans="2:17" ht="30.75" customHeight="1" thickTop="1" x14ac:dyDescent="0.2">
      <c r="B66" s="1046" t="s">
        <v>366</v>
      </c>
      <c r="C66" s="1047"/>
      <c r="D66" s="1047"/>
      <c r="E66" s="1047"/>
      <c r="F66" s="1047"/>
      <c r="G66" s="1047"/>
      <c r="H66" s="1047"/>
      <c r="I66" s="1047"/>
      <c r="J66" s="1047"/>
      <c r="K66" s="1047"/>
      <c r="L66" s="1047"/>
      <c r="M66" s="1048"/>
      <c r="N66" s="1078" t="s">
        <v>121</v>
      </c>
      <c r="O66" s="488"/>
      <c r="P66" s="488"/>
      <c r="Q66" s="537"/>
    </row>
    <row r="67" spans="2:17" ht="28.5" customHeight="1" thickBot="1" x14ac:dyDescent="0.25">
      <c r="B67" s="1130" t="s">
        <v>364</v>
      </c>
      <c r="C67" s="1131"/>
      <c r="D67" s="1131"/>
      <c r="E67" s="1131"/>
      <c r="F67" s="1131"/>
      <c r="G67" s="1131"/>
      <c r="H67" s="1131"/>
      <c r="I67" s="1131"/>
      <c r="J67" s="1131"/>
      <c r="K67" s="1131"/>
      <c r="L67" s="1131"/>
      <c r="M67" s="1132"/>
      <c r="N67" s="1079"/>
      <c r="O67" s="488"/>
      <c r="P67" s="488"/>
      <c r="Q67" s="537"/>
    </row>
    <row r="68" spans="2:17" ht="15.75" thickTop="1" x14ac:dyDescent="0.2">
      <c r="C68" s="521"/>
      <c r="I68" s="542"/>
      <c r="J68" s="542"/>
      <c r="K68" s="542"/>
      <c r="L68" s="542"/>
      <c r="M68" s="542"/>
      <c r="N68" s="544"/>
      <c r="O68" s="488"/>
      <c r="P68" s="488"/>
      <c r="Q68" s="537"/>
    </row>
    <row r="69" spans="2:17" ht="15" x14ac:dyDescent="0.2">
      <c r="C69" s="521"/>
      <c r="I69" s="483"/>
      <c r="J69" s="483"/>
      <c r="K69" s="483"/>
      <c r="L69" s="483"/>
      <c r="M69" s="483"/>
      <c r="N69" s="486"/>
      <c r="O69" s="488"/>
      <c r="P69" s="488"/>
      <c r="Q69" s="537"/>
    </row>
    <row r="70" spans="2:17" ht="18" x14ac:dyDescent="0.2">
      <c r="C70" s="540" t="s">
        <v>338</v>
      </c>
      <c r="E70" s="667" t="s">
        <v>121</v>
      </c>
      <c r="G70" s="576">
        <f>COUNTIF(CC_Parametri!J3:J502,"SU e SNR")</f>
        <v>2</v>
      </c>
      <c r="I70" s="483"/>
      <c r="J70" s="483"/>
      <c r="K70" s="483"/>
      <c r="L70" s="483"/>
      <c r="M70" s="483"/>
      <c r="N70" s="486"/>
      <c r="O70" s="488"/>
      <c r="P70" s="488"/>
      <c r="Q70" s="537"/>
    </row>
    <row r="71" spans="2:17" ht="8.25" customHeight="1" thickBot="1" x14ac:dyDescent="0.25">
      <c r="C71" s="540"/>
      <c r="G71" s="576"/>
      <c r="I71" s="541"/>
      <c r="J71" s="541"/>
      <c r="K71" s="541"/>
      <c r="L71" s="541"/>
      <c r="M71" s="541"/>
      <c r="N71" s="543"/>
      <c r="O71" s="488"/>
      <c r="P71" s="488"/>
      <c r="Q71" s="537"/>
    </row>
    <row r="72" spans="2:17" ht="19.5" thickTop="1" thickBot="1" x14ac:dyDescent="0.25">
      <c r="B72" s="579"/>
      <c r="C72" s="580" t="s">
        <v>370</v>
      </c>
      <c r="D72" s="581"/>
      <c r="E72" s="581"/>
      <c r="F72" s="581"/>
      <c r="G72" s="582"/>
      <c r="H72" s="581"/>
      <c r="I72" s="583"/>
      <c r="J72" s="583"/>
      <c r="K72" s="583"/>
      <c r="L72" s="583"/>
      <c r="M72" s="668" t="s">
        <v>121</v>
      </c>
      <c r="N72" s="669">
        <v>0.01</v>
      </c>
      <c r="O72" s="488"/>
      <c r="P72" s="488"/>
      <c r="Q72" s="537"/>
    </row>
    <row r="73" spans="2:17" ht="15.75" thickTop="1" x14ac:dyDescent="0.2">
      <c r="C73" s="521"/>
      <c r="I73" s="577"/>
      <c r="J73" s="577"/>
      <c r="K73" s="577"/>
      <c r="L73" s="577"/>
      <c r="M73" s="577"/>
      <c r="N73" s="578"/>
      <c r="O73" s="488"/>
      <c r="P73" s="488"/>
      <c r="Q73" s="537"/>
    </row>
    <row r="74" spans="2:17" ht="28.5" customHeight="1" thickBot="1" x14ac:dyDescent="0.25">
      <c r="B74" s="1128" t="s">
        <v>342</v>
      </c>
      <c r="C74" s="1128"/>
      <c r="D74" s="1128"/>
      <c r="E74" s="1128"/>
      <c r="F74" s="1128"/>
      <c r="G74" s="1128"/>
      <c r="H74" s="1128"/>
      <c r="I74" s="1128"/>
      <c r="J74" s="1128"/>
      <c r="K74" s="1128"/>
      <c r="L74" s="1128"/>
      <c r="M74" s="553" t="s">
        <v>343</v>
      </c>
      <c r="N74" s="554" t="s">
        <v>344</v>
      </c>
      <c r="O74" s="488"/>
      <c r="P74" s="488"/>
      <c r="Q74" s="537"/>
    </row>
    <row r="75" spans="2:17" ht="15.75" thickTop="1" x14ac:dyDescent="0.2">
      <c r="B75" s="551" t="str">
        <f>Reg_toscana!B23</f>
        <v>a</v>
      </c>
      <c r="C75" s="1129" t="str">
        <f>Reg_toscana!C23</f>
        <v>Superiore a mq 160 e accessori inferiori a mq 60</v>
      </c>
      <c r="D75" s="1129"/>
      <c r="E75" s="1129"/>
      <c r="F75" s="1129"/>
      <c r="G75" s="1129"/>
      <c r="H75" s="1129"/>
      <c r="I75" s="1129"/>
      <c r="J75" s="548"/>
      <c r="K75" s="548"/>
      <c r="L75" s="547"/>
      <c r="M75" s="545" t="str">
        <f ca="1">VLOOKUP(B75,Calcoli!$AI$3:$AQ$13,8,FALSE)</f>
        <v/>
      </c>
      <c r="N75" s="555">
        <f>Reg_toscana!I23</f>
        <v>0.08</v>
      </c>
      <c r="O75" s="488"/>
      <c r="P75" s="488"/>
      <c r="Q75" s="537"/>
    </row>
    <row r="76" spans="2:17" ht="15" x14ac:dyDescent="0.2">
      <c r="B76" s="551" t="str">
        <f>Reg_toscana!B24</f>
        <v>b</v>
      </c>
      <c r="C76" s="1129" t="str">
        <f>Reg_toscana!C24</f>
        <v>compreso tra mq 160 e mq 130 e accessori inferiori a mq 55</v>
      </c>
      <c r="D76" s="1129"/>
      <c r="E76" s="1129"/>
      <c r="F76" s="1129"/>
      <c r="G76" s="1129"/>
      <c r="H76" s="1129"/>
      <c r="I76" s="1129"/>
      <c r="J76" s="548"/>
      <c r="K76" s="548"/>
      <c r="L76" s="547"/>
      <c r="M76" s="545" t="str">
        <f ca="1">VLOOKUP(B76,Calcoli!$AI$3:$AQ$13,8,FALSE)</f>
        <v/>
      </c>
      <c r="N76" s="555">
        <f>Reg_toscana!I24</f>
        <v>7.0000000000000007E-2</v>
      </c>
      <c r="O76" s="488"/>
      <c r="P76" s="488"/>
      <c r="Q76" s="537"/>
    </row>
    <row r="77" spans="2:17" ht="15" x14ac:dyDescent="0.2">
      <c r="B77" s="551" t="str">
        <f>Reg_toscana!B25</f>
        <v>c</v>
      </c>
      <c r="C77" s="1129" t="str">
        <f>Reg_toscana!C25</f>
        <v>compreso tra mq 130 e mq 110 e accessori inferiori a mq 45</v>
      </c>
      <c r="D77" s="1129"/>
      <c r="E77" s="1129"/>
      <c r="F77" s="1129"/>
      <c r="G77" s="1129"/>
      <c r="H77" s="1129"/>
      <c r="I77" s="1129"/>
      <c r="J77" s="548"/>
      <c r="K77" s="548"/>
      <c r="L77" s="547"/>
      <c r="M77" s="545" t="str">
        <f ca="1">VLOOKUP(B77,Calcoli!$AI$3:$AQ$13,8,FALSE)</f>
        <v/>
      </c>
      <c r="N77" s="555">
        <f>Reg_toscana!I25</f>
        <v>7.0000000000000007E-2</v>
      </c>
      <c r="O77" s="488"/>
      <c r="P77" s="488"/>
      <c r="Q77" s="537"/>
    </row>
    <row r="78" spans="2:17" ht="15" x14ac:dyDescent="0.2">
      <c r="B78" s="551" t="str">
        <f>Reg_toscana!B26</f>
        <v>d</v>
      </c>
      <c r="C78" s="1129" t="str">
        <f>Reg_toscana!C26</f>
        <v>compreso tra mq 110 e mq 95 e accessori inferiori a mq 45</v>
      </c>
      <c r="D78" s="1129"/>
      <c r="E78" s="1129"/>
      <c r="F78" s="1129"/>
      <c r="G78" s="1129"/>
      <c r="H78" s="1129"/>
      <c r="I78" s="1129"/>
      <c r="J78" s="548"/>
      <c r="K78" s="548"/>
      <c r="L78" s="547"/>
      <c r="M78" s="545" t="str">
        <f ca="1">VLOOKUP(B78,Calcoli!$AI$3:$AQ$13,8,FALSE)</f>
        <v/>
      </c>
      <c r="N78" s="555">
        <f>Reg_toscana!I26</f>
        <v>0.06</v>
      </c>
      <c r="O78" s="488"/>
      <c r="P78" s="488"/>
      <c r="Q78" s="537"/>
    </row>
    <row r="79" spans="2:17" ht="15" x14ac:dyDescent="0.2">
      <c r="B79" s="551" t="str">
        <f>Reg_toscana!B27</f>
        <v>e</v>
      </c>
      <c r="C79" s="1129" t="str">
        <f>Reg_toscana!C27</f>
        <v>inferiore a mq 95 e accessori inferiori a mq 40</v>
      </c>
      <c r="D79" s="1129"/>
      <c r="E79" s="1129"/>
      <c r="F79" s="1129"/>
      <c r="G79" s="1129"/>
      <c r="H79" s="1129"/>
      <c r="I79" s="1129"/>
      <c r="J79" s="548"/>
      <c r="K79" s="548"/>
      <c r="L79" s="547"/>
      <c r="M79" s="545" t="str">
        <f ca="1">VLOOKUP(B79,Calcoli!$AI$3:$AQ$13,8,FALSE)</f>
        <v/>
      </c>
      <c r="N79" s="555">
        <f>Reg_toscana!I27</f>
        <v>0.06</v>
      </c>
      <c r="O79" s="488"/>
      <c r="P79" s="488"/>
      <c r="Q79" s="537"/>
    </row>
    <row r="80" spans="2:17" ht="15.75" thickBot="1" x14ac:dyDescent="0.25">
      <c r="B80" s="552" t="str">
        <f>Reg_toscana!B28</f>
        <v>f</v>
      </c>
      <c r="C80" s="1127" t="str">
        <f>Reg_toscana!C28</f>
        <v>Abitazioni aventi caratteristiche di lusso (D.M. 02/08/1969)</v>
      </c>
      <c r="D80" s="1127"/>
      <c r="E80" s="1127"/>
      <c r="F80" s="1127"/>
      <c r="G80" s="1127"/>
      <c r="H80" s="1127"/>
      <c r="I80" s="1127"/>
      <c r="J80" s="549"/>
      <c r="K80" s="549"/>
      <c r="L80" s="550"/>
      <c r="M80" s="546" t="str">
        <f ca="1">VLOOKUP(B80,Calcoli!$AI$3:$AQ$13,8,FALSE)</f>
        <v/>
      </c>
      <c r="N80" s="556">
        <f>Reg_toscana!I28</f>
        <v>0.1</v>
      </c>
      <c r="O80" s="488"/>
      <c r="P80" s="488"/>
      <c r="Q80" s="537"/>
    </row>
    <row r="81" spans="2:17" ht="15.75" thickTop="1" x14ac:dyDescent="0.2">
      <c r="I81" s="542"/>
      <c r="J81" s="542"/>
      <c r="K81" s="542"/>
      <c r="L81" s="542"/>
      <c r="M81" s="542"/>
      <c r="N81" s="544"/>
      <c r="O81" s="488"/>
      <c r="P81" s="488"/>
      <c r="Q81" s="537"/>
    </row>
    <row r="82" spans="2:17" ht="15" x14ac:dyDescent="0.2">
      <c r="I82" s="483"/>
      <c r="J82" s="483"/>
      <c r="K82" s="483"/>
      <c r="L82" s="483"/>
      <c r="M82" s="483"/>
      <c r="N82" s="486"/>
      <c r="O82" s="488"/>
      <c r="P82" s="488"/>
      <c r="Q82" s="537"/>
    </row>
    <row r="83" spans="2:17" ht="15" hidden="1" x14ac:dyDescent="0.2">
      <c r="I83" s="483"/>
      <c r="J83" s="483"/>
      <c r="K83" s="483"/>
      <c r="L83" s="483"/>
      <c r="M83" s="483"/>
      <c r="N83" s="486"/>
      <c r="O83" s="488"/>
      <c r="P83" s="488"/>
      <c r="Q83" s="537"/>
    </row>
    <row r="84" spans="2:17" ht="15" hidden="1" x14ac:dyDescent="0.2">
      <c r="I84" s="483"/>
      <c r="J84" s="483"/>
      <c r="K84" s="483"/>
      <c r="L84" s="483"/>
      <c r="M84" s="483"/>
      <c r="N84" s="486"/>
      <c r="O84" s="488"/>
      <c r="P84" s="488"/>
      <c r="Q84" s="537"/>
    </row>
    <row r="85" spans="2:17" ht="15" hidden="1" x14ac:dyDescent="0.2">
      <c r="I85" s="483"/>
      <c r="J85" s="483"/>
      <c r="K85" s="483"/>
      <c r="L85" s="483"/>
      <c r="M85" s="483"/>
      <c r="N85" s="486"/>
      <c r="O85" s="488"/>
      <c r="P85" s="488"/>
      <c r="Q85" s="537"/>
    </row>
    <row r="86" spans="2:17" ht="15" hidden="1" x14ac:dyDescent="0.2">
      <c r="I86" s="483"/>
      <c r="J86" s="483"/>
      <c r="K86" s="483"/>
      <c r="L86" s="483"/>
      <c r="M86" s="483"/>
      <c r="N86" s="486"/>
      <c r="O86" s="488"/>
      <c r="P86" s="488"/>
      <c r="Q86" s="537"/>
    </row>
    <row r="87" spans="2:17" ht="15" hidden="1" x14ac:dyDescent="0.2">
      <c r="I87" s="483"/>
      <c r="J87" s="483"/>
      <c r="K87" s="483"/>
      <c r="L87" s="483"/>
      <c r="M87" s="483"/>
      <c r="N87" s="486"/>
      <c r="O87" s="488"/>
      <c r="P87" s="488"/>
      <c r="Q87" s="537"/>
    </row>
    <row r="88" spans="2:17" ht="15" hidden="1" x14ac:dyDescent="0.2">
      <c r="I88" s="483"/>
      <c r="J88" s="483"/>
      <c r="K88" s="483"/>
      <c r="L88" s="483"/>
      <c r="M88" s="483"/>
      <c r="N88" s="486"/>
      <c r="O88" s="488"/>
      <c r="P88" s="488"/>
      <c r="Q88" s="537"/>
    </row>
    <row r="89" spans="2:17" ht="15" hidden="1" x14ac:dyDescent="0.2">
      <c r="I89" s="483"/>
      <c r="J89" s="483"/>
      <c r="K89" s="483"/>
      <c r="L89" s="483"/>
      <c r="M89" s="483"/>
      <c r="N89" s="486"/>
      <c r="O89" s="488"/>
      <c r="P89" s="488"/>
      <c r="Q89" s="537"/>
    </row>
    <row r="90" spans="2:17" ht="15" hidden="1" x14ac:dyDescent="0.2">
      <c r="I90" s="483"/>
      <c r="J90" s="483"/>
      <c r="K90" s="483"/>
      <c r="L90" s="483"/>
      <c r="M90" s="483"/>
      <c r="N90" s="486"/>
      <c r="O90" s="488"/>
      <c r="P90" s="488"/>
      <c r="Q90" s="537"/>
    </row>
    <row r="91" spans="2:17" ht="15" hidden="1" x14ac:dyDescent="0.2">
      <c r="I91" s="483"/>
      <c r="J91" s="483"/>
      <c r="K91" s="483"/>
      <c r="L91" s="483"/>
      <c r="M91" s="483"/>
      <c r="N91" s="486"/>
      <c r="O91" s="488"/>
      <c r="P91" s="488"/>
      <c r="Q91" s="537"/>
    </row>
    <row r="92" spans="2:17" ht="15" hidden="1" x14ac:dyDescent="0.2">
      <c r="I92" s="483"/>
      <c r="J92" s="483"/>
      <c r="K92" s="483"/>
      <c r="L92" s="483"/>
      <c r="M92" s="483"/>
      <c r="N92" s="486"/>
      <c r="O92" s="488"/>
      <c r="P92" s="488"/>
      <c r="Q92" s="537"/>
    </row>
    <row r="93" spans="2:17" ht="15" hidden="1" x14ac:dyDescent="0.2">
      <c r="I93" s="483"/>
      <c r="J93" s="483"/>
      <c r="K93" s="483"/>
      <c r="L93" s="483"/>
      <c r="M93" s="483"/>
      <c r="N93" s="486"/>
      <c r="O93" s="487"/>
      <c r="P93" s="487"/>
      <c r="Q93" s="527"/>
    </row>
    <row r="94" spans="2:17" ht="36.75" hidden="1" customHeight="1" x14ac:dyDescent="0.2">
      <c r="B94" s="1109" t="s">
        <v>290</v>
      </c>
      <c r="C94" s="1110"/>
      <c r="D94" s="1111" t="str">
        <f>IFERROR(IF(Parametri!$D$4="Emilia Romagna",H94,VLOOKUP(CONCATENATE(D55,D56,D57,D58,D59,D60,D61),CC_Parametri!$A:$M,12,FALSE)),"?")</f>
        <v>Nuova Costruzione</v>
      </c>
      <c r="E94" s="1111"/>
      <c r="F94" s="1111"/>
      <c r="G94" s="1111"/>
      <c r="H94" s="462" t="str">
        <f>IF(Parametri!$D$4="Emilia Romagna",VLOOKUP('EMIRO_Calcolo QCC'!C12,EMIRO_parametri!$F$98:$H$105,3,FALSE),"")</f>
        <v/>
      </c>
      <c r="I94" s="483"/>
      <c r="J94" s="483"/>
      <c r="K94" s="483"/>
      <c r="L94" s="483"/>
      <c r="M94" s="483"/>
      <c r="N94" s="486"/>
      <c r="O94" s="487"/>
      <c r="P94" s="487"/>
      <c r="Q94" s="528"/>
    </row>
    <row r="95" spans="2:17" ht="9" hidden="1" customHeight="1" x14ac:dyDescent="0.2"/>
    <row r="96" spans="2:17" ht="15.75" hidden="1" customHeight="1" x14ac:dyDescent="0.2">
      <c r="B96" s="1109" t="s">
        <v>320</v>
      </c>
      <c r="C96" s="1110"/>
      <c r="D96" s="1111" t="str">
        <f>IFERROR(IF(Parametri!$D$4="Emilia Romagna",H96,VLOOKUP(CONCATENATE(D55,D56,D57,D58,D59,D60,D61),CC_Parametri!$A:$M,13,FALSE)),"?")</f>
        <v>Residenziale</v>
      </c>
      <c r="E96" s="1111"/>
      <c r="F96" s="1111"/>
      <c r="G96" s="1111"/>
      <c r="H96" s="462" t="str">
        <f>IF(Parametri!$D$4="Emilia Romagna",VLOOKUP('EMIRO_Calcolo QCC'!C8,EMIRO_parametri!$A$98:$B$103,2,FALSE),"")</f>
        <v/>
      </c>
    </row>
  </sheetData>
  <sheetProtection sheet="1" objects="1" scenarios="1"/>
  <mergeCells count="82">
    <mergeCell ref="L38:N38"/>
    <mergeCell ref="G8:H8"/>
    <mergeCell ref="G9:H9"/>
    <mergeCell ref="B15:E15"/>
    <mergeCell ref="C25:I25"/>
    <mergeCell ref="B7:C7"/>
    <mergeCell ref="C80:I80"/>
    <mergeCell ref="B74:L74"/>
    <mergeCell ref="C75:I75"/>
    <mergeCell ref="C76:I76"/>
    <mergeCell ref="C77:I77"/>
    <mergeCell ref="C78:I78"/>
    <mergeCell ref="C79:I79"/>
    <mergeCell ref="B67:M67"/>
    <mergeCell ref="D57:G57"/>
    <mergeCell ref="B9:C9"/>
    <mergeCell ref="B10:C10"/>
    <mergeCell ref="B11:C11"/>
    <mergeCell ref="B8:C8"/>
    <mergeCell ref="D56:G56"/>
    <mergeCell ref="D58:G58"/>
    <mergeCell ref="B96:C96"/>
    <mergeCell ref="D96:G96"/>
    <mergeCell ref="G10:H10"/>
    <mergeCell ref="C29:I29"/>
    <mergeCell ref="C30:I30"/>
    <mergeCell ref="G12:H12"/>
    <mergeCell ref="G11:H11"/>
    <mergeCell ref="C26:I26"/>
    <mergeCell ref="C27:I27"/>
    <mergeCell ref="C28:I28"/>
    <mergeCell ref="I32:L32"/>
    <mergeCell ref="D94:G94"/>
    <mergeCell ref="B94:C94"/>
    <mergeCell ref="B55:C55"/>
    <mergeCell ref="B56:C56"/>
    <mergeCell ref="B53:E53"/>
    <mergeCell ref="B2:G2"/>
    <mergeCell ref="I2:L2"/>
    <mergeCell ref="B5:C5"/>
    <mergeCell ref="E5:F5"/>
    <mergeCell ref="G5:H5"/>
    <mergeCell ref="I5:J5"/>
    <mergeCell ref="K5:L5"/>
    <mergeCell ref="B6:C6"/>
    <mergeCell ref="G6:H6"/>
    <mergeCell ref="G7:H7"/>
    <mergeCell ref="I60:P60"/>
    <mergeCell ref="N66:N67"/>
    <mergeCell ref="B40:F44"/>
    <mergeCell ref="B32:G32"/>
    <mergeCell ref="D59:G59"/>
    <mergeCell ref="D61:G61"/>
    <mergeCell ref="D60:G60"/>
    <mergeCell ref="B58:C58"/>
    <mergeCell ref="B59:C59"/>
    <mergeCell ref="B60:C60"/>
    <mergeCell ref="B61:C61"/>
    <mergeCell ref="B57:C57"/>
    <mergeCell ref="D55:G55"/>
    <mergeCell ref="B66:M66"/>
    <mergeCell ref="F63:G63"/>
    <mergeCell ref="B63:E63"/>
    <mergeCell ref="F53:G53"/>
    <mergeCell ref="K6:L6"/>
    <mergeCell ref="K7:L7"/>
    <mergeCell ref="K8:L8"/>
    <mergeCell ref="K9:L9"/>
    <mergeCell ref="K10:L10"/>
    <mergeCell ref="I61:P61"/>
    <mergeCell ref="K11:L11"/>
    <mergeCell ref="O15:O19"/>
    <mergeCell ref="O25:O30"/>
    <mergeCell ref="I55:P55"/>
    <mergeCell ref="I56:P56"/>
    <mergeCell ref="I57:P57"/>
    <mergeCell ref="I59:P59"/>
    <mergeCell ref="F47:M47"/>
    <mergeCell ref="L51:M51"/>
    <mergeCell ref="F49:M49"/>
    <mergeCell ref="F48:M48"/>
    <mergeCell ref="F50:M50"/>
  </mergeCells>
  <conditionalFormatting sqref="B56:G61">
    <cfRule type="expression" dxfId="82" priority="25">
      <formula>$B56&lt;&gt;"ND"</formula>
    </cfRule>
    <cfRule type="expression" dxfId="81" priority="27">
      <formula>$B56="ND"</formula>
    </cfRule>
  </conditionalFormatting>
  <conditionalFormatting sqref="D5:F12 G15:H19">
    <cfRule type="expression" dxfId="80" priority="45">
      <formula>$I$2="No"</formula>
    </cfRule>
  </conditionalFormatting>
  <conditionalFormatting sqref="G5:J12 I15:J19">
    <cfRule type="expression" dxfId="79" priority="46">
      <formula>$I$2="Sì"</formula>
    </cfRule>
  </conditionalFormatting>
  <conditionalFormatting sqref="G6:J11">
    <cfRule type="expression" dxfId="78" priority="14">
      <formula>$R6="ERRORE"</formula>
    </cfRule>
  </conditionalFormatting>
  <conditionalFormatting sqref="I55:I57">
    <cfRule type="expression" dxfId="77" priority="29">
      <formula>$D$94="Nuova Costruzione"</formula>
    </cfRule>
  </conditionalFormatting>
  <conditionalFormatting sqref="I59:I62">
    <cfRule type="expression" dxfId="76" priority="31">
      <formula>$D$94="Ristrutturazione"</formula>
    </cfRule>
  </conditionalFormatting>
  <conditionalFormatting sqref="N72">
    <cfRule type="expression" dxfId="75" priority="22">
      <formula>$M$72="No"</formula>
    </cfRule>
  </conditionalFormatting>
  <conditionalFormatting sqref="Q55:Q57">
    <cfRule type="expression" dxfId="73" priority="28">
      <formula>$D$94="Nuova Costruzione"</formula>
    </cfRule>
  </conditionalFormatting>
  <conditionalFormatting sqref="Q59:Q61">
    <cfRule type="expression" dxfId="72" priority="30">
      <formula>$D$94="Ristrutturazione"</formula>
    </cfRule>
  </conditionalFormatting>
  <dataValidations count="1">
    <dataValidation type="list" allowBlank="1" showInputMessage="1" showErrorMessage="1" sqref="F53:G53" xr:uid="{F5E8524E-0943-4790-AE27-7F1EAF69E8A8}">
      <formula1>"Una, Multiple"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72F14DE-0479-485C-A403-830F467D5B29}">
            <xm:f>Parametri!$C$20="No"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A6:XFD6</xm:sqref>
        </x14:conditionalFormatting>
        <x14:conditionalFormatting xmlns:xm="http://schemas.microsoft.com/office/excel/2006/main">
          <x14:cfRule type="expression" priority="1" id="{D68528DE-06C4-4106-AD15-D665351E0959}">
            <xm:f>Parametri!$D$4&lt;&gt;"Marche"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A36:XFD36</xm:sqref>
        </x14:conditionalFormatting>
        <x14:conditionalFormatting xmlns:xm="http://schemas.microsoft.com/office/excel/2006/main">
          <x14:cfRule type="expression" priority="2" id="{BF036E16-F20A-433C-8F50-6B71B0E126AF}">
            <xm:f>Parametri!$D$4&lt;&gt;"Abruzzo"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A38:XFD38</xm:sqref>
        </x14:conditionalFormatting>
        <x14:conditionalFormatting xmlns:xm="http://schemas.microsoft.com/office/excel/2006/main">
          <x14:cfRule type="expression" priority="6" id="{1598045E-543D-46FB-9B87-37EC713F92B4}">
            <xm:f>Parametri!$C$17="No"</xm:f>
            <x14:dxf>
              <font>
                <color theme="0" tint="-0.499984740745262"/>
              </font>
              <fill>
                <patternFill>
                  <fgColor theme="0" tint="-0.499984740745262"/>
                  <bgColor theme="0" tint="-0.49998474074526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A46:XFD51</xm:sqref>
        </x14:conditionalFormatting>
        <x14:conditionalFormatting xmlns:xm="http://schemas.microsoft.com/office/excel/2006/main">
          <x14:cfRule type="expression" priority="3" id="{C8233904-68F6-46D8-9B8D-B6095748FBE8}">
            <xm:f>Parametri!$D$4="Emilia Romagna"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  <border>
                <left style="thin">
                  <color theme="0" tint="-0.34998626667073579"/>
                </left>
                <right style="thin">
                  <color theme="0" tint="-0.34998626667073579"/>
                </right>
                <top style="thin">
                  <color theme="0" tint="-0.34998626667073579"/>
                </top>
                <bottom style="thin">
                  <color theme="0" tint="-0.34998626667073579"/>
                </bottom>
                <vertical/>
                <horizontal/>
              </border>
            </x14:dxf>
          </x14:cfRule>
          <xm:sqref>A55:XFD62</xm:sqref>
        </x14:conditionalFormatting>
        <x14:conditionalFormatting xmlns:xm="http://schemas.microsoft.com/office/excel/2006/main">
          <x14:cfRule type="expression" priority="5" id="{864F014D-50DC-4725-A8D5-8F267B8A2712}">
            <xm:f>Parametri!$C$18="No"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A72:XFD81</xm:sqref>
        </x14:conditionalFormatting>
        <x14:conditionalFormatting xmlns:xm="http://schemas.microsoft.com/office/excel/2006/main">
          <x14:cfRule type="expression" priority="7" id="{4599DEBA-88D4-4185-9976-A2A71F059A57}">
            <xm:f>Parametri!$C$16="No"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O1:P1048576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D4DC98A4-8574-432D-BC1A-4EB9EBFA83ED}">
          <x14:formula1>
            <xm:f>CC_Parametri!$R$3:$R$10</xm:f>
          </x14:formula1>
          <xm:sqref>D57</xm:sqref>
        </x14:dataValidation>
        <x14:dataValidation type="list" allowBlank="1" showInputMessage="1" showErrorMessage="1" xr:uid="{3EC7D41D-6277-4AB8-86B0-3296C0755A6E}">
          <x14:formula1>
            <xm:f>CC_Parametri!$P$3:$P$7</xm:f>
          </x14:formula1>
          <xm:sqref>D55:G55</xm:sqref>
        </x14:dataValidation>
        <x14:dataValidation type="list" allowBlank="1" showInputMessage="1" showErrorMessage="1" xr:uid="{ACD2B720-9AE7-486D-A715-80A52265DB95}">
          <x14:formula1>
            <xm:f>CC_Parametri!$Q$3:$Q$7</xm:f>
          </x14:formula1>
          <xm:sqref>D56:G56</xm:sqref>
        </x14:dataValidation>
        <x14:dataValidation type="list" allowBlank="1" showInputMessage="1" showErrorMessage="1" xr:uid="{DAB66373-FB2D-4695-8BA2-E29D9D08C83F}">
          <x14:formula1>
            <xm:f>CC_Parametri!$S$3:$S$9</xm:f>
          </x14:formula1>
          <xm:sqref>D58:G58</xm:sqref>
        </x14:dataValidation>
        <x14:dataValidation type="list" allowBlank="1" showInputMessage="1" showErrorMessage="1" xr:uid="{DCF587A4-3B8D-427B-A2C7-9A8CDD7ABBCF}">
          <x14:formula1>
            <xm:f>CC_Parametri!$T$3:$T$10</xm:f>
          </x14:formula1>
          <xm:sqref>D59:G59</xm:sqref>
        </x14:dataValidation>
        <x14:dataValidation type="list" allowBlank="1" showInputMessage="1" showErrorMessage="1" xr:uid="{D5E84458-BB71-476F-92ED-8C6266A42567}">
          <x14:formula1>
            <xm:f>CC_Parametri!$U$3:$U$10</xm:f>
          </x14:formula1>
          <xm:sqref>D60:G60</xm:sqref>
        </x14:dataValidation>
        <x14:dataValidation type="list" allowBlank="1" showInputMessage="1" showErrorMessage="1" xr:uid="{E3CCF41C-102C-4AF0-BE4C-6F0865D7CBAF}">
          <x14:formula1>
            <xm:f>CC_Parametri!$V$3:$V$9</xm:f>
          </x14:formula1>
          <xm:sqref>D61:G61</xm:sqref>
        </x14:dataValidation>
        <x14:dataValidation type="list" allowBlank="1" showInputMessage="1" showErrorMessage="1" xr:uid="{CCB1B204-7084-4F5E-B6EA-0AD26CA9EF27}">
          <x14:formula1>
            <xm:f>Reg_lazio!$C$35:$H$35</xm:f>
          </x14:formula1>
          <xm:sqref>F47</xm:sqref>
        </x14:dataValidation>
        <x14:dataValidation type="list" allowBlank="1" showInputMessage="1" showErrorMessage="1" xr:uid="{D981C9B9-CF7A-48E6-9ED6-829ECD6F6EF1}">
          <x14:formula1>
            <xm:f>Reg_marche!$F$5:$I$5</xm:f>
          </x14:formula1>
          <xm:sqref>O6:O11</xm:sqref>
        </x14:dataValidation>
        <x14:dataValidation type="list" allowBlank="1" showInputMessage="1" showErrorMessage="1" xr:uid="{5CFE07AE-7C22-480D-A0CF-F723263C9FDD}">
          <x14:formula1>
            <xm:f>Reg_lazio!$J$36:$J$42</xm:f>
          </x14:formula1>
          <xm:sqref>F48</xm:sqref>
        </x14:dataValidation>
        <x14:dataValidation type="list" allowBlank="1" showInputMessage="1" showErrorMessage="1" xr:uid="{7C7798F3-37A7-4E2A-AA21-21F518E288C4}">
          <x14:formula1>
            <xm:f>Reg_lazio!$J$44:$J$53</xm:f>
          </x14:formula1>
          <xm:sqref>F49</xm:sqref>
        </x14:dataValidation>
        <x14:dataValidation type="list" allowBlank="1" showErrorMessage="1" xr:uid="{00000000-0002-0000-0200-000000000000}">
          <x14:formula1>
            <xm:f>Parametri!$B$33:$B$34</xm:f>
          </x14:formula1>
          <xm:sqref>I2 M72 E70 N66 I32</xm:sqref>
        </x14:dataValidation>
        <x14:dataValidation type="list" allowBlank="1" showErrorMessage="1" xr:uid="{00000000-0002-0000-0200-000001000000}">
          <x14:formula1>
            <xm:f>Parametri!$B$28:$B$29</xm:f>
          </x14:formula1>
          <xm:sqref>B25:B30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550F-9512-45F5-9E3E-BF453BE386E6}">
  <sheetPr codeName="Foglio5">
    <tabColor rgb="FFC00000"/>
  </sheetPr>
  <dimension ref="B1:P32"/>
  <sheetViews>
    <sheetView topLeftCell="B1" workbookViewId="0">
      <selection activeCell="G22" sqref="G22"/>
    </sheetView>
  </sheetViews>
  <sheetFormatPr defaultColWidth="9.140625" defaultRowHeight="15" zeroHeight="1" x14ac:dyDescent="0.25"/>
  <cols>
    <col min="1" max="1" width="3.28515625" style="841" customWidth="1"/>
    <col min="2" max="2" width="42.28515625" style="841" bestFit="1" customWidth="1"/>
    <col min="3" max="3" width="53.42578125" style="841" customWidth="1"/>
    <col min="4" max="4" width="9.5703125" style="841" bestFit="1" customWidth="1"/>
    <col min="5" max="5" width="9.140625" style="841" customWidth="1"/>
    <col min="6" max="6" width="8.5703125" style="841" customWidth="1"/>
    <col min="7" max="7" width="26.85546875" style="841" bestFit="1" customWidth="1"/>
    <col min="8" max="8" width="13" style="842" customWidth="1"/>
    <col min="9" max="9" width="11.42578125" style="841" customWidth="1"/>
    <col min="10" max="11" width="11.140625" style="841" customWidth="1"/>
    <col min="12" max="12" width="24.140625" style="841" bestFit="1" customWidth="1"/>
    <col min="13" max="13" width="19.7109375" style="841" bestFit="1" customWidth="1"/>
    <col min="14" max="14" width="9.28515625" style="841" bestFit="1" customWidth="1"/>
    <col min="15" max="15" width="9.140625" style="841" customWidth="1"/>
    <col min="16" max="16" width="9" style="841" hidden="1" customWidth="1"/>
    <col min="17" max="16384" width="9.140625" style="841"/>
  </cols>
  <sheetData>
    <row r="1" spans="2:14" ht="15.75" thickBot="1" x14ac:dyDescent="0.3"/>
    <row r="2" spans="2:14" ht="22.5" thickBot="1" x14ac:dyDescent="0.55000000000000004">
      <c r="B2" s="1147" t="s">
        <v>16639</v>
      </c>
      <c r="C2" s="1148"/>
      <c r="D2" s="1148"/>
      <c r="E2" s="1148"/>
      <c r="F2" s="1149"/>
    </row>
    <row r="3" spans="2:14" x14ac:dyDescent="0.25"/>
    <row r="4" spans="2:14" x14ac:dyDescent="0.25">
      <c r="B4" s="848" t="s">
        <v>16478</v>
      </c>
      <c r="C4" s="939" t="s">
        <v>16511</v>
      </c>
    </row>
    <row r="5" spans="2:14" ht="45.75" customHeight="1" x14ac:dyDescent="0.25">
      <c r="B5" s="853" t="s">
        <v>16477</v>
      </c>
      <c r="C5" s="852" t="str">
        <f>IF(C4&lt;&gt;"",VLOOKUP(C4,EMIRO_Zone!$J:$K,2,FALSE),"")</f>
        <v>B1 - CENTRO STORICO ENTRO LE MURA FARNESIANE</v>
      </c>
      <c r="F5" s="841" t="s">
        <v>16476</v>
      </c>
    </row>
    <row r="6" spans="2:14" ht="15.75" thickBot="1" x14ac:dyDescent="0.3"/>
    <row r="7" spans="2:14" ht="15.75" thickBot="1" x14ac:dyDescent="0.3">
      <c r="B7" s="1145" t="s">
        <v>16475</v>
      </c>
      <c r="C7" s="1146"/>
      <c r="F7" s="848" t="s">
        <v>219</v>
      </c>
      <c r="G7" s="849" t="s">
        <v>16474</v>
      </c>
      <c r="H7" s="849" t="s">
        <v>16473</v>
      </c>
      <c r="I7" s="848" t="s">
        <v>227</v>
      </c>
      <c r="J7" s="848" t="s">
        <v>16472</v>
      </c>
      <c r="K7" s="848" t="s">
        <v>16471</v>
      </c>
      <c r="L7" s="848" t="s">
        <v>16470</v>
      </c>
      <c r="M7" s="848" t="s">
        <v>16469</v>
      </c>
      <c r="N7" s="848" t="s">
        <v>16468</v>
      </c>
    </row>
    <row r="8" spans="2:14" x14ac:dyDescent="0.25">
      <c r="B8" s="850" t="s">
        <v>16459</v>
      </c>
      <c r="C8" s="937" t="s">
        <v>192</v>
      </c>
      <c r="F8" s="848" t="str">
        <f>EMIRO_calcoli!B15</f>
        <v>B1</v>
      </c>
      <c r="G8" s="849" t="str">
        <f>EMIRO_calcoli!C15</f>
        <v>Abitazioni civili</v>
      </c>
      <c r="H8" s="849" t="str">
        <f>EMIRO_calcoli!D15</f>
        <v>OTTIMO</v>
      </c>
      <c r="I8" s="847">
        <f>EMIRO_calcoli!E15</f>
        <v>1800</v>
      </c>
      <c r="J8" s="847">
        <f>EMIRO_calcoli!F15</f>
        <v>2700</v>
      </c>
      <c r="K8" s="847">
        <f>EMIRO_calcoli!G15</f>
        <v>2250</v>
      </c>
      <c r="L8" s="847">
        <f>EMIRO_calcoli!H15</f>
        <v>1</v>
      </c>
      <c r="M8" s="847">
        <f>EMIRO_calcoli!I15</f>
        <v>1</v>
      </c>
      <c r="N8" s="847">
        <f>EMIRO_calcoli!J15</f>
        <v>1068.75</v>
      </c>
    </row>
    <row r="9" spans="2:14" x14ac:dyDescent="0.25">
      <c r="B9" s="848" t="s">
        <v>16458</v>
      </c>
      <c r="C9" s="938" t="s">
        <v>16467</v>
      </c>
      <c r="F9" s="848" t="str">
        <f>EMIRO_calcoli!B16</f>
        <v>B1</v>
      </c>
      <c r="G9" s="849" t="str">
        <f>EMIRO_calcoli!C16</f>
        <v>Abitazioni civili</v>
      </c>
      <c r="H9" s="849" t="str">
        <f>EMIRO_calcoli!D16</f>
        <v>NORMALE</v>
      </c>
      <c r="I9" s="847">
        <f>EMIRO_calcoli!E16</f>
        <v>1150</v>
      </c>
      <c r="J9" s="847">
        <f>EMIRO_calcoli!F16</f>
        <v>1650</v>
      </c>
      <c r="K9" s="847">
        <f>EMIRO_calcoli!G16</f>
        <v>1400</v>
      </c>
      <c r="L9" s="847">
        <f>EMIRO_calcoli!H16</f>
        <v>1</v>
      </c>
      <c r="M9" s="847">
        <f>EMIRO_calcoli!I16</f>
        <v>1.3</v>
      </c>
      <c r="N9" s="847">
        <f>EMIRO_calcoli!J16</f>
        <v>864.5</v>
      </c>
    </row>
    <row r="10" spans="2:14" x14ac:dyDescent="0.25">
      <c r="B10" s="848" t="s">
        <v>16466</v>
      </c>
      <c r="C10" s="848" t="str">
        <f>IF(COUNTIFS(EMIRO_Valori_di_Mercato!M:M,C4,EMIRO_Valori_di_Mercato!P:P,C9)&gt;0,VLOOKUP(C4&amp;C9,EMIRO_Valori_di_Mercato!$C:$P,14,FALSE),IF(COUNTIFS(EMIRO_Valori_di_Mercato!M:M,C4,EMIRO_Valori_di_Mercato!P:P,"Abitazioni civili")&gt;0,"Abitazioni civili",VLOOKUP(C4,EMIRO_Valori_di_Mercato!$M:$P,4,FALSE)))</f>
        <v>Abitazioni civili</v>
      </c>
      <c r="F10" s="848" t="str">
        <f>EMIRO_calcoli!B17</f>
        <v>B1</v>
      </c>
      <c r="G10" s="849" t="str">
        <f>EMIRO_calcoli!C17</f>
        <v>Abitazioni civili</v>
      </c>
      <c r="H10" s="849" t="str">
        <f>EMIRO_calcoli!D17</f>
        <v>SCADENTE</v>
      </c>
      <c r="I10" s="847">
        <f>EMIRO_calcoli!E17</f>
        <v>750</v>
      </c>
      <c r="J10" s="847">
        <f>EMIRO_calcoli!F17</f>
        <v>1100</v>
      </c>
      <c r="K10" s="847">
        <f>EMIRO_calcoli!G17</f>
        <v>925</v>
      </c>
      <c r="L10" s="847">
        <f>EMIRO_calcoli!H17</f>
        <v>1</v>
      </c>
      <c r="M10" s="847">
        <f>EMIRO_calcoli!I17</f>
        <v>1.9</v>
      </c>
      <c r="N10" s="847">
        <f>EMIRO_calcoli!J17</f>
        <v>834.8125</v>
      </c>
    </row>
    <row r="11" spans="2:14" x14ac:dyDescent="0.25">
      <c r="G11" s="842"/>
    </row>
    <row r="12" spans="2:14" x14ac:dyDescent="0.25">
      <c r="B12" s="848" t="s">
        <v>16465</v>
      </c>
      <c r="C12" s="939" t="s">
        <v>16464</v>
      </c>
      <c r="F12" s="841" t="s">
        <v>16463</v>
      </c>
      <c r="G12" s="842"/>
    </row>
    <row r="13" spans="2:14" x14ac:dyDescent="0.25">
      <c r="G13" s="842"/>
    </row>
    <row r="14" spans="2:14" x14ac:dyDescent="0.25">
      <c r="B14" s="848" t="s">
        <v>16462</v>
      </c>
      <c r="C14" s="939" t="s">
        <v>16461</v>
      </c>
      <c r="F14" s="848" t="str">
        <f>EMIRO_calcoli!B26</f>
        <v>Zona</v>
      </c>
      <c r="G14" s="849" t="str">
        <f>EMIRO_calcoli!C26</f>
        <v>Descr_Tipologia</v>
      </c>
      <c r="H14" s="849" t="str">
        <f>EMIRO_calcoli!D26</f>
        <v>Stato</v>
      </c>
      <c r="I14" s="848" t="str">
        <f>EMIRO_calcoli!E26</f>
        <v>Minimo</v>
      </c>
      <c r="J14" s="848" t="str">
        <f>EMIRO_calcoli!F26</f>
        <v>Massimo</v>
      </c>
      <c r="K14" s="848" t="str">
        <f>EMIRO_calcoli!G26</f>
        <v>Media</v>
      </c>
      <c r="L14" s="848" t="str">
        <f>EMIRO_calcoli!H26</f>
        <v>Parametro di conversione</v>
      </c>
      <c r="M14" s="848" t="str">
        <f>EMIRO_calcoli!I26</f>
        <v>Conversione su stato</v>
      </c>
      <c r="N14" s="848" t="str">
        <f>EMIRO_calcoli!J26</f>
        <v>Valore A</v>
      </c>
    </row>
    <row r="15" spans="2:14" ht="15.75" thickBot="1" x14ac:dyDescent="0.3">
      <c r="F15" s="848" t="str">
        <f>EMIRO_calcoli!B27</f>
        <v>B1</v>
      </c>
      <c r="G15" s="849" t="str">
        <f>EMIRO_calcoli!C27</f>
        <v/>
      </c>
      <c r="H15" s="849" t="str">
        <f>EMIRO_calcoli!D27</f>
        <v>OTTIMO</v>
      </c>
      <c r="I15" s="847">
        <f>EMIRO_calcoli!E27</f>
        <v>0</v>
      </c>
      <c r="J15" s="847">
        <f>EMIRO_calcoli!F27</f>
        <v>0</v>
      </c>
      <c r="K15" s="847">
        <f>EMIRO_calcoli!G27</f>
        <v>0</v>
      </c>
      <c r="L15" s="847">
        <f>EMIRO_calcoli!H27</f>
        <v>0</v>
      </c>
      <c r="M15" s="847">
        <f>EMIRO_calcoli!I27</f>
        <v>1</v>
      </c>
      <c r="N15" s="847">
        <f>EMIRO_calcoli!J27</f>
        <v>0</v>
      </c>
    </row>
    <row r="16" spans="2:14" ht="15.75" thickBot="1" x14ac:dyDescent="0.3">
      <c r="B16" s="1145" t="s">
        <v>16460</v>
      </c>
      <c r="C16" s="1146"/>
      <c r="F16" s="848" t="str">
        <f>EMIRO_calcoli!B28</f>
        <v>B1</v>
      </c>
      <c r="G16" s="849" t="str">
        <f>EMIRO_calcoli!C28</f>
        <v/>
      </c>
      <c r="H16" s="849" t="str">
        <f>EMIRO_calcoli!D28</f>
        <v>NORMALE</v>
      </c>
      <c r="I16" s="847">
        <f>EMIRO_calcoli!E28</f>
        <v>0</v>
      </c>
      <c r="J16" s="847">
        <f>EMIRO_calcoli!F28</f>
        <v>0</v>
      </c>
      <c r="K16" s="847">
        <f>EMIRO_calcoli!G28</f>
        <v>0</v>
      </c>
      <c r="L16" s="847">
        <f>EMIRO_calcoli!H28</f>
        <v>0</v>
      </c>
      <c r="M16" s="847">
        <f>EMIRO_calcoli!I28</f>
        <v>1.3</v>
      </c>
      <c r="N16" s="847">
        <f>EMIRO_calcoli!J28</f>
        <v>0</v>
      </c>
    </row>
    <row r="17" spans="2:14" x14ac:dyDescent="0.25">
      <c r="B17" s="850" t="s">
        <v>16459</v>
      </c>
      <c r="C17" s="937"/>
      <c r="F17" s="848" t="str">
        <f>EMIRO_calcoli!B29</f>
        <v>B1</v>
      </c>
      <c r="G17" s="849" t="str">
        <f>EMIRO_calcoli!C29</f>
        <v/>
      </c>
      <c r="H17" s="849" t="str">
        <f>EMIRO_calcoli!D29</f>
        <v>SCADENTE</v>
      </c>
      <c r="I17" s="847">
        <f>EMIRO_calcoli!E29</f>
        <v>0</v>
      </c>
      <c r="J17" s="847">
        <f>EMIRO_calcoli!F29</f>
        <v>0</v>
      </c>
      <c r="K17" s="847">
        <f>EMIRO_calcoli!G29</f>
        <v>0</v>
      </c>
      <c r="L17" s="847">
        <f>EMIRO_calcoli!H29</f>
        <v>0</v>
      </c>
      <c r="M17" s="847">
        <f>EMIRO_calcoli!I29</f>
        <v>1.9</v>
      </c>
      <c r="N17" s="847">
        <f>EMIRO_calcoli!J29</f>
        <v>0</v>
      </c>
    </row>
    <row r="18" spans="2:14" x14ac:dyDescent="0.25">
      <c r="B18" s="848" t="s">
        <v>16458</v>
      </c>
      <c r="C18" s="938"/>
      <c r="G18" s="842"/>
    </row>
    <row r="19" spans="2:14" hidden="1" x14ac:dyDescent="0.25">
      <c r="B19" s="848" t="s">
        <v>16456</v>
      </c>
      <c r="C19" s="851"/>
    </row>
    <row r="20" spans="2:14" hidden="1" x14ac:dyDescent="0.25">
      <c r="B20" s="848" t="s">
        <v>16455</v>
      </c>
      <c r="C20" s="936">
        <v>0</v>
      </c>
    </row>
    <row r="21" spans="2:14" x14ac:dyDescent="0.25"/>
    <row r="22" spans="2:14" ht="15.75" thickBot="1" x14ac:dyDescent="0.3"/>
    <row r="23" spans="2:14" x14ac:dyDescent="0.25">
      <c r="B23" s="846" t="s">
        <v>16454</v>
      </c>
      <c r="C23" s="845">
        <f>EMIRO_calcoli!J33</f>
        <v>1068.75</v>
      </c>
    </row>
    <row r="24" spans="2:14" x14ac:dyDescent="0.25">
      <c r="B24" s="844" t="s">
        <v>229</v>
      </c>
      <c r="C24" s="875">
        <f ca="1">'Determinazione classe'!N34</f>
        <v>0</v>
      </c>
    </row>
    <row r="25" spans="2:14" ht="15.75" thickBot="1" x14ac:dyDescent="0.3">
      <c r="B25" s="876" t="s">
        <v>16453</v>
      </c>
      <c r="C25" s="874">
        <f ca="1">EMIRO_calcoli!J36</f>
        <v>1068.75</v>
      </c>
    </row>
    <row r="26" spans="2:14" ht="15.75" thickBot="1" x14ac:dyDescent="0.3">
      <c r="B26" s="877" t="s">
        <v>16452</v>
      </c>
      <c r="C26" s="843">
        <f ca="1">EMIRO_calcoli!J39</f>
        <v>7.0000000000000007E-2</v>
      </c>
    </row>
    <row r="27" spans="2:14" x14ac:dyDescent="0.25"/>
    <row r="28" spans="2:14" x14ac:dyDescent="0.25"/>
    <row r="29" spans="2:14" x14ac:dyDescent="0.25"/>
    <row r="30" spans="2:14" x14ac:dyDescent="0.25"/>
    <row r="31" spans="2:14" x14ac:dyDescent="0.25"/>
    <row r="32" spans="2:14" x14ac:dyDescent="0.25"/>
  </sheetData>
  <sheetProtection sheet="1" objects="1" scenarios="1"/>
  <mergeCells count="3">
    <mergeCell ref="B7:C7"/>
    <mergeCell ref="B16:C16"/>
    <mergeCell ref="B2:F2"/>
  </mergeCells>
  <dataValidations count="2">
    <dataValidation type="list" allowBlank="1" showInputMessage="1" showErrorMessage="1" sqref="C14" xr:uid="{76267B71-19AC-46B1-A8A4-37CE6FCB8F66}">
      <formula1>"si,no"</formula1>
    </dataValidation>
    <dataValidation type="list" allowBlank="1" showInputMessage="1" showErrorMessage="1" sqref="C19" xr:uid="{3E3364DD-3F31-44C4-BC36-8A65190A1F9B}">
      <formula1>"NORMALE,SCADENTE"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36CE19-BEE7-4B2A-B60F-2A96D3BA428F}">
            <xm:f>EMIRO_calcoli!$C$7="no"</xm:f>
            <x14:dxf>
              <font>
                <color theme="0"/>
              </font>
              <fill>
                <patternFill>
                  <fgColor theme="0"/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F12:N17 B16:C20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A62272E-5ED0-4695-9820-7D9E9CDB118F}">
          <x14:formula1>
            <xm:f>EMIRO_Zone!$J$3:$J$11</xm:f>
          </x14:formula1>
          <xm:sqref>C4</xm:sqref>
        </x14:dataValidation>
        <x14:dataValidation type="list" allowBlank="1" showInputMessage="1" showErrorMessage="1" xr:uid="{D3CDAD94-BA6F-406B-98CA-6571006421B2}">
          <x14:formula1>
            <xm:f>EMIRO_parametri!$A$98:$A$104</xm:f>
          </x14:formula1>
          <xm:sqref>C8 C17</xm:sqref>
        </x14:dataValidation>
        <x14:dataValidation type="list" allowBlank="1" showInputMessage="1" showErrorMessage="1" xr:uid="{04948A49-F196-44FC-B561-6FE9A62772A4}">
          <x14:formula1>
            <xm:f>EMIRO_parametri!$C$98:$C$112</xm:f>
          </x14:formula1>
          <xm:sqref>C9 C18</xm:sqref>
        </x14:dataValidation>
        <x14:dataValidation type="list" allowBlank="1" showInputMessage="1" showErrorMessage="1" xr:uid="{10E97817-3358-46C3-80A2-8C130730AE1F}">
          <x14:formula1>
            <xm:f>EMIRO_parametri!$F$98:$F$106</xm:f>
          </x14:formula1>
          <xm:sqref>C12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6">
    <tabColor rgb="FFCC0000"/>
    <outlinePr summaryBelow="0" summaryRight="0"/>
  </sheetPr>
  <dimension ref="A1:AA66"/>
  <sheetViews>
    <sheetView zoomScale="85" zoomScaleNormal="85" workbookViewId="0">
      <pane ySplit="4" topLeftCell="A5" activePane="bottomLeft" state="frozen"/>
      <selection activeCell="U27" sqref="U27"/>
      <selection pane="bottomLeft" activeCell="A3" sqref="A3"/>
    </sheetView>
  </sheetViews>
  <sheetFormatPr defaultColWidth="0" defaultRowHeight="15.75" customHeight="1" zeroHeight="1" x14ac:dyDescent="0.2"/>
  <cols>
    <col min="1" max="1" width="2.7109375" style="353" customWidth="1"/>
    <col min="2" max="2" width="20.7109375" style="353" customWidth="1"/>
    <col min="3" max="3" width="26.85546875" style="353" customWidth="1"/>
    <col min="4" max="4" width="6.7109375" style="353" customWidth="1"/>
    <col min="5" max="5" width="2.7109375" style="353" customWidth="1"/>
    <col min="6" max="6" width="13.140625" style="353" bestFit="1" customWidth="1"/>
    <col min="7" max="7" width="30.7109375" style="353" customWidth="1"/>
    <col min="8" max="8" width="2.7109375" style="353" customWidth="1"/>
    <col min="9" max="9" width="33.85546875" style="353" customWidth="1"/>
    <col min="10" max="10" width="2.7109375" style="353" customWidth="1"/>
    <col min="11" max="11" width="11.5703125" style="353" customWidth="1"/>
    <col min="12" max="12" width="30.7109375" style="353" customWidth="1"/>
    <col min="13" max="13" width="2.7109375" style="353" customWidth="1"/>
    <col min="14" max="14" width="31.28515625" style="353" customWidth="1"/>
    <col min="15" max="15" width="2.7109375" style="353" customWidth="1"/>
    <col min="16" max="16" width="2.85546875" style="353" customWidth="1"/>
    <col min="17" max="17" width="6.7109375" style="353" customWidth="1"/>
    <col min="18" max="18" width="14" style="353" customWidth="1"/>
    <col min="19" max="20" width="2.7109375" style="353" customWidth="1"/>
    <col min="21" max="21" width="11" style="353" customWidth="1"/>
    <col min="22" max="27" width="2.7109375" style="353" customWidth="1"/>
    <col min="28" max="16384" width="12.7109375" style="353" hidden="1"/>
  </cols>
  <sheetData>
    <row r="1" spans="1:27" customFormat="1" ht="15" hidden="1" x14ac:dyDescent="0.35">
      <c r="A1" s="24"/>
      <c r="B1" s="53"/>
      <c r="C1" s="53"/>
      <c r="D1" s="90"/>
      <c r="E1" s="90"/>
      <c r="F1" s="90"/>
      <c r="G1" s="90"/>
      <c r="H1" s="90"/>
      <c r="I1" s="90"/>
      <c r="J1" s="90"/>
      <c r="K1" s="90"/>
      <c r="L1" s="90"/>
      <c r="M1" s="53"/>
      <c r="N1" s="53"/>
      <c r="O1" s="53"/>
      <c r="P1" s="53"/>
      <c r="Q1" s="53"/>
      <c r="R1" s="53"/>
      <c r="S1" s="53"/>
      <c r="T1" s="24"/>
      <c r="U1" s="24"/>
      <c r="V1" s="24"/>
      <c r="W1" s="24"/>
      <c r="X1" s="24"/>
      <c r="Y1" s="24"/>
      <c r="Z1" s="24"/>
      <c r="AA1" s="24"/>
    </row>
    <row r="2" spans="1:27" customFormat="1" ht="15" hidden="1" x14ac:dyDescent="0.35">
      <c r="A2" s="62"/>
      <c r="B2" s="87"/>
      <c r="C2" s="96" t="s">
        <v>127</v>
      </c>
      <c r="D2" s="1173" t="str">
        <f>Parametri!D8</f>
        <v>Comune con meno di 50.000 abitanti</v>
      </c>
      <c r="E2" s="1174"/>
      <c r="F2" s="1174"/>
      <c r="G2" s="1174"/>
      <c r="H2" s="1174"/>
      <c r="I2" s="1174"/>
      <c r="J2" s="1174"/>
      <c r="K2" s="1174"/>
      <c r="L2" s="1175"/>
      <c r="M2" s="87"/>
      <c r="N2" s="87"/>
      <c r="O2" s="87"/>
      <c r="P2" s="87"/>
      <c r="Q2" s="87"/>
      <c r="R2" s="87"/>
      <c r="S2" s="87"/>
      <c r="T2" s="24"/>
      <c r="U2" s="24"/>
      <c r="V2" s="24"/>
      <c r="W2" s="24"/>
      <c r="X2" s="24"/>
      <c r="Y2" s="24"/>
      <c r="Z2" s="24"/>
      <c r="AA2" s="24"/>
    </row>
    <row r="3" spans="1:27" customFormat="1" ht="15" x14ac:dyDescent="0.35">
      <c r="A3" s="62"/>
      <c r="B3" s="87"/>
      <c r="C3" s="88"/>
      <c r="D3" s="88"/>
      <c r="E3" s="88"/>
      <c r="F3" s="88"/>
      <c r="G3" s="88"/>
      <c r="H3" s="87"/>
      <c r="I3" s="88"/>
      <c r="J3" s="88"/>
      <c r="K3" s="88"/>
      <c r="L3" s="88"/>
      <c r="M3" s="87"/>
      <c r="N3" s="88"/>
      <c r="O3" s="88"/>
      <c r="P3" s="88"/>
      <c r="Q3" s="88"/>
      <c r="R3" s="88"/>
      <c r="S3" s="87"/>
      <c r="T3" s="24"/>
      <c r="U3" s="24"/>
      <c r="V3" s="24"/>
      <c r="W3" s="24"/>
      <c r="X3" s="24"/>
      <c r="Y3" s="24"/>
      <c r="Z3" s="24"/>
      <c r="AA3" s="24"/>
    </row>
    <row r="4" spans="1:27" customFormat="1" ht="15.75" customHeight="1" thickBot="1" x14ac:dyDescent="0.55000000000000004">
      <c r="A4" s="62"/>
      <c r="B4" s="91"/>
      <c r="C4" s="1176" t="s">
        <v>129</v>
      </c>
      <c r="D4" s="1177"/>
      <c r="E4" s="1177"/>
      <c r="F4" s="1177"/>
      <c r="G4" s="1178"/>
      <c r="H4" s="91"/>
      <c r="I4" s="1176" t="s">
        <v>130</v>
      </c>
      <c r="J4" s="1177"/>
      <c r="K4" s="1177"/>
      <c r="L4" s="1178"/>
      <c r="M4" s="91"/>
      <c r="N4" s="1176" t="s">
        <v>131</v>
      </c>
      <c r="O4" s="1177"/>
      <c r="P4" s="1177"/>
      <c r="Q4" s="1177"/>
      <c r="R4" s="1178"/>
      <c r="S4" s="87"/>
      <c r="T4" s="97"/>
      <c r="U4" s="98"/>
      <c r="V4" s="24"/>
      <c r="W4" s="24"/>
      <c r="X4" s="24"/>
      <c r="Y4" s="24"/>
      <c r="Z4" s="24"/>
      <c r="AA4" s="24"/>
    </row>
    <row r="5" spans="1:27" customFormat="1" ht="18.75" thickTop="1" x14ac:dyDescent="0.4">
      <c r="A5" s="62"/>
      <c r="B5" s="341"/>
      <c r="C5" s="1171" t="s">
        <v>132</v>
      </c>
      <c r="D5" s="1172"/>
      <c r="E5" s="1172"/>
      <c r="F5" s="505">
        <f>IFERROR(IF('Determinazione classe'!D94=Parametri!B57,
IF('Determinazione classe'!D96=Parametri!$B$75,1,""),""),"Indicare tipo intervento")</f>
        <v>1</v>
      </c>
      <c r="G5" s="503"/>
      <c r="H5" s="78"/>
      <c r="I5" s="1171" t="s">
        <v>132</v>
      </c>
      <c r="J5" s="1172"/>
      <c r="K5" s="505" t="str">
        <f>IFERROR(IF('Determinazione classe'!D94=Parametri!B58,
IF('Determinazione classe'!D96=Parametri!$B$75,1,""),""),"Indicare tipo intervento")</f>
        <v/>
      </c>
      <c r="L5" s="503"/>
      <c r="M5" s="99"/>
      <c r="N5" s="1179" t="s">
        <v>132</v>
      </c>
      <c r="O5" s="1180"/>
      <c r="P5" s="1180"/>
      <c r="Q5" s="502"/>
      <c r="R5" s="503"/>
      <c r="S5" s="87"/>
      <c r="T5" s="100"/>
      <c r="U5" s="34" t="s">
        <v>69</v>
      </c>
      <c r="V5" s="24"/>
      <c r="W5" s="24"/>
      <c r="X5" s="24"/>
      <c r="Y5" s="24"/>
      <c r="Z5" s="24"/>
      <c r="AA5" s="24"/>
    </row>
    <row r="6" spans="1:27" customFormat="1" ht="18" x14ac:dyDescent="0.4">
      <c r="A6" s="62"/>
      <c r="B6" s="29"/>
      <c r="C6" s="1168" t="s">
        <v>133</v>
      </c>
      <c r="D6" s="1004"/>
      <c r="E6" s="996"/>
      <c r="F6" s="101">
        <f ca="1">IF(F$5=1,IF('Determinazione classe'!$N$66="No",IF('Determinazione classe'!$I$2="No",'Determinazione classe'!$I$12,'Determinazione classe'!$E$12),0),0)</f>
        <v>0</v>
      </c>
      <c r="G6" s="670">
        <v>0</v>
      </c>
      <c r="H6" s="78"/>
      <c r="I6" s="455" t="s">
        <v>133</v>
      </c>
      <c r="J6" s="456"/>
      <c r="K6" s="101">
        <f>IF(K$5=1,IF('Determinazione classe'!$N$66="No",IF('Determinazione classe'!$I$2="No",'Determinazione classe'!$I$12,'Determinazione classe'!$E$12),0),0)</f>
        <v>0</v>
      </c>
      <c r="L6" s="670">
        <v>0</v>
      </c>
      <c r="M6" s="102"/>
      <c r="N6" s="1168" t="s">
        <v>134</v>
      </c>
      <c r="O6" s="1004"/>
      <c r="P6" s="996"/>
      <c r="Q6" s="101">
        <f>'Oneri di Urbanizzazione'!M73</f>
        <v>0</v>
      </c>
      <c r="R6" s="671"/>
      <c r="S6" s="87"/>
      <c r="T6" s="103"/>
      <c r="U6" s="39" t="s">
        <v>71</v>
      </c>
      <c r="V6" s="24"/>
      <c r="W6" s="24"/>
      <c r="X6" s="24"/>
      <c r="Y6" s="24"/>
      <c r="Z6" s="24"/>
      <c r="AA6" s="24"/>
    </row>
    <row r="7" spans="1:27" customFormat="1" ht="15" x14ac:dyDescent="0.35">
      <c r="A7" s="62"/>
      <c r="B7" s="29"/>
      <c r="C7" s="1168" t="s">
        <v>135</v>
      </c>
      <c r="D7" s="1004"/>
      <c r="E7" s="996"/>
      <c r="F7" s="101">
        <f>IF(F$5=1,IF('Determinazione classe'!$N$66="No",IF('Determinazione classe'!$I$2="No",'Determinazione classe'!$I$19,'Determinazione classe'!$G$19),0),0)</f>
        <v>0</v>
      </c>
      <c r="G7" s="670">
        <v>0</v>
      </c>
      <c r="H7" s="78"/>
      <c r="I7" s="455" t="s">
        <v>135</v>
      </c>
      <c r="J7" s="456"/>
      <c r="K7" s="101">
        <f>IF(K$5=1,IF('Determinazione classe'!$N$66="No",IF('Determinazione classe'!$I$2="No",'Determinazione classe'!$I$19,'Determinazione classe'!$G$19),0),0)</f>
        <v>0</v>
      </c>
      <c r="L7" s="670">
        <v>0</v>
      </c>
      <c r="M7" s="102"/>
      <c r="N7" s="1168" t="s">
        <v>135</v>
      </c>
      <c r="O7" s="1004"/>
      <c r="P7" s="996"/>
      <c r="Q7" s="104"/>
      <c r="R7" s="671"/>
      <c r="S7" s="87"/>
      <c r="T7" s="24"/>
      <c r="U7" s="24"/>
      <c r="V7" s="24"/>
      <c r="W7" s="24"/>
      <c r="X7" s="24"/>
      <c r="Y7" s="24"/>
      <c r="Z7" s="24"/>
      <c r="AA7" s="24"/>
    </row>
    <row r="8" spans="1:27" customFormat="1" ht="15" x14ac:dyDescent="0.35">
      <c r="A8" s="62"/>
      <c r="B8" s="29"/>
      <c r="C8" s="1168" t="s">
        <v>136</v>
      </c>
      <c r="D8" s="1004"/>
      <c r="E8" s="996"/>
      <c r="F8" s="104"/>
      <c r="G8" s="477">
        <f ca="1">IF(F6+F7&gt;0,0.6*F7,0.6*G7)</f>
        <v>0</v>
      </c>
      <c r="H8" s="78"/>
      <c r="I8" s="455" t="s">
        <v>136</v>
      </c>
      <c r="J8" s="376"/>
      <c r="K8" s="377"/>
      <c r="L8" s="477">
        <f>IF(K6+K7&gt;0,0.6*K7,0.6*L7)</f>
        <v>0</v>
      </c>
      <c r="M8" s="102"/>
      <c r="N8" s="1168" t="s">
        <v>136</v>
      </c>
      <c r="O8" s="1004"/>
      <c r="P8" s="996"/>
      <c r="Q8" s="104"/>
      <c r="R8" s="105">
        <f>R7*0.6</f>
        <v>0</v>
      </c>
      <c r="S8" s="87"/>
      <c r="T8" s="24"/>
      <c r="U8" s="24"/>
      <c r="V8" s="24"/>
      <c r="W8" s="24"/>
      <c r="X8" s="24"/>
      <c r="Y8" s="24"/>
      <c r="Z8" s="24"/>
      <c r="AA8" s="24"/>
    </row>
    <row r="9" spans="1:27" customFormat="1" ht="15" x14ac:dyDescent="0.35">
      <c r="A9" s="62"/>
      <c r="B9" s="29"/>
      <c r="C9" s="1168" t="s">
        <v>137</v>
      </c>
      <c r="D9" s="1004"/>
      <c r="E9" s="996"/>
      <c r="F9" s="104"/>
      <c r="G9" s="477">
        <f ca="1">IF(F6&gt;0,F6+G8,G6+G8)</f>
        <v>0</v>
      </c>
      <c r="H9" s="78"/>
      <c r="I9" s="455" t="s">
        <v>137</v>
      </c>
      <c r="J9" s="376"/>
      <c r="K9" s="377"/>
      <c r="L9" s="477">
        <f>IF(K6&gt;0,K6+L8,L6+L8)</f>
        <v>0</v>
      </c>
      <c r="M9" s="102"/>
      <c r="N9" s="1168" t="s">
        <v>137</v>
      </c>
      <c r="O9" s="1004"/>
      <c r="P9" s="996"/>
      <c r="Q9" s="104"/>
      <c r="R9" s="105">
        <f>IF(Q6&gt;0,Q6+R8,R6+R8)</f>
        <v>0</v>
      </c>
      <c r="S9" s="87"/>
      <c r="T9" s="24"/>
      <c r="U9" s="24"/>
      <c r="V9" s="24"/>
      <c r="W9" s="24"/>
      <c r="X9" s="24"/>
      <c r="Y9" s="24"/>
      <c r="Z9" s="24"/>
      <c r="AA9" s="24"/>
    </row>
    <row r="10" spans="1:27" customFormat="1" ht="17.25" x14ac:dyDescent="0.4">
      <c r="A10" s="62"/>
      <c r="B10" s="29"/>
      <c r="C10" s="106"/>
      <c r="D10" s="107"/>
      <c r="E10" s="107"/>
      <c r="F10" s="107"/>
      <c r="G10" s="108"/>
      <c r="H10" s="78"/>
      <c r="I10" s="1167"/>
      <c r="J10" s="1026"/>
      <c r="K10" s="1027"/>
      <c r="L10" s="109"/>
      <c r="M10" s="102"/>
      <c r="N10" s="1167"/>
      <c r="O10" s="1026"/>
      <c r="P10" s="1027"/>
      <c r="Q10" s="107"/>
      <c r="R10" s="109"/>
      <c r="S10" s="87"/>
      <c r="T10" s="24"/>
      <c r="U10" s="24"/>
      <c r="V10" s="24"/>
      <c r="W10" s="24"/>
      <c r="X10" s="24"/>
      <c r="Y10" s="24"/>
      <c r="Z10" s="24"/>
      <c r="AA10" s="24"/>
    </row>
    <row r="11" spans="1:27" customFormat="1" ht="16.5" thickTop="1" thickBot="1" x14ac:dyDescent="0.4">
      <c r="A11" s="62"/>
      <c r="B11" s="29"/>
      <c r="C11" s="110"/>
      <c r="D11" s="51"/>
      <c r="E11" s="51"/>
      <c r="F11" s="51"/>
      <c r="G11" s="111"/>
      <c r="H11" s="78"/>
      <c r="I11" s="110"/>
      <c r="J11" s="51"/>
      <c r="K11" s="51"/>
      <c r="L11" s="111"/>
      <c r="M11" s="78"/>
      <c r="N11" s="112"/>
      <c r="O11" s="62"/>
      <c r="P11" s="62"/>
      <c r="Q11" s="62"/>
      <c r="R11" s="113"/>
      <c r="S11" s="87"/>
      <c r="T11" s="24"/>
      <c r="U11" s="24"/>
      <c r="V11" s="24"/>
      <c r="W11" s="24"/>
      <c r="X11" s="24"/>
      <c r="Y11" s="24"/>
      <c r="Z11" s="24"/>
      <c r="AA11" s="24"/>
    </row>
    <row r="12" spans="1:27" customFormat="1" thickTop="1" x14ac:dyDescent="0.35">
      <c r="A12" s="62"/>
      <c r="B12" s="29"/>
      <c r="C12" s="1171" t="s">
        <v>138</v>
      </c>
      <c r="D12" s="1172"/>
      <c r="E12" s="1172"/>
      <c r="F12" s="505" t="str">
        <f>IFERROR(IF('Determinazione classe'!D94=Parametri!B57,
IF('Determinazione classe'!D96=Parametri!$B$76,1,""),""),"Indicare tipo intervento")</f>
        <v/>
      </c>
      <c r="G12" s="503"/>
      <c r="H12" s="114"/>
      <c r="I12" s="1171" t="s">
        <v>138</v>
      </c>
      <c r="J12" s="1172"/>
      <c r="K12" s="505" t="str">
        <f>IFERROR(IF('Determinazione classe'!D94=Parametri!B58,
IF('Determinazione classe'!D96=Parametri!$B$76,1,""),""),"Indicare tipo intervento")</f>
        <v/>
      </c>
      <c r="L12" s="503"/>
      <c r="M12" s="78"/>
      <c r="N12" s="115"/>
      <c r="O12" s="24"/>
      <c r="P12" s="24"/>
      <c r="Q12" s="24"/>
      <c r="R12" s="116"/>
      <c r="S12" s="87"/>
      <c r="T12" s="24"/>
      <c r="U12" s="24"/>
      <c r="V12" s="24"/>
      <c r="W12" s="24"/>
      <c r="X12" s="24"/>
      <c r="Y12" s="24"/>
      <c r="Z12" s="24"/>
      <c r="AA12" s="24"/>
    </row>
    <row r="13" spans="1:27" customFormat="1" ht="15" x14ac:dyDescent="0.35">
      <c r="A13" s="62"/>
      <c r="B13" s="29"/>
      <c r="C13" s="1168" t="s">
        <v>139</v>
      </c>
      <c r="D13" s="1004"/>
      <c r="E13" s="996"/>
      <c r="F13" s="101">
        <f>IF(F$12=1,IF('Determinazione classe'!$N$66="No",IF('Determinazione classe'!$I$2="No",'Determinazione classe'!$I$12,'Determinazione classe'!$E$12),0),0)</f>
        <v>0</v>
      </c>
      <c r="G13" s="670">
        <v>0</v>
      </c>
      <c r="H13" s="114"/>
      <c r="I13" s="1168" t="s">
        <v>139</v>
      </c>
      <c r="J13" s="1169"/>
      <c r="K13" s="101">
        <f>IF(K$12=1,IF('Determinazione classe'!$N$66="No",IF('Determinazione classe'!$I$2="No",'Determinazione classe'!$I$12,'Determinazione classe'!$E$12),0),0)</f>
        <v>0</v>
      </c>
      <c r="L13" s="670">
        <v>0</v>
      </c>
      <c r="M13" s="78"/>
      <c r="N13" s="115"/>
      <c r="O13" s="24"/>
      <c r="P13" s="24"/>
      <c r="Q13" s="24"/>
      <c r="R13" s="116"/>
      <c r="S13" s="87"/>
      <c r="T13" s="24"/>
      <c r="U13" s="24"/>
      <c r="V13" s="24"/>
      <c r="W13" s="24"/>
      <c r="X13" s="24"/>
      <c r="Y13" s="24"/>
      <c r="Z13" s="24"/>
      <c r="AA13" s="24"/>
    </row>
    <row r="14" spans="1:27" customFormat="1" ht="15" x14ac:dyDescent="0.35">
      <c r="A14" s="62"/>
      <c r="B14" s="29"/>
      <c r="C14" s="1168" t="s">
        <v>140</v>
      </c>
      <c r="D14" s="1004"/>
      <c r="E14" s="996"/>
      <c r="F14" s="101">
        <f>IF(F$12=1,IF('Determinazione classe'!$N$66="No",IF('Determinazione classe'!$I$2="No",'Determinazione classe'!$I$19,'Determinazione classe'!$G$19),0),0)</f>
        <v>0</v>
      </c>
      <c r="G14" s="670">
        <v>0</v>
      </c>
      <c r="H14" s="114"/>
      <c r="I14" s="1168" t="s">
        <v>140</v>
      </c>
      <c r="J14" s="1169"/>
      <c r="K14" s="101">
        <f>IF(K$12=1,IF('Determinazione classe'!$N$66="No",IF('Determinazione classe'!$I$2="No",'Determinazione classe'!$I$19,'Determinazione classe'!$G$19),0),0)</f>
        <v>0</v>
      </c>
      <c r="L14" s="670">
        <v>0</v>
      </c>
      <c r="M14" s="78"/>
      <c r="N14" s="115"/>
      <c r="O14" s="24"/>
      <c r="P14" s="24"/>
      <c r="Q14" s="24"/>
      <c r="R14" s="116"/>
      <c r="S14" s="87"/>
      <c r="T14" s="24"/>
      <c r="U14" s="24"/>
      <c r="V14" s="24"/>
      <c r="W14" s="24"/>
      <c r="X14" s="24"/>
      <c r="Y14" s="24"/>
      <c r="Z14" s="24"/>
      <c r="AA14" s="24"/>
    </row>
    <row r="15" spans="1:27" customFormat="1" ht="15" x14ac:dyDescent="0.35">
      <c r="A15" s="62"/>
      <c r="B15" s="29"/>
      <c r="C15" s="1168" t="s">
        <v>141</v>
      </c>
      <c r="D15" s="1004"/>
      <c r="E15" s="996"/>
      <c r="F15" s="104"/>
      <c r="G15" s="477">
        <f>IF(F13+F14&gt;0,0.6*F14,0.6*G14)</f>
        <v>0</v>
      </c>
      <c r="H15" s="114"/>
      <c r="I15" s="1168" t="s">
        <v>141</v>
      </c>
      <c r="J15" s="1170"/>
      <c r="K15" s="377"/>
      <c r="L15" s="477">
        <f>IF(K13+K14&gt;0,0.6*K14,0.6*L14)</f>
        <v>0</v>
      </c>
      <c r="M15" s="78"/>
      <c r="N15" s="115"/>
      <c r="O15" s="24"/>
      <c r="P15" s="24"/>
      <c r="Q15" s="24"/>
      <c r="R15" s="116"/>
      <c r="S15" s="87"/>
      <c r="T15" s="24"/>
      <c r="U15" s="24"/>
      <c r="V15" s="24"/>
      <c r="W15" s="24"/>
      <c r="X15" s="24"/>
      <c r="Y15" s="24"/>
      <c r="Z15" s="24"/>
      <c r="AA15" s="24"/>
    </row>
    <row r="16" spans="1:27" customFormat="1" ht="15" x14ac:dyDescent="0.35">
      <c r="A16" s="62"/>
      <c r="B16" s="29"/>
      <c r="C16" s="1168" t="s">
        <v>142</v>
      </c>
      <c r="D16" s="1004"/>
      <c r="E16" s="996"/>
      <c r="F16" s="104"/>
      <c r="G16" s="477">
        <f>IF(F13&gt;0,F13+G15,G13+G15)</f>
        <v>0</v>
      </c>
      <c r="H16" s="114"/>
      <c r="I16" s="1168" t="s">
        <v>142</v>
      </c>
      <c r="J16" s="1170"/>
      <c r="K16" s="377"/>
      <c r="L16" s="477">
        <f>IF(K13&gt;0,K13+L15,L13+L15)</f>
        <v>0</v>
      </c>
      <c r="M16" s="78"/>
      <c r="N16" s="115"/>
      <c r="O16" s="24"/>
      <c r="P16" s="24"/>
      <c r="Q16" s="24"/>
      <c r="R16" s="116"/>
      <c r="S16" s="87"/>
      <c r="T16" s="24"/>
      <c r="U16" s="24"/>
      <c r="V16" s="24"/>
      <c r="W16" s="24"/>
      <c r="X16" s="24"/>
      <c r="Y16" s="24"/>
      <c r="Z16" s="24"/>
      <c r="AA16" s="24"/>
    </row>
    <row r="17" spans="1:27" customFormat="1" ht="17.25" x14ac:dyDescent="0.4">
      <c r="A17" s="62"/>
      <c r="B17" s="29"/>
      <c r="C17" s="106"/>
      <c r="D17" s="107"/>
      <c r="E17" s="107"/>
      <c r="F17" s="107"/>
      <c r="G17" s="108"/>
      <c r="H17" s="114"/>
      <c r="I17" s="1167"/>
      <c r="J17" s="1026"/>
      <c r="K17" s="1027"/>
      <c r="L17" s="109"/>
      <c r="M17" s="78"/>
      <c r="N17" s="115"/>
      <c r="O17" s="24"/>
      <c r="P17" s="24"/>
      <c r="Q17" s="24"/>
      <c r="R17" s="116"/>
      <c r="S17" s="87"/>
      <c r="T17" s="24"/>
      <c r="U17" s="24"/>
      <c r="V17" s="24"/>
      <c r="W17" s="24"/>
      <c r="X17" s="24"/>
      <c r="Y17" s="24"/>
      <c r="Z17" s="24"/>
      <c r="AA17" s="24"/>
    </row>
    <row r="18" spans="1:27" customFormat="1" ht="15" x14ac:dyDescent="0.35">
      <c r="A18" s="62"/>
      <c r="B18" s="24"/>
      <c r="C18" s="62"/>
      <c r="D18" s="62"/>
      <c r="E18" s="62"/>
      <c r="F18" s="62"/>
      <c r="G18" s="117"/>
      <c r="H18" s="118"/>
      <c r="I18" s="119"/>
      <c r="J18" s="120"/>
      <c r="K18" s="62"/>
      <c r="L18" s="117"/>
      <c r="M18" s="78"/>
      <c r="N18" s="115"/>
      <c r="O18" s="24"/>
      <c r="P18" s="24"/>
      <c r="Q18" s="24"/>
      <c r="R18" s="116"/>
      <c r="S18" s="87"/>
      <c r="T18" s="24"/>
      <c r="U18" s="24"/>
      <c r="V18" s="24"/>
      <c r="W18" s="24"/>
      <c r="X18" s="24"/>
      <c r="Y18" s="24"/>
      <c r="Z18" s="24"/>
      <c r="AA18" s="24"/>
    </row>
    <row r="19" spans="1:27" customFormat="1" ht="15" x14ac:dyDescent="0.35">
      <c r="A19" s="62"/>
      <c r="B19" s="93" t="s">
        <v>143</v>
      </c>
      <c r="C19" s="1165" t="s">
        <v>144</v>
      </c>
      <c r="D19" s="1004"/>
      <c r="E19" s="996"/>
      <c r="F19" s="121"/>
      <c r="G19" s="478">
        <f ca="1">G9</f>
        <v>0</v>
      </c>
      <c r="H19" s="123"/>
      <c r="I19" s="1166" t="s">
        <v>144</v>
      </c>
      <c r="J19" s="1004"/>
      <c r="K19" s="996"/>
      <c r="L19" s="478">
        <f>L9</f>
        <v>0</v>
      </c>
      <c r="M19" s="78"/>
      <c r="N19" s="1166" t="s">
        <v>144</v>
      </c>
      <c r="O19" s="1004"/>
      <c r="P19" s="996"/>
      <c r="Q19" s="24"/>
      <c r="R19" s="122">
        <f>R9</f>
        <v>0</v>
      </c>
      <c r="S19" s="88"/>
      <c r="T19" s="24"/>
      <c r="U19" s="24"/>
      <c r="V19" s="24"/>
      <c r="W19" s="24"/>
      <c r="X19" s="24"/>
      <c r="Y19" s="24"/>
      <c r="Z19" s="24"/>
      <c r="AA19" s="24"/>
    </row>
    <row r="20" spans="1:27" customFormat="1" ht="17.25" x14ac:dyDescent="0.4">
      <c r="A20" s="62"/>
      <c r="B20" s="93" t="s">
        <v>145</v>
      </c>
      <c r="C20" s="1165" t="s">
        <v>146</v>
      </c>
      <c r="D20" s="1004"/>
      <c r="E20" s="996"/>
      <c r="F20" s="124"/>
      <c r="G20" s="478">
        <f>G16</f>
        <v>0</v>
      </c>
      <c r="H20" s="123"/>
      <c r="I20" s="1166" t="s">
        <v>147</v>
      </c>
      <c r="J20" s="996"/>
      <c r="K20" s="124"/>
      <c r="L20" s="478">
        <f>L16</f>
        <v>0</v>
      </c>
      <c r="M20" s="78"/>
      <c r="N20" s="115"/>
      <c r="O20" s="24"/>
      <c r="P20" s="24"/>
      <c r="Q20" s="24"/>
      <c r="R20" s="116"/>
      <c r="S20" s="90"/>
      <c r="T20" s="24"/>
      <c r="U20" s="24"/>
      <c r="V20" s="24"/>
      <c r="W20" s="24"/>
      <c r="X20" s="24"/>
      <c r="Y20" s="24"/>
      <c r="Z20" s="24"/>
      <c r="AA20" s="24"/>
    </row>
    <row r="21" spans="1:27" customFormat="1" ht="17.25" x14ac:dyDescent="0.4">
      <c r="A21" s="62"/>
      <c r="B21" s="24"/>
      <c r="C21" s="24"/>
      <c r="D21" s="24"/>
      <c r="E21" s="24"/>
      <c r="F21" s="24"/>
      <c r="G21" s="116"/>
      <c r="H21" s="123"/>
      <c r="I21" s="125"/>
      <c r="J21" s="126"/>
      <c r="K21" s="24"/>
      <c r="L21" s="127"/>
      <c r="M21" s="78"/>
      <c r="N21" s="115"/>
      <c r="O21" s="24"/>
      <c r="P21" s="24"/>
      <c r="Q21" s="24"/>
      <c r="R21" s="116"/>
      <c r="S21" s="90"/>
      <c r="T21" s="24"/>
      <c r="U21" s="24"/>
      <c r="V21" s="24"/>
      <c r="W21" s="24"/>
      <c r="X21" s="24"/>
      <c r="Y21" s="24"/>
      <c r="Z21" s="24"/>
      <c r="AA21" s="24"/>
    </row>
    <row r="22" spans="1:27" customFormat="1" ht="15" x14ac:dyDescent="0.35">
      <c r="A22" s="62"/>
      <c r="B22" s="1003"/>
      <c r="C22" s="1004"/>
      <c r="D22" s="1004"/>
      <c r="E22" s="996"/>
      <c r="F22" s="128"/>
      <c r="G22" s="129"/>
      <c r="H22" s="123"/>
      <c r="I22" s="115"/>
      <c r="J22" s="24"/>
      <c r="K22" s="24"/>
      <c r="L22" s="129"/>
      <c r="M22" s="130"/>
      <c r="N22" s="131"/>
      <c r="O22" s="25"/>
      <c r="P22" s="25"/>
      <c r="Q22" s="24"/>
      <c r="R22" s="132"/>
      <c r="S22" s="133"/>
      <c r="T22" s="24"/>
      <c r="U22" s="24"/>
      <c r="V22" s="24"/>
      <c r="W22" s="24"/>
      <c r="X22" s="24"/>
      <c r="Y22" s="24"/>
      <c r="Z22" s="24"/>
      <c r="AA22" s="24"/>
    </row>
    <row r="23" spans="1:27" customFormat="1" ht="15" x14ac:dyDescent="0.35">
      <c r="A23" s="62"/>
      <c r="B23" s="1150" t="s">
        <v>148</v>
      </c>
      <c r="C23" s="1004"/>
      <c r="D23" s="1004"/>
      <c r="E23" s="996"/>
      <c r="F23" s="134"/>
      <c r="G23" s="135">
        <f>Calcoli!BK27</f>
        <v>287.91000000000003</v>
      </c>
      <c r="H23" s="123"/>
      <c r="I23" s="115"/>
      <c r="J23" s="24"/>
      <c r="K23" s="136"/>
      <c r="L23" s="135">
        <f>Calcoli!BK27</f>
        <v>287.91000000000003</v>
      </c>
      <c r="M23" s="78"/>
      <c r="N23" s="115"/>
      <c r="O23" s="24"/>
      <c r="P23" s="24"/>
      <c r="Q23" s="24"/>
      <c r="R23" s="135">
        <f>CC_Parametri!I504</f>
        <v>1</v>
      </c>
      <c r="S23" s="87"/>
      <c r="T23" s="24"/>
      <c r="U23" s="24"/>
      <c r="V23" s="24"/>
      <c r="W23" s="24"/>
      <c r="X23" s="24"/>
      <c r="Y23" s="24"/>
      <c r="Z23" s="24"/>
      <c r="AA23" s="24"/>
    </row>
    <row r="24" spans="1:27" customFormat="1" ht="15" x14ac:dyDescent="0.35">
      <c r="A24" s="62"/>
      <c r="B24" s="1150" t="s">
        <v>149</v>
      </c>
      <c r="C24" s="1004"/>
      <c r="D24" s="1004"/>
      <c r="E24" s="996"/>
      <c r="F24" s="134"/>
      <c r="G24" s="135">
        <f ca="1">Calcoli!BK28</f>
        <v>287.91000000000003</v>
      </c>
      <c r="H24" s="123"/>
      <c r="I24" s="115"/>
      <c r="J24" s="24"/>
      <c r="K24" s="136"/>
      <c r="L24" s="135">
        <f ca="1">Calcoli!BK28</f>
        <v>287.91000000000003</v>
      </c>
      <c r="M24" s="78"/>
      <c r="N24" s="115"/>
      <c r="O24" s="24"/>
      <c r="P24" s="24"/>
      <c r="Q24" s="24"/>
      <c r="R24" s="135">
        <f>CC_Parametri!I505</f>
        <v>1</v>
      </c>
      <c r="S24" s="87"/>
      <c r="T24" s="24"/>
      <c r="U24" s="24"/>
      <c r="V24" s="24"/>
      <c r="W24" s="24"/>
      <c r="X24" s="24"/>
      <c r="Y24" s="24"/>
      <c r="Z24" s="24"/>
      <c r="AA24" s="24"/>
    </row>
    <row r="25" spans="1:27" customFormat="1" ht="15" x14ac:dyDescent="0.35">
      <c r="A25" s="62"/>
      <c r="B25" s="1150" t="str">
        <f>"CC con riduzione "&amp;IF('Determinazione classe'!F63=0," dello 0%","del "&amp;TEXT('Determinazione classe'!F63,"#.##%"))</f>
        <v>CC con riduzione  dello 0%</v>
      </c>
      <c r="C25" s="1004"/>
      <c r="D25" s="1004"/>
      <c r="E25" s="996"/>
      <c r="F25" s="134"/>
      <c r="G25" s="135">
        <f ca="1">G24-(G24*'Determinazione classe'!$F$63)</f>
        <v>287.91000000000003</v>
      </c>
      <c r="H25" s="123"/>
      <c r="I25" s="115"/>
      <c r="J25" s="24"/>
      <c r="K25" s="136"/>
      <c r="L25" s="135">
        <f ca="1">G24-(G24*'Determinazione classe'!$F$63)</f>
        <v>287.91000000000003</v>
      </c>
      <c r="M25" s="78"/>
      <c r="N25" s="115"/>
      <c r="O25" s="24"/>
      <c r="P25" s="24"/>
      <c r="Q25" s="24"/>
      <c r="R25" s="135"/>
      <c r="S25" s="87"/>
      <c r="T25" s="24"/>
      <c r="U25" s="24"/>
      <c r="V25" s="24"/>
      <c r="W25" s="24"/>
      <c r="X25" s="24"/>
      <c r="Y25" s="24"/>
      <c r="Z25" s="24"/>
      <c r="AA25" s="24"/>
    </row>
    <row r="26" spans="1:27" customFormat="1" ht="15" x14ac:dyDescent="0.35">
      <c r="A26" s="62"/>
      <c r="B26" s="1150" t="s">
        <v>150</v>
      </c>
      <c r="C26" s="1004"/>
      <c r="D26" s="1004"/>
      <c r="E26" s="996"/>
      <c r="F26" s="134"/>
      <c r="G26" s="504">
        <f ca="1">G25*G19</f>
        <v>0</v>
      </c>
      <c r="H26" s="123"/>
      <c r="I26" s="125"/>
      <c r="J26" s="24"/>
      <c r="K26" s="136"/>
      <c r="L26" s="135">
        <f ca="1">L25*L19</f>
        <v>0</v>
      </c>
      <c r="M26" s="78"/>
      <c r="N26" s="115"/>
      <c r="O26" s="24"/>
      <c r="P26" s="24"/>
      <c r="Q26" s="24"/>
      <c r="R26" s="135">
        <f>R24*R19</f>
        <v>0</v>
      </c>
      <c r="S26" s="87"/>
      <c r="T26" s="24"/>
      <c r="U26" s="24"/>
      <c r="V26" s="24"/>
      <c r="W26" s="24"/>
      <c r="X26" s="24"/>
      <c r="Y26" s="24"/>
      <c r="Z26" s="24"/>
      <c r="AA26" s="24"/>
    </row>
    <row r="27" spans="1:27" customFormat="1" ht="15" x14ac:dyDescent="0.35">
      <c r="A27" s="62"/>
      <c r="B27" s="134"/>
      <c r="C27" s="134"/>
      <c r="D27" s="134"/>
      <c r="E27" s="134"/>
      <c r="F27" s="134"/>
      <c r="G27" s="116"/>
      <c r="H27" s="123"/>
      <c r="I27" s="125"/>
      <c r="J27" s="24"/>
      <c r="K27" s="136"/>
      <c r="L27" s="116"/>
      <c r="M27" s="78"/>
      <c r="N27" s="115"/>
      <c r="O27" s="24"/>
      <c r="P27" s="24"/>
      <c r="Q27" s="24"/>
      <c r="R27" s="116"/>
      <c r="S27" s="87"/>
      <c r="T27" s="24"/>
      <c r="U27" s="24"/>
      <c r="V27" s="24"/>
      <c r="W27" s="24"/>
      <c r="X27" s="24"/>
      <c r="Y27" s="24"/>
      <c r="Z27" s="24"/>
      <c r="AA27" s="24"/>
    </row>
    <row r="28" spans="1:27" customFormat="1" ht="15" x14ac:dyDescent="0.35">
      <c r="A28" s="62"/>
      <c r="B28" s="1150" t="s">
        <v>151</v>
      </c>
      <c r="C28" s="1004"/>
      <c r="D28" s="1004"/>
      <c r="E28" s="996"/>
      <c r="F28" s="134"/>
      <c r="G28" s="135">
        <f>Calcoli!BK27</f>
        <v>287.91000000000003</v>
      </c>
      <c r="H28" s="123"/>
      <c r="I28" s="125"/>
      <c r="J28" s="24"/>
      <c r="K28" s="136"/>
      <c r="L28" s="135">
        <f>Calcoli!BK27</f>
        <v>287.91000000000003</v>
      </c>
      <c r="M28" s="78"/>
      <c r="N28" s="115"/>
      <c r="O28" s="24"/>
      <c r="P28" s="24"/>
      <c r="Q28" s="24"/>
      <c r="R28" s="116"/>
      <c r="S28" s="87"/>
      <c r="T28" s="24"/>
      <c r="U28" s="24"/>
      <c r="V28" s="24"/>
      <c r="W28" s="24"/>
      <c r="X28" s="24"/>
      <c r="Y28" s="24"/>
      <c r="Z28" s="24"/>
      <c r="AA28" s="24"/>
    </row>
    <row r="29" spans="1:27" customFormat="1" ht="15" x14ac:dyDescent="0.35">
      <c r="A29" s="62"/>
      <c r="B29" s="1150" t="s">
        <v>152</v>
      </c>
      <c r="C29" s="1004"/>
      <c r="D29" s="1004"/>
      <c r="E29" s="996"/>
      <c r="F29" s="134"/>
      <c r="G29" s="135">
        <f ca="1">Calcoli!BK28</f>
        <v>287.91000000000003</v>
      </c>
      <c r="H29" s="123"/>
      <c r="I29" s="125"/>
      <c r="J29" s="24"/>
      <c r="K29" s="136"/>
      <c r="L29" s="135">
        <f ca="1">Calcoli!BK28</f>
        <v>287.91000000000003</v>
      </c>
      <c r="M29" s="78"/>
      <c r="N29" s="115"/>
      <c r="O29" s="24"/>
      <c r="P29" s="24"/>
      <c r="Q29" s="24"/>
      <c r="R29" s="116"/>
      <c r="S29" s="87"/>
      <c r="T29" s="24"/>
      <c r="U29" s="24"/>
      <c r="V29" s="24"/>
      <c r="W29" s="24"/>
      <c r="X29" s="24"/>
      <c r="Y29" s="24"/>
      <c r="Z29" s="24"/>
      <c r="AA29" s="24"/>
    </row>
    <row r="30" spans="1:27" customFormat="1" ht="15" x14ac:dyDescent="0.35">
      <c r="A30" s="62"/>
      <c r="B30" s="1150" t="str">
        <f>"CC con riduzione "&amp;IF('Determinazione classe'!F63=0," dello 0%","del "&amp;TEXT('Determinazione classe'!F63,"#.##%"))</f>
        <v>CC con riduzione  dello 0%</v>
      </c>
      <c r="C30" s="1004"/>
      <c r="D30" s="1004"/>
      <c r="E30" s="996"/>
      <c r="F30" s="134"/>
      <c r="G30" s="135">
        <f ca="1">G29-(G29*'Determinazione classe'!$F$63)</f>
        <v>287.91000000000003</v>
      </c>
      <c r="H30" s="123"/>
      <c r="I30" s="125"/>
      <c r="J30" s="24"/>
      <c r="K30" s="136"/>
      <c r="L30" s="135">
        <f ca="1">G29-(G29*'Determinazione classe'!$F$63)</f>
        <v>287.91000000000003</v>
      </c>
      <c r="M30" s="78"/>
      <c r="N30" s="115"/>
      <c r="O30" s="24"/>
      <c r="P30" s="24"/>
      <c r="Q30" s="24"/>
      <c r="R30" s="116"/>
      <c r="S30" s="87"/>
      <c r="T30" s="24"/>
      <c r="U30" s="24"/>
      <c r="V30" s="24"/>
      <c r="W30" s="24"/>
      <c r="X30" s="24"/>
      <c r="Y30" s="24"/>
      <c r="Z30" s="24"/>
      <c r="AA30" s="24"/>
    </row>
    <row r="31" spans="1:27" customFormat="1" ht="15" x14ac:dyDescent="0.35">
      <c r="A31" s="62"/>
      <c r="B31" s="1150" t="s">
        <v>153</v>
      </c>
      <c r="C31" s="1004"/>
      <c r="D31" s="1004"/>
      <c r="E31" s="996"/>
      <c r="F31" s="134"/>
      <c r="G31" s="135">
        <f ca="1">G30*G20</f>
        <v>0</v>
      </c>
      <c r="H31" s="123"/>
      <c r="I31" s="125"/>
      <c r="J31" s="24"/>
      <c r="K31" s="136"/>
      <c r="L31" s="135">
        <f ca="1">L30*L20</f>
        <v>0</v>
      </c>
      <c r="M31" s="78"/>
      <c r="N31" s="115"/>
      <c r="O31" s="24"/>
      <c r="P31" s="24"/>
      <c r="Q31" s="24"/>
      <c r="R31" s="116"/>
      <c r="S31" s="87"/>
      <c r="T31" s="24"/>
      <c r="U31" s="24"/>
      <c r="V31" s="24"/>
      <c r="W31" s="24"/>
      <c r="X31" s="24"/>
      <c r="Y31" s="24"/>
      <c r="Z31" s="24"/>
      <c r="AA31" s="24"/>
    </row>
    <row r="32" spans="1:27" customFormat="1" ht="15" x14ac:dyDescent="0.35">
      <c r="A32" s="62"/>
      <c r="B32" s="137"/>
      <c r="C32" s="126"/>
      <c r="D32" s="126"/>
      <c r="E32" s="126"/>
      <c r="F32" s="126"/>
      <c r="G32" s="138"/>
      <c r="H32" s="123"/>
      <c r="I32" s="125"/>
      <c r="J32" s="126"/>
      <c r="K32" s="126"/>
      <c r="L32" s="138"/>
      <c r="M32" s="78"/>
      <c r="N32" s="115"/>
      <c r="O32" s="24"/>
      <c r="P32" s="24"/>
      <c r="Q32" s="24"/>
      <c r="R32" s="116"/>
      <c r="S32" s="87"/>
      <c r="T32" s="24"/>
      <c r="U32" s="24"/>
      <c r="V32" s="24"/>
      <c r="W32" s="24"/>
      <c r="X32" s="24"/>
      <c r="Y32" s="24"/>
      <c r="Z32" s="24"/>
      <c r="AA32" s="24"/>
    </row>
    <row r="33" spans="1:27" customFormat="1" ht="15" x14ac:dyDescent="0.35">
      <c r="A33" s="62"/>
      <c r="B33" s="1154" t="s">
        <v>154</v>
      </c>
      <c r="C33" s="1004"/>
      <c r="D33" s="996"/>
      <c r="E33" s="24"/>
      <c r="F33" s="139" t="s">
        <v>155</v>
      </c>
      <c r="G33" s="116"/>
      <c r="H33" s="123"/>
      <c r="I33" s="115"/>
      <c r="J33" s="24"/>
      <c r="K33" s="136" t="s">
        <v>155</v>
      </c>
      <c r="L33" s="116"/>
      <c r="M33" s="78"/>
      <c r="N33" s="115"/>
      <c r="O33" s="24"/>
      <c r="P33" s="136" t="s">
        <v>155</v>
      </c>
      <c r="Q33" s="24"/>
      <c r="R33" s="116"/>
      <c r="S33" s="87"/>
      <c r="T33" s="24"/>
      <c r="U33" s="24"/>
      <c r="V33" s="24"/>
      <c r="W33" s="24"/>
      <c r="X33" s="24"/>
      <c r="Y33" s="24"/>
      <c r="Z33" s="24"/>
      <c r="AA33" s="24"/>
    </row>
    <row r="34" spans="1:27" customFormat="1" ht="15" x14ac:dyDescent="0.35">
      <c r="A34" s="62"/>
      <c r="B34" s="1150" t="s">
        <v>156</v>
      </c>
      <c r="C34" s="1004"/>
      <c r="D34" s="996"/>
      <c r="E34" s="24"/>
      <c r="F34" s="627">
        <f ca="1">Calcoli!BK35</f>
        <v>0</v>
      </c>
      <c r="G34" s="135">
        <f ca="1">F34*G26</f>
        <v>0</v>
      </c>
      <c r="H34" s="140"/>
      <c r="I34" s="115"/>
      <c r="J34" s="24"/>
      <c r="K34" s="460">
        <f ca="1">Calcoli!BK35</f>
        <v>0</v>
      </c>
      <c r="L34" s="135">
        <f ca="1">K34*L26</f>
        <v>0</v>
      </c>
      <c r="M34" s="78"/>
      <c r="N34" s="115"/>
      <c r="O34" s="24"/>
      <c r="Q34" s="460">
        <f ca="1">Calcoli!BK35</f>
        <v>0</v>
      </c>
      <c r="R34" s="135">
        <f ca="1">Q34*R26</f>
        <v>0</v>
      </c>
      <c r="S34" s="87"/>
      <c r="T34" s="24"/>
      <c r="U34" s="24"/>
      <c r="V34" s="24"/>
      <c r="W34" s="24"/>
      <c r="X34" s="24"/>
      <c r="Y34" s="24"/>
      <c r="Z34" s="24"/>
      <c r="AA34" s="24"/>
    </row>
    <row r="35" spans="1:27" customFormat="1" ht="15" x14ac:dyDescent="0.35">
      <c r="A35" s="62"/>
      <c r="B35" s="1150" t="s">
        <v>157</v>
      </c>
      <c r="C35" s="1004"/>
      <c r="D35" s="996"/>
      <c r="E35" s="24"/>
      <c r="F35" s="628">
        <f ca="1">Calcoli!BK35</f>
        <v>0</v>
      </c>
      <c r="G35" s="135">
        <f ca="1">F35*G31</f>
        <v>0</v>
      </c>
      <c r="H35" s="123"/>
      <c r="I35" s="115"/>
      <c r="J35" s="24"/>
      <c r="K35" s="460">
        <f ca="1">Calcoli!BK35</f>
        <v>0</v>
      </c>
      <c r="L35" s="135">
        <f ca="1">K35*L31</f>
        <v>0</v>
      </c>
      <c r="M35" s="78"/>
      <c r="N35" s="115"/>
      <c r="O35" s="24"/>
      <c r="P35" s="24"/>
      <c r="Q35" s="24"/>
      <c r="R35" s="116"/>
      <c r="S35" s="87"/>
      <c r="T35" s="24"/>
      <c r="U35" s="24"/>
      <c r="V35" s="24"/>
      <c r="W35" s="24"/>
      <c r="X35" s="24"/>
      <c r="Y35" s="24"/>
      <c r="Z35" s="24"/>
      <c r="AA35" s="24"/>
    </row>
    <row r="36" spans="1:27" customFormat="1" ht="15" x14ac:dyDescent="0.35">
      <c r="A36" s="62"/>
      <c r="B36" s="1150" t="s">
        <v>158</v>
      </c>
      <c r="C36" s="1004"/>
      <c r="D36" s="996"/>
      <c r="E36" s="24"/>
      <c r="F36" s="24"/>
      <c r="G36" s="747">
        <f ca="1">G34+G35</f>
        <v>0</v>
      </c>
      <c r="H36" s="123"/>
      <c r="I36" s="115"/>
      <c r="J36" s="24"/>
      <c r="K36" s="24"/>
      <c r="L36" s="135">
        <f ca="1">L34+L35</f>
        <v>0</v>
      </c>
      <c r="M36" s="78"/>
      <c r="N36" s="115"/>
      <c r="O36" s="24"/>
      <c r="P36" s="5"/>
      <c r="Q36" s="24"/>
      <c r="R36" s="135">
        <f ca="1">R34+R35</f>
        <v>0</v>
      </c>
      <c r="S36" s="87"/>
      <c r="T36" s="24"/>
      <c r="U36" s="24"/>
      <c r="V36" s="24"/>
      <c r="W36" s="24"/>
      <c r="X36" s="24"/>
      <c r="Y36" s="24"/>
      <c r="Z36" s="24"/>
      <c r="AA36" s="24"/>
    </row>
    <row r="37" spans="1:27" customFormat="1" ht="21.75" x14ac:dyDescent="0.35">
      <c r="A37" s="62"/>
      <c r="B37" s="141"/>
      <c r="C37" s="141"/>
      <c r="D37" s="141"/>
      <c r="E37" s="141"/>
      <c r="F37" s="141"/>
      <c r="G37" s="142"/>
      <c r="H37" s="143"/>
      <c r="I37" s="144"/>
      <c r="J37" s="141"/>
      <c r="K37" s="141"/>
      <c r="L37" s="142"/>
      <c r="M37" s="145"/>
      <c r="N37" s="144"/>
      <c r="O37" s="141"/>
      <c r="P37" s="5"/>
      <c r="Q37" s="24"/>
      <c r="R37" s="116"/>
      <c r="S37" s="87"/>
      <c r="T37" s="24"/>
      <c r="U37" s="24"/>
      <c r="V37" s="24"/>
      <c r="W37" s="24"/>
      <c r="X37" s="24"/>
      <c r="Y37" s="24"/>
      <c r="Z37" s="24"/>
      <c r="AA37" s="24"/>
    </row>
    <row r="38" spans="1:27" customFormat="1" ht="21.75" x14ac:dyDescent="0.35">
      <c r="A38" s="62"/>
      <c r="B38" s="1099" t="s">
        <v>159</v>
      </c>
      <c r="C38" s="1004"/>
      <c r="D38" s="1102" t="s">
        <v>121</v>
      </c>
      <c r="E38" s="1163"/>
      <c r="F38" s="1164"/>
      <c r="G38" s="146"/>
      <c r="H38" s="147"/>
      <c r="I38" s="115"/>
      <c r="J38" s="24"/>
      <c r="K38" s="24"/>
      <c r="L38" s="116"/>
      <c r="M38" s="78"/>
      <c r="N38" s="115"/>
      <c r="O38" s="24"/>
      <c r="P38" s="5"/>
      <c r="Q38" s="24"/>
      <c r="R38" s="116"/>
      <c r="S38" s="53"/>
      <c r="T38" s="24"/>
      <c r="U38" s="24"/>
      <c r="V38" s="24"/>
      <c r="W38" s="24"/>
      <c r="X38" s="24"/>
      <c r="Y38" s="24"/>
      <c r="Z38" s="24"/>
      <c r="AA38" s="24"/>
    </row>
    <row r="39" spans="1:27" customFormat="1" ht="17.25" x14ac:dyDescent="0.4">
      <c r="A39" s="62"/>
      <c r="B39" s="134"/>
      <c r="C39" s="134"/>
      <c r="D39" s="134"/>
      <c r="E39" s="95"/>
      <c r="F39" s="95"/>
      <c r="G39" s="148"/>
      <c r="H39" s="123"/>
      <c r="I39" s="149"/>
      <c r="J39" s="150"/>
      <c r="K39" s="150"/>
      <c r="L39" s="151"/>
      <c r="M39" s="152"/>
      <c r="N39" s="149"/>
      <c r="O39" s="150"/>
      <c r="P39" s="150"/>
      <c r="Q39" s="150"/>
      <c r="R39" s="151"/>
      <c r="S39" s="153"/>
      <c r="T39" s="150"/>
      <c r="U39" s="154"/>
      <c r="V39" s="24"/>
      <c r="W39" s="24"/>
      <c r="X39" s="24"/>
      <c r="Y39" s="24"/>
      <c r="Z39" s="24"/>
      <c r="AA39" s="24"/>
    </row>
    <row r="40" spans="1:27" customFormat="1" ht="17.25" x14ac:dyDescent="0.4">
      <c r="A40" s="62"/>
      <c r="B40" s="134"/>
      <c r="C40" s="134"/>
      <c r="D40" s="1150"/>
      <c r="E40" s="1004"/>
      <c r="F40" s="996"/>
      <c r="G40" s="148"/>
      <c r="H40" s="123"/>
      <c r="I40" s="155"/>
      <c r="J40" s="156"/>
      <c r="K40" s="156"/>
      <c r="L40" s="157"/>
      <c r="M40" s="158"/>
      <c r="N40" s="155"/>
      <c r="O40" s="156"/>
      <c r="P40" s="156"/>
      <c r="Q40" s="156"/>
      <c r="R40" s="157"/>
      <c r="S40" s="159"/>
      <c r="T40" s="156"/>
      <c r="U40" s="160"/>
      <c r="V40" s="24"/>
      <c r="W40" s="24"/>
      <c r="X40" s="24"/>
      <c r="Y40" s="24"/>
      <c r="Z40" s="24"/>
      <c r="AA40" s="24"/>
    </row>
    <row r="41" spans="1:27" customFormat="1" ht="15" x14ac:dyDescent="0.35">
      <c r="A41" s="62"/>
      <c r="B41" s="1154" t="s">
        <v>160</v>
      </c>
      <c r="C41" s="1004"/>
      <c r="D41" s="996"/>
      <c r="E41" s="161"/>
      <c r="F41" s="161"/>
      <c r="G41" s="162"/>
      <c r="H41" s="123"/>
      <c r="I41" s="163"/>
      <c r="J41" s="164"/>
      <c r="K41" s="164"/>
      <c r="L41" s="165"/>
      <c r="M41" s="166"/>
      <c r="N41" s="163"/>
      <c r="O41" s="164"/>
      <c r="P41" s="164"/>
      <c r="Q41" s="164"/>
      <c r="R41" s="165"/>
      <c r="S41" s="167"/>
      <c r="T41" s="164"/>
      <c r="U41" s="168"/>
      <c r="V41" s="24"/>
      <c r="W41" s="24"/>
      <c r="X41" s="24"/>
      <c r="Y41" s="24"/>
      <c r="Z41" s="24"/>
      <c r="AA41" s="24"/>
    </row>
    <row r="42" spans="1:27" customFormat="1" ht="15" x14ac:dyDescent="0.35">
      <c r="A42" s="62"/>
      <c r="B42" s="24"/>
      <c r="C42" s="169"/>
      <c r="D42" s="94" t="s">
        <v>159</v>
      </c>
      <c r="E42" s="1185">
        <v>0</v>
      </c>
      <c r="F42" s="1183"/>
      <c r="G42" s="1184"/>
      <c r="H42" s="123"/>
      <c r="I42" s="170" t="s">
        <v>159</v>
      </c>
      <c r="J42" s="1185">
        <v>0</v>
      </c>
      <c r="K42" s="1183"/>
      <c r="L42" s="1184"/>
      <c r="M42" s="158"/>
      <c r="N42" s="155"/>
      <c r="O42" s="94" t="s">
        <v>159</v>
      </c>
      <c r="P42" s="1185">
        <v>0</v>
      </c>
      <c r="Q42" s="1183"/>
      <c r="R42" s="1184"/>
      <c r="S42" s="167"/>
      <c r="T42" s="164"/>
      <c r="U42" s="168"/>
      <c r="V42" s="24"/>
      <c r="W42" s="24"/>
      <c r="X42" s="24"/>
      <c r="Y42" s="24"/>
      <c r="Z42" s="24"/>
      <c r="AA42" s="24"/>
    </row>
    <row r="43" spans="1:27" customFormat="1" ht="15" x14ac:dyDescent="0.35">
      <c r="A43" s="62"/>
      <c r="B43" s="24"/>
      <c r="C43" s="4"/>
      <c r="D43" s="94" t="s">
        <v>161</v>
      </c>
      <c r="E43" s="1186">
        <v>0</v>
      </c>
      <c r="F43" s="1187"/>
      <c r="G43" s="1188"/>
      <c r="H43" s="123"/>
      <c r="I43" s="170" t="s">
        <v>161</v>
      </c>
      <c r="J43" s="1186">
        <v>0</v>
      </c>
      <c r="K43" s="1187"/>
      <c r="L43" s="1188"/>
      <c r="M43" s="158"/>
      <c r="N43" s="155"/>
      <c r="O43" s="94" t="s">
        <v>161</v>
      </c>
      <c r="P43" s="1186">
        <v>0</v>
      </c>
      <c r="Q43" s="1187"/>
      <c r="R43" s="1188"/>
      <c r="S43" s="167"/>
      <c r="T43" s="164"/>
      <c r="U43" s="168"/>
      <c r="V43" s="24"/>
      <c r="W43" s="24"/>
      <c r="X43" s="24"/>
      <c r="Y43" s="24"/>
      <c r="Z43" s="24"/>
      <c r="AA43" s="24"/>
    </row>
    <row r="44" spans="1:27" customFormat="1" ht="15" x14ac:dyDescent="0.35">
      <c r="A44" s="62"/>
      <c r="B44" s="24"/>
      <c r="C44" s="4"/>
      <c r="D44" s="94" t="s">
        <v>162</v>
      </c>
      <c r="E44" s="1182">
        <v>1</v>
      </c>
      <c r="F44" s="1183"/>
      <c r="G44" s="1184"/>
      <c r="H44" s="123"/>
      <c r="I44" s="170" t="s">
        <v>162</v>
      </c>
      <c r="J44" s="1182">
        <v>1</v>
      </c>
      <c r="K44" s="1183"/>
      <c r="L44" s="1184"/>
      <c r="M44" s="158"/>
      <c r="N44" s="155"/>
      <c r="O44" s="94" t="s">
        <v>162</v>
      </c>
      <c r="P44" s="1182">
        <v>1</v>
      </c>
      <c r="Q44" s="1183"/>
      <c r="R44" s="1184"/>
      <c r="S44" s="167"/>
      <c r="T44" s="164"/>
      <c r="U44" s="168"/>
      <c r="V44" s="24"/>
      <c r="W44" s="24"/>
      <c r="X44" s="24"/>
      <c r="Y44" s="24"/>
      <c r="Z44" s="24"/>
      <c r="AA44" s="24"/>
    </row>
    <row r="45" spans="1:27" customFormat="1" ht="15" x14ac:dyDescent="0.35">
      <c r="A45" s="62"/>
      <c r="B45" s="24"/>
      <c r="C45" s="4"/>
      <c r="D45" s="94" t="s">
        <v>163</v>
      </c>
      <c r="E45" s="1160">
        <f>E42*E43*E44</f>
        <v>0</v>
      </c>
      <c r="F45" s="1004"/>
      <c r="G45" s="1161"/>
      <c r="H45" s="123"/>
      <c r="I45" s="170" t="s">
        <v>163</v>
      </c>
      <c r="J45" s="1160">
        <f>J42*J43*J44</f>
        <v>0</v>
      </c>
      <c r="K45" s="1004"/>
      <c r="L45" s="1161"/>
      <c r="M45" s="158"/>
      <c r="N45" s="155"/>
      <c r="O45" s="94" t="s">
        <v>163</v>
      </c>
      <c r="P45" s="1160">
        <f>P42*P43*P44</f>
        <v>0</v>
      </c>
      <c r="Q45" s="1004"/>
      <c r="R45" s="1161"/>
      <c r="S45" s="167"/>
      <c r="T45" s="164"/>
      <c r="U45" s="168"/>
      <c r="V45" s="24"/>
      <c r="W45" s="24"/>
      <c r="X45" s="24"/>
      <c r="Y45" s="24"/>
      <c r="Z45" s="24"/>
      <c r="AA45" s="24"/>
    </row>
    <row r="46" spans="1:27" customFormat="1" ht="15" x14ac:dyDescent="0.35">
      <c r="A46" s="62"/>
      <c r="B46" s="24"/>
      <c r="C46" s="24"/>
      <c r="D46" s="171"/>
      <c r="E46" s="24"/>
      <c r="F46" s="24"/>
      <c r="G46" s="116"/>
      <c r="H46" s="123"/>
      <c r="I46" s="172"/>
      <c r="J46" s="24"/>
      <c r="K46" s="24"/>
      <c r="L46" s="116"/>
      <c r="M46" s="158"/>
      <c r="N46" s="155"/>
      <c r="O46" s="171"/>
      <c r="P46" s="24"/>
      <c r="Q46" s="24"/>
      <c r="R46" s="116"/>
      <c r="S46" s="167"/>
      <c r="T46" s="164"/>
      <c r="U46" s="168"/>
      <c r="V46" s="24"/>
      <c r="W46" s="24"/>
      <c r="X46" s="24"/>
      <c r="Y46" s="24"/>
      <c r="Z46" s="24"/>
      <c r="AA46" s="24"/>
    </row>
    <row r="47" spans="1:27" customFormat="1" ht="15" x14ac:dyDescent="0.35">
      <c r="A47" s="62"/>
      <c r="B47" s="1154" t="s">
        <v>164</v>
      </c>
      <c r="C47" s="1004"/>
      <c r="D47" s="996"/>
      <c r="E47" s="24"/>
      <c r="F47" s="24"/>
      <c r="G47" s="116"/>
      <c r="H47" s="123"/>
      <c r="I47" s="172"/>
      <c r="J47" s="24"/>
      <c r="K47" s="24"/>
      <c r="L47" s="116"/>
      <c r="M47" s="158"/>
      <c r="N47" s="155"/>
      <c r="O47" s="171"/>
      <c r="P47" s="24"/>
      <c r="Q47" s="24"/>
      <c r="R47" s="116"/>
      <c r="S47" s="167"/>
      <c r="T47" s="164"/>
      <c r="U47" s="168"/>
      <c r="V47" s="24"/>
      <c r="W47" s="24"/>
      <c r="X47" s="24"/>
      <c r="Y47" s="24"/>
      <c r="Z47" s="24"/>
      <c r="AA47" s="24"/>
    </row>
    <row r="48" spans="1:27" customFormat="1" ht="15" x14ac:dyDescent="0.35">
      <c r="A48" s="62"/>
      <c r="B48" s="137"/>
      <c r="C48" s="4"/>
      <c r="D48" s="94" t="s">
        <v>159</v>
      </c>
      <c r="E48" s="1185">
        <v>0</v>
      </c>
      <c r="F48" s="1183"/>
      <c r="G48" s="1184"/>
      <c r="H48" s="123"/>
      <c r="I48" s="170" t="s">
        <v>159</v>
      </c>
      <c r="J48" s="1185">
        <v>0</v>
      </c>
      <c r="K48" s="1183"/>
      <c r="L48" s="1184"/>
      <c r="M48" s="158"/>
      <c r="N48" s="155"/>
      <c r="O48" s="171"/>
      <c r="P48" s="24"/>
      <c r="Q48" s="24"/>
      <c r="R48" s="116"/>
      <c r="S48" s="167"/>
      <c r="T48" s="164"/>
      <c r="U48" s="168"/>
      <c r="V48" s="24"/>
      <c r="W48" s="24"/>
      <c r="X48" s="24"/>
      <c r="Y48" s="24"/>
      <c r="Z48" s="24"/>
      <c r="AA48" s="24"/>
    </row>
    <row r="49" spans="1:27" customFormat="1" ht="15" x14ac:dyDescent="0.35">
      <c r="A49" s="62"/>
      <c r="B49" s="137"/>
      <c r="C49" s="4"/>
      <c r="D49" s="94" t="s">
        <v>161</v>
      </c>
      <c r="E49" s="1186">
        <v>0</v>
      </c>
      <c r="F49" s="1187"/>
      <c r="G49" s="1188"/>
      <c r="H49" s="123"/>
      <c r="I49" s="170" t="s">
        <v>161</v>
      </c>
      <c r="J49" s="1186">
        <v>0</v>
      </c>
      <c r="K49" s="1187"/>
      <c r="L49" s="1188"/>
      <c r="M49" s="158"/>
      <c r="N49" s="155"/>
      <c r="O49" s="171"/>
      <c r="P49" s="24"/>
      <c r="Q49" s="24"/>
      <c r="R49" s="116"/>
      <c r="S49" s="167"/>
      <c r="T49" s="164"/>
      <c r="U49" s="168"/>
      <c r="V49" s="24"/>
      <c r="W49" s="24"/>
      <c r="X49" s="24"/>
      <c r="Y49" s="24"/>
      <c r="Z49" s="24"/>
      <c r="AA49" s="24"/>
    </row>
    <row r="50" spans="1:27" customFormat="1" ht="15" x14ac:dyDescent="0.35">
      <c r="A50" s="62"/>
      <c r="B50" s="137"/>
      <c r="C50" s="4"/>
      <c r="D50" s="94" t="s">
        <v>162</v>
      </c>
      <c r="E50" s="1182">
        <v>1</v>
      </c>
      <c r="F50" s="1183"/>
      <c r="G50" s="1184"/>
      <c r="H50" s="123"/>
      <c r="I50" s="170" t="s">
        <v>162</v>
      </c>
      <c r="J50" s="1182">
        <v>1</v>
      </c>
      <c r="K50" s="1183"/>
      <c r="L50" s="1184"/>
      <c r="M50" s="158"/>
      <c r="N50" s="155"/>
      <c r="O50" s="171"/>
      <c r="P50" s="24"/>
      <c r="Q50" s="24"/>
      <c r="R50" s="116"/>
      <c r="S50" s="167"/>
      <c r="T50" s="164"/>
      <c r="U50" s="168"/>
      <c r="V50" s="24"/>
      <c r="W50" s="24"/>
      <c r="X50" s="24"/>
      <c r="Y50" s="24"/>
      <c r="Z50" s="24"/>
      <c r="AA50" s="24"/>
    </row>
    <row r="51" spans="1:27" customFormat="1" ht="15" x14ac:dyDescent="0.35">
      <c r="A51" s="62"/>
      <c r="B51" s="137"/>
      <c r="C51" s="4"/>
      <c r="D51" s="94" t="s">
        <v>163</v>
      </c>
      <c r="E51" s="1160">
        <f>E48*E49*E50</f>
        <v>0</v>
      </c>
      <c r="F51" s="1004"/>
      <c r="G51" s="1161"/>
      <c r="H51" s="123"/>
      <c r="I51" s="170" t="s">
        <v>163</v>
      </c>
      <c r="J51" s="1160">
        <f>J48*J49*J50</f>
        <v>0</v>
      </c>
      <c r="K51" s="1004"/>
      <c r="L51" s="1161"/>
      <c r="M51" s="158"/>
      <c r="N51" s="155"/>
      <c r="O51" s="171"/>
      <c r="P51" s="24"/>
      <c r="Q51" s="24"/>
      <c r="R51" s="116"/>
      <c r="S51" s="167"/>
      <c r="T51" s="164"/>
      <c r="U51" s="168"/>
      <c r="V51" s="24"/>
      <c r="W51" s="24"/>
      <c r="X51" s="24"/>
      <c r="Y51" s="24"/>
      <c r="Z51" s="24"/>
      <c r="AA51" s="24"/>
    </row>
    <row r="52" spans="1:27" customFormat="1" ht="15" x14ac:dyDescent="0.35">
      <c r="A52" s="62"/>
      <c r="B52" s="137"/>
      <c r="C52" s="126"/>
      <c r="D52" s="126"/>
      <c r="E52" s="24"/>
      <c r="F52" s="24"/>
      <c r="G52" s="116"/>
      <c r="H52" s="176"/>
      <c r="I52" s="173"/>
      <c r="J52" s="174"/>
      <c r="K52" s="174"/>
      <c r="L52" s="175"/>
      <c r="M52" s="176"/>
      <c r="N52" s="173"/>
      <c r="O52" s="174"/>
      <c r="P52" s="177"/>
      <c r="Q52" s="177"/>
      <c r="R52" s="178"/>
      <c r="S52" s="179"/>
      <c r="T52" s="174"/>
      <c r="U52" s="180"/>
      <c r="V52" s="24"/>
      <c r="W52" s="24"/>
      <c r="X52" s="24"/>
      <c r="Y52" s="24"/>
      <c r="Z52" s="24"/>
      <c r="AA52" s="24"/>
    </row>
    <row r="53" spans="1:27" customFormat="1" ht="17.25" x14ac:dyDescent="0.4">
      <c r="A53" s="62"/>
      <c r="B53" s="1154" t="s">
        <v>165</v>
      </c>
      <c r="C53" s="1004"/>
      <c r="D53" s="996"/>
      <c r="E53" s="24"/>
      <c r="F53" s="24"/>
      <c r="G53" s="116"/>
      <c r="H53" s="78"/>
      <c r="I53" s="115"/>
      <c r="J53" s="24"/>
      <c r="K53" s="24"/>
      <c r="L53" s="116"/>
      <c r="M53" s="78"/>
      <c r="N53" s="115"/>
      <c r="O53" s="95"/>
      <c r="Q53" s="177"/>
      <c r="R53" s="178"/>
      <c r="S53" s="87"/>
      <c r="T53" s="24"/>
      <c r="U53" s="24"/>
      <c r="V53" s="24"/>
      <c r="W53" s="24"/>
      <c r="X53" s="24"/>
      <c r="Y53" s="24"/>
      <c r="Z53" s="24"/>
      <c r="AA53" s="24"/>
    </row>
    <row r="54" spans="1:27" customFormat="1" ht="15" x14ac:dyDescent="0.35">
      <c r="A54" s="62"/>
      <c r="B54" s="1150" t="s">
        <v>166</v>
      </c>
      <c r="C54" s="1004"/>
      <c r="D54" s="996"/>
      <c r="E54" s="24"/>
      <c r="F54" s="24"/>
      <c r="G54" s="672">
        <v>0</v>
      </c>
      <c r="H54" s="78"/>
      <c r="I54" s="115"/>
      <c r="J54" s="24"/>
      <c r="K54" s="24"/>
      <c r="L54" s="672">
        <v>0</v>
      </c>
      <c r="M54" s="78"/>
      <c r="N54" s="115"/>
      <c r="O54" s="24"/>
      <c r="P54" s="24"/>
      <c r="Q54" s="24"/>
      <c r="R54" s="672">
        <v>0</v>
      </c>
      <c r="S54" s="87"/>
      <c r="T54" s="24"/>
      <c r="U54" s="24"/>
      <c r="V54" s="24"/>
      <c r="W54" s="24"/>
      <c r="X54" s="24"/>
      <c r="Y54" s="24"/>
      <c r="Z54" s="24"/>
      <c r="AA54" s="24"/>
    </row>
    <row r="55" spans="1:27" customFormat="1" ht="15" x14ac:dyDescent="0.35">
      <c r="A55" s="62"/>
      <c r="B55" s="1150" t="s">
        <v>167</v>
      </c>
      <c r="C55" s="1004"/>
      <c r="D55" s="996"/>
      <c r="E55" s="24"/>
      <c r="F55" s="24"/>
      <c r="G55" s="672">
        <v>0</v>
      </c>
      <c r="H55" s="123"/>
      <c r="I55" s="115"/>
      <c r="J55" s="24"/>
      <c r="K55" s="24"/>
      <c r="L55" s="672">
        <v>0</v>
      </c>
      <c r="M55" s="78"/>
      <c r="N55" s="115"/>
      <c r="O55" s="24"/>
      <c r="P55" s="24"/>
      <c r="Q55" s="24"/>
      <c r="R55" s="672">
        <v>0</v>
      </c>
      <c r="S55" s="87"/>
      <c r="T55" s="24"/>
      <c r="U55" s="24"/>
      <c r="V55" s="24"/>
      <c r="W55" s="24"/>
      <c r="X55" s="24"/>
      <c r="Y55" s="24"/>
      <c r="Z55" s="24"/>
      <c r="AA55" s="24"/>
    </row>
    <row r="56" spans="1:27" customFormat="1" ht="15" x14ac:dyDescent="0.35">
      <c r="A56" s="62"/>
      <c r="B56" s="181"/>
      <c r="C56" s="24"/>
      <c r="D56" s="24"/>
      <c r="E56" s="24"/>
      <c r="F56" s="24"/>
      <c r="G56" s="116"/>
      <c r="H56" s="123"/>
      <c r="I56" s="115"/>
      <c r="J56" s="24"/>
      <c r="K56" s="24"/>
      <c r="L56" s="116"/>
      <c r="M56" s="78"/>
      <c r="N56" s="115"/>
      <c r="O56" s="24"/>
      <c r="P56" s="24"/>
      <c r="Q56" s="24"/>
      <c r="R56" s="116"/>
      <c r="S56" s="87"/>
      <c r="T56" s="24"/>
      <c r="U56" s="24"/>
      <c r="V56" s="24"/>
      <c r="W56" s="24"/>
      <c r="X56" s="24"/>
      <c r="Y56" s="24"/>
      <c r="Z56" s="24"/>
      <c r="AA56" s="24"/>
    </row>
    <row r="57" spans="1:27" customFormat="1" ht="15" x14ac:dyDescent="0.35">
      <c r="A57" s="62"/>
      <c r="B57" s="1181" t="s">
        <v>168</v>
      </c>
      <c r="C57" s="1004"/>
      <c r="D57" s="1004"/>
      <c r="E57" s="996"/>
      <c r="F57" s="1155">
        <f ca="1">IF($D$38=Parametri!$B$34,G36-G54-G55,E45+E51-G54-G55)</f>
        <v>0</v>
      </c>
      <c r="G57" s="1156"/>
      <c r="H57" s="325"/>
      <c r="I57" s="326"/>
      <c r="J57" s="327"/>
      <c r="K57" s="1155">
        <f ca="1">IF($D$38=Parametri!$B$34,L36-L54-L55,J45+J51-L54-L55)</f>
        <v>0</v>
      </c>
      <c r="L57" s="1156"/>
      <c r="M57" s="328"/>
      <c r="N57" s="326"/>
      <c r="O57" s="327"/>
      <c r="P57" s="327"/>
      <c r="Q57" s="1155">
        <f ca="1">IF($D$38=Parametri!$B$34,R36-R54-R55,P45-R54-R55)</f>
        <v>0</v>
      </c>
      <c r="R57" s="1156"/>
      <c r="S57" s="329"/>
      <c r="T57" s="24"/>
      <c r="U57" s="24"/>
      <c r="V57" s="24"/>
      <c r="W57" s="24"/>
      <c r="X57" s="24"/>
      <c r="Y57" s="24"/>
      <c r="Z57" s="24"/>
      <c r="AA57" s="24"/>
    </row>
    <row r="58" spans="1:27" customFormat="1" ht="15" x14ac:dyDescent="0.35">
      <c r="A58" s="62"/>
      <c r="B58" s="24"/>
      <c r="C58" s="24"/>
      <c r="D58" s="24"/>
      <c r="E58" s="24"/>
      <c r="F58" s="330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29"/>
      <c r="T58" s="24"/>
      <c r="U58" s="24"/>
      <c r="V58" s="24"/>
      <c r="W58" s="24"/>
      <c r="X58" s="24"/>
      <c r="Y58" s="24"/>
      <c r="Z58" s="24"/>
      <c r="AA58" s="24"/>
    </row>
    <row r="59" spans="1:27" customFormat="1" ht="21.75" x14ac:dyDescent="0.5">
      <c r="A59" s="64"/>
      <c r="B59" s="1162" t="s">
        <v>169</v>
      </c>
      <c r="C59" s="1004"/>
      <c r="D59" s="1004"/>
      <c r="E59" s="996"/>
      <c r="F59" s="331"/>
      <c r="G59" s="1157">
        <f ca="1">IF(G61="Sì",IF('Determinazione classe'!F53="Multiple",('CC altri'!M8+'EMIRO_CC altri'!M8)*2,((F57+K57+Q57))*2),
IF('Determinazione classe'!F53="Multiple",('CC altri'!M8+'EMIRO_CC altri'!M8),(F57+K57+Q57)))</f>
        <v>0</v>
      </c>
      <c r="H59" s="1158"/>
      <c r="I59" s="1158"/>
      <c r="J59" s="1158"/>
      <c r="K59" s="1158"/>
      <c r="L59" s="1158"/>
      <c r="M59" s="1158"/>
      <c r="N59" s="1158"/>
      <c r="O59" s="1158"/>
      <c r="P59" s="1158"/>
      <c r="Q59" s="1158"/>
      <c r="R59" s="1159"/>
      <c r="S59" s="329"/>
      <c r="T59" s="24"/>
      <c r="U59" s="24"/>
      <c r="V59" s="24"/>
      <c r="W59" s="24"/>
      <c r="X59" s="24"/>
      <c r="Y59" s="24"/>
      <c r="Z59" s="24"/>
      <c r="AA59" s="24"/>
    </row>
    <row r="60" spans="1:27" ht="6.75" customHeight="1" x14ac:dyDescent="0.4">
      <c r="A60" s="522"/>
      <c r="B60" s="523"/>
      <c r="C60" s="523"/>
      <c r="D60" s="523"/>
      <c r="E60" s="523"/>
      <c r="F60" s="523"/>
      <c r="G60" s="523"/>
      <c r="H60" s="523"/>
      <c r="I60" s="523"/>
      <c r="J60" s="523"/>
      <c r="K60" s="523"/>
      <c r="L60" s="523"/>
      <c r="M60" s="523"/>
      <c r="N60" s="523"/>
      <c r="O60" s="523"/>
      <c r="P60" s="523"/>
      <c r="Q60" s="523"/>
      <c r="R60" s="523"/>
      <c r="S60" s="523"/>
      <c r="T60" s="524"/>
      <c r="U60" s="524"/>
      <c r="V60" s="524"/>
      <c r="W60" s="524"/>
      <c r="X60" s="524"/>
      <c r="Y60" s="524"/>
      <c r="Z60" s="524"/>
      <c r="AA60" s="524"/>
    </row>
    <row r="61" spans="1:27" ht="18" x14ac:dyDescent="0.4">
      <c r="A61" s="525"/>
      <c r="B61" s="1151" t="s">
        <v>316</v>
      </c>
      <c r="C61" s="1152"/>
      <c r="D61" s="1152"/>
      <c r="E61" s="1152"/>
      <c r="F61" s="525"/>
      <c r="G61" s="1153" t="s">
        <v>121</v>
      </c>
      <c r="H61" s="1153"/>
      <c r="I61" s="1153"/>
      <c r="J61" s="1153"/>
      <c r="K61" s="1153"/>
      <c r="L61" s="1153"/>
      <c r="M61" s="1153"/>
      <c r="N61" s="1153"/>
      <c r="O61" s="1153"/>
      <c r="P61" s="1153"/>
      <c r="Q61" s="1153"/>
      <c r="R61" s="1153"/>
      <c r="S61" s="525"/>
      <c r="T61" s="526"/>
      <c r="U61" s="526"/>
      <c r="V61" s="526"/>
      <c r="W61" s="526"/>
      <c r="X61" s="526"/>
      <c r="Y61" s="526"/>
      <c r="Z61" s="526"/>
      <c r="AA61" s="526"/>
    </row>
    <row r="62" spans="1:27" ht="17.25" x14ac:dyDescent="0.4">
      <c r="A62" s="525"/>
      <c r="B62" s="525"/>
      <c r="C62" s="525"/>
      <c r="D62" s="525"/>
      <c r="E62" s="525"/>
      <c r="F62" s="525"/>
      <c r="G62" s="525"/>
      <c r="H62" s="525"/>
      <c r="I62" s="525"/>
      <c r="J62" s="525"/>
      <c r="K62" s="525"/>
      <c r="L62" s="525"/>
      <c r="M62" s="525"/>
      <c r="N62" s="525"/>
      <c r="O62" s="525"/>
      <c r="P62" s="525"/>
      <c r="Q62" s="525"/>
      <c r="R62" s="525"/>
      <c r="S62" s="525"/>
      <c r="T62" s="526"/>
      <c r="U62" s="526"/>
      <c r="V62" s="526"/>
      <c r="W62" s="526"/>
      <c r="X62" s="526"/>
      <c r="Y62" s="526"/>
      <c r="Z62" s="526"/>
      <c r="AA62" s="526"/>
    </row>
    <row r="65" ht="15.75" customHeight="1" x14ac:dyDescent="0.2"/>
    <row r="66" ht="15.75" customHeight="1" x14ac:dyDescent="0.2"/>
  </sheetData>
  <sheetProtection sheet="1" objects="1" scenarios="1"/>
  <mergeCells count="82">
    <mergeCell ref="P44:R44"/>
    <mergeCell ref="E45:G45"/>
    <mergeCell ref="P45:R45"/>
    <mergeCell ref="J49:L49"/>
    <mergeCell ref="J42:L42"/>
    <mergeCell ref="P42:R42"/>
    <mergeCell ref="E42:G42"/>
    <mergeCell ref="E43:G43"/>
    <mergeCell ref="J43:L43"/>
    <mergeCell ref="P43:R43"/>
    <mergeCell ref="B55:D55"/>
    <mergeCell ref="B57:E57"/>
    <mergeCell ref="F57:G57"/>
    <mergeCell ref="J50:L50"/>
    <mergeCell ref="J44:L44"/>
    <mergeCell ref="J45:L45"/>
    <mergeCell ref="B47:D47"/>
    <mergeCell ref="E48:G48"/>
    <mergeCell ref="J48:L48"/>
    <mergeCell ref="E49:G49"/>
    <mergeCell ref="E50:G50"/>
    <mergeCell ref="E44:G44"/>
    <mergeCell ref="B54:D54"/>
    <mergeCell ref="D2:L2"/>
    <mergeCell ref="C4:G4"/>
    <mergeCell ref="I4:L4"/>
    <mergeCell ref="N4:R4"/>
    <mergeCell ref="C5:E5"/>
    <mergeCell ref="N5:P5"/>
    <mergeCell ref="I5:J5"/>
    <mergeCell ref="C12:E12"/>
    <mergeCell ref="N8:P8"/>
    <mergeCell ref="N9:P9"/>
    <mergeCell ref="N10:P10"/>
    <mergeCell ref="C6:E6"/>
    <mergeCell ref="C7:E7"/>
    <mergeCell ref="C8:E8"/>
    <mergeCell ref="C9:E9"/>
    <mergeCell ref="N6:P6"/>
    <mergeCell ref="N7:P7"/>
    <mergeCell ref="C13:E13"/>
    <mergeCell ref="C14:E14"/>
    <mergeCell ref="I17:K17"/>
    <mergeCell ref="I19:K19"/>
    <mergeCell ref="C15:E15"/>
    <mergeCell ref="C16:E16"/>
    <mergeCell ref="C19:E19"/>
    <mergeCell ref="N19:P19"/>
    <mergeCell ref="I20:J20"/>
    <mergeCell ref="I10:K10"/>
    <mergeCell ref="I13:J13"/>
    <mergeCell ref="I14:J14"/>
    <mergeCell ref="I15:J15"/>
    <mergeCell ref="I16:J16"/>
    <mergeCell ref="I12:J12"/>
    <mergeCell ref="C20:E20"/>
    <mergeCell ref="B22:E22"/>
    <mergeCell ref="B23:E23"/>
    <mergeCell ref="B24:E24"/>
    <mergeCell ref="B26:E26"/>
    <mergeCell ref="B25:E25"/>
    <mergeCell ref="B36:D36"/>
    <mergeCell ref="B38:C38"/>
    <mergeCell ref="D38:F38"/>
    <mergeCell ref="D40:F40"/>
    <mergeCell ref="B41:D41"/>
    <mergeCell ref="B30:E30"/>
    <mergeCell ref="B61:E61"/>
    <mergeCell ref="G61:R61"/>
    <mergeCell ref="B35:D35"/>
    <mergeCell ref="B28:E28"/>
    <mergeCell ref="B29:E29"/>
    <mergeCell ref="B31:E31"/>
    <mergeCell ref="B33:D33"/>
    <mergeCell ref="B34:D34"/>
    <mergeCell ref="K57:L57"/>
    <mergeCell ref="Q57:R57"/>
    <mergeCell ref="G59:R59"/>
    <mergeCell ref="E51:G51"/>
    <mergeCell ref="J51:L51"/>
    <mergeCell ref="B59:E59"/>
    <mergeCell ref="B53:D53"/>
  </mergeCells>
  <conditionalFormatting sqref="B39:R51">
    <cfRule type="expression" dxfId="70" priority="8">
      <formula>$D$38="No"</formula>
    </cfRule>
  </conditionalFormatting>
  <conditionalFormatting sqref="C5:G5">
    <cfRule type="expression" dxfId="69" priority="7">
      <formula>$F$5=1</formula>
    </cfRule>
  </conditionalFormatting>
  <conditionalFormatting sqref="C12:G12">
    <cfRule type="expression" dxfId="68" priority="6">
      <formula>$F$12=1</formula>
    </cfRule>
  </conditionalFormatting>
  <conditionalFormatting sqref="G34:G36 Q34:R34 F34:F35 K34:K35 L34:L36 R36">
    <cfRule type="expression" dxfId="67" priority="2">
      <formula>$D$38="Sì"</formula>
    </cfRule>
  </conditionalFormatting>
  <conditionalFormatting sqref="G36 G26 L26 R26 G31 L31 L36 R36 E45:G45 J45:L45 P45:R45 E51:G51 J51:L51 G59:R59">
    <cfRule type="cellIs" dxfId="66" priority="9" operator="notEqual">
      <formula>0</formula>
    </cfRule>
  </conditionalFormatting>
  <conditionalFormatting sqref="G36">
    <cfRule type="expression" dxfId="65" priority="1">
      <formula>$D$38="Sì"</formula>
    </cfRule>
  </conditionalFormatting>
  <conditionalFormatting sqref="I5:L5">
    <cfRule type="expression" dxfId="64" priority="5">
      <formula>$K$5=1</formula>
    </cfRule>
  </conditionalFormatting>
  <conditionalFormatting sqref="I12:L12">
    <cfRule type="expression" dxfId="63" priority="4">
      <formula>$K$12=1</formula>
    </cfRule>
  </conditionalFormatting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300-000001000000}">
          <x14:formula1>
            <xm:f>Parametri!$B$48:$B$49</xm:f>
          </x14:formula1>
          <xm:sqref>D2</xm:sqref>
        </x14:dataValidation>
        <x14:dataValidation type="list" allowBlank="1" showErrorMessage="1" xr:uid="{00000000-0002-0000-0300-000000000000}">
          <x14:formula1>
            <xm:f>Parametri!$B$33:$B$34</xm:f>
          </x14:formula1>
          <xm:sqref>D38</xm:sqref>
        </x14:dataValidation>
        <x14:dataValidation type="list" allowBlank="1" showInputMessage="1" showErrorMessage="1" xr:uid="{5372EE49-1415-4D1A-B224-B4173064F5CA}">
          <x14:formula1>
            <xm:f>Parametri!$B$33:$B$34</xm:f>
          </x14:formula1>
          <xm:sqref>G61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3020E-F056-4D72-8FF1-0E862FE65DEC}">
  <sheetPr codeName="Foglio7">
    <tabColor rgb="FFC00000"/>
  </sheetPr>
  <dimension ref="A1:S53"/>
  <sheetViews>
    <sheetView zoomScale="115" zoomScaleNormal="115" workbookViewId="0"/>
  </sheetViews>
  <sheetFormatPr defaultColWidth="0" defaultRowHeight="12.75" zeroHeight="1" x14ac:dyDescent="0.2"/>
  <cols>
    <col min="1" max="1" width="1.140625" customWidth="1"/>
    <col min="2" max="2" width="6.28515625" customWidth="1"/>
    <col min="3" max="3" width="2" hidden="1" customWidth="1"/>
    <col min="4" max="4" width="3" hidden="1" customWidth="1"/>
    <col min="5" max="5" width="16.85546875" customWidth="1"/>
    <col min="6" max="6" width="17.5703125" customWidth="1"/>
    <col min="7" max="7" width="22.140625" customWidth="1"/>
    <col min="8" max="8" width="24" customWidth="1"/>
    <col min="9" max="11" width="22.140625" customWidth="1"/>
    <col min="12" max="12" width="26.42578125" bestFit="1" customWidth="1"/>
    <col min="13" max="13" width="22.140625" customWidth="1"/>
    <col min="14" max="14" width="4.85546875" customWidth="1"/>
    <col min="15" max="15" width="32" customWidth="1"/>
    <col min="16" max="16" width="4.85546875" customWidth="1"/>
    <col min="17" max="17" width="9.140625" hidden="1" customWidth="1"/>
    <col min="18" max="18" width="16.5703125" hidden="1" customWidth="1"/>
    <col min="19" max="16384" width="9.140625" hidden="1"/>
  </cols>
  <sheetData>
    <row r="1" spans="2:19" x14ac:dyDescent="0.2"/>
    <row r="2" spans="2:19" ht="13.5" thickBot="1" x14ac:dyDescent="0.25">
      <c r="E2" s="705" t="s">
        <v>402</v>
      </c>
      <c r="F2" s="705"/>
      <c r="G2" s="705"/>
    </row>
    <row r="3" spans="2:19" ht="13.5" thickBot="1" x14ac:dyDescent="0.25">
      <c r="L3" s="710" t="s">
        <v>16444</v>
      </c>
      <c r="M3" s="711">
        <f>E16+E20+E24+E28+E32+E36+E40+E44+E48+E52</f>
        <v>0</v>
      </c>
    </row>
    <row r="4" spans="2:19" ht="15.75" thickBot="1" x14ac:dyDescent="0.3">
      <c r="E4" s="706" t="s">
        <v>403</v>
      </c>
      <c r="F4" s="706"/>
      <c r="G4" s="706"/>
      <c r="H4" s="705" t="s">
        <v>16448</v>
      </c>
      <c r="I4" s="339"/>
      <c r="J4" s="831" t="s">
        <v>121</v>
      </c>
      <c r="L4" s="710" t="s">
        <v>16445</v>
      </c>
      <c r="M4" s="711">
        <f>F16+F20+F24+F28+F32+F36+F40+F44+F48+F52</f>
        <v>0</v>
      </c>
    </row>
    <row r="5" spans="2:19" ht="15.75" thickBot="1" x14ac:dyDescent="0.4">
      <c r="E5" s="707" t="s">
        <v>133</v>
      </c>
      <c r="F5" s="835"/>
      <c r="G5" s="835"/>
      <c r="H5" s="708"/>
      <c r="I5" s="709">
        <f>IF(J4="No",0,IF('Determinazione classe'!$I$2="Sì",'Determinazione classe'!E12,'Determinazione classe'!$I$12))</f>
        <v>0</v>
      </c>
      <c r="J5" s="702">
        <v>0</v>
      </c>
      <c r="L5" s="710" t="s">
        <v>16446</v>
      </c>
      <c r="M5" s="711">
        <f>(J5+I5)-M3</f>
        <v>0</v>
      </c>
    </row>
    <row r="6" spans="2:19" ht="15.75" thickBot="1" x14ac:dyDescent="0.4">
      <c r="E6" s="712" t="s">
        <v>135</v>
      </c>
      <c r="F6" s="78"/>
      <c r="G6" s="78"/>
      <c r="H6" s="699"/>
      <c r="I6" s="101">
        <f>IF(J4="No",0,IF('Determinazione classe'!$I$2="Sì",'Determinazione classe'!G19,'Determinazione classe'!$I$19))</f>
        <v>0</v>
      </c>
      <c r="J6" s="703">
        <v>0</v>
      </c>
      <c r="L6" s="710" t="s">
        <v>16447</v>
      </c>
      <c r="M6" s="711">
        <f>(J6+I6)-M4</f>
        <v>0</v>
      </c>
    </row>
    <row r="7" spans="2:19" ht="15.75" thickBot="1" x14ac:dyDescent="0.4">
      <c r="E7" s="712" t="s">
        <v>136</v>
      </c>
      <c r="F7" s="78"/>
      <c r="G7" s="78"/>
      <c r="H7" s="699"/>
      <c r="I7" s="104"/>
      <c r="J7" s="713">
        <f>IF(I5+I6&gt;0,0.6*I6,0.6*J6)</f>
        <v>0</v>
      </c>
    </row>
    <row r="8" spans="2:19" ht="15.75" thickBot="1" x14ac:dyDescent="0.4">
      <c r="E8" s="714" t="s">
        <v>137</v>
      </c>
      <c r="F8" s="836"/>
      <c r="G8" s="836"/>
      <c r="H8" s="715"/>
      <c r="I8" s="716"/>
      <c r="J8" s="717">
        <f>IF(I5&gt;0,I5+J7,J5+J7)</f>
        <v>0</v>
      </c>
      <c r="L8" s="710" t="s">
        <v>427</v>
      </c>
      <c r="M8" s="718">
        <f>M16+M20+M24+M28+M32+M36+M40+M44+M48+M52</f>
        <v>0</v>
      </c>
    </row>
    <row r="9" spans="2:19" ht="6" customHeight="1" x14ac:dyDescent="0.35">
      <c r="E9" s="719"/>
      <c r="F9" s="719"/>
      <c r="G9" s="719"/>
      <c r="H9" s="720"/>
      <c r="I9" s="720"/>
      <c r="J9" s="719"/>
      <c r="K9" s="719"/>
    </row>
    <row r="10" spans="2:19" ht="15" x14ac:dyDescent="0.35">
      <c r="E10" s="721" t="s">
        <v>410</v>
      </c>
      <c r="F10" s="721"/>
      <c r="G10" s="721"/>
      <c r="H10" s="878">
        <f>IF(Parametri!$D$4="Emilia Romagna",1,0)</f>
        <v>0</v>
      </c>
      <c r="I10" s="700" t="s">
        <v>223</v>
      </c>
      <c r="J10" s="719"/>
      <c r="K10" s="719"/>
      <c r="S10" s="722"/>
    </row>
    <row r="11" spans="2:19" ht="6" customHeight="1" x14ac:dyDescent="0.35">
      <c r="E11" s="719"/>
      <c r="F11" s="719"/>
      <c r="G11" s="719"/>
      <c r="H11" s="720"/>
      <c r="I11" s="720"/>
      <c r="J11" s="719"/>
      <c r="K11" s="719"/>
      <c r="S11" s="722"/>
    </row>
    <row r="12" spans="2:19" x14ac:dyDescent="0.2">
      <c r="E12" s="567" t="str">
        <f>CC_Parametri!B2</f>
        <v>Natura dell'intervento</v>
      </c>
      <c r="F12" s="567" t="str">
        <f>CC_Parametri!C2</f>
        <v>Destinazione D'uso</v>
      </c>
      <c r="G12" s="567" t="str">
        <f>CC_Parametri!D2</f>
        <v>ND</v>
      </c>
      <c r="H12" s="567" t="str">
        <f>CC_Parametri!E2</f>
        <v>ND</v>
      </c>
      <c r="I12" s="567" t="str">
        <f>CC_Parametri!F2</f>
        <v>ND</v>
      </c>
      <c r="J12" s="567" t="str">
        <f>CC_Parametri!G2</f>
        <v>ND</v>
      </c>
      <c r="K12" s="567" t="str">
        <f>CC_Parametri!H2</f>
        <v>ND</v>
      </c>
      <c r="S12" s="722"/>
    </row>
    <row r="13" spans="2:19" s="723" customFormat="1" ht="13.5" thickBot="1" x14ac:dyDescent="0.25">
      <c r="E13" s="723" t="str">
        <f>IF(COUNTA(CC_Parametri!AS3:AS500)-COUNTBLANK(CC_Parametri!AS3:AS500)&gt;0,"","X")</f>
        <v/>
      </c>
      <c r="F13" s="723" t="str">
        <f>IF(COUNTA(CC_Parametri!AT3:AT500)-COUNTBLANK(CC_Parametri!AT3:AT500)&gt;0,"","X")</f>
        <v/>
      </c>
      <c r="G13" s="723" t="str">
        <f>IF(COUNTA(CC_Parametri!AU3:AU500)-COUNTBLANK(CC_Parametri!AU3:AU500)&gt;0,"","X")</f>
        <v>X</v>
      </c>
      <c r="H13" s="723" t="str">
        <f>IF(COUNTA(CC_Parametri!AV3:AV500)-COUNTBLANK(CC_Parametri!AV3:AV500)&gt;0,"","X")</f>
        <v>X</v>
      </c>
      <c r="I13" s="723" t="str">
        <f>IF(COUNTA(CC_Parametri!AW3:AW500)-COUNTBLANK(CC_Parametri!AW3:AW500)&gt;0,"","X")</f>
        <v>X</v>
      </c>
      <c r="J13" s="723" t="str">
        <f>IF(COUNTA(CC_Parametri!AX3:AX500)-COUNTBLANK(CC_Parametri!AX3:AX500)&gt;0,"","X")</f>
        <v>X</v>
      </c>
      <c r="K13" s="723" t="str">
        <f>IF(COUNTA(CC_Parametri!AY3:AY500)-COUNTBLANK(CC_Parametri!AY3:AY500)&gt;0,"","X")</f>
        <v>X</v>
      </c>
      <c r="L13" s="723" t="str">
        <f>IF(COUNTA(CC_Parametri!AZ3:AZ500)-COUNTBLANK(CC_Parametri!AZ3:AZ500)&gt;0,"","X")</f>
        <v>X</v>
      </c>
      <c r="M13" s="723" t="str">
        <f>IF(COUNTA(CC_Parametri!BA3:BA500)-COUNTBLANK(CC_Parametri!BA3:BA500)&gt;0,"","X")</f>
        <v>X</v>
      </c>
      <c r="O13" s="977" t="s">
        <v>16747</v>
      </c>
      <c r="S13" s="724"/>
    </row>
    <row r="14" spans="2:19" x14ac:dyDescent="0.2">
      <c r="B14" s="1190" t="str">
        <f>"n. "&amp;D14</f>
        <v>n. 1</v>
      </c>
      <c r="C14" s="339" t="s">
        <v>99</v>
      </c>
      <c r="D14">
        <v>1</v>
      </c>
      <c r="E14" s="953"/>
      <c r="F14" s="954"/>
      <c r="G14" s="954"/>
      <c r="H14" s="955"/>
      <c r="I14" s="956"/>
      <c r="J14" s="956"/>
      <c r="K14" s="956"/>
      <c r="L14" s="956"/>
      <c r="M14" s="957"/>
      <c r="O14" s="1189"/>
      <c r="Q14" s="339" t="s">
        <v>412</v>
      </c>
      <c r="R14" s="339" t="s">
        <v>413</v>
      </c>
      <c r="S14" s="722"/>
    </row>
    <row r="15" spans="2:19" x14ac:dyDescent="0.2">
      <c r="B15" s="1190"/>
      <c r="D15">
        <v>1</v>
      </c>
      <c r="E15" s="958" t="s">
        <v>16441</v>
      </c>
      <c r="F15" s="838" t="s">
        <v>16442</v>
      </c>
      <c r="G15" s="838" t="s">
        <v>16443</v>
      </c>
      <c r="H15" s="725" t="s">
        <v>405</v>
      </c>
      <c r="I15" s="726" t="s">
        <v>411</v>
      </c>
      <c r="J15" s="725" t="s">
        <v>406</v>
      </c>
      <c r="K15" s="725" t="s">
        <v>408</v>
      </c>
      <c r="L15" s="725" t="s">
        <v>407</v>
      </c>
      <c r="M15" s="959" t="s">
        <v>409</v>
      </c>
      <c r="O15" s="1189"/>
      <c r="S15" s="722"/>
    </row>
    <row r="16" spans="2:19" ht="15.75" thickBot="1" x14ac:dyDescent="0.4">
      <c r="B16" s="1190"/>
      <c r="D16">
        <v>1</v>
      </c>
      <c r="E16" s="960">
        <v>0</v>
      </c>
      <c r="F16" s="961">
        <v>0</v>
      </c>
      <c r="G16" s="962">
        <f>E16+(F16*0.6)</f>
        <v>0</v>
      </c>
      <c r="H16" s="962">
        <f>IF($H$10=1,Calcoli!$BK$27,IF(AND(E14&lt;&gt;"",F14&lt;&gt;""),VLOOKUP(CONCATENATE(E14,F14,G14,H14,I14,J14,K14),CC_Parametri!$A:$Z,9,FALSE),0))</f>
        <v>0</v>
      </c>
      <c r="I16" s="962">
        <f>IF($H$10=1,Calcoli!$BK$28,IF(H16&gt;0,H16+(H16*'Determinazione classe'!$N$34),0))</f>
        <v>0</v>
      </c>
      <c r="J16" s="962">
        <f>+E16*H16</f>
        <v>0</v>
      </c>
      <c r="K16" s="963">
        <f>Calcoli!$BK$39</f>
        <v>0</v>
      </c>
      <c r="L16" s="964">
        <v>1</v>
      </c>
      <c r="M16" s="965">
        <f>IF($I$10="?",0,IF(D16&lt;=$I$10,J16*K16*L16,0))</f>
        <v>0</v>
      </c>
      <c r="O16" s="1189"/>
      <c r="Q16">
        <f>IF(AND(E14&lt;&gt;"",F14&lt;&gt;""),VLOOKUP(CONCATENATE(E14,F14,G14,H14,I14,J14,K14,L14,M14),CC_Parametri!$A:$Z,10,FALSE),0)</f>
        <v>0</v>
      </c>
      <c r="R16">
        <f>IF(AND(E14&lt;&gt;"",F14&lt;&gt;""),VLOOKUP(CONCATENATE(E14,F14,G14,H14,I14,J14,K14,L14,M14),CC_Parametri!$A:$Z,12,FALSE),0)</f>
        <v>0</v>
      </c>
      <c r="S16" s="722"/>
    </row>
    <row r="17" spans="2:19" ht="13.5" thickBot="1" x14ac:dyDescent="0.25">
      <c r="S17" s="722"/>
    </row>
    <row r="18" spans="2:19" x14ac:dyDescent="0.2">
      <c r="B18" s="1190" t="str">
        <f>"n. "&amp;D18</f>
        <v>n. 2</v>
      </c>
      <c r="C18" s="339" t="s">
        <v>99</v>
      </c>
      <c r="D18">
        <f>+D14+1</f>
        <v>2</v>
      </c>
      <c r="E18" s="953"/>
      <c r="F18" s="954"/>
      <c r="G18" s="954"/>
      <c r="H18" s="955"/>
      <c r="I18" s="956"/>
      <c r="J18" s="956"/>
      <c r="K18" s="956"/>
      <c r="L18" s="956"/>
      <c r="M18" s="957"/>
      <c r="O18" s="1189"/>
      <c r="S18" s="722"/>
    </row>
    <row r="19" spans="2:19" x14ac:dyDescent="0.2">
      <c r="B19" s="1190"/>
      <c r="D19">
        <f>+D15+1</f>
        <v>2</v>
      </c>
      <c r="E19" s="958" t="s">
        <v>16441</v>
      </c>
      <c r="F19" s="838" t="s">
        <v>16442</v>
      </c>
      <c r="G19" s="838" t="s">
        <v>16443</v>
      </c>
      <c r="H19" s="725" t="s">
        <v>405</v>
      </c>
      <c r="I19" s="726" t="s">
        <v>411</v>
      </c>
      <c r="J19" s="725" t="s">
        <v>406</v>
      </c>
      <c r="K19" s="725" t="s">
        <v>408</v>
      </c>
      <c r="L19" s="725" t="s">
        <v>407</v>
      </c>
      <c r="M19" s="959" t="s">
        <v>409</v>
      </c>
      <c r="O19" s="1189"/>
      <c r="S19" s="722"/>
    </row>
    <row r="20" spans="2:19" ht="15.75" thickBot="1" x14ac:dyDescent="0.4">
      <c r="B20" s="1190"/>
      <c r="D20">
        <f>+D16+1</f>
        <v>2</v>
      </c>
      <c r="E20" s="960">
        <v>0</v>
      </c>
      <c r="F20" s="961">
        <v>0</v>
      </c>
      <c r="G20" s="962">
        <f>E20+(F20*0.6)</f>
        <v>0</v>
      </c>
      <c r="H20" s="962">
        <f>IF($H$10=1,Calcoli!$BK$27,IF(AND(E18&lt;&gt;"",F18&lt;&gt;""),VLOOKUP(CONCATENATE(E18,F18,G18,H18,I18,J18,K18),CC_Parametri!$A:$Z,9,FALSE),0))</f>
        <v>0</v>
      </c>
      <c r="I20" s="962">
        <f>IF($H$10=1,Calcoli!$BK$28,IF(H20&gt;0,H20+(H20*'Determinazione classe'!$N$34),0))</f>
        <v>0</v>
      </c>
      <c r="J20" s="962">
        <f>+E20*H20</f>
        <v>0</v>
      </c>
      <c r="K20" s="963">
        <f>Calcoli!$BK$39</f>
        <v>0</v>
      </c>
      <c r="L20" s="964">
        <v>1</v>
      </c>
      <c r="M20" s="965">
        <f>IF($I$10="?",0,IF(D20&lt;=$I$10,J20*K20*L20,0))</f>
        <v>0</v>
      </c>
      <c r="O20" s="1189"/>
      <c r="Q20">
        <f>IF(AND(E18&lt;&gt;"",F18&lt;&gt;""),VLOOKUP(CONCATENATE(E18,F18,G18,H18,I18,J18,K18,L18,M18),CC_Parametri!$A:$Z,10,FALSE),0)</f>
        <v>0</v>
      </c>
      <c r="R20">
        <f>IF(AND(E18&lt;&gt;"",F18&lt;&gt;""),VLOOKUP(CONCATENATE(E18,F18,G18,H18,I18,J18,K18,L18,M18),CC_Parametri!$A:$Z,12,FALSE),0)</f>
        <v>0</v>
      </c>
      <c r="S20" s="722"/>
    </row>
    <row r="21" spans="2:19" ht="13.5" thickBot="1" x14ac:dyDescent="0.25">
      <c r="S21" s="722"/>
    </row>
    <row r="22" spans="2:19" x14ac:dyDescent="0.2">
      <c r="B22" s="1190" t="str">
        <f>"n. "&amp;D22</f>
        <v>n. 3</v>
      </c>
      <c r="C22" s="339" t="s">
        <v>99</v>
      </c>
      <c r="D22">
        <f>+D18+1</f>
        <v>3</v>
      </c>
      <c r="E22" s="953"/>
      <c r="F22" s="954"/>
      <c r="G22" s="954"/>
      <c r="H22" s="955"/>
      <c r="I22" s="956"/>
      <c r="J22" s="956"/>
      <c r="K22" s="956"/>
      <c r="L22" s="956"/>
      <c r="M22" s="957"/>
      <c r="O22" s="1189"/>
      <c r="S22" s="722"/>
    </row>
    <row r="23" spans="2:19" x14ac:dyDescent="0.2">
      <c r="B23" s="1190"/>
      <c r="D23">
        <f>+D19+1</f>
        <v>3</v>
      </c>
      <c r="E23" s="958" t="s">
        <v>16441</v>
      </c>
      <c r="F23" s="838" t="s">
        <v>16442</v>
      </c>
      <c r="G23" s="838" t="s">
        <v>16443</v>
      </c>
      <c r="H23" s="725" t="s">
        <v>405</v>
      </c>
      <c r="I23" s="726" t="s">
        <v>411</v>
      </c>
      <c r="J23" s="725" t="s">
        <v>406</v>
      </c>
      <c r="K23" s="725" t="s">
        <v>408</v>
      </c>
      <c r="L23" s="725" t="s">
        <v>407</v>
      </c>
      <c r="M23" s="959" t="s">
        <v>409</v>
      </c>
      <c r="O23" s="1189"/>
    </row>
    <row r="24" spans="2:19" ht="15.75" thickBot="1" x14ac:dyDescent="0.4">
      <c r="B24" s="1190"/>
      <c r="D24">
        <f>+D20+1</f>
        <v>3</v>
      </c>
      <c r="E24" s="960">
        <v>0</v>
      </c>
      <c r="F24" s="961">
        <v>0</v>
      </c>
      <c r="G24" s="962">
        <f>E24+(F24*0.6)</f>
        <v>0</v>
      </c>
      <c r="H24" s="962">
        <f>IF($H$10=1,Calcoli!$BK$27,IF(AND(E22&lt;&gt;"",F22&lt;&gt;""),VLOOKUP(CONCATENATE(E22,F22,G22,H22,I22,J22,K22),CC_Parametri!$A:$Z,9,FALSE),0))</f>
        <v>0</v>
      </c>
      <c r="I24" s="962">
        <f>IF($H$10=1,Calcoli!$BK$28,IF(H24&gt;0,H24+(H24*'Determinazione classe'!$N$34),0))</f>
        <v>0</v>
      </c>
      <c r="J24" s="962">
        <f>+E24*H24</f>
        <v>0</v>
      </c>
      <c r="K24" s="963">
        <f>Calcoli!$BK$39</f>
        <v>0</v>
      </c>
      <c r="L24" s="964">
        <v>1</v>
      </c>
      <c r="M24" s="965">
        <f>IF($I$10="?",0,IF(D24&lt;=$I$10,J24*K24*L24,0))</f>
        <v>0</v>
      </c>
      <c r="O24" s="1189"/>
      <c r="Q24">
        <f>IF(AND(E22&lt;&gt;"",F22&lt;&gt;""),VLOOKUP(CONCATENATE(E22,F22,G22,H22,I22,J22,K22,L22,M22),CC_Parametri!$A:$Z,10,FALSE),0)</f>
        <v>0</v>
      </c>
      <c r="R24">
        <f>IF(AND(E22&lt;&gt;"",F22&lt;&gt;""),VLOOKUP(CONCATENATE(E22,F22,G22,H22,I22,J22,K22,L22,M22),CC_Parametri!$A:$Z,12,FALSE),0)</f>
        <v>0</v>
      </c>
    </row>
    <row r="25" spans="2:19" ht="13.5" thickBot="1" x14ac:dyDescent="0.25"/>
    <row r="26" spans="2:19" x14ac:dyDescent="0.2">
      <c r="B26" s="1190" t="str">
        <f>"n. "&amp;D26</f>
        <v>n. 4</v>
      </c>
      <c r="C26" s="339" t="s">
        <v>99</v>
      </c>
      <c r="D26">
        <f>+D22+1</f>
        <v>4</v>
      </c>
      <c r="E26" s="953"/>
      <c r="F26" s="954"/>
      <c r="G26" s="954"/>
      <c r="H26" s="955"/>
      <c r="I26" s="956"/>
      <c r="J26" s="956"/>
      <c r="K26" s="956"/>
      <c r="L26" s="956"/>
      <c r="M26" s="957"/>
      <c r="O26" s="1189"/>
    </row>
    <row r="27" spans="2:19" x14ac:dyDescent="0.2">
      <c r="B27" s="1190"/>
      <c r="D27">
        <f>+D23+1</f>
        <v>4</v>
      </c>
      <c r="E27" s="958" t="s">
        <v>16441</v>
      </c>
      <c r="F27" s="838" t="s">
        <v>16442</v>
      </c>
      <c r="G27" s="838" t="s">
        <v>16443</v>
      </c>
      <c r="H27" s="725" t="s">
        <v>405</v>
      </c>
      <c r="I27" s="726" t="s">
        <v>411</v>
      </c>
      <c r="J27" s="725" t="s">
        <v>406</v>
      </c>
      <c r="K27" s="725" t="s">
        <v>408</v>
      </c>
      <c r="L27" s="725" t="s">
        <v>407</v>
      </c>
      <c r="M27" s="959" t="s">
        <v>409</v>
      </c>
      <c r="O27" s="1189"/>
    </row>
    <row r="28" spans="2:19" ht="15.75" thickBot="1" x14ac:dyDescent="0.4">
      <c r="B28" s="1190"/>
      <c r="D28">
        <f>+D24+1</f>
        <v>4</v>
      </c>
      <c r="E28" s="960">
        <v>0</v>
      </c>
      <c r="F28" s="961">
        <v>0</v>
      </c>
      <c r="G28" s="962">
        <f>E28+(F28*0.6)</f>
        <v>0</v>
      </c>
      <c r="H28" s="962">
        <f>IF($H$10=1,Calcoli!$BK$27,IF(AND(E26&lt;&gt;"",F26&lt;&gt;""),VLOOKUP(CONCATENATE(E26,F26,G26,H26,I26,J26,K26),CC_Parametri!$A:$Z,9,FALSE),0))</f>
        <v>0</v>
      </c>
      <c r="I28" s="962">
        <f>IF($H$10=1,Calcoli!$BK$28,IF(H28&gt;0,H28+(H28*'Determinazione classe'!$N$34),0))</f>
        <v>0</v>
      </c>
      <c r="J28" s="962">
        <f>+E28*H28</f>
        <v>0</v>
      </c>
      <c r="K28" s="963">
        <f>Calcoli!$BK$39</f>
        <v>0</v>
      </c>
      <c r="L28" s="964">
        <v>1</v>
      </c>
      <c r="M28" s="965">
        <f>IF($I$10="?",0,IF(D28&lt;=$I$10,J28*K28*L28,0))</f>
        <v>0</v>
      </c>
      <c r="O28" s="1189"/>
      <c r="Q28">
        <f>IF(AND(E26&lt;&gt;"",F26&lt;&gt;""),VLOOKUP(CONCATENATE(E26,F26,G26,H26,I26,J26,K26,L26,M26),CC_Parametri!$A:$Z,10,FALSE),0)</f>
        <v>0</v>
      </c>
      <c r="R28">
        <f>IF(AND(E26&lt;&gt;"",F26&lt;&gt;""),VLOOKUP(CONCATENATE(E26,F26,G26,H26,I26,J26,K26,L26,M26),CC_Parametri!$A:$Z,12,FALSE),0)</f>
        <v>0</v>
      </c>
    </row>
    <row r="29" spans="2:19" ht="13.5" thickBot="1" x14ac:dyDescent="0.25"/>
    <row r="30" spans="2:19" x14ac:dyDescent="0.2">
      <c r="B30" s="1190" t="str">
        <f>"n. "&amp;D30</f>
        <v>n. 5</v>
      </c>
      <c r="C30" s="339" t="s">
        <v>99</v>
      </c>
      <c r="D30">
        <f>+D26+1</f>
        <v>5</v>
      </c>
      <c r="E30" s="953"/>
      <c r="F30" s="954"/>
      <c r="G30" s="954"/>
      <c r="H30" s="955"/>
      <c r="I30" s="956"/>
      <c r="J30" s="956"/>
      <c r="K30" s="956"/>
      <c r="L30" s="956"/>
      <c r="M30" s="957"/>
      <c r="O30" s="1189"/>
    </row>
    <row r="31" spans="2:19" x14ac:dyDescent="0.2">
      <c r="B31" s="1190"/>
      <c r="D31">
        <f>+D27+1</f>
        <v>5</v>
      </c>
      <c r="E31" s="958" t="s">
        <v>16441</v>
      </c>
      <c r="F31" s="838" t="s">
        <v>16442</v>
      </c>
      <c r="G31" s="838" t="s">
        <v>16443</v>
      </c>
      <c r="H31" s="725" t="s">
        <v>405</v>
      </c>
      <c r="I31" s="726" t="s">
        <v>411</v>
      </c>
      <c r="J31" s="725" t="s">
        <v>406</v>
      </c>
      <c r="K31" s="725" t="s">
        <v>408</v>
      </c>
      <c r="L31" s="725" t="s">
        <v>407</v>
      </c>
      <c r="M31" s="959" t="s">
        <v>409</v>
      </c>
      <c r="O31" s="1189"/>
    </row>
    <row r="32" spans="2:19" ht="15.75" thickBot="1" x14ac:dyDescent="0.4">
      <c r="B32" s="1190"/>
      <c r="D32">
        <f>+D28+1</f>
        <v>5</v>
      </c>
      <c r="E32" s="960">
        <v>0</v>
      </c>
      <c r="F32" s="961">
        <v>0</v>
      </c>
      <c r="G32" s="962">
        <f>E32+(F32*0.6)</f>
        <v>0</v>
      </c>
      <c r="H32" s="962">
        <f>IF($H$10=1,Calcoli!$BK$27,IF(AND(E30&lt;&gt;"",F30&lt;&gt;""),VLOOKUP(CONCATENATE(E30,F30,G30,H30,I30,J30,K30),CC_Parametri!$A:$Z,9,FALSE),0))</f>
        <v>0</v>
      </c>
      <c r="I32" s="962">
        <f>IF($H$10=1,Calcoli!$BK$28,IF(H32&gt;0,H32+(H32*'Determinazione classe'!$N$34),0))</f>
        <v>0</v>
      </c>
      <c r="J32" s="962">
        <f>+E32*H32</f>
        <v>0</v>
      </c>
      <c r="K32" s="963">
        <f>Calcoli!$BK$39</f>
        <v>0</v>
      </c>
      <c r="L32" s="964">
        <v>1</v>
      </c>
      <c r="M32" s="965">
        <f>IF($I$10="?",0,IF(D32&lt;=$I$10,J32*K32*L32,0))</f>
        <v>0</v>
      </c>
      <c r="O32" s="1189"/>
      <c r="Q32">
        <f>IF(AND(E30&lt;&gt;"",F30&lt;&gt;""),VLOOKUP(CONCATENATE(E30,F30,G30,H30,I30,J30,K30,L30,M30),CC_Parametri!$A:$Z,10,FALSE),0)</f>
        <v>0</v>
      </c>
      <c r="R32">
        <f>IF(AND(E30&lt;&gt;"",F30&lt;&gt;""),VLOOKUP(CONCATENATE(E30,F30,G30,H30,I30,J30,K30,L30,M30),CC_Parametri!$A:$Z,12,FALSE),0)</f>
        <v>0</v>
      </c>
    </row>
    <row r="33" spans="2:18" ht="13.5" thickBot="1" x14ac:dyDescent="0.25"/>
    <row r="34" spans="2:18" x14ac:dyDescent="0.2">
      <c r="B34" s="1190" t="str">
        <f>"n. "&amp;D34</f>
        <v>n. 6</v>
      </c>
      <c r="C34" s="339" t="s">
        <v>99</v>
      </c>
      <c r="D34">
        <f>+D30+1</f>
        <v>6</v>
      </c>
      <c r="E34" s="953"/>
      <c r="F34" s="954"/>
      <c r="G34" s="954"/>
      <c r="H34" s="955"/>
      <c r="I34" s="956"/>
      <c r="J34" s="956"/>
      <c r="K34" s="956"/>
      <c r="L34" s="956"/>
      <c r="M34" s="957"/>
      <c r="O34" s="1189"/>
    </row>
    <row r="35" spans="2:18" x14ac:dyDescent="0.2">
      <c r="B35" s="1190"/>
      <c r="D35">
        <f>+D31+1</f>
        <v>6</v>
      </c>
      <c r="E35" s="958" t="s">
        <v>16441</v>
      </c>
      <c r="F35" s="838" t="s">
        <v>16442</v>
      </c>
      <c r="G35" s="838" t="s">
        <v>16443</v>
      </c>
      <c r="H35" s="725" t="s">
        <v>405</v>
      </c>
      <c r="I35" s="726" t="s">
        <v>411</v>
      </c>
      <c r="J35" s="725" t="s">
        <v>406</v>
      </c>
      <c r="K35" s="725" t="s">
        <v>408</v>
      </c>
      <c r="L35" s="725" t="s">
        <v>407</v>
      </c>
      <c r="M35" s="959" t="s">
        <v>409</v>
      </c>
      <c r="O35" s="1189"/>
    </row>
    <row r="36" spans="2:18" ht="15.75" thickBot="1" x14ac:dyDescent="0.4">
      <c r="B36" s="1190"/>
      <c r="D36">
        <f>+D32+1</f>
        <v>6</v>
      </c>
      <c r="E36" s="960">
        <v>0</v>
      </c>
      <c r="F36" s="961">
        <v>0</v>
      </c>
      <c r="G36" s="962">
        <f>E36+(F36*0.6)</f>
        <v>0</v>
      </c>
      <c r="H36" s="962">
        <f>IF($H$10=1,Calcoli!$BK$27,IF(AND(E34&lt;&gt;"",F34&lt;&gt;""),VLOOKUP(CONCATENATE(E34,F34,G34,H34,I34,J34,K34),CC_Parametri!$A:$Z,9,FALSE),0))</f>
        <v>0</v>
      </c>
      <c r="I36" s="962">
        <f>IF($H$10=1,Calcoli!$BK$28,IF(H36&gt;0,H36+(H36*'Determinazione classe'!$N$34),0))</f>
        <v>0</v>
      </c>
      <c r="J36" s="962">
        <f>+E36*H36</f>
        <v>0</v>
      </c>
      <c r="K36" s="963">
        <f>Calcoli!$BK$39</f>
        <v>0</v>
      </c>
      <c r="L36" s="964">
        <v>1</v>
      </c>
      <c r="M36" s="965">
        <f>IF($I$10="?",0,IF(D36&lt;=$I$10,J36*K36*L36,0))</f>
        <v>0</v>
      </c>
      <c r="O36" s="1189"/>
      <c r="Q36">
        <f>IF(AND(E34&lt;&gt;"",F34&lt;&gt;""),VLOOKUP(CONCATENATE(E34,F34,G34,H34,I34,J34,K34,L34,M34),CC_Parametri!$A:$Z,10,FALSE),0)</f>
        <v>0</v>
      </c>
      <c r="R36">
        <f>IF(AND(E34&lt;&gt;"",F34&lt;&gt;""),VLOOKUP(CONCATENATE(E34,F34,G34,H34,I34,J34,K34,L34,M34),CC_Parametri!$A:$Z,12,FALSE),0)</f>
        <v>0</v>
      </c>
    </row>
    <row r="37" spans="2:18" ht="13.5" thickBot="1" x14ac:dyDescent="0.25"/>
    <row r="38" spans="2:18" x14ac:dyDescent="0.2">
      <c r="B38" s="1190" t="str">
        <f>"n. "&amp;D38</f>
        <v>n. 7</v>
      </c>
      <c r="C38" s="339" t="s">
        <v>99</v>
      </c>
      <c r="D38">
        <f>+D34+1</f>
        <v>7</v>
      </c>
      <c r="E38" s="953"/>
      <c r="F38" s="954"/>
      <c r="G38" s="954"/>
      <c r="H38" s="955"/>
      <c r="I38" s="956"/>
      <c r="J38" s="956"/>
      <c r="K38" s="956"/>
      <c r="L38" s="956"/>
      <c r="M38" s="957"/>
      <c r="O38" s="1189"/>
    </row>
    <row r="39" spans="2:18" x14ac:dyDescent="0.2">
      <c r="B39" s="1190"/>
      <c r="D39">
        <f>+D35+1</f>
        <v>7</v>
      </c>
      <c r="E39" s="958" t="s">
        <v>16441</v>
      </c>
      <c r="F39" s="838" t="s">
        <v>16442</v>
      </c>
      <c r="G39" s="838" t="s">
        <v>16443</v>
      </c>
      <c r="H39" s="725" t="s">
        <v>405</v>
      </c>
      <c r="I39" s="726" t="s">
        <v>411</v>
      </c>
      <c r="J39" s="725" t="s">
        <v>406</v>
      </c>
      <c r="K39" s="725" t="s">
        <v>408</v>
      </c>
      <c r="L39" s="725" t="s">
        <v>407</v>
      </c>
      <c r="M39" s="959" t="s">
        <v>409</v>
      </c>
      <c r="O39" s="1189"/>
    </row>
    <row r="40" spans="2:18" ht="15.75" thickBot="1" x14ac:dyDescent="0.4">
      <c r="B40" s="1190"/>
      <c r="D40">
        <f>+D36+1</f>
        <v>7</v>
      </c>
      <c r="E40" s="960">
        <v>0</v>
      </c>
      <c r="F40" s="961">
        <v>0</v>
      </c>
      <c r="G40" s="962">
        <f>E40+(F40*0.6)</f>
        <v>0</v>
      </c>
      <c r="H40" s="962">
        <f>IF($H$10=1,Calcoli!$BK$27,IF(AND(E38&lt;&gt;"",F38&lt;&gt;""),VLOOKUP(CONCATENATE(E38,F38,G38,H38,I38,J38,K38),CC_Parametri!$A:$Z,9,FALSE),0))</f>
        <v>0</v>
      </c>
      <c r="I40" s="962">
        <f>IF($H$10=1,Calcoli!$BK$28,IF(H40&gt;0,H40+(H40*'Determinazione classe'!$N$34),0))</f>
        <v>0</v>
      </c>
      <c r="J40" s="962">
        <f>+E40*H40</f>
        <v>0</v>
      </c>
      <c r="K40" s="963">
        <f>Calcoli!$BK$39</f>
        <v>0</v>
      </c>
      <c r="L40" s="964">
        <v>1</v>
      </c>
      <c r="M40" s="965">
        <f>IF($I$10="?",0,IF(D40&lt;=$I$10,J40*K40*L40,0))</f>
        <v>0</v>
      </c>
      <c r="O40" s="1189"/>
      <c r="Q40">
        <f>IF(AND(E38&lt;&gt;"",F38&lt;&gt;""),VLOOKUP(CONCATENATE(E38,F38,G38,H38,I38,J38,K38,L38,M38),CC_Parametri!$A:$Z,10,FALSE),0)</f>
        <v>0</v>
      </c>
      <c r="R40">
        <f>IF(AND(E38&lt;&gt;"",F38&lt;&gt;""),VLOOKUP(CONCATENATE(E38,F38,G38,H38,I38,J38,K38,L38,M38),CC_Parametri!$A:$Z,12,FALSE),0)</f>
        <v>0</v>
      </c>
    </row>
    <row r="41" spans="2:18" ht="13.5" thickBot="1" x14ac:dyDescent="0.25"/>
    <row r="42" spans="2:18" x14ac:dyDescent="0.2">
      <c r="B42" s="1190" t="str">
        <f>"n. "&amp;D42</f>
        <v>n. 8</v>
      </c>
      <c r="C42" s="339" t="s">
        <v>99</v>
      </c>
      <c r="D42">
        <f>+D38+1</f>
        <v>8</v>
      </c>
      <c r="E42" s="953"/>
      <c r="F42" s="954"/>
      <c r="G42" s="954"/>
      <c r="H42" s="955"/>
      <c r="I42" s="956"/>
      <c r="J42" s="956"/>
      <c r="K42" s="956"/>
      <c r="L42" s="956"/>
      <c r="M42" s="957"/>
      <c r="O42" s="1189"/>
    </row>
    <row r="43" spans="2:18" x14ac:dyDescent="0.2">
      <c r="B43" s="1190"/>
      <c r="D43">
        <f>+D39+1</f>
        <v>8</v>
      </c>
      <c r="E43" s="958" t="s">
        <v>16441</v>
      </c>
      <c r="F43" s="838" t="s">
        <v>16442</v>
      </c>
      <c r="G43" s="838" t="s">
        <v>16443</v>
      </c>
      <c r="H43" s="725" t="s">
        <v>405</v>
      </c>
      <c r="I43" s="726" t="s">
        <v>411</v>
      </c>
      <c r="J43" s="725" t="s">
        <v>406</v>
      </c>
      <c r="K43" s="725" t="s">
        <v>408</v>
      </c>
      <c r="L43" s="725" t="s">
        <v>407</v>
      </c>
      <c r="M43" s="959" t="s">
        <v>409</v>
      </c>
      <c r="O43" s="1189"/>
    </row>
    <row r="44" spans="2:18" ht="15.75" thickBot="1" x14ac:dyDescent="0.4">
      <c r="B44" s="1190"/>
      <c r="D44">
        <f>+D40+1</f>
        <v>8</v>
      </c>
      <c r="E44" s="960">
        <v>0</v>
      </c>
      <c r="F44" s="961">
        <v>0</v>
      </c>
      <c r="G44" s="962">
        <f>E44+(F44*0.6)</f>
        <v>0</v>
      </c>
      <c r="H44" s="962">
        <f>IF($H$10=1,Calcoli!$BK$27,IF(AND(E42&lt;&gt;"",F42&lt;&gt;""),VLOOKUP(CONCATENATE(E42,F42,G42,H42,I42,J42,K42),CC_Parametri!$A:$Z,9,FALSE),0))</f>
        <v>0</v>
      </c>
      <c r="I44" s="962">
        <f>IF($H$10=1,Calcoli!$BK$28,IF(H44&gt;0,H44+(H44*'Determinazione classe'!$N$34),0))</f>
        <v>0</v>
      </c>
      <c r="J44" s="962">
        <f>+E44*H44</f>
        <v>0</v>
      </c>
      <c r="K44" s="963">
        <f>Calcoli!$BK$39</f>
        <v>0</v>
      </c>
      <c r="L44" s="964">
        <v>1</v>
      </c>
      <c r="M44" s="965">
        <f>IF($I$10="?",0,IF(D44&lt;=$I$10,J44*K44*L44,0))</f>
        <v>0</v>
      </c>
      <c r="O44" s="1189"/>
      <c r="Q44">
        <f>IF(AND(E42&lt;&gt;"",F42&lt;&gt;""),VLOOKUP(CONCATENATE(E42,F42,G42,H42,I42,J42,K42,L42,M42),CC_Parametri!$A:$Z,10,FALSE),0)</f>
        <v>0</v>
      </c>
      <c r="R44">
        <f>IF(AND(E42&lt;&gt;"",F42&lt;&gt;""),VLOOKUP(CONCATENATE(E42,F42,G42,H42,I42,J42,K42,L42,M42),CC_Parametri!$A:$Z,12,FALSE),0)</f>
        <v>0</v>
      </c>
    </row>
    <row r="45" spans="2:18" ht="13.5" thickBot="1" x14ac:dyDescent="0.25"/>
    <row r="46" spans="2:18" x14ac:dyDescent="0.2">
      <c r="B46" s="1190" t="str">
        <f>"n. "&amp;D46</f>
        <v>n. 9</v>
      </c>
      <c r="C46" s="339" t="s">
        <v>99</v>
      </c>
      <c r="D46">
        <f>+D42+1</f>
        <v>9</v>
      </c>
      <c r="E46" s="953"/>
      <c r="F46" s="954"/>
      <c r="G46" s="954"/>
      <c r="H46" s="955"/>
      <c r="I46" s="956"/>
      <c r="J46" s="956"/>
      <c r="K46" s="956"/>
      <c r="L46" s="956"/>
      <c r="M46" s="957"/>
      <c r="O46" s="1189"/>
    </row>
    <row r="47" spans="2:18" x14ac:dyDescent="0.2">
      <c r="B47" s="1190"/>
      <c r="D47">
        <f>+D43+1</f>
        <v>9</v>
      </c>
      <c r="E47" s="958" t="s">
        <v>16441</v>
      </c>
      <c r="F47" s="838" t="s">
        <v>16442</v>
      </c>
      <c r="G47" s="838" t="s">
        <v>16443</v>
      </c>
      <c r="H47" s="725" t="s">
        <v>405</v>
      </c>
      <c r="I47" s="726" t="s">
        <v>411</v>
      </c>
      <c r="J47" s="725" t="s">
        <v>406</v>
      </c>
      <c r="K47" s="725" t="s">
        <v>408</v>
      </c>
      <c r="L47" s="725" t="s">
        <v>407</v>
      </c>
      <c r="M47" s="959" t="s">
        <v>409</v>
      </c>
      <c r="O47" s="1189"/>
    </row>
    <row r="48" spans="2:18" ht="15.75" thickBot="1" x14ac:dyDescent="0.4">
      <c r="B48" s="1190"/>
      <c r="D48">
        <f>+D44+1</f>
        <v>9</v>
      </c>
      <c r="E48" s="960">
        <v>0</v>
      </c>
      <c r="F48" s="961">
        <v>0</v>
      </c>
      <c r="G48" s="962">
        <f>E48+(F48*0.6)</f>
        <v>0</v>
      </c>
      <c r="H48" s="962">
        <f>IF($H$10=1,Calcoli!$BK$27,IF(AND(E46&lt;&gt;"",F46&lt;&gt;""),VLOOKUP(CONCATENATE(E46,F46,G46,H46,I46,J46,K46),CC_Parametri!$A:$Z,9,FALSE),0))</f>
        <v>0</v>
      </c>
      <c r="I48" s="962">
        <f>IF($H$10=1,Calcoli!$BK$28,IF(H48&gt;0,H48+(H48*'Determinazione classe'!$N$34),0))</f>
        <v>0</v>
      </c>
      <c r="J48" s="962">
        <f>+E48*H48</f>
        <v>0</v>
      </c>
      <c r="K48" s="963">
        <f>Calcoli!$BK$39</f>
        <v>0</v>
      </c>
      <c r="L48" s="964">
        <v>1</v>
      </c>
      <c r="M48" s="965">
        <f>IF($I$10="?",0,IF(D48&lt;=$I$10,J48*K48*L48,0))</f>
        <v>0</v>
      </c>
      <c r="O48" s="1189"/>
      <c r="Q48">
        <f>IF(AND(E46&lt;&gt;"",F46&lt;&gt;""),VLOOKUP(CONCATENATE(E46,F46,G46,H46,I46,J46,K46,L46,M46),CC_Parametri!$A:$Z,10,FALSE),0)</f>
        <v>0</v>
      </c>
      <c r="R48">
        <f>IF(AND(E46&lt;&gt;"",F46&lt;&gt;""),VLOOKUP(CONCATENATE(E46,F46,G46,H46,I46,J46,K46,L46,M46),CC_Parametri!$A:$Z,12,FALSE),0)</f>
        <v>0</v>
      </c>
    </row>
    <row r="49" spans="2:18" ht="13.5" thickBot="1" x14ac:dyDescent="0.25"/>
    <row r="50" spans="2:18" x14ac:dyDescent="0.2">
      <c r="B50" s="1190" t="str">
        <f>"n. "&amp;D50</f>
        <v>n. 10</v>
      </c>
      <c r="C50" s="339" t="s">
        <v>99</v>
      </c>
      <c r="D50">
        <f>+D46+1</f>
        <v>10</v>
      </c>
      <c r="E50" s="953"/>
      <c r="F50" s="954"/>
      <c r="G50" s="954"/>
      <c r="H50" s="955"/>
      <c r="I50" s="956"/>
      <c r="J50" s="956"/>
      <c r="K50" s="956"/>
      <c r="L50" s="956"/>
      <c r="M50" s="957"/>
      <c r="O50" s="1189"/>
    </row>
    <row r="51" spans="2:18" x14ac:dyDescent="0.2">
      <c r="B51" s="1190"/>
      <c r="D51">
        <f>+D47+1</f>
        <v>10</v>
      </c>
      <c r="E51" s="958" t="s">
        <v>16441</v>
      </c>
      <c r="F51" s="838" t="s">
        <v>16442</v>
      </c>
      <c r="G51" s="838" t="s">
        <v>16443</v>
      </c>
      <c r="H51" s="725" t="s">
        <v>405</v>
      </c>
      <c r="I51" s="726" t="s">
        <v>411</v>
      </c>
      <c r="J51" s="725" t="s">
        <v>406</v>
      </c>
      <c r="K51" s="725" t="s">
        <v>408</v>
      </c>
      <c r="L51" s="725" t="s">
        <v>407</v>
      </c>
      <c r="M51" s="959" t="s">
        <v>409</v>
      </c>
      <c r="O51" s="1189"/>
    </row>
    <row r="52" spans="2:18" ht="15.75" thickBot="1" x14ac:dyDescent="0.4">
      <c r="B52" s="1190"/>
      <c r="D52">
        <f>+D48+1</f>
        <v>10</v>
      </c>
      <c r="E52" s="960">
        <v>0</v>
      </c>
      <c r="F52" s="961">
        <v>0</v>
      </c>
      <c r="G52" s="962">
        <f>E52+(F52*0.6)</f>
        <v>0</v>
      </c>
      <c r="H52" s="962">
        <f>IF($H$10=1,Calcoli!$BK$27,IF(AND(E50&lt;&gt;"",F50&lt;&gt;""),VLOOKUP(CONCATENATE(E50,F50,G50,H50,I50,J50,K50),CC_Parametri!$A:$Z,9,FALSE),0))</f>
        <v>0</v>
      </c>
      <c r="I52" s="962">
        <f>IF($H$10=1,Calcoli!$BK$28,IF(H52&gt;0,H52+(H52*'Determinazione classe'!$N$34),0))</f>
        <v>0</v>
      </c>
      <c r="J52" s="962">
        <f>+E52*H52</f>
        <v>0</v>
      </c>
      <c r="K52" s="963">
        <f>Calcoli!$BK$39</f>
        <v>0</v>
      </c>
      <c r="L52" s="964">
        <v>1</v>
      </c>
      <c r="M52" s="965">
        <f>IF($I$10="?",0,IF(D52&lt;=$I$10,J52*K52*L52,0))</f>
        <v>0</v>
      </c>
      <c r="O52" s="1189"/>
      <c r="Q52">
        <f>IF(AND(E50&lt;&gt;"",F50&lt;&gt;""),VLOOKUP(CONCATENATE(E50,F50,G50,H50,I50,J50,K50,L50,M50),CC_Parametri!$A:$Z,10,FALSE),0)</f>
        <v>0</v>
      </c>
      <c r="R52">
        <f>IF(AND(E50&lt;&gt;"",F50&lt;&gt;""),VLOOKUP(CONCATENATE(E50,F50,G50,H50,I50,J50,K50,L50,M50),CC_Parametri!$A:$Z,12,FALSE),0)</f>
        <v>0</v>
      </c>
    </row>
    <row r="53" spans="2:18" x14ac:dyDescent="0.2"/>
  </sheetData>
  <sheetProtection sheet="1" objects="1" scenarios="1"/>
  <mergeCells count="20">
    <mergeCell ref="B34:B36"/>
    <mergeCell ref="B38:B40"/>
    <mergeCell ref="B42:B44"/>
    <mergeCell ref="B46:B48"/>
    <mergeCell ref="B50:B52"/>
    <mergeCell ref="B14:B16"/>
    <mergeCell ref="B18:B20"/>
    <mergeCell ref="B22:B24"/>
    <mergeCell ref="B26:B28"/>
    <mergeCell ref="B30:B32"/>
    <mergeCell ref="O14:O16"/>
    <mergeCell ref="O18:O20"/>
    <mergeCell ref="O22:O24"/>
    <mergeCell ref="O26:O28"/>
    <mergeCell ref="O30:O32"/>
    <mergeCell ref="O34:O36"/>
    <mergeCell ref="O38:O40"/>
    <mergeCell ref="O42:O44"/>
    <mergeCell ref="O46:O48"/>
    <mergeCell ref="O50:O52"/>
  </mergeCells>
  <conditionalFormatting sqref="D14:O52">
    <cfRule type="expression" dxfId="62" priority="1">
      <formula>$I$10="?"</formula>
    </cfRule>
    <cfRule type="expression" dxfId="61" priority="4">
      <formula>AND($D14&lt;&gt;"",$D14&gt;$I$10)</formula>
    </cfRule>
  </conditionalFormatting>
  <conditionalFormatting sqref="E12:K12">
    <cfRule type="cellIs" dxfId="60" priority="10" operator="equal">
      <formula>"ND"</formula>
    </cfRule>
  </conditionalFormatting>
  <conditionalFormatting sqref="G14:M14 G18:M18 G22:M22 G26:M26 G30:M30 G34:M34 G38:M38 G42:M42 G46:M46 G50:M50">
    <cfRule type="expression" dxfId="59" priority="2">
      <formula>G$13="X"</formula>
    </cfRule>
  </conditionalFormatting>
  <conditionalFormatting sqref="M5:M6">
    <cfRule type="cellIs" dxfId="58" priority="8" operator="lessThan">
      <formula>0</formula>
    </cfRule>
  </conditionalFormatting>
  <dataValidations count="1">
    <dataValidation type="list" allowBlank="1" showInputMessage="1" showErrorMessage="1" sqref="I10" xr:uid="{E3171599-AB07-41E2-9CC9-ACDC271703C5}">
      <formula1>"?,1,2,3,4,5,6,7,8,9,10,"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42F458F8-CC02-408D-AF00-6171EEA23F12}">
          <x14:formula1>
            <xm:f>CC_Parametri!$AS$3:$AS$22</xm:f>
          </x14:formula1>
          <xm:sqref>E46 E50 E18 E22 E26 E30 E34 E38 E42 E14</xm:sqref>
        </x14:dataValidation>
        <x14:dataValidation type="list" allowBlank="1" showInputMessage="1" showErrorMessage="1" xr:uid="{2B516661-446A-475A-B922-4966FBAFECA4}">
          <x14:formula1>
            <xm:f>CC_Parametri!$AY$3:$AY$22</xm:f>
          </x14:formula1>
          <xm:sqref>M50 M46 M18 M22 M26 M30 M34 M38 M42 M14</xm:sqref>
        </x14:dataValidation>
        <x14:dataValidation type="list" allowBlank="1" showInputMessage="1" showErrorMessage="1" xr:uid="{47DA7329-D503-4BA2-A40F-126EF520B9C4}">
          <x14:formula1>
            <xm:f>CC_Parametri!$AT$3:$AT$7</xm:f>
          </x14:formula1>
          <xm:sqref>F50 F18 F22 F26 F30 F34 F38 F42 F46 F14</xm:sqref>
        </x14:dataValidation>
        <x14:dataValidation type="list" allowBlank="1" showInputMessage="1" showErrorMessage="1" xr:uid="{4EF22A43-27B4-4DF1-A051-DA39A3C445CA}">
          <x14:formula1>
            <xm:f>CC_Parametri!$AU$3:$AU$7</xm:f>
          </x14:formula1>
          <xm:sqref>G50 G18 G22 G26 G30 G34 G38 G42 G46 G14</xm:sqref>
        </x14:dataValidation>
        <x14:dataValidation type="list" allowBlank="1" showInputMessage="1" showErrorMessage="1" xr:uid="{505777B9-BF05-47B9-86E8-0E2A1F3DFD0D}">
          <x14:formula1>
            <xm:f>CC_Parametri!$AV$3:$AV$10</xm:f>
          </x14:formula1>
          <xm:sqref>H50 H18 H22 H26 H30 H34 H38 H42 H46 H14</xm:sqref>
        </x14:dataValidation>
        <x14:dataValidation type="list" allowBlank="1" showInputMessage="1" showErrorMessage="1" xr:uid="{4F23A711-F879-45E6-8D47-DC58B02D186D}">
          <x14:formula1>
            <xm:f>CC_Parametri!$AW$3:$AW$12</xm:f>
          </x14:formula1>
          <xm:sqref>I50 I18 I22 I26 I30 I34 I38 I42 I46 I14</xm:sqref>
        </x14:dataValidation>
        <x14:dataValidation type="list" allowBlank="1" showInputMessage="1" showErrorMessage="1" xr:uid="{5B627D97-EB64-47C9-9216-6107AF7D7739}">
          <x14:formula1>
            <xm:f>CC_Parametri!$AW$3:$AW$16</xm:f>
          </x14:formula1>
          <xm:sqref>J50 J18 J22 J26 J30 J34 J38 J42 J46 J14</xm:sqref>
        </x14:dataValidation>
        <x14:dataValidation type="list" allowBlank="1" showInputMessage="1" showErrorMessage="1" xr:uid="{8AEA8424-0232-4B97-9210-13972D56A4EB}">
          <x14:formula1>
            <xm:f>CC_Parametri!$AX$3:$AX$13</xm:f>
          </x14:formula1>
          <xm:sqref>K50 K18 K22 K26 K30 K34 K38 K42 K46 K14</xm:sqref>
        </x14:dataValidation>
        <x14:dataValidation type="list" allowBlank="1" showInputMessage="1" showErrorMessage="1" xr:uid="{E3552A76-7AAB-413C-BA01-1680E348A132}">
          <x14:formula1>
            <xm:f>CC_Parametri!$AY$3:$AY$16</xm:f>
          </x14:formula1>
          <xm:sqref>L50 L18 L22 L26 L30 L34 L38 L42 L46 L14</xm:sqref>
        </x14:dataValidation>
        <x14:dataValidation type="list" allowBlank="1" showInputMessage="1" showErrorMessage="1" xr:uid="{B8F6A311-3B52-4465-8F8F-46CDE0A3DF3F}">
          <x14:formula1>
            <xm:f>Parametri!$B$33:$B$34</xm:f>
          </x14:formula1>
          <xm:sqref>J4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5EBD5-B329-4C05-879D-75BB6FB6698E}">
  <sheetPr>
    <tabColor rgb="FFC00000"/>
  </sheetPr>
  <dimension ref="A1:Q53"/>
  <sheetViews>
    <sheetView zoomScale="115" zoomScaleNormal="115" workbookViewId="0">
      <selection activeCell="F52" sqref="F52"/>
    </sheetView>
  </sheetViews>
  <sheetFormatPr defaultColWidth="0" defaultRowHeight="12.75" zeroHeight="1" x14ac:dyDescent="0.2"/>
  <cols>
    <col min="1" max="1" width="1.140625" customWidth="1"/>
    <col min="2" max="2" width="6.28515625" customWidth="1"/>
    <col min="3" max="3" width="2" hidden="1" customWidth="1"/>
    <col min="4" max="4" width="3" hidden="1" customWidth="1"/>
    <col min="5" max="5" width="16.85546875" customWidth="1"/>
    <col min="6" max="6" width="17.5703125" customWidth="1"/>
    <col min="7" max="7" width="23.85546875" customWidth="1"/>
    <col min="8" max="8" width="24" customWidth="1"/>
    <col min="9" max="11" width="22.140625" customWidth="1"/>
    <col min="12" max="12" width="26.42578125" bestFit="1" customWidth="1"/>
    <col min="13" max="13" width="22.140625" customWidth="1"/>
    <col min="14" max="14" width="4.85546875" customWidth="1"/>
    <col min="15" max="15" width="9.140625" hidden="1" customWidth="1"/>
    <col min="16" max="16" width="16.5703125" hidden="1" customWidth="1"/>
    <col min="17" max="16384" width="9.140625" hidden="1"/>
  </cols>
  <sheetData>
    <row r="1" spans="2:17" x14ac:dyDescent="0.2"/>
    <row r="2" spans="2:17" ht="13.5" thickBot="1" x14ac:dyDescent="0.25">
      <c r="E2" s="705" t="s">
        <v>402</v>
      </c>
      <c r="F2" s="705"/>
      <c r="G2" s="705"/>
    </row>
    <row r="3" spans="2:17" ht="13.5" thickBot="1" x14ac:dyDescent="0.25">
      <c r="L3" s="710" t="s">
        <v>16444</v>
      </c>
      <c r="M3" s="711">
        <f>E16+E20+E24+E28+E32+E36+E40+E44+E48+E52</f>
        <v>0</v>
      </c>
    </row>
    <row r="4" spans="2:17" ht="15.75" thickBot="1" x14ac:dyDescent="0.3">
      <c r="E4" s="706" t="s">
        <v>403</v>
      </c>
      <c r="F4" s="706"/>
      <c r="G4" s="706"/>
      <c r="H4" s="705" t="s">
        <v>16448</v>
      </c>
      <c r="I4" s="339"/>
      <c r="J4" s="831" t="s">
        <v>86</v>
      </c>
      <c r="L4" s="710" t="s">
        <v>16445</v>
      </c>
      <c r="M4" s="711">
        <f>F16+F20+F24+F28+F32+F36+F40+F44+F48+F52</f>
        <v>0</v>
      </c>
    </row>
    <row r="5" spans="2:17" ht="15.75" thickBot="1" x14ac:dyDescent="0.4">
      <c r="E5" s="707" t="s">
        <v>133</v>
      </c>
      <c r="F5" s="835"/>
      <c r="G5" s="835"/>
      <c r="H5" s="708"/>
      <c r="I5" s="709">
        <f ca="1">IF(J4="No",0,IF('Determinazione classe'!$N$66="No",'Determinazione classe'!E12,'Determinazione classe'!$I$12))</f>
        <v>0</v>
      </c>
      <c r="J5" s="702">
        <v>0</v>
      </c>
      <c r="L5" s="710" t="s">
        <v>16446</v>
      </c>
      <c r="M5" s="711">
        <f ca="1">(J5+I5)-M3</f>
        <v>0</v>
      </c>
    </row>
    <row r="6" spans="2:17" ht="15.75" thickBot="1" x14ac:dyDescent="0.4">
      <c r="E6" s="712" t="s">
        <v>135</v>
      </c>
      <c r="F6" s="78"/>
      <c r="G6" s="78"/>
      <c r="H6" s="699"/>
      <c r="I6" s="101">
        <f>IF(J4="No",0,IF('Determinazione classe'!$N$66="No",'Determinazione classe'!G19,'Determinazione classe'!$I$19))</f>
        <v>0</v>
      </c>
      <c r="J6" s="703">
        <v>0</v>
      </c>
      <c r="L6" s="710" t="s">
        <v>16447</v>
      </c>
      <c r="M6" s="711">
        <f>(J6+I6)-M4</f>
        <v>0</v>
      </c>
    </row>
    <row r="7" spans="2:17" ht="15.75" thickBot="1" x14ac:dyDescent="0.4">
      <c r="E7" s="712" t="s">
        <v>136</v>
      </c>
      <c r="F7" s="78"/>
      <c r="G7" s="78"/>
      <c r="H7" s="699"/>
      <c r="I7" s="104"/>
      <c r="J7" s="713">
        <f ca="1">IF(I5+I6&gt;0,0.6*I6,0.6*J6)</f>
        <v>0</v>
      </c>
    </row>
    <row r="8" spans="2:17" ht="15.75" thickBot="1" x14ac:dyDescent="0.4">
      <c r="E8" s="714" t="s">
        <v>137</v>
      </c>
      <c r="F8" s="836"/>
      <c r="G8" s="836"/>
      <c r="H8" s="715"/>
      <c r="I8" s="716"/>
      <c r="J8" s="717">
        <f ca="1">IF(I5&gt;0,I5+J7,J5+J7)</f>
        <v>0</v>
      </c>
      <c r="L8" s="710" t="s">
        <v>427</v>
      </c>
      <c r="M8" s="718">
        <f ca="1">M16+M20+M24+M28+M32+M36+M40+M44+M48+M52</f>
        <v>0</v>
      </c>
    </row>
    <row r="9" spans="2:17" ht="6" customHeight="1" x14ac:dyDescent="0.35">
      <c r="E9" s="719"/>
      <c r="F9" s="719"/>
      <c r="G9" s="719"/>
      <c r="H9" s="720"/>
      <c r="I9" s="720"/>
      <c r="J9" s="719"/>
      <c r="K9" s="719"/>
    </row>
    <row r="10" spans="2:17" ht="15" x14ac:dyDescent="0.35">
      <c r="E10" s="721" t="s">
        <v>410</v>
      </c>
      <c r="F10" s="721"/>
      <c r="G10" s="721"/>
      <c r="H10" s="878">
        <f>IF(Parametri!$D$4="Emilia Romagna",1,0)</f>
        <v>0</v>
      </c>
      <c r="I10" s="700">
        <v>9</v>
      </c>
      <c r="J10" s="719"/>
      <c r="K10" s="719"/>
      <c r="Q10" s="722"/>
    </row>
    <row r="11" spans="2:17" ht="6" customHeight="1" x14ac:dyDescent="0.35">
      <c r="E11" s="719"/>
      <c r="F11" s="719"/>
      <c r="G11" s="719"/>
      <c r="H11" s="720"/>
      <c r="I11" s="720"/>
      <c r="J11" s="719"/>
      <c r="K11" s="719"/>
      <c r="Q11" s="722"/>
    </row>
    <row r="12" spans="2:17" x14ac:dyDescent="0.2">
      <c r="E12" s="567" t="str">
        <f>CC_Parametri!B2</f>
        <v>Natura dell'intervento</v>
      </c>
      <c r="F12" s="567" t="str">
        <f>CC_Parametri!C2</f>
        <v>Destinazione D'uso</v>
      </c>
      <c r="G12" s="567" t="str">
        <f>CC_Parametri!D2</f>
        <v>ND</v>
      </c>
      <c r="H12" s="567" t="str">
        <f>CC_Parametri!E2</f>
        <v>ND</v>
      </c>
      <c r="I12" s="567" t="str">
        <f>CC_Parametri!F2</f>
        <v>ND</v>
      </c>
      <c r="J12" s="567" t="str">
        <f>CC_Parametri!G2</f>
        <v>ND</v>
      </c>
      <c r="K12" s="567" t="str">
        <f>CC_Parametri!H2</f>
        <v>ND</v>
      </c>
      <c r="Q12" s="722"/>
    </row>
    <row r="13" spans="2:17" s="723" customFormat="1" ht="13.5" thickBot="1" x14ac:dyDescent="0.25">
      <c r="E13" s="723" t="str">
        <f>IF(COUNTA(CC_Parametri!AS3:AS500)-COUNTBLANK(CC_Parametri!AS3:AS500)&gt;0,"","X")</f>
        <v/>
      </c>
      <c r="F13" s="723" t="str">
        <f>IF(COUNTA(CC_Parametri!AT3:AT500)-COUNTBLANK(CC_Parametri!AT3:AT500)&gt;0,"","X")</f>
        <v/>
      </c>
      <c r="G13" s="723" t="str">
        <f>IF(COUNTA(CC_Parametri!AU3:AU500)-COUNTBLANK(CC_Parametri!AU3:AU500)&gt;0,"","X")</f>
        <v>X</v>
      </c>
      <c r="H13" s="723" t="str">
        <f>IF(COUNTA(CC_Parametri!AV3:AV500)-COUNTBLANK(CC_Parametri!AV3:AV500)&gt;0,"","X")</f>
        <v>X</v>
      </c>
      <c r="I13" s="723" t="str">
        <f>IF(COUNTA(CC_Parametri!AW3:AW500)-COUNTBLANK(CC_Parametri!AW3:AW500)&gt;0,"","X")</f>
        <v>X</v>
      </c>
      <c r="J13" s="723" t="str">
        <f>IF(COUNTA(CC_Parametri!AX3:AX500)-COUNTBLANK(CC_Parametri!AX3:AX500)&gt;0,"","X")</f>
        <v>X</v>
      </c>
      <c r="K13" s="723" t="str">
        <f>IF(COUNTA(CC_Parametri!AY3:AY500)-COUNTBLANK(CC_Parametri!AY3:AY500)&gt;0,"","X")</f>
        <v>X</v>
      </c>
      <c r="L13" s="723" t="str">
        <f>IF(COUNTA(CC_Parametri!AZ3:AZ500)-COUNTBLANK(CC_Parametri!AZ3:AZ500)&gt;0,"","X")</f>
        <v>X</v>
      </c>
      <c r="M13" s="723" t="str">
        <f>IF(COUNTA(CC_Parametri!BA3:BA500)-COUNTBLANK(CC_Parametri!BA3:BA500)&gt;0,"","X")</f>
        <v>X</v>
      </c>
      <c r="Q13" s="724"/>
    </row>
    <row r="14" spans="2:17" x14ac:dyDescent="0.2">
      <c r="B14" s="1190" t="str">
        <f>"n. "&amp;D14</f>
        <v>n. 1</v>
      </c>
      <c r="C14" s="339" t="s">
        <v>99</v>
      </c>
      <c r="D14">
        <v>1</v>
      </c>
      <c r="E14" s="975" t="s">
        <v>16511</v>
      </c>
      <c r="F14" s="954" t="s">
        <v>192</v>
      </c>
      <c r="G14" s="954" t="s">
        <v>16467</v>
      </c>
      <c r="H14" s="968" t="str">
        <f>IF(COUNTIFS(EMIRO_Valori_di_Mercato!M:M,E14,EMIRO_Valori_di_Mercato!P:P,G14)&gt;0,VLOOKUP(E14&amp;G14,EMIRO_Valori_di_Mercato!$C:$P,14,FALSE),IF(COUNTIFS(EMIRO_Valori_di_Mercato!M:M,E14,EMIRO_Valori_di_Mercato!P:P,"Abitazioni civili")&gt;0,"Abitazioni civili",VLOOKUP(E14,EMIRO_Valori_di_Mercato!$M:$P,4,FALSE)))</f>
        <v>Abitazioni civili</v>
      </c>
      <c r="I14" s="966"/>
      <c r="J14" s="966"/>
      <c r="K14" s="966"/>
      <c r="L14" s="966"/>
      <c r="M14" s="967"/>
      <c r="O14" s="339" t="s">
        <v>412</v>
      </c>
      <c r="P14" s="339" t="s">
        <v>413</v>
      </c>
      <c r="Q14" s="722"/>
    </row>
    <row r="15" spans="2:17" x14ac:dyDescent="0.2">
      <c r="B15" s="1190"/>
      <c r="D15">
        <v>1</v>
      </c>
      <c r="E15" s="958" t="s">
        <v>16441</v>
      </c>
      <c r="F15" s="838" t="s">
        <v>16442</v>
      </c>
      <c r="G15" s="838" t="s">
        <v>16443</v>
      </c>
      <c r="H15" s="725" t="s">
        <v>405</v>
      </c>
      <c r="I15" s="726" t="s">
        <v>411</v>
      </c>
      <c r="J15" s="725" t="s">
        <v>406</v>
      </c>
      <c r="K15" s="725" t="s">
        <v>408</v>
      </c>
      <c r="L15" s="725" t="s">
        <v>407</v>
      </c>
      <c r="M15" s="959" t="s">
        <v>409</v>
      </c>
      <c r="Q15" s="722"/>
    </row>
    <row r="16" spans="2:17" ht="15.75" thickBot="1" x14ac:dyDescent="0.4">
      <c r="B16" s="1190"/>
      <c r="D16">
        <v>1</v>
      </c>
      <c r="E16" s="976"/>
      <c r="F16" s="961"/>
      <c r="G16" s="962">
        <f>E16+(F16*0.6)</f>
        <v>0</v>
      </c>
      <c r="H16" s="962">
        <f>EMIRO_calcoli!L66</f>
        <v>1068.75</v>
      </c>
      <c r="I16" s="962">
        <f ca="1">EMIRO_calcoli!L68</f>
        <v>1068.75</v>
      </c>
      <c r="J16" s="962">
        <f>+G16*H16</f>
        <v>0</v>
      </c>
      <c r="K16" s="963">
        <f ca="1">EMIRO_calcoli!$J$39</f>
        <v>7.0000000000000007E-2</v>
      </c>
      <c r="L16" s="964">
        <v>1</v>
      </c>
      <c r="M16" s="965">
        <f ca="1">+J16*K16*L16</f>
        <v>0</v>
      </c>
      <c r="O16" t="e">
        <f>IF(AND(E14&lt;&gt;"",F14&lt;&gt;""),VLOOKUP(CONCATENATE(E14,F14,G14,H14,I14,J14,K14,L14,M14),CC_Parametri!$A:$Z,10,FALSE),0)</f>
        <v>#N/A</v>
      </c>
      <c r="P16" t="e">
        <f>IF(AND(E14&lt;&gt;"",F14&lt;&gt;""),VLOOKUP(CONCATENATE(E14,F14,G14,H14,I14,J14,K14,L14,M14),CC_Parametri!$A:$Z,12,FALSE),0)</f>
        <v>#N/A</v>
      </c>
      <c r="Q16" s="722"/>
    </row>
    <row r="17" spans="2:17" ht="13.5" thickBot="1" x14ac:dyDescent="0.25">
      <c r="E17" s="344"/>
      <c r="Q17" s="722"/>
    </row>
    <row r="18" spans="2:17" x14ac:dyDescent="0.2">
      <c r="B18" s="1190" t="str">
        <f>"n. "&amp;D18</f>
        <v>n. 2</v>
      </c>
      <c r="C18" s="339" t="s">
        <v>99</v>
      </c>
      <c r="D18">
        <f>+D14+1</f>
        <v>2</v>
      </c>
      <c r="E18" s="975" t="str">
        <f>$E$14</f>
        <v>B1</v>
      </c>
      <c r="F18" s="954"/>
      <c r="G18" s="954"/>
      <c r="H18" s="968" t="str">
        <f>IF(COUNTIFS(EMIRO_Valori_di_Mercato!M:M,E18,EMIRO_Valori_di_Mercato!P:P,G18)&gt;0,VLOOKUP(E18&amp;G18,EMIRO_Valori_di_Mercato!$C:$P,14,FALSE),IF(COUNTIFS(EMIRO_Valori_di_Mercato!M:M,E18,EMIRO_Valori_di_Mercato!P:P,"Abitazioni civili")&gt;0,"Abitazioni civili",VLOOKUP(E18,EMIRO_Valori_di_Mercato!$M:$P,4,FALSE)))</f>
        <v>Abitazioni civili</v>
      </c>
      <c r="I18" s="966"/>
      <c r="J18" s="966"/>
      <c r="K18" s="966"/>
      <c r="L18" s="966"/>
      <c r="M18" s="967"/>
      <c r="Q18" s="722"/>
    </row>
    <row r="19" spans="2:17" x14ac:dyDescent="0.2">
      <c r="B19" s="1190"/>
      <c r="D19">
        <f>+D15+1</f>
        <v>2</v>
      </c>
      <c r="E19" s="958" t="s">
        <v>16441</v>
      </c>
      <c r="F19" s="838" t="s">
        <v>16442</v>
      </c>
      <c r="G19" s="838" t="s">
        <v>16443</v>
      </c>
      <c r="H19" s="725" t="s">
        <v>405</v>
      </c>
      <c r="I19" s="726" t="s">
        <v>411</v>
      </c>
      <c r="J19" s="725" t="s">
        <v>406</v>
      </c>
      <c r="K19" s="725" t="s">
        <v>408</v>
      </c>
      <c r="L19" s="725" t="s">
        <v>407</v>
      </c>
      <c r="M19" s="959" t="s">
        <v>409</v>
      </c>
      <c r="Q19" s="722"/>
    </row>
    <row r="20" spans="2:17" ht="15.75" thickBot="1" x14ac:dyDescent="0.4">
      <c r="B20" s="1190"/>
      <c r="D20">
        <f>+D16+1</f>
        <v>2</v>
      </c>
      <c r="E20" s="976">
        <v>0</v>
      </c>
      <c r="F20" s="961">
        <v>0</v>
      </c>
      <c r="G20" s="962">
        <f>E20+(F20*0.6)</f>
        <v>0</v>
      </c>
      <c r="H20" s="962">
        <f>EMIRO_calcoli!L72</f>
        <v>1068.75</v>
      </c>
      <c r="I20" s="962">
        <f ca="1">EMIRO_calcoli!L74</f>
        <v>1068.75</v>
      </c>
      <c r="J20" s="962">
        <f>+G20*H20</f>
        <v>0</v>
      </c>
      <c r="K20" s="963">
        <f ca="1">EMIRO_calcoli!$J$39</f>
        <v>7.0000000000000007E-2</v>
      </c>
      <c r="L20" s="964">
        <v>1</v>
      </c>
      <c r="M20" s="965">
        <f ca="1">+J20*K20*L20</f>
        <v>0</v>
      </c>
      <c r="O20">
        <f>IF(AND(E18&lt;&gt;"",F18&lt;&gt;""),VLOOKUP(CONCATENATE(E18,F18,G18,H18,I18,J18,K18,L18,M18),CC_Parametri!$A:$Z,10,FALSE),0)</f>
        <v>0</v>
      </c>
      <c r="P20">
        <f>IF(AND(E18&lt;&gt;"",F18&lt;&gt;""),VLOOKUP(CONCATENATE(E18,F18,G18,H18,I18,J18,K18,L18,M18),CC_Parametri!$A:$Z,12,FALSE),0)</f>
        <v>0</v>
      </c>
      <c r="Q20" s="722"/>
    </row>
    <row r="21" spans="2:17" ht="13.5" thickBot="1" x14ac:dyDescent="0.25">
      <c r="E21" s="344"/>
      <c r="Q21" s="722"/>
    </row>
    <row r="22" spans="2:17" x14ac:dyDescent="0.2">
      <c r="B22" s="1190" t="str">
        <f>"n. "&amp;D22</f>
        <v>n. 3</v>
      </c>
      <c r="C22" s="339" t="s">
        <v>99</v>
      </c>
      <c r="D22">
        <f>+D18+1</f>
        <v>3</v>
      </c>
      <c r="E22" s="975" t="str">
        <f>$E$14</f>
        <v>B1</v>
      </c>
      <c r="F22" s="954"/>
      <c r="G22" s="954"/>
      <c r="H22" s="968" t="str">
        <f>IF(COUNTIFS(EMIRO_Valori_di_Mercato!M:M,E22,EMIRO_Valori_di_Mercato!P:P,G22)&gt;0,VLOOKUP(E22&amp;G22,EMIRO_Valori_di_Mercato!$C:$P,14,FALSE),IF(COUNTIFS(EMIRO_Valori_di_Mercato!M:M,E22,EMIRO_Valori_di_Mercato!P:P,"Abitazioni civili")&gt;0,"Abitazioni civili",VLOOKUP(E22,EMIRO_Valori_di_Mercato!$M:$P,4,FALSE)))</f>
        <v>Abitazioni civili</v>
      </c>
      <c r="I22" s="966"/>
      <c r="J22" s="966"/>
      <c r="K22" s="966"/>
      <c r="L22" s="966"/>
      <c r="M22" s="967"/>
      <c r="Q22" s="722"/>
    </row>
    <row r="23" spans="2:17" x14ac:dyDescent="0.2">
      <c r="B23" s="1190"/>
      <c r="D23">
        <f>+D19+1</f>
        <v>3</v>
      </c>
      <c r="E23" s="958" t="s">
        <v>16441</v>
      </c>
      <c r="F23" s="838" t="s">
        <v>16442</v>
      </c>
      <c r="G23" s="838" t="s">
        <v>16443</v>
      </c>
      <c r="H23" s="725" t="s">
        <v>405</v>
      </c>
      <c r="I23" s="726" t="s">
        <v>411</v>
      </c>
      <c r="J23" s="725" t="s">
        <v>406</v>
      </c>
      <c r="K23" s="725" t="s">
        <v>408</v>
      </c>
      <c r="L23" s="725" t="s">
        <v>407</v>
      </c>
      <c r="M23" s="959" t="s">
        <v>409</v>
      </c>
    </row>
    <row r="24" spans="2:17" ht="15.75" thickBot="1" x14ac:dyDescent="0.4">
      <c r="B24" s="1190"/>
      <c r="D24">
        <f>+D20+1</f>
        <v>3</v>
      </c>
      <c r="E24" s="976">
        <v>0</v>
      </c>
      <c r="F24" s="961">
        <v>0</v>
      </c>
      <c r="G24" s="962">
        <f>E24+(F24*0.6)</f>
        <v>0</v>
      </c>
      <c r="H24" s="962">
        <f>EMIRO_calcoli!L78</f>
        <v>1068.75</v>
      </c>
      <c r="I24" s="962">
        <f ca="1">EMIRO_calcoli!L80</f>
        <v>1068.75</v>
      </c>
      <c r="J24" s="962">
        <f>+G24*H24</f>
        <v>0</v>
      </c>
      <c r="K24" s="963">
        <f ca="1">EMIRO_calcoli!$J$39</f>
        <v>7.0000000000000007E-2</v>
      </c>
      <c r="L24" s="964">
        <v>1</v>
      </c>
      <c r="M24" s="965">
        <f ca="1">+J24*K24*L24</f>
        <v>0</v>
      </c>
      <c r="O24">
        <f>IF(AND(E22&lt;&gt;"",F22&lt;&gt;""),VLOOKUP(CONCATENATE(E22,F22,G22,H22,I22,J22,K22,L22,M22),CC_Parametri!$A:$Z,10,FALSE),0)</f>
        <v>0</v>
      </c>
      <c r="P24">
        <f>IF(AND(E22&lt;&gt;"",F22&lt;&gt;""),VLOOKUP(CONCATENATE(E22,F22,G22,H22,I22,J22,K22,L22,M22),CC_Parametri!$A:$Z,12,FALSE),0)</f>
        <v>0</v>
      </c>
    </row>
    <row r="25" spans="2:17" ht="13.5" thickBot="1" x14ac:dyDescent="0.25">
      <c r="E25" s="344"/>
    </row>
    <row r="26" spans="2:17" x14ac:dyDescent="0.2">
      <c r="B26" s="1190" t="str">
        <f>"n. "&amp;D26</f>
        <v>n. 4</v>
      </c>
      <c r="C26" s="339" t="s">
        <v>99</v>
      </c>
      <c r="D26">
        <f>+D22+1</f>
        <v>4</v>
      </c>
      <c r="E26" s="975" t="str">
        <f>$E$14</f>
        <v>B1</v>
      </c>
      <c r="F26" s="954"/>
      <c r="G26" s="954"/>
      <c r="H26" s="968" t="str">
        <f>IF(COUNTIFS(EMIRO_Valori_di_Mercato!M:M,E26,EMIRO_Valori_di_Mercato!P:P,G26)&gt;0,VLOOKUP(E26&amp;G26,EMIRO_Valori_di_Mercato!$C:$P,14,FALSE),IF(COUNTIFS(EMIRO_Valori_di_Mercato!M:M,E26,EMIRO_Valori_di_Mercato!P:P,"Abitazioni civili")&gt;0,"Abitazioni civili",VLOOKUP(E26,EMIRO_Valori_di_Mercato!$M:$P,4,FALSE)))</f>
        <v>Abitazioni civili</v>
      </c>
      <c r="I26" s="966"/>
      <c r="J26" s="966"/>
      <c r="K26" s="966"/>
      <c r="L26" s="966"/>
      <c r="M26" s="967"/>
    </row>
    <row r="27" spans="2:17" x14ac:dyDescent="0.2">
      <c r="B27" s="1190"/>
      <c r="D27">
        <f>+D23+1</f>
        <v>4</v>
      </c>
      <c r="E27" s="958" t="s">
        <v>16441</v>
      </c>
      <c r="F27" s="838" t="s">
        <v>16442</v>
      </c>
      <c r="G27" s="838" t="s">
        <v>16443</v>
      </c>
      <c r="H27" s="725" t="s">
        <v>405</v>
      </c>
      <c r="I27" s="726" t="s">
        <v>411</v>
      </c>
      <c r="J27" s="725" t="s">
        <v>406</v>
      </c>
      <c r="K27" s="725" t="s">
        <v>408</v>
      </c>
      <c r="L27" s="725" t="s">
        <v>407</v>
      </c>
      <c r="M27" s="959" t="s">
        <v>409</v>
      </c>
    </row>
    <row r="28" spans="2:17" ht="15.75" thickBot="1" x14ac:dyDescent="0.4">
      <c r="B28" s="1190"/>
      <c r="D28">
        <f>+D24+1</f>
        <v>4</v>
      </c>
      <c r="E28" s="976">
        <v>0</v>
      </c>
      <c r="F28" s="961">
        <v>0</v>
      </c>
      <c r="G28" s="962">
        <f>E28+(F28*0.6)</f>
        <v>0</v>
      </c>
      <c r="H28" s="962">
        <f>EMIRO_calcoli!L84</f>
        <v>1068.75</v>
      </c>
      <c r="I28" s="962">
        <f ca="1">EMIRO_calcoli!L86</f>
        <v>1068.75</v>
      </c>
      <c r="J28" s="962">
        <f>+G28*H28</f>
        <v>0</v>
      </c>
      <c r="K28" s="963">
        <f ca="1">EMIRO_calcoli!$J$39</f>
        <v>7.0000000000000007E-2</v>
      </c>
      <c r="L28" s="964">
        <v>1</v>
      </c>
      <c r="M28" s="965">
        <f ca="1">+J28*K28*L28</f>
        <v>0</v>
      </c>
      <c r="O28">
        <f>IF(AND(E26&lt;&gt;"",F26&lt;&gt;""),VLOOKUP(CONCATENATE(E26,F26,G26,H26,I26,J26,K26,L26,M26),CC_Parametri!$A:$Z,10,FALSE),0)</f>
        <v>0</v>
      </c>
      <c r="P28">
        <f>IF(AND(E26&lt;&gt;"",F26&lt;&gt;""),VLOOKUP(CONCATENATE(E26,F26,G26,H26,I26,J26,K26,L26,M26),CC_Parametri!$A:$Z,12,FALSE),0)</f>
        <v>0</v>
      </c>
    </row>
    <row r="29" spans="2:17" ht="13.5" thickBot="1" x14ac:dyDescent="0.25">
      <c r="E29" s="344"/>
    </row>
    <row r="30" spans="2:17" x14ac:dyDescent="0.2">
      <c r="B30" s="1190" t="str">
        <f>"n. "&amp;D30</f>
        <v>n. 5</v>
      </c>
      <c r="C30" s="339" t="s">
        <v>99</v>
      </c>
      <c r="D30">
        <f>+D26+1</f>
        <v>5</v>
      </c>
      <c r="E30" s="975" t="str">
        <f>$E$14</f>
        <v>B1</v>
      </c>
      <c r="F30" s="954"/>
      <c r="G30" s="954"/>
      <c r="H30" s="968" t="str">
        <f>IF(COUNTIFS(EMIRO_Valori_di_Mercato!M:M,E30,EMIRO_Valori_di_Mercato!P:P,G30)&gt;0,VLOOKUP(E30&amp;G30,EMIRO_Valori_di_Mercato!$C:$P,14,FALSE),IF(COUNTIFS(EMIRO_Valori_di_Mercato!M:M,E30,EMIRO_Valori_di_Mercato!P:P,"Abitazioni civili")&gt;0,"Abitazioni civili",VLOOKUP(E30,EMIRO_Valori_di_Mercato!$M:$P,4,FALSE)))</f>
        <v>Abitazioni civili</v>
      </c>
      <c r="I30" s="966"/>
      <c r="J30" s="966"/>
      <c r="K30" s="966"/>
      <c r="L30" s="966"/>
      <c r="M30" s="967"/>
    </row>
    <row r="31" spans="2:17" x14ac:dyDescent="0.2">
      <c r="B31" s="1190"/>
      <c r="D31">
        <f>+D27+1</f>
        <v>5</v>
      </c>
      <c r="E31" s="958" t="s">
        <v>16441</v>
      </c>
      <c r="F31" s="838" t="s">
        <v>16442</v>
      </c>
      <c r="G31" s="838" t="s">
        <v>16443</v>
      </c>
      <c r="H31" s="725" t="s">
        <v>405</v>
      </c>
      <c r="I31" s="726" t="s">
        <v>411</v>
      </c>
      <c r="J31" s="725" t="s">
        <v>406</v>
      </c>
      <c r="K31" s="725" t="s">
        <v>408</v>
      </c>
      <c r="L31" s="725" t="s">
        <v>407</v>
      </c>
      <c r="M31" s="959" t="s">
        <v>409</v>
      </c>
    </row>
    <row r="32" spans="2:17" ht="15.75" thickBot="1" x14ac:dyDescent="0.4">
      <c r="B32" s="1190"/>
      <c r="D32">
        <f>+D28+1</f>
        <v>5</v>
      </c>
      <c r="E32" s="976">
        <v>0</v>
      </c>
      <c r="F32" s="961">
        <v>0</v>
      </c>
      <c r="G32" s="962">
        <f>E32+(F32*0.6)</f>
        <v>0</v>
      </c>
      <c r="H32" s="962">
        <f>EMIRO_calcoli!L90</f>
        <v>1068.75</v>
      </c>
      <c r="I32" s="962">
        <f ca="1">EMIRO_calcoli!L92</f>
        <v>1068.75</v>
      </c>
      <c r="J32" s="962">
        <f>+G32*H32</f>
        <v>0</v>
      </c>
      <c r="K32" s="963">
        <f ca="1">EMIRO_calcoli!$J$39</f>
        <v>7.0000000000000007E-2</v>
      </c>
      <c r="L32" s="964">
        <v>1</v>
      </c>
      <c r="M32" s="965">
        <f ca="1">+J32*K32*L32</f>
        <v>0</v>
      </c>
      <c r="O32">
        <f>IF(AND(E30&lt;&gt;"",F30&lt;&gt;""),VLOOKUP(CONCATENATE(E30,F30,G30,H30,I30,J30,K30,L30,M30),CC_Parametri!$A:$Z,10,FALSE),0)</f>
        <v>0</v>
      </c>
      <c r="P32">
        <f>IF(AND(E30&lt;&gt;"",F30&lt;&gt;""),VLOOKUP(CONCATENATE(E30,F30,G30,H30,I30,J30,K30,L30,M30),CC_Parametri!$A:$Z,12,FALSE),0)</f>
        <v>0</v>
      </c>
    </row>
    <row r="33" spans="2:16" ht="13.5" thickBot="1" x14ac:dyDescent="0.25">
      <c r="E33" s="344"/>
    </row>
    <row r="34" spans="2:16" x14ac:dyDescent="0.2">
      <c r="B34" s="1190" t="str">
        <f>"n. "&amp;D34</f>
        <v>n. 6</v>
      </c>
      <c r="C34" s="339" t="s">
        <v>99</v>
      </c>
      <c r="D34">
        <f>+D30+1</f>
        <v>6</v>
      </c>
      <c r="E34" s="975" t="str">
        <f>$E$14</f>
        <v>B1</v>
      </c>
      <c r="F34" s="954"/>
      <c r="G34" s="954"/>
      <c r="H34" s="968" t="str">
        <f>IF(COUNTIFS(EMIRO_Valori_di_Mercato!M:M,E34,EMIRO_Valori_di_Mercato!P:P,G34)&gt;0,VLOOKUP(E34&amp;G34,EMIRO_Valori_di_Mercato!$C:$P,14,FALSE),IF(COUNTIFS(EMIRO_Valori_di_Mercato!M:M,E34,EMIRO_Valori_di_Mercato!P:P,"Abitazioni civili")&gt;0,"Abitazioni civili",VLOOKUP(E34,EMIRO_Valori_di_Mercato!$M:$P,4,FALSE)))</f>
        <v>Abitazioni civili</v>
      </c>
      <c r="I34" s="966"/>
      <c r="J34" s="966"/>
      <c r="K34" s="966"/>
      <c r="L34" s="966"/>
      <c r="M34" s="967"/>
    </row>
    <row r="35" spans="2:16" x14ac:dyDescent="0.2">
      <c r="B35" s="1190"/>
      <c r="D35">
        <f>+D31+1</f>
        <v>6</v>
      </c>
      <c r="E35" s="958" t="s">
        <v>16441</v>
      </c>
      <c r="F35" s="838" t="s">
        <v>16442</v>
      </c>
      <c r="G35" s="838" t="s">
        <v>16443</v>
      </c>
      <c r="H35" s="725" t="s">
        <v>405</v>
      </c>
      <c r="I35" s="726" t="s">
        <v>411</v>
      </c>
      <c r="J35" s="725" t="s">
        <v>406</v>
      </c>
      <c r="K35" s="725" t="s">
        <v>408</v>
      </c>
      <c r="L35" s="725" t="s">
        <v>407</v>
      </c>
      <c r="M35" s="959" t="s">
        <v>409</v>
      </c>
    </row>
    <row r="36" spans="2:16" ht="15.75" thickBot="1" x14ac:dyDescent="0.4">
      <c r="B36" s="1190"/>
      <c r="D36">
        <f>+D32+1</f>
        <v>6</v>
      </c>
      <c r="E36" s="976">
        <v>0</v>
      </c>
      <c r="F36" s="961">
        <v>0</v>
      </c>
      <c r="G36" s="962">
        <f>E36+(F36*0.6)</f>
        <v>0</v>
      </c>
      <c r="H36" s="962">
        <f>EMIRO_calcoli!L96</f>
        <v>1068.75</v>
      </c>
      <c r="I36" s="962">
        <f ca="1">EMIRO_calcoli!L98</f>
        <v>1068.75</v>
      </c>
      <c r="J36" s="962">
        <f>+G36*H36</f>
        <v>0</v>
      </c>
      <c r="K36" s="963">
        <f ca="1">EMIRO_calcoli!$J$39</f>
        <v>7.0000000000000007E-2</v>
      </c>
      <c r="L36" s="964">
        <v>1</v>
      </c>
      <c r="M36" s="965">
        <f ca="1">+J36*K36*L36</f>
        <v>0</v>
      </c>
      <c r="O36">
        <f>IF(AND(E34&lt;&gt;"",F34&lt;&gt;""),VLOOKUP(CONCATENATE(E34,F34,G34,H34,I34,J34,K34,L34,M34),CC_Parametri!$A:$Z,10,FALSE),0)</f>
        <v>0</v>
      </c>
      <c r="P36">
        <f>IF(AND(E34&lt;&gt;"",F34&lt;&gt;""),VLOOKUP(CONCATENATE(E34,F34,G34,H34,I34,J34,K34,L34,M34),CC_Parametri!$A:$Z,12,FALSE),0)</f>
        <v>0</v>
      </c>
    </row>
    <row r="37" spans="2:16" ht="13.5" thickBot="1" x14ac:dyDescent="0.25">
      <c r="E37" s="344"/>
    </row>
    <row r="38" spans="2:16" x14ac:dyDescent="0.2">
      <c r="B38" s="1190" t="str">
        <f>"n. "&amp;D38</f>
        <v>n. 7</v>
      </c>
      <c r="C38" s="339" t="s">
        <v>99</v>
      </c>
      <c r="D38">
        <f>+D34+1</f>
        <v>7</v>
      </c>
      <c r="E38" s="975" t="str">
        <f>$E$14</f>
        <v>B1</v>
      </c>
      <c r="F38" s="954"/>
      <c r="G38" s="954"/>
      <c r="H38" s="968" t="str">
        <f>IF(COUNTIFS(EMIRO_Valori_di_Mercato!M:M,E38,EMIRO_Valori_di_Mercato!P:P,G38)&gt;0,VLOOKUP(E38&amp;G38,EMIRO_Valori_di_Mercato!$C:$P,14,FALSE),IF(COUNTIFS(EMIRO_Valori_di_Mercato!M:M,E38,EMIRO_Valori_di_Mercato!P:P,"Abitazioni civili")&gt;0,"Abitazioni civili",VLOOKUP(E38,EMIRO_Valori_di_Mercato!$M:$P,4,FALSE)))</f>
        <v>Abitazioni civili</v>
      </c>
      <c r="I38" s="966"/>
      <c r="J38" s="966"/>
      <c r="K38" s="966"/>
      <c r="L38" s="966"/>
      <c r="M38" s="967"/>
    </row>
    <row r="39" spans="2:16" x14ac:dyDescent="0.2">
      <c r="B39" s="1190"/>
      <c r="D39">
        <f>+D35+1</f>
        <v>7</v>
      </c>
      <c r="E39" s="958" t="s">
        <v>16441</v>
      </c>
      <c r="F39" s="838" t="s">
        <v>16442</v>
      </c>
      <c r="G39" s="838" t="s">
        <v>16443</v>
      </c>
      <c r="H39" s="725" t="s">
        <v>405</v>
      </c>
      <c r="I39" s="726" t="s">
        <v>411</v>
      </c>
      <c r="J39" s="725" t="s">
        <v>406</v>
      </c>
      <c r="K39" s="725" t="s">
        <v>408</v>
      </c>
      <c r="L39" s="725" t="s">
        <v>407</v>
      </c>
      <c r="M39" s="959" t="s">
        <v>409</v>
      </c>
    </row>
    <row r="40" spans="2:16" ht="15.75" thickBot="1" x14ac:dyDescent="0.4">
      <c r="B40" s="1190"/>
      <c r="D40">
        <f>+D36+1</f>
        <v>7</v>
      </c>
      <c r="E40" s="976">
        <v>0</v>
      </c>
      <c r="F40" s="961">
        <v>0</v>
      </c>
      <c r="G40" s="962">
        <f>E40+(F40*0.6)</f>
        <v>0</v>
      </c>
      <c r="H40" s="962">
        <f>EMIRO_calcoli!L102</f>
        <v>1068.75</v>
      </c>
      <c r="I40" s="962">
        <f ca="1">EMIRO_calcoli!L104</f>
        <v>1068.75</v>
      </c>
      <c r="J40" s="962">
        <f>+G40*H40</f>
        <v>0</v>
      </c>
      <c r="K40" s="963">
        <f ca="1">EMIRO_calcoli!$J$39</f>
        <v>7.0000000000000007E-2</v>
      </c>
      <c r="L40" s="964">
        <v>1</v>
      </c>
      <c r="M40" s="965">
        <f ca="1">+J40*K40*L40</f>
        <v>0</v>
      </c>
      <c r="O40">
        <f>IF(AND(E38&lt;&gt;"",F38&lt;&gt;""),VLOOKUP(CONCATENATE(E38,F38,G38,H38,I38,J38,K38,L38,M38),CC_Parametri!$A:$Z,10,FALSE),0)</f>
        <v>0</v>
      </c>
      <c r="P40">
        <f>IF(AND(E38&lt;&gt;"",F38&lt;&gt;""),VLOOKUP(CONCATENATE(E38,F38,G38,H38,I38,J38,K38,L38,M38),CC_Parametri!$A:$Z,12,FALSE),0)</f>
        <v>0</v>
      </c>
    </row>
    <row r="41" spans="2:16" ht="13.5" thickBot="1" x14ac:dyDescent="0.25">
      <c r="E41" s="344"/>
    </row>
    <row r="42" spans="2:16" x14ac:dyDescent="0.2">
      <c r="B42" s="1190" t="str">
        <f>"n. "&amp;D42</f>
        <v>n. 8</v>
      </c>
      <c r="C42" s="339" t="s">
        <v>99</v>
      </c>
      <c r="D42">
        <f>+D38+1</f>
        <v>8</v>
      </c>
      <c r="E42" s="975" t="str">
        <f>$E$14</f>
        <v>B1</v>
      </c>
      <c r="F42" s="954"/>
      <c r="G42" s="954"/>
      <c r="H42" s="968" t="str">
        <f>IF(COUNTIFS(EMIRO_Valori_di_Mercato!M:M,E42,EMIRO_Valori_di_Mercato!P:P,G42)&gt;0,VLOOKUP(E42&amp;G42,EMIRO_Valori_di_Mercato!$C:$P,14,FALSE),IF(COUNTIFS(EMIRO_Valori_di_Mercato!M:M,E42,EMIRO_Valori_di_Mercato!P:P,"Abitazioni civili")&gt;0,"Abitazioni civili",VLOOKUP(E42,EMIRO_Valori_di_Mercato!$M:$P,4,FALSE)))</f>
        <v>Abitazioni civili</v>
      </c>
      <c r="I42" s="966"/>
      <c r="J42" s="966"/>
      <c r="K42" s="966"/>
      <c r="L42" s="966"/>
      <c r="M42" s="967"/>
    </row>
    <row r="43" spans="2:16" x14ac:dyDescent="0.2">
      <c r="B43" s="1190"/>
      <c r="D43">
        <f>+D39+1</f>
        <v>8</v>
      </c>
      <c r="E43" s="958" t="s">
        <v>16441</v>
      </c>
      <c r="F43" s="838" t="s">
        <v>16442</v>
      </c>
      <c r="G43" s="838" t="s">
        <v>16443</v>
      </c>
      <c r="H43" s="725" t="s">
        <v>405</v>
      </c>
      <c r="I43" s="726" t="s">
        <v>411</v>
      </c>
      <c r="J43" s="725" t="s">
        <v>406</v>
      </c>
      <c r="K43" s="725" t="s">
        <v>408</v>
      </c>
      <c r="L43" s="725" t="s">
        <v>407</v>
      </c>
      <c r="M43" s="959" t="s">
        <v>409</v>
      </c>
    </row>
    <row r="44" spans="2:16" ht="15.75" thickBot="1" x14ac:dyDescent="0.4">
      <c r="B44" s="1190"/>
      <c r="D44">
        <f>+D40+1</f>
        <v>8</v>
      </c>
      <c r="E44" s="976">
        <v>0</v>
      </c>
      <c r="F44" s="961">
        <v>0</v>
      </c>
      <c r="G44" s="962">
        <f>E44+(F44*0.6)</f>
        <v>0</v>
      </c>
      <c r="H44" s="962">
        <f>EMIRO_calcoli!L108</f>
        <v>1068.75</v>
      </c>
      <c r="I44" s="962">
        <f ca="1">EMIRO_calcoli!L110</f>
        <v>1068.75</v>
      </c>
      <c r="J44" s="962">
        <f>+G44*H44</f>
        <v>0</v>
      </c>
      <c r="K44" s="963">
        <f ca="1">EMIRO_calcoli!$J$39</f>
        <v>7.0000000000000007E-2</v>
      </c>
      <c r="L44" s="964">
        <v>1</v>
      </c>
      <c r="M44" s="965">
        <f ca="1">+J44*K44*L44</f>
        <v>0</v>
      </c>
      <c r="O44">
        <f>IF(AND(E42&lt;&gt;"",F42&lt;&gt;""),VLOOKUP(CONCATENATE(E42,F42,G42,H42,I42,J42,K42,L42,M42),CC_Parametri!$A:$Z,10,FALSE),0)</f>
        <v>0</v>
      </c>
      <c r="P44">
        <f>IF(AND(E42&lt;&gt;"",F42&lt;&gt;""),VLOOKUP(CONCATENATE(E42,F42,G42,H42,I42,J42,K42,L42,M42),CC_Parametri!$A:$Z,12,FALSE),0)</f>
        <v>0</v>
      </c>
    </row>
    <row r="45" spans="2:16" ht="13.5" thickBot="1" x14ac:dyDescent="0.25">
      <c r="E45" s="344"/>
    </row>
    <row r="46" spans="2:16" x14ac:dyDescent="0.2">
      <c r="B46" s="1190" t="str">
        <f>"n. "&amp;D46</f>
        <v>n. 9</v>
      </c>
      <c r="C46" s="339" t="s">
        <v>99</v>
      </c>
      <c r="D46">
        <f>+D42+1</f>
        <v>9</v>
      </c>
      <c r="E46" s="975" t="str">
        <f>$E$14</f>
        <v>B1</v>
      </c>
      <c r="F46" s="954"/>
      <c r="G46" s="954"/>
      <c r="H46" s="968" t="str">
        <f>IF(COUNTIFS(EMIRO_Valori_di_Mercato!M:M,E46,EMIRO_Valori_di_Mercato!P:P,G46)&gt;0,VLOOKUP(E46&amp;G46,EMIRO_Valori_di_Mercato!$C:$P,14,FALSE),IF(COUNTIFS(EMIRO_Valori_di_Mercato!M:M,E46,EMIRO_Valori_di_Mercato!P:P,"Abitazioni civili")&gt;0,"Abitazioni civili",VLOOKUP(E46,EMIRO_Valori_di_Mercato!$M:$P,4,FALSE)))</f>
        <v>Abitazioni civili</v>
      </c>
      <c r="I46" s="966"/>
      <c r="J46" s="966"/>
      <c r="K46" s="966"/>
      <c r="L46" s="966"/>
      <c r="M46" s="967"/>
    </row>
    <row r="47" spans="2:16" x14ac:dyDescent="0.2">
      <c r="B47" s="1190"/>
      <c r="D47">
        <f>+D43+1</f>
        <v>9</v>
      </c>
      <c r="E47" s="958" t="s">
        <v>16441</v>
      </c>
      <c r="F47" s="838" t="s">
        <v>16442</v>
      </c>
      <c r="G47" s="838" t="s">
        <v>16443</v>
      </c>
      <c r="H47" s="725" t="s">
        <v>405</v>
      </c>
      <c r="I47" s="726" t="s">
        <v>411</v>
      </c>
      <c r="J47" s="725" t="s">
        <v>406</v>
      </c>
      <c r="K47" s="725" t="s">
        <v>408</v>
      </c>
      <c r="L47" s="725" t="s">
        <v>407</v>
      </c>
      <c r="M47" s="959" t="s">
        <v>409</v>
      </c>
    </row>
    <row r="48" spans="2:16" ht="15.75" thickBot="1" x14ac:dyDescent="0.4">
      <c r="B48" s="1190"/>
      <c r="D48">
        <f>+D44+1</f>
        <v>9</v>
      </c>
      <c r="E48" s="976">
        <v>0</v>
      </c>
      <c r="F48" s="961">
        <v>0</v>
      </c>
      <c r="G48" s="962">
        <f>E48+(F48*0.6)</f>
        <v>0</v>
      </c>
      <c r="H48" s="962">
        <f>EMIRO_calcoli!L114</f>
        <v>1068.75</v>
      </c>
      <c r="I48" s="962">
        <f ca="1">EMIRO_calcoli!L116</f>
        <v>1068.75</v>
      </c>
      <c r="J48" s="962">
        <f>+G48*H48</f>
        <v>0</v>
      </c>
      <c r="K48" s="963">
        <f ca="1">EMIRO_calcoli!$J$39</f>
        <v>7.0000000000000007E-2</v>
      </c>
      <c r="L48" s="964">
        <v>1</v>
      </c>
      <c r="M48" s="965">
        <f ca="1">+J48*K48*L48</f>
        <v>0</v>
      </c>
      <c r="O48">
        <f>IF(AND(E46&lt;&gt;"",F46&lt;&gt;""),VLOOKUP(CONCATENATE(E46,F46,G46,H46,I46,J46,K46,L46,M46),CC_Parametri!$A:$Z,10,FALSE),0)</f>
        <v>0</v>
      </c>
      <c r="P48">
        <f>IF(AND(E46&lt;&gt;"",F46&lt;&gt;""),VLOOKUP(CONCATENATE(E46,F46,G46,H46,I46,J46,K46,L46,M46),CC_Parametri!$A:$Z,12,FALSE),0)</f>
        <v>0</v>
      </c>
    </row>
    <row r="49" spans="2:16" ht="13.5" thickBot="1" x14ac:dyDescent="0.25">
      <c r="E49" s="344"/>
    </row>
    <row r="50" spans="2:16" x14ac:dyDescent="0.2">
      <c r="B50" s="1190" t="str">
        <f>"n. "&amp;D50</f>
        <v>n. 10</v>
      </c>
      <c r="C50" s="339" t="s">
        <v>99</v>
      </c>
      <c r="D50">
        <f>+D46+1</f>
        <v>10</v>
      </c>
      <c r="E50" s="975" t="str">
        <f>$E$14</f>
        <v>B1</v>
      </c>
      <c r="F50" s="954"/>
      <c r="G50" s="954"/>
      <c r="H50" s="968" t="str">
        <f>IF(COUNTIFS(EMIRO_Valori_di_Mercato!M:M,E50,EMIRO_Valori_di_Mercato!P:P,G50)&gt;0,VLOOKUP(E50&amp;G50,EMIRO_Valori_di_Mercato!$C:$P,14,FALSE),IF(COUNTIFS(EMIRO_Valori_di_Mercato!M:M,E50,EMIRO_Valori_di_Mercato!P:P,"Abitazioni civili")&gt;0,"Abitazioni civili",VLOOKUP(E50,EMIRO_Valori_di_Mercato!$M:$P,4,FALSE)))</f>
        <v>Abitazioni civili</v>
      </c>
      <c r="I50" s="966"/>
      <c r="J50" s="966"/>
      <c r="K50" s="966"/>
      <c r="L50" s="966"/>
      <c r="M50" s="967"/>
    </row>
    <row r="51" spans="2:16" x14ac:dyDescent="0.2">
      <c r="B51" s="1190"/>
      <c r="D51">
        <f>+D47+1</f>
        <v>10</v>
      </c>
      <c r="E51" s="958" t="s">
        <v>16441</v>
      </c>
      <c r="F51" s="838" t="s">
        <v>16442</v>
      </c>
      <c r="G51" s="838" t="s">
        <v>16443</v>
      </c>
      <c r="H51" s="725" t="s">
        <v>405</v>
      </c>
      <c r="I51" s="726" t="s">
        <v>411</v>
      </c>
      <c r="J51" s="725" t="s">
        <v>406</v>
      </c>
      <c r="K51" s="725" t="s">
        <v>408</v>
      </c>
      <c r="L51" s="725" t="s">
        <v>407</v>
      </c>
      <c r="M51" s="959" t="s">
        <v>409</v>
      </c>
    </row>
    <row r="52" spans="2:16" ht="15.75" thickBot="1" x14ac:dyDescent="0.4">
      <c r="B52" s="1190"/>
      <c r="D52">
        <f>+D48+1</f>
        <v>10</v>
      </c>
      <c r="E52" s="976">
        <v>0</v>
      </c>
      <c r="F52" s="961">
        <v>0</v>
      </c>
      <c r="G52" s="962">
        <f>E52+(F52*0.6)</f>
        <v>0</v>
      </c>
      <c r="H52" s="962">
        <f>EMIRO_calcoli!L120</f>
        <v>1068.75</v>
      </c>
      <c r="I52" s="962">
        <f ca="1">EMIRO_calcoli!L122</f>
        <v>1068.75</v>
      </c>
      <c r="J52" s="962">
        <f>+G52*H52</f>
        <v>0</v>
      </c>
      <c r="K52" s="963">
        <f ca="1">EMIRO_calcoli!$J$39</f>
        <v>7.0000000000000007E-2</v>
      </c>
      <c r="L52" s="964">
        <v>1</v>
      </c>
      <c r="M52" s="965">
        <f ca="1">+J52*K52*L52</f>
        <v>0</v>
      </c>
      <c r="O52">
        <f>IF(AND(E50&lt;&gt;"",F50&lt;&gt;""),VLOOKUP(CONCATENATE(E50,F50,G50,H50,I50,J50,K50,L50,M50),CC_Parametri!$A:$Z,10,FALSE),0)</f>
        <v>0</v>
      </c>
      <c r="P52">
        <f>IF(AND(E50&lt;&gt;"",F50&lt;&gt;""),VLOOKUP(CONCATENATE(E50,F50,G50,H50,I50,J50,K50,L50,M50),CC_Parametri!$A:$Z,12,FALSE),0)</f>
        <v>0</v>
      </c>
    </row>
    <row r="53" spans="2:16" x14ac:dyDescent="0.2"/>
  </sheetData>
  <sheetProtection sheet="1" objects="1" scenarios="1"/>
  <mergeCells count="10">
    <mergeCell ref="B38:B40"/>
    <mergeCell ref="B42:B44"/>
    <mergeCell ref="B46:B48"/>
    <mergeCell ref="B50:B52"/>
    <mergeCell ref="B14:B16"/>
    <mergeCell ref="B18:B20"/>
    <mergeCell ref="B22:B24"/>
    <mergeCell ref="B26:B28"/>
    <mergeCell ref="B30:B32"/>
    <mergeCell ref="B34:B36"/>
  </mergeCells>
  <conditionalFormatting sqref="D14:M52">
    <cfRule type="expression" dxfId="57" priority="1">
      <formula>AND($D14&lt;&gt;"",$D14&gt;$I$10)</formula>
    </cfRule>
    <cfRule type="expression" dxfId="56" priority="2">
      <formula>$I$10="?"</formula>
    </cfRule>
  </conditionalFormatting>
  <conditionalFormatting sqref="E12:K12">
    <cfRule type="cellIs" dxfId="55" priority="4" operator="equal">
      <formula>"ND"</formula>
    </cfRule>
  </conditionalFormatting>
  <conditionalFormatting sqref="M5:M6">
    <cfRule type="cellIs" dxfId="54" priority="3" operator="lessThan">
      <formula>0</formula>
    </cfRule>
  </conditionalFormatting>
  <dataValidations count="1">
    <dataValidation type="list" allowBlank="1" showInputMessage="1" showErrorMessage="1" sqref="I10" xr:uid="{0186A8FD-74B4-4434-B07A-1420C8FD18B1}">
      <formula1>"?,1,2,3,4,5,6,7,8,9,10,"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ABB78A33-D371-4B37-91E5-62C8379B9E45}">
          <x14:formula1>
            <xm:f>EMIRO_Zone!$J$3:$J$11</xm:f>
          </x14:formula1>
          <xm:sqref>E14 E18 E46 E22 E26 E30 E34 E38 E42 E50</xm:sqref>
        </x14:dataValidation>
        <x14:dataValidation type="list" allowBlank="1" showInputMessage="1" showErrorMessage="1" xr:uid="{4BB246E2-066F-4685-8CD1-D65315D1E309}">
          <x14:formula1>
            <xm:f>EMIRO_parametri!$C$98:$C$112</xm:f>
          </x14:formula1>
          <xm:sqref>G14 G18 G22 G26 G30 G34 G38 G42 G46 G50</xm:sqref>
        </x14:dataValidation>
        <x14:dataValidation type="list" allowBlank="1" showInputMessage="1" showErrorMessage="1" xr:uid="{51EA83C9-A30C-43AB-B9ED-D0CC085FBBBD}">
          <x14:formula1>
            <xm:f>EMIRO_parametri!$A$98:$A$104</xm:f>
          </x14:formula1>
          <xm:sqref>F14 F18 F22 F26 F30 F34 F38 F42 F46 F50</xm:sqref>
        </x14:dataValidation>
        <x14:dataValidation type="list" allowBlank="1" showInputMessage="1" showErrorMessage="1" xr:uid="{7246262C-6E04-4CB5-B737-05145FD5602C}">
          <x14:formula1>
            <xm:f>Parametri!$B$33:$B$34</xm:f>
          </x14:formula1>
          <xm:sqref>J4</xm:sqref>
        </x14:dataValidation>
        <x14:dataValidation type="list" allowBlank="1" showInputMessage="1" showErrorMessage="1" xr:uid="{A1D7D0C4-800B-4E34-9768-FA0DB97D8CE9}">
          <x14:formula1>
            <xm:f>CC_Parametri!$AY$3:$AY$16</xm:f>
          </x14:formula1>
          <xm:sqref>L14 L46 L18 L22 L26 L30 L34 L38 L42 L50</xm:sqref>
        </x14:dataValidation>
        <x14:dataValidation type="list" allowBlank="1" showInputMessage="1" showErrorMessage="1" xr:uid="{7E96B716-836A-4243-8033-23978E1B189B}">
          <x14:formula1>
            <xm:f>CC_Parametri!$AX$3:$AX$13</xm:f>
          </x14:formula1>
          <xm:sqref>K14 K46 K18 K22 K26 K30 K34 K38 K42 K50</xm:sqref>
        </x14:dataValidation>
        <x14:dataValidation type="list" allowBlank="1" showInputMessage="1" showErrorMessage="1" xr:uid="{560A77D3-901F-47C7-BF65-AD0A496FD4C6}">
          <x14:formula1>
            <xm:f>CC_Parametri!$AW$3:$AW$16</xm:f>
          </x14:formula1>
          <xm:sqref>J14 J46 J18 J22 J26 J30 J34 J38 J42 J50</xm:sqref>
        </x14:dataValidation>
        <x14:dataValidation type="list" allowBlank="1" showInputMessage="1" showErrorMessage="1" xr:uid="{6810DD97-CA2D-47C0-A27E-0F382B2602BA}">
          <x14:formula1>
            <xm:f>CC_Parametri!$AW$3:$AW$12</xm:f>
          </x14:formula1>
          <xm:sqref>I14 I46 I18 I22 I26 I30 I34 I38 I42 I50</xm:sqref>
        </x14:dataValidation>
        <x14:dataValidation type="list" allowBlank="1" showInputMessage="1" showErrorMessage="1" xr:uid="{F11130F8-4E39-4500-B29D-AAFD712FDC0B}">
          <x14:formula1>
            <xm:f>CC_Parametri!$AY$3:$AY$22</xm:f>
          </x14:formula1>
          <xm:sqref>M14 M42 M46 M18 M22 M26 M30 M34 M38 M50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B4FB8-8A0A-4C54-B269-6640AA3A6C44}">
  <sheetPr codeName="Foglio8">
    <tabColor rgb="FFC00000"/>
  </sheetPr>
  <dimension ref="A1:D43"/>
  <sheetViews>
    <sheetView workbookViewId="0">
      <selection activeCell="F52" sqref="F52"/>
    </sheetView>
  </sheetViews>
  <sheetFormatPr defaultColWidth="0" defaultRowHeight="12.75" zeroHeight="1" x14ac:dyDescent="0.2"/>
  <cols>
    <col min="1" max="1" width="2.5703125" style="462" customWidth="1"/>
    <col min="2" max="2" width="47.5703125" style="462" bestFit="1" customWidth="1"/>
    <col min="3" max="3" width="40.85546875" style="462" customWidth="1"/>
    <col min="4" max="4" width="2.42578125" style="462" customWidth="1"/>
    <col min="5" max="16384" width="9.140625" style="462" hidden="1"/>
  </cols>
  <sheetData>
    <row r="1" spans="2:3" ht="13.5" thickBot="1" x14ac:dyDescent="0.25"/>
    <row r="2" spans="2:3" ht="22.5" thickBot="1" x14ac:dyDescent="0.25">
      <c r="B2" s="1191" t="s">
        <v>16640</v>
      </c>
      <c r="C2" s="1192"/>
    </row>
    <row r="3" spans="2:3" x14ac:dyDescent="0.2"/>
    <row r="4" spans="2:3" x14ac:dyDescent="0.2">
      <c r="B4" s="892" t="s">
        <v>16641</v>
      </c>
      <c r="C4" s="831" t="s">
        <v>341</v>
      </c>
    </row>
    <row r="5" spans="2:3" x14ac:dyDescent="0.2">
      <c r="B5" s="892" t="s">
        <v>16642</v>
      </c>
      <c r="C5" s="908"/>
    </row>
    <row r="6" spans="2:3" x14ac:dyDescent="0.2"/>
    <row r="7" spans="2:3" x14ac:dyDescent="0.2">
      <c r="B7" s="885" t="s">
        <v>16685</v>
      </c>
      <c r="C7" s="895" t="str">
        <f>EMIRO_parametri!B117</f>
        <v>I Classe</v>
      </c>
    </row>
    <row r="8" spans="2:3" ht="13.5" thickBot="1" x14ac:dyDescent="0.25"/>
    <row r="9" spans="2:3" ht="15.75" thickBot="1" x14ac:dyDescent="0.3">
      <c r="B9" s="1145" t="s">
        <v>16475</v>
      </c>
      <c r="C9" s="1146"/>
    </row>
    <row r="10" spans="2:3" ht="15" x14ac:dyDescent="0.25">
      <c r="B10" s="882" t="s">
        <v>16459</v>
      </c>
      <c r="C10" s="909" t="s">
        <v>192</v>
      </c>
    </row>
    <row r="11" spans="2:3" ht="15" x14ac:dyDescent="0.25">
      <c r="B11" s="885" t="s">
        <v>16657</v>
      </c>
      <c r="C11" s="909" t="s">
        <v>282</v>
      </c>
    </row>
    <row r="12" spans="2:3" ht="15" x14ac:dyDescent="0.25">
      <c r="B12" s="885" t="s">
        <v>16665</v>
      </c>
      <c r="C12" s="909" t="s">
        <v>282</v>
      </c>
    </row>
    <row r="13" spans="2:3" x14ac:dyDescent="0.2"/>
    <row r="14" spans="2:3" ht="13.5" thickBot="1" x14ac:dyDescent="0.25"/>
    <row r="15" spans="2:3" ht="13.5" thickBot="1" x14ac:dyDescent="0.25">
      <c r="B15" s="914" t="s">
        <v>16667</v>
      </c>
      <c r="C15" s="915"/>
    </row>
    <row r="16" spans="2:3" x14ac:dyDescent="0.2">
      <c r="B16" s="912" t="s">
        <v>16668</v>
      </c>
      <c r="C16" s="913">
        <v>0</v>
      </c>
    </row>
    <row r="17" spans="2:4" x14ac:dyDescent="0.2">
      <c r="B17" s="885" t="s">
        <v>16669</v>
      </c>
      <c r="C17" s="907">
        <v>0</v>
      </c>
    </row>
    <row r="18" spans="2:4" x14ac:dyDescent="0.2">
      <c r="C18" s="886"/>
    </row>
    <row r="19" spans="2:4" x14ac:dyDescent="0.2">
      <c r="B19" s="885" t="s">
        <v>16670</v>
      </c>
      <c r="C19" s="887">
        <f>C16+(C17*0.02)</f>
        <v>0</v>
      </c>
    </row>
    <row r="20" spans="2:4" ht="13.5" thickBot="1" x14ac:dyDescent="0.25"/>
    <row r="21" spans="2:4" ht="13.5" thickBot="1" x14ac:dyDescent="0.25">
      <c r="B21" s="914" t="s">
        <v>16671</v>
      </c>
      <c r="C21" s="915"/>
    </row>
    <row r="22" spans="2:4" x14ac:dyDescent="0.2">
      <c r="B22" s="912" t="s">
        <v>16682</v>
      </c>
      <c r="C22" s="916">
        <f>EMIRO_parametri!E130</f>
        <v>4.05</v>
      </c>
    </row>
    <row r="23" spans="2:4" x14ac:dyDescent="0.2">
      <c r="B23" s="885" t="s">
        <v>16692</v>
      </c>
      <c r="C23" s="889">
        <f>VLOOKUP(C7,EMIRO_parametri!$G$131:$H$134,2,FALSE)</f>
        <v>1</v>
      </c>
    </row>
    <row r="24" spans="2:4" x14ac:dyDescent="0.2">
      <c r="B24" s="885" t="s">
        <v>16698</v>
      </c>
      <c r="C24" s="887">
        <f>+C22*C23</f>
        <v>4.05</v>
      </c>
      <c r="D24" s="521"/>
    </row>
    <row r="25" spans="2:4" x14ac:dyDescent="0.2">
      <c r="B25" s="885" t="s">
        <v>16695</v>
      </c>
      <c r="C25" s="910" t="s">
        <v>16674</v>
      </c>
      <c r="D25" s="884"/>
    </row>
    <row r="26" spans="2:4" x14ac:dyDescent="0.2">
      <c r="B26" s="885" t="s">
        <v>16672</v>
      </c>
      <c r="C26" s="888">
        <f>IF(C25&lt;&gt;"",VLOOKUP(C25,EMIRO_parametri!$A$130:$B$131,2,FALSE),"")</f>
        <v>1</v>
      </c>
    </row>
    <row r="27" spans="2:4" ht="13.5" thickBot="1" x14ac:dyDescent="0.25"/>
    <row r="28" spans="2:4" ht="13.5" thickBot="1" x14ac:dyDescent="0.25">
      <c r="B28" s="914" t="s">
        <v>16675</v>
      </c>
      <c r="C28" s="915"/>
    </row>
    <row r="29" spans="2:4" x14ac:dyDescent="0.2">
      <c r="B29" s="912" t="s">
        <v>16691</v>
      </c>
      <c r="C29" s="916">
        <f>EMIRO_parametri!E131</f>
        <v>3.03</v>
      </c>
    </row>
    <row r="30" spans="2:4" x14ac:dyDescent="0.2">
      <c r="B30" s="885" t="s">
        <v>16693</v>
      </c>
      <c r="C30" s="889">
        <f>VLOOKUP(C7,EMIRO_parametri!$G$131:$H$134,2,FALSE)</f>
        <v>1</v>
      </c>
    </row>
    <row r="31" spans="2:4" x14ac:dyDescent="0.2">
      <c r="B31" s="885" t="s">
        <v>16699</v>
      </c>
      <c r="C31" s="887">
        <f>+C29*C30</f>
        <v>3.03</v>
      </c>
      <c r="D31" s="521"/>
    </row>
    <row r="32" spans="2:4" ht="38.25" x14ac:dyDescent="0.2">
      <c r="B32" s="885" t="s">
        <v>16695</v>
      </c>
      <c r="C32" s="910" t="s">
        <v>16677</v>
      </c>
    </row>
    <row r="33" spans="2:3" x14ac:dyDescent="0.2">
      <c r="B33" s="885" t="s">
        <v>16676</v>
      </c>
      <c r="C33" s="888">
        <f>IF(C32&lt;&gt;"",VLOOKUP(C32,EMIRO_parametri!$A$133:$B$135,2,FALSE),"")</f>
        <v>1.5</v>
      </c>
    </row>
    <row r="34" spans="2:3" x14ac:dyDescent="0.2"/>
    <row r="35" spans="2:3" x14ac:dyDescent="0.2">
      <c r="B35" s="890" t="s">
        <v>16700</v>
      </c>
      <c r="C35" s="891">
        <f>C19*C24*C26</f>
        <v>0</v>
      </c>
    </row>
    <row r="36" spans="2:3" x14ac:dyDescent="0.2">
      <c r="B36" s="890" t="s">
        <v>16701</v>
      </c>
      <c r="C36" s="891">
        <f>C19*C31*C33</f>
        <v>0</v>
      </c>
    </row>
    <row r="37" spans="2:3" x14ac:dyDescent="0.2"/>
    <row r="38" spans="2:3" x14ac:dyDescent="0.2">
      <c r="B38" s="885" t="s">
        <v>16696</v>
      </c>
      <c r="C38" s="911">
        <v>0</v>
      </c>
    </row>
    <row r="39" spans="2:3" x14ac:dyDescent="0.2">
      <c r="B39" s="885" t="s">
        <v>16697</v>
      </c>
      <c r="C39" s="911">
        <v>0</v>
      </c>
    </row>
    <row r="40" spans="2:3" x14ac:dyDescent="0.2"/>
    <row r="41" spans="2:3" ht="15" x14ac:dyDescent="0.2">
      <c r="B41" s="893" t="s">
        <v>16680</v>
      </c>
      <c r="C41" s="894">
        <f>IF(C4="No",0,C35-(C35*$C$38)+(C35*$C$39))</f>
        <v>0</v>
      </c>
    </row>
    <row r="42" spans="2:3" ht="15" x14ac:dyDescent="0.2">
      <c r="B42" s="893" t="s">
        <v>16681</v>
      </c>
      <c r="C42" s="894">
        <f>IF(C4="No",0,C36-(C36*$C$38)+(C36*$C$39))</f>
        <v>0</v>
      </c>
    </row>
    <row r="43" spans="2:3" x14ac:dyDescent="0.2"/>
  </sheetData>
  <sheetProtection sheet="1" objects="1" scenarios="1"/>
  <mergeCells count="2">
    <mergeCell ref="B9:C9"/>
    <mergeCell ref="B2:C2"/>
  </mergeCells>
  <conditionalFormatting sqref="B17:C17">
    <cfRule type="expression" dxfId="53" priority="2">
      <formula>$C$12&lt;&gt;"Svolta all'aperto"</formula>
    </cfRule>
  </conditionalFormatting>
  <conditionalFormatting sqref="C5">
    <cfRule type="expression" dxfId="52" priority="1">
      <formula>$C$4="No"</formula>
    </cfRule>
  </conditionalFormatting>
  <dataValidations count="1">
    <dataValidation type="list" allowBlank="1" showInputMessage="1" showErrorMessage="1" sqref="C4" xr:uid="{874E8846-B8BE-490E-A0B0-9643AED3692A}">
      <formula1>"No,Si"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7E38B63E-E994-42FE-ABC9-6A74CF8D70AF}">
          <x14:formula1>
            <xm:f>EMIRO_parametri!$A$120:$A$124</xm:f>
          </x14:formula1>
          <xm:sqref>C5</xm:sqref>
        </x14:dataValidation>
        <x14:dataValidation type="list" allowBlank="1" showInputMessage="1" showErrorMessage="1" xr:uid="{AEC0AAC9-B45B-4CD3-9AB6-EE9FC7B13141}">
          <x14:formula1>
            <xm:f>EMIRO_parametri!$D$120:$D$125</xm:f>
          </x14:formula1>
          <xm:sqref>C10</xm:sqref>
        </x14:dataValidation>
        <x14:dataValidation type="list" allowBlank="1" showInputMessage="1" showErrorMessage="1" xr:uid="{B8D58DF8-65E8-448A-927D-547CFECDDD05}">
          <x14:formula1>
            <xm:f>EMIRO_parametri!$M$123:$M$125</xm:f>
          </x14:formula1>
          <xm:sqref>C11</xm:sqref>
        </x14:dataValidation>
        <x14:dataValidation type="list" allowBlank="1" showInputMessage="1" showErrorMessage="1" xr:uid="{BA9B758D-C47F-4B7B-8A53-CCA9A0DFB69C}">
          <x14:formula1>
            <xm:f>EMIRO_parametri!$N$123</xm:f>
          </x14:formula1>
          <xm:sqref>C12</xm:sqref>
        </x14:dataValidation>
        <x14:dataValidation type="list" allowBlank="1" showInputMessage="1" showErrorMessage="1" xr:uid="{FF15F749-A0E2-44A2-A322-ADB90AF3E0C0}">
          <x14:formula1>
            <xm:f>EMIRO_parametri!$A$130:$A$131</xm:f>
          </x14:formula1>
          <xm:sqref>C25</xm:sqref>
        </x14:dataValidation>
        <x14:dataValidation type="list" allowBlank="1" showInputMessage="1" showErrorMessage="1" xr:uid="{B4C3F6E0-9C60-49D8-ADE6-0D439AF16044}">
          <x14:formula1>
            <xm:f>EMIRO_parametri!$A$133:$A$135</xm:f>
          </x14:formula1>
          <xm:sqref>C32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DE860-EA71-4F48-BAB4-B0A49DE5CCA5}">
  <sheetPr codeName="Foglio9">
    <tabColor rgb="FFC00000"/>
  </sheetPr>
  <dimension ref="A1:K32"/>
  <sheetViews>
    <sheetView workbookViewId="0">
      <selection activeCell="F52" sqref="F52"/>
    </sheetView>
  </sheetViews>
  <sheetFormatPr defaultColWidth="0" defaultRowHeight="12.75" zeroHeight="1" x14ac:dyDescent="0.2"/>
  <cols>
    <col min="1" max="1" width="3.140625" style="362" customWidth="1"/>
    <col min="2" max="2" width="60.7109375" style="362" bestFit="1" customWidth="1"/>
    <col min="3" max="3" width="18.28515625" style="362" customWidth="1"/>
    <col min="4" max="4" width="18.140625" style="362" customWidth="1"/>
    <col min="5" max="5" width="57.7109375" style="362" customWidth="1"/>
    <col min="6" max="6" width="4.5703125" style="362" customWidth="1"/>
    <col min="7" max="7" width="9.140625" style="362" hidden="1" customWidth="1"/>
    <col min="8" max="11" width="0" style="362" hidden="1" customWidth="1"/>
    <col min="12" max="16384" width="9.140625" style="362" hidden="1"/>
  </cols>
  <sheetData>
    <row r="1" spans="2:11" ht="13.5" thickBot="1" x14ac:dyDescent="0.25"/>
    <row r="2" spans="2:11" ht="22.5" thickBot="1" x14ac:dyDescent="0.25">
      <c r="B2" s="1195" t="s">
        <v>16718</v>
      </c>
      <c r="C2" s="1196"/>
      <c r="D2" s="1196"/>
      <c r="E2" s="1197"/>
      <c r="F2" s="896"/>
      <c r="G2" s="896"/>
    </row>
    <row r="3" spans="2:11" x14ac:dyDescent="0.2"/>
    <row r="4" spans="2:11" x14ac:dyDescent="0.2">
      <c r="B4" s="828" t="s">
        <v>16650</v>
      </c>
      <c r="C4" s="1135" t="s">
        <v>341</v>
      </c>
      <c r="D4" s="1135"/>
      <c r="E4" s="1135"/>
    </row>
    <row r="5" spans="2:11" ht="93" customHeight="1" x14ac:dyDescent="0.2">
      <c r="B5" s="828" t="s">
        <v>16651</v>
      </c>
      <c r="C5" s="1193"/>
      <c r="D5" s="1193"/>
      <c r="E5" s="1193"/>
    </row>
    <row r="6" spans="2:11" x14ac:dyDescent="0.2"/>
    <row r="7" spans="2:11" x14ac:dyDescent="0.2"/>
    <row r="8" spans="2:11" ht="25.5" customHeight="1" x14ac:dyDescent="0.2">
      <c r="B8" s="828" t="s">
        <v>16702</v>
      </c>
      <c r="C8" s="1194" t="s">
        <v>16731</v>
      </c>
      <c r="D8" s="1194"/>
      <c r="E8" s="1194"/>
    </row>
    <row r="9" spans="2:11" x14ac:dyDescent="0.2"/>
    <row r="10" spans="2:11" x14ac:dyDescent="0.2">
      <c r="C10" s="828" t="str">
        <f>IF(C8="Metodo sintetico","Val. Fondiario (Ante)","Val. Edilizio (Ante)")</f>
        <v>Val. Fondiario (Ante)</v>
      </c>
      <c r="D10" s="828" t="str">
        <f>IF(C8="Metodo sintetico","Val. Fondiario (Post)","Val. Edilizio (Post)")</f>
        <v>Val. Fondiario (Post)</v>
      </c>
    </row>
    <row r="11" spans="2:11" x14ac:dyDescent="0.2">
      <c r="C11" s="907">
        <v>0</v>
      </c>
      <c r="D11" s="907">
        <v>0</v>
      </c>
    </row>
    <row r="12" spans="2:11" x14ac:dyDescent="0.2">
      <c r="F12" s="897"/>
      <c r="G12" s="897"/>
      <c r="H12" s="897"/>
      <c r="I12" s="897"/>
      <c r="J12" s="897"/>
      <c r="K12" s="897"/>
    </row>
    <row r="13" spans="2:11" x14ac:dyDescent="0.2">
      <c r="B13" s="899" t="s">
        <v>16717</v>
      </c>
      <c r="F13" s="897"/>
      <c r="G13" s="897"/>
      <c r="H13" s="897"/>
      <c r="I13" s="897"/>
      <c r="J13" s="897"/>
      <c r="K13" s="897"/>
    </row>
    <row r="14" spans="2:11" x14ac:dyDescent="0.2">
      <c r="B14" s="596"/>
      <c r="C14" s="829" t="s">
        <v>16703</v>
      </c>
      <c r="D14" s="829" t="s">
        <v>16704</v>
      </c>
      <c r="E14" s="828" t="s">
        <v>16715</v>
      </c>
      <c r="F14" s="897"/>
      <c r="G14" s="897"/>
      <c r="H14" s="897"/>
      <c r="I14" s="897"/>
      <c r="J14" s="897"/>
      <c r="K14" s="897"/>
    </row>
    <row r="15" spans="2:11" x14ac:dyDescent="0.2">
      <c r="B15" s="828" t="s">
        <v>16705</v>
      </c>
      <c r="C15" s="907">
        <v>0</v>
      </c>
      <c r="D15" s="907">
        <v>0</v>
      </c>
      <c r="E15" s="596"/>
      <c r="F15" s="897"/>
      <c r="G15" s="897"/>
      <c r="H15" s="897"/>
      <c r="I15" s="897"/>
      <c r="J15" s="897"/>
      <c r="K15" s="897"/>
    </row>
    <row r="16" spans="2:11" x14ac:dyDescent="0.2">
      <c r="B16" s="828" t="s">
        <v>16706</v>
      </c>
      <c r="C16" s="907">
        <v>0</v>
      </c>
      <c r="D16" s="907">
        <v>0</v>
      </c>
      <c r="E16" s="596"/>
      <c r="F16" s="897"/>
      <c r="G16" s="897"/>
      <c r="H16" s="897"/>
      <c r="I16" s="897"/>
      <c r="J16" s="897"/>
      <c r="K16" s="897"/>
    </row>
    <row r="17" spans="2:11" x14ac:dyDescent="0.2">
      <c r="B17" s="346" t="s">
        <v>16707</v>
      </c>
      <c r="C17" s="907">
        <v>0</v>
      </c>
      <c r="D17" s="907">
        <v>0</v>
      </c>
      <c r="E17" s="596"/>
      <c r="F17" s="897"/>
      <c r="G17" s="897"/>
      <c r="H17" s="897"/>
      <c r="I17" s="897"/>
      <c r="J17" s="897"/>
      <c r="K17" s="897"/>
    </row>
    <row r="18" spans="2:11" x14ac:dyDescent="0.2">
      <c r="B18" s="828" t="s">
        <v>16708</v>
      </c>
      <c r="C18" s="907">
        <v>0</v>
      </c>
      <c r="D18" s="907">
        <v>0</v>
      </c>
      <c r="E18" s="596" t="str">
        <f>IF(OR(F18="X",G18="X"),H18,"")</f>
        <v/>
      </c>
      <c r="F18" s="897"/>
      <c r="G18" s="897"/>
      <c r="H18" s="897"/>
      <c r="I18" s="897"/>
      <c r="J18" s="897"/>
      <c r="K18" s="897"/>
    </row>
    <row r="19" spans="2:11" x14ac:dyDescent="0.2">
      <c r="B19" s="828" t="s">
        <v>16709</v>
      </c>
      <c r="C19" s="907">
        <v>0</v>
      </c>
      <c r="D19" s="907">
        <v>0</v>
      </c>
      <c r="E19" s="596" t="str">
        <f>IF(OR(F19="X",G19="X"),"può essere al massimo il 3,5% della voce 1)","")</f>
        <v/>
      </c>
      <c r="F19" s="898" t="str">
        <f>IF(AND(C19&gt;0,C15&gt;0),IF(C19/C15&lt;=0.035,"","X"),"")</f>
        <v/>
      </c>
      <c r="G19" s="898" t="str">
        <f>IF(AND(D19&gt;0,D15&gt;0),IF(D19/D15&lt;=0.035,"","X"),"")</f>
        <v/>
      </c>
      <c r="H19" s="897"/>
      <c r="I19" s="897"/>
      <c r="J19" s="897"/>
      <c r="K19" s="897"/>
    </row>
    <row r="20" spans="2:11" x14ac:dyDescent="0.2">
      <c r="B20" s="828" t="s">
        <v>16710</v>
      </c>
      <c r="C20" s="907">
        <v>0</v>
      </c>
      <c r="D20" s="907">
        <v>0</v>
      </c>
      <c r="E20" s="596" t="str">
        <f t="shared" ref="E20:E22" si="0">IF(OR(F20="X",G20="X"),H20,"")</f>
        <v/>
      </c>
      <c r="F20" s="898"/>
      <c r="G20" s="898"/>
      <c r="H20" s="897"/>
      <c r="I20" s="897"/>
      <c r="J20" s="897"/>
      <c r="K20" s="897"/>
    </row>
    <row r="21" spans="2:11" x14ac:dyDescent="0.2">
      <c r="B21" s="828" t="s">
        <v>16711</v>
      </c>
      <c r="C21" s="907">
        <v>0</v>
      </c>
      <c r="D21" s="907">
        <v>0</v>
      </c>
      <c r="E21" s="596" t="str">
        <f>IF(OR(F21="X",G21="X"),"può essere al massimo il 10% della somma delle voci 1) e 2)","")</f>
        <v/>
      </c>
      <c r="F21" s="898" t="str">
        <f>IF(AND(C21&gt;0,C15&gt;0),IF(C21/(C15+C16)&lt;=0.1,"","X"),"")</f>
        <v/>
      </c>
      <c r="G21" s="898" t="str">
        <f>IF(AND(D21&gt;0,D15&gt;0),IF(D21/(D15+D16)&lt;=0.1,"","X"),"")</f>
        <v/>
      </c>
      <c r="H21" s="897"/>
      <c r="I21" s="897"/>
      <c r="J21" s="897"/>
      <c r="K21" s="897"/>
    </row>
    <row r="22" spans="2:11" x14ac:dyDescent="0.2">
      <c r="B22" s="828" t="s">
        <v>16712</v>
      </c>
      <c r="C22" s="907">
        <v>0</v>
      </c>
      <c r="D22" s="907">
        <v>0</v>
      </c>
      <c r="E22" s="596" t="str">
        <f t="shared" si="0"/>
        <v/>
      </c>
      <c r="F22" s="898"/>
      <c r="G22" s="898"/>
      <c r="H22" s="897"/>
      <c r="I22" s="897"/>
      <c r="J22" s="897"/>
      <c r="K22" s="897"/>
    </row>
    <row r="23" spans="2:11" x14ac:dyDescent="0.2">
      <c r="B23" s="828" t="s">
        <v>16713</v>
      </c>
      <c r="C23" s="907">
        <v>0</v>
      </c>
      <c r="D23" s="907">
        <v>0</v>
      </c>
      <c r="E23" s="596" t="str">
        <f>IF(OR(F23="X",G23="X"),"può essere al massimo il 2,5% di Val. edilizio","")</f>
        <v/>
      </c>
      <c r="F23" s="898" t="str">
        <f>IF(AND(C23&gt;0,$C$11&gt;0),IF(C23/$C$11&lt;=0.025,"","X"),"")</f>
        <v/>
      </c>
      <c r="G23" s="898" t="str">
        <f>IF(AND(D23&gt;0,$D$11&gt;0),IF(D23/$D$11&lt;=0.025,"","X"),"")</f>
        <v/>
      </c>
      <c r="H23" s="897"/>
      <c r="I23" s="897"/>
      <c r="J23" s="897"/>
      <c r="K23" s="897"/>
    </row>
    <row r="24" spans="2:11" x14ac:dyDescent="0.2">
      <c r="B24" s="828" t="s">
        <v>16714</v>
      </c>
      <c r="C24" s="907">
        <v>0</v>
      </c>
      <c r="D24" s="907">
        <v>0</v>
      </c>
      <c r="E24" s="596" t="str">
        <f>IF(OR(F24="X",G24="X"),"può essere al massimo il 2,5% di Val. edilizio","")</f>
        <v/>
      </c>
      <c r="F24" s="898" t="str">
        <f>IF(AND(C24&gt;0,$C$11&gt;0),IF(C24/$C$11&lt;=0.15,"","X"),"")</f>
        <v/>
      </c>
      <c r="G24" s="898" t="str">
        <f>IF(AND(D24&gt;0,$D$11&gt;0),IF(D24/$D$11&lt;=0.15,"","X"),"")</f>
        <v/>
      </c>
      <c r="H24" s="897"/>
      <c r="I24" s="897"/>
      <c r="J24" s="897"/>
      <c r="K24" s="897"/>
    </row>
    <row r="25" spans="2:11" x14ac:dyDescent="0.2">
      <c r="F25" s="897"/>
      <c r="G25" s="897"/>
      <c r="H25" s="897"/>
      <c r="I25" s="897"/>
      <c r="J25" s="897"/>
      <c r="K25" s="897"/>
    </row>
    <row r="26" spans="2:11" x14ac:dyDescent="0.2">
      <c r="F26" s="897"/>
      <c r="G26" s="897"/>
      <c r="H26" s="897"/>
      <c r="I26" s="897"/>
      <c r="J26" s="897"/>
      <c r="K26" s="897"/>
    </row>
    <row r="27" spans="2:11" ht="15" x14ac:dyDescent="0.2">
      <c r="B27" s="902" t="s">
        <v>16716</v>
      </c>
      <c r="C27" s="906">
        <f>IF(D27&lt;0,0,D27)</f>
        <v>0</v>
      </c>
      <c r="D27" s="905">
        <f>IF(C8="Metodo sintetico",(D11-C11)*0.5,((D11-SUM(D15:D24))-(C11-SUM(C15:C24)))*0.5)</f>
        <v>0</v>
      </c>
      <c r="F27" s="897"/>
      <c r="G27" s="897"/>
      <c r="H27" s="897"/>
      <c r="I27" s="897"/>
      <c r="J27" s="897"/>
      <c r="K27" s="897"/>
    </row>
    <row r="28" spans="2:11" x14ac:dyDescent="0.2">
      <c r="F28" s="897"/>
      <c r="G28" s="897"/>
      <c r="H28" s="897"/>
      <c r="I28" s="897"/>
      <c r="J28" s="897"/>
      <c r="K28" s="897"/>
    </row>
    <row r="29" spans="2:11" hidden="1" x14ac:dyDescent="0.2">
      <c r="C29" s="900"/>
      <c r="F29" s="897"/>
      <c r="G29" s="897"/>
      <c r="H29" s="897"/>
      <c r="I29" s="897"/>
      <c r="J29" s="897"/>
      <c r="K29" s="897"/>
    </row>
    <row r="30" spans="2:11" hidden="1" x14ac:dyDescent="0.2">
      <c r="F30" s="897"/>
      <c r="G30" s="897"/>
      <c r="H30" s="897"/>
      <c r="I30" s="897"/>
      <c r="J30" s="897"/>
      <c r="K30" s="897"/>
    </row>
    <row r="31" spans="2:11" hidden="1" x14ac:dyDescent="0.2">
      <c r="F31" s="897"/>
      <c r="G31" s="897"/>
      <c r="H31" s="897"/>
      <c r="I31" s="897"/>
      <c r="J31" s="897"/>
      <c r="K31" s="897"/>
    </row>
    <row r="32" spans="2:11" hidden="1" x14ac:dyDescent="0.2">
      <c r="F32" s="897"/>
      <c r="G32" s="897"/>
      <c r="H32" s="897"/>
      <c r="I32" s="897"/>
      <c r="J32" s="897"/>
      <c r="K32" s="897"/>
    </row>
  </sheetData>
  <sheetProtection sheet="1" objects="1" scenarios="1"/>
  <mergeCells count="4">
    <mergeCell ref="C5:E5"/>
    <mergeCell ref="C8:E8"/>
    <mergeCell ref="B2:E2"/>
    <mergeCell ref="C4:E4"/>
  </mergeCells>
  <conditionalFormatting sqref="B13:E24">
    <cfRule type="expression" dxfId="51" priority="1">
      <formula>$C$8="Metodo sintetico"</formula>
    </cfRule>
  </conditionalFormatting>
  <conditionalFormatting sqref="C15:C24">
    <cfRule type="expression" dxfId="50" priority="3">
      <formula>$F15="X"</formula>
    </cfRule>
  </conditionalFormatting>
  <conditionalFormatting sqref="D15:D24">
    <cfRule type="expression" dxfId="49" priority="2">
      <formula>$G15="X"</formula>
    </cfRule>
  </conditionalFormatting>
  <dataValidations count="2">
    <dataValidation type="list" allowBlank="1" showInputMessage="1" showErrorMessage="1" sqref="C4" xr:uid="{32183BFA-B2F2-469B-BD70-574A21ECFE27}">
      <formula1>"No,Si"</formula1>
    </dataValidation>
    <dataValidation type="list" allowBlank="1" showInputMessage="1" showErrorMessage="1" sqref="C8" xr:uid="{EFF5F39F-2D0F-4976-B684-119F1D4EEDBB}">
      <formula1>"Metodo sintetico,Metodo analitico"</formula1>
    </dataValidation>
  </dataValidations>
  <pageMargins left="0.7" right="0.7" top="0.75" bottom="0.75" header="0.3" footer="0.3"/>
  <ignoredErrors>
    <ignoredError sqref="E19:E24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039FF2-BCA9-41E2-8701-57B8CF6FD26D}">
          <x14:formula1>
            <xm:f>EMIRO_parametri!$A$140:$A$142</xm:f>
          </x14:formula1>
          <xm:sqref>C5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28</vt:i4>
      </vt:variant>
    </vt:vector>
  </HeadingPairs>
  <TitlesOfParts>
    <vt:vector size="28" baseType="lpstr">
      <vt:lpstr>Stralcio EVO</vt:lpstr>
      <vt:lpstr>Calcolo superfici edificio</vt:lpstr>
      <vt:lpstr>Determinazione classe</vt:lpstr>
      <vt:lpstr>EMIRO_Calcolo QCC</vt:lpstr>
      <vt:lpstr>Costo di costruzione</vt:lpstr>
      <vt:lpstr>CC altri</vt:lpstr>
      <vt:lpstr>EMIRO_CC altri</vt:lpstr>
      <vt:lpstr>EMIRO_D_S</vt:lpstr>
      <vt:lpstr>EMIRO_CS</vt:lpstr>
      <vt:lpstr>Oneri di Urbanizzazione</vt:lpstr>
      <vt:lpstr>OU altri</vt:lpstr>
      <vt:lpstr>Riepilogo</vt:lpstr>
      <vt:lpstr>Calcolo superfici parcheggi</vt:lpstr>
      <vt:lpstr>Parametri</vt:lpstr>
      <vt:lpstr>OU_Parametri</vt:lpstr>
      <vt:lpstr>CC_Parametri</vt:lpstr>
      <vt:lpstr>Calcoli</vt:lpstr>
      <vt:lpstr>EMIRO_calcoli</vt:lpstr>
      <vt:lpstr>EMIRO_Zone</vt:lpstr>
      <vt:lpstr>EMIRO_Valori_di_Mercato</vt:lpstr>
      <vt:lpstr>EMIRO_parametri</vt:lpstr>
      <vt:lpstr>Regioni_lista</vt:lpstr>
      <vt:lpstr>Comuni_lista</vt:lpstr>
      <vt:lpstr>Master_Italia</vt:lpstr>
      <vt:lpstr>Reg_marche</vt:lpstr>
      <vt:lpstr>Reg_lazio</vt:lpstr>
      <vt:lpstr>Reg_toscana</vt:lpstr>
      <vt:lpstr>Reg_abruzzo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Bardi</dc:creator>
  <cp:lastModifiedBy>Danilo Rodari</cp:lastModifiedBy>
  <dcterms:created xsi:type="dcterms:W3CDTF">2023-08-28T13:58:19Z</dcterms:created>
  <dcterms:modified xsi:type="dcterms:W3CDTF">2025-04-02T10:07:57Z</dcterms:modified>
</cp:coreProperties>
</file>